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drawings/drawing11.xml" ContentType="application/vnd.openxmlformats-officedocument.drawing+xml"/>
  <Override PartName="/xl/ctrlProps/ctrlProp2.xml" ContentType="application/vnd.ms-excel.controlproperties+xml"/>
  <Override PartName="/xl/drawings/drawing12.xml" ContentType="application/vnd.openxmlformats-officedocument.drawing+xml"/>
  <Override PartName="/xl/ctrlProps/ctrlProp3.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4.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xml"/>
  <Override PartName="/xl/charts/chart10.xml" ContentType="application/vnd.openxmlformats-officedocument.drawingml.chart+xml"/>
  <Override PartName="/xl/drawings/drawing18.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19.xml" ContentType="application/vnd.openxmlformats-officedocument.drawing+xml"/>
  <Override PartName="/xl/charts/chart16.xml" ContentType="application/vnd.openxmlformats-officedocument.drawingml.chart+xml"/>
  <Override PartName="/xl/charts/style1.xml" ContentType="application/vnd.ms-office.chartstyle+xml"/>
  <Override PartName="/xl/charts/colors1.xml" ContentType="application/vnd.ms-office.chartcolorstyle+xml"/>
  <Override PartName="/xl/charts/chart1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0.xml" ContentType="application/vnd.openxmlformats-officedocument.drawing+xml"/>
  <Override PartName="/xl/charts/chart18.xml" ContentType="application/vnd.openxmlformats-officedocument.drawingml.chart+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harts/chart19.xml" ContentType="application/vnd.openxmlformats-officedocument.drawingml.chart+xml"/>
  <Override PartName="/xl/drawings/drawing25.xml" ContentType="application/vnd.openxmlformats-officedocument.drawing+xml"/>
  <Override PartName="/xl/charts/chart20.xml" ContentType="application/vnd.openxmlformats-officedocument.drawingml.chart+xml"/>
  <Override PartName="/xl/drawings/drawing26.xml" ContentType="application/vnd.openxmlformats-officedocument.drawing+xml"/>
  <Override PartName="/xl/comments1.xml" ContentType="application/vnd.openxmlformats-officedocument.spreadsheetml.comments+xml"/>
  <Override PartName="/xl/drawings/drawing2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ahoubaille\Documents\Missions\BCED\Outil de risque\Artemis release\"/>
    </mc:Choice>
  </mc:AlternateContent>
  <bookViews>
    <workbookView xWindow="0" yWindow="0" windowWidth="11730" windowHeight="4455" tabRatio="778"/>
  </bookViews>
  <sheets>
    <sheet name="Release" sheetId="105" r:id="rId1"/>
    <sheet name="Guide d'utilisation" sheetId="136" r:id="rId2"/>
    <sheet name="Contexte" sheetId="52" r:id="rId3"/>
    <sheet name="Flowchart" sheetId="95" r:id="rId4"/>
    <sheet name="1_Questionnaire" sheetId="78" r:id="rId5"/>
    <sheet name="2_Maturité" sheetId="86" r:id="rId6"/>
    <sheet name="PV réunion_maturité" sheetId="92" r:id="rId7"/>
    <sheet name="3_Menaces" sheetId="83" r:id="rId8"/>
    <sheet name="Cartographie_M" sheetId="123" r:id="rId9"/>
    <sheet name="4_Priorite_des_mesures" sheetId="96" r:id="rId10"/>
    <sheet name="5_Plan_d_actions" sheetId="107" r:id="rId11"/>
    <sheet name="PIA_DACP" sheetId="125" r:id="rId12"/>
    <sheet name="Resultat_ DACP" sheetId="120" r:id="rId13"/>
    <sheet name="Cartographie_PIA" sheetId="128" r:id="rId14"/>
    <sheet name="Radar Business" sheetId="88" r:id="rId15"/>
    <sheet name="Radar ISO" sheetId="91" r:id="rId16"/>
    <sheet name="Dashboard Business" sheetId="102" r:id="rId17"/>
    <sheet name="Tableaux_de_bord_ISO" sheetId="74" r:id="rId18"/>
    <sheet name="5_SOA" sheetId="119" r:id="rId19"/>
    <sheet name="Matrice Impact" sheetId="84" r:id="rId20"/>
    <sheet name="Aide relative questionnaire" sheetId="117" r:id="rId21"/>
    <sheet name="Guide d'évaluation  &quot;maturité&quot;" sheetId="97" r:id="rId22"/>
    <sheet name="Guide d'évaluation des risques" sheetId="108" r:id="rId23"/>
    <sheet name="Priorité des exigences - plan" sheetId="85" state="hidden" r:id="rId24"/>
    <sheet name="Matrice Impact PIA" sheetId="130" r:id="rId25"/>
    <sheet name="Priorité  des actions" sheetId="98" state="hidden" r:id="rId26"/>
    <sheet name="Annexe_aide à_la_maturité" sheetId="124" r:id="rId27"/>
    <sheet name="Glossaire" sheetId="69" r:id="rId28"/>
    <sheet name="References" sheetId="79" r:id="rId29"/>
    <sheet name="ListeExigences" sheetId="75" state="hidden" r:id="rId30"/>
    <sheet name="Ref Tables de calcul" sheetId="133" state="hidden" r:id="rId31"/>
    <sheet name="Compute0" sheetId="93" state="hidden" r:id="rId32"/>
    <sheet name="Compute0a" sheetId="137" state="hidden" r:id="rId33"/>
    <sheet name="Compute1" sheetId="87" state="hidden" r:id="rId34"/>
    <sheet name="Compute1a" sheetId="103" state="hidden" r:id="rId35"/>
    <sheet name="Compute2" sheetId="89" state="hidden" r:id="rId36"/>
    <sheet name="Compute3" sheetId="82" state="hidden" r:id="rId37"/>
    <sheet name="Compute3a" sheetId="134" state="hidden" r:id="rId38"/>
    <sheet name="Compute4" sheetId="94" state="hidden" r:id="rId39"/>
    <sheet name="Compute4a" sheetId="115" state="hidden" r:id="rId40"/>
    <sheet name="Compute4b" sheetId="132" state="hidden" r:id="rId41"/>
    <sheet name="Compute5" sheetId="99" state="hidden" r:id="rId42"/>
    <sheet name="Compute5a" sheetId="131" state="hidden" r:id="rId43"/>
    <sheet name="Tableau de correspondance" sheetId="118" state="hidden" r:id="rId44"/>
    <sheet name="Resultats_traitement" sheetId="112" state="hidden" r:id="rId45"/>
    <sheet name="Resultats_Plan" sheetId="121" state="hidden" r:id="rId46"/>
    <sheet name="ISO27002-2013" sheetId="106" state="hidden" r:id="rId47"/>
    <sheet name="DCP_compute1" sheetId="126" state="hidden" r:id="rId48"/>
    <sheet name="DCP_compute2" sheetId="127" state="hidden" r:id="rId49"/>
    <sheet name="DCP_Resultat" sheetId="129" state="hidden" r:id="rId50"/>
  </sheets>
  <externalReferences>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s>
  <definedNames>
    <definedName name="_xlnm._FilterDatabase" localSheetId="5" hidden="1">'2_Maturité'!$A$4:$AE$125</definedName>
    <definedName name="_xlnm._FilterDatabase" localSheetId="9" hidden="1">'4_Priorite_des_mesures'!$B$7:$I$103</definedName>
    <definedName name="_xlnm._FilterDatabase" localSheetId="8" hidden="1">Cartographie_M!$B$6:$H$36</definedName>
    <definedName name="_xlnm._FilterDatabase" localSheetId="13" hidden="1">Cartographie_PIA!$B$6:$H$40</definedName>
    <definedName name="_xlnm._FilterDatabase" localSheetId="33" hidden="1">Compute1!$A$4:$X$119</definedName>
    <definedName name="_xlnm._FilterDatabase" localSheetId="34" hidden="1">Compute1a!$A$138:$F$151</definedName>
    <definedName name="_xlnm._FilterDatabase" localSheetId="36" hidden="1">Compute3!$A$4:$AV$124</definedName>
    <definedName name="_xlnm._FilterDatabase" localSheetId="38" hidden="1">Compute4!$A$4:$F$124</definedName>
    <definedName name="_xlnm._FilterDatabase" localSheetId="39" hidden="1">Compute4a!$A$4:$DE$130</definedName>
    <definedName name="_xlnm._FilterDatabase" localSheetId="40" hidden="1">Compute4b!$A$4:$W$130</definedName>
    <definedName name="_xlnm._FilterDatabase" localSheetId="41" hidden="1">Compute5!$A$4:$AO$119</definedName>
    <definedName name="_xlnm._FilterDatabase" localSheetId="48" hidden="1">DCP_compute2!$A$4:$CV$128</definedName>
    <definedName name="_xlnm._FilterDatabase" localSheetId="46" hidden="1">'ISO27002-2013'!$A$2:$F$152</definedName>
    <definedName name="_xlnm._FilterDatabase" localSheetId="29" hidden="1">ListeExigences!$A$1:$D$117</definedName>
    <definedName name="_xlnm._FilterDatabase" localSheetId="25" hidden="1">'Priorité  des actions'!$B$75:$E$120</definedName>
    <definedName name="_xlnm._FilterDatabase" localSheetId="6" hidden="1">'PV réunion_maturité'!$A$1:$D$124</definedName>
    <definedName name="_xlnm._FilterDatabase" localSheetId="15" hidden="1">'Radar ISO'!$B$6:$F$21</definedName>
    <definedName name="_xlnm._FilterDatabase" localSheetId="44" hidden="1">Resultats_traitement!$D$1:$D$82</definedName>
    <definedName name="_xlnm._FilterDatabase" localSheetId="43" hidden="1">'Tableau de correspondance'!$A$6:$E$156</definedName>
    <definedName name="_ftn1" localSheetId="5">'2_Maturité'!$C$108</definedName>
    <definedName name="_ftn2" localSheetId="5">'2_Maturité'!$C$109</definedName>
    <definedName name="_ftnref1" localSheetId="5">'2_Maturité'!$C$89</definedName>
    <definedName name="_Toc434582508" localSheetId="20">'Aide relative questionnaire'!#REF!</definedName>
    <definedName name="_Toc434582508" localSheetId="21">'Guide d''évaluation  "maturité"'!#REF!</definedName>
    <definedName name="_Toc434582508" localSheetId="22">'Guide d''évaluation des risques'!#REF!</definedName>
    <definedName name="≤6months" localSheetId="9">'[1]Conditional answers'!#REF!</definedName>
    <definedName name="≤6months" localSheetId="18">'[1]Conditional answers'!#REF!</definedName>
    <definedName name="≤6months" localSheetId="20">'[1]Conditional answers'!#REF!</definedName>
    <definedName name="≤6months" localSheetId="8">'[1]Conditional answers'!#REF!</definedName>
    <definedName name="≤6months" localSheetId="13">'[1]Conditional answers'!#REF!</definedName>
    <definedName name="≤6months" localSheetId="32">'[1]Conditional answers'!#REF!</definedName>
    <definedName name="≤6months" localSheetId="34">'[1]Conditional answers'!#REF!</definedName>
    <definedName name="≤6months" localSheetId="39">'[1]Conditional answers'!#REF!</definedName>
    <definedName name="≤6months" localSheetId="40">'[1]Conditional answers'!#REF!</definedName>
    <definedName name="≤6months" localSheetId="42">'[1]Conditional answers'!#REF!</definedName>
    <definedName name="≤6months" localSheetId="16">'[1]Conditional answers'!#REF!</definedName>
    <definedName name="≤6months" localSheetId="48">'[1]Conditional answers'!#REF!</definedName>
    <definedName name="≤6months" localSheetId="22">'[1]Conditional answers'!#REF!</definedName>
    <definedName name="≤6months" localSheetId="1">'[1]Conditional answers'!#REF!</definedName>
    <definedName name="≤6months" localSheetId="24">'[1]Conditional answers'!#REF!</definedName>
    <definedName name="≤6months" localSheetId="25">'[1]Conditional answers'!#REF!</definedName>
    <definedName name="≤6months" localSheetId="14">'[1]Conditional answers'!#REF!</definedName>
    <definedName name="≤6months" localSheetId="15">'[1]Conditional answers'!#REF!</definedName>
    <definedName name="≤6months" localSheetId="43">'[1]Conditional answers'!#REF!</definedName>
    <definedName name="≤6months">'[1]Conditional answers'!#REF!</definedName>
    <definedName name="ActiviteitenLijst" localSheetId="9">#REF!</definedName>
    <definedName name="ActiviteitenLijst" localSheetId="18">#REF!</definedName>
    <definedName name="ActiviteitenLijst" localSheetId="20">#REF!</definedName>
    <definedName name="ActiviteitenLijst" localSheetId="8">#REF!</definedName>
    <definedName name="ActiviteitenLijst" localSheetId="13">#REF!</definedName>
    <definedName name="ActiviteitenLijst" localSheetId="32">#REF!</definedName>
    <definedName name="ActiviteitenLijst" localSheetId="34">#REF!</definedName>
    <definedName name="ActiviteitenLijst" localSheetId="39">#REF!</definedName>
    <definedName name="ActiviteitenLijst" localSheetId="40">#REF!</definedName>
    <definedName name="ActiviteitenLijst" localSheetId="42">#REF!</definedName>
    <definedName name="ActiviteitenLijst" localSheetId="16">#REF!</definedName>
    <definedName name="ActiviteitenLijst" localSheetId="48">#REF!</definedName>
    <definedName name="ActiviteitenLijst" localSheetId="22">#REF!</definedName>
    <definedName name="ActiviteitenLijst" localSheetId="1">#REF!</definedName>
    <definedName name="ActiviteitenLijst" localSheetId="24">#REF!</definedName>
    <definedName name="ActiviteitenLijst" localSheetId="25">#REF!</definedName>
    <definedName name="ActiviteitenLijst" localSheetId="14">#REF!</definedName>
    <definedName name="ActiviteitenLijst" localSheetId="15">#REF!</definedName>
    <definedName name="ActiviteitenLijst" localSheetId="43">#REF!</definedName>
    <definedName name="ActiviteitenLijst">#REF!</definedName>
    <definedName name="Answer121">'[1]Conditional answers'!$B$2:$B$4</definedName>
    <definedName name="Answer131">'[1]Conditional answers'!$C$2:$C$7</definedName>
    <definedName name="Answer135" localSheetId="9">'[1]Conditional answers'!#REF!</definedName>
    <definedName name="Answer135" localSheetId="18">'[1]Conditional answers'!#REF!</definedName>
    <definedName name="Answer135" localSheetId="20">'[1]Conditional answers'!#REF!</definedName>
    <definedName name="Answer135" localSheetId="8">'[1]Conditional answers'!#REF!</definedName>
    <definedName name="Answer135" localSheetId="13">'[1]Conditional answers'!#REF!</definedName>
    <definedName name="Answer135" localSheetId="32">'[1]Conditional answers'!#REF!</definedName>
    <definedName name="Answer135" localSheetId="34">'[1]Conditional answers'!#REF!</definedName>
    <definedName name="Answer135" localSheetId="39">'[1]Conditional answers'!#REF!</definedName>
    <definedName name="Answer135" localSheetId="40">'[1]Conditional answers'!#REF!</definedName>
    <definedName name="Answer135" localSheetId="42">'[1]Conditional answers'!#REF!</definedName>
    <definedName name="Answer135" localSheetId="16">'[1]Conditional answers'!#REF!</definedName>
    <definedName name="Answer135" localSheetId="48">'[1]Conditional answers'!#REF!</definedName>
    <definedName name="Answer135" localSheetId="22">'[1]Conditional answers'!#REF!</definedName>
    <definedName name="Answer135" localSheetId="1">'[1]Conditional answers'!#REF!</definedName>
    <definedName name="Answer135" localSheetId="24">'[1]Conditional answers'!#REF!</definedName>
    <definedName name="Answer135" localSheetId="25">'[1]Conditional answers'!#REF!</definedName>
    <definedName name="Answer135" localSheetId="15">'[1]Conditional answers'!#REF!</definedName>
    <definedName name="Answer135" localSheetId="43">'[1]Conditional answers'!#REF!</definedName>
    <definedName name="Answer135">'[1]Conditional answers'!#REF!</definedName>
    <definedName name="Answer138" localSheetId="9">'[1]Conditional answers'!#REF!</definedName>
    <definedName name="Answer138" localSheetId="18">'[1]Conditional answers'!#REF!</definedName>
    <definedName name="Answer138" localSheetId="20">'[1]Conditional answers'!#REF!</definedName>
    <definedName name="Answer138" localSheetId="8">'[1]Conditional answers'!#REF!</definedName>
    <definedName name="Answer138" localSheetId="13">'[1]Conditional answers'!#REF!</definedName>
    <definedName name="Answer138" localSheetId="32">'[1]Conditional answers'!#REF!</definedName>
    <definedName name="Answer138" localSheetId="34">'[1]Conditional answers'!#REF!</definedName>
    <definedName name="Answer138" localSheetId="39">'[1]Conditional answers'!#REF!</definedName>
    <definedName name="Answer138" localSheetId="40">'[1]Conditional answers'!#REF!</definedName>
    <definedName name="Answer138" localSheetId="42">'[1]Conditional answers'!#REF!</definedName>
    <definedName name="Answer138" localSheetId="16">'[1]Conditional answers'!#REF!</definedName>
    <definedName name="Answer138" localSheetId="48">'[1]Conditional answers'!#REF!</definedName>
    <definedName name="Answer138" localSheetId="22">'[1]Conditional answers'!#REF!</definedName>
    <definedName name="Answer138" localSheetId="1">'[1]Conditional answers'!#REF!</definedName>
    <definedName name="Answer138" localSheetId="24">'[1]Conditional answers'!#REF!</definedName>
    <definedName name="Answer138" localSheetId="25">'[1]Conditional answers'!#REF!</definedName>
    <definedName name="Answer138" localSheetId="15">'[1]Conditional answers'!#REF!</definedName>
    <definedName name="Answer138" localSheetId="43">'[1]Conditional answers'!#REF!</definedName>
    <definedName name="Answer138">'[1]Conditional answers'!#REF!</definedName>
    <definedName name="Answer141" localSheetId="9">'[1]Conditional answers'!#REF!</definedName>
    <definedName name="Answer141" localSheetId="18">'[1]Conditional answers'!#REF!</definedName>
    <definedName name="Answer141" localSheetId="20">'[1]Conditional answers'!#REF!</definedName>
    <definedName name="Answer141" localSheetId="8">'[1]Conditional answers'!#REF!</definedName>
    <definedName name="Answer141" localSheetId="13">'[1]Conditional answers'!#REF!</definedName>
    <definedName name="Answer141" localSheetId="32">'[1]Conditional answers'!#REF!</definedName>
    <definedName name="Answer141" localSheetId="34">'[1]Conditional answers'!#REF!</definedName>
    <definedName name="Answer141" localSheetId="39">'[1]Conditional answers'!#REF!</definedName>
    <definedName name="Answer141" localSheetId="40">'[1]Conditional answers'!#REF!</definedName>
    <definedName name="Answer141" localSheetId="42">'[1]Conditional answers'!#REF!</definedName>
    <definedName name="Answer141" localSheetId="16">'[1]Conditional answers'!#REF!</definedName>
    <definedName name="Answer141" localSheetId="48">'[1]Conditional answers'!#REF!</definedName>
    <definedName name="Answer141" localSheetId="22">'[1]Conditional answers'!#REF!</definedName>
    <definedName name="Answer141" localSheetId="1">'[1]Conditional answers'!#REF!</definedName>
    <definedName name="Answer141" localSheetId="24">'[1]Conditional answers'!#REF!</definedName>
    <definedName name="Answer141" localSheetId="25">'[1]Conditional answers'!#REF!</definedName>
    <definedName name="Answer141" localSheetId="15">'[1]Conditional answers'!#REF!</definedName>
    <definedName name="Answer141" localSheetId="43">'[1]Conditional answers'!#REF!</definedName>
    <definedName name="Answer141">'[1]Conditional answers'!#REF!</definedName>
    <definedName name="Applic_RTO" localSheetId="9">#REF!</definedName>
    <definedName name="Applic_RTO" localSheetId="18">#REF!</definedName>
    <definedName name="Applic_RTO" localSheetId="20">#REF!</definedName>
    <definedName name="Applic_RTO" localSheetId="8">#REF!</definedName>
    <definedName name="Applic_RTO" localSheetId="13">#REF!</definedName>
    <definedName name="Applic_RTO" localSheetId="32">#REF!</definedName>
    <definedName name="Applic_RTO" localSheetId="34">#REF!</definedName>
    <definedName name="Applic_RTO" localSheetId="39">#REF!</definedName>
    <definedName name="Applic_RTO" localSheetId="40">#REF!</definedName>
    <definedName name="Applic_RTO" localSheetId="42">#REF!</definedName>
    <definedName name="Applic_RTO" localSheetId="16">#REF!</definedName>
    <definedName name="Applic_RTO" localSheetId="48">#REF!</definedName>
    <definedName name="Applic_RTO" localSheetId="22">#REF!</definedName>
    <definedName name="Applic_RTO" localSheetId="1">#REF!</definedName>
    <definedName name="Applic_RTO" localSheetId="24">#REF!</definedName>
    <definedName name="Applic_RTO" localSheetId="25">#REF!</definedName>
    <definedName name="Applic_RTO" localSheetId="14">#REF!</definedName>
    <definedName name="Applic_RTO" localSheetId="15">#REF!</definedName>
    <definedName name="Applic_RTO" localSheetId="43">#REF!</definedName>
    <definedName name="Applic_RTO">#REF!</definedName>
    <definedName name="Asset_name">'[2]Asset Analysis'!$D$17:$D$56</definedName>
    <definedName name="Asset_Reference">'[2]Asset Analysis'!$C$17:$C$56</definedName>
    <definedName name="Asset_Type">[2]Definition!$B$7:$B$52</definedName>
    <definedName name="BF_TF_App_HW" localSheetId="9">#REF!</definedName>
    <definedName name="BF_TF_App_HW" localSheetId="18">#REF!</definedName>
    <definedName name="BF_TF_App_HW" localSheetId="20">#REF!</definedName>
    <definedName name="BF_TF_App_HW" localSheetId="8">#REF!</definedName>
    <definedName name="BF_TF_App_HW" localSheetId="13">#REF!</definedName>
    <definedName name="BF_TF_App_HW" localSheetId="32">#REF!</definedName>
    <definedName name="BF_TF_App_HW" localSheetId="34">#REF!</definedName>
    <definedName name="BF_TF_App_HW" localSheetId="39">#REF!</definedName>
    <definedName name="BF_TF_App_HW" localSheetId="40">#REF!</definedName>
    <definedName name="BF_TF_App_HW" localSheetId="42">#REF!</definedName>
    <definedName name="BF_TF_App_HW" localSheetId="16">#REF!</definedName>
    <definedName name="BF_TF_App_HW" localSheetId="48">#REF!</definedName>
    <definedName name="BF_TF_App_HW" localSheetId="22">#REF!</definedName>
    <definedName name="BF_TF_App_HW" localSheetId="1">#REF!</definedName>
    <definedName name="BF_TF_App_HW" localSheetId="24">#REF!</definedName>
    <definedName name="BF_TF_App_HW" localSheetId="25">#REF!</definedName>
    <definedName name="BF_TF_App_HW" localSheetId="14">#REF!</definedName>
    <definedName name="BF_TF_App_HW" localSheetId="15">#REF!</definedName>
    <definedName name="BF_TF_App_HW" localSheetId="43">#REF!</definedName>
    <definedName name="BF_TF_App_HW">#REF!</definedName>
    <definedName name="Blank">'[1]Conditional answers'!$B$5</definedName>
    <definedName name="Canal_acces">[3]DATAS!$B$37:$B$48</definedName>
    <definedName name="Coche" localSheetId="5">#REF!</definedName>
    <definedName name="Coche" localSheetId="9">#REF!</definedName>
    <definedName name="Coche" localSheetId="18">#REF!</definedName>
    <definedName name="Coche" localSheetId="20">#REF!</definedName>
    <definedName name="Coche" localSheetId="8">#REF!</definedName>
    <definedName name="Coche" localSheetId="13">#REF!</definedName>
    <definedName name="Coche" localSheetId="32">#REF!</definedName>
    <definedName name="Coche" localSheetId="33">#REF!</definedName>
    <definedName name="Coche" localSheetId="34">#REF!</definedName>
    <definedName name="Coche" localSheetId="39">#REF!</definedName>
    <definedName name="Coche" localSheetId="40">#REF!</definedName>
    <definedName name="Coche" localSheetId="42">#REF!</definedName>
    <definedName name="Coche" localSheetId="16">#REF!</definedName>
    <definedName name="Coche" localSheetId="48">#REF!</definedName>
    <definedName name="Coche" localSheetId="27">#REF!</definedName>
    <definedName name="Coche" localSheetId="22">#REF!</definedName>
    <definedName name="Coche" localSheetId="1">#REF!</definedName>
    <definedName name="Coche" localSheetId="24">#REF!</definedName>
    <definedName name="Coche" localSheetId="25">#REF!</definedName>
    <definedName name="Coche" localSheetId="14">#REF!</definedName>
    <definedName name="Coche" localSheetId="15">#REF!</definedName>
    <definedName name="Coche" localSheetId="43">#REF!</definedName>
    <definedName name="Coche">#REF!</definedName>
    <definedName name="_xlnm.Criteria" localSheetId="9">'4_Priorite_des_mesures'!$E$8:$E$72</definedName>
    <definedName name="_xlnm.Criteria" localSheetId="41">Compute5!$C$268:$C$269</definedName>
    <definedName name="D1_Interfaces" localSheetId="5">#REF!</definedName>
    <definedName name="D1_Interfaces" localSheetId="9">#REF!</definedName>
    <definedName name="D1_Interfaces" localSheetId="18">#REF!</definedName>
    <definedName name="D1_Interfaces" localSheetId="20">#REF!</definedName>
    <definedName name="D1_Interfaces" localSheetId="8">#REF!</definedName>
    <definedName name="D1_Interfaces" localSheetId="13">#REF!</definedName>
    <definedName name="D1_Interfaces" localSheetId="32">#REF!</definedName>
    <definedName name="D1_Interfaces" localSheetId="33">#REF!</definedName>
    <definedName name="D1_Interfaces" localSheetId="34">#REF!</definedName>
    <definedName name="D1_Interfaces" localSheetId="39">#REF!</definedName>
    <definedName name="D1_Interfaces" localSheetId="40">#REF!</definedName>
    <definedName name="D1_Interfaces" localSheetId="42">#REF!</definedName>
    <definedName name="D1_Interfaces" localSheetId="16">#REF!</definedName>
    <definedName name="D1_Interfaces" localSheetId="48">#REF!</definedName>
    <definedName name="D1_Interfaces" localSheetId="22">#REF!</definedName>
    <definedName name="D1_Interfaces" localSheetId="1">#REF!</definedName>
    <definedName name="D1_Interfaces" localSheetId="24">#REF!</definedName>
    <definedName name="D1_Interfaces" localSheetId="25">#REF!</definedName>
    <definedName name="D1_Interfaces" localSheetId="14">#REF!</definedName>
    <definedName name="D1_Interfaces" localSheetId="15">#REF!</definedName>
    <definedName name="D1_Interfaces" localSheetId="43">#REF!</definedName>
    <definedName name="D1_Interfaces">#REF!</definedName>
    <definedName name="D1_transactions" localSheetId="5">#REF!</definedName>
    <definedName name="D1_transactions" localSheetId="9">#REF!</definedName>
    <definedName name="D1_transactions" localSheetId="18">#REF!</definedName>
    <definedName name="D1_transactions" localSheetId="20">#REF!</definedName>
    <definedName name="D1_transactions" localSheetId="8">#REF!</definedName>
    <definedName name="D1_transactions" localSheetId="13">#REF!</definedName>
    <definedName name="D1_transactions" localSheetId="32">#REF!</definedName>
    <definedName name="D1_transactions" localSheetId="33">#REF!</definedName>
    <definedName name="D1_transactions" localSheetId="34">#REF!</definedName>
    <definedName name="D1_transactions" localSheetId="39">#REF!</definedName>
    <definedName name="D1_transactions" localSheetId="40">#REF!</definedName>
    <definedName name="D1_transactions" localSheetId="42">#REF!</definedName>
    <definedName name="D1_transactions" localSheetId="16">#REF!</definedName>
    <definedName name="D1_transactions" localSheetId="48">#REF!</definedName>
    <definedName name="D1_transactions" localSheetId="22">#REF!</definedName>
    <definedName name="D1_transactions" localSheetId="1">#REF!</definedName>
    <definedName name="D1_transactions" localSheetId="24">#REF!</definedName>
    <definedName name="D1_transactions" localSheetId="25">#REF!</definedName>
    <definedName name="D1_transactions" localSheetId="14">#REF!</definedName>
    <definedName name="D1_transactions" localSheetId="15">#REF!</definedName>
    <definedName name="D1_transactions" localSheetId="43">#REF!</definedName>
    <definedName name="D1_transactions">#REF!</definedName>
    <definedName name="D1_users" localSheetId="5">#REF!</definedName>
    <definedName name="D1_users" localSheetId="9">#REF!</definedName>
    <definedName name="D1_users" localSheetId="18">#REF!</definedName>
    <definedName name="D1_users" localSheetId="20">#REF!</definedName>
    <definedName name="D1_users" localSheetId="8">#REF!</definedName>
    <definedName name="D1_users" localSheetId="13">#REF!</definedName>
    <definedName name="D1_users" localSheetId="32">#REF!</definedName>
    <definedName name="D1_users" localSheetId="33">#REF!</definedName>
    <definedName name="D1_users" localSheetId="34">#REF!</definedName>
    <definedName name="D1_users" localSheetId="39">#REF!</definedName>
    <definedName name="D1_users" localSheetId="40">#REF!</definedName>
    <definedName name="D1_users" localSheetId="42">#REF!</definedName>
    <definedName name="D1_users" localSheetId="16">#REF!</definedName>
    <definedName name="D1_users" localSheetId="48">#REF!</definedName>
    <definedName name="D1_users" localSheetId="22">#REF!</definedName>
    <definedName name="D1_users" localSheetId="1">#REF!</definedName>
    <definedName name="D1_users" localSheetId="24">#REF!</definedName>
    <definedName name="D1_users" localSheetId="25">#REF!</definedName>
    <definedName name="D1_users" localSheetId="14">#REF!</definedName>
    <definedName name="D1_users" localSheetId="15">#REF!</definedName>
    <definedName name="D1_users" localSheetId="43">#REF!</definedName>
    <definedName name="D1_users">#REF!</definedName>
    <definedName name="D2_BIA" localSheetId="5">#REF!</definedName>
    <definedName name="D2_BIA" localSheetId="9">#REF!</definedName>
    <definedName name="D2_BIA" localSheetId="18">#REF!</definedName>
    <definedName name="D2_BIA" localSheetId="20">#REF!</definedName>
    <definedName name="D2_BIA" localSheetId="8">#REF!</definedName>
    <definedName name="D2_BIA" localSheetId="13">#REF!</definedName>
    <definedName name="D2_BIA" localSheetId="32">#REF!</definedName>
    <definedName name="D2_BIA" localSheetId="33">#REF!</definedName>
    <definedName name="D2_BIA" localSheetId="34">#REF!</definedName>
    <definedName name="D2_BIA" localSheetId="39">#REF!</definedName>
    <definedName name="D2_BIA" localSheetId="40">#REF!</definedName>
    <definedName name="D2_BIA" localSheetId="42">#REF!</definedName>
    <definedName name="D2_BIA" localSheetId="16">#REF!</definedName>
    <definedName name="D2_BIA" localSheetId="48">#REF!</definedName>
    <definedName name="D2_BIA" localSheetId="22">#REF!</definedName>
    <definedName name="D2_BIA" localSheetId="1">#REF!</definedName>
    <definedName name="D2_BIA" localSheetId="24">#REF!</definedName>
    <definedName name="D2_BIA" localSheetId="25">#REF!</definedName>
    <definedName name="D2_BIA" localSheetId="14">#REF!</definedName>
    <definedName name="D2_BIA" localSheetId="15">#REF!</definedName>
    <definedName name="D2_BIA" localSheetId="43">#REF!</definedName>
    <definedName name="D2_BIA">#REF!</definedName>
    <definedName name="D2_deliverychain" localSheetId="5">#REF!</definedName>
    <definedName name="D2_deliverychain" localSheetId="9">#REF!</definedName>
    <definedName name="D2_deliverychain" localSheetId="18">#REF!</definedName>
    <definedName name="D2_deliverychain" localSheetId="20">#REF!</definedName>
    <definedName name="D2_deliverychain" localSheetId="8">#REF!</definedName>
    <definedName name="D2_deliverychain" localSheetId="13">#REF!</definedName>
    <definedName name="D2_deliverychain" localSheetId="32">#REF!</definedName>
    <definedName name="D2_deliverychain" localSheetId="33">#REF!</definedName>
    <definedName name="D2_deliverychain" localSheetId="34">#REF!</definedName>
    <definedName name="D2_deliverychain" localSheetId="39">#REF!</definedName>
    <definedName name="D2_deliverychain" localSheetId="40">#REF!</definedName>
    <definedName name="D2_deliverychain" localSheetId="42">#REF!</definedName>
    <definedName name="D2_deliverychain" localSheetId="16">#REF!</definedName>
    <definedName name="D2_deliverychain" localSheetId="48">#REF!</definedName>
    <definedName name="D2_deliverychain" localSheetId="22">#REF!</definedName>
    <definedName name="D2_deliverychain" localSheetId="1">#REF!</definedName>
    <definedName name="D2_deliverychain" localSheetId="24">#REF!</definedName>
    <definedName name="D2_deliverychain" localSheetId="25">#REF!</definedName>
    <definedName name="D2_deliverychain" localSheetId="14">#REF!</definedName>
    <definedName name="D2_deliverychain" localSheetId="15">#REF!</definedName>
    <definedName name="D2_deliverychain" localSheetId="43">#REF!</definedName>
    <definedName name="D2_deliverychain">#REF!</definedName>
    <definedName name="D2_needs" localSheetId="5">#REF!</definedName>
    <definedName name="D2_needs" localSheetId="9">#REF!</definedName>
    <definedName name="D2_needs" localSheetId="18">#REF!</definedName>
    <definedName name="D2_needs" localSheetId="20">#REF!</definedName>
    <definedName name="D2_needs" localSheetId="8">#REF!</definedName>
    <definedName name="D2_needs" localSheetId="13">#REF!</definedName>
    <definedName name="D2_needs" localSheetId="32">#REF!</definedName>
    <definedName name="D2_needs" localSheetId="33">#REF!</definedName>
    <definedName name="D2_needs" localSheetId="34">#REF!</definedName>
    <definedName name="D2_needs" localSheetId="39">#REF!</definedName>
    <definedName name="D2_needs" localSheetId="40">#REF!</definedName>
    <definedName name="D2_needs" localSheetId="42">#REF!</definedName>
    <definedName name="D2_needs" localSheetId="16">#REF!</definedName>
    <definedName name="D2_needs" localSheetId="48">#REF!</definedName>
    <definedName name="D2_needs" localSheetId="22">#REF!</definedName>
    <definedName name="D2_needs" localSheetId="1">#REF!</definedName>
    <definedName name="D2_needs" localSheetId="24">#REF!</definedName>
    <definedName name="D2_needs" localSheetId="25">#REF!</definedName>
    <definedName name="D2_needs" localSheetId="14">#REF!</definedName>
    <definedName name="D2_needs" localSheetId="15">#REF!</definedName>
    <definedName name="D2_needs" localSheetId="43">#REF!</definedName>
    <definedName name="D2_needs">#REF!</definedName>
    <definedName name="Décision" localSheetId="5">#REF!</definedName>
    <definedName name="Décision" localSheetId="9">#REF!</definedName>
    <definedName name="Décision" localSheetId="18">#REF!</definedName>
    <definedName name="Décision" localSheetId="20">#REF!</definedName>
    <definedName name="Décision" localSheetId="8">#REF!</definedName>
    <definedName name="Décision" localSheetId="13">#REF!</definedName>
    <definedName name="Décision" localSheetId="32">#REF!</definedName>
    <definedName name="Décision" localSheetId="33">#REF!</definedName>
    <definedName name="Décision" localSheetId="34">#REF!</definedName>
    <definedName name="Décision" localSheetId="39">#REF!</definedName>
    <definedName name="Décision" localSheetId="40">#REF!</definedName>
    <definedName name="Décision" localSheetId="42">#REF!</definedName>
    <definedName name="Décision" localSheetId="16">#REF!</definedName>
    <definedName name="Décision" localSheetId="48">#REF!</definedName>
    <definedName name="Décision" localSheetId="27">#REF!</definedName>
    <definedName name="Décision" localSheetId="22">#REF!</definedName>
    <definedName name="Décision" localSheetId="1">#REF!</definedName>
    <definedName name="Décision" localSheetId="24">#REF!</definedName>
    <definedName name="Décision" localSheetId="25">#REF!</definedName>
    <definedName name="Décision" localSheetId="14">#REF!</definedName>
    <definedName name="Décision" localSheetId="15">#REF!</definedName>
    <definedName name="Décision" localSheetId="43">#REF!</definedName>
    <definedName name="Décision">#REF!</definedName>
    <definedName name="Efficacité" localSheetId="5">#REF!</definedName>
    <definedName name="Efficacité" localSheetId="9">#REF!</definedName>
    <definedName name="Efficacité" localSheetId="18">#REF!</definedName>
    <definedName name="Efficacité" localSheetId="20">#REF!</definedName>
    <definedName name="Efficacité" localSheetId="8">#REF!</definedName>
    <definedName name="Efficacité" localSheetId="13">#REF!</definedName>
    <definedName name="Efficacité" localSheetId="32">#REF!</definedName>
    <definedName name="Efficacité" localSheetId="33">#REF!</definedName>
    <definedName name="Efficacité" localSheetId="34">#REF!</definedName>
    <definedName name="Efficacité" localSheetId="39">#REF!</definedName>
    <definedName name="Efficacité" localSheetId="40">#REF!</definedName>
    <definedName name="Efficacité" localSheetId="42">#REF!</definedName>
    <definedName name="Efficacité" localSheetId="16">#REF!</definedName>
    <definedName name="Efficacité" localSheetId="48">#REF!</definedName>
    <definedName name="Efficacité" localSheetId="27">#REF!</definedName>
    <definedName name="Efficacité" localSheetId="22">#REF!</definedName>
    <definedName name="Efficacité" localSheetId="1">#REF!</definedName>
    <definedName name="Efficacité" localSheetId="24">#REF!</definedName>
    <definedName name="Efficacité" localSheetId="25">#REF!</definedName>
    <definedName name="Efficacité" localSheetId="14">#REF!</definedName>
    <definedName name="Efficacité" localSheetId="15">#REF!</definedName>
    <definedName name="Efficacité" localSheetId="43">#REF!</definedName>
    <definedName name="Efficacité">#REF!</definedName>
    <definedName name="ETATACTION">[4]Généralités!$D$13:$D$21</definedName>
    <definedName name="_xlnm.Extract" localSheetId="9">'4_Priorite_des_mesures'!$B$92:$I$92</definedName>
    <definedName name="_xlnm.Extract" localSheetId="41">Compute5!$A$368:$D$405</definedName>
    <definedName name="_xlnm.Extract" localSheetId="44">Resultats_traitement!$E$1</definedName>
    <definedName name="HW_Appl_RTO" localSheetId="9">#REF!</definedName>
    <definedName name="HW_Appl_RTO" localSheetId="18">#REF!</definedName>
    <definedName name="HW_Appl_RTO" localSheetId="20">#REF!</definedName>
    <definedName name="HW_Appl_RTO" localSheetId="8">#REF!</definedName>
    <definedName name="HW_Appl_RTO" localSheetId="13">#REF!</definedName>
    <definedName name="HW_Appl_RTO" localSheetId="32">#REF!</definedName>
    <definedName name="HW_Appl_RTO" localSheetId="34">#REF!</definedName>
    <definedName name="HW_Appl_RTO" localSheetId="39">#REF!</definedName>
    <definedName name="HW_Appl_RTO" localSheetId="40">#REF!</definedName>
    <definedName name="HW_Appl_RTO" localSheetId="42">#REF!</definedName>
    <definedName name="HW_Appl_RTO" localSheetId="16">#REF!</definedName>
    <definedName name="HW_Appl_RTO" localSheetId="48">#REF!</definedName>
    <definedName name="HW_Appl_RTO" localSheetId="22">#REF!</definedName>
    <definedName name="HW_Appl_RTO" localSheetId="1">#REF!</definedName>
    <definedName name="HW_Appl_RTO" localSheetId="24">#REF!</definedName>
    <definedName name="HW_Appl_RTO" localSheetId="25">#REF!</definedName>
    <definedName name="HW_Appl_RTO" localSheetId="14">#REF!</definedName>
    <definedName name="HW_Appl_RTO" localSheetId="15">#REF!</definedName>
    <definedName name="HW_Appl_RTO" localSheetId="43">#REF!</definedName>
    <definedName name="HW_Appl_RTO">#REF!</definedName>
    <definedName name="impact_scale" localSheetId="5">[5]Glossaire!#REF!</definedName>
    <definedName name="impact_scale" localSheetId="9">[5]Glossaire!#REF!</definedName>
    <definedName name="impact_scale" localSheetId="18">Glossaire!#REF!</definedName>
    <definedName name="impact_scale" localSheetId="20">Glossaire!#REF!</definedName>
    <definedName name="impact_scale" localSheetId="8">[5]Glossaire!#REF!</definedName>
    <definedName name="impact_scale" localSheetId="13">[5]Glossaire!#REF!</definedName>
    <definedName name="impact_scale" localSheetId="32">Glossaire!#REF!</definedName>
    <definedName name="impact_scale" localSheetId="33">[5]Glossaire!#REF!</definedName>
    <definedName name="impact_scale" localSheetId="34">[5]Glossaire!#REF!</definedName>
    <definedName name="impact_scale" localSheetId="39">Glossaire!#REF!</definedName>
    <definedName name="impact_scale" localSheetId="40">Glossaire!#REF!</definedName>
    <definedName name="impact_scale" localSheetId="42">Glossaire!#REF!</definedName>
    <definedName name="impact_scale" localSheetId="16">[5]Glossaire!#REF!</definedName>
    <definedName name="impact_scale" localSheetId="48">Glossaire!#REF!</definedName>
    <definedName name="impact_scale" localSheetId="22">Glossaire!#REF!</definedName>
    <definedName name="impact_scale" localSheetId="1">[6]Glossaire!#REF!</definedName>
    <definedName name="impact_scale" localSheetId="24">Glossaire!#REF!</definedName>
    <definedName name="impact_scale" localSheetId="25">[5]Glossaire!#REF!</definedName>
    <definedName name="impact_scale" localSheetId="14">[5]Glossaire!#REF!</definedName>
    <definedName name="impact_scale" localSheetId="15">[5]Glossaire!#REF!</definedName>
    <definedName name="impact_scale" localSheetId="0">[7]Glossaire!#REF!</definedName>
    <definedName name="impact_scale" localSheetId="43">[8]Glossaire!#REF!</definedName>
    <definedName name="impact_scale">Glossaire!#REF!</definedName>
    <definedName name="Impactlist">[2]Definition!$E$7:$E$86</definedName>
    <definedName name="List_CI" comment="SIP" localSheetId="5">#REF!</definedName>
    <definedName name="List_CI" comment="SIP" localSheetId="9">#REF!</definedName>
    <definedName name="List_CI" comment="SIP" localSheetId="18">#REF!</definedName>
    <definedName name="List_CI" comment="SIP" localSheetId="20">#REF!</definedName>
    <definedName name="List_CI" comment="SIP" localSheetId="8">#REF!</definedName>
    <definedName name="List_CI" comment="SIP" localSheetId="13">#REF!</definedName>
    <definedName name="List_CI" comment="SIP" localSheetId="32">#REF!</definedName>
    <definedName name="List_CI" comment="SIP" localSheetId="33">#REF!</definedName>
    <definedName name="List_CI" comment="SIP" localSheetId="34">#REF!</definedName>
    <definedName name="List_CI" comment="SIP" localSheetId="39">#REF!</definedName>
    <definedName name="List_CI" comment="SIP" localSheetId="40">#REF!</definedName>
    <definedName name="List_CI" comment="SIP" localSheetId="42">#REF!</definedName>
    <definedName name="List_CI" comment="SIP" localSheetId="16">#REF!</definedName>
    <definedName name="List_CI" comment="SIP" localSheetId="48">#REF!</definedName>
    <definedName name="List_CI" comment="SIP" localSheetId="22">#REF!</definedName>
    <definedName name="List_CI" comment="SIP" localSheetId="1">#REF!</definedName>
    <definedName name="List_CI" comment="SIP" localSheetId="24">#REF!</definedName>
    <definedName name="List_CI" comment="SIP" localSheetId="25">#REF!</definedName>
    <definedName name="List_CI" comment="SIP" localSheetId="14">#REF!</definedName>
    <definedName name="List_CI" comment="SIP" localSheetId="15">#REF!</definedName>
    <definedName name="List_CI" comment="SIP" localSheetId="43">#REF!</definedName>
    <definedName name="List_CI" comment="SIP">#REF!</definedName>
    <definedName name="Liste" comment="SIP =SI('D6 - IAM Note'!$C$68=&quot;New transaction&quot;;List_CI;&quot;&quot;)" localSheetId="5">IF(#REF!="New transaction",'2_Maturité'!New_TR,IF(#REF!="Use of existing transaction",'2_Maturité'!List_CI,IF(#REF!="Modify existing transaction",'2_Maturité'!List_CI,"")))</definedName>
    <definedName name="Liste" comment="SIP =SI('D6 - IAM Note'!$C$68=&quot;New transaction&quot;;List_CI;&quot;&quot;)" localSheetId="9">IF(#REF!="New transaction",'4_Priorite_des_mesures'!New_TR,IF(#REF!="Use of existing transaction",'4_Priorite_des_mesures'!List_CI,IF(#REF!="Modify existing transaction",'4_Priorite_des_mesures'!List_CI,"")))</definedName>
    <definedName name="Liste" comment="SIP =SI('D6 - IAM Note'!$C$68=&quot;New transaction&quot;;List_CI;&quot;&quot;)" localSheetId="18">IF(#REF!="New transaction",'5_SOA'!New_TR,IF(#REF!="Use of existing transaction",'5_SOA'!List_CI,IF(#REF!="Modify existing transaction",'5_SOA'!List_CI,"")))</definedName>
    <definedName name="Liste" comment="SIP =SI('D6 - IAM Note'!$C$68=&quot;New transaction&quot;;List_CI;&quot;&quot;)" localSheetId="20">IF(#REF!="New transaction",'Aide relative questionnaire'!New_TR,IF(#REF!="Use of existing transaction",'Aide relative questionnaire'!List_CI,IF(#REF!="Modify existing transaction",'Aide relative questionnaire'!List_CI,"")))</definedName>
    <definedName name="Liste" comment="SIP =SI('D6 - IAM Note'!$C$68=&quot;New transaction&quot;;List_CI;&quot;&quot;)" localSheetId="8">IF(#REF!="New transaction",Cartographie_M!New_TR,IF(#REF!="Use of existing transaction",Cartographie_M!List_CI,IF(#REF!="Modify existing transaction",Cartographie_M!List_CI,"")))</definedName>
    <definedName name="Liste" comment="SIP =SI('D6 - IAM Note'!$C$68=&quot;New transaction&quot;;List_CI;&quot;&quot;)" localSheetId="13">IF(#REF!="New transaction",Cartographie_PIA!New_TR,IF(#REF!="Use of existing transaction",Cartographie_PIA!List_CI,IF(#REF!="Modify existing transaction",Cartographie_PIA!List_CI,"")))</definedName>
    <definedName name="Liste" comment="SIP =SI('D6 - IAM Note'!$C$68=&quot;New transaction&quot;;List_CI;&quot;&quot;)" localSheetId="32">IF(#REF!="New transaction",Compute0a!New_TR,IF(#REF!="Use of existing transaction",Compute0a!List_CI,IF(#REF!="Modify existing transaction",Compute0a!List_CI,"")))</definedName>
    <definedName name="Liste" comment="SIP =SI('D6 - IAM Note'!$C$68=&quot;New transaction&quot;;List_CI;&quot;&quot;)" localSheetId="33">IF(#REF!="New transaction",Compute1!New_TR,IF(#REF!="Use of existing transaction",Compute1!List_CI,IF(#REF!="Modify existing transaction",Compute1!List_CI,"")))</definedName>
    <definedName name="Liste" comment="SIP =SI('D6 - IAM Note'!$C$68=&quot;New transaction&quot;;List_CI;&quot;&quot;)" localSheetId="34">IF(#REF!="New transaction",Compute1a!New_TR,IF(#REF!="Use of existing transaction",Compute1a!List_CI,IF(#REF!="Modify existing transaction",Compute1a!List_CI,"")))</definedName>
    <definedName name="Liste" comment="SIP =SI('D6 - IAM Note'!$C$68=&quot;New transaction&quot;;List_CI;&quot;&quot;)" localSheetId="39">IF(#REF!="New transaction",Compute4a!New_TR,IF(#REF!="Use of existing transaction",Compute4a!List_CI,IF(#REF!="Modify existing transaction",Compute4a!List_CI,"")))</definedName>
    <definedName name="Liste" comment="SIP =SI('D6 - IAM Note'!$C$68=&quot;New transaction&quot;;List_CI;&quot;&quot;)" localSheetId="40">IF(#REF!="New transaction",Compute4b!New_TR,IF(#REF!="Use of existing transaction",Compute4b!List_CI,IF(#REF!="Modify existing transaction",Compute4b!List_CI,"")))</definedName>
    <definedName name="Liste" comment="SIP =SI('D6 - IAM Note'!$C$68=&quot;New transaction&quot;;List_CI;&quot;&quot;)" localSheetId="42">IF(#REF!="New transaction",Compute5a!New_TR,IF(#REF!="Use of existing transaction",Compute5a!List_CI,IF(#REF!="Modify existing transaction",Compute5a!List_CI,"")))</definedName>
    <definedName name="Liste" comment="SIP =SI('D6 - IAM Note'!$C$68=&quot;New transaction&quot;;List_CI;&quot;&quot;)" localSheetId="16">IF(#REF!="New transaction",'Dashboard Business'!New_TR,IF(#REF!="Use of existing transaction",'Dashboard Business'!List_CI,IF(#REF!="Modify existing transaction",'Dashboard Business'!List_CI,"")))</definedName>
    <definedName name="Liste" comment="SIP =SI('D6 - IAM Note'!$C$68=&quot;New transaction&quot;;List_CI;&quot;&quot;)" localSheetId="48">IF(#REF!="New transaction",DCP_compute2!New_TR,IF(#REF!="Use of existing transaction",DCP_compute2!List_CI,IF(#REF!="Modify existing transaction",DCP_compute2!List_CI,"")))</definedName>
    <definedName name="Liste" comment="SIP =SI('D6 - IAM Note'!$C$68=&quot;New transaction&quot;;List_CI;&quot;&quot;)" localSheetId="22">IF(#REF!="New transaction",'Guide d''évaluation des risques'!New_TR,IF(#REF!="Use of existing transaction",'Guide d''évaluation des risques'!List_CI,IF(#REF!="Modify existing transaction",'Guide d''évaluation des risques'!List_CI,"")))</definedName>
    <definedName name="Liste" comment="SIP =SI('D6 - IAM Note'!$C$68=&quot;New transaction&quot;;List_CI;&quot;&quot;)" localSheetId="1">IF(#REF!="New transaction",'Guide d''utilisation'!New_TR,IF(#REF!="Use of existing transaction",'Guide d''utilisation'!List_CI,IF(#REF!="Modify existing transaction",'Guide d''utilisation'!List_CI,"")))</definedName>
    <definedName name="Liste" comment="SIP =SI('D6 - IAM Note'!$C$68=&quot;New transaction&quot;;List_CI;&quot;&quot;)" localSheetId="24">IF(#REF!="New transaction",'Matrice Impact PIA'!New_TR,IF(#REF!="Use of existing transaction",'Matrice Impact PIA'!List_CI,IF(#REF!="Modify existing transaction",'Matrice Impact PIA'!List_CI,"")))</definedName>
    <definedName name="Liste" comment="SIP =SI('D6 - IAM Note'!$C$68=&quot;New transaction&quot;;List_CI;&quot;&quot;)" localSheetId="25">IF(#REF!="New transaction",'Priorité  des actions'!New_TR,IF(#REF!="Use of existing transaction",'Priorité  des actions'!List_CI,IF(#REF!="Modify existing transaction",'Priorité  des actions'!List_CI,"")))</definedName>
    <definedName name="Liste" comment="SIP =SI('D6 - IAM Note'!$C$68=&quot;New transaction&quot;;List_CI;&quot;&quot;)" localSheetId="14">IF(#REF!="New transaction",'Radar Business'!New_TR,IF(#REF!="Use of existing transaction",'Radar Business'!List_CI,IF(#REF!="Modify existing transaction",'Radar Business'!List_CI,"")))</definedName>
    <definedName name="Liste" comment="SIP =SI('D6 - IAM Note'!$C$68=&quot;New transaction&quot;;List_CI;&quot;&quot;)" localSheetId="15">IF(#REF!="New transaction",'Radar ISO'!New_TR,IF(#REF!="Use of existing transaction",'Radar ISO'!List_CI,IF(#REF!="Modify existing transaction",'Radar ISO'!List_CI,"")))</definedName>
    <definedName name="Liste" comment="SIP =SI('D6 - IAM Note'!$C$68=&quot;New transaction&quot;;List_CI;&quot;&quot;)" localSheetId="0">IF(#REF!="New transaction",New_TR,IF(#REF!="Use of existing transaction",List_CI,IF(#REF!="Modify existing transaction",List_CI,"")))</definedName>
    <definedName name="Liste" comment="SIP =SI('D6 - IAM Note'!$C$68=&quot;New transaction&quot;;List_CI;&quot;&quot;)" localSheetId="43">IF(#REF!="New transaction",'Tableau de correspondance'!New_TR,IF(#REF!="Use of existing transaction",'Tableau de correspondance'!List_CI,IF(#REF!="Modify existing transaction",'Tableau de correspondance'!List_CI,"")))</definedName>
    <definedName name="Liste" comment="SIP =SI('D6 - IAM Note'!$C$68=&quot;New transaction&quot;;List_CI;&quot;&quot;)">IF(#REF!="New transaction",New_TR,IF(#REF!="Use of existing transaction",List_CI,IF(#REF!="Modify existing transaction",List_CI,"")))</definedName>
    <definedName name="Mailinglist">'[9]Category Rating and Metrics'!$D$222,'[9]Category Rating and Metrics'!$E$222,'[9]Category Rating and Metrics'!$D$313,'[9]Category Rating and Metrics'!$E$313,'[9]Category Rating and Metrics'!$D$158,'[9]Category Rating and Metrics'!$D$290:$E$290</definedName>
    <definedName name="Never">'[1]Conditional answers'!$H$2</definedName>
    <definedName name="New_TR" comment="SIP" localSheetId="5">#REF!</definedName>
    <definedName name="New_TR" comment="SIP" localSheetId="9">#REF!</definedName>
    <definedName name="New_TR" comment="SIP" localSheetId="18">#REF!</definedName>
    <definedName name="New_TR" comment="SIP" localSheetId="20">#REF!</definedName>
    <definedName name="New_TR" comment="SIP" localSheetId="8">#REF!</definedName>
    <definedName name="New_TR" comment="SIP" localSheetId="13">#REF!</definedName>
    <definedName name="New_TR" comment="SIP" localSheetId="32">#REF!</definedName>
    <definedName name="New_TR" comment="SIP" localSheetId="33">#REF!</definedName>
    <definedName name="New_TR" comment="SIP" localSheetId="34">#REF!</definedName>
    <definedName name="New_TR" comment="SIP" localSheetId="39">#REF!</definedName>
    <definedName name="New_TR" comment="SIP" localSheetId="40">#REF!</definedName>
    <definedName name="New_TR" comment="SIP" localSheetId="42">#REF!</definedName>
    <definedName name="New_TR" comment="SIP" localSheetId="16">#REF!</definedName>
    <definedName name="New_TR" comment="SIP" localSheetId="48">#REF!</definedName>
    <definedName name="New_TR" comment="SIP" localSheetId="22">#REF!</definedName>
    <definedName name="New_TR" comment="SIP" localSheetId="1">#REF!</definedName>
    <definedName name="New_TR" comment="SIP" localSheetId="24">#REF!</definedName>
    <definedName name="New_TR" comment="SIP" localSheetId="25">#REF!</definedName>
    <definedName name="New_TR" comment="SIP" localSheetId="14">#REF!</definedName>
    <definedName name="New_TR" comment="SIP" localSheetId="15">#REF!</definedName>
    <definedName name="New_TR" comment="SIP" localSheetId="43">#REF!</definedName>
    <definedName name="New_TR" comment="SIP">#REF!</definedName>
    <definedName name="PlanElementen" localSheetId="9">#REF!</definedName>
    <definedName name="PlanElementen" localSheetId="18">#REF!</definedName>
    <definedName name="PlanElementen" localSheetId="20">#REF!</definedName>
    <definedName name="PlanElementen" localSheetId="8">#REF!</definedName>
    <definedName name="PlanElementen" localSheetId="13">#REF!</definedName>
    <definedName name="PlanElementen" localSheetId="32">#REF!</definedName>
    <definedName name="PlanElementen" localSheetId="34">#REF!</definedName>
    <definedName name="PlanElementen" localSheetId="39">#REF!</definedName>
    <definedName name="PlanElementen" localSheetId="40">#REF!</definedName>
    <definedName name="PlanElementen" localSheetId="42">#REF!</definedName>
    <definedName name="PlanElementen" localSheetId="16">#REF!</definedName>
    <definedName name="PlanElementen" localSheetId="48">#REF!</definedName>
    <definedName name="PlanElementen" localSheetId="22">#REF!</definedName>
    <definedName name="PlanElementen" localSheetId="1">#REF!</definedName>
    <definedName name="PlanElementen" localSheetId="24">#REF!</definedName>
    <definedName name="PlanElementen" localSheetId="25">#REF!</definedName>
    <definedName name="PlanElementen" localSheetId="14">#REF!</definedName>
    <definedName name="PlanElementen" localSheetId="15">#REF!</definedName>
    <definedName name="PlanElementen" localSheetId="43">#REF!</definedName>
    <definedName name="PlanElementen">#REF!</definedName>
    <definedName name="responsable">[4]Généralités!$A$24:$A$39</definedName>
    <definedName name="Role">[3]DATAS!$B$26:$B$35</definedName>
    <definedName name="ServiceModel">'[1]Conditional answers'!$A$2:$A$4</definedName>
    <definedName name="Silo" localSheetId="5">#REF!</definedName>
    <definedName name="Silo" localSheetId="9">#REF!</definedName>
    <definedName name="Silo" localSheetId="18">#REF!</definedName>
    <definedName name="Silo" localSheetId="20">#REF!</definedName>
    <definedName name="Silo" localSheetId="8">#REF!</definedName>
    <definedName name="Silo" localSheetId="13">#REF!</definedName>
    <definedName name="Silo" localSheetId="32">#REF!</definedName>
    <definedName name="Silo" localSheetId="33">#REF!</definedName>
    <definedName name="Silo" localSheetId="34">#REF!</definedName>
    <definedName name="Silo" localSheetId="39">#REF!</definedName>
    <definedName name="Silo" localSheetId="40">#REF!</definedName>
    <definedName name="Silo" localSheetId="42">#REF!</definedName>
    <definedName name="Silo" localSheetId="16">#REF!</definedName>
    <definedName name="Silo" localSheetId="48">#REF!</definedName>
    <definedName name="Silo" localSheetId="22">#REF!</definedName>
    <definedName name="Silo" localSheetId="1">#REF!</definedName>
    <definedName name="Silo" localSheetId="24">#REF!</definedName>
    <definedName name="Silo" localSheetId="25">#REF!</definedName>
    <definedName name="Silo" localSheetId="14">#REF!</definedName>
    <definedName name="Silo" localSheetId="15">#REF!</definedName>
    <definedName name="Silo" localSheetId="43">#REF!</definedName>
    <definedName name="Silo">#REF!</definedName>
    <definedName name="SynchList">'[9]Category Rating and Metrics'!$D$222,'[9]Category Rating and Metrics'!$E$222,'[9]Category Rating and Metrics'!$D$313,'[9]Category Rating and Metrics'!$E$313,'[9]Category Rating and Metrics'!$D$158:$E$158,'[9]Category Rating and Metrics'!$D$290:$E$290</definedName>
    <definedName name="test" localSheetId="9">'[1]Conditional answers'!#REF!</definedName>
    <definedName name="test" localSheetId="18">'[1]Conditional answers'!#REF!</definedName>
    <definedName name="test" localSheetId="20">'[1]Conditional answers'!#REF!</definedName>
    <definedName name="test" localSheetId="8">'[1]Conditional answers'!#REF!</definedName>
    <definedName name="test" localSheetId="13">'[1]Conditional answers'!#REF!</definedName>
    <definedName name="test" localSheetId="32">'[1]Conditional answers'!#REF!</definedName>
    <definedName name="test" localSheetId="34">'[1]Conditional answers'!#REF!</definedName>
    <definedName name="test" localSheetId="39">'[1]Conditional answers'!#REF!</definedName>
    <definedName name="test" localSheetId="40">'[1]Conditional answers'!#REF!</definedName>
    <definedName name="test" localSheetId="42">'[1]Conditional answers'!#REF!</definedName>
    <definedName name="test" localSheetId="16">'[1]Conditional answers'!#REF!</definedName>
    <definedName name="test" localSheetId="48">'[1]Conditional answers'!#REF!</definedName>
    <definedName name="test" localSheetId="22">'[1]Conditional answers'!#REF!</definedName>
    <definedName name="test" localSheetId="1">'[1]Conditional answers'!#REF!</definedName>
    <definedName name="test" localSheetId="24">'[1]Conditional answers'!#REF!</definedName>
    <definedName name="test" localSheetId="25">'[1]Conditional answers'!#REF!</definedName>
    <definedName name="test" localSheetId="14">'[1]Conditional answers'!#REF!</definedName>
    <definedName name="test" localSheetId="15">'[1]Conditional answers'!#REF!</definedName>
    <definedName name="test" localSheetId="43">'[1]Conditional answers'!#REF!</definedName>
    <definedName name="test">'[1]Conditional answers'!#REF!</definedName>
    <definedName name="Threats">[2]Definition!$C$7:$C$86</definedName>
    <definedName name="TierNumber" localSheetId="9">'[1]Conditional answers'!#REF!</definedName>
    <definedName name="TierNumber" localSheetId="18">'[1]Conditional answers'!#REF!</definedName>
    <definedName name="TierNumber" localSheetId="20">'[1]Conditional answers'!#REF!</definedName>
    <definedName name="TierNumber" localSheetId="8">'[1]Conditional answers'!#REF!</definedName>
    <definedName name="TierNumber" localSheetId="13">'[1]Conditional answers'!#REF!</definedName>
    <definedName name="TierNumber" localSheetId="32">'[1]Conditional answers'!#REF!</definedName>
    <definedName name="TierNumber" localSheetId="34">'[1]Conditional answers'!#REF!</definedName>
    <definedName name="TierNumber" localSheetId="39">'[1]Conditional answers'!#REF!</definedName>
    <definedName name="TierNumber" localSheetId="40">'[1]Conditional answers'!#REF!</definedName>
    <definedName name="TierNumber" localSheetId="42">'[1]Conditional answers'!#REF!</definedName>
    <definedName name="TierNumber" localSheetId="16">'[1]Conditional answers'!#REF!</definedName>
    <definedName name="TierNumber" localSheetId="48">'[1]Conditional answers'!#REF!</definedName>
    <definedName name="TierNumber" localSheetId="22">'[1]Conditional answers'!#REF!</definedName>
    <definedName name="TierNumber" localSheetId="1">'[1]Conditional answers'!#REF!</definedName>
    <definedName name="TierNumber" localSheetId="24">'[1]Conditional answers'!#REF!</definedName>
    <definedName name="TierNumber" localSheetId="25">'[1]Conditional answers'!#REF!</definedName>
    <definedName name="TierNumber" localSheetId="14">'[1]Conditional answers'!#REF!</definedName>
    <definedName name="TierNumber" localSheetId="15">'[1]Conditional answers'!#REF!</definedName>
    <definedName name="TierNumber" localSheetId="43">'[1]Conditional answers'!#REF!</definedName>
    <definedName name="TierNumber">'[1]Conditional answers'!#REF!</definedName>
    <definedName name="Type">[3]DATAS!$D$26:$D$30</definedName>
    <definedName name="Unknown">'[1]Conditional answers'!$F$2</definedName>
    <definedName name="valeurDICT" localSheetId="5">#REF!</definedName>
    <definedName name="valeurDICT" localSheetId="9">#REF!</definedName>
    <definedName name="valeurDICT" localSheetId="18">#REF!</definedName>
    <definedName name="valeurDICT" localSheetId="20">#REF!</definedName>
    <definedName name="valeurDICT" localSheetId="8">#REF!</definedName>
    <definedName name="valeurDICT" localSheetId="13">#REF!</definedName>
    <definedName name="valeurDICT" localSheetId="32">#REF!</definedName>
    <definedName name="valeurDICT" localSheetId="33">#REF!</definedName>
    <definedName name="valeurDICT" localSheetId="34">#REF!</definedName>
    <definedName name="valeurDICT" localSheetId="39">#REF!</definedName>
    <definedName name="valeurDICT" localSheetId="40">#REF!</definedName>
    <definedName name="valeurDICT" localSheetId="42">#REF!</definedName>
    <definedName name="valeurDICT" localSheetId="16">#REF!</definedName>
    <definedName name="valeurDICT" localSheetId="48">#REF!</definedName>
    <definedName name="valeurDICT" localSheetId="27">#REF!</definedName>
    <definedName name="valeurDICT" localSheetId="22">#REF!</definedName>
    <definedName name="valeurDICT" localSheetId="1">#REF!</definedName>
    <definedName name="valeurDICT" localSheetId="24">#REF!</definedName>
    <definedName name="valeurDICT" localSheetId="25">#REF!</definedName>
    <definedName name="valeurDICT" localSheetId="14">#REF!</definedName>
    <definedName name="valeurDICT" localSheetId="15">#REF!</definedName>
    <definedName name="valeurDICT" localSheetId="43">#REF!</definedName>
    <definedName name="valeurDICT">#REF!</definedName>
    <definedName name="Vulnerabilities">[10]Definition!$D$2:$D$82</definedName>
    <definedName name="Vulnerability">[2]Definition!$D$7:$D$86</definedName>
    <definedName name="workload">[4]Généralités!$C$24:$C$26</definedName>
    <definedName name="YesTime">'[1]Conditional answers'!$J$2:$J$4</definedName>
    <definedName name="Z_0E0D9003_12DF_4E33_969D_E7E93BBD195D_.wvu.Cols" localSheetId="4" hidden="1">'1_Questionnaire'!$A:$A</definedName>
    <definedName name="Z_0E0D9003_12DF_4E33_969D_E7E93BBD195D_.wvu.Cols" localSheetId="5" hidden="1">'2_Maturité'!$D:$E</definedName>
    <definedName name="Z_0E0D9003_12DF_4E33_969D_E7E93BBD195D_.wvu.Cols" localSheetId="7" hidden="1">'3_Menaces'!$G:$N,'3_Menaces'!$Q:$Q</definedName>
    <definedName name="Z_0E0D9003_12DF_4E33_969D_E7E93BBD195D_.wvu.Cols" localSheetId="9" hidden="1">'4_Priorite_des_mesures'!$J:$J</definedName>
    <definedName name="Z_0E0D9003_12DF_4E33_969D_E7E93BBD195D_.wvu.Cols" localSheetId="29" hidden="1">ListeExigences!$L:$L</definedName>
    <definedName name="Z_0E0D9003_12DF_4E33_969D_E7E93BBD195D_.wvu.Cols" localSheetId="25" hidden="1">'Priorité  des actions'!$F:$F</definedName>
    <definedName name="Z_0E0D9003_12DF_4E33_969D_E7E93BBD195D_.wvu.FilterData" localSheetId="5" hidden="1">'2_Maturité'!$A$4:$H$105</definedName>
    <definedName name="Z_0E0D9003_12DF_4E33_969D_E7E93BBD195D_.wvu.FilterData" localSheetId="9" hidden="1">'4_Priorite_des_mesures'!$B$7:$I$71</definedName>
    <definedName name="Z_0E0D9003_12DF_4E33_969D_E7E93BBD195D_.wvu.FilterData" localSheetId="8" hidden="1">Cartographie_M!$B$6:$H$36</definedName>
    <definedName name="Z_0E0D9003_12DF_4E33_969D_E7E93BBD195D_.wvu.FilterData" localSheetId="13" hidden="1">Cartographie_PIA!$B$6:$H$40</definedName>
    <definedName name="Z_0E0D9003_12DF_4E33_969D_E7E93BBD195D_.wvu.FilterData" localSheetId="34" hidden="1">Compute1a!$A$4:$O$104</definedName>
    <definedName name="Z_0E0D9003_12DF_4E33_969D_E7E93BBD195D_.wvu.FilterData" localSheetId="36" hidden="1">Compute3!$A$4:$AJ$106</definedName>
    <definedName name="Z_0E0D9003_12DF_4E33_969D_E7E93BBD195D_.wvu.FilterData" localSheetId="38" hidden="1">Compute4!$A$4:$F$104</definedName>
    <definedName name="Z_0E0D9003_12DF_4E33_969D_E7E93BBD195D_.wvu.FilterData" localSheetId="39" hidden="1">Compute4a!$A$4:$F$120</definedName>
    <definedName name="Z_0E0D9003_12DF_4E33_969D_E7E93BBD195D_.wvu.FilterData" localSheetId="40" hidden="1">Compute4b!$A$4:$F$120</definedName>
    <definedName name="Z_0E0D9003_12DF_4E33_969D_E7E93BBD195D_.wvu.FilterData" localSheetId="41" hidden="1">Compute5!$A$110:$AK$210</definedName>
    <definedName name="Z_0E0D9003_12DF_4E33_969D_E7E93BBD195D_.wvu.FilterData" localSheetId="29" hidden="1">ListeExigences!$A$1:$D$117</definedName>
    <definedName name="Z_0E0D9003_12DF_4E33_969D_E7E93BBD195D_.wvu.FilterData" localSheetId="25" hidden="1">'Priorité  des actions'!$B$75:$E$120</definedName>
    <definedName name="Z_0E0D9003_12DF_4E33_969D_E7E93BBD195D_.wvu.FilterData" localSheetId="6" hidden="1">'PV réunion_maturité'!$A$1:$D$120</definedName>
    <definedName name="Z_0E0D9003_12DF_4E33_969D_E7E93BBD195D_.wvu.FilterData" localSheetId="15" hidden="1">'Radar ISO'!$B$6:$F$21</definedName>
    <definedName name="Z_0E0D9003_12DF_4E33_969D_E7E93BBD195D_.wvu.PrintArea" localSheetId="9" hidden="1">'4_Priorite_des_mesures'!$A$1:$J$37</definedName>
    <definedName name="Z_0E0D9003_12DF_4E33_969D_E7E93BBD195D_.wvu.PrintArea" localSheetId="8" hidden="1">Cartographie_M!$A$1:$I$39</definedName>
    <definedName name="Z_0E0D9003_12DF_4E33_969D_E7E93BBD195D_.wvu.PrintArea" localSheetId="13" hidden="1">Cartographie_PIA!$A$1:$I$43</definedName>
    <definedName name="Z_0E0D9003_12DF_4E33_969D_E7E93BBD195D_.wvu.PrintArea" localSheetId="2" hidden="1">Contexte!$A$1:$I$38</definedName>
    <definedName name="Z_0E0D9003_12DF_4E33_969D_E7E93BBD195D_.wvu.PrintArea" localSheetId="16" hidden="1">'Dashboard Business'!$A$1:$G$15</definedName>
    <definedName name="Z_0E0D9003_12DF_4E33_969D_E7E93BBD195D_.wvu.PrintArea" localSheetId="27" hidden="1">Glossaire!$A$1:$M$52</definedName>
    <definedName name="Z_0E0D9003_12DF_4E33_969D_E7E93BBD195D_.wvu.PrintArea" localSheetId="25" hidden="1">'Priorité  des actions'!$A$1:$F$118</definedName>
    <definedName name="Z_0E0D9003_12DF_4E33_969D_E7E93BBD195D_.wvu.PrintArea" localSheetId="14" hidden="1">'Radar Business'!$A$1:$H$14</definedName>
    <definedName name="Z_0E0D9003_12DF_4E33_969D_E7E93BBD195D_.wvu.PrintArea" localSheetId="15" hidden="1">'Radar ISO'!$A$1:$G$24</definedName>
    <definedName name="Z_0E0D9003_12DF_4E33_969D_E7E93BBD195D_.wvu.Rows" localSheetId="2" hidden="1">Contexte!$155:$1048576,Contexte!$39:$154</definedName>
    <definedName name="Z_0E0D9003_12DF_4E33_969D_E7E93BBD195D_.wvu.Rows" localSheetId="27" hidden="1">Glossaire!$160:$1048576,Glossaire!$52:$159</definedName>
    <definedName name="Z_239F3EAE_0730_4AF2_BFA8_BF57CD844B93_.wvu.FilterData" localSheetId="5" hidden="1">'2_Maturité'!$A$4:$H$122</definedName>
    <definedName name="Z_239F3EAE_0730_4AF2_BFA8_BF57CD844B93_.wvu.Rows" localSheetId="33" hidden="1">Compute1!$12:$12</definedName>
    <definedName name="Z_239F3EAE_0730_4AF2_BFA8_BF57CD844B93_.wvu.Rows" localSheetId="34" hidden="1">Compute1a!$12:$12</definedName>
    <definedName name="_xlnm.Print_Area" localSheetId="9">'4_Priorite_des_mesures'!$A$1:$J$37</definedName>
    <definedName name="_xlnm.Print_Area" localSheetId="8">Cartographie_M!$A$1:$I$39</definedName>
    <definedName name="_xlnm.Print_Area" localSheetId="13">Cartographie_PIA!$I$43</definedName>
    <definedName name="_xlnm.Print_Area" localSheetId="2">Contexte!$A$1:$I$38</definedName>
    <definedName name="_xlnm.Print_Area" localSheetId="16">'Dashboard Business'!$A$1:$G$15</definedName>
    <definedName name="_xlnm.Print_Area" localSheetId="27">Glossaire!$A$1:$M$52</definedName>
    <definedName name="_xlnm.Print_Area" localSheetId="25">'Priorité  des actions'!$A$1:$F$118</definedName>
    <definedName name="_xlnm.Print_Area" localSheetId="14">'Radar Business'!$A$1:$H$14</definedName>
    <definedName name="_xlnm.Print_Area" localSheetId="15">'Radar ISO'!$A$1:$G$24</definedName>
  </definedNames>
  <calcPr calcId="162913" concurrentCalc="0"/>
  <customWorkbookViews>
    <customWorkbookView name="Feuille 1" guid="{0E0D9003-12DF-4E33-969D-E7E93BBD195D}" maximized="1" windowWidth="1920" windowHeight="854" tabRatio="778" activeSheetId="102"/>
  </customWorkbookViews>
</workbook>
</file>

<file path=xl/calcChain.xml><?xml version="1.0" encoding="utf-8"?>
<calcChain xmlns="http://schemas.openxmlformats.org/spreadsheetml/2006/main">
  <c r="O9" i="96" l="1"/>
  <c r="O10" i="96"/>
  <c r="O11" i="96"/>
  <c r="O12" i="96"/>
  <c r="O13" i="96"/>
  <c r="O14" i="96"/>
  <c r="O15" i="96"/>
  <c r="O16" i="96"/>
  <c r="O17" i="96"/>
  <c r="O18" i="96"/>
  <c r="O19" i="96"/>
  <c r="O20" i="96"/>
  <c r="O21" i="96"/>
  <c r="O22" i="96"/>
  <c r="O23" i="96"/>
  <c r="O24" i="96"/>
  <c r="O25" i="96"/>
  <c r="O26" i="96"/>
  <c r="O27" i="96"/>
  <c r="O28" i="96"/>
  <c r="O29" i="96"/>
  <c r="O30" i="96"/>
  <c r="O31" i="96"/>
  <c r="O32" i="96"/>
  <c r="O33" i="96"/>
  <c r="O34" i="96"/>
  <c r="O35" i="96"/>
  <c r="O36" i="96"/>
  <c r="O37" i="96"/>
  <c r="O38" i="96"/>
  <c r="O39" i="96"/>
  <c r="O40" i="96"/>
  <c r="O41" i="96"/>
  <c r="O42" i="96"/>
  <c r="O43" i="96"/>
  <c r="O44" i="96"/>
  <c r="O45" i="96"/>
  <c r="O46" i="96"/>
  <c r="O47" i="96"/>
  <c r="O48" i="96"/>
  <c r="O49" i="96"/>
  <c r="O50" i="96"/>
  <c r="O51" i="96"/>
  <c r="O52" i="96"/>
  <c r="O53" i="96"/>
  <c r="O54" i="96"/>
  <c r="O55" i="96"/>
  <c r="O56" i="96"/>
  <c r="O57" i="96"/>
  <c r="O58" i="96"/>
  <c r="O59" i="96"/>
  <c r="O60" i="96"/>
  <c r="O61" i="96"/>
  <c r="O62" i="96"/>
  <c r="O63" i="96"/>
  <c r="O64" i="96"/>
  <c r="O65" i="96"/>
  <c r="O66" i="96"/>
  <c r="O67" i="96"/>
  <c r="O68" i="96"/>
  <c r="O69" i="96"/>
  <c r="O70" i="96"/>
  <c r="O71" i="96"/>
  <c r="O72" i="96"/>
  <c r="O73" i="96"/>
  <c r="O74" i="96"/>
  <c r="O75" i="96"/>
  <c r="O76" i="96"/>
  <c r="O77" i="96"/>
  <c r="O78" i="96"/>
  <c r="O79" i="96"/>
  <c r="O80" i="96"/>
  <c r="O81" i="96"/>
  <c r="O82" i="96"/>
  <c r="O83" i="96"/>
  <c r="O84" i="96"/>
  <c r="O85" i="96"/>
  <c r="O86" i="96"/>
  <c r="O87" i="96"/>
  <c r="O88" i="96"/>
  <c r="O89" i="96"/>
  <c r="O90" i="96"/>
  <c r="O91" i="96"/>
  <c r="O92" i="96"/>
  <c r="O93" i="96"/>
  <c r="O94" i="96"/>
  <c r="O95" i="96"/>
  <c r="O96" i="96"/>
  <c r="O97" i="96"/>
  <c r="O98" i="96"/>
  <c r="O99" i="96"/>
  <c r="O100" i="96"/>
  <c r="O101" i="96"/>
  <c r="O102" i="96"/>
  <c r="O103" i="96"/>
  <c r="O8" i="96"/>
  <c r="M9" i="96"/>
  <c r="N9" i="96"/>
  <c r="M10" i="96"/>
  <c r="N10" i="96"/>
  <c r="M11" i="96"/>
  <c r="N11" i="96"/>
  <c r="M12" i="96"/>
  <c r="N12" i="96"/>
  <c r="M13" i="96"/>
  <c r="N13" i="96"/>
  <c r="M14" i="96"/>
  <c r="N14" i="96"/>
  <c r="M15" i="96"/>
  <c r="N15" i="96"/>
  <c r="M16" i="96"/>
  <c r="N16" i="96"/>
  <c r="M17" i="96"/>
  <c r="N17" i="96"/>
  <c r="M18" i="96"/>
  <c r="N18" i="96"/>
  <c r="M19" i="96"/>
  <c r="N19" i="96"/>
  <c r="M20" i="96"/>
  <c r="N20" i="96"/>
  <c r="M21" i="96"/>
  <c r="N21" i="96"/>
  <c r="M22" i="96"/>
  <c r="N22" i="96"/>
  <c r="M23" i="96"/>
  <c r="N23" i="96"/>
  <c r="M24" i="96"/>
  <c r="N24" i="96"/>
  <c r="M25" i="96"/>
  <c r="N25" i="96"/>
  <c r="M26" i="96"/>
  <c r="N26" i="96"/>
  <c r="M27" i="96"/>
  <c r="N27" i="96"/>
  <c r="M28" i="96"/>
  <c r="N28" i="96"/>
  <c r="M29" i="96"/>
  <c r="N29" i="96"/>
  <c r="M30" i="96"/>
  <c r="N30" i="96"/>
  <c r="M31" i="96"/>
  <c r="N31" i="96"/>
  <c r="M32" i="96"/>
  <c r="N32" i="96"/>
  <c r="M33" i="96"/>
  <c r="N33" i="96"/>
  <c r="M34" i="96"/>
  <c r="N34" i="96"/>
  <c r="M35" i="96"/>
  <c r="N35" i="96"/>
  <c r="M36" i="96"/>
  <c r="N36" i="96"/>
  <c r="M37" i="96"/>
  <c r="N37" i="96"/>
  <c r="M38" i="96"/>
  <c r="N38" i="96"/>
  <c r="M39" i="96"/>
  <c r="N39" i="96"/>
  <c r="M40" i="96"/>
  <c r="N40" i="96"/>
  <c r="M41" i="96"/>
  <c r="N41" i="96"/>
  <c r="M42" i="96"/>
  <c r="N42" i="96"/>
  <c r="M43" i="96"/>
  <c r="N43" i="96"/>
  <c r="M44" i="96"/>
  <c r="N44" i="96"/>
  <c r="M45" i="96"/>
  <c r="N45" i="96"/>
  <c r="M46" i="96"/>
  <c r="N46" i="96"/>
  <c r="M47" i="96"/>
  <c r="N47" i="96"/>
  <c r="M48" i="96"/>
  <c r="N48" i="96"/>
  <c r="M49" i="96"/>
  <c r="N49" i="96"/>
  <c r="M50" i="96"/>
  <c r="N50" i="96"/>
  <c r="M51" i="96"/>
  <c r="N51" i="96"/>
  <c r="M52" i="96"/>
  <c r="N52" i="96"/>
  <c r="M53" i="96"/>
  <c r="N53" i="96"/>
  <c r="M54" i="96"/>
  <c r="N54" i="96"/>
  <c r="M55" i="96"/>
  <c r="N55" i="96"/>
  <c r="M56" i="96"/>
  <c r="N56" i="96"/>
  <c r="M57" i="96"/>
  <c r="N57" i="96"/>
  <c r="M58" i="96"/>
  <c r="N58" i="96"/>
  <c r="M59" i="96"/>
  <c r="N59" i="96"/>
  <c r="M60" i="96"/>
  <c r="N60" i="96"/>
  <c r="M61" i="96"/>
  <c r="N61" i="96"/>
  <c r="M62" i="96"/>
  <c r="N62" i="96"/>
  <c r="M63" i="96"/>
  <c r="N63" i="96"/>
  <c r="M64" i="96"/>
  <c r="N64" i="96"/>
  <c r="M65" i="96"/>
  <c r="N65" i="96"/>
  <c r="M66" i="96"/>
  <c r="N66" i="96"/>
  <c r="M67" i="96"/>
  <c r="N67" i="96"/>
  <c r="M68" i="96"/>
  <c r="N68" i="96"/>
  <c r="M69" i="96"/>
  <c r="N69" i="96"/>
  <c r="M70" i="96"/>
  <c r="N70" i="96"/>
  <c r="M71" i="96"/>
  <c r="N71" i="96"/>
  <c r="M72" i="96"/>
  <c r="N72" i="96"/>
  <c r="M73" i="96"/>
  <c r="N73" i="96"/>
  <c r="M74" i="96"/>
  <c r="N74" i="96"/>
  <c r="M75" i="96"/>
  <c r="N75" i="96"/>
  <c r="M76" i="96"/>
  <c r="N76" i="96"/>
  <c r="M77" i="96"/>
  <c r="N77" i="96"/>
  <c r="M78" i="96"/>
  <c r="N78" i="96"/>
  <c r="M79" i="96"/>
  <c r="N79" i="96"/>
  <c r="M80" i="96"/>
  <c r="N80" i="96"/>
  <c r="M81" i="96"/>
  <c r="N81" i="96"/>
  <c r="M82" i="96"/>
  <c r="N82" i="96"/>
  <c r="M83" i="96"/>
  <c r="N83" i="96"/>
  <c r="M84" i="96"/>
  <c r="N84" i="96"/>
  <c r="M85" i="96"/>
  <c r="N85" i="96"/>
  <c r="M86" i="96"/>
  <c r="N86" i="96"/>
  <c r="M87" i="96"/>
  <c r="N87" i="96"/>
  <c r="M88" i="96"/>
  <c r="N88" i="96"/>
  <c r="M89" i="96"/>
  <c r="N89" i="96"/>
  <c r="M90" i="96"/>
  <c r="N90" i="96"/>
  <c r="M91" i="96"/>
  <c r="N91" i="96"/>
  <c r="M92" i="96"/>
  <c r="N92" i="96"/>
  <c r="M93" i="96"/>
  <c r="N93" i="96"/>
  <c r="M94" i="96"/>
  <c r="N94" i="96"/>
  <c r="M95" i="96"/>
  <c r="N95" i="96"/>
  <c r="M96" i="96"/>
  <c r="N96" i="96"/>
  <c r="M97" i="96"/>
  <c r="N97" i="96"/>
  <c r="M98" i="96"/>
  <c r="N98" i="96"/>
  <c r="M99" i="96"/>
  <c r="N99" i="96"/>
  <c r="M100" i="96"/>
  <c r="N100" i="96"/>
  <c r="M101" i="96"/>
  <c r="N101" i="96"/>
  <c r="M102" i="96"/>
  <c r="N102" i="96"/>
  <c r="M103" i="96"/>
  <c r="N103" i="96"/>
  <c r="M8" i="96"/>
  <c r="N8" i="96"/>
  <c r="Q9" i="96"/>
  <c r="I9" i="96"/>
  <c r="Q10" i="96"/>
  <c r="I10" i="96"/>
  <c r="P11" i="96"/>
  <c r="Q11" i="96"/>
  <c r="I11" i="96"/>
  <c r="Q12" i="96"/>
  <c r="I12" i="96"/>
  <c r="P13" i="96"/>
  <c r="Q13" i="96"/>
  <c r="I13" i="96"/>
  <c r="P14" i="96"/>
  <c r="Q14" i="96"/>
  <c r="I14" i="96"/>
  <c r="P15" i="96"/>
  <c r="Q15" i="96"/>
  <c r="I15" i="96"/>
  <c r="Q16" i="96"/>
  <c r="I16" i="96"/>
  <c r="P17" i="96"/>
  <c r="Q17" i="96"/>
  <c r="I17" i="96"/>
  <c r="P18" i="96"/>
  <c r="Q18" i="96"/>
  <c r="I18" i="96"/>
  <c r="P19" i="96"/>
  <c r="Q19" i="96"/>
  <c r="I19" i="96"/>
  <c r="Q20" i="96"/>
  <c r="I20" i="96"/>
  <c r="Q21" i="96"/>
  <c r="I21" i="96"/>
  <c r="P22" i="96"/>
  <c r="Q22" i="96"/>
  <c r="I22" i="96"/>
  <c r="P23" i="96"/>
  <c r="Q23" i="96"/>
  <c r="I23" i="96"/>
  <c r="Q24" i="96"/>
  <c r="I24" i="96"/>
  <c r="Q25" i="96"/>
  <c r="I25" i="96"/>
  <c r="P26" i="96"/>
  <c r="Q26" i="96"/>
  <c r="I26" i="96"/>
  <c r="Q27" i="96"/>
  <c r="I27" i="96"/>
  <c r="P28" i="96"/>
  <c r="Q28" i="96"/>
  <c r="I28" i="96"/>
  <c r="P29" i="96"/>
  <c r="Q29" i="96"/>
  <c r="I29" i="96"/>
  <c r="P30" i="96"/>
  <c r="Q30" i="96"/>
  <c r="I30" i="96"/>
  <c r="Q31" i="96"/>
  <c r="I31" i="96"/>
  <c r="Q32" i="96"/>
  <c r="I32" i="96"/>
  <c r="Q33" i="96"/>
  <c r="I33" i="96"/>
  <c r="Q34" i="96"/>
  <c r="I34" i="96"/>
  <c r="P35" i="96"/>
  <c r="Q35" i="96"/>
  <c r="I35" i="96"/>
  <c r="Q36" i="96"/>
  <c r="I36" i="96"/>
  <c r="Q37" i="96"/>
  <c r="I37" i="96"/>
  <c r="Q38" i="96"/>
  <c r="I38" i="96"/>
  <c r="P39" i="96"/>
  <c r="Q39" i="96"/>
  <c r="I39" i="96"/>
  <c r="Q40" i="96"/>
  <c r="I40" i="96"/>
  <c r="P41" i="96"/>
  <c r="Q41" i="96"/>
  <c r="I41" i="96"/>
  <c r="Q42" i="96"/>
  <c r="I42" i="96"/>
  <c r="P43" i="96"/>
  <c r="Q43" i="96"/>
  <c r="I43" i="96"/>
  <c r="P44" i="96"/>
  <c r="Q44" i="96"/>
  <c r="I44" i="96"/>
  <c r="Q45" i="96"/>
  <c r="I45" i="96"/>
  <c r="P46" i="96"/>
  <c r="Q46" i="96"/>
  <c r="I46" i="96"/>
  <c r="Q47" i="96"/>
  <c r="I47" i="96"/>
  <c r="Q48" i="96"/>
  <c r="I48" i="96"/>
  <c r="P49" i="96"/>
  <c r="Q49" i="96"/>
  <c r="I49" i="96"/>
  <c r="Q50" i="96"/>
  <c r="I50" i="96"/>
  <c r="Q51" i="96"/>
  <c r="I51" i="96"/>
  <c r="P52" i="96"/>
  <c r="Q52" i="96"/>
  <c r="I52" i="96"/>
  <c r="Q53" i="96"/>
  <c r="I53" i="96"/>
  <c r="P54" i="96"/>
  <c r="Q54" i="96"/>
  <c r="I54" i="96"/>
  <c r="P55" i="96"/>
  <c r="Q55" i="96"/>
  <c r="I55" i="96"/>
  <c r="P56" i="96"/>
  <c r="Q56" i="96"/>
  <c r="I56" i="96"/>
  <c r="Q57" i="96"/>
  <c r="I57" i="96"/>
  <c r="P58" i="96"/>
  <c r="Q58" i="96"/>
  <c r="I58" i="96"/>
  <c r="P59" i="96"/>
  <c r="Q59" i="96"/>
  <c r="I59" i="96"/>
  <c r="P60" i="96"/>
  <c r="Q60" i="96"/>
  <c r="I60" i="96"/>
  <c r="P61" i="96"/>
  <c r="Q61" i="96"/>
  <c r="I61" i="96"/>
  <c r="Q62" i="96"/>
  <c r="I62" i="96"/>
  <c r="Q63" i="96"/>
  <c r="I63" i="96"/>
  <c r="Q64" i="96"/>
  <c r="I64" i="96"/>
  <c r="Q65" i="96"/>
  <c r="I65" i="96"/>
  <c r="P66" i="96"/>
  <c r="Q66" i="96"/>
  <c r="I66" i="96"/>
  <c r="P67" i="96"/>
  <c r="Q67" i="96"/>
  <c r="I67" i="96"/>
  <c r="Q68" i="96"/>
  <c r="I68" i="96"/>
  <c r="Q69" i="96"/>
  <c r="I69" i="96"/>
  <c r="Q70" i="96"/>
  <c r="I70" i="96"/>
  <c r="Q71" i="96"/>
  <c r="I71" i="96"/>
  <c r="Q72" i="96"/>
  <c r="I72" i="96"/>
  <c r="P73" i="96"/>
  <c r="Q73" i="96"/>
  <c r="I73" i="96"/>
  <c r="P74" i="96"/>
  <c r="Q74" i="96"/>
  <c r="I74" i="96"/>
  <c r="Q75" i="96"/>
  <c r="I75" i="96"/>
  <c r="P76" i="96"/>
  <c r="Q76" i="96"/>
  <c r="I76" i="96"/>
  <c r="P77" i="96"/>
  <c r="Q77" i="96"/>
  <c r="I77" i="96"/>
  <c r="Q78" i="96"/>
  <c r="I78" i="96"/>
  <c r="Q79" i="96"/>
  <c r="I79" i="96"/>
  <c r="P80" i="96"/>
  <c r="Q80" i="96"/>
  <c r="I80" i="96"/>
  <c r="P81" i="96"/>
  <c r="Q81" i="96"/>
  <c r="I81" i="96"/>
  <c r="Q82" i="96"/>
  <c r="I82" i="96"/>
  <c r="Q83" i="96"/>
  <c r="I83" i="96"/>
  <c r="Q84" i="96"/>
  <c r="I84" i="96"/>
  <c r="Q85" i="96"/>
  <c r="I85" i="96"/>
  <c r="Q86" i="96"/>
  <c r="I86" i="96"/>
  <c r="P87" i="96"/>
  <c r="Q87" i="96"/>
  <c r="I87" i="96"/>
  <c r="P88" i="96"/>
  <c r="Q88" i="96"/>
  <c r="I88" i="96"/>
  <c r="Q89" i="96"/>
  <c r="I89" i="96"/>
  <c r="Q90" i="96"/>
  <c r="I90" i="96"/>
  <c r="Q91" i="96"/>
  <c r="I91" i="96"/>
  <c r="Q92" i="96"/>
  <c r="I92" i="96"/>
  <c r="Q93" i="96"/>
  <c r="I93" i="96"/>
  <c r="Q94" i="96"/>
  <c r="I94" i="96"/>
  <c r="Q95" i="96"/>
  <c r="I95" i="96"/>
  <c r="Q96" i="96"/>
  <c r="I96" i="96"/>
  <c r="Q97" i="96"/>
  <c r="I97" i="96"/>
  <c r="Q98" i="96"/>
  <c r="I98" i="96"/>
  <c r="Q99" i="96"/>
  <c r="I99" i="96"/>
  <c r="Q100" i="96"/>
  <c r="I100" i="96"/>
  <c r="Q101" i="96"/>
  <c r="I101" i="96"/>
  <c r="Q102" i="96"/>
  <c r="I102" i="96"/>
  <c r="Q103" i="96"/>
  <c r="I103" i="96"/>
  <c r="P8" i="96"/>
  <c r="Q8" i="96"/>
  <c r="I8" i="96"/>
  <c r="P9" i="96"/>
  <c r="P10" i="96"/>
  <c r="P12" i="96"/>
  <c r="P16" i="96"/>
  <c r="P20" i="96"/>
  <c r="P21" i="96"/>
  <c r="P24" i="96"/>
  <c r="P25" i="96"/>
  <c r="P27" i="96"/>
  <c r="P31" i="96"/>
  <c r="P32" i="96"/>
  <c r="P33" i="96"/>
  <c r="P34" i="96"/>
  <c r="P36" i="96"/>
  <c r="P37" i="96"/>
  <c r="P38" i="96"/>
  <c r="P40" i="96"/>
  <c r="P42" i="96"/>
  <c r="P45" i="96"/>
  <c r="P47" i="96"/>
  <c r="P48" i="96"/>
  <c r="P50" i="96"/>
  <c r="P51" i="96"/>
  <c r="P53" i="96"/>
  <c r="P57" i="96"/>
  <c r="P62" i="96"/>
  <c r="P63" i="96"/>
  <c r="P64" i="96"/>
  <c r="P65" i="96"/>
  <c r="P68" i="96"/>
  <c r="P69" i="96"/>
  <c r="P70" i="96"/>
  <c r="P71" i="96"/>
  <c r="P72" i="96"/>
  <c r="P75" i="96"/>
  <c r="P78" i="96"/>
  <c r="P79" i="96"/>
  <c r="P82" i="96"/>
  <c r="P83" i="96"/>
  <c r="P84" i="96"/>
  <c r="P85" i="96"/>
  <c r="P86" i="96"/>
  <c r="P89" i="96"/>
  <c r="P90" i="96"/>
  <c r="P91" i="96"/>
  <c r="P92" i="96"/>
  <c r="P93" i="96"/>
  <c r="P94" i="96"/>
  <c r="P95" i="96"/>
  <c r="P96" i="96"/>
  <c r="P97" i="96"/>
  <c r="P98" i="96"/>
  <c r="P99" i="96"/>
  <c r="P100" i="96"/>
  <c r="P101" i="96"/>
  <c r="P102" i="96"/>
  <c r="P103" i="96"/>
  <c r="B3" i="121"/>
  <c r="E3" i="121"/>
  <c r="F3" i="121"/>
  <c r="G3" i="121"/>
  <c r="H3" i="121"/>
  <c r="B4" i="121"/>
  <c r="E4" i="121"/>
  <c r="F4" i="121"/>
  <c r="G4" i="121"/>
  <c r="H4" i="121"/>
  <c r="B5" i="121"/>
  <c r="F2" i="118" a="1"/>
  <c r="F2" i="118"/>
  <c r="G2" i="118"/>
  <c r="H2" i="118"/>
  <c r="I2" i="118"/>
  <c r="J2" i="118"/>
  <c r="K2" i="118"/>
  <c r="L2" i="118"/>
  <c r="M2" i="118"/>
  <c r="N2" i="118"/>
  <c r="O2" i="118"/>
  <c r="P2" i="118"/>
  <c r="Q2" i="118"/>
  <c r="R2" i="118"/>
  <c r="S2" i="118"/>
  <c r="T2" i="118"/>
  <c r="U2" i="118"/>
  <c r="V2" i="118"/>
  <c r="W2" i="118"/>
  <c r="X2" i="118"/>
  <c r="Y2" i="118"/>
  <c r="Z2" i="118"/>
  <c r="AA2" i="118"/>
  <c r="AB2" i="118"/>
  <c r="AC2" i="118"/>
  <c r="AD2" i="118"/>
  <c r="AE2" i="118"/>
  <c r="AF2" i="118"/>
  <c r="AG2" i="118"/>
  <c r="AH2" i="118"/>
  <c r="AI2" i="118"/>
  <c r="AJ2" i="118"/>
  <c r="AK2" i="118"/>
  <c r="AL2" i="118"/>
  <c r="AM2" i="118"/>
  <c r="AN2" i="118"/>
  <c r="AO2" i="118"/>
  <c r="AP2" i="118"/>
  <c r="AQ2" i="118"/>
  <c r="AR2" i="118"/>
  <c r="AS2" i="118"/>
  <c r="AT2" i="118"/>
  <c r="AU2" i="118"/>
  <c r="AV2" i="118"/>
  <c r="AW2" i="118"/>
  <c r="AX2" i="118"/>
  <c r="AY2" i="118"/>
  <c r="AZ2" i="118"/>
  <c r="BA2" i="118"/>
  <c r="BB2" i="118"/>
  <c r="BC2" i="118"/>
  <c r="BD2" i="118"/>
  <c r="BE2" i="118"/>
  <c r="BF2" i="118"/>
  <c r="BG2" i="118"/>
  <c r="BH2" i="118"/>
  <c r="BI2" i="118"/>
  <c r="BJ2" i="118"/>
  <c r="BK2" i="118"/>
  <c r="BL2" i="118"/>
  <c r="BM2" i="118"/>
  <c r="BN2" i="118"/>
  <c r="BO2" i="118"/>
  <c r="BP2" i="118"/>
  <c r="BQ2" i="118"/>
  <c r="BR2" i="118"/>
  <c r="BS2" i="118"/>
  <c r="BT2" i="118"/>
  <c r="BU2" i="118"/>
  <c r="BV2" i="118"/>
  <c r="BW2" i="118"/>
  <c r="BX2" i="118"/>
  <c r="BY2" i="118"/>
  <c r="BZ2" i="118"/>
  <c r="CA2" i="118"/>
  <c r="CB2" i="118"/>
  <c r="CC2" i="118"/>
  <c r="CD2" i="118"/>
  <c r="CE2" i="118"/>
  <c r="CF2" i="118"/>
  <c r="CG2" i="118"/>
  <c r="CH2" i="118"/>
  <c r="CI2" i="118"/>
  <c r="CJ2" i="118"/>
  <c r="CK2" i="118"/>
  <c r="CL2" i="118"/>
  <c r="CM2" i="118"/>
  <c r="CN2" i="118"/>
  <c r="CO2" i="118"/>
  <c r="CP2" i="118"/>
  <c r="CQ2" i="118"/>
  <c r="CR2" i="118"/>
  <c r="CS2" i="118"/>
  <c r="CT2" i="118"/>
  <c r="CU2" i="118"/>
  <c r="CV2" i="118"/>
  <c r="CW2" i="118"/>
  <c r="CX2" i="118"/>
  <c r="CY2" i="118"/>
  <c r="CZ2" i="118"/>
  <c r="DA2" i="118"/>
  <c r="DB2" i="118"/>
  <c r="DC2" i="118"/>
  <c r="DD2" i="118"/>
  <c r="DE2" i="118"/>
  <c r="DF2" i="118"/>
  <c r="DG2" i="118"/>
  <c r="DH2" i="118"/>
  <c r="DI2" i="118"/>
  <c r="DJ2" i="118"/>
  <c r="DK2" i="118"/>
  <c r="DL2" i="118"/>
  <c r="DM2" i="118"/>
  <c r="DN2" i="118"/>
  <c r="DO2" i="118"/>
  <c r="DP2" i="118"/>
  <c r="DQ2" i="118"/>
  <c r="DR2" i="118"/>
  <c r="DS2" i="118"/>
  <c r="DT2" i="118"/>
  <c r="DU2" i="118"/>
  <c r="E5" i="121"/>
  <c r="F5" i="121"/>
  <c r="G5" i="121"/>
  <c r="H5" i="121"/>
  <c r="B6" i="121"/>
  <c r="E6" i="121"/>
  <c r="F6" i="121"/>
  <c r="G6" i="121"/>
  <c r="H6" i="121"/>
  <c r="B7" i="121"/>
  <c r="E7" i="121"/>
  <c r="F7" i="121"/>
  <c r="G7" i="121"/>
  <c r="H7" i="121"/>
  <c r="B8" i="121"/>
  <c r="E8" i="121"/>
  <c r="F8" i="121"/>
  <c r="G8" i="121"/>
  <c r="H8" i="121"/>
  <c r="B9" i="121"/>
  <c r="E9" i="121"/>
  <c r="F9" i="121"/>
  <c r="G9" i="121"/>
  <c r="H9" i="121"/>
  <c r="B10" i="121"/>
  <c r="E10" i="121"/>
  <c r="F10" i="121"/>
  <c r="G10" i="121"/>
  <c r="H10" i="121"/>
  <c r="B11" i="121"/>
  <c r="E11" i="121"/>
  <c r="F11" i="121"/>
  <c r="G11" i="121"/>
  <c r="H11" i="121"/>
  <c r="B12" i="121"/>
  <c r="E12" i="121"/>
  <c r="F12" i="121"/>
  <c r="G12" i="121"/>
  <c r="H12" i="121"/>
  <c r="B13" i="121"/>
  <c r="E13" i="121"/>
  <c r="F13" i="121"/>
  <c r="G13" i="121"/>
  <c r="H13" i="121"/>
  <c r="B14" i="121"/>
  <c r="E14" i="121"/>
  <c r="F14" i="121"/>
  <c r="G14" i="121"/>
  <c r="H14" i="121"/>
  <c r="B15" i="121"/>
  <c r="E15" i="121"/>
  <c r="F15" i="121"/>
  <c r="G15" i="121"/>
  <c r="H15" i="121"/>
  <c r="B16" i="121"/>
  <c r="E16" i="121"/>
  <c r="F16" i="121"/>
  <c r="G16" i="121"/>
  <c r="H16" i="121"/>
  <c r="B17" i="121"/>
  <c r="E17" i="121"/>
  <c r="F17" i="121"/>
  <c r="G17" i="121"/>
  <c r="H17" i="121"/>
  <c r="B18" i="121"/>
  <c r="E18" i="121"/>
  <c r="F18" i="121"/>
  <c r="G18" i="121"/>
  <c r="H18" i="121"/>
  <c r="B19" i="121"/>
  <c r="E19" i="121"/>
  <c r="F19" i="121"/>
  <c r="G19" i="121"/>
  <c r="H19" i="121"/>
  <c r="B20" i="121"/>
  <c r="E20" i="121"/>
  <c r="F20" i="121"/>
  <c r="G20" i="121"/>
  <c r="H20" i="121"/>
  <c r="B21" i="121"/>
  <c r="E21" i="121"/>
  <c r="F21" i="121"/>
  <c r="G21" i="121"/>
  <c r="H21" i="121"/>
  <c r="B22" i="121"/>
  <c r="E22" i="121"/>
  <c r="F22" i="121"/>
  <c r="G22" i="121"/>
  <c r="H22" i="121"/>
  <c r="B23" i="121"/>
  <c r="E23" i="121"/>
  <c r="F23" i="121"/>
  <c r="G23" i="121"/>
  <c r="H23" i="121"/>
  <c r="B24" i="121"/>
  <c r="E24" i="121"/>
  <c r="F24" i="121"/>
  <c r="G24" i="121"/>
  <c r="H24" i="121"/>
  <c r="B25" i="121"/>
  <c r="E25" i="121"/>
  <c r="F25" i="121"/>
  <c r="G25" i="121"/>
  <c r="H25" i="121"/>
  <c r="B26" i="121"/>
  <c r="E26" i="121"/>
  <c r="F26" i="121"/>
  <c r="G26" i="121"/>
  <c r="H26" i="121"/>
  <c r="B27" i="121"/>
  <c r="E27" i="121"/>
  <c r="F27" i="121"/>
  <c r="G27" i="121"/>
  <c r="H27" i="121"/>
  <c r="B28" i="121"/>
  <c r="E28" i="121"/>
  <c r="F28" i="121"/>
  <c r="G28" i="121"/>
  <c r="H28" i="121"/>
  <c r="B29" i="121"/>
  <c r="E29" i="121"/>
  <c r="F29" i="121"/>
  <c r="G29" i="121"/>
  <c r="H29" i="121"/>
  <c r="B30" i="121"/>
  <c r="E30" i="121"/>
  <c r="F30" i="121"/>
  <c r="G30" i="121"/>
  <c r="H30" i="121"/>
  <c r="B31" i="121"/>
  <c r="E31" i="121"/>
  <c r="F31" i="121"/>
  <c r="G31" i="121"/>
  <c r="H31" i="121"/>
  <c r="B32" i="121"/>
  <c r="E32" i="121"/>
  <c r="F32" i="121"/>
  <c r="G32" i="121"/>
  <c r="H32" i="121"/>
  <c r="B33" i="121"/>
  <c r="E33" i="121"/>
  <c r="F33" i="121"/>
  <c r="G33" i="121"/>
  <c r="H33" i="121"/>
  <c r="B34" i="121"/>
  <c r="E34" i="121"/>
  <c r="F34" i="121"/>
  <c r="G34" i="121"/>
  <c r="H34" i="121"/>
  <c r="B35" i="121"/>
  <c r="E35" i="121"/>
  <c r="F35" i="121"/>
  <c r="G35" i="121"/>
  <c r="H35" i="121"/>
  <c r="B36" i="121"/>
  <c r="E36" i="121"/>
  <c r="F36" i="121"/>
  <c r="G36" i="121"/>
  <c r="H36" i="121"/>
  <c r="B37" i="121"/>
  <c r="E37" i="121"/>
  <c r="F37" i="121"/>
  <c r="G37" i="121"/>
  <c r="H37" i="121"/>
  <c r="B38" i="121"/>
  <c r="E38" i="121"/>
  <c r="F38" i="121"/>
  <c r="G38" i="121"/>
  <c r="H38" i="121"/>
  <c r="B39" i="121"/>
  <c r="E39" i="121"/>
  <c r="F39" i="121"/>
  <c r="G39" i="121"/>
  <c r="H39" i="121"/>
  <c r="B40" i="121"/>
  <c r="E40" i="121"/>
  <c r="F40" i="121"/>
  <c r="G40" i="121"/>
  <c r="H40" i="121"/>
  <c r="B41" i="121"/>
  <c r="E41" i="121"/>
  <c r="F41" i="121"/>
  <c r="G41" i="121"/>
  <c r="H41" i="121"/>
  <c r="B42" i="121"/>
  <c r="E42" i="121"/>
  <c r="F42" i="121"/>
  <c r="G42" i="121"/>
  <c r="H42" i="121"/>
  <c r="B43" i="121"/>
  <c r="E43" i="121"/>
  <c r="F43" i="121"/>
  <c r="G43" i="121"/>
  <c r="H43" i="121"/>
  <c r="B44" i="121"/>
  <c r="E44" i="121"/>
  <c r="F44" i="121"/>
  <c r="G44" i="121"/>
  <c r="H44" i="121"/>
  <c r="B45" i="121"/>
  <c r="E45" i="121"/>
  <c r="F45" i="121"/>
  <c r="G45" i="121"/>
  <c r="H45" i="121"/>
  <c r="B46" i="121"/>
  <c r="E46" i="121"/>
  <c r="F46" i="121"/>
  <c r="G46" i="121"/>
  <c r="H46" i="121"/>
  <c r="B47" i="121"/>
  <c r="E47" i="121"/>
  <c r="F47" i="121"/>
  <c r="G47" i="121"/>
  <c r="H47" i="121"/>
  <c r="B48" i="121"/>
  <c r="E48" i="121"/>
  <c r="F48" i="121"/>
  <c r="G48" i="121"/>
  <c r="H48" i="121"/>
  <c r="B49" i="121"/>
  <c r="E49" i="121"/>
  <c r="F49" i="121"/>
  <c r="G49" i="121"/>
  <c r="H49" i="121"/>
  <c r="B50" i="121"/>
  <c r="E50" i="121"/>
  <c r="F50" i="121"/>
  <c r="G50" i="121"/>
  <c r="H50" i="121"/>
  <c r="B51" i="121"/>
  <c r="E51" i="121"/>
  <c r="F51" i="121"/>
  <c r="G51" i="121"/>
  <c r="H51" i="121"/>
  <c r="B52" i="121"/>
  <c r="E52" i="121"/>
  <c r="F52" i="121"/>
  <c r="G52" i="121"/>
  <c r="H52" i="121"/>
  <c r="B53" i="121"/>
  <c r="E53" i="121"/>
  <c r="F53" i="121"/>
  <c r="G53" i="121"/>
  <c r="H53" i="121"/>
  <c r="B54" i="121"/>
  <c r="E54" i="121"/>
  <c r="F54" i="121"/>
  <c r="G54" i="121"/>
  <c r="H54" i="121"/>
  <c r="B55" i="121"/>
  <c r="E55" i="121"/>
  <c r="F55" i="121"/>
  <c r="G55" i="121"/>
  <c r="H55" i="121"/>
  <c r="B56" i="121"/>
  <c r="E56" i="121"/>
  <c r="F56" i="121"/>
  <c r="G56" i="121"/>
  <c r="H56" i="121"/>
  <c r="B57" i="121"/>
  <c r="E57" i="121"/>
  <c r="F57" i="121"/>
  <c r="G57" i="121"/>
  <c r="H57" i="121"/>
  <c r="B58" i="121"/>
  <c r="E58" i="121"/>
  <c r="F58" i="121"/>
  <c r="G58" i="121"/>
  <c r="H58" i="121"/>
  <c r="B59" i="121"/>
  <c r="E59" i="121"/>
  <c r="F59" i="121"/>
  <c r="G59" i="121"/>
  <c r="H59" i="121"/>
  <c r="B60" i="121"/>
  <c r="E60" i="121"/>
  <c r="F60" i="121"/>
  <c r="G60" i="121"/>
  <c r="H60" i="121"/>
  <c r="B61" i="121"/>
  <c r="E61" i="121"/>
  <c r="F61" i="121"/>
  <c r="G61" i="121"/>
  <c r="H61" i="121"/>
  <c r="B62" i="121"/>
  <c r="E62" i="121"/>
  <c r="F62" i="121"/>
  <c r="G62" i="121"/>
  <c r="H62" i="121"/>
  <c r="B63" i="121"/>
  <c r="E63" i="121"/>
  <c r="F63" i="121"/>
  <c r="G63" i="121"/>
  <c r="H63" i="121"/>
  <c r="B64" i="121"/>
  <c r="E64" i="121"/>
  <c r="F64" i="121"/>
  <c r="G64" i="121"/>
  <c r="H64" i="121"/>
  <c r="B65" i="121"/>
  <c r="E65" i="121"/>
  <c r="F65" i="121"/>
  <c r="G65" i="121"/>
  <c r="H65" i="121"/>
  <c r="B66" i="121"/>
  <c r="E66" i="121"/>
  <c r="F66" i="121"/>
  <c r="G66" i="121"/>
  <c r="H66" i="121"/>
  <c r="B67" i="121"/>
  <c r="E67" i="121"/>
  <c r="F67" i="121"/>
  <c r="G67" i="121"/>
  <c r="H67" i="121"/>
  <c r="B68" i="121"/>
  <c r="E68" i="121"/>
  <c r="F68" i="121"/>
  <c r="G68" i="121"/>
  <c r="H68" i="121"/>
  <c r="B69" i="121"/>
  <c r="E69" i="121"/>
  <c r="F69" i="121"/>
  <c r="G69" i="121"/>
  <c r="H69" i="121"/>
  <c r="B70" i="121"/>
  <c r="E70" i="121"/>
  <c r="F70" i="121"/>
  <c r="G70" i="121"/>
  <c r="H70" i="121"/>
  <c r="B71" i="121"/>
  <c r="E71" i="121"/>
  <c r="F71" i="121"/>
  <c r="G71" i="121"/>
  <c r="H71" i="121"/>
  <c r="B72" i="121"/>
  <c r="E72" i="121"/>
  <c r="F72" i="121"/>
  <c r="G72" i="121"/>
  <c r="H72" i="121"/>
  <c r="B73" i="121"/>
  <c r="E73" i="121"/>
  <c r="F73" i="121"/>
  <c r="G73" i="121"/>
  <c r="H73" i="121"/>
  <c r="B74" i="121"/>
  <c r="E74" i="121"/>
  <c r="F74" i="121"/>
  <c r="G74" i="121"/>
  <c r="H74" i="121"/>
  <c r="B75" i="121"/>
  <c r="E75" i="121"/>
  <c r="F75" i="121"/>
  <c r="G75" i="121"/>
  <c r="H75" i="121"/>
  <c r="B76" i="121"/>
  <c r="E76" i="121"/>
  <c r="F76" i="121"/>
  <c r="G76" i="121"/>
  <c r="H76" i="121"/>
  <c r="B77" i="121"/>
  <c r="E77" i="121"/>
  <c r="F77" i="121"/>
  <c r="G77" i="121"/>
  <c r="H77" i="121"/>
  <c r="B78" i="121"/>
  <c r="E78" i="121"/>
  <c r="F78" i="121"/>
  <c r="G78" i="121"/>
  <c r="H78" i="121"/>
  <c r="B79" i="121"/>
  <c r="E79" i="121"/>
  <c r="F79" i="121"/>
  <c r="G79" i="121"/>
  <c r="H79" i="121"/>
  <c r="B80" i="121"/>
  <c r="E80" i="121"/>
  <c r="F80" i="121"/>
  <c r="G80" i="121"/>
  <c r="H80" i="121"/>
  <c r="B81" i="121"/>
  <c r="E81" i="121"/>
  <c r="F81" i="121"/>
  <c r="G81" i="121"/>
  <c r="H81" i="121"/>
  <c r="B82" i="121"/>
  <c r="E82" i="121"/>
  <c r="F82" i="121"/>
  <c r="G82" i="121"/>
  <c r="H82" i="121"/>
  <c r="B83" i="121"/>
  <c r="E83" i="121"/>
  <c r="F83" i="121"/>
  <c r="G83" i="121"/>
  <c r="H83" i="121"/>
  <c r="B84" i="121"/>
  <c r="E84" i="121"/>
  <c r="F84" i="121"/>
  <c r="G84" i="121"/>
  <c r="H84" i="121"/>
  <c r="B85" i="121"/>
  <c r="E85" i="121"/>
  <c r="F85" i="121"/>
  <c r="G85" i="121"/>
  <c r="H85" i="121"/>
  <c r="B86" i="121"/>
  <c r="E86" i="121"/>
  <c r="F86" i="121"/>
  <c r="G86" i="121"/>
  <c r="H86" i="121"/>
  <c r="B87" i="121"/>
  <c r="E87" i="121"/>
  <c r="F87" i="121"/>
  <c r="G87" i="121"/>
  <c r="H87" i="121"/>
  <c r="B88" i="121"/>
  <c r="E88" i="121"/>
  <c r="F88" i="121"/>
  <c r="G88" i="121"/>
  <c r="H88" i="121"/>
  <c r="B89" i="121"/>
  <c r="E89" i="121"/>
  <c r="F89" i="121"/>
  <c r="G89" i="121"/>
  <c r="H89" i="121"/>
  <c r="B90" i="121"/>
  <c r="E90" i="121"/>
  <c r="F90" i="121"/>
  <c r="G90" i="121"/>
  <c r="H90" i="121"/>
  <c r="B91" i="121"/>
  <c r="E91" i="121"/>
  <c r="F91" i="121"/>
  <c r="G91" i="121"/>
  <c r="H91" i="121"/>
  <c r="B92" i="121"/>
  <c r="E92" i="121"/>
  <c r="F92" i="121"/>
  <c r="G92" i="121"/>
  <c r="H92" i="121"/>
  <c r="B93" i="121"/>
  <c r="E93" i="121"/>
  <c r="F93" i="121"/>
  <c r="G93" i="121"/>
  <c r="H93" i="121"/>
  <c r="B94" i="121"/>
  <c r="E94" i="121"/>
  <c r="F94" i="121"/>
  <c r="G94" i="121"/>
  <c r="H94" i="121"/>
  <c r="B95" i="121"/>
  <c r="E95" i="121"/>
  <c r="F95" i="121"/>
  <c r="G95" i="121"/>
  <c r="H95" i="121"/>
  <c r="B96" i="121"/>
  <c r="E96" i="121"/>
  <c r="F96" i="121"/>
  <c r="G96" i="121"/>
  <c r="H96" i="121"/>
  <c r="B97" i="121"/>
  <c r="E97" i="121"/>
  <c r="F97" i="121"/>
  <c r="G97" i="121"/>
  <c r="H97" i="121"/>
  <c r="C3" i="121"/>
  <c r="D3" i="121"/>
  <c r="C4" i="121"/>
  <c r="D4" i="121"/>
  <c r="C5" i="121"/>
  <c r="D5" i="121"/>
  <c r="C6" i="121"/>
  <c r="D6" i="121"/>
  <c r="C7" i="121"/>
  <c r="D7" i="121"/>
  <c r="C8" i="121"/>
  <c r="D8" i="121"/>
  <c r="C9" i="121"/>
  <c r="D9" i="121"/>
  <c r="C10" i="121"/>
  <c r="D10" i="121"/>
  <c r="C11" i="121"/>
  <c r="D11" i="121"/>
  <c r="C12" i="121"/>
  <c r="D12" i="121"/>
  <c r="C13" i="121"/>
  <c r="D13" i="121"/>
  <c r="C14" i="121"/>
  <c r="D14" i="121"/>
  <c r="C15" i="121"/>
  <c r="D15" i="121"/>
  <c r="C16" i="121"/>
  <c r="D16" i="121"/>
  <c r="C17" i="121"/>
  <c r="D17" i="121"/>
  <c r="C18" i="121"/>
  <c r="D18" i="121"/>
  <c r="C19" i="121"/>
  <c r="D19" i="121"/>
  <c r="C20" i="121"/>
  <c r="D20" i="121"/>
  <c r="C21" i="121"/>
  <c r="D21" i="121"/>
  <c r="C22" i="121"/>
  <c r="D22" i="121"/>
  <c r="C23" i="121"/>
  <c r="D23" i="121"/>
  <c r="C24" i="121"/>
  <c r="D24" i="121"/>
  <c r="C25" i="121"/>
  <c r="D25" i="121"/>
  <c r="C26" i="121"/>
  <c r="D26" i="121"/>
  <c r="C27" i="121"/>
  <c r="D27" i="121"/>
  <c r="C28" i="121"/>
  <c r="D28" i="121"/>
  <c r="C29" i="121"/>
  <c r="D29" i="121"/>
  <c r="C30" i="121"/>
  <c r="D30" i="121"/>
  <c r="C31" i="121"/>
  <c r="D31" i="121"/>
  <c r="C32" i="121"/>
  <c r="D32" i="121"/>
  <c r="C33" i="121"/>
  <c r="D33" i="121"/>
  <c r="C34" i="121"/>
  <c r="D34" i="121"/>
  <c r="C35" i="121"/>
  <c r="D35" i="121"/>
  <c r="C36" i="121"/>
  <c r="D36" i="121"/>
  <c r="C37" i="121"/>
  <c r="D37" i="121"/>
  <c r="C38" i="121"/>
  <c r="D38" i="121"/>
  <c r="C39" i="121"/>
  <c r="D39" i="121"/>
  <c r="C40" i="121"/>
  <c r="D40" i="121"/>
  <c r="C41" i="121"/>
  <c r="D41" i="121"/>
  <c r="C42" i="121"/>
  <c r="D42" i="121"/>
  <c r="C43" i="121"/>
  <c r="D43" i="121"/>
  <c r="C44" i="121"/>
  <c r="D44" i="121"/>
  <c r="C45" i="121"/>
  <c r="D45" i="121"/>
  <c r="C46" i="121"/>
  <c r="D46" i="121"/>
  <c r="C47" i="121"/>
  <c r="D47" i="121"/>
  <c r="C48" i="121"/>
  <c r="D48" i="121"/>
  <c r="C49" i="121"/>
  <c r="D49" i="121"/>
  <c r="C50" i="121"/>
  <c r="D50" i="121"/>
  <c r="C51" i="121"/>
  <c r="D51" i="121"/>
  <c r="C52" i="121"/>
  <c r="D52" i="121"/>
  <c r="C53" i="121"/>
  <c r="D53" i="121"/>
  <c r="C54" i="121"/>
  <c r="D54" i="121"/>
  <c r="C55" i="121"/>
  <c r="D55" i="121"/>
  <c r="C56" i="121"/>
  <c r="D56" i="121"/>
  <c r="C57" i="121"/>
  <c r="D57" i="121"/>
  <c r="C58" i="121"/>
  <c r="D58" i="121"/>
  <c r="C59" i="121"/>
  <c r="D59" i="121"/>
  <c r="C60" i="121"/>
  <c r="D60" i="121"/>
  <c r="C61" i="121"/>
  <c r="D61" i="121"/>
  <c r="C62" i="121"/>
  <c r="D62" i="121"/>
  <c r="C63" i="121"/>
  <c r="D63" i="121"/>
  <c r="C64" i="121"/>
  <c r="D64" i="121"/>
  <c r="C65" i="121"/>
  <c r="D65" i="121"/>
  <c r="C66" i="121"/>
  <c r="D66" i="121"/>
  <c r="C67" i="121"/>
  <c r="D67" i="121"/>
  <c r="C68" i="121"/>
  <c r="D68" i="121"/>
  <c r="C69" i="121"/>
  <c r="D69" i="121"/>
  <c r="C70" i="121"/>
  <c r="D70" i="121"/>
  <c r="C71" i="121"/>
  <c r="D71" i="121"/>
  <c r="C72" i="121"/>
  <c r="D72" i="121"/>
  <c r="C73" i="121"/>
  <c r="D73" i="121"/>
  <c r="C74" i="121"/>
  <c r="D74" i="121"/>
  <c r="C75" i="121"/>
  <c r="D75" i="121"/>
  <c r="C76" i="121"/>
  <c r="D76" i="121"/>
  <c r="C77" i="121"/>
  <c r="D77" i="121"/>
  <c r="C78" i="121"/>
  <c r="D78" i="121"/>
  <c r="C79" i="121"/>
  <c r="D79" i="121"/>
  <c r="C80" i="121"/>
  <c r="D80" i="121"/>
  <c r="C81" i="121"/>
  <c r="D81" i="121"/>
  <c r="C82" i="121"/>
  <c r="D82" i="121"/>
  <c r="C83" i="121"/>
  <c r="D83" i="121"/>
  <c r="C84" i="121"/>
  <c r="D84" i="121"/>
  <c r="C85" i="121"/>
  <c r="D85" i="121"/>
  <c r="C86" i="121"/>
  <c r="D86" i="121"/>
  <c r="C87" i="121"/>
  <c r="D87" i="121"/>
  <c r="C88" i="121"/>
  <c r="D88" i="121"/>
  <c r="C89" i="121"/>
  <c r="D89" i="121"/>
  <c r="C90" i="121"/>
  <c r="D90" i="121"/>
  <c r="C91" i="121"/>
  <c r="D91" i="121"/>
  <c r="C92" i="121"/>
  <c r="D92" i="121"/>
  <c r="C93" i="121"/>
  <c r="D93" i="121"/>
  <c r="C94" i="121"/>
  <c r="D94" i="121"/>
  <c r="C95" i="121"/>
  <c r="D95" i="121"/>
  <c r="C96" i="121"/>
  <c r="D96" i="121"/>
  <c r="C97" i="121"/>
  <c r="D97" i="121"/>
  <c r="D2" i="121"/>
  <c r="C2" i="121"/>
  <c r="B2" i="121"/>
  <c r="Q31" i="78"/>
  <c r="Q30" i="78"/>
  <c r="Q32" i="78"/>
  <c r="Q33" i="78"/>
  <c r="Q25" i="78"/>
  <c r="Q26" i="78"/>
  <c r="Q22" i="78"/>
  <c r="Q23" i="78"/>
  <c r="Q20" i="78"/>
  <c r="Q21" i="78"/>
  <c r="Q24" i="78"/>
  <c r="Q43" i="78"/>
  <c r="Q42" i="78"/>
  <c r="Q44" i="78"/>
  <c r="Q46" i="78"/>
  <c r="Q48" i="78"/>
  <c r="Q47" i="78"/>
  <c r="Q49" i="78"/>
  <c r="Q35" i="78"/>
  <c r="Q37" i="78"/>
  <c r="Q36" i="78"/>
  <c r="Q39" i="78"/>
  <c r="Q11" i="78"/>
  <c r="Q16" i="78"/>
  <c r="Q12" i="78"/>
  <c r="Q13" i="78"/>
  <c r="Q14" i="78"/>
  <c r="Q15" i="78"/>
  <c r="Q17" i="78"/>
  <c r="Q27" i="78"/>
  <c r="Q28" i="78"/>
  <c r="Q56" i="78"/>
  <c r="Q58" i="78"/>
  <c r="R31" i="78"/>
  <c r="R30" i="78"/>
  <c r="R32" i="78"/>
  <c r="R33" i="78"/>
  <c r="R25" i="78"/>
  <c r="R26" i="78"/>
  <c r="R22" i="78"/>
  <c r="R23" i="78"/>
  <c r="R20" i="78"/>
  <c r="R21" i="78"/>
  <c r="R24" i="78"/>
  <c r="R43" i="78"/>
  <c r="R42" i="78"/>
  <c r="R44" i="78"/>
  <c r="R46" i="78"/>
  <c r="R48" i="78"/>
  <c r="R47" i="78"/>
  <c r="R49" i="78"/>
  <c r="R35" i="78"/>
  <c r="R37" i="78"/>
  <c r="R36" i="78"/>
  <c r="R39" i="78"/>
  <c r="R11" i="78"/>
  <c r="R16" i="78"/>
  <c r="R12" i="78"/>
  <c r="R13" i="78"/>
  <c r="R14" i="78"/>
  <c r="R15" i="78"/>
  <c r="R17" i="78"/>
  <c r="R27" i="78"/>
  <c r="R28" i="78"/>
  <c r="R56" i="78"/>
  <c r="R58" i="78"/>
  <c r="S31" i="78"/>
  <c r="S30" i="78"/>
  <c r="S32" i="78"/>
  <c r="S33" i="78"/>
  <c r="S25" i="78"/>
  <c r="S26" i="78"/>
  <c r="S22" i="78"/>
  <c r="S23" i="78"/>
  <c r="S20" i="78"/>
  <c r="S21" i="78"/>
  <c r="S24" i="78"/>
  <c r="S43" i="78"/>
  <c r="S42" i="78"/>
  <c r="S44" i="78"/>
  <c r="S46" i="78"/>
  <c r="S48" i="78"/>
  <c r="S47" i="78"/>
  <c r="S49" i="78"/>
  <c r="S35" i="78"/>
  <c r="S37" i="78"/>
  <c r="S36" i="78"/>
  <c r="S39" i="78"/>
  <c r="S11" i="78"/>
  <c r="S16" i="78"/>
  <c r="S12" i="78"/>
  <c r="S13" i="78"/>
  <c r="S14" i="78"/>
  <c r="S15" i="78"/>
  <c r="S17" i="78"/>
  <c r="S27" i="78"/>
  <c r="S28" i="78"/>
  <c r="S56" i="78"/>
  <c r="S58" i="78"/>
  <c r="T31" i="78"/>
  <c r="T30" i="78"/>
  <c r="T32" i="78"/>
  <c r="T33" i="78"/>
  <c r="T25" i="78"/>
  <c r="T26" i="78"/>
  <c r="T22" i="78"/>
  <c r="T23" i="78"/>
  <c r="T20" i="78"/>
  <c r="T21" i="78"/>
  <c r="T24" i="78"/>
  <c r="T43" i="78"/>
  <c r="T42" i="78"/>
  <c r="T44" i="78"/>
  <c r="T46" i="78"/>
  <c r="T48" i="78"/>
  <c r="T47" i="78"/>
  <c r="T49" i="78"/>
  <c r="T35" i="78"/>
  <c r="T37" i="78"/>
  <c r="T36" i="78"/>
  <c r="T39" i="78"/>
  <c r="T11" i="78"/>
  <c r="T16" i="78"/>
  <c r="T12" i="78"/>
  <c r="T13" i="78"/>
  <c r="T14" i="78"/>
  <c r="T15" i="78"/>
  <c r="T17" i="78"/>
  <c r="T27" i="78"/>
  <c r="T28" i="78"/>
  <c r="T56" i="78"/>
  <c r="T58" i="78"/>
  <c r="M38" i="137"/>
  <c r="N38" i="137"/>
  <c r="O38" i="137"/>
  <c r="E120" i="86"/>
  <c r="E119" i="86"/>
  <c r="E118" i="86"/>
  <c r="E117" i="86"/>
  <c r="E116" i="86"/>
  <c r="E115" i="86"/>
  <c r="E114" i="86"/>
  <c r="M37" i="137"/>
  <c r="N37" i="137"/>
  <c r="O37" i="137"/>
  <c r="E112" i="86"/>
  <c r="E111" i="86"/>
  <c r="E110" i="86"/>
  <c r="E109" i="86"/>
  <c r="M36" i="137"/>
  <c r="N36" i="137"/>
  <c r="O36" i="137"/>
  <c r="E107" i="86"/>
  <c r="E106" i="86"/>
  <c r="E105" i="86"/>
  <c r="M35" i="137"/>
  <c r="N35" i="137"/>
  <c r="O35" i="137"/>
  <c r="E103" i="86"/>
  <c r="E102" i="86"/>
  <c r="E101" i="86"/>
  <c r="E100" i="86"/>
  <c r="M34" i="137"/>
  <c r="N34" i="137"/>
  <c r="O34" i="137"/>
  <c r="E98" i="86"/>
  <c r="E97" i="86"/>
  <c r="E96" i="86"/>
  <c r="E95" i="86"/>
  <c r="E94" i="86"/>
  <c r="E93" i="86"/>
  <c r="M33" i="137"/>
  <c r="N33" i="137"/>
  <c r="O33" i="137"/>
  <c r="E91" i="86"/>
  <c r="E90" i="86"/>
  <c r="E89" i="86"/>
  <c r="E88" i="86"/>
  <c r="E87" i="86"/>
  <c r="E86" i="86"/>
  <c r="M32" i="137"/>
  <c r="N32" i="137"/>
  <c r="O32" i="137"/>
  <c r="E84" i="86"/>
  <c r="E83" i="86"/>
  <c r="E82" i="86"/>
  <c r="E81" i="86"/>
  <c r="E80" i="86"/>
  <c r="E79" i="86"/>
  <c r="E78" i="86"/>
  <c r="E77" i="86"/>
  <c r="E76" i="86"/>
  <c r="E75" i="86"/>
  <c r="E74" i="86"/>
  <c r="E73" i="86"/>
  <c r="E72" i="86"/>
  <c r="E71" i="86"/>
  <c r="E70" i="86"/>
  <c r="E69" i="86"/>
  <c r="E68" i="86"/>
  <c r="M31" i="137"/>
  <c r="N31" i="137"/>
  <c r="O31" i="137"/>
  <c r="E66" i="86"/>
  <c r="E65" i="86"/>
  <c r="E64" i="86"/>
  <c r="E63" i="86"/>
  <c r="E62" i="86"/>
  <c r="E61" i="86"/>
  <c r="E60" i="86"/>
  <c r="E59" i="86"/>
  <c r="M30" i="137"/>
  <c r="N30" i="137"/>
  <c r="O30" i="137"/>
  <c r="E57" i="86"/>
  <c r="E56" i="86"/>
  <c r="M29" i="137"/>
  <c r="N29" i="137"/>
  <c r="O29" i="137"/>
  <c r="E54" i="86"/>
  <c r="E53" i="86"/>
  <c r="E52" i="86"/>
  <c r="E51" i="86"/>
  <c r="E50" i="86"/>
  <c r="E49" i="86"/>
  <c r="E48" i="86"/>
  <c r="E47" i="86"/>
  <c r="E46" i="86"/>
  <c r="E45" i="86"/>
  <c r="E44" i="86"/>
  <c r="E43" i="86"/>
  <c r="M28" i="137"/>
  <c r="N28" i="137"/>
  <c r="O28" i="137"/>
  <c r="E41" i="86"/>
  <c r="E40" i="86"/>
  <c r="E39" i="86"/>
  <c r="E38" i="86"/>
  <c r="E37" i="86"/>
  <c r="E36" i="86"/>
  <c r="E35" i="86"/>
  <c r="E34" i="86"/>
  <c r="E33" i="86"/>
  <c r="M27" i="137"/>
  <c r="N27" i="137"/>
  <c r="O27" i="137"/>
  <c r="E31" i="86"/>
  <c r="E30" i="86"/>
  <c r="E29" i="86"/>
  <c r="M26" i="137"/>
  <c r="N26" i="137"/>
  <c r="O26" i="137"/>
  <c r="E27" i="86"/>
  <c r="E26" i="86"/>
  <c r="E24" i="86"/>
  <c r="E23" i="86"/>
  <c r="E22" i="86"/>
  <c r="E21" i="86"/>
  <c r="E20" i="86"/>
  <c r="E19" i="86"/>
  <c r="E18" i="86"/>
  <c r="E17" i="86"/>
  <c r="E16" i="86"/>
  <c r="E15" i="86"/>
  <c r="E14" i="86"/>
  <c r="E13" i="86"/>
  <c r="M25" i="137"/>
  <c r="N25" i="137"/>
  <c r="O25" i="137"/>
  <c r="E10" i="86"/>
  <c r="E9" i="86"/>
  <c r="E8" i="86"/>
  <c r="E7" i="86"/>
  <c r="E6" i="86"/>
  <c r="E124" i="86"/>
  <c r="E123" i="86"/>
  <c r="E122" i="86"/>
  <c r="E121" i="86"/>
  <c r="B5" i="87"/>
  <c r="I5" i="87"/>
  <c r="C5" i="87"/>
  <c r="D5" i="87"/>
  <c r="N5" i="87"/>
  <c r="H6" i="86"/>
  <c r="B6" i="87"/>
  <c r="I6" i="87"/>
  <c r="C6" i="87"/>
  <c r="D6" i="87"/>
  <c r="N6" i="87"/>
  <c r="B7" i="87"/>
  <c r="I7" i="87"/>
  <c r="C7" i="87"/>
  <c r="D7" i="87"/>
  <c r="N7" i="87"/>
  <c r="B8" i="87"/>
  <c r="I8" i="87"/>
  <c r="C8" i="87"/>
  <c r="D8" i="87"/>
  <c r="N8" i="87"/>
  <c r="B9" i="87"/>
  <c r="I9" i="87"/>
  <c r="C9" i="87"/>
  <c r="D9" i="87"/>
  <c r="N9" i="87"/>
  <c r="B10" i="87"/>
  <c r="I10" i="87"/>
  <c r="C10" i="87"/>
  <c r="D10" i="87"/>
  <c r="N10" i="87"/>
  <c r="B11" i="87"/>
  <c r="I11" i="87"/>
  <c r="C11" i="87"/>
  <c r="D11" i="87"/>
  <c r="N11" i="87"/>
  <c r="B12" i="87"/>
  <c r="I12" i="87"/>
  <c r="C12" i="87"/>
  <c r="D12" i="87"/>
  <c r="N12" i="87"/>
  <c r="H13" i="86"/>
  <c r="B13" i="87"/>
  <c r="I13" i="87"/>
  <c r="C13" i="87"/>
  <c r="D13" i="87"/>
  <c r="N13" i="87"/>
  <c r="B14" i="87"/>
  <c r="I14" i="87"/>
  <c r="C14" i="87"/>
  <c r="D14" i="87"/>
  <c r="N14" i="87"/>
  <c r="B15" i="87"/>
  <c r="I15" i="87"/>
  <c r="C15" i="87"/>
  <c r="D15" i="87"/>
  <c r="N15" i="87"/>
  <c r="B16" i="87"/>
  <c r="I16" i="87"/>
  <c r="C16" i="87"/>
  <c r="D16" i="87"/>
  <c r="N16" i="87"/>
  <c r="B17" i="87"/>
  <c r="I17" i="87"/>
  <c r="C17" i="87"/>
  <c r="D17" i="87"/>
  <c r="N17" i="87"/>
  <c r="B18" i="87"/>
  <c r="I18" i="87"/>
  <c r="C18" i="87"/>
  <c r="D18" i="87"/>
  <c r="N18" i="87"/>
  <c r="B19" i="87"/>
  <c r="I19" i="87"/>
  <c r="C19" i="87"/>
  <c r="D19" i="87"/>
  <c r="N19" i="87"/>
  <c r="B20" i="87"/>
  <c r="I20" i="87"/>
  <c r="C20" i="87"/>
  <c r="D20" i="87"/>
  <c r="N20" i="87"/>
  <c r="B21" i="87"/>
  <c r="I21" i="87"/>
  <c r="C21" i="87"/>
  <c r="D21" i="87"/>
  <c r="N21" i="87"/>
  <c r="H22" i="86"/>
  <c r="B22" i="87"/>
  <c r="I22" i="87"/>
  <c r="C22" i="87"/>
  <c r="D22" i="87"/>
  <c r="N22" i="87"/>
  <c r="H23" i="86"/>
  <c r="B23" i="87"/>
  <c r="I23" i="87"/>
  <c r="C23" i="87"/>
  <c r="D23" i="87"/>
  <c r="N23" i="87"/>
  <c r="H24" i="86"/>
  <c r="B24" i="87"/>
  <c r="I24" i="87"/>
  <c r="C24" i="87"/>
  <c r="D24" i="87"/>
  <c r="N24" i="87"/>
  <c r="B25" i="87"/>
  <c r="I25" i="87"/>
  <c r="C25" i="87"/>
  <c r="D25" i="87"/>
  <c r="N25" i="87"/>
  <c r="H26" i="86"/>
  <c r="B26" i="87"/>
  <c r="I26" i="87"/>
  <c r="C26" i="87"/>
  <c r="D26" i="87"/>
  <c r="N26" i="87"/>
  <c r="H27" i="86"/>
  <c r="B27" i="87"/>
  <c r="I27" i="87"/>
  <c r="C27" i="87"/>
  <c r="D27" i="87"/>
  <c r="N27" i="87"/>
  <c r="B28" i="87"/>
  <c r="I28" i="87"/>
  <c r="C28" i="87"/>
  <c r="D28" i="87"/>
  <c r="N28" i="87"/>
  <c r="H29" i="86"/>
  <c r="B29" i="87"/>
  <c r="I29" i="87"/>
  <c r="C29" i="87"/>
  <c r="D29" i="87"/>
  <c r="N29" i="87"/>
  <c r="H30" i="86"/>
  <c r="B30" i="87"/>
  <c r="I30" i="87"/>
  <c r="C30" i="87"/>
  <c r="D30" i="87"/>
  <c r="N30" i="87"/>
  <c r="H31" i="86"/>
  <c r="B31" i="87"/>
  <c r="I31" i="87"/>
  <c r="C31" i="87"/>
  <c r="D31" i="87"/>
  <c r="N31" i="87"/>
  <c r="B32" i="87"/>
  <c r="I32" i="87"/>
  <c r="C32" i="87"/>
  <c r="D32" i="87"/>
  <c r="N32" i="87"/>
  <c r="H33" i="86"/>
  <c r="B33" i="87"/>
  <c r="I33" i="87"/>
  <c r="C33" i="87"/>
  <c r="D33" i="87"/>
  <c r="N33" i="87"/>
  <c r="B34" i="87"/>
  <c r="I34" i="87"/>
  <c r="C34" i="87"/>
  <c r="D34" i="87"/>
  <c r="N34" i="87"/>
  <c r="B35" i="87"/>
  <c r="I35" i="87"/>
  <c r="C35" i="87"/>
  <c r="D35" i="87"/>
  <c r="N35" i="87"/>
  <c r="H36" i="86"/>
  <c r="B36" i="87"/>
  <c r="I36" i="87"/>
  <c r="C36" i="87"/>
  <c r="D36" i="87"/>
  <c r="N36" i="87"/>
  <c r="B37" i="87"/>
  <c r="I37" i="87"/>
  <c r="C37" i="87"/>
  <c r="D37" i="87"/>
  <c r="N37" i="87"/>
  <c r="B38" i="87"/>
  <c r="I38" i="87"/>
  <c r="C38" i="87"/>
  <c r="D38" i="87"/>
  <c r="N38" i="87"/>
  <c r="H39" i="86"/>
  <c r="B39" i="87"/>
  <c r="I39" i="87"/>
  <c r="C39" i="87"/>
  <c r="D39" i="87"/>
  <c r="N39" i="87"/>
  <c r="B40" i="87"/>
  <c r="I40" i="87"/>
  <c r="C40" i="87"/>
  <c r="D40" i="87"/>
  <c r="N40" i="87"/>
  <c r="B41" i="87"/>
  <c r="I41" i="87"/>
  <c r="C41" i="87"/>
  <c r="D41" i="87"/>
  <c r="N41" i="87"/>
  <c r="B42" i="87"/>
  <c r="I42" i="87"/>
  <c r="C42" i="87"/>
  <c r="D42" i="87"/>
  <c r="N42" i="87"/>
  <c r="H43" i="86"/>
  <c r="B43" i="87"/>
  <c r="I43" i="87"/>
  <c r="C43" i="87"/>
  <c r="D43" i="87"/>
  <c r="N43" i="87"/>
  <c r="B44" i="87"/>
  <c r="I44" i="87"/>
  <c r="C44" i="87"/>
  <c r="D44" i="87"/>
  <c r="N44" i="87"/>
  <c r="H45" i="86"/>
  <c r="B45" i="87"/>
  <c r="I45" i="87"/>
  <c r="C45" i="87"/>
  <c r="D45" i="87"/>
  <c r="N45" i="87"/>
  <c r="B46" i="87"/>
  <c r="I46" i="87"/>
  <c r="C46" i="87"/>
  <c r="D46" i="87"/>
  <c r="N46" i="87"/>
  <c r="B47" i="87"/>
  <c r="I47" i="87"/>
  <c r="C47" i="87"/>
  <c r="D47" i="87"/>
  <c r="N47" i="87"/>
  <c r="B48" i="87"/>
  <c r="I48" i="87"/>
  <c r="C48" i="87"/>
  <c r="D48" i="87"/>
  <c r="N48" i="87"/>
  <c r="H49" i="86"/>
  <c r="B49" i="87"/>
  <c r="I49" i="87"/>
  <c r="C49" i="87"/>
  <c r="D49" i="87"/>
  <c r="N49" i="87"/>
  <c r="H50" i="86"/>
  <c r="B50" i="87"/>
  <c r="I50" i="87"/>
  <c r="C50" i="87"/>
  <c r="D50" i="87"/>
  <c r="N50" i="87"/>
  <c r="B51" i="87"/>
  <c r="I51" i="87"/>
  <c r="C51" i="87"/>
  <c r="D51" i="87"/>
  <c r="N51" i="87"/>
  <c r="B52" i="87"/>
  <c r="I52" i="87"/>
  <c r="C52" i="87"/>
  <c r="D52" i="87"/>
  <c r="N52" i="87"/>
  <c r="H53" i="86"/>
  <c r="B53" i="87"/>
  <c r="I53" i="87"/>
  <c r="C53" i="87"/>
  <c r="D53" i="87"/>
  <c r="N53" i="87"/>
  <c r="B54" i="87"/>
  <c r="I54" i="87"/>
  <c r="C54" i="87"/>
  <c r="D54" i="87"/>
  <c r="N54" i="87"/>
  <c r="B55" i="87"/>
  <c r="I55" i="87"/>
  <c r="C55" i="87"/>
  <c r="D55" i="87"/>
  <c r="N55" i="87"/>
  <c r="H56" i="86"/>
  <c r="B56" i="87"/>
  <c r="I56" i="87"/>
  <c r="C56" i="87"/>
  <c r="D56" i="87"/>
  <c r="N56" i="87"/>
  <c r="B57" i="87"/>
  <c r="I57" i="87"/>
  <c r="C57" i="87"/>
  <c r="D57" i="87"/>
  <c r="N57" i="87"/>
  <c r="B58" i="87"/>
  <c r="I58" i="87"/>
  <c r="C58" i="87"/>
  <c r="D58" i="87"/>
  <c r="N58" i="87"/>
  <c r="H59" i="86"/>
  <c r="B59" i="87"/>
  <c r="I59" i="87"/>
  <c r="C59" i="87"/>
  <c r="D59" i="87"/>
  <c r="N59" i="87"/>
  <c r="B60" i="87"/>
  <c r="I60" i="87"/>
  <c r="C60" i="87"/>
  <c r="D60" i="87"/>
  <c r="N60" i="87"/>
  <c r="H61" i="86"/>
  <c r="B61" i="87"/>
  <c r="I61" i="87"/>
  <c r="C61" i="87"/>
  <c r="D61" i="87"/>
  <c r="N61" i="87"/>
  <c r="B62" i="87"/>
  <c r="I62" i="87"/>
  <c r="C62" i="87"/>
  <c r="D62" i="87"/>
  <c r="N62" i="87"/>
  <c r="H63" i="86"/>
  <c r="B63" i="87"/>
  <c r="I63" i="87"/>
  <c r="C63" i="87"/>
  <c r="D63" i="87"/>
  <c r="N63" i="87"/>
  <c r="B64" i="87"/>
  <c r="I64" i="87"/>
  <c r="C64" i="87"/>
  <c r="D64" i="87"/>
  <c r="N64" i="87"/>
  <c r="H65" i="86"/>
  <c r="B65" i="87"/>
  <c r="I65" i="87"/>
  <c r="C65" i="87"/>
  <c r="D65" i="87"/>
  <c r="N65" i="87"/>
  <c r="B66" i="87"/>
  <c r="I66" i="87"/>
  <c r="C66" i="87"/>
  <c r="D66" i="87"/>
  <c r="N66" i="87"/>
  <c r="B67" i="87"/>
  <c r="I67" i="87"/>
  <c r="C67" i="87"/>
  <c r="D67" i="87"/>
  <c r="N67" i="87"/>
  <c r="H68" i="86"/>
  <c r="B68" i="87"/>
  <c r="I68" i="87"/>
  <c r="C68" i="87"/>
  <c r="D68" i="87"/>
  <c r="N68" i="87"/>
  <c r="H69" i="86"/>
  <c r="B69" i="87"/>
  <c r="I69" i="87"/>
  <c r="C69" i="87"/>
  <c r="D69" i="87"/>
  <c r="N69" i="87"/>
  <c r="B70" i="87"/>
  <c r="I70" i="87"/>
  <c r="C70" i="87"/>
  <c r="D70" i="87"/>
  <c r="N70" i="87"/>
  <c r="B71" i="87"/>
  <c r="I71" i="87"/>
  <c r="C71" i="87"/>
  <c r="D71" i="87"/>
  <c r="N71" i="87"/>
  <c r="H72" i="86"/>
  <c r="B72" i="87"/>
  <c r="I72" i="87"/>
  <c r="C72" i="87"/>
  <c r="D72" i="87"/>
  <c r="N72" i="87"/>
  <c r="H73" i="86"/>
  <c r="B73" i="87"/>
  <c r="I73" i="87"/>
  <c r="C73" i="87"/>
  <c r="D73" i="87"/>
  <c r="N73" i="87"/>
  <c r="H74" i="86"/>
  <c r="B74" i="87"/>
  <c r="I74" i="87"/>
  <c r="C74" i="87"/>
  <c r="D74" i="87"/>
  <c r="N74" i="87"/>
  <c r="B75" i="87"/>
  <c r="I75" i="87"/>
  <c r="C75" i="87"/>
  <c r="D75" i="87"/>
  <c r="N75" i="87"/>
  <c r="B76" i="87"/>
  <c r="I76" i="87"/>
  <c r="C76" i="87"/>
  <c r="D76" i="87"/>
  <c r="N76" i="87"/>
  <c r="H77" i="86"/>
  <c r="B77" i="87"/>
  <c r="I77" i="87"/>
  <c r="C77" i="87"/>
  <c r="D77" i="87"/>
  <c r="N77" i="87"/>
  <c r="B78" i="87"/>
  <c r="I78" i="87"/>
  <c r="C78" i="87"/>
  <c r="D78" i="87"/>
  <c r="N78" i="87"/>
  <c r="B79" i="87"/>
  <c r="I79" i="87"/>
  <c r="C79" i="87"/>
  <c r="D79" i="87"/>
  <c r="N79" i="87"/>
  <c r="B80" i="87"/>
  <c r="I80" i="87"/>
  <c r="C80" i="87"/>
  <c r="D80" i="87"/>
  <c r="N80" i="87"/>
  <c r="B81" i="87"/>
  <c r="I81" i="87"/>
  <c r="C81" i="87"/>
  <c r="D81" i="87"/>
  <c r="N81" i="87"/>
  <c r="H82" i="86"/>
  <c r="B82" i="87"/>
  <c r="I82" i="87"/>
  <c r="C82" i="87"/>
  <c r="D82" i="87"/>
  <c r="N82" i="87"/>
  <c r="H83" i="86"/>
  <c r="B83" i="87"/>
  <c r="I83" i="87"/>
  <c r="C83" i="87"/>
  <c r="D83" i="87"/>
  <c r="N83" i="87"/>
  <c r="H84" i="86"/>
  <c r="B84" i="87"/>
  <c r="I84" i="87"/>
  <c r="C84" i="87"/>
  <c r="D84" i="87"/>
  <c r="N84" i="87"/>
  <c r="B85" i="87"/>
  <c r="I85" i="87"/>
  <c r="C85" i="87"/>
  <c r="D85" i="87"/>
  <c r="N85" i="87"/>
  <c r="H86" i="86"/>
  <c r="B86" i="87"/>
  <c r="I86" i="87"/>
  <c r="C86" i="87"/>
  <c r="D86" i="87"/>
  <c r="N86" i="87"/>
  <c r="B87" i="87"/>
  <c r="I87" i="87"/>
  <c r="C87" i="87"/>
  <c r="D87" i="87"/>
  <c r="N87" i="87"/>
  <c r="H88" i="86"/>
  <c r="B88" i="87"/>
  <c r="I88" i="87"/>
  <c r="C88" i="87"/>
  <c r="D88" i="87"/>
  <c r="N88" i="87"/>
  <c r="H89" i="86"/>
  <c r="B89" i="87"/>
  <c r="I89" i="87"/>
  <c r="C89" i="87"/>
  <c r="D89" i="87"/>
  <c r="N89" i="87"/>
  <c r="B90" i="87"/>
  <c r="I90" i="87"/>
  <c r="C90" i="87"/>
  <c r="D90" i="87"/>
  <c r="N90" i="87"/>
  <c r="H91" i="86"/>
  <c r="B91" i="87"/>
  <c r="I91" i="87"/>
  <c r="C91" i="87"/>
  <c r="D91" i="87"/>
  <c r="N91" i="87"/>
  <c r="B92" i="87"/>
  <c r="I92" i="87"/>
  <c r="C92" i="87"/>
  <c r="D92" i="87"/>
  <c r="N92" i="87"/>
  <c r="H93" i="86"/>
  <c r="B93" i="87"/>
  <c r="I93" i="87"/>
  <c r="C93" i="87"/>
  <c r="D93" i="87"/>
  <c r="N93" i="87"/>
  <c r="H94" i="86"/>
  <c r="B94" i="87"/>
  <c r="I94" i="87"/>
  <c r="C94" i="87"/>
  <c r="D94" i="87"/>
  <c r="N94" i="87"/>
  <c r="B95" i="87"/>
  <c r="I95" i="87"/>
  <c r="C95" i="87"/>
  <c r="D95" i="87"/>
  <c r="N95" i="87"/>
  <c r="B96" i="87"/>
  <c r="I96" i="87"/>
  <c r="C96" i="87"/>
  <c r="D96" i="87"/>
  <c r="N96" i="87"/>
  <c r="H97" i="86"/>
  <c r="B97" i="87"/>
  <c r="I97" i="87"/>
  <c r="C97" i="87"/>
  <c r="D97" i="87"/>
  <c r="N97" i="87"/>
  <c r="H98" i="86"/>
  <c r="B98" i="87"/>
  <c r="I98" i="87"/>
  <c r="C98" i="87"/>
  <c r="D98" i="87"/>
  <c r="N98" i="87"/>
  <c r="B99" i="87"/>
  <c r="I99" i="87"/>
  <c r="C99" i="87"/>
  <c r="D99" i="87"/>
  <c r="N99" i="87"/>
  <c r="H100" i="86"/>
  <c r="B100" i="87"/>
  <c r="I100" i="87"/>
  <c r="C100" i="87"/>
  <c r="D100" i="87"/>
  <c r="N100" i="87"/>
  <c r="B101" i="87"/>
  <c r="I101" i="87"/>
  <c r="C101" i="87"/>
  <c r="D101" i="87"/>
  <c r="N101" i="87"/>
  <c r="B102" i="87"/>
  <c r="I102" i="87"/>
  <c r="C102" i="87"/>
  <c r="D102" i="87"/>
  <c r="N102" i="87"/>
  <c r="H103" i="86"/>
  <c r="B103" i="87"/>
  <c r="I103" i="87"/>
  <c r="C103" i="87"/>
  <c r="D103" i="87"/>
  <c r="N103" i="87"/>
  <c r="B104" i="87"/>
  <c r="I104" i="87"/>
  <c r="C104" i="87"/>
  <c r="D104" i="87"/>
  <c r="N104" i="87"/>
  <c r="H105" i="86"/>
  <c r="B105" i="87"/>
  <c r="I105" i="87"/>
  <c r="C105" i="87"/>
  <c r="D105" i="87"/>
  <c r="N105" i="87"/>
  <c r="B106" i="87"/>
  <c r="I106" i="87"/>
  <c r="C106" i="87"/>
  <c r="D106" i="87"/>
  <c r="N106" i="87"/>
  <c r="B107" i="87"/>
  <c r="I107" i="87"/>
  <c r="C107" i="87"/>
  <c r="D107" i="87"/>
  <c r="N107" i="87"/>
  <c r="B108" i="87"/>
  <c r="I108" i="87"/>
  <c r="C108" i="87"/>
  <c r="D108" i="87"/>
  <c r="N108" i="87"/>
  <c r="H109" i="86"/>
  <c r="B109" i="87"/>
  <c r="I109" i="87"/>
  <c r="C109" i="87"/>
  <c r="D109" i="87"/>
  <c r="N109" i="87"/>
  <c r="H110" i="86"/>
  <c r="B110" i="87"/>
  <c r="I110" i="87"/>
  <c r="C110" i="87"/>
  <c r="D110" i="87"/>
  <c r="N110" i="87"/>
  <c r="B111" i="87"/>
  <c r="I111" i="87"/>
  <c r="C111" i="87"/>
  <c r="D111" i="87"/>
  <c r="N111" i="87"/>
  <c r="B112" i="87"/>
  <c r="I112" i="87"/>
  <c r="C112" i="87"/>
  <c r="D112" i="87"/>
  <c r="N112" i="87"/>
  <c r="B113" i="87"/>
  <c r="I113" i="87"/>
  <c r="C113" i="87"/>
  <c r="D113" i="87"/>
  <c r="N113" i="87"/>
  <c r="H114" i="86"/>
  <c r="B114" i="87"/>
  <c r="I114" i="87"/>
  <c r="C114" i="87"/>
  <c r="D114" i="87"/>
  <c r="N114" i="87"/>
  <c r="B115" i="87"/>
  <c r="I115" i="87"/>
  <c r="C115" i="87"/>
  <c r="D115" i="87"/>
  <c r="N115" i="87"/>
  <c r="B116" i="87"/>
  <c r="I116" i="87"/>
  <c r="C116" i="87"/>
  <c r="D116" i="87"/>
  <c r="N116" i="87"/>
  <c r="H117" i="86"/>
  <c r="B117" i="87"/>
  <c r="I117" i="87"/>
  <c r="C117" i="87"/>
  <c r="D117" i="87"/>
  <c r="N117" i="87"/>
  <c r="B118" i="87"/>
  <c r="I118" i="87"/>
  <c r="C118" i="87"/>
  <c r="D118" i="87"/>
  <c r="N118" i="87"/>
  <c r="B119" i="87"/>
  <c r="I119" i="87"/>
  <c r="C119" i="87"/>
  <c r="D119" i="87"/>
  <c r="N119" i="87"/>
  <c r="B120" i="87"/>
  <c r="I120" i="87"/>
  <c r="C120" i="87"/>
  <c r="D120" i="87"/>
  <c r="N120" i="87"/>
  <c r="H121" i="86"/>
  <c r="B121" i="87"/>
  <c r="I121" i="87"/>
  <c r="C121" i="87"/>
  <c r="D121" i="87"/>
  <c r="N121" i="87"/>
  <c r="B122" i="87"/>
  <c r="I122" i="87"/>
  <c r="C122" i="87"/>
  <c r="D122" i="87"/>
  <c r="N122" i="87"/>
  <c r="B123" i="87"/>
  <c r="I123" i="87"/>
  <c r="C123" i="87"/>
  <c r="D123" i="87"/>
  <c r="N123" i="87"/>
  <c r="B124" i="87"/>
  <c r="I124" i="87"/>
  <c r="C124" i="87"/>
  <c r="D124" i="87"/>
  <c r="N124" i="87"/>
  <c r="I1" i="87"/>
  <c r="N1" i="87"/>
  <c r="G11" i="88"/>
  <c r="H5" i="87"/>
  <c r="M5" i="87"/>
  <c r="H6" i="87"/>
  <c r="M6" i="87"/>
  <c r="H7" i="87"/>
  <c r="M7" i="87"/>
  <c r="H8" i="87"/>
  <c r="M8" i="87"/>
  <c r="H9" i="87"/>
  <c r="M9" i="87"/>
  <c r="H10" i="87"/>
  <c r="M10" i="87"/>
  <c r="H11" i="87"/>
  <c r="M11" i="87"/>
  <c r="H12" i="87"/>
  <c r="M12" i="87"/>
  <c r="H13" i="87"/>
  <c r="M13" i="87"/>
  <c r="H14" i="87"/>
  <c r="M14" i="87"/>
  <c r="H15" i="87"/>
  <c r="M15" i="87"/>
  <c r="H16" i="87"/>
  <c r="M16" i="87"/>
  <c r="H17" i="87"/>
  <c r="M17" i="87"/>
  <c r="H18" i="87"/>
  <c r="M18" i="87"/>
  <c r="H19" i="87"/>
  <c r="M19" i="87"/>
  <c r="H20" i="87"/>
  <c r="M20" i="87"/>
  <c r="H21" i="87"/>
  <c r="M21" i="87"/>
  <c r="H22" i="87"/>
  <c r="M22" i="87"/>
  <c r="H23" i="87"/>
  <c r="M23" i="87"/>
  <c r="H24" i="87"/>
  <c r="M24" i="87"/>
  <c r="H25" i="87"/>
  <c r="M25" i="87"/>
  <c r="H26" i="87"/>
  <c r="M26" i="87"/>
  <c r="H27" i="87"/>
  <c r="M27" i="87"/>
  <c r="H28" i="87"/>
  <c r="M28" i="87"/>
  <c r="H29" i="87"/>
  <c r="M29" i="87"/>
  <c r="H30" i="87"/>
  <c r="M30" i="87"/>
  <c r="H31" i="87"/>
  <c r="M31" i="87"/>
  <c r="H32" i="87"/>
  <c r="M32" i="87"/>
  <c r="H33" i="87"/>
  <c r="M33" i="87"/>
  <c r="H34" i="87"/>
  <c r="M34" i="87"/>
  <c r="H35" i="87"/>
  <c r="M35" i="87"/>
  <c r="H36" i="87"/>
  <c r="M36" i="87"/>
  <c r="H37" i="87"/>
  <c r="M37" i="87"/>
  <c r="H38" i="87"/>
  <c r="M38" i="87"/>
  <c r="H39" i="87"/>
  <c r="M39" i="87"/>
  <c r="H40" i="87"/>
  <c r="M40" i="87"/>
  <c r="H41" i="87"/>
  <c r="M41" i="87"/>
  <c r="H42" i="87"/>
  <c r="M42" i="87"/>
  <c r="H43" i="87"/>
  <c r="M43" i="87"/>
  <c r="H44" i="87"/>
  <c r="M44" i="87"/>
  <c r="H45" i="87"/>
  <c r="M45" i="87"/>
  <c r="H46" i="87"/>
  <c r="M46" i="87"/>
  <c r="H47" i="87"/>
  <c r="M47" i="87"/>
  <c r="H48" i="87"/>
  <c r="M48" i="87"/>
  <c r="H49" i="87"/>
  <c r="M49" i="87"/>
  <c r="H50" i="87"/>
  <c r="M50" i="87"/>
  <c r="H51" i="87"/>
  <c r="M51" i="87"/>
  <c r="H52" i="87"/>
  <c r="M52" i="87"/>
  <c r="H53" i="87"/>
  <c r="M53" i="87"/>
  <c r="H54" i="87"/>
  <c r="M54" i="87"/>
  <c r="H55" i="87"/>
  <c r="M55" i="87"/>
  <c r="H56" i="87"/>
  <c r="M56" i="87"/>
  <c r="H57" i="87"/>
  <c r="M57" i="87"/>
  <c r="H58" i="87"/>
  <c r="M58" i="87"/>
  <c r="H59" i="87"/>
  <c r="M59" i="87"/>
  <c r="H60" i="87"/>
  <c r="M60" i="87"/>
  <c r="H61" i="87"/>
  <c r="M61" i="87"/>
  <c r="H62" i="87"/>
  <c r="M62" i="87"/>
  <c r="H63" i="87"/>
  <c r="M63" i="87"/>
  <c r="H64" i="87"/>
  <c r="M64" i="87"/>
  <c r="H65" i="87"/>
  <c r="M65" i="87"/>
  <c r="H66" i="87"/>
  <c r="M66" i="87"/>
  <c r="H67" i="87"/>
  <c r="M67" i="87"/>
  <c r="H68" i="87"/>
  <c r="M68" i="87"/>
  <c r="H69" i="87"/>
  <c r="M69" i="87"/>
  <c r="H70" i="87"/>
  <c r="M70" i="87"/>
  <c r="H71" i="87"/>
  <c r="M71" i="87"/>
  <c r="H72" i="87"/>
  <c r="M72" i="87"/>
  <c r="H73" i="87"/>
  <c r="M73" i="87"/>
  <c r="H74" i="87"/>
  <c r="M74" i="87"/>
  <c r="H75" i="87"/>
  <c r="M75" i="87"/>
  <c r="H76" i="87"/>
  <c r="M76" i="87"/>
  <c r="H77" i="87"/>
  <c r="M77" i="87"/>
  <c r="H78" i="87"/>
  <c r="M78" i="87"/>
  <c r="H79" i="87"/>
  <c r="M79" i="87"/>
  <c r="H80" i="87"/>
  <c r="M80" i="87"/>
  <c r="H81" i="87"/>
  <c r="M81" i="87"/>
  <c r="H82" i="87"/>
  <c r="M82" i="87"/>
  <c r="H83" i="87"/>
  <c r="M83" i="87"/>
  <c r="H84" i="87"/>
  <c r="M84" i="87"/>
  <c r="H85" i="87"/>
  <c r="M85" i="87"/>
  <c r="H86" i="87"/>
  <c r="M86" i="87"/>
  <c r="H87" i="87"/>
  <c r="M87" i="87"/>
  <c r="H88" i="87"/>
  <c r="M88" i="87"/>
  <c r="H89" i="87"/>
  <c r="M89" i="87"/>
  <c r="H90" i="87"/>
  <c r="M90" i="87"/>
  <c r="H91" i="87"/>
  <c r="M91" i="87"/>
  <c r="H92" i="87"/>
  <c r="M92" i="87"/>
  <c r="H93" i="87"/>
  <c r="M93" i="87"/>
  <c r="H94" i="87"/>
  <c r="M94" i="87"/>
  <c r="H95" i="87"/>
  <c r="M95" i="87"/>
  <c r="H96" i="87"/>
  <c r="M96" i="87"/>
  <c r="H97" i="87"/>
  <c r="M97" i="87"/>
  <c r="H98" i="87"/>
  <c r="M98" i="87"/>
  <c r="H99" i="87"/>
  <c r="M99" i="87"/>
  <c r="H100" i="87"/>
  <c r="M100" i="87"/>
  <c r="H101" i="87"/>
  <c r="M101" i="87"/>
  <c r="H102" i="87"/>
  <c r="M102" i="87"/>
  <c r="H103" i="87"/>
  <c r="M103" i="87"/>
  <c r="H104" i="87"/>
  <c r="M104" i="87"/>
  <c r="H105" i="87"/>
  <c r="M105" i="87"/>
  <c r="H106" i="87"/>
  <c r="M106" i="87"/>
  <c r="H107" i="87"/>
  <c r="M107" i="87"/>
  <c r="H108" i="87"/>
  <c r="M108" i="87"/>
  <c r="H109" i="87"/>
  <c r="M109" i="87"/>
  <c r="H110" i="87"/>
  <c r="M110" i="87"/>
  <c r="H111" i="87"/>
  <c r="M111" i="87"/>
  <c r="H112" i="87"/>
  <c r="M112" i="87"/>
  <c r="H113" i="87"/>
  <c r="M113" i="87"/>
  <c r="H114" i="87"/>
  <c r="M114" i="87"/>
  <c r="H115" i="87"/>
  <c r="M115" i="87"/>
  <c r="H116" i="87"/>
  <c r="M116" i="87"/>
  <c r="H117" i="87"/>
  <c r="M117" i="87"/>
  <c r="H118" i="87"/>
  <c r="M118" i="87"/>
  <c r="H119" i="87"/>
  <c r="M119" i="87"/>
  <c r="H120" i="87"/>
  <c r="M120" i="87"/>
  <c r="H121" i="87"/>
  <c r="M121" i="87"/>
  <c r="H122" i="87"/>
  <c r="M122" i="87"/>
  <c r="H123" i="87"/>
  <c r="M123" i="87"/>
  <c r="H124" i="87"/>
  <c r="M124" i="87"/>
  <c r="H1" i="87"/>
  <c r="M1" i="87"/>
  <c r="G10" i="88"/>
  <c r="G5" i="87"/>
  <c r="L5" i="87"/>
  <c r="G6" i="87"/>
  <c r="L6" i="87"/>
  <c r="G7" i="87"/>
  <c r="L7" i="87"/>
  <c r="G8" i="87"/>
  <c r="L8" i="87"/>
  <c r="G9" i="87"/>
  <c r="L9" i="87"/>
  <c r="G10" i="87"/>
  <c r="L10" i="87"/>
  <c r="G11" i="87"/>
  <c r="L11" i="87"/>
  <c r="G12" i="87"/>
  <c r="L12" i="87"/>
  <c r="G13" i="87"/>
  <c r="L13" i="87"/>
  <c r="G14" i="87"/>
  <c r="L14" i="87"/>
  <c r="G15" i="87"/>
  <c r="L15" i="87"/>
  <c r="G16" i="87"/>
  <c r="L16" i="87"/>
  <c r="G17" i="87"/>
  <c r="L17" i="87"/>
  <c r="G18" i="87"/>
  <c r="L18" i="87"/>
  <c r="G19" i="87"/>
  <c r="L19" i="87"/>
  <c r="G20" i="87"/>
  <c r="L20" i="87"/>
  <c r="G21" i="87"/>
  <c r="L21" i="87"/>
  <c r="G22" i="87"/>
  <c r="L22" i="87"/>
  <c r="G23" i="87"/>
  <c r="L23" i="87"/>
  <c r="G24" i="87"/>
  <c r="L24" i="87"/>
  <c r="G25" i="87"/>
  <c r="L25" i="87"/>
  <c r="G26" i="87"/>
  <c r="L26" i="87"/>
  <c r="G27" i="87"/>
  <c r="L27" i="87"/>
  <c r="G28" i="87"/>
  <c r="L28" i="87"/>
  <c r="G29" i="87"/>
  <c r="L29" i="87"/>
  <c r="G30" i="87"/>
  <c r="L30" i="87"/>
  <c r="G31" i="87"/>
  <c r="L31" i="87"/>
  <c r="G32" i="87"/>
  <c r="L32" i="87"/>
  <c r="G33" i="87"/>
  <c r="L33" i="87"/>
  <c r="G34" i="87"/>
  <c r="L34" i="87"/>
  <c r="G35" i="87"/>
  <c r="L35" i="87"/>
  <c r="G36" i="87"/>
  <c r="L36" i="87"/>
  <c r="G37" i="87"/>
  <c r="L37" i="87"/>
  <c r="G38" i="87"/>
  <c r="L38" i="87"/>
  <c r="G39" i="87"/>
  <c r="L39" i="87"/>
  <c r="G40" i="87"/>
  <c r="L40" i="87"/>
  <c r="G41" i="87"/>
  <c r="L41" i="87"/>
  <c r="G42" i="87"/>
  <c r="L42" i="87"/>
  <c r="G43" i="87"/>
  <c r="L43" i="87"/>
  <c r="G44" i="87"/>
  <c r="L44" i="87"/>
  <c r="G45" i="87"/>
  <c r="L45" i="87"/>
  <c r="G46" i="87"/>
  <c r="L46" i="87"/>
  <c r="G47" i="87"/>
  <c r="L47" i="87"/>
  <c r="G48" i="87"/>
  <c r="L48" i="87"/>
  <c r="G49" i="87"/>
  <c r="L49" i="87"/>
  <c r="G50" i="87"/>
  <c r="L50" i="87"/>
  <c r="G51" i="87"/>
  <c r="L51" i="87"/>
  <c r="G52" i="87"/>
  <c r="L52" i="87"/>
  <c r="G53" i="87"/>
  <c r="L53" i="87"/>
  <c r="G54" i="87"/>
  <c r="L54" i="87"/>
  <c r="G55" i="87"/>
  <c r="L55" i="87"/>
  <c r="G56" i="87"/>
  <c r="L56" i="87"/>
  <c r="G57" i="87"/>
  <c r="L57" i="87"/>
  <c r="G58" i="87"/>
  <c r="L58" i="87"/>
  <c r="G59" i="87"/>
  <c r="L59" i="87"/>
  <c r="G60" i="87"/>
  <c r="L60" i="87"/>
  <c r="G61" i="87"/>
  <c r="L61" i="87"/>
  <c r="G62" i="87"/>
  <c r="L62" i="87"/>
  <c r="G63" i="87"/>
  <c r="L63" i="87"/>
  <c r="G64" i="87"/>
  <c r="L64" i="87"/>
  <c r="G65" i="87"/>
  <c r="L65" i="87"/>
  <c r="G66" i="87"/>
  <c r="L66" i="87"/>
  <c r="G67" i="87"/>
  <c r="L67" i="87"/>
  <c r="G68" i="87"/>
  <c r="L68" i="87"/>
  <c r="G69" i="87"/>
  <c r="L69" i="87"/>
  <c r="G70" i="87"/>
  <c r="L70" i="87"/>
  <c r="G71" i="87"/>
  <c r="L71" i="87"/>
  <c r="G72" i="87"/>
  <c r="L72" i="87"/>
  <c r="G73" i="87"/>
  <c r="L73" i="87"/>
  <c r="G74" i="87"/>
  <c r="L74" i="87"/>
  <c r="G75" i="87"/>
  <c r="L75" i="87"/>
  <c r="G76" i="87"/>
  <c r="L76" i="87"/>
  <c r="G77" i="87"/>
  <c r="L77" i="87"/>
  <c r="G78" i="87"/>
  <c r="L78" i="87"/>
  <c r="G79" i="87"/>
  <c r="L79" i="87"/>
  <c r="G80" i="87"/>
  <c r="L80" i="87"/>
  <c r="G81" i="87"/>
  <c r="L81" i="87"/>
  <c r="G82" i="87"/>
  <c r="L82" i="87"/>
  <c r="G83" i="87"/>
  <c r="L83" i="87"/>
  <c r="G84" i="87"/>
  <c r="L84" i="87"/>
  <c r="G85" i="87"/>
  <c r="L85" i="87"/>
  <c r="G86" i="87"/>
  <c r="L86" i="87"/>
  <c r="G87" i="87"/>
  <c r="L87" i="87"/>
  <c r="G88" i="87"/>
  <c r="L88" i="87"/>
  <c r="G89" i="87"/>
  <c r="L89" i="87"/>
  <c r="G90" i="87"/>
  <c r="L90" i="87"/>
  <c r="G91" i="87"/>
  <c r="L91" i="87"/>
  <c r="G92" i="87"/>
  <c r="L92" i="87"/>
  <c r="G93" i="87"/>
  <c r="L93" i="87"/>
  <c r="G94" i="87"/>
  <c r="L94" i="87"/>
  <c r="G95" i="87"/>
  <c r="L95" i="87"/>
  <c r="G96" i="87"/>
  <c r="L96" i="87"/>
  <c r="G97" i="87"/>
  <c r="L97" i="87"/>
  <c r="G98" i="87"/>
  <c r="L98" i="87"/>
  <c r="G99" i="87"/>
  <c r="L99" i="87"/>
  <c r="G100" i="87"/>
  <c r="L100" i="87"/>
  <c r="G101" i="87"/>
  <c r="L101" i="87"/>
  <c r="G102" i="87"/>
  <c r="L102" i="87"/>
  <c r="G103" i="87"/>
  <c r="L103" i="87"/>
  <c r="G104" i="87"/>
  <c r="L104" i="87"/>
  <c r="G105" i="87"/>
  <c r="L105" i="87"/>
  <c r="G106" i="87"/>
  <c r="L106" i="87"/>
  <c r="G107" i="87"/>
  <c r="L107" i="87"/>
  <c r="G108" i="87"/>
  <c r="L108" i="87"/>
  <c r="G109" i="87"/>
  <c r="L109" i="87"/>
  <c r="G110" i="87"/>
  <c r="L110" i="87"/>
  <c r="G111" i="87"/>
  <c r="L111" i="87"/>
  <c r="G112" i="87"/>
  <c r="L112" i="87"/>
  <c r="G113" i="87"/>
  <c r="L113" i="87"/>
  <c r="G114" i="87"/>
  <c r="L114" i="87"/>
  <c r="G115" i="87"/>
  <c r="L115" i="87"/>
  <c r="G116" i="87"/>
  <c r="L116" i="87"/>
  <c r="G117" i="87"/>
  <c r="L117" i="87"/>
  <c r="G118" i="87"/>
  <c r="L118" i="87"/>
  <c r="G119" i="87"/>
  <c r="L119" i="87"/>
  <c r="G120" i="87"/>
  <c r="L120" i="87"/>
  <c r="G121" i="87"/>
  <c r="L121" i="87"/>
  <c r="G122" i="87"/>
  <c r="L122" i="87"/>
  <c r="G123" i="87"/>
  <c r="L123" i="87"/>
  <c r="G124" i="87"/>
  <c r="L124" i="87"/>
  <c r="G1" i="87"/>
  <c r="L1" i="87"/>
  <c r="G9" i="88"/>
  <c r="F5" i="87"/>
  <c r="K5" i="87"/>
  <c r="F6" i="87"/>
  <c r="K6" i="87"/>
  <c r="F7" i="87"/>
  <c r="K7" i="87"/>
  <c r="F8" i="87"/>
  <c r="K8" i="87"/>
  <c r="F9" i="87"/>
  <c r="K9" i="87"/>
  <c r="F10" i="87"/>
  <c r="K10" i="87"/>
  <c r="F11" i="87"/>
  <c r="K11" i="87"/>
  <c r="F12" i="87"/>
  <c r="K12" i="87"/>
  <c r="F13" i="87"/>
  <c r="K13" i="87"/>
  <c r="F14" i="87"/>
  <c r="K14" i="87"/>
  <c r="F15" i="87"/>
  <c r="K15" i="87"/>
  <c r="F16" i="87"/>
  <c r="K16" i="87"/>
  <c r="F17" i="87"/>
  <c r="K17" i="87"/>
  <c r="F18" i="87"/>
  <c r="K18" i="87"/>
  <c r="F19" i="87"/>
  <c r="K19" i="87"/>
  <c r="F20" i="87"/>
  <c r="K20" i="87"/>
  <c r="F21" i="87"/>
  <c r="K21" i="87"/>
  <c r="F22" i="87"/>
  <c r="K22" i="87"/>
  <c r="F23" i="87"/>
  <c r="K23" i="87"/>
  <c r="F24" i="87"/>
  <c r="K24" i="87"/>
  <c r="F25" i="87"/>
  <c r="K25" i="87"/>
  <c r="F26" i="87"/>
  <c r="K26" i="87"/>
  <c r="F27" i="87"/>
  <c r="K27" i="87"/>
  <c r="F28" i="87"/>
  <c r="K28" i="87"/>
  <c r="F29" i="87"/>
  <c r="K29" i="87"/>
  <c r="F30" i="87"/>
  <c r="K30" i="87"/>
  <c r="F31" i="87"/>
  <c r="K31" i="87"/>
  <c r="F32" i="87"/>
  <c r="K32" i="87"/>
  <c r="F33" i="87"/>
  <c r="K33" i="87"/>
  <c r="F34" i="87"/>
  <c r="K34" i="87"/>
  <c r="F35" i="87"/>
  <c r="K35" i="87"/>
  <c r="F36" i="87"/>
  <c r="K36" i="87"/>
  <c r="F37" i="87"/>
  <c r="K37" i="87"/>
  <c r="F38" i="87"/>
  <c r="K38" i="87"/>
  <c r="F39" i="87"/>
  <c r="K39" i="87"/>
  <c r="F40" i="87"/>
  <c r="K40" i="87"/>
  <c r="F41" i="87"/>
  <c r="K41" i="87"/>
  <c r="F42" i="87"/>
  <c r="K42" i="87"/>
  <c r="F43" i="87"/>
  <c r="K43" i="87"/>
  <c r="F44" i="87"/>
  <c r="K44" i="87"/>
  <c r="F45" i="87"/>
  <c r="K45" i="87"/>
  <c r="F46" i="87"/>
  <c r="K46" i="87"/>
  <c r="F47" i="87"/>
  <c r="K47" i="87"/>
  <c r="F48" i="87"/>
  <c r="K48" i="87"/>
  <c r="F49" i="87"/>
  <c r="K49" i="87"/>
  <c r="F50" i="87"/>
  <c r="K50" i="87"/>
  <c r="F51" i="87"/>
  <c r="K51" i="87"/>
  <c r="F52" i="87"/>
  <c r="K52" i="87"/>
  <c r="F53" i="87"/>
  <c r="K53" i="87"/>
  <c r="F54" i="87"/>
  <c r="K54" i="87"/>
  <c r="F55" i="87"/>
  <c r="K55" i="87"/>
  <c r="F56" i="87"/>
  <c r="K56" i="87"/>
  <c r="F57" i="87"/>
  <c r="K57" i="87"/>
  <c r="F58" i="87"/>
  <c r="K58" i="87"/>
  <c r="F59" i="87"/>
  <c r="K59" i="87"/>
  <c r="F60" i="87"/>
  <c r="K60" i="87"/>
  <c r="F61" i="87"/>
  <c r="K61" i="87"/>
  <c r="F62" i="87"/>
  <c r="K62" i="87"/>
  <c r="F63" i="87"/>
  <c r="K63" i="87"/>
  <c r="F64" i="87"/>
  <c r="K64" i="87"/>
  <c r="F65" i="87"/>
  <c r="K65" i="87"/>
  <c r="F66" i="87"/>
  <c r="K66" i="87"/>
  <c r="F67" i="87"/>
  <c r="K67" i="87"/>
  <c r="F68" i="87"/>
  <c r="K68" i="87"/>
  <c r="F69" i="87"/>
  <c r="K69" i="87"/>
  <c r="F70" i="87"/>
  <c r="K70" i="87"/>
  <c r="F71" i="87"/>
  <c r="K71" i="87"/>
  <c r="F72" i="87"/>
  <c r="K72" i="87"/>
  <c r="F73" i="87"/>
  <c r="K73" i="87"/>
  <c r="F74" i="87"/>
  <c r="K74" i="87"/>
  <c r="F75" i="87"/>
  <c r="K75" i="87"/>
  <c r="F76" i="87"/>
  <c r="K76" i="87"/>
  <c r="F77" i="87"/>
  <c r="K77" i="87"/>
  <c r="F78" i="87"/>
  <c r="K78" i="87"/>
  <c r="F79" i="87"/>
  <c r="K79" i="87"/>
  <c r="F80" i="87"/>
  <c r="K80" i="87"/>
  <c r="F81" i="87"/>
  <c r="K81" i="87"/>
  <c r="F82" i="87"/>
  <c r="K82" i="87"/>
  <c r="F83" i="87"/>
  <c r="K83" i="87"/>
  <c r="F84" i="87"/>
  <c r="K84" i="87"/>
  <c r="F85" i="87"/>
  <c r="K85" i="87"/>
  <c r="F86" i="87"/>
  <c r="K86" i="87"/>
  <c r="F87" i="87"/>
  <c r="K87" i="87"/>
  <c r="F88" i="87"/>
  <c r="K88" i="87"/>
  <c r="F89" i="87"/>
  <c r="K89" i="87"/>
  <c r="F90" i="87"/>
  <c r="K90" i="87"/>
  <c r="F91" i="87"/>
  <c r="K91" i="87"/>
  <c r="F92" i="87"/>
  <c r="K92" i="87"/>
  <c r="F93" i="87"/>
  <c r="K93" i="87"/>
  <c r="F94" i="87"/>
  <c r="K94" i="87"/>
  <c r="F95" i="87"/>
  <c r="K95" i="87"/>
  <c r="F96" i="87"/>
  <c r="K96" i="87"/>
  <c r="F97" i="87"/>
  <c r="K97" i="87"/>
  <c r="F98" i="87"/>
  <c r="K98" i="87"/>
  <c r="F99" i="87"/>
  <c r="K99" i="87"/>
  <c r="F100" i="87"/>
  <c r="K100" i="87"/>
  <c r="F101" i="87"/>
  <c r="K101" i="87"/>
  <c r="F102" i="87"/>
  <c r="K102" i="87"/>
  <c r="F103" i="87"/>
  <c r="K103" i="87"/>
  <c r="F104" i="87"/>
  <c r="K104" i="87"/>
  <c r="F105" i="87"/>
  <c r="K105" i="87"/>
  <c r="F106" i="87"/>
  <c r="K106" i="87"/>
  <c r="F107" i="87"/>
  <c r="K107" i="87"/>
  <c r="F108" i="87"/>
  <c r="K108" i="87"/>
  <c r="F109" i="87"/>
  <c r="K109" i="87"/>
  <c r="F110" i="87"/>
  <c r="K110" i="87"/>
  <c r="F111" i="87"/>
  <c r="K111" i="87"/>
  <c r="F112" i="87"/>
  <c r="K112" i="87"/>
  <c r="F113" i="87"/>
  <c r="K113" i="87"/>
  <c r="F114" i="87"/>
  <c r="K114" i="87"/>
  <c r="F115" i="87"/>
  <c r="K115" i="87"/>
  <c r="F116" i="87"/>
  <c r="K116" i="87"/>
  <c r="F117" i="87"/>
  <c r="K117" i="87"/>
  <c r="F118" i="87"/>
  <c r="K118" i="87"/>
  <c r="F119" i="87"/>
  <c r="K119" i="87"/>
  <c r="F120" i="87"/>
  <c r="K120" i="87"/>
  <c r="F121" i="87"/>
  <c r="K121" i="87"/>
  <c r="F122" i="87"/>
  <c r="K122" i="87"/>
  <c r="F123" i="87"/>
  <c r="K123" i="87"/>
  <c r="F124" i="87"/>
  <c r="K124" i="87"/>
  <c r="F1" i="87"/>
  <c r="K1" i="87"/>
  <c r="G8" i="88"/>
  <c r="E5" i="87"/>
  <c r="J5" i="87"/>
  <c r="E6" i="87"/>
  <c r="J6" i="87"/>
  <c r="E7" i="87"/>
  <c r="J7" i="87"/>
  <c r="E8" i="87"/>
  <c r="J8" i="87"/>
  <c r="E9" i="87"/>
  <c r="J9" i="87"/>
  <c r="E10" i="87"/>
  <c r="J10" i="87"/>
  <c r="E11" i="87"/>
  <c r="J11" i="87"/>
  <c r="E12" i="87"/>
  <c r="J12" i="87"/>
  <c r="E13" i="87"/>
  <c r="J13" i="87"/>
  <c r="E14" i="87"/>
  <c r="J14" i="87"/>
  <c r="E15" i="87"/>
  <c r="J15" i="87"/>
  <c r="E16" i="87"/>
  <c r="J16" i="87"/>
  <c r="E17" i="87"/>
  <c r="J17" i="87"/>
  <c r="E18" i="87"/>
  <c r="J18" i="87"/>
  <c r="E19" i="87"/>
  <c r="J19" i="87"/>
  <c r="E20" i="87"/>
  <c r="J20" i="87"/>
  <c r="E21" i="87"/>
  <c r="J21" i="87"/>
  <c r="E22" i="87"/>
  <c r="J22" i="87"/>
  <c r="E23" i="87"/>
  <c r="J23" i="87"/>
  <c r="E24" i="87"/>
  <c r="J24" i="87"/>
  <c r="E25" i="87"/>
  <c r="J25" i="87"/>
  <c r="E26" i="87"/>
  <c r="J26" i="87"/>
  <c r="E27" i="87"/>
  <c r="J27" i="87"/>
  <c r="E28" i="87"/>
  <c r="J28" i="87"/>
  <c r="E29" i="87"/>
  <c r="J29" i="87"/>
  <c r="E30" i="87"/>
  <c r="J30" i="87"/>
  <c r="E31" i="87"/>
  <c r="J31" i="87"/>
  <c r="E32" i="87"/>
  <c r="J32" i="87"/>
  <c r="E33" i="87"/>
  <c r="J33" i="87"/>
  <c r="E34" i="87"/>
  <c r="J34" i="87"/>
  <c r="E35" i="87"/>
  <c r="J35" i="87"/>
  <c r="E36" i="87"/>
  <c r="J36" i="87"/>
  <c r="E37" i="87"/>
  <c r="J37" i="87"/>
  <c r="E38" i="87"/>
  <c r="J38" i="87"/>
  <c r="E39" i="87"/>
  <c r="J39" i="87"/>
  <c r="E40" i="87"/>
  <c r="J40" i="87"/>
  <c r="E41" i="87"/>
  <c r="J41" i="87"/>
  <c r="E42" i="87"/>
  <c r="J42" i="87"/>
  <c r="E43" i="87"/>
  <c r="J43" i="87"/>
  <c r="E44" i="87"/>
  <c r="J44" i="87"/>
  <c r="E45" i="87"/>
  <c r="J45" i="87"/>
  <c r="E46" i="87"/>
  <c r="J46" i="87"/>
  <c r="E47" i="87"/>
  <c r="J47" i="87"/>
  <c r="E48" i="87"/>
  <c r="J48" i="87"/>
  <c r="E49" i="87"/>
  <c r="J49" i="87"/>
  <c r="E50" i="87"/>
  <c r="J50" i="87"/>
  <c r="E51" i="87"/>
  <c r="J51" i="87"/>
  <c r="E52" i="87"/>
  <c r="J52" i="87"/>
  <c r="E53" i="87"/>
  <c r="J53" i="87"/>
  <c r="E54" i="87"/>
  <c r="J54" i="87"/>
  <c r="E55" i="87"/>
  <c r="J55" i="87"/>
  <c r="E56" i="87"/>
  <c r="J56" i="87"/>
  <c r="E57" i="87"/>
  <c r="J57" i="87"/>
  <c r="E58" i="87"/>
  <c r="J58" i="87"/>
  <c r="E59" i="87"/>
  <c r="J59" i="87"/>
  <c r="E60" i="87"/>
  <c r="J60" i="87"/>
  <c r="E61" i="87"/>
  <c r="J61" i="87"/>
  <c r="E62" i="87"/>
  <c r="J62" i="87"/>
  <c r="E63" i="87"/>
  <c r="J63" i="87"/>
  <c r="E64" i="87"/>
  <c r="J64" i="87"/>
  <c r="E65" i="87"/>
  <c r="J65" i="87"/>
  <c r="E66" i="87"/>
  <c r="J66" i="87"/>
  <c r="E67" i="87"/>
  <c r="J67" i="87"/>
  <c r="E68" i="87"/>
  <c r="J68" i="87"/>
  <c r="E69" i="87"/>
  <c r="J69" i="87"/>
  <c r="E70" i="87"/>
  <c r="J70" i="87"/>
  <c r="E71" i="87"/>
  <c r="J71" i="87"/>
  <c r="E72" i="87"/>
  <c r="J72" i="87"/>
  <c r="E73" i="87"/>
  <c r="J73" i="87"/>
  <c r="E74" i="87"/>
  <c r="J74" i="87"/>
  <c r="E75" i="87"/>
  <c r="J75" i="87"/>
  <c r="E76" i="87"/>
  <c r="J76" i="87"/>
  <c r="E77" i="87"/>
  <c r="J77" i="87"/>
  <c r="E78" i="87"/>
  <c r="J78" i="87"/>
  <c r="E79" i="87"/>
  <c r="J79" i="87"/>
  <c r="E80" i="87"/>
  <c r="J80" i="87"/>
  <c r="E81" i="87"/>
  <c r="J81" i="87"/>
  <c r="E82" i="87"/>
  <c r="J82" i="87"/>
  <c r="E83" i="87"/>
  <c r="J83" i="87"/>
  <c r="E84" i="87"/>
  <c r="J84" i="87"/>
  <c r="E85" i="87"/>
  <c r="J85" i="87"/>
  <c r="E86" i="87"/>
  <c r="J86" i="87"/>
  <c r="E87" i="87"/>
  <c r="J87" i="87"/>
  <c r="E88" i="87"/>
  <c r="J88" i="87"/>
  <c r="E89" i="87"/>
  <c r="J89" i="87"/>
  <c r="E90" i="87"/>
  <c r="J90" i="87"/>
  <c r="E91" i="87"/>
  <c r="J91" i="87"/>
  <c r="E92" i="87"/>
  <c r="J92" i="87"/>
  <c r="E93" i="87"/>
  <c r="J93" i="87"/>
  <c r="E94" i="87"/>
  <c r="J94" i="87"/>
  <c r="E95" i="87"/>
  <c r="J95" i="87"/>
  <c r="E96" i="87"/>
  <c r="J96" i="87"/>
  <c r="E97" i="87"/>
  <c r="J97" i="87"/>
  <c r="E98" i="87"/>
  <c r="J98" i="87"/>
  <c r="E99" i="87"/>
  <c r="J99" i="87"/>
  <c r="E100" i="87"/>
  <c r="J100" i="87"/>
  <c r="E101" i="87"/>
  <c r="J101" i="87"/>
  <c r="E102" i="87"/>
  <c r="J102" i="87"/>
  <c r="E103" i="87"/>
  <c r="J103" i="87"/>
  <c r="E104" i="87"/>
  <c r="J104" i="87"/>
  <c r="E105" i="87"/>
  <c r="J105" i="87"/>
  <c r="E106" i="87"/>
  <c r="J106" i="87"/>
  <c r="E107" i="87"/>
  <c r="J107" i="87"/>
  <c r="E108" i="87"/>
  <c r="J108" i="87"/>
  <c r="E109" i="87"/>
  <c r="J109" i="87"/>
  <c r="E110" i="87"/>
  <c r="J110" i="87"/>
  <c r="E111" i="87"/>
  <c r="J111" i="87"/>
  <c r="E112" i="87"/>
  <c r="J112" i="87"/>
  <c r="E113" i="87"/>
  <c r="J113" i="87"/>
  <c r="E114" i="87"/>
  <c r="J114" i="87"/>
  <c r="E115" i="87"/>
  <c r="J115" i="87"/>
  <c r="E116" i="87"/>
  <c r="J116" i="87"/>
  <c r="E117" i="87"/>
  <c r="J117" i="87"/>
  <c r="E118" i="87"/>
  <c r="J118" i="87"/>
  <c r="E119" i="87"/>
  <c r="J119" i="87"/>
  <c r="E120" i="87"/>
  <c r="J120" i="87"/>
  <c r="E121" i="87"/>
  <c r="J121" i="87"/>
  <c r="E122" i="87"/>
  <c r="J122" i="87"/>
  <c r="E123" i="87"/>
  <c r="J123" i="87"/>
  <c r="E124" i="87"/>
  <c r="J124" i="87"/>
  <c r="E1" i="87"/>
  <c r="J1" i="87"/>
  <c r="G7" i="88"/>
  <c r="H6" i="115"/>
  <c r="D6" i="115"/>
  <c r="Y6" i="115"/>
  <c r="E6" i="115"/>
  <c r="F6" i="115"/>
  <c r="BX6" i="115"/>
  <c r="D5" i="115"/>
  <c r="BG5" i="115"/>
  <c r="BG6" i="115"/>
  <c r="D7" i="115"/>
  <c r="BG7" i="115"/>
  <c r="D8" i="115"/>
  <c r="BG8" i="115"/>
  <c r="D9" i="115"/>
  <c r="BG9" i="115"/>
  <c r="D10" i="115"/>
  <c r="BG10" i="115"/>
  <c r="D11" i="115"/>
  <c r="BG11" i="115"/>
  <c r="D12" i="115"/>
  <c r="BG12" i="115"/>
  <c r="D13" i="115"/>
  <c r="BG13" i="115"/>
  <c r="D14" i="115"/>
  <c r="BG14" i="115"/>
  <c r="D15" i="115"/>
  <c r="BG15" i="115"/>
  <c r="D16" i="115"/>
  <c r="BG16" i="115"/>
  <c r="D17" i="115"/>
  <c r="BG17" i="115"/>
  <c r="D18" i="115"/>
  <c r="BG18" i="115"/>
  <c r="D19" i="115"/>
  <c r="BG19" i="115"/>
  <c r="D20" i="115"/>
  <c r="BG20" i="115"/>
  <c r="D21" i="115"/>
  <c r="BG21" i="115"/>
  <c r="D22" i="115"/>
  <c r="BG22" i="115"/>
  <c r="D23" i="115"/>
  <c r="BG23" i="115"/>
  <c r="D24" i="115"/>
  <c r="BG24" i="115"/>
  <c r="D25" i="115"/>
  <c r="BG25" i="115"/>
  <c r="D26" i="115"/>
  <c r="BG26" i="115"/>
  <c r="D27" i="115"/>
  <c r="BG27" i="115"/>
  <c r="D28" i="115"/>
  <c r="BG28" i="115"/>
  <c r="D29" i="115"/>
  <c r="BG29" i="115"/>
  <c r="D30" i="115"/>
  <c r="BG30" i="115"/>
  <c r="D31" i="115"/>
  <c r="BG31" i="115"/>
  <c r="D32" i="115"/>
  <c r="BG32" i="115"/>
  <c r="D33" i="115"/>
  <c r="BG33" i="115"/>
  <c r="D34" i="115"/>
  <c r="BG34" i="115"/>
  <c r="D35" i="115"/>
  <c r="BG35" i="115"/>
  <c r="D36" i="115"/>
  <c r="BG36" i="115"/>
  <c r="D37" i="115"/>
  <c r="BG37" i="115"/>
  <c r="D38" i="115"/>
  <c r="BG38" i="115"/>
  <c r="D39" i="115"/>
  <c r="BG39" i="115"/>
  <c r="D40" i="115"/>
  <c r="BG40" i="115"/>
  <c r="D41" i="115"/>
  <c r="BG41" i="115"/>
  <c r="D42" i="115"/>
  <c r="BG42" i="115"/>
  <c r="D43" i="115"/>
  <c r="BG43" i="115"/>
  <c r="D44" i="115"/>
  <c r="BG44" i="115"/>
  <c r="D45" i="115"/>
  <c r="BG45" i="115"/>
  <c r="D46" i="115"/>
  <c r="BG46" i="115"/>
  <c r="D47" i="115"/>
  <c r="BG47" i="115"/>
  <c r="D48" i="115"/>
  <c r="BG48" i="115"/>
  <c r="D49" i="115"/>
  <c r="BG49" i="115"/>
  <c r="D50" i="115"/>
  <c r="BG50" i="115"/>
  <c r="D51" i="115"/>
  <c r="BG51" i="115"/>
  <c r="D52" i="115"/>
  <c r="BG52" i="115"/>
  <c r="D53" i="115"/>
  <c r="BG53" i="115"/>
  <c r="D54" i="115"/>
  <c r="BG54" i="115"/>
  <c r="D55" i="115"/>
  <c r="BG55" i="115"/>
  <c r="D56" i="115"/>
  <c r="BG56" i="115"/>
  <c r="D57" i="115"/>
  <c r="BG57" i="115"/>
  <c r="D58" i="115"/>
  <c r="BG58" i="115"/>
  <c r="D59" i="115"/>
  <c r="BG59" i="115"/>
  <c r="D60" i="115"/>
  <c r="BG60" i="115"/>
  <c r="D61" i="115"/>
  <c r="BG61" i="115"/>
  <c r="D62" i="115"/>
  <c r="BG62" i="115"/>
  <c r="D63" i="115"/>
  <c r="BG63" i="115"/>
  <c r="D64" i="115"/>
  <c r="BG64" i="115"/>
  <c r="D65" i="115"/>
  <c r="BG65" i="115"/>
  <c r="D66" i="115"/>
  <c r="BG66" i="115"/>
  <c r="D67" i="115"/>
  <c r="BG67" i="115"/>
  <c r="D68" i="115"/>
  <c r="BG68" i="115"/>
  <c r="D69" i="115"/>
  <c r="BG69" i="115"/>
  <c r="D70" i="115"/>
  <c r="BG70" i="115"/>
  <c r="D71" i="115"/>
  <c r="BG71" i="115"/>
  <c r="D72" i="115"/>
  <c r="BG72" i="115"/>
  <c r="D73" i="115"/>
  <c r="BG73" i="115"/>
  <c r="D74" i="115"/>
  <c r="BG74" i="115"/>
  <c r="D75" i="115"/>
  <c r="BG75" i="115"/>
  <c r="D76" i="115"/>
  <c r="BG76" i="115"/>
  <c r="D77" i="115"/>
  <c r="BG77" i="115"/>
  <c r="D78" i="115"/>
  <c r="BG78" i="115"/>
  <c r="D79" i="115"/>
  <c r="BG79" i="115"/>
  <c r="D80" i="115"/>
  <c r="BG80" i="115"/>
  <c r="D81" i="115"/>
  <c r="BG81" i="115"/>
  <c r="D82" i="115"/>
  <c r="BG82" i="115"/>
  <c r="D83" i="115"/>
  <c r="BG83" i="115"/>
  <c r="D84" i="115"/>
  <c r="BG84" i="115"/>
  <c r="D85" i="115"/>
  <c r="BG85" i="115"/>
  <c r="D86" i="115"/>
  <c r="BG86" i="115"/>
  <c r="D87" i="115"/>
  <c r="BG87" i="115"/>
  <c r="D88" i="115"/>
  <c r="BG88" i="115"/>
  <c r="D89" i="115"/>
  <c r="BG89" i="115"/>
  <c r="D90" i="115"/>
  <c r="BG90" i="115"/>
  <c r="D91" i="115"/>
  <c r="BG91" i="115"/>
  <c r="D92" i="115"/>
  <c r="BG92" i="115"/>
  <c r="D93" i="115"/>
  <c r="BG93" i="115"/>
  <c r="D94" i="115"/>
  <c r="BG94" i="115"/>
  <c r="D95" i="115"/>
  <c r="BG95" i="115"/>
  <c r="D96" i="115"/>
  <c r="BG96" i="115"/>
  <c r="D97" i="115"/>
  <c r="BG97" i="115"/>
  <c r="D98" i="115"/>
  <c r="BG98" i="115"/>
  <c r="D99" i="115"/>
  <c r="BG99" i="115"/>
  <c r="D100" i="115"/>
  <c r="BG100" i="115"/>
  <c r="D101" i="115"/>
  <c r="BG101" i="115"/>
  <c r="D102" i="115"/>
  <c r="BG102" i="115"/>
  <c r="D103" i="115"/>
  <c r="BG103" i="115"/>
  <c r="D104" i="115"/>
  <c r="BG104" i="115"/>
  <c r="D105" i="115"/>
  <c r="BG105" i="115"/>
  <c r="D106" i="115"/>
  <c r="BG106" i="115"/>
  <c r="D107" i="115"/>
  <c r="BG107" i="115"/>
  <c r="D108" i="115"/>
  <c r="BG108" i="115"/>
  <c r="D109" i="115"/>
  <c r="BG109" i="115"/>
  <c r="D110" i="115"/>
  <c r="BG110" i="115"/>
  <c r="D111" i="115"/>
  <c r="BG111" i="115"/>
  <c r="D112" i="115"/>
  <c r="BG112" i="115"/>
  <c r="D113" i="115"/>
  <c r="BG113" i="115"/>
  <c r="D114" i="115"/>
  <c r="BG114" i="115"/>
  <c r="D115" i="115"/>
  <c r="BG115" i="115"/>
  <c r="D116" i="115"/>
  <c r="BG116" i="115"/>
  <c r="D117" i="115"/>
  <c r="BG117" i="115"/>
  <c r="D118" i="115"/>
  <c r="BG118" i="115"/>
  <c r="D119" i="115"/>
  <c r="BG119" i="115"/>
  <c r="D120" i="115"/>
  <c r="BG120" i="115"/>
  <c r="D121" i="115"/>
  <c r="BG121" i="115"/>
  <c r="D122" i="115"/>
  <c r="BG122" i="115"/>
  <c r="D123" i="115"/>
  <c r="BG123" i="115"/>
  <c r="D124" i="115"/>
  <c r="BG124" i="115"/>
  <c r="BG125" i="115"/>
  <c r="BG126" i="115"/>
  <c r="BG127" i="115"/>
  <c r="CO6" i="115"/>
  <c r="I6" i="115"/>
  <c r="Z6" i="115"/>
  <c r="BY6" i="115"/>
  <c r="BH5" i="115"/>
  <c r="BH6" i="115"/>
  <c r="BH7" i="115"/>
  <c r="BH8" i="115"/>
  <c r="BH9" i="115"/>
  <c r="BH10" i="115"/>
  <c r="BH11" i="115"/>
  <c r="BH12" i="115"/>
  <c r="BH13" i="115"/>
  <c r="BH14" i="115"/>
  <c r="BH15" i="115"/>
  <c r="BH16" i="115"/>
  <c r="BH17" i="115"/>
  <c r="BH18" i="115"/>
  <c r="BH19" i="115"/>
  <c r="BH20" i="115"/>
  <c r="BH21" i="115"/>
  <c r="BH22" i="115"/>
  <c r="BH23" i="115"/>
  <c r="BH24" i="115"/>
  <c r="BH25" i="115"/>
  <c r="BH26" i="115"/>
  <c r="BH27" i="115"/>
  <c r="BH28" i="115"/>
  <c r="BH29" i="115"/>
  <c r="BH30" i="115"/>
  <c r="BH31" i="115"/>
  <c r="BH32" i="115"/>
  <c r="BH33" i="115"/>
  <c r="BH34" i="115"/>
  <c r="BH35" i="115"/>
  <c r="BH36" i="115"/>
  <c r="BH37" i="115"/>
  <c r="BH38" i="115"/>
  <c r="BH39" i="115"/>
  <c r="BH40" i="115"/>
  <c r="BH41" i="115"/>
  <c r="BH42" i="115"/>
  <c r="BH43" i="115"/>
  <c r="BH44" i="115"/>
  <c r="BH45" i="115"/>
  <c r="BH46" i="115"/>
  <c r="BH47" i="115"/>
  <c r="BH48" i="115"/>
  <c r="BH49" i="115"/>
  <c r="BH50" i="115"/>
  <c r="BH51" i="115"/>
  <c r="BH52" i="115"/>
  <c r="BH53" i="115"/>
  <c r="BH54" i="115"/>
  <c r="BH55" i="115"/>
  <c r="BH56" i="115"/>
  <c r="BH57" i="115"/>
  <c r="BH58" i="115"/>
  <c r="BH59" i="115"/>
  <c r="BH60" i="115"/>
  <c r="BH61" i="115"/>
  <c r="BH62" i="115"/>
  <c r="BH63" i="115"/>
  <c r="BH64" i="115"/>
  <c r="BH65" i="115"/>
  <c r="BH66" i="115"/>
  <c r="BH67" i="115"/>
  <c r="BH68" i="115"/>
  <c r="BH69" i="115"/>
  <c r="BH70" i="115"/>
  <c r="BH71" i="115"/>
  <c r="BH72" i="115"/>
  <c r="BH73" i="115"/>
  <c r="BH74" i="115"/>
  <c r="BH75" i="115"/>
  <c r="BH76" i="115"/>
  <c r="BH77" i="115"/>
  <c r="BH78" i="115"/>
  <c r="BH79" i="115"/>
  <c r="BH80" i="115"/>
  <c r="BH81" i="115"/>
  <c r="BH82" i="115"/>
  <c r="BH83" i="115"/>
  <c r="BH84" i="115"/>
  <c r="BH85" i="115"/>
  <c r="BH86" i="115"/>
  <c r="BH87" i="115"/>
  <c r="BH88" i="115"/>
  <c r="BH89" i="115"/>
  <c r="BH90" i="115"/>
  <c r="BH91" i="115"/>
  <c r="BH92" i="115"/>
  <c r="BH93" i="115"/>
  <c r="BH94" i="115"/>
  <c r="BH95" i="115"/>
  <c r="BH96" i="115"/>
  <c r="BH97" i="115"/>
  <c r="BH98" i="115"/>
  <c r="BH99" i="115"/>
  <c r="BH100" i="115"/>
  <c r="BH101" i="115"/>
  <c r="BH102" i="115"/>
  <c r="BH103" i="115"/>
  <c r="BH104" i="115"/>
  <c r="BH105" i="115"/>
  <c r="BH106" i="115"/>
  <c r="BH107" i="115"/>
  <c r="BH108" i="115"/>
  <c r="BH109" i="115"/>
  <c r="BH110" i="115"/>
  <c r="BH111" i="115"/>
  <c r="BH112" i="115"/>
  <c r="BH113" i="115"/>
  <c r="BH114" i="115"/>
  <c r="BH115" i="115"/>
  <c r="BH116" i="115"/>
  <c r="BH117" i="115"/>
  <c r="BH118" i="115"/>
  <c r="BH119" i="115"/>
  <c r="BH120" i="115"/>
  <c r="BH121" i="115"/>
  <c r="BH122" i="115"/>
  <c r="BH123" i="115"/>
  <c r="BH124" i="115"/>
  <c r="BH125" i="115"/>
  <c r="BH126" i="115"/>
  <c r="BH127" i="115"/>
  <c r="CP6" i="115"/>
  <c r="J6" i="115"/>
  <c r="AA6" i="115"/>
  <c r="BZ6" i="115"/>
  <c r="BI5" i="115"/>
  <c r="BI6" i="115"/>
  <c r="BI7" i="115"/>
  <c r="BI8" i="115"/>
  <c r="BI9" i="115"/>
  <c r="BI10" i="115"/>
  <c r="BI11" i="115"/>
  <c r="BI12" i="115"/>
  <c r="BI13" i="115"/>
  <c r="BI14" i="115"/>
  <c r="BI15" i="115"/>
  <c r="BI16" i="115"/>
  <c r="BI17" i="115"/>
  <c r="BI18" i="115"/>
  <c r="BI19" i="115"/>
  <c r="BI20" i="115"/>
  <c r="BI21" i="115"/>
  <c r="BI22" i="115"/>
  <c r="BI23" i="115"/>
  <c r="BI24" i="115"/>
  <c r="BI25" i="115"/>
  <c r="BI26" i="115"/>
  <c r="BI27" i="115"/>
  <c r="BI28" i="115"/>
  <c r="BI29" i="115"/>
  <c r="BI30" i="115"/>
  <c r="BI31" i="115"/>
  <c r="BI32" i="115"/>
  <c r="BI33" i="115"/>
  <c r="BI34" i="115"/>
  <c r="BI35" i="115"/>
  <c r="BI36" i="115"/>
  <c r="BI37" i="115"/>
  <c r="BI38" i="115"/>
  <c r="BI39" i="115"/>
  <c r="BI40" i="115"/>
  <c r="BI41" i="115"/>
  <c r="BI42" i="115"/>
  <c r="BI43" i="115"/>
  <c r="BI44" i="115"/>
  <c r="BI45" i="115"/>
  <c r="BI46" i="115"/>
  <c r="BI47" i="115"/>
  <c r="BI48" i="115"/>
  <c r="BI49" i="115"/>
  <c r="BI50" i="115"/>
  <c r="BI51" i="115"/>
  <c r="BI52" i="115"/>
  <c r="BI53" i="115"/>
  <c r="BI54" i="115"/>
  <c r="BI55" i="115"/>
  <c r="BI56" i="115"/>
  <c r="BI57" i="115"/>
  <c r="BI58" i="115"/>
  <c r="BI59" i="115"/>
  <c r="BI60" i="115"/>
  <c r="BI61" i="115"/>
  <c r="BI62" i="115"/>
  <c r="BI63" i="115"/>
  <c r="BI64" i="115"/>
  <c r="BI65" i="115"/>
  <c r="BI66" i="115"/>
  <c r="BI67" i="115"/>
  <c r="BI68" i="115"/>
  <c r="BI69" i="115"/>
  <c r="BI70" i="115"/>
  <c r="BI71" i="115"/>
  <c r="BI72" i="115"/>
  <c r="BI73" i="115"/>
  <c r="BI74" i="115"/>
  <c r="BI75" i="115"/>
  <c r="BI76" i="115"/>
  <c r="BI77" i="115"/>
  <c r="BI78" i="115"/>
  <c r="BI79" i="115"/>
  <c r="BI80" i="115"/>
  <c r="BI81" i="115"/>
  <c r="BI82" i="115"/>
  <c r="BI83" i="115"/>
  <c r="BI84" i="115"/>
  <c r="BI85" i="115"/>
  <c r="BI86" i="115"/>
  <c r="BI87" i="115"/>
  <c r="BI88" i="115"/>
  <c r="BI89" i="115"/>
  <c r="BI90" i="115"/>
  <c r="BI91" i="115"/>
  <c r="BI92" i="115"/>
  <c r="BI93" i="115"/>
  <c r="BI94" i="115"/>
  <c r="BI95" i="115"/>
  <c r="BI96" i="115"/>
  <c r="BI97" i="115"/>
  <c r="BI98" i="115"/>
  <c r="BI99" i="115"/>
  <c r="BI100" i="115"/>
  <c r="BI101" i="115"/>
  <c r="BI102" i="115"/>
  <c r="BI103" i="115"/>
  <c r="BI104" i="115"/>
  <c r="BI105" i="115"/>
  <c r="BI106" i="115"/>
  <c r="BI107" i="115"/>
  <c r="BI108" i="115"/>
  <c r="BI109" i="115"/>
  <c r="BI110" i="115"/>
  <c r="BI111" i="115"/>
  <c r="BI112" i="115"/>
  <c r="BI113" i="115"/>
  <c r="BI114" i="115"/>
  <c r="BI115" i="115"/>
  <c r="BI116" i="115"/>
  <c r="BI117" i="115"/>
  <c r="BI118" i="115"/>
  <c r="BI119" i="115"/>
  <c r="BI120" i="115"/>
  <c r="BI121" i="115"/>
  <c r="BI122" i="115"/>
  <c r="BI123" i="115"/>
  <c r="BI124" i="115"/>
  <c r="BI125" i="115"/>
  <c r="BI126" i="115"/>
  <c r="BI127" i="115"/>
  <c r="CQ6" i="115"/>
  <c r="K6" i="115"/>
  <c r="AB6" i="115"/>
  <c r="CA6" i="115"/>
  <c r="BJ5" i="115"/>
  <c r="BJ6" i="115"/>
  <c r="BJ7" i="115"/>
  <c r="BJ8" i="115"/>
  <c r="BJ9" i="115"/>
  <c r="BJ10" i="115"/>
  <c r="BJ11" i="115"/>
  <c r="BJ12" i="115"/>
  <c r="BJ13" i="115"/>
  <c r="BJ14" i="115"/>
  <c r="BJ15" i="115"/>
  <c r="BJ16" i="115"/>
  <c r="BJ17" i="115"/>
  <c r="BJ18" i="115"/>
  <c r="BJ19" i="115"/>
  <c r="BJ20" i="115"/>
  <c r="BJ21" i="115"/>
  <c r="BJ22" i="115"/>
  <c r="BJ23" i="115"/>
  <c r="BJ24" i="115"/>
  <c r="BJ25" i="115"/>
  <c r="BJ26" i="115"/>
  <c r="BJ27" i="115"/>
  <c r="BJ28" i="115"/>
  <c r="BJ29" i="115"/>
  <c r="BJ30" i="115"/>
  <c r="BJ31" i="115"/>
  <c r="BJ32" i="115"/>
  <c r="BJ33" i="115"/>
  <c r="BJ34" i="115"/>
  <c r="BJ35" i="115"/>
  <c r="BJ36" i="115"/>
  <c r="BJ37" i="115"/>
  <c r="BJ38" i="115"/>
  <c r="BJ39" i="115"/>
  <c r="BJ40" i="115"/>
  <c r="BJ41" i="115"/>
  <c r="BJ42" i="115"/>
  <c r="BJ43" i="115"/>
  <c r="BJ44" i="115"/>
  <c r="BJ45" i="115"/>
  <c r="BJ46" i="115"/>
  <c r="BJ47" i="115"/>
  <c r="BJ48" i="115"/>
  <c r="BJ49" i="115"/>
  <c r="BJ50" i="115"/>
  <c r="BJ51" i="115"/>
  <c r="BJ52" i="115"/>
  <c r="BJ53" i="115"/>
  <c r="BJ54" i="115"/>
  <c r="BJ55" i="115"/>
  <c r="BJ56" i="115"/>
  <c r="BJ57" i="115"/>
  <c r="BJ58" i="115"/>
  <c r="BJ59" i="115"/>
  <c r="BJ60" i="115"/>
  <c r="BJ61" i="115"/>
  <c r="BJ62" i="115"/>
  <c r="BJ63" i="115"/>
  <c r="BJ64" i="115"/>
  <c r="BJ65" i="115"/>
  <c r="BJ66" i="115"/>
  <c r="BJ67" i="115"/>
  <c r="BJ68" i="115"/>
  <c r="BJ69" i="115"/>
  <c r="BJ70" i="115"/>
  <c r="BJ71" i="115"/>
  <c r="BJ72" i="115"/>
  <c r="BJ73" i="115"/>
  <c r="BJ74" i="115"/>
  <c r="BJ75" i="115"/>
  <c r="BJ76" i="115"/>
  <c r="BJ77" i="115"/>
  <c r="BJ78" i="115"/>
  <c r="BJ79" i="115"/>
  <c r="BJ80" i="115"/>
  <c r="BJ81" i="115"/>
  <c r="BJ82" i="115"/>
  <c r="BJ83" i="115"/>
  <c r="BJ84" i="115"/>
  <c r="BJ85" i="115"/>
  <c r="BJ86" i="115"/>
  <c r="BJ87" i="115"/>
  <c r="BJ88" i="115"/>
  <c r="BJ89" i="115"/>
  <c r="BJ90" i="115"/>
  <c r="BJ91" i="115"/>
  <c r="BJ92" i="115"/>
  <c r="BJ93" i="115"/>
  <c r="BJ94" i="115"/>
  <c r="BJ95" i="115"/>
  <c r="BJ96" i="115"/>
  <c r="BJ97" i="115"/>
  <c r="BJ98" i="115"/>
  <c r="BJ99" i="115"/>
  <c r="BJ100" i="115"/>
  <c r="BJ101" i="115"/>
  <c r="BJ102" i="115"/>
  <c r="BJ103" i="115"/>
  <c r="BJ104" i="115"/>
  <c r="BJ105" i="115"/>
  <c r="BJ106" i="115"/>
  <c r="BJ107" i="115"/>
  <c r="BJ108" i="115"/>
  <c r="BJ109" i="115"/>
  <c r="BJ110" i="115"/>
  <c r="BJ111" i="115"/>
  <c r="BJ112" i="115"/>
  <c r="BJ113" i="115"/>
  <c r="BJ114" i="115"/>
  <c r="BJ115" i="115"/>
  <c r="BJ116" i="115"/>
  <c r="BJ117" i="115"/>
  <c r="BJ118" i="115"/>
  <c r="BJ119" i="115"/>
  <c r="BJ120" i="115"/>
  <c r="BJ121" i="115"/>
  <c r="BJ122" i="115"/>
  <c r="BJ123" i="115"/>
  <c r="BJ124" i="115"/>
  <c r="BJ125" i="115"/>
  <c r="BJ126" i="115"/>
  <c r="BJ127" i="115"/>
  <c r="CR6" i="115"/>
  <c r="L6" i="115"/>
  <c r="AC6" i="115"/>
  <c r="CB6" i="115"/>
  <c r="BK5" i="115"/>
  <c r="BK6" i="115"/>
  <c r="BK7" i="115"/>
  <c r="BK8" i="115"/>
  <c r="BK9" i="115"/>
  <c r="BK10" i="115"/>
  <c r="BK11" i="115"/>
  <c r="BK12" i="115"/>
  <c r="BK13" i="115"/>
  <c r="BK14" i="115"/>
  <c r="BK15" i="115"/>
  <c r="BK16" i="115"/>
  <c r="BK17" i="115"/>
  <c r="BK18" i="115"/>
  <c r="BK19" i="115"/>
  <c r="BK20" i="115"/>
  <c r="BK21" i="115"/>
  <c r="BK22" i="115"/>
  <c r="BK23" i="115"/>
  <c r="BK24" i="115"/>
  <c r="BK25" i="115"/>
  <c r="BK26" i="115"/>
  <c r="BK27" i="115"/>
  <c r="BK28" i="115"/>
  <c r="BK29" i="115"/>
  <c r="BK30" i="115"/>
  <c r="BK31" i="115"/>
  <c r="BK32" i="115"/>
  <c r="BK33" i="115"/>
  <c r="BK34" i="115"/>
  <c r="BK35" i="115"/>
  <c r="BK36" i="115"/>
  <c r="BK37" i="115"/>
  <c r="BK38" i="115"/>
  <c r="BK39" i="115"/>
  <c r="BK40" i="115"/>
  <c r="BK41" i="115"/>
  <c r="BK42" i="115"/>
  <c r="BK43" i="115"/>
  <c r="BK44" i="115"/>
  <c r="BK45" i="115"/>
  <c r="BK46" i="115"/>
  <c r="BK47" i="115"/>
  <c r="BK48" i="115"/>
  <c r="BK49" i="115"/>
  <c r="BK50" i="115"/>
  <c r="BK51" i="115"/>
  <c r="BK52" i="115"/>
  <c r="BK53" i="115"/>
  <c r="BK54" i="115"/>
  <c r="BK55" i="115"/>
  <c r="BK56" i="115"/>
  <c r="BK57" i="115"/>
  <c r="BK58" i="115"/>
  <c r="BK59" i="115"/>
  <c r="BK60" i="115"/>
  <c r="BK61" i="115"/>
  <c r="BK62" i="115"/>
  <c r="BK63" i="115"/>
  <c r="BK64" i="115"/>
  <c r="BK65" i="115"/>
  <c r="BK66" i="115"/>
  <c r="BK67" i="115"/>
  <c r="BK68" i="115"/>
  <c r="BK69" i="115"/>
  <c r="BK70" i="115"/>
  <c r="BK71" i="115"/>
  <c r="BK72" i="115"/>
  <c r="BK73" i="115"/>
  <c r="BK74" i="115"/>
  <c r="BK75" i="115"/>
  <c r="BK76" i="115"/>
  <c r="BK77" i="115"/>
  <c r="BK78" i="115"/>
  <c r="BK79" i="115"/>
  <c r="BK80" i="115"/>
  <c r="BK81" i="115"/>
  <c r="BK82" i="115"/>
  <c r="BK83" i="115"/>
  <c r="BK84" i="115"/>
  <c r="BK85" i="115"/>
  <c r="BK86" i="115"/>
  <c r="BK87" i="115"/>
  <c r="BK88" i="115"/>
  <c r="BK89" i="115"/>
  <c r="BK90" i="115"/>
  <c r="BK91" i="115"/>
  <c r="BK92" i="115"/>
  <c r="BK93" i="115"/>
  <c r="BK94" i="115"/>
  <c r="BK95" i="115"/>
  <c r="BK96" i="115"/>
  <c r="BK97" i="115"/>
  <c r="BK98" i="115"/>
  <c r="BK99" i="115"/>
  <c r="BK100" i="115"/>
  <c r="BK101" i="115"/>
  <c r="BK102" i="115"/>
  <c r="BK103" i="115"/>
  <c r="BK104" i="115"/>
  <c r="BK105" i="115"/>
  <c r="BK106" i="115"/>
  <c r="BK107" i="115"/>
  <c r="BK108" i="115"/>
  <c r="BK109" i="115"/>
  <c r="BK110" i="115"/>
  <c r="BK111" i="115"/>
  <c r="BK112" i="115"/>
  <c r="BK113" i="115"/>
  <c r="BK114" i="115"/>
  <c r="BK115" i="115"/>
  <c r="BK116" i="115"/>
  <c r="BK117" i="115"/>
  <c r="BK118" i="115"/>
  <c r="BK119" i="115"/>
  <c r="BK120" i="115"/>
  <c r="BK121" i="115"/>
  <c r="BK122" i="115"/>
  <c r="BK123" i="115"/>
  <c r="BK124" i="115"/>
  <c r="BK125" i="115"/>
  <c r="BK126" i="115"/>
  <c r="BK127" i="115"/>
  <c r="CS6" i="115"/>
  <c r="M6" i="115"/>
  <c r="AD6" i="115"/>
  <c r="CC6" i="115"/>
  <c r="BL5" i="115"/>
  <c r="BL6" i="115"/>
  <c r="BL7" i="115"/>
  <c r="BL8" i="115"/>
  <c r="BL9" i="115"/>
  <c r="BL10" i="115"/>
  <c r="BL11" i="115"/>
  <c r="BL12" i="115"/>
  <c r="BL13" i="115"/>
  <c r="BL14" i="115"/>
  <c r="BL15" i="115"/>
  <c r="BL16" i="115"/>
  <c r="BL17" i="115"/>
  <c r="BL18" i="115"/>
  <c r="BL19" i="115"/>
  <c r="BL20" i="115"/>
  <c r="BL21" i="115"/>
  <c r="BL22" i="115"/>
  <c r="BL23" i="115"/>
  <c r="BL24" i="115"/>
  <c r="BL25" i="115"/>
  <c r="BL26" i="115"/>
  <c r="BL27" i="115"/>
  <c r="BL28" i="115"/>
  <c r="BL29" i="115"/>
  <c r="BL30" i="115"/>
  <c r="BL31" i="115"/>
  <c r="BL32" i="115"/>
  <c r="BL33" i="115"/>
  <c r="BL34" i="115"/>
  <c r="BL35" i="115"/>
  <c r="BL36" i="115"/>
  <c r="BL37" i="115"/>
  <c r="BL38" i="115"/>
  <c r="BL39" i="115"/>
  <c r="BL40" i="115"/>
  <c r="BL41" i="115"/>
  <c r="BL42" i="115"/>
  <c r="BL43" i="115"/>
  <c r="BL44" i="115"/>
  <c r="BL45" i="115"/>
  <c r="BL46" i="115"/>
  <c r="BL47" i="115"/>
  <c r="BL48" i="115"/>
  <c r="BL49" i="115"/>
  <c r="BL50" i="115"/>
  <c r="BL51" i="115"/>
  <c r="BL52" i="115"/>
  <c r="BL53" i="115"/>
  <c r="BL54" i="115"/>
  <c r="BL55" i="115"/>
  <c r="BL56" i="115"/>
  <c r="BL57" i="115"/>
  <c r="BL58" i="115"/>
  <c r="BL59" i="115"/>
  <c r="BL60" i="115"/>
  <c r="BL61" i="115"/>
  <c r="BL62" i="115"/>
  <c r="BL63" i="115"/>
  <c r="BL64" i="115"/>
  <c r="BL65" i="115"/>
  <c r="BL66" i="115"/>
  <c r="BL67" i="115"/>
  <c r="BL68" i="115"/>
  <c r="BL69" i="115"/>
  <c r="BL70" i="115"/>
  <c r="BL71" i="115"/>
  <c r="BL72" i="115"/>
  <c r="BL73" i="115"/>
  <c r="BL74" i="115"/>
  <c r="BL75" i="115"/>
  <c r="BL76" i="115"/>
  <c r="BL77" i="115"/>
  <c r="BL78" i="115"/>
  <c r="BL79" i="115"/>
  <c r="BL80" i="115"/>
  <c r="BL81" i="115"/>
  <c r="BL82" i="115"/>
  <c r="BL83" i="115"/>
  <c r="BL84" i="115"/>
  <c r="BL85" i="115"/>
  <c r="BL86" i="115"/>
  <c r="BL87" i="115"/>
  <c r="BL88" i="115"/>
  <c r="BL89" i="115"/>
  <c r="BL90" i="115"/>
  <c r="BL91" i="115"/>
  <c r="BL92" i="115"/>
  <c r="BL93" i="115"/>
  <c r="BL94" i="115"/>
  <c r="BL95" i="115"/>
  <c r="BL96" i="115"/>
  <c r="BL97" i="115"/>
  <c r="BL98" i="115"/>
  <c r="BL99" i="115"/>
  <c r="BL100" i="115"/>
  <c r="BL101" i="115"/>
  <c r="BL102" i="115"/>
  <c r="BL103" i="115"/>
  <c r="BL104" i="115"/>
  <c r="BL105" i="115"/>
  <c r="BL106" i="115"/>
  <c r="BL107" i="115"/>
  <c r="BL108" i="115"/>
  <c r="BL109" i="115"/>
  <c r="BL110" i="115"/>
  <c r="BL111" i="115"/>
  <c r="BL112" i="115"/>
  <c r="BL113" i="115"/>
  <c r="BL114" i="115"/>
  <c r="BL115" i="115"/>
  <c r="BL116" i="115"/>
  <c r="BL117" i="115"/>
  <c r="BL118" i="115"/>
  <c r="BL119" i="115"/>
  <c r="BL120" i="115"/>
  <c r="BL121" i="115"/>
  <c r="BL122" i="115"/>
  <c r="BL123" i="115"/>
  <c r="BL124" i="115"/>
  <c r="BL125" i="115"/>
  <c r="BL126" i="115"/>
  <c r="BL127" i="115"/>
  <c r="CT6" i="115"/>
  <c r="N6" i="115"/>
  <c r="AE6" i="115"/>
  <c r="CD6" i="115"/>
  <c r="BM5" i="115"/>
  <c r="BM6" i="115"/>
  <c r="BM7" i="115"/>
  <c r="BM8" i="115"/>
  <c r="BM9" i="115"/>
  <c r="BM10" i="115"/>
  <c r="BM11" i="115"/>
  <c r="BM12" i="115"/>
  <c r="BM13" i="115"/>
  <c r="BM14" i="115"/>
  <c r="BM15" i="115"/>
  <c r="BM16" i="115"/>
  <c r="BM17" i="115"/>
  <c r="BM18" i="115"/>
  <c r="BM19" i="115"/>
  <c r="BM20" i="115"/>
  <c r="BM21" i="115"/>
  <c r="BM22" i="115"/>
  <c r="BM23" i="115"/>
  <c r="BM24" i="115"/>
  <c r="BM25" i="115"/>
  <c r="BM26" i="115"/>
  <c r="BM27" i="115"/>
  <c r="BM28" i="115"/>
  <c r="BM29" i="115"/>
  <c r="BM30" i="115"/>
  <c r="BM31" i="115"/>
  <c r="BM32" i="115"/>
  <c r="BM33" i="115"/>
  <c r="BM34" i="115"/>
  <c r="BM35" i="115"/>
  <c r="BM36" i="115"/>
  <c r="BM37" i="115"/>
  <c r="BM38" i="115"/>
  <c r="BM39" i="115"/>
  <c r="BM40" i="115"/>
  <c r="BM41" i="115"/>
  <c r="BM42" i="115"/>
  <c r="BM43" i="115"/>
  <c r="BM44" i="115"/>
  <c r="BM45" i="115"/>
  <c r="BM46" i="115"/>
  <c r="BM47" i="115"/>
  <c r="BM48" i="115"/>
  <c r="BM49" i="115"/>
  <c r="BM50" i="115"/>
  <c r="BM51" i="115"/>
  <c r="BM52" i="115"/>
  <c r="BM53" i="115"/>
  <c r="BM54" i="115"/>
  <c r="BM55" i="115"/>
  <c r="BM56" i="115"/>
  <c r="BM57" i="115"/>
  <c r="BM58" i="115"/>
  <c r="BM59" i="115"/>
  <c r="BM60" i="115"/>
  <c r="BM61" i="115"/>
  <c r="BM62" i="115"/>
  <c r="BM63" i="115"/>
  <c r="BM64" i="115"/>
  <c r="BM65" i="115"/>
  <c r="BM66" i="115"/>
  <c r="BM67" i="115"/>
  <c r="BM68" i="115"/>
  <c r="BM69" i="115"/>
  <c r="BM70" i="115"/>
  <c r="BM71" i="115"/>
  <c r="BM72" i="115"/>
  <c r="BM73" i="115"/>
  <c r="BM74" i="115"/>
  <c r="BM75" i="115"/>
  <c r="BM76" i="115"/>
  <c r="BM77" i="115"/>
  <c r="BM78" i="115"/>
  <c r="BM79" i="115"/>
  <c r="BM80" i="115"/>
  <c r="BM81" i="115"/>
  <c r="BM82" i="115"/>
  <c r="BM83" i="115"/>
  <c r="BM84" i="115"/>
  <c r="BM85" i="115"/>
  <c r="BM86" i="115"/>
  <c r="BM87" i="115"/>
  <c r="BM88" i="115"/>
  <c r="BM89" i="115"/>
  <c r="BM90" i="115"/>
  <c r="BM91" i="115"/>
  <c r="BM92" i="115"/>
  <c r="BM93" i="115"/>
  <c r="BM94" i="115"/>
  <c r="BM95" i="115"/>
  <c r="BM96" i="115"/>
  <c r="BM97" i="115"/>
  <c r="BM98" i="115"/>
  <c r="BM99" i="115"/>
  <c r="BM100" i="115"/>
  <c r="BM101" i="115"/>
  <c r="BM102" i="115"/>
  <c r="BM103" i="115"/>
  <c r="BM104" i="115"/>
  <c r="BM105" i="115"/>
  <c r="BM106" i="115"/>
  <c r="BM107" i="115"/>
  <c r="BM108" i="115"/>
  <c r="BM109" i="115"/>
  <c r="BM110" i="115"/>
  <c r="BM111" i="115"/>
  <c r="BM112" i="115"/>
  <c r="BM113" i="115"/>
  <c r="BM114" i="115"/>
  <c r="BM115" i="115"/>
  <c r="BM116" i="115"/>
  <c r="BM117" i="115"/>
  <c r="BM118" i="115"/>
  <c r="BM119" i="115"/>
  <c r="BM120" i="115"/>
  <c r="BM121" i="115"/>
  <c r="BM122" i="115"/>
  <c r="BM123" i="115"/>
  <c r="BM124" i="115"/>
  <c r="BM125" i="115"/>
  <c r="BM126" i="115"/>
  <c r="BM127" i="115"/>
  <c r="CU6" i="115"/>
  <c r="O6" i="115"/>
  <c r="AF6" i="115"/>
  <c r="CE6" i="115"/>
  <c r="BN5" i="115"/>
  <c r="BN6" i="115"/>
  <c r="BN7" i="115"/>
  <c r="BN8" i="115"/>
  <c r="BN9" i="115"/>
  <c r="BN10" i="115"/>
  <c r="BN11" i="115"/>
  <c r="BN12" i="115"/>
  <c r="BN13" i="115"/>
  <c r="BN14" i="115"/>
  <c r="BN15" i="115"/>
  <c r="BN16" i="115"/>
  <c r="BN17" i="115"/>
  <c r="BN18" i="115"/>
  <c r="BN19" i="115"/>
  <c r="BN20" i="115"/>
  <c r="BN21" i="115"/>
  <c r="BN22" i="115"/>
  <c r="BN23" i="115"/>
  <c r="BN24" i="115"/>
  <c r="BN25" i="115"/>
  <c r="BN26" i="115"/>
  <c r="BN27" i="115"/>
  <c r="BN28" i="115"/>
  <c r="BN29" i="115"/>
  <c r="BN30" i="115"/>
  <c r="BN31" i="115"/>
  <c r="BN32" i="115"/>
  <c r="BN33" i="115"/>
  <c r="BN34" i="115"/>
  <c r="BN35" i="115"/>
  <c r="BN36" i="115"/>
  <c r="BN37" i="115"/>
  <c r="BN38" i="115"/>
  <c r="BN39" i="115"/>
  <c r="BN40" i="115"/>
  <c r="BN41" i="115"/>
  <c r="BN42" i="115"/>
  <c r="BN43" i="115"/>
  <c r="BN44" i="115"/>
  <c r="BN45" i="115"/>
  <c r="BN46" i="115"/>
  <c r="BN47" i="115"/>
  <c r="BN48" i="115"/>
  <c r="BN49" i="115"/>
  <c r="BN50" i="115"/>
  <c r="BN51" i="115"/>
  <c r="BN52" i="115"/>
  <c r="BN53" i="115"/>
  <c r="BN54" i="115"/>
  <c r="BN55" i="115"/>
  <c r="BN56" i="115"/>
  <c r="BN57" i="115"/>
  <c r="BN58" i="115"/>
  <c r="BN59" i="115"/>
  <c r="BN60" i="115"/>
  <c r="BN61" i="115"/>
  <c r="BN62" i="115"/>
  <c r="BN63" i="115"/>
  <c r="BN64" i="115"/>
  <c r="BN65" i="115"/>
  <c r="BN66" i="115"/>
  <c r="BN67" i="115"/>
  <c r="BN68" i="115"/>
  <c r="BN69" i="115"/>
  <c r="BN70" i="115"/>
  <c r="BN71" i="115"/>
  <c r="BN72" i="115"/>
  <c r="BN73" i="115"/>
  <c r="BN74" i="115"/>
  <c r="BN75" i="115"/>
  <c r="BN76" i="115"/>
  <c r="BN77" i="115"/>
  <c r="BN78" i="115"/>
  <c r="BN79" i="115"/>
  <c r="BN80" i="115"/>
  <c r="BN81" i="115"/>
  <c r="BN82" i="115"/>
  <c r="BN83" i="115"/>
  <c r="BN84" i="115"/>
  <c r="BN85" i="115"/>
  <c r="BN86" i="115"/>
  <c r="BN87" i="115"/>
  <c r="BN88" i="115"/>
  <c r="BN89" i="115"/>
  <c r="BN90" i="115"/>
  <c r="BN91" i="115"/>
  <c r="BN92" i="115"/>
  <c r="BN93" i="115"/>
  <c r="BN94" i="115"/>
  <c r="BN95" i="115"/>
  <c r="BN96" i="115"/>
  <c r="BN97" i="115"/>
  <c r="BN98" i="115"/>
  <c r="BN99" i="115"/>
  <c r="BN100" i="115"/>
  <c r="BN101" i="115"/>
  <c r="BN102" i="115"/>
  <c r="BN103" i="115"/>
  <c r="BN104" i="115"/>
  <c r="BN105" i="115"/>
  <c r="BN106" i="115"/>
  <c r="BN107" i="115"/>
  <c r="BN108" i="115"/>
  <c r="BN109" i="115"/>
  <c r="BN110" i="115"/>
  <c r="BN111" i="115"/>
  <c r="BN112" i="115"/>
  <c r="BN113" i="115"/>
  <c r="BN114" i="115"/>
  <c r="BN115" i="115"/>
  <c r="BN116" i="115"/>
  <c r="BN117" i="115"/>
  <c r="BN118" i="115"/>
  <c r="BN119" i="115"/>
  <c r="BN120" i="115"/>
  <c r="BN121" i="115"/>
  <c r="BN122" i="115"/>
  <c r="BN123" i="115"/>
  <c r="BN124" i="115"/>
  <c r="BN125" i="115"/>
  <c r="BN126" i="115"/>
  <c r="BN127" i="115"/>
  <c r="CV6" i="115"/>
  <c r="P6" i="115"/>
  <c r="AG6" i="115"/>
  <c r="CF6" i="115"/>
  <c r="BO5" i="115"/>
  <c r="BO6" i="115"/>
  <c r="BO7" i="115"/>
  <c r="BO8" i="115"/>
  <c r="BO9" i="115"/>
  <c r="BO10" i="115"/>
  <c r="BO11" i="115"/>
  <c r="BO12" i="115"/>
  <c r="BO13" i="115"/>
  <c r="BO14" i="115"/>
  <c r="BO15" i="115"/>
  <c r="BO16" i="115"/>
  <c r="BO17" i="115"/>
  <c r="BO18" i="115"/>
  <c r="BO19" i="115"/>
  <c r="BO20" i="115"/>
  <c r="BO21" i="115"/>
  <c r="BO22" i="115"/>
  <c r="BO23" i="115"/>
  <c r="BO24" i="115"/>
  <c r="BO25" i="115"/>
  <c r="BO26" i="115"/>
  <c r="BO27" i="115"/>
  <c r="BO28" i="115"/>
  <c r="BO29" i="115"/>
  <c r="BO30" i="115"/>
  <c r="BO31" i="115"/>
  <c r="BO32" i="115"/>
  <c r="BO33" i="115"/>
  <c r="BO34" i="115"/>
  <c r="BO35" i="115"/>
  <c r="BO36" i="115"/>
  <c r="BO37" i="115"/>
  <c r="BO38" i="115"/>
  <c r="BO39" i="115"/>
  <c r="BO40" i="115"/>
  <c r="BO41" i="115"/>
  <c r="BO42" i="115"/>
  <c r="BO43" i="115"/>
  <c r="BO44" i="115"/>
  <c r="BO45" i="115"/>
  <c r="BO46" i="115"/>
  <c r="BO47" i="115"/>
  <c r="BO48" i="115"/>
  <c r="BO49" i="115"/>
  <c r="BO50" i="115"/>
  <c r="BO51" i="115"/>
  <c r="BO52" i="115"/>
  <c r="BO53" i="115"/>
  <c r="BO54" i="115"/>
  <c r="BO55" i="115"/>
  <c r="BO56" i="115"/>
  <c r="BO57" i="115"/>
  <c r="BO58" i="115"/>
  <c r="BO59" i="115"/>
  <c r="BO60" i="115"/>
  <c r="BO61" i="115"/>
  <c r="BO62" i="115"/>
  <c r="BO63" i="115"/>
  <c r="BO64" i="115"/>
  <c r="BO65" i="115"/>
  <c r="BO66" i="115"/>
  <c r="BO67" i="115"/>
  <c r="BO68" i="115"/>
  <c r="BO69" i="115"/>
  <c r="BO70" i="115"/>
  <c r="BO71" i="115"/>
  <c r="BO72" i="115"/>
  <c r="BO73" i="115"/>
  <c r="BO74" i="115"/>
  <c r="BO75" i="115"/>
  <c r="BO76" i="115"/>
  <c r="BO77" i="115"/>
  <c r="BO78" i="115"/>
  <c r="BO79" i="115"/>
  <c r="BO80" i="115"/>
  <c r="BO81" i="115"/>
  <c r="BO82" i="115"/>
  <c r="BO83" i="115"/>
  <c r="BO84" i="115"/>
  <c r="BO85" i="115"/>
  <c r="BO86" i="115"/>
  <c r="BO87" i="115"/>
  <c r="BO88" i="115"/>
  <c r="BO89" i="115"/>
  <c r="BO90" i="115"/>
  <c r="BO91" i="115"/>
  <c r="BO92" i="115"/>
  <c r="BO93" i="115"/>
  <c r="BO94" i="115"/>
  <c r="BO95" i="115"/>
  <c r="BO96" i="115"/>
  <c r="BO97" i="115"/>
  <c r="BO98" i="115"/>
  <c r="BO99" i="115"/>
  <c r="BO100" i="115"/>
  <c r="BO101" i="115"/>
  <c r="BO102" i="115"/>
  <c r="BO103" i="115"/>
  <c r="BO104" i="115"/>
  <c r="BO105" i="115"/>
  <c r="BO106" i="115"/>
  <c r="BO107" i="115"/>
  <c r="BO108" i="115"/>
  <c r="BO109" i="115"/>
  <c r="BO110" i="115"/>
  <c r="BO111" i="115"/>
  <c r="BO112" i="115"/>
  <c r="BO113" i="115"/>
  <c r="BO114" i="115"/>
  <c r="BO115" i="115"/>
  <c r="BO116" i="115"/>
  <c r="BO117" i="115"/>
  <c r="BO118" i="115"/>
  <c r="BO119" i="115"/>
  <c r="BO120" i="115"/>
  <c r="BO121" i="115"/>
  <c r="BO122" i="115"/>
  <c r="BO123" i="115"/>
  <c r="BO124" i="115"/>
  <c r="BO125" i="115"/>
  <c r="BO126" i="115"/>
  <c r="BO127" i="115"/>
  <c r="CW6" i="115"/>
  <c r="Q6" i="115"/>
  <c r="AH6" i="115"/>
  <c r="CG6" i="115"/>
  <c r="BP5" i="115"/>
  <c r="BP6" i="115"/>
  <c r="BP7" i="115"/>
  <c r="BP8" i="115"/>
  <c r="BP9" i="115"/>
  <c r="BP10" i="115"/>
  <c r="BP11" i="115"/>
  <c r="BP12" i="115"/>
  <c r="BP13" i="115"/>
  <c r="BP14" i="115"/>
  <c r="BP15" i="115"/>
  <c r="BP16" i="115"/>
  <c r="BP17" i="115"/>
  <c r="BP18" i="115"/>
  <c r="BP19" i="115"/>
  <c r="BP20" i="115"/>
  <c r="BP21" i="115"/>
  <c r="BP22" i="115"/>
  <c r="BP23" i="115"/>
  <c r="BP24" i="115"/>
  <c r="BP25" i="115"/>
  <c r="BP26" i="115"/>
  <c r="BP27" i="115"/>
  <c r="BP28" i="115"/>
  <c r="BP29" i="115"/>
  <c r="BP30" i="115"/>
  <c r="BP31" i="115"/>
  <c r="BP32" i="115"/>
  <c r="BP33" i="115"/>
  <c r="BP34" i="115"/>
  <c r="BP35" i="115"/>
  <c r="BP36" i="115"/>
  <c r="BP37" i="115"/>
  <c r="BP38" i="115"/>
  <c r="BP39" i="115"/>
  <c r="BP40" i="115"/>
  <c r="BP41" i="115"/>
  <c r="BP42" i="115"/>
  <c r="BP43" i="115"/>
  <c r="BP44" i="115"/>
  <c r="BP45" i="115"/>
  <c r="BP46" i="115"/>
  <c r="BP47" i="115"/>
  <c r="BP48" i="115"/>
  <c r="BP49" i="115"/>
  <c r="BP50" i="115"/>
  <c r="BP51" i="115"/>
  <c r="BP52" i="115"/>
  <c r="BP53" i="115"/>
  <c r="BP54" i="115"/>
  <c r="BP55" i="115"/>
  <c r="BP56" i="115"/>
  <c r="BP57" i="115"/>
  <c r="BP58" i="115"/>
  <c r="BP59" i="115"/>
  <c r="BP60" i="115"/>
  <c r="BP61" i="115"/>
  <c r="BP62" i="115"/>
  <c r="BP63" i="115"/>
  <c r="BP64" i="115"/>
  <c r="BP65" i="115"/>
  <c r="BP66" i="115"/>
  <c r="BP67" i="115"/>
  <c r="BP68" i="115"/>
  <c r="BP69" i="115"/>
  <c r="BP70" i="115"/>
  <c r="BP71" i="115"/>
  <c r="BP72" i="115"/>
  <c r="BP73" i="115"/>
  <c r="BP74" i="115"/>
  <c r="BP75" i="115"/>
  <c r="BP76" i="115"/>
  <c r="BP77" i="115"/>
  <c r="BP78" i="115"/>
  <c r="BP79" i="115"/>
  <c r="BP80" i="115"/>
  <c r="BP81" i="115"/>
  <c r="BP82" i="115"/>
  <c r="BP83" i="115"/>
  <c r="BP84" i="115"/>
  <c r="BP85" i="115"/>
  <c r="BP86" i="115"/>
  <c r="BP87" i="115"/>
  <c r="BP88" i="115"/>
  <c r="BP89" i="115"/>
  <c r="BP90" i="115"/>
  <c r="BP91" i="115"/>
  <c r="BP92" i="115"/>
  <c r="BP93" i="115"/>
  <c r="BP94" i="115"/>
  <c r="BP95" i="115"/>
  <c r="BP96" i="115"/>
  <c r="BP97" i="115"/>
  <c r="BP98" i="115"/>
  <c r="BP99" i="115"/>
  <c r="BP100" i="115"/>
  <c r="BP101" i="115"/>
  <c r="BP102" i="115"/>
  <c r="BP103" i="115"/>
  <c r="BP104" i="115"/>
  <c r="BP105" i="115"/>
  <c r="BP106" i="115"/>
  <c r="BP107" i="115"/>
  <c r="BP108" i="115"/>
  <c r="BP109" i="115"/>
  <c r="BP110" i="115"/>
  <c r="BP111" i="115"/>
  <c r="BP112" i="115"/>
  <c r="BP113" i="115"/>
  <c r="BP114" i="115"/>
  <c r="BP115" i="115"/>
  <c r="BP116" i="115"/>
  <c r="BP117" i="115"/>
  <c r="BP118" i="115"/>
  <c r="BP119" i="115"/>
  <c r="BP120" i="115"/>
  <c r="BP121" i="115"/>
  <c r="BP122" i="115"/>
  <c r="BP123" i="115"/>
  <c r="BP124" i="115"/>
  <c r="BP125" i="115"/>
  <c r="BP126" i="115"/>
  <c r="BP127" i="115"/>
  <c r="CX6" i="115"/>
  <c r="R6" i="115"/>
  <c r="AI6" i="115"/>
  <c r="CH6" i="115"/>
  <c r="BQ5" i="115"/>
  <c r="BQ6" i="115"/>
  <c r="BQ7" i="115"/>
  <c r="BQ8" i="115"/>
  <c r="BQ9" i="115"/>
  <c r="BQ10" i="115"/>
  <c r="BQ11" i="115"/>
  <c r="BQ12" i="115"/>
  <c r="BQ13" i="115"/>
  <c r="BQ14" i="115"/>
  <c r="BQ15" i="115"/>
  <c r="BQ16" i="115"/>
  <c r="BQ17" i="115"/>
  <c r="BQ18" i="115"/>
  <c r="BQ19" i="115"/>
  <c r="BQ20" i="115"/>
  <c r="BQ21" i="115"/>
  <c r="BQ22" i="115"/>
  <c r="BQ23" i="115"/>
  <c r="BQ24" i="115"/>
  <c r="BQ25" i="115"/>
  <c r="BQ26" i="115"/>
  <c r="BQ27" i="115"/>
  <c r="BQ28" i="115"/>
  <c r="BQ29" i="115"/>
  <c r="BQ30" i="115"/>
  <c r="BQ31" i="115"/>
  <c r="BQ32" i="115"/>
  <c r="BQ33" i="115"/>
  <c r="BQ34" i="115"/>
  <c r="BQ35" i="115"/>
  <c r="BQ36" i="115"/>
  <c r="BQ37" i="115"/>
  <c r="BQ38" i="115"/>
  <c r="BQ39" i="115"/>
  <c r="BQ40" i="115"/>
  <c r="BQ41" i="115"/>
  <c r="BQ42" i="115"/>
  <c r="BQ43" i="115"/>
  <c r="BQ44" i="115"/>
  <c r="BQ45" i="115"/>
  <c r="BQ46" i="115"/>
  <c r="BQ47" i="115"/>
  <c r="BQ48" i="115"/>
  <c r="BQ49" i="115"/>
  <c r="BQ50" i="115"/>
  <c r="BQ51" i="115"/>
  <c r="BQ52" i="115"/>
  <c r="BQ53" i="115"/>
  <c r="BQ54" i="115"/>
  <c r="BQ55" i="115"/>
  <c r="BQ56" i="115"/>
  <c r="BQ57" i="115"/>
  <c r="BQ58" i="115"/>
  <c r="BQ59" i="115"/>
  <c r="BQ60" i="115"/>
  <c r="BQ61" i="115"/>
  <c r="BQ62" i="115"/>
  <c r="BQ63" i="115"/>
  <c r="BQ64" i="115"/>
  <c r="BQ65" i="115"/>
  <c r="BQ66" i="115"/>
  <c r="BQ67" i="115"/>
  <c r="BQ68" i="115"/>
  <c r="BQ69" i="115"/>
  <c r="BQ70" i="115"/>
  <c r="BQ71" i="115"/>
  <c r="BQ72" i="115"/>
  <c r="BQ73" i="115"/>
  <c r="BQ74" i="115"/>
  <c r="BQ75" i="115"/>
  <c r="BQ76" i="115"/>
  <c r="BQ77" i="115"/>
  <c r="BQ78" i="115"/>
  <c r="BQ79" i="115"/>
  <c r="BQ80" i="115"/>
  <c r="BQ81" i="115"/>
  <c r="BQ82" i="115"/>
  <c r="BQ83" i="115"/>
  <c r="BQ84" i="115"/>
  <c r="BQ85" i="115"/>
  <c r="BQ86" i="115"/>
  <c r="BQ87" i="115"/>
  <c r="BQ88" i="115"/>
  <c r="BQ89" i="115"/>
  <c r="BQ90" i="115"/>
  <c r="BQ91" i="115"/>
  <c r="BQ92" i="115"/>
  <c r="BQ93" i="115"/>
  <c r="BQ94" i="115"/>
  <c r="BQ95" i="115"/>
  <c r="BQ96" i="115"/>
  <c r="BQ97" i="115"/>
  <c r="BQ98" i="115"/>
  <c r="BQ99" i="115"/>
  <c r="BQ100" i="115"/>
  <c r="BQ101" i="115"/>
  <c r="BQ102" i="115"/>
  <c r="BQ103" i="115"/>
  <c r="BQ104" i="115"/>
  <c r="BQ105" i="115"/>
  <c r="BQ106" i="115"/>
  <c r="BQ107" i="115"/>
  <c r="BQ108" i="115"/>
  <c r="BQ109" i="115"/>
  <c r="BQ110" i="115"/>
  <c r="BQ111" i="115"/>
  <c r="BQ112" i="115"/>
  <c r="BQ113" i="115"/>
  <c r="BQ114" i="115"/>
  <c r="BQ115" i="115"/>
  <c r="BQ116" i="115"/>
  <c r="BQ117" i="115"/>
  <c r="BQ118" i="115"/>
  <c r="BQ119" i="115"/>
  <c r="BQ120" i="115"/>
  <c r="BQ121" i="115"/>
  <c r="BQ122" i="115"/>
  <c r="BQ123" i="115"/>
  <c r="BQ124" i="115"/>
  <c r="BQ125" i="115"/>
  <c r="BQ126" i="115"/>
  <c r="BQ127" i="115"/>
  <c r="CY6" i="115"/>
  <c r="S6" i="115"/>
  <c r="AJ6" i="115"/>
  <c r="CI6" i="115"/>
  <c r="BR5" i="115"/>
  <c r="BR6" i="115"/>
  <c r="BR7" i="115"/>
  <c r="BR8" i="115"/>
  <c r="BR9" i="115"/>
  <c r="BR10" i="115"/>
  <c r="BR11" i="115"/>
  <c r="BR12" i="115"/>
  <c r="BR13" i="115"/>
  <c r="BR14" i="115"/>
  <c r="BR15" i="115"/>
  <c r="BR16" i="115"/>
  <c r="BR17" i="115"/>
  <c r="BR18" i="115"/>
  <c r="BR19" i="115"/>
  <c r="BR20" i="115"/>
  <c r="BR21" i="115"/>
  <c r="BR22" i="115"/>
  <c r="BR23" i="115"/>
  <c r="BR24" i="115"/>
  <c r="BR25" i="115"/>
  <c r="BR26" i="115"/>
  <c r="BR27" i="115"/>
  <c r="BR28" i="115"/>
  <c r="BR29" i="115"/>
  <c r="BR30" i="115"/>
  <c r="BR31" i="115"/>
  <c r="BR32" i="115"/>
  <c r="BR33" i="115"/>
  <c r="BR34" i="115"/>
  <c r="BR35" i="115"/>
  <c r="BR36" i="115"/>
  <c r="BR37" i="115"/>
  <c r="BR38" i="115"/>
  <c r="BR39" i="115"/>
  <c r="BR40" i="115"/>
  <c r="BR41" i="115"/>
  <c r="BR42" i="115"/>
  <c r="BR43" i="115"/>
  <c r="BR44" i="115"/>
  <c r="BR45" i="115"/>
  <c r="BR46" i="115"/>
  <c r="BR47" i="115"/>
  <c r="BR48" i="115"/>
  <c r="BR49" i="115"/>
  <c r="BR50" i="115"/>
  <c r="BR51" i="115"/>
  <c r="BR52" i="115"/>
  <c r="BR53" i="115"/>
  <c r="BR54" i="115"/>
  <c r="BR55" i="115"/>
  <c r="BR56" i="115"/>
  <c r="BR57" i="115"/>
  <c r="BR58" i="115"/>
  <c r="BR59" i="115"/>
  <c r="BR60" i="115"/>
  <c r="BR61" i="115"/>
  <c r="BR62" i="115"/>
  <c r="BR63" i="115"/>
  <c r="BR64" i="115"/>
  <c r="BR65" i="115"/>
  <c r="BR66" i="115"/>
  <c r="BR67" i="115"/>
  <c r="BR68" i="115"/>
  <c r="BR69" i="115"/>
  <c r="BR70" i="115"/>
  <c r="BR71" i="115"/>
  <c r="BR72" i="115"/>
  <c r="BR73" i="115"/>
  <c r="BR74" i="115"/>
  <c r="BR75" i="115"/>
  <c r="BR76" i="115"/>
  <c r="BR77" i="115"/>
  <c r="BR78" i="115"/>
  <c r="BR79" i="115"/>
  <c r="BR80" i="115"/>
  <c r="BR81" i="115"/>
  <c r="BR82" i="115"/>
  <c r="BR83" i="115"/>
  <c r="BR84" i="115"/>
  <c r="BR85" i="115"/>
  <c r="BR86" i="115"/>
  <c r="BR87" i="115"/>
  <c r="BR88" i="115"/>
  <c r="BR89" i="115"/>
  <c r="BR90" i="115"/>
  <c r="BR91" i="115"/>
  <c r="BR92" i="115"/>
  <c r="BR93" i="115"/>
  <c r="BR94" i="115"/>
  <c r="BR95" i="115"/>
  <c r="BR96" i="115"/>
  <c r="BR97" i="115"/>
  <c r="BR98" i="115"/>
  <c r="BR99" i="115"/>
  <c r="BR100" i="115"/>
  <c r="BR101" i="115"/>
  <c r="BR102" i="115"/>
  <c r="BR103" i="115"/>
  <c r="BR104" i="115"/>
  <c r="BR105" i="115"/>
  <c r="BR106" i="115"/>
  <c r="BR107" i="115"/>
  <c r="BR108" i="115"/>
  <c r="BR109" i="115"/>
  <c r="BR110" i="115"/>
  <c r="BR111" i="115"/>
  <c r="BR112" i="115"/>
  <c r="BR113" i="115"/>
  <c r="BR114" i="115"/>
  <c r="BR115" i="115"/>
  <c r="BR116" i="115"/>
  <c r="BR117" i="115"/>
  <c r="BR118" i="115"/>
  <c r="BR119" i="115"/>
  <c r="BR120" i="115"/>
  <c r="BR121" i="115"/>
  <c r="BR122" i="115"/>
  <c r="BR123" i="115"/>
  <c r="BR124" i="115"/>
  <c r="BR125" i="115"/>
  <c r="BR126" i="115"/>
  <c r="BR127" i="115"/>
  <c r="CZ6" i="115"/>
  <c r="T6" i="115"/>
  <c r="AK6" i="115"/>
  <c r="CJ6" i="115"/>
  <c r="BS5" i="115"/>
  <c r="BS6" i="115"/>
  <c r="BS7" i="115"/>
  <c r="BS8" i="115"/>
  <c r="BS9" i="115"/>
  <c r="BS10" i="115"/>
  <c r="BS11" i="115"/>
  <c r="BS12" i="115"/>
  <c r="BS13" i="115"/>
  <c r="BS14" i="115"/>
  <c r="BS15" i="115"/>
  <c r="BS16" i="115"/>
  <c r="BS17" i="115"/>
  <c r="BS18" i="115"/>
  <c r="BS19" i="115"/>
  <c r="BS20" i="115"/>
  <c r="BS21" i="115"/>
  <c r="BS22" i="115"/>
  <c r="BS23" i="115"/>
  <c r="BS24" i="115"/>
  <c r="BS25" i="115"/>
  <c r="BS26" i="115"/>
  <c r="BS27" i="115"/>
  <c r="BS28" i="115"/>
  <c r="BS29" i="115"/>
  <c r="BS30" i="115"/>
  <c r="BS31" i="115"/>
  <c r="BS32" i="115"/>
  <c r="BS33" i="115"/>
  <c r="BS34" i="115"/>
  <c r="BS35" i="115"/>
  <c r="BS36" i="115"/>
  <c r="BS37" i="115"/>
  <c r="BS38" i="115"/>
  <c r="BS39" i="115"/>
  <c r="BS40" i="115"/>
  <c r="BS41" i="115"/>
  <c r="BS42" i="115"/>
  <c r="BS43" i="115"/>
  <c r="BS44" i="115"/>
  <c r="BS45" i="115"/>
  <c r="BS46" i="115"/>
  <c r="BS47" i="115"/>
  <c r="BS48" i="115"/>
  <c r="BS49" i="115"/>
  <c r="BS50" i="115"/>
  <c r="BS51" i="115"/>
  <c r="BS52" i="115"/>
  <c r="BS53" i="115"/>
  <c r="BS54" i="115"/>
  <c r="BS55" i="115"/>
  <c r="BS56" i="115"/>
  <c r="BS57" i="115"/>
  <c r="BS58" i="115"/>
  <c r="BS59" i="115"/>
  <c r="BS60" i="115"/>
  <c r="BS61" i="115"/>
  <c r="BS62" i="115"/>
  <c r="BS63" i="115"/>
  <c r="BS64" i="115"/>
  <c r="BS65" i="115"/>
  <c r="BS66" i="115"/>
  <c r="BS67" i="115"/>
  <c r="BS68" i="115"/>
  <c r="BS69" i="115"/>
  <c r="BS70" i="115"/>
  <c r="BS71" i="115"/>
  <c r="BS72" i="115"/>
  <c r="BS73" i="115"/>
  <c r="BS74" i="115"/>
  <c r="BS75" i="115"/>
  <c r="BS76" i="115"/>
  <c r="BS77" i="115"/>
  <c r="BS78" i="115"/>
  <c r="BS79" i="115"/>
  <c r="BS80" i="115"/>
  <c r="BS81" i="115"/>
  <c r="BS82" i="115"/>
  <c r="BS83" i="115"/>
  <c r="BS84" i="115"/>
  <c r="BS85" i="115"/>
  <c r="BS86" i="115"/>
  <c r="BS87" i="115"/>
  <c r="BS88" i="115"/>
  <c r="BS89" i="115"/>
  <c r="BS90" i="115"/>
  <c r="BS91" i="115"/>
  <c r="BS92" i="115"/>
  <c r="BS93" i="115"/>
  <c r="BS94" i="115"/>
  <c r="BS95" i="115"/>
  <c r="BS96" i="115"/>
  <c r="BS97" i="115"/>
  <c r="BS98" i="115"/>
  <c r="BS99" i="115"/>
  <c r="BS100" i="115"/>
  <c r="BS101" i="115"/>
  <c r="BS102" i="115"/>
  <c r="BS103" i="115"/>
  <c r="BS104" i="115"/>
  <c r="BS105" i="115"/>
  <c r="BS106" i="115"/>
  <c r="BS107" i="115"/>
  <c r="BS108" i="115"/>
  <c r="BS109" i="115"/>
  <c r="BS110" i="115"/>
  <c r="BS111" i="115"/>
  <c r="BS112" i="115"/>
  <c r="BS113" i="115"/>
  <c r="BS114" i="115"/>
  <c r="BS115" i="115"/>
  <c r="BS116" i="115"/>
  <c r="BS117" i="115"/>
  <c r="BS118" i="115"/>
  <c r="BS119" i="115"/>
  <c r="BS120" i="115"/>
  <c r="BS121" i="115"/>
  <c r="BS122" i="115"/>
  <c r="BS123" i="115"/>
  <c r="BS124" i="115"/>
  <c r="BS125" i="115"/>
  <c r="BS126" i="115"/>
  <c r="BS127" i="115"/>
  <c r="DA6" i="115"/>
  <c r="U6" i="115"/>
  <c r="AL6" i="115"/>
  <c r="CK6" i="115"/>
  <c r="BT5" i="115"/>
  <c r="BT6" i="115"/>
  <c r="BT7" i="115"/>
  <c r="BT8" i="115"/>
  <c r="BT9" i="115"/>
  <c r="BT10" i="115"/>
  <c r="BT11" i="115"/>
  <c r="BT12" i="115"/>
  <c r="BT13" i="115"/>
  <c r="BT14" i="115"/>
  <c r="BT15" i="115"/>
  <c r="BT16" i="115"/>
  <c r="BT17" i="115"/>
  <c r="BT18" i="115"/>
  <c r="BT19" i="115"/>
  <c r="BT20" i="115"/>
  <c r="BT21" i="115"/>
  <c r="BT22" i="115"/>
  <c r="BT23" i="115"/>
  <c r="BT24" i="115"/>
  <c r="BT25" i="115"/>
  <c r="BT26" i="115"/>
  <c r="BT27" i="115"/>
  <c r="BT28" i="115"/>
  <c r="BT29" i="115"/>
  <c r="BT30" i="115"/>
  <c r="BT31" i="115"/>
  <c r="BT32" i="115"/>
  <c r="BT33" i="115"/>
  <c r="BT34" i="115"/>
  <c r="BT35" i="115"/>
  <c r="BT36" i="115"/>
  <c r="BT37" i="115"/>
  <c r="BT38" i="115"/>
  <c r="BT39" i="115"/>
  <c r="BT40" i="115"/>
  <c r="BT41" i="115"/>
  <c r="BT42" i="115"/>
  <c r="BT43" i="115"/>
  <c r="BT44" i="115"/>
  <c r="BT45" i="115"/>
  <c r="BT46" i="115"/>
  <c r="BT47" i="115"/>
  <c r="BT48" i="115"/>
  <c r="BT49" i="115"/>
  <c r="BT50" i="115"/>
  <c r="BT51" i="115"/>
  <c r="BT52" i="115"/>
  <c r="BT53" i="115"/>
  <c r="BT54" i="115"/>
  <c r="BT55" i="115"/>
  <c r="BT56" i="115"/>
  <c r="BT57" i="115"/>
  <c r="BT58" i="115"/>
  <c r="BT59" i="115"/>
  <c r="BT60" i="115"/>
  <c r="BT61" i="115"/>
  <c r="BT62" i="115"/>
  <c r="BT63" i="115"/>
  <c r="BT64" i="115"/>
  <c r="BT65" i="115"/>
  <c r="BT66" i="115"/>
  <c r="BT67" i="115"/>
  <c r="BT68" i="115"/>
  <c r="BT69" i="115"/>
  <c r="BT70" i="115"/>
  <c r="BT71" i="115"/>
  <c r="BT72" i="115"/>
  <c r="BT73" i="115"/>
  <c r="BT74" i="115"/>
  <c r="BT75" i="115"/>
  <c r="BT76" i="115"/>
  <c r="BT77" i="115"/>
  <c r="BT78" i="115"/>
  <c r="BT79" i="115"/>
  <c r="BT80" i="115"/>
  <c r="BT81" i="115"/>
  <c r="BT82" i="115"/>
  <c r="BT83" i="115"/>
  <c r="BT84" i="115"/>
  <c r="BT85" i="115"/>
  <c r="BT86" i="115"/>
  <c r="BT87" i="115"/>
  <c r="BT88" i="115"/>
  <c r="BT89" i="115"/>
  <c r="BT90" i="115"/>
  <c r="BT91" i="115"/>
  <c r="BT92" i="115"/>
  <c r="BT93" i="115"/>
  <c r="BT94" i="115"/>
  <c r="BT95" i="115"/>
  <c r="BT96" i="115"/>
  <c r="BT97" i="115"/>
  <c r="BT98" i="115"/>
  <c r="BT99" i="115"/>
  <c r="BT100" i="115"/>
  <c r="BT101" i="115"/>
  <c r="BT102" i="115"/>
  <c r="BT103" i="115"/>
  <c r="BT104" i="115"/>
  <c r="BT105" i="115"/>
  <c r="BT106" i="115"/>
  <c r="BT107" i="115"/>
  <c r="BT108" i="115"/>
  <c r="BT109" i="115"/>
  <c r="BT110" i="115"/>
  <c r="BT111" i="115"/>
  <c r="BT112" i="115"/>
  <c r="BT113" i="115"/>
  <c r="BT114" i="115"/>
  <c r="BT115" i="115"/>
  <c r="BT116" i="115"/>
  <c r="BT117" i="115"/>
  <c r="BT118" i="115"/>
  <c r="BT119" i="115"/>
  <c r="BT120" i="115"/>
  <c r="BT121" i="115"/>
  <c r="BT122" i="115"/>
  <c r="BT123" i="115"/>
  <c r="BT124" i="115"/>
  <c r="BT125" i="115"/>
  <c r="BT126" i="115"/>
  <c r="BT127" i="115"/>
  <c r="DB6" i="115"/>
  <c r="V6" i="115"/>
  <c r="AM6" i="115"/>
  <c r="CL6" i="115"/>
  <c r="BU5" i="115"/>
  <c r="BU6" i="115"/>
  <c r="BU7" i="115"/>
  <c r="BU8" i="115"/>
  <c r="BU9" i="115"/>
  <c r="BU10" i="115"/>
  <c r="BU11" i="115"/>
  <c r="BU12" i="115"/>
  <c r="BU13" i="115"/>
  <c r="BU14" i="115"/>
  <c r="BU15" i="115"/>
  <c r="BU16" i="115"/>
  <c r="BU17" i="115"/>
  <c r="BU18" i="115"/>
  <c r="BU19" i="115"/>
  <c r="BU20" i="115"/>
  <c r="BU21" i="115"/>
  <c r="BU22" i="115"/>
  <c r="BU23" i="115"/>
  <c r="BU24" i="115"/>
  <c r="BU25" i="115"/>
  <c r="BU26" i="115"/>
  <c r="BU27" i="115"/>
  <c r="BU28" i="115"/>
  <c r="BU29" i="115"/>
  <c r="BU30" i="115"/>
  <c r="BU31" i="115"/>
  <c r="BU32" i="115"/>
  <c r="BU33" i="115"/>
  <c r="BU34" i="115"/>
  <c r="BU35" i="115"/>
  <c r="BU36" i="115"/>
  <c r="BU37" i="115"/>
  <c r="BU38" i="115"/>
  <c r="BU39" i="115"/>
  <c r="BU40" i="115"/>
  <c r="BU41" i="115"/>
  <c r="BU42" i="115"/>
  <c r="BU43" i="115"/>
  <c r="BU44" i="115"/>
  <c r="BU45" i="115"/>
  <c r="BU46" i="115"/>
  <c r="BU47" i="115"/>
  <c r="BU48" i="115"/>
  <c r="BU49" i="115"/>
  <c r="BU50" i="115"/>
  <c r="BU51" i="115"/>
  <c r="BU52" i="115"/>
  <c r="BU53" i="115"/>
  <c r="BU54" i="115"/>
  <c r="BU55" i="115"/>
  <c r="BU56" i="115"/>
  <c r="BU57" i="115"/>
  <c r="BU58" i="115"/>
  <c r="BU59" i="115"/>
  <c r="BU60" i="115"/>
  <c r="BU61" i="115"/>
  <c r="BU62" i="115"/>
  <c r="BU63" i="115"/>
  <c r="BU64" i="115"/>
  <c r="BU65" i="115"/>
  <c r="BU66" i="115"/>
  <c r="BU67" i="115"/>
  <c r="BU68" i="115"/>
  <c r="BU69" i="115"/>
  <c r="BU70" i="115"/>
  <c r="BU71" i="115"/>
  <c r="BU72" i="115"/>
  <c r="BU73" i="115"/>
  <c r="BU74" i="115"/>
  <c r="BU75" i="115"/>
  <c r="BU76" i="115"/>
  <c r="BU77" i="115"/>
  <c r="BU78" i="115"/>
  <c r="BU79" i="115"/>
  <c r="BU80" i="115"/>
  <c r="BU81" i="115"/>
  <c r="BU82" i="115"/>
  <c r="BU83" i="115"/>
  <c r="BU84" i="115"/>
  <c r="BU85" i="115"/>
  <c r="BU86" i="115"/>
  <c r="BU87" i="115"/>
  <c r="BU88" i="115"/>
  <c r="BU89" i="115"/>
  <c r="BU90" i="115"/>
  <c r="BU91" i="115"/>
  <c r="BU92" i="115"/>
  <c r="BU93" i="115"/>
  <c r="BU94" i="115"/>
  <c r="BU95" i="115"/>
  <c r="BU96" i="115"/>
  <c r="BU97" i="115"/>
  <c r="BU98" i="115"/>
  <c r="BU99" i="115"/>
  <c r="BU100" i="115"/>
  <c r="BU101" i="115"/>
  <c r="BU102" i="115"/>
  <c r="BU103" i="115"/>
  <c r="BU104" i="115"/>
  <c r="BU105" i="115"/>
  <c r="BU106" i="115"/>
  <c r="BU107" i="115"/>
  <c r="BU108" i="115"/>
  <c r="BU109" i="115"/>
  <c r="BU110" i="115"/>
  <c r="BU111" i="115"/>
  <c r="BU112" i="115"/>
  <c r="BU113" i="115"/>
  <c r="BU114" i="115"/>
  <c r="BU115" i="115"/>
  <c r="BU116" i="115"/>
  <c r="BU117" i="115"/>
  <c r="BU118" i="115"/>
  <c r="BU119" i="115"/>
  <c r="BU120" i="115"/>
  <c r="BU121" i="115"/>
  <c r="BU122" i="115"/>
  <c r="BU123" i="115"/>
  <c r="BU124" i="115"/>
  <c r="BU125" i="115"/>
  <c r="BU126" i="115"/>
  <c r="BU127" i="115"/>
  <c r="DC6" i="115"/>
  <c r="W6" i="115"/>
  <c r="AN6" i="115"/>
  <c r="CM6" i="115"/>
  <c r="BV5" i="115"/>
  <c r="BV6" i="115"/>
  <c r="BV7" i="115"/>
  <c r="BV8" i="115"/>
  <c r="BV9" i="115"/>
  <c r="BV10" i="115"/>
  <c r="BV11" i="115"/>
  <c r="BV12" i="115"/>
  <c r="BV13" i="115"/>
  <c r="BV14" i="115"/>
  <c r="BV15" i="115"/>
  <c r="BV16" i="115"/>
  <c r="BV17" i="115"/>
  <c r="BV18" i="115"/>
  <c r="BV19" i="115"/>
  <c r="BV20" i="115"/>
  <c r="BV21" i="115"/>
  <c r="BV22" i="115"/>
  <c r="BV23" i="115"/>
  <c r="BV24" i="115"/>
  <c r="BV25" i="115"/>
  <c r="BV26" i="115"/>
  <c r="BV27" i="115"/>
  <c r="BV28" i="115"/>
  <c r="BV29" i="115"/>
  <c r="BV30" i="115"/>
  <c r="BV31" i="115"/>
  <c r="BV32" i="115"/>
  <c r="BV33" i="115"/>
  <c r="BV34" i="115"/>
  <c r="BV35" i="115"/>
  <c r="BV36" i="115"/>
  <c r="BV37" i="115"/>
  <c r="BV38" i="115"/>
  <c r="BV39" i="115"/>
  <c r="BV40" i="115"/>
  <c r="BV41" i="115"/>
  <c r="BV42" i="115"/>
  <c r="BV43" i="115"/>
  <c r="BV44" i="115"/>
  <c r="BV45" i="115"/>
  <c r="BV46" i="115"/>
  <c r="BV47" i="115"/>
  <c r="BV48" i="115"/>
  <c r="BV49" i="115"/>
  <c r="BV50" i="115"/>
  <c r="BV51" i="115"/>
  <c r="BV52" i="115"/>
  <c r="BV53" i="115"/>
  <c r="BV54" i="115"/>
  <c r="BV55" i="115"/>
  <c r="BV56" i="115"/>
  <c r="BV57" i="115"/>
  <c r="BV58" i="115"/>
  <c r="BV59" i="115"/>
  <c r="BV60" i="115"/>
  <c r="BV61" i="115"/>
  <c r="BV62" i="115"/>
  <c r="BV63" i="115"/>
  <c r="BV64" i="115"/>
  <c r="BV65" i="115"/>
  <c r="BV66" i="115"/>
  <c r="BV67" i="115"/>
  <c r="BV68" i="115"/>
  <c r="BV69" i="115"/>
  <c r="BV70" i="115"/>
  <c r="BV71" i="115"/>
  <c r="BV72" i="115"/>
  <c r="BV73" i="115"/>
  <c r="BV74" i="115"/>
  <c r="BV75" i="115"/>
  <c r="BV76" i="115"/>
  <c r="BV77" i="115"/>
  <c r="BV78" i="115"/>
  <c r="BV79" i="115"/>
  <c r="BV80" i="115"/>
  <c r="BV81" i="115"/>
  <c r="BV82" i="115"/>
  <c r="BV83" i="115"/>
  <c r="BV84" i="115"/>
  <c r="BV85" i="115"/>
  <c r="BV86" i="115"/>
  <c r="BV87" i="115"/>
  <c r="BV88" i="115"/>
  <c r="BV89" i="115"/>
  <c r="BV90" i="115"/>
  <c r="BV91" i="115"/>
  <c r="BV92" i="115"/>
  <c r="BV93" i="115"/>
  <c r="BV94" i="115"/>
  <c r="BV95" i="115"/>
  <c r="BV96" i="115"/>
  <c r="BV97" i="115"/>
  <c r="BV98" i="115"/>
  <c r="BV99" i="115"/>
  <c r="BV100" i="115"/>
  <c r="BV101" i="115"/>
  <c r="BV102" i="115"/>
  <c r="BV103" i="115"/>
  <c r="BV104" i="115"/>
  <c r="BV105" i="115"/>
  <c r="BV106" i="115"/>
  <c r="BV107" i="115"/>
  <c r="BV108" i="115"/>
  <c r="BV109" i="115"/>
  <c r="BV110" i="115"/>
  <c r="BV111" i="115"/>
  <c r="BV112" i="115"/>
  <c r="BV113" i="115"/>
  <c r="BV114" i="115"/>
  <c r="BV115" i="115"/>
  <c r="BV116" i="115"/>
  <c r="BV117" i="115"/>
  <c r="BV118" i="115"/>
  <c r="BV119" i="115"/>
  <c r="BV120" i="115"/>
  <c r="BV121" i="115"/>
  <c r="BV122" i="115"/>
  <c r="BV123" i="115"/>
  <c r="BV124" i="115"/>
  <c r="BV125" i="115"/>
  <c r="BV126" i="115"/>
  <c r="BV127" i="115"/>
  <c r="DD6" i="115"/>
  <c r="H7" i="115"/>
  <c r="Y7" i="115"/>
  <c r="E7" i="115"/>
  <c r="F7" i="115"/>
  <c r="BX7" i="115"/>
  <c r="CO7" i="115"/>
  <c r="I7" i="115"/>
  <c r="Z7" i="115"/>
  <c r="BY7" i="115"/>
  <c r="CP7" i="115"/>
  <c r="J7" i="115"/>
  <c r="AA7" i="115"/>
  <c r="BZ7" i="115"/>
  <c r="CQ7" i="115"/>
  <c r="K7" i="115"/>
  <c r="AB7" i="115"/>
  <c r="CA7" i="115"/>
  <c r="CR7" i="115"/>
  <c r="L7" i="115"/>
  <c r="AC7" i="115"/>
  <c r="CB7" i="115"/>
  <c r="CS7" i="115"/>
  <c r="M7" i="115"/>
  <c r="AD7" i="115"/>
  <c r="CC7" i="115"/>
  <c r="CT7" i="115"/>
  <c r="N7" i="115"/>
  <c r="AE7" i="115"/>
  <c r="CD7" i="115"/>
  <c r="CU7" i="115"/>
  <c r="O7" i="115"/>
  <c r="AF7" i="115"/>
  <c r="CE7" i="115"/>
  <c r="CV7" i="115"/>
  <c r="P7" i="115"/>
  <c r="AG7" i="115"/>
  <c r="CF7" i="115"/>
  <c r="CW7" i="115"/>
  <c r="Q7" i="115"/>
  <c r="AH7" i="115"/>
  <c r="CG7" i="115"/>
  <c r="CX7" i="115"/>
  <c r="R7" i="115"/>
  <c r="AI7" i="115"/>
  <c r="CH7" i="115"/>
  <c r="CY7" i="115"/>
  <c r="S7" i="115"/>
  <c r="AJ7" i="115"/>
  <c r="CI7" i="115"/>
  <c r="CZ7" i="115"/>
  <c r="T7" i="115"/>
  <c r="AK7" i="115"/>
  <c r="CJ7" i="115"/>
  <c r="DA7" i="115"/>
  <c r="U7" i="115"/>
  <c r="AL7" i="115"/>
  <c r="CK7" i="115"/>
  <c r="DB7" i="115"/>
  <c r="V7" i="115"/>
  <c r="AM7" i="115"/>
  <c r="CL7" i="115"/>
  <c r="DC7" i="115"/>
  <c r="W7" i="115"/>
  <c r="AN7" i="115"/>
  <c r="CM7" i="115"/>
  <c r="DD7" i="115"/>
  <c r="H8" i="115"/>
  <c r="Y8" i="115"/>
  <c r="E8" i="115"/>
  <c r="F8" i="115"/>
  <c r="BX8" i="115"/>
  <c r="CO8" i="115"/>
  <c r="I8" i="115"/>
  <c r="Z8" i="115"/>
  <c r="BY8" i="115"/>
  <c r="CP8" i="115"/>
  <c r="J8" i="115"/>
  <c r="AA8" i="115"/>
  <c r="BZ8" i="115"/>
  <c r="CQ8" i="115"/>
  <c r="K8" i="115"/>
  <c r="AB8" i="115"/>
  <c r="CA8" i="115"/>
  <c r="CR8" i="115"/>
  <c r="L8" i="115"/>
  <c r="AC8" i="115"/>
  <c r="CB8" i="115"/>
  <c r="CS8" i="115"/>
  <c r="M8" i="115"/>
  <c r="AD8" i="115"/>
  <c r="CC8" i="115"/>
  <c r="CT8" i="115"/>
  <c r="N8" i="115"/>
  <c r="AE8" i="115"/>
  <c r="CD8" i="115"/>
  <c r="CU8" i="115"/>
  <c r="O8" i="115"/>
  <c r="AF8" i="115"/>
  <c r="CE8" i="115"/>
  <c r="CV8" i="115"/>
  <c r="P8" i="115"/>
  <c r="AG8" i="115"/>
  <c r="CF8" i="115"/>
  <c r="CW8" i="115"/>
  <c r="Q8" i="115"/>
  <c r="AH8" i="115"/>
  <c r="CG8" i="115"/>
  <c r="CX8" i="115"/>
  <c r="R8" i="115"/>
  <c r="AI8" i="115"/>
  <c r="CH8" i="115"/>
  <c r="CY8" i="115"/>
  <c r="S8" i="115"/>
  <c r="AJ8" i="115"/>
  <c r="CI8" i="115"/>
  <c r="CZ8" i="115"/>
  <c r="T8" i="115"/>
  <c r="AK8" i="115"/>
  <c r="CJ8" i="115"/>
  <c r="DA8" i="115"/>
  <c r="U8" i="115"/>
  <c r="AL8" i="115"/>
  <c r="CK8" i="115"/>
  <c r="DB8" i="115"/>
  <c r="V8" i="115"/>
  <c r="AM8" i="115"/>
  <c r="CL8" i="115"/>
  <c r="DC8" i="115"/>
  <c r="W8" i="115"/>
  <c r="AN8" i="115"/>
  <c r="CM8" i="115"/>
  <c r="DD8" i="115"/>
  <c r="H9" i="115"/>
  <c r="Y9" i="115"/>
  <c r="E9" i="115"/>
  <c r="F9" i="115"/>
  <c r="BX9" i="115"/>
  <c r="CO9" i="115"/>
  <c r="I9" i="115"/>
  <c r="Z9" i="115"/>
  <c r="BY9" i="115"/>
  <c r="CP9" i="115"/>
  <c r="J9" i="115"/>
  <c r="AA9" i="115"/>
  <c r="BZ9" i="115"/>
  <c r="CQ9" i="115"/>
  <c r="K9" i="115"/>
  <c r="AB9" i="115"/>
  <c r="CA9" i="115"/>
  <c r="CR9" i="115"/>
  <c r="L9" i="115"/>
  <c r="AC9" i="115"/>
  <c r="CB9" i="115"/>
  <c r="CS9" i="115"/>
  <c r="M9" i="115"/>
  <c r="AD9" i="115"/>
  <c r="CC9" i="115"/>
  <c r="CT9" i="115"/>
  <c r="N9" i="115"/>
  <c r="AE9" i="115"/>
  <c r="CD9" i="115"/>
  <c r="CU9" i="115"/>
  <c r="O9" i="115"/>
  <c r="AF9" i="115"/>
  <c r="CE9" i="115"/>
  <c r="CV9" i="115"/>
  <c r="P9" i="115"/>
  <c r="AG9" i="115"/>
  <c r="CF9" i="115"/>
  <c r="CW9" i="115"/>
  <c r="Q9" i="115"/>
  <c r="AH9" i="115"/>
  <c r="CG9" i="115"/>
  <c r="CX9" i="115"/>
  <c r="R9" i="115"/>
  <c r="AI9" i="115"/>
  <c r="CH9" i="115"/>
  <c r="CY9" i="115"/>
  <c r="S9" i="115"/>
  <c r="AJ9" i="115"/>
  <c r="CI9" i="115"/>
  <c r="CZ9" i="115"/>
  <c r="T9" i="115"/>
  <c r="AK9" i="115"/>
  <c r="CJ9" i="115"/>
  <c r="DA9" i="115"/>
  <c r="U9" i="115"/>
  <c r="AL9" i="115"/>
  <c r="CK9" i="115"/>
  <c r="DB9" i="115"/>
  <c r="V9" i="115"/>
  <c r="AM9" i="115"/>
  <c r="CL9" i="115"/>
  <c r="DC9" i="115"/>
  <c r="W9" i="115"/>
  <c r="AN9" i="115"/>
  <c r="CM9" i="115"/>
  <c r="DD9" i="115"/>
  <c r="H10" i="115"/>
  <c r="Y10" i="115"/>
  <c r="E10" i="115"/>
  <c r="F10" i="115"/>
  <c r="BX10" i="115"/>
  <c r="CO10" i="115"/>
  <c r="I10" i="115"/>
  <c r="Z10" i="115"/>
  <c r="BY10" i="115"/>
  <c r="CP10" i="115"/>
  <c r="J10" i="115"/>
  <c r="AA10" i="115"/>
  <c r="BZ10" i="115"/>
  <c r="CQ10" i="115"/>
  <c r="K10" i="115"/>
  <c r="AB10" i="115"/>
  <c r="CA10" i="115"/>
  <c r="CR10" i="115"/>
  <c r="L10" i="115"/>
  <c r="AC10" i="115"/>
  <c r="CB10" i="115"/>
  <c r="CS10" i="115"/>
  <c r="M10" i="115"/>
  <c r="AD10" i="115"/>
  <c r="CC10" i="115"/>
  <c r="CT10" i="115"/>
  <c r="N10" i="115"/>
  <c r="AE10" i="115"/>
  <c r="CD10" i="115"/>
  <c r="CU10" i="115"/>
  <c r="O10" i="115"/>
  <c r="AF10" i="115"/>
  <c r="CE10" i="115"/>
  <c r="CV10" i="115"/>
  <c r="P10" i="115"/>
  <c r="AG10" i="115"/>
  <c r="CF10" i="115"/>
  <c r="CW10" i="115"/>
  <c r="Q10" i="115"/>
  <c r="AH10" i="115"/>
  <c r="CG10" i="115"/>
  <c r="CX10" i="115"/>
  <c r="R10" i="115"/>
  <c r="AI10" i="115"/>
  <c r="CH10" i="115"/>
  <c r="CY10" i="115"/>
  <c r="S10" i="115"/>
  <c r="AJ10" i="115"/>
  <c r="CI10" i="115"/>
  <c r="CZ10" i="115"/>
  <c r="T10" i="115"/>
  <c r="AK10" i="115"/>
  <c r="CJ10" i="115"/>
  <c r="DA10" i="115"/>
  <c r="U10" i="115"/>
  <c r="AL10" i="115"/>
  <c r="CK10" i="115"/>
  <c r="DB10" i="115"/>
  <c r="V10" i="115"/>
  <c r="AM10" i="115"/>
  <c r="CL10" i="115"/>
  <c r="DC10" i="115"/>
  <c r="W10" i="115"/>
  <c r="AN10" i="115"/>
  <c r="CM10" i="115"/>
  <c r="DD10" i="115"/>
  <c r="H11" i="115"/>
  <c r="Y11" i="115"/>
  <c r="E11" i="115"/>
  <c r="F11" i="115"/>
  <c r="BX11" i="115"/>
  <c r="CO11" i="115"/>
  <c r="I11" i="115"/>
  <c r="Z11" i="115"/>
  <c r="BY11" i="115"/>
  <c r="CP11" i="115"/>
  <c r="J11" i="115"/>
  <c r="AA11" i="115"/>
  <c r="BZ11" i="115"/>
  <c r="CQ11" i="115"/>
  <c r="K11" i="115"/>
  <c r="AB11" i="115"/>
  <c r="CA11" i="115"/>
  <c r="CR11" i="115"/>
  <c r="L11" i="115"/>
  <c r="AC11" i="115"/>
  <c r="CB11" i="115"/>
  <c r="CS11" i="115"/>
  <c r="M11" i="115"/>
  <c r="AD11" i="115"/>
  <c r="CC11" i="115"/>
  <c r="CT11" i="115"/>
  <c r="N11" i="115"/>
  <c r="AE11" i="115"/>
  <c r="CD11" i="115"/>
  <c r="CU11" i="115"/>
  <c r="O11" i="115"/>
  <c r="AF11" i="115"/>
  <c r="CE11" i="115"/>
  <c r="CV11" i="115"/>
  <c r="P11" i="115"/>
  <c r="AG11" i="115"/>
  <c r="CF11" i="115"/>
  <c r="CW11" i="115"/>
  <c r="Q11" i="115"/>
  <c r="AH11" i="115"/>
  <c r="CG11" i="115"/>
  <c r="CX11" i="115"/>
  <c r="R11" i="115"/>
  <c r="AI11" i="115"/>
  <c r="CH11" i="115"/>
  <c r="CY11" i="115"/>
  <c r="S11" i="115"/>
  <c r="AJ11" i="115"/>
  <c r="CI11" i="115"/>
  <c r="CZ11" i="115"/>
  <c r="T11" i="115"/>
  <c r="AK11" i="115"/>
  <c r="CJ11" i="115"/>
  <c r="DA11" i="115"/>
  <c r="U11" i="115"/>
  <c r="AL11" i="115"/>
  <c r="CK11" i="115"/>
  <c r="DB11" i="115"/>
  <c r="V11" i="115"/>
  <c r="AM11" i="115"/>
  <c r="CL11" i="115"/>
  <c r="DC11" i="115"/>
  <c r="W11" i="115"/>
  <c r="AN11" i="115"/>
  <c r="CM11" i="115"/>
  <c r="DD11" i="115"/>
  <c r="H12" i="115"/>
  <c r="Y12" i="115"/>
  <c r="E12" i="115"/>
  <c r="F12" i="115"/>
  <c r="BX12" i="115"/>
  <c r="CO12" i="115"/>
  <c r="I12" i="115"/>
  <c r="Z12" i="115"/>
  <c r="BY12" i="115"/>
  <c r="CP12" i="115"/>
  <c r="J12" i="115"/>
  <c r="AA12" i="115"/>
  <c r="BZ12" i="115"/>
  <c r="CQ12" i="115"/>
  <c r="K12" i="115"/>
  <c r="AB12" i="115"/>
  <c r="CA12" i="115"/>
  <c r="CR12" i="115"/>
  <c r="L12" i="115"/>
  <c r="AC12" i="115"/>
  <c r="CB12" i="115"/>
  <c r="CS12" i="115"/>
  <c r="M12" i="115"/>
  <c r="AD12" i="115"/>
  <c r="CC12" i="115"/>
  <c r="CT12" i="115"/>
  <c r="N12" i="115"/>
  <c r="AE12" i="115"/>
  <c r="CD12" i="115"/>
  <c r="CU12" i="115"/>
  <c r="O12" i="115"/>
  <c r="AF12" i="115"/>
  <c r="CE12" i="115"/>
  <c r="CV12" i="115"/>
  <c r="P12" i="115"/>
  <c r="AG12" i="115"/>
  <c r="CF12" i="115"/>
  <c r="CW12" i="115"/>
  <c r="Q12" i="115"/>
  <c r="AH12" i="115"/>
  <c r="CG12" i="115"/>
  <c r="CX12" i="115"/>
  <c r="R12" i="115"/>
  <c r="AI12" i="115"/>
  <c r="CH12" i="115"/>
  <c r="CY12" i="115"/>
  <c r="S12" i="115"/>
  <c r="AJ12" i="115"/>
  <c r="CI12" i="115"/>
  <c r="CZ12" i="115"/>
  <c r="T12" i="115"/>
  <c r="AK12" i="115"/>
  <c r="CJ12" i="115"/>
  <c r="DA12" i="115"/>
  <c r="U12" i="115"/>
  <c r="AL12" i="115"/>
  <c r="CK12" i="115"/>
  <c r="DB12" i="115"/>
  <c r="V12" i="115"/>
  <c r="AM12" i="115"/>
  <c r="CL12" i="115"/>
  <c r="DC12" i="115"/>
  <c r="W12" i="115"/>
  <c r="AN12" i="115"/>
  <c r="CM12" i="115"/>
  <c r="DD12" i="115"/>
  <c r="H13" i="115"/>
  <c r="Y13" i="115"/>
  <c r="E13" i="115"/>
  <c r="F13" i="115"/>
  <c r="BX13" i="115"/>
  <c r="CO13" i="115"/>
  <c r="I13" i="115"/>
  <c r="Z13" i="115"/>
  <c r="BY13" i="115"/>
  <c r="CP13" i="115"/>
  <c r="J13" i="115"/>
  <c r="AA13" i="115"/>
  <c r="BZ13" i="115"/>
  <c r="CQ13" i="115"/>
  <c r="K13" i="115"/>
  <c r="AB13" i="115"/>
  <c r="CA13" i="115"/>
  <c r="CR13" i="115"/>
  <c r="L13" i="115"/>
  <c r="AC13" i="115"/>
  <c r="CB13" i="115"/>
  <c r="CS13" i="115"/>
  <c r="M13" i="115"/>
  <c r="AD13" i="115"/>
  <c r="CC13" i="115"/>
  <c r="CT13" i="115"/>
  <c r="N13" i="115"/>
  <c r="AE13" i="115"/>
  <c r="CD13" i="115"/>
  <c r="CU13" i="115"/>
  <c r="O13" i="115"/>
  <c r="AF13" i="115"/>
  <c r="CE13" i="115"/>
  <c r="CV13" i="115"/>
  <c r="P13" i="115"/>
  <c r="AG13" i="115"/>
  <c r="CF13" i="115"/>
  <c r="CW13" i="115"/>
  <c r="Q13" i="115"/>
  <c r="AH13" i="115"/>
  <c r="CG13" i="115"/>
  <c r="CX13" i="115"/>
  <c r="R13" i="115"/>
  <c r="AI13" i="115"/>
  <c r="CH13" i="115"/>
  <c r="CY13" i="115"/>
  <c r="S13" i="115"/>
  <c r="AJ13" i="115"/>
  <c r="CI13" i="115"/>
  <c r="CZ13" i="115"/>
  <c r="T13" i="115"/>
  <c r="AK13" i="115"/>
  <c r="CJ13" i="115"/>
  <c r="DA13" i="115"/>
  <c r="U13" i="115"/>
  <c r="AL13" i="115"/>
  <c r="CK13" i="115"/>
  <c r="DB13" i="115"/>
  <c r="V13" i="115"/>
  <c r="AM13" i="115"/>
  <c r="CL13" i="115"/>
  <c r="DC13" i="115"/>
  <c r="W13" i="115"/>
  <c r="AN13" i="115"/>
  <c r="CM13" i="115"/>
  <c r="DD13" i="115"/>
  <c r="H14" i="115"/>
  <c r="Y14" i="115"/>
  <c r="E14" i="115"/>
  <c r="F14" i="115"/>
  <c r="BX14" i="115"/>
  <c r="CO14" i="115"/>
  <c r="I14" i="115"/>
  <c r="Z14" i="115"/>
  <c r="BY14" i="115"/>
  <c r="CP14" i="115"/>
  <c r="J14" i="115"/>
  <c r="AA14" i="115"/>
  <c r="BZ14" i="115"/>
  <c r="CQ14" i="115"/>
  <c r="K14" i="115"/>
  <c r="AB14" i="115"/>
  <c r="CA14" i="115"/>
  <c r="CR14" i="115"/>
  <c r="L14" i="115"/>
  <c r="AC14" i="115"/>
  <c r="CB14" i="115"/>
  <c r="CS14" i="115"/>
  <c r="M14" i="115"/>
  <c r="AD14" i="115"/>
  <c r="CC14" i="115"/>
  <c r="CT14" i="115"/>
  <c r="N14" i="115"/>
  <c r="AE14" i="115"/>
  <c r="CD14" i="115"/>
  <c r="CU14" i="115"/>
  <c r="O14" i="115"/>
  <c r="AF14" i="115"/>
  <c r="CE14" i="115"/>
  <c r="CV14" i="115"/>
  <c r="P14" i="115"/>
  <c r="AG14" i="115"/>
  <c r="CF14" i="115"/>
  <c r="CW14" i="115"/>
  <c r="Q14" i="115"/>
  <c r="AH14" i="115"/>
  <c r="CG14" i="115"/>
  <c r="CX14" i="115"/>
  <c r="R14" i="115"/>
  <c r="AI14" i="115"/>
  <c r="CH14" i="115"/>
  <c r="CY14" i="115"/>
  <c r="S14" i="115"/>
  <c r="AJ14" i="115"/>
  <c r="CI14" i="115"/>
  <c r="CZ14" i="115"/>
  <c r="T14" i="115"/>
  <c r="AK14" i="115"/>
  <c r="CJ14" i="115"/>
  <c r="DA14" i="115"/>
  <c r="U14" i="115"/>
  <c r="AL14" i="115"/>
  <c r="CK14" i="115"/>
  <c r="DB14" i="115"/>
  <c r="V14" i="115"/>
  <c r="AM14" i="115"/>
  <c r="CL14" i="115"/>
  <c r="DC14" i="115"/>
  <c r="W14" i="115"/>
  <c r="AN14" i="115"/>
  <c r="CM14" i="115"/>
  <c r="DD14" i="115"/>
  <c r="H15" i="115"/>
  <c r="Y15" i="115"/>
  <c r="E15" i="115"/>
  <c r="F15" i="115"/>
  <c r="BX15" i="115"/>
  <c r="CO15" i="115"/>
  <c r="I15" i="115"/>
  <c r="Z15" i="115"/>
  <c r="BY15" i="115"/>
  <c r="CP15" i="115"/>
  <c r="J15" i="115"/>
  <c r="AA15" i="115"/>
  <c r="BZ15" i="115"/>
  <c r="CQ15" i="115"/>
  <c r="K15" i="115"/>
  <c r="AB15" i="115"/>
  <c r="CA15" i="115"/>
  <c r="CR15" i="115"/>
  <c r="L15" i="115"/>
  <c r="AC15" i="115"/>
  <c r="CB15" i="115"/>
  <c r="CS15" i="115"/>
  <c r="M15" i="115"/>
  <c r="AD15" i="115"/>
  <c r="CC15" i="115"/>
  <c r="CT15" i="115"/>
  <c r="N15" i="115"/>
  <c r="AE15" i="115"/>
  <c r="CD15" i="115"/>
  <c r="CU15" i="115"/>
  <c r="O15" i="115"/>
  <c r="AF15" i="115"/>
  <c r="CE15" i="115"/>
  <c r="CV15" i="115"/>
  <c r="P15" i="115"/>
  <c r="AG15" i="115"/>
  <c r="CF15" i="115"/>
  <c r="CW15" i="115"/>
  <c r="Q15" i="115"/>
  <c r="AH15" i="115"/>
  <c r="CG15" i="115"/>
  <c r="CX15" i="115"/>
  <c r="R15" i="115"/>
  <c r="AI15" i="115"/>
  <c r="CH15" i="115"/>
  <c r="CY15" i="115"/>
  <c r="S15" i="115"/>
  <c r="AJ15" i="115"/>
  <c r="CI15" i="115"/>
  <c r="CZ15" i="115"/>
  <c r="T15" i="115"/>
  <c r="AK15" i="115"/>
  <c r="CJ15" i="115"/>
  <c r="DA15" i="115"/>
  <c r="U15" i="115"/>
  <c r="AL15" i="115"/>
  <c r="CK15" i="115"/>
  <c r="DB15" i="115"/>
  <c r="V15" i="115"/>
  <c r="AM15" i="115"/>
  <c r="CL15" i="115"/>
  <c r="DC15" i="115"/>
  <c r="W15" i="115"/>
  <c r="AN15" i="115"/>
  <c r="CM15" i="115"/>
  <c r="DD15" i="115"/>
  <c r="H16" i="115"/>
  <c r="Y16" i="115"/>
  <c r="E16" i="115"/>
  <c r="F16" i="115"/>
  <c r="BX16" i="115"/>
  <c r="CO16" i="115"/>
  <c r="I16" i="115"/>
  <c r="Z16" i="115"/>
  <c r="BY16" i="115"/>
  <c r="CP16" i="115"/>
  <c r="J16" i="115"/>
  <c r="AA16" i="115"/>
  <c r="BZ16" i="115"/>
  <c r="CQ16" i="115"/>
  <c r="K16" i="115"/>
  <c r="AB16" i="115"/>
  <c r="CA16" i="115"/>
  <c r="CR16" i="115"/>
  <c r="L16" i="115"/>
  <c r="AC16" i="115"/>
  <c r="CB16" i="115"/>
  <c r="CS16" i="115"/>
  <c r="M16" i="115"/>
  <c r="AD16" i="115"/>
  <c r="CC16" i="115"/>
  <c r="CT16" i="115"/>
  <c r="N16" i="115"/>
  <c r="AE16" i="115"/>
  <c r="CD16" i="115"/>
  <c r="CU16" i="115"/>
  <c r="O16" i="115"/>
  <c r="AF16" i="115"/>
  <c r="CE16" i="115"/>
  <c r="CV16" i="115"/>
  <c r="P16" i="115"/>
  <c r="AG16" i="115"/>
  <c r="CF16" i="115"/>
  <c r="CW16" i="115"/>
  <c r="Q16" i="115"/>
  <c r="AH16" i="115"/>
  <c r="CG16" i="115"/>
  <c r="CX16" i="115"/>
  <c r="R16" i="115"/>
  <c r="AI16" i="115"/>
  <c r="CH16" i="115"/>
  <c r="CY16" i="115"/>
  <c r="S16" i="115"/>
  <c r="AJ16" i="115"/>
  <c r="CI16" i="115"/>
  <c r="CZ16" i="115"/>
  <c r="T16" i="115"/>
  <c r="AK16" i="115"/>
  <c r="CJ16" i="115"/>
  <c r="DA16" i="115"/>
  <c r="U16" i="115"/>
  <c r="AL16" i="115"/>
  <c r="CK16" i="115"/>
  <c r="DB16" i="115"/>
  <c r="V16" i="115"/>
  <c r="AM16" i="115"/>
  <c r="CL16" i="115"/>
  <c r="DC16" i="115"/>
  <c r="W16" i="115"/>
  <c r="AN16" i="115"/>
  <c r="CM16" i="115"/>
  <c r="DD16" i="115"/>
  <c r="H17" i="115"/>
  <c r="Y17" i="115"/>
  <c r="E17" i="115"/>
  <c r="F17" i="115"/>
  <c r="BX17" i="115"/>
  <c r="CO17" i="115"/>
  <c r="I17" i="115"/>
  <c r="Z17" i="115"/>
  <c r="BY17" i="115"/>
  <c r="CP17" i="115"/>
  <c r="J17" i="115"/>
  <c r="AA17" i="115"/>
  <c r="BZ17" i="115"/>
  <c r="CQ17" i="115"/>
  <c r="K17" i="115"/>
  <c r="AB17" i="115"/>
  <c r="CA17" i="115"/>
  <c r="CR17" i="115"/>
  <c r="L17" i="115"/>
  <c r="AC17" i="115"/>
  <c r="CB17" i="115"/>
  <c r="CS17" i="115"/>
  <c r="M17" i="115"/>
  <c r="AD17" i="115"/>
  <c r="CC17" i="115"/>
  <c r="CT17" i="115"/>
  <c r="N17" i="115"/>
  <c r="AE17" i="115"/>
  <c r="CD17" i="115"/>
  <c r="CU17" i="115"/>
  <c r="O17" i="115"/>
  <c r="AF17" i="115"/>
  <c r="CE17" i="115"/>
  <c r="CV17" i="115"/>
  <c r="P17" i="115"/>
  <c r="AG17" i="115"/>
  <c r="CF17" i="115"/>
  <c r="CW17" i="115"/>
  <c r="Q17" i="115"/>
  <c r="AH17" i="115"/>
  <c r="CG17" i="115"/>
  <c r="CX17" i="115"/>
  <c r="R17" i="115"/>
  <c r="AI17" i="115"/>
  <c r="CH17" i="115"/>
  <c r="CY17" i="115"/>
  <c r="S17" i="115"/>
  <c r="AJ17" i="115"/>
  <c r="CI17" i="115"/>
  <c r="CZ17" i="115"/>
  <c r="T17" i="115"/>
  <c r="AK17" i="115"/>
  <c r="CJ17" i="115"/>
  <c r="DA17" i="115"/>
  <c r="U17" i="115"/>
  <c r="AL17" i="115"/>
  <c r="CK17" i="115"/>
  <c r="DB17" i="115"/>
  <c r="V17" i="115"/>
  <c r="AM17" i="115"/>
  <c r="CL17" i="115"/>
  <c r="DC17" i="115"/>
  <c r="W17" i="115"/>
  <c r="AN17" i="115"/>
  <c r="CM17" i="115"/>
  <c r="DD17" i="115"/>
  <c r="H18" i="115"/>
  <c r="Y18" i="115"/>
  <c r="E18" i="115"/>
  <c r="F18" i="115"/>
  <c r="BX18" i="115"/>
  <c r="CO18" i="115"/>
  <c r="I18" i="115"/>
  <c r="Z18" i="115"/>
  <c r="BY18" i="115"/>
  <c r="CP18" i="115"/>
  <c r="J18" i="115"/>
  <c r="AA18" i="115"/>
  <c r="BZ18" i="115"/>
  <c r="CQ18" i="115"/>
  <c r="K18" i="115"/>
  <c r="AB18" i="115"/>
  <c r="CA18" i="115"/>
  <c r="CR18" i="115"/>
  <c r="L18" i="115"/>
  <c r="AC18" i="115"/>
  <c r="CB18" i="115"/>
  <c r="CS18" i="115"/>
  <c r="M18" i="115"/>
  <c r="AD18" i="115"/>
  <c r="CC18" i="115"/>
  <c r="CT18" i="115"/>
  <c r="N18" i="115"/>
  <c r="AE18" i="115"/>
  <c r="CD18" i="115"/>
  <c r="CU18" i="115"/>
  <c r="O18" i="115"/>
  <c r="AF18" i="115"/>
  <c r="CE18" i="115"/>
  <c r="CV18" i="115"/>
  <c r="P18" i="115"/>
  <c r="AG18" i="115"/>
  <c r="CF18" i="115"/>
  <c r="CW18" i="115"/>
  <c r="Q18" i="115"/>
  <c r="AH18" i="115"/>
  <c r="CG18" i="115"/>
  <c r="CX18" i="115"/>
  <c r="R18" i="115"/>
  <c r="AI18" i="115"/>
  <c r="CH18" i="115"/>
  <c r="CY18" i="115"/>
  <c r="S18" i="115"/>
  <c r="AJ18" i="115"/>
  <c r="CI18" i="115"/>
  <c r="CZ18" i="115"/>
  <c r="T18" i="115"/>
  <c r="AK18" i="115"/>
  <c r="CJ18" i="115"/>
  <c r="DA18" i="115"/>
  <c r="U18" i="115"/>
  <c r="AL18" i="115"/>
  <c r="CK18" i="115"/>
  <c r="DB18" i="115"/>
  <c r="V18" i="115"/>
  <c r="AM18" i="115"/>
  <c r="CL18" i="115"/>
  <c r="DC18" i="115"/>
  <c r="W18" i="115"/>
  <c r="AN18" i="115"/>
  <c r="CM18" i="115"/>
  <c r="DD18" i="115"/>
  <c r="H19" i="115"/>
  <c r="Y19" i="115"/>
  <c r="E19" i="115"/>
  <c r="F19" i="115"/>
  <c r="BX19" i="115"/>
  <c r="CO19" i="115"/>
  <c r="I19" i="115"/>
  <c r="Z19" i="115"/>
  <c r="BY19" i="115"/>
  <c r="CP19" i="115"/>
  <c r="J19" i="115"/>
  <c r="AA19" i="115"/>
  <c r="BZ19" i="115"/>
  <c r="CQ19" i="115"/>
  <c r="K19" i="115"/>
  <c r="AB19" i="115"/>
  <c r="CA19" i="115"/>
  <c r="CR19" i="115"/>
  <c r="L19" i="115"/>
  <c r="AC19" i="115"/>
  <c r="CB19" i="115"/>
  <c r="CS19" i="115"/>
  <c r="M19" i="115"/>
  <c r="AD19" i="115"/>
  <c r="CC19" i="115"/>
  <c r="CT19" i="115"/>
  <c r="N19" i="115"/>
  <c r="AE19" i="115"/>
  <c r="CD19" i="115"/>
  <c r="CU19" i="115"/>
  <c r="O19" i="115"/>
  <c r="AF19" i="115"/>
  <c r="CE19" i="115"/>
  <c r="CV19" i="115"/>
  <c r="P19" i="115"/>
  <c r="AG19" i="115"/>
  <c r="CF19" i="115"/>
  <c r="CW19" i="115"/>
  <c r="Q19" i="115"/>
  <c r="AH19" i="115"/>
  <c r="CG19" i="115"/>
  <c r="CX19" i="115"/>
  <c r="R19" i="115"/>
  <c r="AI19" i="115"/>
  <c r="CH19" i="115"/>
  <c r="CY19" i="115"/>
  <c r="S19" i="115"/>
  <c r="AJ19" i="115"/>
  <c r="CI19" i="115"/>
  <c r="CZ19" i="115"/>
  <c r="T19" i="115"/>
  <c r="AK19" i="115"/>
  <c r="CJ19" i="115"/>
  <c r="DA19" i="115"/>
  <c r="U19" i="115"/>
  <c r="AL19" i="115"/>
  <c r="CK19" i="115"/>
  <c r="DB19" i="115"/>
  <c r="V19" i="115"/>
  <c r="AM19" i="115"/>
  <c r="CL19" i="115"/>
  <c r="DC19" i="115"/>
  <c r="W19" i="115"/>
  <c r="AN19" i="115"/>
  <c r="CM19" i="115"/>
  <c r="DD19" i="115"/>
  <c r="H20" i="115"/>
  <c r="Y20" i="115"/>
  <c r="E20" i="115"/>
  <c r="F20" i="115"/>
  <c r="BX20" i="115"/>
  <c r="CO20" i="115"/>
  <c r="I20" i="115"/>
  <c r="Z20" i="115"/>
  <c r="BY20" i="115"/>
  <c r="CP20" i="115"/>
  <c r="J20" i="115"/>
  <c r="AA20" i="115"/>
  <c r="BZ20" i="115"/>
  <c r="CQ20" i="115"/>
  <c r="K20" i="115"/>
  <c r="AB20" i="115"/>
  <c r="CA20" i="115"/>
  <c r="CR20" i="115"/>
  <c r="L20" i="115"/>
  <c r="AC20" i="115"/>
  <c r="CB20" i="115"/>
  <c r="CS20" i="115"/>
  <c r="M20" i="115"/>
  <c r="AD20" i="115"/>
  <c r="CC20" i="115"/>
  <c r="CT20" i="115"/>
  <c r="N20" i="115"/>
  <c r="AE20" i="115"/>
  <c r="CD20" i="115"/>
  <c r="CU20" i="115"/>
  <c r="O20" i="115"/>
  <c r="AF20" i="115"/>
  <c r="CE20" i="115"/>
  <c r="CV20" i="115"/>
  <c r="P20" i="115"/>
  <c r="AG20" i="115"/>
  <c r="CF20" i="115"/>
  <c r="CW20" i="115"/>
  <c r="Q20" i="115"/>
  <c r="AH20" i="115"/>
  <c r="CG20" i="115"/>
  <c r="CX20" i="115"/>
  <c r="R20" i="115"/>
  <c r="AI20" i="115"/>
  <c r="CH20" i="115"/>
  <c r="CY20" i="115"/>
  <c r="S20" i="115"/>
  <c r="AJ20" i="115"/>
  <c r="CI20" i="115"/>
  <c r="CZ20" i="115"/>
  <c r="T20" i="115"/>
  <c r="AK20" i="115"/>
  <c r="CJ20" i="115"/>
  <c r="DA20" i="115"/>
  <c r="U20" i="115"/>
  <c r="AL20" i="115"/>
  <c r="CK20" i="115"/>
  <c r="DB20" i="115"/>
  <c r="V20" i="115"/>
  <c r="AM20" i="115"/>
  <c r="CL20" i="115"/>
  <c r="DC20" i="115"/>
  <c r="W20" i="115"/>
  <c r="AN20" i="115"/>
  <c r="CM20" i="115"/>
  <c r="DD20" i="115"/>
  <c r="H21" i="115"/>
  <c r="Y21" i="115"/>
  <c r="E21" i="115"/>
  <c r="F21" i="115"/>
  <c r="BX21" i="115"/>
  <c r="CO21" i="115"/>
  <c r="I21" i="115"/>
  <c r="Z21" i="115"/>
  <c r="BY21" i="115"/>
  <c r="CP21" i="115"/>
  <c r="J21" i="115"/>
  <c r="AA21" i="115"/>
  <c r="BZ21" i="115"/>
  <c r="CQ21" i="115"/>
  <c r="K21" i="115"/>
  <c r="AB21" i="115"/>
  <c r="CA21" i="115"/>
  <c r="CR21" i="115"/>
  <c r="L21" i="115"/>
  <c r="AC21" i="115"/>
  <c r="CB21" i="115"/>
  <c r="CS21" i="115"/>
  <c r="M21" i="115"/>
  <c r="AD21" i="115"/>
  <c r="CC21" i="115"/>
  <c r="CT21" i="115"/>
  <c r="N21" i="115"/>
  <c r="AE21" i="115"/>
  <c r="CD21" i="115"/>
  <c r="CU21" i="115"/>
  <c r="O21" i="115"/>
  <c r="AF21" i="115"/>
  <c r="CE21" i="115"/>
  <c r="CV21" i="115"/>
  <c r="P21" i="115"/>
  <c r="AG21" i="115"/>
  <c r="CF21" i="115"/>
  <c r="CW21" i="115"/>
  <c r="Q21" i="115"/>
  <c r="AH21" i="115"/>
  <c r="CG21" i="115"/>
  <c r="CX21" i="115"/>
  <c r="R21" i="115"/>
  <c r="AI21" i="115"/>
  <c r="CH21" i="115"/>
  <c r="CY21" i="115"/>
  <c r="S21" i="115"/>
  <c r="AJ21" i="115"/>
  <c r="CI21" i="115"/>
  <c r="CZ21" i="115"/>
  <c r="T21" i="115"/>
  <c r="AK21" i="115"/>
  <c r="CJ21" i="115"/>
  <c r="DA21" i="115"/>
  <c r="U21" i="115"/>
  <c r="AL21" i="115"/>
  <c r="CK21" i="115"/>
  <c r="DB21" i="115"/>
  <c r="V21" i="115"/>
  <c r="AM21" i="115"/>
  <c r="CL21" i="115"/>
  <c r="DC21" i="115"/>
  <c r="W21" i="115"/>
  <c r="AN21" i="115"/>
  <c r="CM21" i="115"/>
  <c r="DD21" i="115"/>
  <c r="H22" i="115"/>
  <c r="Y22" i="115"/>
  <c r="E22" i="115"/>
  <c r="F22" i="115"/>
  <c r="BX22" i="115"/>
  <c r="CO22" i="115"/>
  <c r="I22" i="115"/>
  <c r="Z22" i="115"/>
  <c r="BY22" i="115"/>
  <c r="CP22" i="115"/>
  <c r="J22" i="115"/>
  <c r="AA22" i="115"/>
  <c r="BZ22" i="115"/>
  <c r="CQ22" i="115"/>
  <c r="K22" i="115"/>
  <c r="AB22" i="115"/>
  <c r="CA22" i="115"/>
  <c r="CR22" i="115"/>
  <c r="L22" i="115"/>
  <c r="AC22" i="115"/>
  <c r="CB22" i="115"/>
  <c r="CS22" i="115"/>
  <c r="M22" i="115"/>
  <c r="AD22" i="115"/>
  <c r="CC22" i="115"/>
  <c r="CT22" i="115"/>
  <c r="N22" i="115"/>
  <c r="AE22" i="115"/>
  <c r="CD22" i="115"/>
  <c r="CU22" i="115"/>
  <c r="O22" i="115"/>
  <c r="AF22" i="115"/>
  <c r="CE22" i="115"/>
  <c r="CV22" i="115"/>
  <c r="P22" i="115"/>
  <c r="AG22" i="115"/>
  <c r="CF22" i="115"/>
  <c r="CW22" i="115"/>
  <c r="Q22" i="115"/>
  <c r="AH22" i="115"/>
  <c r="CG22" i="115"/>
  <c r="CX22" i="115"/>
  <c r="R22" i="115"/>
  <c r="AI22" i="115"/>
  <c r="CH22" i="115"/>
  <c r="CY22" i="115"/>
  <c r="S22" i="115"/>
  <c r="AJ22" i="115"/>
  <c r="CI22" i="115"/>
  <c r="CZ22" i="115"/>
  <c r="T22" i="115"/>
  <c r="AK22" i="115"/>
  <c r="CJ22" i="115"/>
  <c r="DA22" i="115"/>
  <c r="U22" i="115"/>
  <c r="AL22" i="115"/>
  <c r="CK22" i="115"/>
  <c r="DB22" i="115"/>
  <c r="V22" i="115"/>
  <c r="AM22" i="115"/>
  <c r="CL22" i="115"/>
  <c r="DC22" i="115"/>
  <c r="W22" i="115"/>
  <c r="AN22" i="115"/>
  <c r="CM22" i="115"/>
  <c r="DD22" i="115"/>
  <c r="H23" i="115"/>
  <c r="Y23" i="115"/>
  <c r="E23" i="115"/>
  <c r="F23" i="115"/>
  <c r="BX23" i="115"/>
  <c r="CO23" i="115"/>
  <c r="I23" i="115"/>
  <c r="Z23" i="115"/>
  <c r="BY23" i="115"/>
  <c r="CP23" i="115"/>
  <c r="J23" i="115"/>
  <c r="AA23" i="115"/>
  <c r="BZ23" i="115"/>
  <c r="CQ23" i="115"/>
  <c r="K23" i="115"/>
  <c r="AB23" i="115"/>
  <c r="CA23" i="115"/>
  <c r="CR23" i="115"/>
  <c r="L23" i="115"/>
  <c r="AC23" i="115"/>
  <c r="CB23" i="115"/>
  <c r="CS23" i="115"/>
  <c r="M23" i="115"/>
  <c r="AD23" i="115"/>
  <c r="CC23" i="115"/>
  <c r="CT23" i="115"/>
  <c r="N23" i="115"/>
  <c r="AE23" i="115"/>
  <c r="CD23" i="115"/>
  <c r="CU23" i="115"/>
  <c r="O23" i="115"/>
  <c r="AF23" i="115"/>
  <c r="CE23" i="115"/>
  <c r="CV23" i="115"/>
  <c r="P23" i="115"/>
  <c r="AG23" i="115"/>
  <c r="CF23" i="115"/>
  <c r="CW23" i="115"/>
  <c r="Q23" i="115"/>
  <c r="AH23" i="115"/>
  <c r="CG23" i="115"/>
  <c r="CX23" i="115"/>
  <c r="R23" i="115"/>
  <c r="AI23" i="115"/>
  <c r="CH23" i="115"/>
  <c r="CY23" i="115"/>
  <c r="S23" i="115"/>
  <c r="AJ23" i="115"/>
  <c r="CI23" i="115"/>
  <c r="CZ23" i="115"/>
  <c r="T23" i="115"/>
  <c r="AK23" i="115"/>
  <c r="CJ23" i="115"/>
  <c r="DA23" i="115"/>
  <c r="U23" i="115"/>
  <c r="AL23" i="115"/>
  <c r="CK23" i="115"/>
  <c r="DB23" i="115"/>
  <c r="V23" i="115"/>
  <c r="AM23" i="115"/>
  <c r="CL23" i="115"/>
  <c r="DC23" i="115"/>
  <c r="W23" i="115"/>
  <c r="AN23" i="115"/>
  <c r="CM23" i="115"/>
  <c r="DD23" i="115"/>
  <c r="H24" i="115"/>
  <c r="Y24" i="115"/>
  <c r="E24" i="115"/>
  <c r="F24" i="115"/>
  <c r="BX24" i="115"/>
  <c r="CO24" i="115"/>
  <c r="I24" i="115"/>
  <c r="Z24" i="115"/>
  <c r="BY24" i="115"/>
  <c r="CP24" i="115"/>
  <c r="J24" i="115"/>
  <c r="AA24" i="115"/>
  <c r="BZ24" i="115"/>
  <c r="CQ24" i="115"/>
  <c r="K24" i="115"/>
  <c r="AB24" i="115"/>
  <c r="CA24" i="115"/>
  <c r="CR24" i="115"/>
  <c r="L24" i="115"/>
  <c r="AC24" i="115"/>
  <c r="CB24" i="115"/>
  <c r="CS24" i="115"/>
  <c r="M24" i="115"/>
  <c r="AD24" i="115"/>
  <c r="CC24" i="115"/>
  <c r="CT24" i="115"/>
  <c r="N24" i="115"/>
  <c r="AE24" i="115"/>
  <c r="CD24" i="115"/>
  <c r="CU24" i="115"/>
  <c r="O24" i="115"/>
  <c r="AF24" i="115"/>
  <c r="CE24" i="115"/>
  <c r="CV24" i="115"/>
  <c r="P24" i="115"/>
  <c r="AG24" i="115"/>
  <c r="CF24" i="115"/>
  <c r="CW24" i="115"/>
  <c r="Q24" i="115"/>
  <c r="AH24" i="115"/>
  <c r="CG24" i="115"/>
  <c r="CX24" i="115"/>
  <c r="R24" i="115"/>
  <c r="AI24" i="115"/>
  <c r="CH24" i="115"/>
  <c r="CY24" i="115"/>
  <c r="S24" i="115"/>
  <c r="AJ24" i="115"/>
  <c r="CI24" i="115"/>
  <c r="CZ24" i="115"/>
  <c r="T24" i="115"/>
  <c r="AK24" i="115"/>
  <c r="CJ24" i="115"/>
  <c r="DA24" i="115"/>
  <c r="U24" i="115"/>
  <c r="AL24" i="115"/>
  <c r="CK24" i="115"/>
  <c r="DB24" i="115"/>
  <c r="V24" i="115"/>
  <c r="AM24" i="115"/>
  <c r="CL24" i="115"/>
  <c r="DC24" i="115"/>
  <c r="W24" i="115"/>
  <c r="AN24" i="115"/>
  <c r="CM24" i="115"/>
  <c r="DD24" i="115"/>
  <c r="H25" i="115"/>
  <c r="Y25" i="115"/>
  <c r="E25" i="115"/>
  <c r="F25" i="115"/>
  <c r="BX25" i="115"/>
  <c r="CO25" i="115"/>
  <c r="I25" i="115"/>
  <c r="Z25" i="115"/>
  <c r="BY25" i="115"/>
  <c r="CP25" i="115"/>
  <c r="J25" i="115"/>
  <c r="AA25" i="115"/>
  <c r="BZ25" i="115"/>
  <c r="CQ25" i="115"/>
  <c r="K25" i="115"/>
  <c r="AB25" i="115"/>
  <c r="CA25" i="115"/>
  <c r="CR25" i="115"/>
  <c r="L25" i="115"/>
  <c r="AC25" i="115"/>
  <c r="CB25" i="115"/>
  <c r="CS25" i="115"/>
  <c r="M25" i="115"/>
  <c r="AD25" i="115"/>
  <c r="CC25" i="115"/>
  <c r="CT25" i="115"/>
  <c r="N25" i="115"/>
  <c r="AE25" i="115"/>
  <c r="CD25" i="115"/>
  <c r="CU25" i="115"/>
  <c r="O25" i="115"/>
  <c r="AF25" i="115"/>
  <c r="CE25" i="115"/>
  <c r="CV25" i="115"/>
  <c r="P25" i="115"/>
  <c r="AG25" i="115"/>
  <c r="CF25" i="115"/>
  <c r="CW25" i="115"/>
  <c r="Q25" i="115"/>
  <c r="AH25" i="115"/>
  <c r="CG25" i="115"/>
  <c r="CX25" i="115"/>
  <c r="R25" i="115"/>
  <c r="AI25" i="115"/>
  <c r="CH25" i="115"/>
  <c r="CY25" i="115"/>
  <c r="S25" i="115"/>
  <c r="AJ25" i="115"/>
  <c r="CI25" i="115"/>
  <c r="CZ25" i="115"/>
  <c r="T25" i="115"/>
  <c r="AK25" i="115"/>
  <c r="CJ25" i="115"/>
  <c r="DA25" i="115"/>
  <c r="U25" i="115"/>
  <c r="AL25" i="115"/>
  <c r="CK25" i="115"/>
  <c r="DB25" i="115"/>
  <c r="V25" i="115"/>
  <c r="AM25" i="115"/>
  <c r="CL25" i="115"/>
  <c r="DC25" i="115"/>
  <c r="W25" i="115"/>
  <c r="AN25" i="115"/>
  <c r="CM25" i="115"/>
  <c r="DD25" i="115"/>
  <c r="H26" i="115"/>
  <c r="Y26" i="115"/>
  <c r="E26" i="115"/>
  <c r="F26" i="115"/>
  <c r="BX26" i="115"/>
  <c r="CO26" i="115"/>
  <c r="I26" i="115"/>
  <c r="Z26" i="115"/>
  <c r="BY26" i="115"/>
  <c r="CP26" i="115"/>
  <c r="J26" i="115"/>
  <c r="AA26" i="115"/>
  <c r="BZ26" i="115"/>
  <c r="CQ26" i="115"/>
  <c r="K26" i="115"/>
  <c r="AB26" i="115"/>
  <c r="CA26" i="115"/>
  <c r="CR26" i="115"/>
  <c r="L26" i="115"/>
  <c r="AC26" i="115"/>
  <c r="CB26" i="115"/>
  <c r="CS26" i="115"/>
  <c r="M26" i="115"/>
  <c r="AD26" i="115"/>
  <c r="CC26" i="115"/>
  <c r="CT26" i="115"/>
  <c r="N26" i="115"/>
  <c r="AE26" i="115"/>
  <c r="CD26" i="115"/>
  <c r="CU26" i="115"/>
  <c r="O26" i="115"/>
  <c r="AF26" i="115"/>
  <c r="CE26" i="115"/>
  <c r="CV26" i="115"/>
  <c r="P26" i="115"/>
  <c r="AG26" i="115"/>
  <c r="CF26" i="115"/>
  <c r="CW26" i="115"/>
  <c r="Q26" i="115"/>
  <c r="AH26" i="115"/>
  <c r="CG26" i="115"/>
  <c r="CX26" i="115"/>
  <c r="R26" i="115"/>
  <c r="AI26" i="115"/>
  <c r="CH26" i="115"/>
  <c r="CY26" i="115"/>
  <c r="S26" i="115"/>
  <c r="AJ26" i="115"/>
  <c r="CI26" i="115"/>
  <c r="CZ26" i="115"/>
  <c r="T26" i="115"/>
  <c r="AK26" i="115"/>
  <c r="CJ26" i="115"/>
  <c r="DA26" i="115"/>
  <c r="U26" i="115"/>
  <c r="AL26" i="115"/>
  <c r="CK26" i="115"/>
  <c r="DB26" i="115"/>
  <c r="V26" i="115"/>
  <c r="AM26" i="115"/>
  <c r="CL26" i="115"/>
  <c r="DC26" i="115"/>
  <c r="W26" i="115"/>
  <c r="AN26" i="115"/>
  <c r="CM26" i="115"/>
  <c r="DD26" i="115"/>
  <c r="H27" i="115"/>
  <c r="Y27" i="115"/>
  <c r="E27" i="115"/>
  <c r="F27" i="115"/>
  <c r="BX27" i="115"/>
  <c r="CO27" i="115"/>
  <c r="I27" i="115"/>
  <c r="Z27" i="115"/>
  <c r="BY27" i="115"/>
  <c r="CP27" i="115"/>
  <c r="J27" i="115"/>
  <c r="AA27" i="115"/>
  <c r="BZ27" i="115"/>
  <c r="CQ27" i="115"/>
  <c r="K27" i="115"/>
  <c r="AB27" i="115"/>
  <c r="CA27" i="115"/>
  <c r="CR27" i="115"/>
  <c r="L27" i="115"/>
  <c r="AC27" i="115"/>
  <c r="CB27" i="115"/>
  <c r="CS27" i="115"/>
  <c r="M27" i="115"/>
  <c r="AD27" i="115"/>
  <c r="CC27" i="115"/>
  <c r="CT27" i="115"/>
  <c r="N27" i="115"/>
  <c r="AE27" i="115"/>
  <c r="CD27" i="115"/>
  <c r="CU27" i="115"/>
  <c r="O27" i="115"/>
  <c r="AF27" i="115"/>
  <c r="CE27" i="115"/>
  <c r="CV27" i="115"/>
  <c r="P27" i="115"/>
  <c r="AG27" i="115"/>
  <c r="CF27" i="115"/>
  <c r="CW27" i="115"/>
  <c r="Q27" i="115"/>
  <c r="AH27" i="115"/>
  <c r="CG27" i="115"/>
  <c r="CX27" i="115"/>
  <c r="R27" i="115"/>
  <c r="AI27" i="115"/>
  <c r="CH27" i="115"/>
  <c r="CY27" i="115"/>
  <c r="S27" i="115"/>
  <c r="AJ27" i="115"/>
  <c r="CI27" i="115"/>
  <c r="CZ27" i="115"/>
  <c r="T27" i="115"/>
  <c r="AK27" i="115"/>
  <c r="CJ27" i="115"/>
  <c r="DA27" i="115"/>
  <c r="U27" i="115"/>
  <c r="AL27" i="115"/>
  <c r="CK27" i="115"/>
  <c r="DB27" i="115"/>
  <c r="V27" i="115"/>
  <c r="AM27" i="115"/>
  <c r="CL27" i="115"/>
  <c r="DC27" i="115"/>
  <c r="W27" i="115"/>
  <c r="AN27" i="115"/>
  <c r="CM27" i="115"/>
  <c r="DD27" i="115"/>
  <c r="H28" i="115"/>
  <c r="Y28" i="115"/>
  <c r="E28" i="115"/>
  <c r="F28" i="115"/>
  <c r="BX28" i="115"/>
  <c r="CO28" i="115"/>
  <c r="I28" i="115"/>
  <c r="Z28" i="115"/>
  <c r="BY28" i="115"/>
  <c r="CP28" i="115"/>
  <c r="J28" i="115"/>
  <c r="AA28" i="115"/>
  <c r="BZ28" i="115"/>
  <c r="CQ28" i="115"/>
  <c r="K28" i="115"/>
  <c r="AB28" i="115"/>
  <c r="CA28" i="115"/>
  <c r="CR28" i="115"/>
  <c r="L28" i="115"/>
  <c r="AC28" i="115"/>
  <c r="CB28" i="115"/>
  <c r="CS28" i="115"/>
  <c r="M28" i="115"/>
  <c r="AD28" i="115"/>
  <c r="CC28" i="115"/>
  <c r="CT28" i="115"/>
  <c r="N28" i="115"/>
  <c r="AE28" i="115"/>
  <c r="CD28" i="115"/>
  <c r="CU28" i="115"/>
  <c r="O28" i="115"/>
  <c r="AF28" i="115"/>
  <c r="CE28" i="115"/>
  <c r="CV28" i="115"/>
  <c r="P28" i="115"/>
  <c r="AG28" i="115"/>
  <c r="CF28" i="115"/>
  <c r="CW28" i="115"/>
  <c r="Q28" i="115"/>
  <c r="AH28" i="115"/>
  <c r="CG28" i="115"/>
  <c r="CX28" i="115"/>
  <c r="R28" i="115"/>
  <c r="AI28" i="115"/>
  <c r="CH28" i="115"/>
  <c r="CY28" i="115"/>
  <c r="S28" i="115"/>
  <c r="AJ28" i="115"/>
  <c r="CI28" i="115"/>
  <c r="CZ28" i="115"/>
  <c r="T28" i="115"/>
  <c r="AK28" i="115"/>
  <c r="CJ28" i="115"/>
  <c r="DA28" i="115"/>
  <c r="U28" i="115"/>
  <c r="AL28" i="115"/>
  <c r="CK28" i="115"/>
  <c r="DB28" i="115"/>
  <c r="V28" i="115"/>
  <c r="AM28" i="115"/>
  <c r="CL28" i="115"/>
  <c r="DC28" i="115"/>
  <c r="W28" i="115"/>
  <c r="AN28" i="115"/>
  <c r="CM28" i="115"/>
  <c r="DD28" i="115"/>
  <c r="H29" i="115"/>
  <c r="Y29" i="115"/>
  <c r="E29" i="115"/>
  <c r="F29" i="115"/>
  <c r="BX29" i="115"/>
  <c r="CO29" i="115"/>
  <c r="I29" i="115"/>
  <c r="Z29" i="115"/>
  <c r="BY29" i="115"/>
  <c r="CP29" i="115"/>
  <c r="J29" i="115"/>
  <c r="AA29" i="115"/>
  <c r="BZ29" i="115"/>
  <c r="CQ29" i="115"/>
  <c r="K29" i="115"/>
  <c r="AB29" i="115"/>
  <c r="CA29" i="115"/>
  <c r="CR29" i="115"/>
  <c r="L29" i="115"/>
  <c r="AC29" i="115"/>
  <c r="CB29" i="115"/>
  <c r="CS29" i="115"/>
  <c r="M29" i="115"/>
  <c r="AD29" i="115"/>
  <c r="CC29" i="115"/>
  <c r="CT29" i="115"/>
  <c r="N29" i="115"/>
  <c r="AE29" i="115"/>
  <c r="CD29" i="115"/>
  <c r="CU29" i="115"/>
  <c r="O29" i="115"/>
  <c r="AF29" i="115"/>
  <c r="CE29" i="115"/>
  <c r="CV29" i="115"/>
  <c r="P29" i="115"/>
  <c r="AG29" i="115"/>
  <c r="CF29" i="115"/>
  <c r="CW29" i="115"/>
  <c r="Q29" i="115"/>
  <c r="AH29" i="115"/>
  <c r="CG29" i="115"/>
  <c r="CX29" i="115"/>
  <c r="R29" i="115"/>
  <c r="AI29" i="115"/>
  <c r="CH29" i="115"/>
  <c r="CY29" i="115"/>
  <c r="S29" i="115"/>
  <c r="AJ29" i="115"/>
  <c r="CI29" i="115"/>
  <c r="CZ29" i="115"/>
  <c r="T29" i="115"/>
  <c r="AK29" i="115"/>
  <c r="CJ29" i="115"/>
  <c r="DA29" i="115"/>
  <c r="U29" i="115"/>
  <c r="AL29" i="115"/>
  <c r="CK29" i="115"/>
  <c r="DB29" i="115"/>
  <c r="V29" i="115"/>
  <c r="AM29" i="115"/>
  <c r="CL29" i="115"/>
  <c r="DC29" i="115"/>
  <c r="W29" i="115"/>
  <c r="AN29" i="115"/>
  <c r="CM29" i="115"/>
  <c r="DD29" i="115"/>
  <c r="H30" i="115"/>
  <c r="Y30" i="115"/>
  <c r="E30" i="115"/>
  <c r="F30" i="115"/>
  <c r="BX30" i="115"/>
  <c r="CO30" i="115"/>
  <c r="I30" i="115"/>
  <c r="Z30" i="115"/>
  <c r="BY30" i="115"/>
  <c r="CP30" i="115"/>
  <c r="J30" i="115"/>
  <c r="AA30" i="115"/>
  <c r="BZ30" i="115"/>
  <c r="CQ30" i="115"/>
  <c r="K30" i="115"/>
  <c r="AB30" i="115"/>
  <c r="CA30" i="115"/>
  <c r="CR30" i="115"/>
  <c r="L30" i="115"/>
  <c r="AC30" i="115"/>
  <c r="CB30" i="115"/>
  <c r="CS30" i="115"/>
  <c r="M30" i="115"/>
  <c r="AD30" i="115"/>
  <c r="CC30" i="115"/>
  <c r="CT30" i="115"/>
  <c r="N30" i="115"/>
  <c r="AE30" i="115"/>
  <c r="CD30" i="115"/>
  <c r="CU30" i="115"/>
  <c r="O30" i="115"/>
  <c r="AF30" i="115"/>
  <c r="CE30" i="115"/>
  <c r="CV30" i="115"/>
  <c r="P30" i="115"/>
  <c r="AG30" i="115"/>
  <c r="CF30" i="115"/>
  <c r="CW30" i="115"/>
  <c r="Q30" i="115"/>
  <c r="AH30" i="115"/>
  <c r="CG30" i="115"/>
  <c r="CX30" i="115"/>
  <c r="R30" i="115"/>
  <c r="AI30" i="115"/>
  <c r="CH30" i="115"/>
  <c r="CY30" i="115"/>
  <c r="S30" i="115"/>
  <c r="AJ30" i="115"/>
  <c r="CI30" i="115"/>
  <c r="CZ30" i="115"/>
  <c r="T30" i="115"/>
  <c r="AK30" i="115"/>
  <c r="CJ30" i="115"/>
  <c r="DA30" i="115"/>
  <c r="U30" i="115"/>
  <c r="AL30" i="115"/>
  <c r="CK30" i="115"/>
  <c r="DB30" i="115"/>
  <c r="V30" i="115"/>
  <c r="AM30" i="115"/>
  <c r="CL30" i="115"/>
  <c r="DC30" i="115"/>
  <c r="W30" i="115"/>
  <c r="AN30" i="115"/>
  <c r="CM30" i="115"/>
  <c r="DD30" i="115"/>
  <c r="H31" i="115"/>
  <c r="Y31" i="115"/>
  <c r="E31" i="115"/>
  <c r="F31" i="115"/>
  <c r="BX31" i="115"/>
  <c r="CO31" i="115"/>
  <c r="I31" i="115"/>
  <c r="Z31" i="115"/>
  <c r="BY31" i="115"/>
  <c r="CP31" i="115"/>
  <c r="J31" i="115"/>
  <c r="AA31" i="115"/>
  <c r="BZ31" i="115"/>
  <c r="CQ31" i="115"/>
  <c r="K31" i="115"/>
  <c r="AB31" i="115"/>
  <c r="CA31" i="115"/>
  <c r="CR31" i="115"/>
  <c r="L31" i="115"/>
  <c r="AC31" i="115"/>
  <c r="CB31" i="115"/>
  <c r="CS31" i="115"/>
  <c r="M31" i="115"/>
  <c r="AD31" i="115"/>
  <c r="CC31" i="115"/>
  <c r="CT31" i="115"/>
  <c r="N31" i="115"/>
  <c r="AE31" i="115"/>
  <c r="CD31" i="115"/>
  <c r="CU31" i="115"/>
  <c r="O31" i="115"/>
  <c r="AF31" i="115"/>
  <c r="CE31" i="115"/>
  <c r="CV31" i="115"/>
  <c r="P31" i="115"/>
  <c r="AG31" i="115"/>
  <c r="CF31" i="115"/>
  <c r="CW31" i="115"/>
  <c r="Q31" i="115"/>
  <c r="AH31" i="115"/>
  <c r="CG31" i="115"/>
  <c r="CX31" i="115"/>
  <c r="R31" i="115"/>
  <c r="AI31" i="115"/>
  <c r="CH31" i="115"/>
  <c r="CY31" i="115"/>
  <c r="S31" i="115"/>
  <c r="AJ31" i="115"/>
  <c r="CI31" i="115"/>
  <c r="CZ31" i="115"/>
  <c r="T31" i="115"/>
  <c r="AK31" i="115"/>
  <c r="CJ31" i="115"/>
  <c r="DA31" i="115"/>
  <c r="U31" i="115"/>
  <c r="AL31" i="115"/>
  <c r="CK31" i="115"/>
  <c r="DB31" i="115"/>
  <c r="V31" i="115"/>
  <c r="AM31" i="115"/>
  <c r="CL31" i="115"/>
  <c r="DC31" i="115"/>
  <c r="W31" i="115"/>
  <c r="AN31" i="115"/>
  <c r="CM31" i="115"/>
  <c r="DD31" i="115"/>
  <c r="H32" i="115"/>
  <c r="Y32" i="115"/>
  <c r="E32" i="115"/>
  <c r="F32" i="115"/>
  <c r="BX32" i="115"/>
  <c r="CO32" i="115"/>
  <c r="I32" i="115"/>
  <c r="Z32" i="115"/>
  <c r="BY32" i="115"/>
  <c r="CP32" i="115"/>
  <c r="J32" i="115"/>
  <c r="AA32" i="115"/>
  <c r="BZ32" i="115"/>
  <c r="CQ32" i="115"/>
  <c r="K32" i="115"/>
  <c r="AB32" i="115"/>
  <c r="CA32" i="115"/>
  <c r="CR32" i="115"/>
  <c r="L32" i="115"/>
  <c r="AC32" i="115"/>
  <c r="CB32" i="115"/>
  <c r="CS32" i="115"/>
  <c r="M32" i="115"/>
  <c r="AD32" i="115"/>
  <c r="CC32" i="115"/>
  <c r="CT32" i="115"/>
  <c r="N32" i="115"/>
  <c r="AE32" i="115"/>
  <c r="CD32" i="115"/>
  <c r="CU32" i="115"/>
  <c r="O32" i="115"/>
  <c r="AF32" i="115"/>
  <c r="CE32" i="115"/>
  <c r="CV32" i="115"/>
  <c r="P32" i="115"/>
  <c r="AG32" i="115"/>
  <c r="CF32" i="115"/>
  <c r="CW32" i="115"/>
  <c r="Q32" i="115"/>
  <c r="AH32" i="115"/>
  <c r="CG32" i="115"/>
  <c r="CX32" i="115"/>
  <c r="R32" i="115"/>
  <c r="AI32" i="115"/>
  <c r="CH32" i="115"/>
  <c r="CY32" i="115"/>
  <c r="S32" i="115"/>
  <c r="AJ32" i="115"/>
  <c r="CI32" i="115"/>
  <c r="CZ32" i="115"/>
  <c r="T32" i="115"/>
  <c r="AK32" i="115"/>
  <c r="CJ32" i="115"/>
  <c r="DA32" i="115"/>
  <c r="U32" i="115"/>
  <c r="AL32" i="115"/>
  <c r="CK32" i="115"/>
  <c r="DB32" i="115"/>
  <c r="V32" i="115"/>
  <c r="AM32" i="115"/>
  <c r="CL32" i="115"/>
  <c r="DC32" i="115"/>
  <c r="W32" i="115"/>
  <c r="AN32" i="115"/>
  <c r="CM32" i="115"/>
  <c r="DD32" i="115"/>
  <c r="H33" i="115"/>
  <c r="Y33" i="115"/>
  <c r="E33" i="115"/>
  <c r="F33" i="115"/>
  <c r="BX33" i="115"/>
  <c r="CO33" i="115"/>
  <c r="I33" i="115"/>
  <c r="Z33" i="115"/>
  <c r="BY33" i="115"/>
  <c r="CP33" i="115"/>
  <c r="J33" i="115"/>
  <c r="AA33" i="115"/>
  <c r="BZ33" i="115"/>
  <c r="CQ33" i="115"/>
  <c r="K33" i="115"/>
  <c r="AB33" i="115"/>
  <c r="CA33" i="115"/>
  <c r="CR33" i="115"/>
  <c r="L33" i="115"/>
  <c r="AC33" i="115"/>
  <c r="CB33" i="115"/>
  <c r="CS33" i="115"/>
  <c r="M33" i="115"/>
  <c r="AD33" i="115"/>
  <c r="CC33" i="115"/>
  <c r="CT33" i="115"/>
  <c r="N33" i="115"/>
  <c r="AE33" i="115"/>
  <c r="CD33" i="115"/>
  <c r="CU33" i="115"/>
  <c r="O33" i="115"/>
  <c r="AF33" i="115"/>
  <c r="CE33" i="115"/>
  <c r="CV33" i="115"/>
  <c r="P33" i="115"/>
  <c r="AG33" i="115"/>
  <c r="CF33" i="115"/>
  <c r="CW33" i="115"/>
  <c r="Q33" i="115"/>
  <c r="AH33" i="115"/>
  <c r="CG33" i="115"/>
  <c r="CX33" i="115"/>
  <c r="R33" i="115"/>
  <c r="AI33" i="115"/>
  <c r="CH33" i="115"/>
  <c r="CY33" i="115"/>
  <c r="S33" i="115"/>
  <c r="AJ33" i="115"/>
  <c r="CI33" i="115"/>
  <c r="CZ33" i="115"/>
  <c r="T33" i="115"/>
  <c r="AK33" i="115"/>
  <c r="CJ33" i="115"/>
  <c r="DA33" i="115"/>
  <c r="U33" i="115"/>
  <c r="AL33" i="115"/>
  <c r="CK33" i="115"/>
  <c r="DB33" i="115"/>
  <c r="V33" i="115"/>
  <c r="AM33" i="115"/>
  <c r="CL33" i="115"/>
  <c r="DC33" i="115"/>
  <c r="W33" i="115"/>
  <c r="AN33" i="115"/>
  <c r="CM33" i="115"/>
  <c r="DD33" i="115"/>
  <c r="H34" i="115"/>
  <c r="Y34" i="115"/>
  <c r="E34" i="115"/>
  <c r="F34" i="115"/>
  <c r="BX34" i="115"/>
  <c r="CO34" i="115"/>
  <c r="I34" i="115"/>
  <c r="Z34" i="115"/>
  <c r="BY34" i="115"/>
  <c r="CP34" i="115"/>
  <c r="J34" i="115"/>
  <c r="AA34" i="115"/>
  <c r="BZ34" i="115"/>
  <c r="CQ34" i="115"/>
  <c r="K34" i="115"/>
  <c r="AB34" i="115"/>
  <c r="CA34" i="115"/>
  <c r="CR34" i="115"/>
  <c r="L34" i="115"/>
  <c r="AC34" i="115"/>
  <c r="CB34" i="115"/>
  <c r="CS34" i="115"/>
  <c r="M34" i="115"/>
  <c r="AD34" i="115"/>
  <c r="CC34" i="115"/>
  <c r="CT34" i="115"/>
  <c r="N34" i="115"/>
  <c r="AE34" i="115"/>
  <c r="CD34" i="115"/>
  <c r="CU34" i="115"/>
  <c r="O34" i="115"/>
  <c r="AF34" i="115"/>
  <c r="CE34" i="115"/>
  <c r="CV34" i="115"/>
  <c r="P34" i="115"/>
  <c r="AG34" i="115"/>
  <c r="CF34" i="115"/>
  <c r="CW34" i="115"/>
  <c r="Q34" i="115"/>
  <c r="AH34" i="115"/>
  <c r="CG34" i="115"/>
  <c r="CX34" i="115"/>
  <c r="R34" i="115"/>
  <c r="AI34" i="115"/>
  <c r="CH34" i="115"/>
  <c r="CY34" i="115"/>
  <c r="S34" i="115"/>
  <c r="AJ34" i="115"/>
  <c r="CI34" i="115"/>
  <c r="CZ34" i="115"/>
  <c r="T34" i="115"/>
  <c r="AK34" i="115"/>
  <c r="CJ34" i="115"/>
  <c r="DA34" i="115"/>
  <c r="U34" i="115"/>
  <c r="AL34" i="115"/>
  <c r="CK34" i="115"/>
  <c r="DB34" i="115"/>
  <c r="V34" i="115"/>
  <c r="AM34" i="115"/>
  <c r="CL34" i="115"/>
  <c r="DC34" i="115"/>
  <c r="W34" i="115"/>
  <c r="AN34" i="115"/>
  <c r="CM34" i="115"/>
  <c r="DD34" i="115"/>
  <c r="H35" i="115"/>
  <c r="Y35" i="115"/>
  <c r="E35" i="115"/>
  <c r="F35" i="115"/>
  <c r="BX35" i="115"/>
  <c r="CO35" i="115"/>
  <c r="I35" i="115"/>
  <c r="Z35" i="115"/>
  <c r="BY35" i="115"/>
  <c r="CP35" i="115"/>
  <c r="J35" i="115"/>
  <c r="AA35" i="115"/>
  <c r="BZ35" i="115"/>
  <c r="CQ35" i="115"/>
  <c r="K35" i="115"/>
  <c r="AB35" i="115"/>
  <c r="CA35" i="115"/>
  <c r="CR35" i="115"/>
  <c r="L35" i="115"/>
  <c r="AC35" i="115"/>
  <c r="CB35" i="115"/>
  <c r="CS35" i="115"/>
  <c r="M35" i="115"/>
  <c r="AD35" i="115"/>
  <c r="CC35" i="115"/>
  <c r="CT35" i="115"/>
  <c r="N35" i="115"/>
  <c r="AE35" i="115"/>
  <c r="CD35" i="115"/>
  <c r="CU35" i="115"/>
  <c r="O35" i="115"/>
  <c r="AF35" i="115"/>
  <c r="CE35" i="115"/>
  <c r="CV35" i="115"/>
  <c r="P35" i="115"/>
  <c r="AG35" i="115"/>
  <c r="CF35" i="115"/>
  <c r="CW35" i="115"/>
  <c r="Q35" i="115"/>
  <c r="AH35" i="115"/>
  <c r="CG35" i="115"/>
  <c r="CX35" i="115"/>
  <c r="R35" i="115"/>
  <c r="AI35" i="115"/>
  <c r="CH35" i="115"/>
  <c r="CY35" i="115"/>
  <c r="S35" i="115"/>
  <c r="AJ35" i="115"/>
  <c r="CI35" i="115"/>
  <c r="CZ35" i="115"/>
  <c r="T35" i="115"/>
  <c r="AK35" i="115"/>
  <c r="CJ35" i="115"/>
  <c r="DA35" i="115"/>
  <c r="U35" i="115"/>
  <c r="AL35" i="115"/>
  <c r="CK35" i="115"/>
  <c r="DB35" i="115"/>
  <c r="V35" i="115"/>
  <c r="AM35" i="115"/>
  <c r="CL35" i="115"/>
  <c r="DC35" i="115"/>
  <c r="W35" i="115"/>
  <c r="AN35" i="115"/>
  <c r="CM35" i="115"/>
  <c r="DD35" i="115"/>
  <c r="H36" i="115"/>
  <c r="Y36" i="115"/>
  <c r="E36" i="115"/>
  <c r="F36" i="115"/>
  <c r="BX36" i="115"/>
  <c r="CO36" i="115"/>
  <c r="I36" i="115"/>
  <c r="Z36" i="115"/>
  <c r="BY36" i="115"/>
  <c r="CP36" i="115"/>
  <c r="J36" i="115"/>
  <c r="AA36" i="115"/>
  <c r="BZ36" i="115"/>
  <c r="CQ36" i="115"/>
  <c r="K36" i="115"/>
  <c r="AB36" i="115"/>
  <c r="CA36" i="115"/>
  <c r="CR36" i="115"/>
  <c r="L36" i="115"/>
  <c r="AC36" i="115"/>
  <c r="CB36" i="115"/>
  <c r="CS36" i="115"/>
  <c r="M36" i="115"/>
  <c r="AD36" i="115"/>
  <c r="CC36" i="115"/>
  <c r="CT36" i="115"/>
  <c r="N36" i="115"/>
  <c r="AE36" i="115"/>
  <c r="CD36" i="115"/>
  <c r="CU36" i="115"/>
  <c r="O36" i="115"/>
  <c r="AF36" i="115"/>
  <c r="CE36" i="115"/>
  <c r="CV36" i="115"/>
  <c r="P36" i="115"/>
  <c r="AG36" i="115"/>
  <c r="CF36" i="115"/>
  <c r="CW36" i="115"/>
  <c r="Q36" i="115"/>
  <c r="AH36" i="115"/>
  <c r="CG36" i="115"/>
  <c r="CX36" i="115"/>
  <c r="R36" i="115"/>
  <c r="AI36" i="115"/>
  <c r="CH36" i="115"/>
  <c r="CY36" i="115"/>
  <c r="S36" i="115"/>
  <c r="AJ36" i="115"/>
  <c r="CI36" i="115"/>
  <c r="CZ36" i="115"/>
  <c r="T36" i="115"/>
  <c r="AK36" i="115"/>
  <c r="CJ36" i="115"/>
  <c r="DA36" i="115"/>
  <c r="U36" i="115"/>
  <c r="AL36" i="115"/>
  <c r="CK36" i="115"/>
  <c r="DB36" i="115"/>
  <c r="V36" i="115"/>
  <c r="AM36" i="115"/>
  <c r="CL36" i="115"/>
  <c r="DC36" i="115"/>
  <c r="W36" i="115"/>
  <c r="AN36" i="115"/>
  <c r="CM36" i="115"/>
  <c r="DD36" i="115"/>
  <c r="H37" i="115"/>
  <c r="Y37" i="115"/>
  <c r="E37" i="115"/>
  <c r="F37" i="115"/>
  <c r="BX37" i="115"/>
  <c r="CO37" i="115"/>
  <c r="I37" i="115"/>
  <c r="Z37" i="115"/>
  <c r="BY37" i="115"/>
  <c r="CP37" i="115"/>
  <c r="J37" i="115"/>
  <c r="AA37" i="115"/>
  <c r="BZ37" i="115"/>
  <c r="CQ37" i="115"/>
  <c r="K37" i="115"/>
  <c r="AB37" i="115"/>
  <c r="CA37" i="115"/>
  <c r="CR37" i="115"/>
  <c r="L37" i="115"/>
  <c r="AC37" i="115"/>
  <c r="CB37" i="115"/>
  <c r="CS37" i="115"/>
  <c r="M37" i="115"/>
  <c r="AD37" i="115"/>
  <c r="CC37" i="115"/>
  <c r="CT37" i="115"/>
  <c r="N37" i="115"/>
  <c r="AE37" i="115"/>
  <c r="CD37" i="115"/>
  <c r="CU37" i="115"/>
  <c r="O37" i="115"/>
  <c r="AF37" i="115"/>
  <c r="CE37" i="115"/>
  <c r="CV37" i="115"/>
  <c r="P37" i="115"/>
  <c r="AG37" i="115"/>
  <c r="CF37" i="115"/>
  <c r="CW37" i="115"/>
  <c r="Q37" i="115"/>
  <c r="AH37" i="115"/>
  <c r="CG37" i="115"/>
  <c r="CX37" i="115"/>
  <c r="R37" i="115"/>
  <c r="AI37" i="115"/>
  <c r="CH37" i="115"/>
  <c r="CY37" i="115"/>
  <c r="S37" i="115"/>
  <c r="AJ37" i="115"/>
  <c r="CI37" i="115"/>
  <c r="CZ37" i="115"/>
  <c r="T37" i="115"/>
  <c r="AK37" i="115"/>
  <c r="CJ37" i="115"/>
  <c r="DA37" i="115"/>
  <c r="U37" i="115"/>
  <c r="AL37" i="115"/>
  <c r="CK37" i="115"/>
  <c r="DB37" i="115"/>
  <c r="V37" i="115"/>
  <c r="AM37" i="115"/>
  <c r="CL37" i="115"/>
  <c r="DC37" i="115"/>
  <c r="W37" i="115"/>
  <c r="AN37" i="115"/>
  <c r="CM37" i="115"/>
  <c r="DD37" i="115"/>
  <c r="H38" i="115"/>
  <c r="Y38" i="115"/>
  <c r="E38" i="115"/>
  <c r="F38" i="115"/>
  <c r="BX38" i="115"/>
  <c r="CO38" i="115"/>
  <c r="I38" i="115"/>
  <c r="Z38" i="115"/>
  <c r="BY38" i="115"/>
  <c r="CP38" i="115"/>
  <c r="J38" i="115"/>
  <c r="AA38" i="115"/>
  <c r="BZ38" i="115"/>
  <c r="CQ38" i="115"/>
  <c r="K38" i="115"/>
  <c r="AB38" i="115"/>
  <c r="CA38" i="115"/>
  <c r="CR38" i="115"/>
  <c r="L38" i="115"/>
  <c r="AC38" i="115"/>
  <c r="CB38" i="115"/>
  <c r="CS38" i="115"/>
  <c r="M38" i="115"/>
  <c r="AD38" i="115"/>
  <c r="CC38" i="115"/>
  <c r="CT38" i="115"/>
  <c r="N38" i="115"/>
  <c r="AE38" i="115"/>
  <c r="CD38" i="115"/>
  <c r="CU38" i="115"/>
  <c r="O38" i="115"/>
  <c r="AF38" i="115"/>
  <c r="CE38" i="115"/>
  <c r="CV38" i="115"/>
  <c r="P38" i="115"/>
  <c r="AG38" i="115"/>
  <c r="CF38" i="115"/>
  <c r="CW38" i="115"/>
  <c r="Q38" i="115"/>
  <c r="AH38" i="115"/>
  <c r="CG38" i="115"/>
  <c r="CX38" i="115"/>
  <c r="R38" i="115"/>
  <c r="AI38" i="115"/>
  <c r="CH38" i="115"/>
  <c r="CY38" i="115"/>
  <c r="S38" i="115"/>
  <c r="AJ38" i="115"/>
  <c r="CI38" i="115"/>
  <c r="CZ38" i="115"/>
  <c r="T38" i="115"/>
  <c r="AK38" i="115"/>
  <c r="CJ38" i="115"/>
  <c r="DA38" i="115"/>
  <c r="U38" i="115"/>
  <c r="AL38" i="115"/>
  <c r="CK38" i="115"/>
  <c r="DB38" i="115"/>
  <c r="V38" i="115"/>
  <c r="AM38" i="115"/>
  <c r="CL38" i="115"/>
  <c r="DC38" i="115"/>
  <c r="W38" i="115"/>
  <c r="AN38" i="115"/>
  <c r="CM38" i="115"/>
  <c r="DD38" i="115"/>
  <c r="H39" i="115"/>
  <c r="Y39" i="115"/>
  <c r="E39" i="115"/>
  <c r="F39" i="115"/>
  <c r="BX39" i="115"/>
  <c r="CO39" i="115"/>
  <c r="I39" i="115"/>
  <c r="Z39" i="115"/>
  <c r="BY39" i="115"/>
  <c r="CP39" i="115"/>
  <c r="J39" i="115"/>
  <c r="AA39" i="115"/>
  <c r="BZ39" i="115"/>
  <c r="CQ39" i="115"/>
  <c r="K39" i="115"/>
  <c r="AB39" i="115"/>
  <c r="CA39" i="115"/>
  <c r="CR39" i="115"/>
  <c r="L39" i="115"/>
  <c r="AC39" i="115"/>
  <c r="CB39" i="115"/>
  <c r="CS39" i="115"/>
  <c r="M39" i="115"/>
  <c r="AD39" i="115"/>
  <c r="CC39" i="115"/>
  <c r="CT39" i="115"/>
  <c r="N39" i="115"/>
  <c r="AE39" i="115"/>
  <c r="CD39" i="115"/>
  <c r="CU39" i="115"/>
  <c r="O39" i="115"/>
  <c r="AF39" i="115"/>
  <c r="CE39" i="115"/>
  <c r="CV39" i="115"/>
  <c r="P39" i="115"/>
  <c r="AG39" i="115"/>
  <c r="CF39" i="115"/>
  <c r="CW39" i="115"/>
  <c r="Q39" i="115"/>
  <c r="AH39" i="115"/>
  <c r="CG39" i="115"/>
  <c r="CX39" i="115"/>
  <c r="R39" i="115"/>
  <c r="AI39" i="115"/>
  <c r="CH39" i="115"/>
  <c r="CY39" i="115"/>
  <c r="S39" i="115"/>
  <c r="AJ39" i="115"/>
  <c r="CI39" i="115"/>
  <c r="CZ39" i="115"/>
  <c r="T39" i="115"/>
  <c r="AK39" i="115"/>
  <c r="CJ39" i="115"/>
  <c r="DA39" i="115"/>
  <c r="U39" i="115"/>
  <c r="AL39" i="115"/>
  <c r="CK39" i="115"/>
  <c r="DB39" i="115"/>
  <c r="V39" i="115"/>
  <c r="AM39" i="115"/>
  <c r="CL39" i="115"/>
  <c r="DC39" i="115"/>
  <c r="W39" i="115"/>
  <c r="AN39" i="115"/>
  <c r="CM39" i="115"/>
  <c r="DD39" i="115"/>
  <c r="H40" i="115"/>
  <c r="Y40" i="115"/>
  <c r="E40" i="115"/>
  <c r="F40" i="115"/>
  <c r="BX40" i="115"/>
  <c r="CO40" i="115"/>
  <c r="I40" i="115"/>
  <c r="Z40" i="115"/>
  <c r="BY40" i="115"/>
  <c r="CP40" i="115"/>
  <c r="J40" i="115"/>
  <c r="AA40" i="115"/>
  <c r="BZ40" i="115"/>
  <c r="CQ40" i="115"/>
  <c r="K40" i="115"/>
  <c r="AB40" i="115"/>
  <c r="CA40" i="115"/>
  <c r="CR40" i="115"/>
  <c r="L40" i="115"/>
  <c r="AC40" i="115"/>
  <c r="CB40" i="115"/>
  <c r="CS40" i="115"/>
  <c r="M40" i="115"/>
  <c r="AD40" i="115"/>
  <c r="CC40" i="115"/>
  <c r="CT40" i="115"/>
  <c r="N40" i="115"/>
  <c r="AE40" i="115"/>
  <c r="CD40" i="115"/>
  <c r="CU40" i="115"/>
  <c r="O40" i="115"/>
  <c r="AF40" i="115"/>
  <c r="CE40" i="115"/>
  <c r="CV40" i="115"/>
  <c r="P40" i="115"/>
  <c r="AG40" i="115"/>
  <c r="CF40" i="115"/>
  <c r="CW40" i="115"/>
  <c r="Q40" i="115"/>
  <c r="AH40" i="115"/>
  <c r="CG40" i="115"/>
  <c r="CX40" i="115"/>
  <c r="R40" i="115"/>
  <c r="AI40" i="115"/>
  <c r="CH40" i="115"/>
  <c r="CY40" i="115"/>
  <c r="S40" i="115"/>
  <c r="AJ40" i="115"/>
  <c r="CI40" i="115"/>
  <c r="CZ40" i="115"/>
  <c r="T40" i="115"/>
  <c r="AK40" i="115"/>
  <c r="CJ40" i="115"/>
  <c r="DA40" i="115"/>
  <c r="U40" i="115"/>
  <c r="AL40" i="115"/>
  <c r="CK40" i="115"/>
  <c r="DB40" i="115"/>
  <c r="V40" i="115"/>
  <c r="AM40" i="115"/>
  <c r="CL40" i="115"/>
  <c r="DC40" i="115"/>
  <c r="W40" i="115"/>
  <c r="AN40" i="115"/>
  <c r="CM40" i="115"/>
  <c r="DD40" i="115"/>
  <c r="H41" i="115"/>
  <c r="Y41" i="115"/>
  <c r="E41" i="115"/>
  <c r="F41" i="115"/>
  <c r="BX41" i="115"/>
  <c r="CO41" i="115"/>
  <c r="I41" i="115"/>
  <c r="Z41" i="115"/>
  <c r="BY41" i="115"/>
  <c r="CP41" i="115"/>
  <c r="J41" i="115"/>
  <c r="AA41" i="115"/>
  <c r="BZ41" i="115"/>
  <c r="CQ41" i="115"/>
  <c r="K41" i="115"/>
  <c r="AB41" i="115"/>
  <c r="CA41" i="115"/>
  <c r="CR41" i="115"/>
  <c r="L41" i="115"/>
  <c r="AC41" i="115"/>
  <c r="CB41" i="115"/>
  <c r="CS41" i="115"/>
  <c r="M41" i="115"/>
  <c r="AD41" i="115"/>
  <c r="CC41" i="115"/>
  <c r="CT41" i="115"/>
  <c r="N41" i="115"/>
  <c r="AE41" i="115"/>
  <c r="CD41" i="115"/>
  <c r="CU41" i="115"/>
  <c r="O41" i="115"/>
  <c r="AF41" i="115"/>
  <c r="CE41" i="115"/>
  <c r="CV41" i="115"/>
  <c r="P41" i="115"/>
  <c r="AG41" i="115"/>
  <c r="CF41" i="115"/>
  <c r="CW41" i="115"/>
  <c r="Q41" i="115"/>
  <c r="AH41" i="115"/>
  <c r="CG41" i="115"/>
  <c r="CX41" i="115"/>
  <c r="R41" i="115"/>
  <c r="AI41" i="115"/>
  <c r="CH41" i="115"/>
  <c r="CY41" i="115"/>
  <c r="S41" i="115"/>
  <c r="AJ41" i="115"/>
  <c r="CI41" i="115"/>
  <c r="CZ41" i="115"/>
  <c r="T41" i="115"/>
  <c r="AK41" i="115"/>
  <c r="CJ41" i="115"/>
  <c r="DA41" i="115"/>
  <c r="U41" i="115"/>
  <c r="AL41" i="115"/>
  <c r="CK41" i="115"/>
  <c r="DB41" i="115"/>
  <c r="V41" i="115"/>
  <c r="AM41" i="115"/>
  <c r="CL41" i="115"/>
  <c r="DC41" i="115"/>
  <c r="W41" i="115"/>
  <c r="AN41" i="115"/>
  <c r="CM41" i="115"/>
  <c r="DD41" i="115"/>
  <c r="H42" i="115"/>
  <c r="Y42" i="115"/>
  <c r="E42" i="115"/>
  <c r="F42" i="115"/>
  <c r="BX42" i="115"/>
  <c r="CO42" i="115"/>
  <c r="I42" i="115"/>
  <c r="Z42" i="115"/>
  <c r="BY42" i="115"/>
  <c r="CP42" i="115"/>
  <c r="J42" i="115"/>
  <c r="AA42" i="115"/>
  <c r="BZ42" i="115"/>
  <c r="CQ42" i="115"/>
  <c r="K42" i="115"/>
  <c r="AB42" i="115"/>
  <c r="CA42" i="115"/>
  <c r="CR42" i="115"/>
  <c r="L42" i="115"/>
  <c r="AC42" i="115"/>
  <c r="CB42" i="115"/>
  <c r="CS42" i="115"/>
  <c r="M42" i="115"/>
  <c r="AD42" i="115"/>
  <c r="CC42" i="115"/>
  <c r="CT42" i="115"/>
  <c r="N42" i="115"/>
  <c r="AE42" i="115"/>
  <c r="CD42" i="115"/>
  <c r="CU42" i="115"/>
  <c r="O42" i="115"/>
  <c r="AF42" i="115"/>
  <c r="CE42" i="115"/>
  <c r="CV42" i="115"/>
  <c r="P42" i="115"/>
  <c r="AG42" i="115"/>
  <c r="CF42" i="115"/>
  <c r="CW42" i="115"/>
  <c r="Q42" i="115"/>
  <c r="AH42" i="115"/>
  <c r="CG42" i="115"/>
  <c r="CX42" i="115"/>
  <c r="R42" i="115"/>
  <c r="AI42" i="115"/>
  <c r="CH42" i="115"/>
  <c r="CY42" i="115"/>
  <c r="S42" i="115"/>
  <c r="AJ42" i="115"/>
  <c r="CI42" i="115"/>
  <c r="CZ42" i="115"/>
  <c r="T42" i="115"/>
  <c r="AK42" i="115"/>
  <c r="CJ42" i="115"/>
  <c r="DA42" i="115"/>
  <c r="U42" i="115"/>
  <c r="AL42" i="115"/>
  <c r="CK42" i="115"/>
  <c r="DB42" i="115"/>
  <c r="V42" i="115"/>
  <c r="AM42" i="115"/>
  <c r="CL42" i="115"/>
  <c r="DC42" i="115"/>
  <c r="W42" i="115"/>
  <c r="AN42" i="115"/>
  <c r="CM42" i="115"/>
  <c r="DD42" i="115"/>
  <c r="H43" i="115"/>
  <c r="Y43" i="115"/>
  <c r="E43" i="115"/>
  <c r="F43" i="115"/>
  <c r="BX43" i="115"/>
  <c r="CO43" i="115"/>
  <c r="I43" i="115"/>
  <c r="Z43" i="115"/>
  <c r="BY43" i="115"/>
  <c r="CP43" i="115"/>
  <c r="J43" i="115"/>
  <c r="AA43" i="115"/>
  <c r="BZ43" i="115"/>
  <c r="CQ43" i="115"/>
  <c r="K43" i="115"/>
  <c r="AB43" i="115"/>
  <c r="CA43" i="115"/>
  <c r="CR43" i="115"/>
  <c r="L43" i="115"/>
  <c r="AC43" i="115"/>
  <c r="CB43" i="115"/>
  <c r="CS43" i="115"/>
  <c r="M43" i="115"/>
  <c r="AD43" i="115"/>
  <c r="CC43" i="115"/>
  <c r="CT43" i="115"/>
  <c r="N43" i="115"/>
  <c r="AE43" i="115"/>
  <c r="CD43" i="115"/>
  <c r="CU43" i="115"/>
  <c r="O43" i="115"/>
  <c r="AF43" i="115"/>
  <c r="CE43" i="115"/>
  <c r="CV43" i="115"/>
  <c r="P43" i="115"/>
  <c r="AG43" i="115"/>
  <c r="CF43" i="115"/>
  <c r="CW43" i="115"/>
  <c r="Q43" i="115"/>
  <c r="AH43" i="115"/>
  <c r="CG43" i="115"/>
  <c r="CX43" i="115"/>
  <c r="R43" i="115"/>
  <c r="AI43" i="115"/>
  <c r="CH43" i="115"/>
  <c r="CY43" i="115"/>
  <c r="S43" i="115"/>
  <c r="AJ43" i="115"/>
  <c r="CI43" i="115"/>
  <c r="CZ43" i="115"/>
  <c r="T43" i="115"/>
  <c r="AK43" i="115"/>
  <c r="CJ43" i="115"/>
  <c r="DA43" i="115"/>
  <c r="U43" i="115"/>
  <c r="AL43" i="115"/>
  <c r="CK43" i="115"/>
  <c r="DB43" i="115"/>
  <c r="V43" i="115"/>
  <c r="AM43" i="115"/>
  <c r="CL43" i="115"/>
  <c r="DC43" i="115"/>
  <c r="W43" i="115"/>
  <c r="AN43" i="115"/>
  <c r="CM43" i="115"/>
  <c r="DD43" i="115"/>
  <c r="H44" i="115"/>
  <c r="Y44" i="115"/>
  <c r="E44" i="115"/>
  <c r="F44" i="115"/>
  <c r="BX44" i="115"/>
  <c r="CO44" i="115"/>
  <c r="I44" i="115"/>
  <c r="Z44" i="115"/>
  <c r="BY44" i="115"/>
  <c r="CP44" i="115"/>
  <c r="J44" i="115"/>
  <c r="AA44" i="115"/>
  <c r="BZ44" i="115"/>
  <c r="CQ44" i="115"/>
  <c r="K44" i="115"/>
  <c r="AB44" i="115"/>
  <c r="CA44" i="115"/>
  <c r="CR44" i="115"/>
  <c r="L44" i="115"/>
  <c r="AC44" i="115"/>
  <c r="CB44" i="115"/>
  <c r="CS44" i="115"/>
  <c r="M44" i="115"/>
  <c r="AD44" i="115"/>
  <c r="CC44" i="115"/>
  <c r="CT44" i="115"/>
  <c r="N44" i="115"/>
  <c r="AE44" i="115"/>
  <c r="CD44" i="115"/>
  <c r="CU44" i="115"/>
  <c r="O44" i="115"/>
  <c r="AF44" i="115"/>
  <c r="CE44" i="115"/>
  <c r="CV44" i="115"/>
  <c r="P44" i="115"/>
  <c r="AG44" i="115"/>
  <c r="CF44" i="115"/>
  <c r="CW44" i="115"/>
  <c r="Q44" i="115"/>
  <c r="AH44" i="115"/>
  <c r="CG44" i="115"/>
  <c r="CX44" i="115"/>
  <c r="R44" i="115"/>
  <c r="AI44" i="115"/>
  <c r="CH44" i="115"/>
  <c r="CY44" i="115"/>
  <c r="S44" i="115"/>
  <c r="AJ44" i="115"/>
  <c r="CI44" i="115"/>
  <c r="CZ44" i="115"/>
  <c r="T44" i="115"/>
  <c r="AK44" i="115"/>
  <c r="CJ44" i="115"/>
  <c r="DA44" i="115"/>
  <c r="U44" i="115"/>
  <c r="AL44" i="115"/>
  <c r="CK44" i="115"/>
  <c r="DB44" i="115"/>
  <c r="V44" i="115"/>
  <c r="AM44" i="115"/>
  <c r="CL44" i="115"/>
  <c r="DC44" i="115"/>
  <c r="W44" i="115"/>
  <c r="AN44" i="115"/>
  <c r="CM44" i="115"/>
  <c r="DD44" i="115"/>
  <c r="H45" i="115"/>
  <c r="Y45" i="115"/>
  <c r="E45" i="115"/>
  <c r="F45" i="115"/>
  <c r="BX45" i="115"/>
  <c r="CO45" i="115"/>
  <c r="I45" i="115"/>
  <c r="Z45" i="115"/>
  <c r="BY45" i="115"/>
  <c r="CP45" i="115"/>
  <c r="J45" i="115"/>
  <c r="AA45" i="115"/>
  <c r="BZ45" i="115"/>
  <c r="CQ45" i="115"/>
  <c r="K45" i="115"/>
  <c r="AB45" i="115"/>
  <c r="CA45" i="115"/>
  <c r="CR45" i="115"/>
  <c r="L45" i="115"/>
  <c r="AC45" i="115"/>
  <c r="CB45" i="115"/>
  <c r="CS45" i="115"/>
  <c r="M45" i="115"/>
  <c r="AD45" i="115"/>
  <c r="CC45" i="115"/>
  <c r="CT45" i="115"/>
  <c r="N45" i="115"/>
  <c r="AE45" i="115"/>
  <c r="CD45" i="115"/>
  <c r="CU45" i="115"/>
  <c r="O45" i="115"/>
  <c r="AF45" i="115"/>
  <c r="CE45" i="115"/>
  <c r="CV45" i="115"/>
  <c r="P45" i="115"/>
  <c r="AG45" i="115"/>
  <c r="CF45" i="115"/>
  <c r="CW45" i="115"/>
  <c r="Q45" i="115"/>
  <c r="AH45" i="115"/>
  <c r="CG45" i="115"/>
  <c r="CX45" i="115"/>
  <c r="R45" i="115"/>
  <c r="AI45" i="115"/>
  <c r="CH45" i="115"/>
  <c r="CY45" i="115"/>
  <c r="S45" i="115"/>
  <c r="AJ45" i="115"/>
  <c r="CI45" i="115"/>
  <c r="CZ45" i="115"/>
  <c r="T45" i="115"/>
  <c r="AK45" i="115"/>
  <c r="CJ45" i="115"/>
  <c r="DA45" i="115"/>
  <c r="U45" i="115"/>
  <c r="AL45" i="115"/>
  <c r="CK45" i="115"/>
  <c r="DB45" i="115"/>
  <c r="V45" i="115"/>
  <c r="AM45" i="115"/>
  <c r="CL45" i="115"/>
  <c r="DC45" i="115"/>
  <c r="W45" i="115"/>
  <c r="AN45" i="115"/>
  <c r="CM45" i="115"/>
  <c r="DD45" i="115"/>
  <c r="H46" i="115"/>
  <c r="Y46" i="115"/>
  <c r="E46" i="115"/>
  <c r="F46" i="115"/>
  <c r="BX46" i="115"/>
  <c r="CO46" i="115"/>
  <c r="I46" i="115"/>
  <c r="Z46" i="115"/>
  <c r="BY46" i="115"/>
  <c r="CP46" i="115"/>
  <c r="J46" i="115"/>
  <c r="AA46" i="115"/>
  <c r="BZ46" i="115"/>
  <c r="CQ46" i="115"/>
  <c r="K46" i="115"/>
  <c r="AB46" i="115"/>
  <c r="CA46" i="115"/>
  <c r="CR46" i="115"/>
  <c r="L46" i="115"/>
  <c r="AC46" i="115"/>
  <c r="CB46" i="115"/>
  <c r="CS46" i="115"/>
  <c r="M46" i="115"/>
  <c r="AD46" i="115"/>
  <c r="CC46" i="115"/>
  <c r="CT46" i="115"/>
  <c r="N46" i="115"/>
  <c r="AE46" i="115"/>
  <c r="CD46" i="115"/>
  <c r="CU46" i="115"/>
  <c r="O46" i="115"/>
  <c r="AF46" i="115"/>
  <c r="CE46" i="115"/>
  <c r="CV46" i="115"/>
  <c r="P46" i="115"/>
  <c r="AG46" i="115"/>
  <c r="CF46" i="115"/>
  <c r="CW46" i="115"/>
  <c r="Q46" i="115"/>
  <c r="AH46" i="115"/>
  <c r="CG46" i="115"/>
  <c r="CX46" i="115"/>
  <c r="R46" i="115"/>
  <c r="AI46" i="115"/>
  <c r="CH46" i="115"/>
  <c r="CY46" i="115"/>
  <c r="S46" i="115"/>
  <c r="AJ46" i="115"/>
  <c r="CI46" i="115"/>
  <c r="CZ46" i="115"/>
  <c r="T46" i="115"/>
  <c r="AK46" i="115"/>
  <c r="CJ46" i="115"/>
  <c r="DA46" i="115"/>
  <c r="U46" i="115"/>
  <c r="AL46" i="115"/>
  <c r="CK46" i="115"/>
  <c r="DB46" i="115"/>
  <c r="V46" i="115"/>
  <c r="AM46" i="115"/>
  <c r="CL46" i="115"/>
  <c r="DC46" i="115"/>
  <c r="W46" i="115"/>
  <c r="AN46" i="115"/>
  <c r="CM46" i="115"/>
  <c r="DD46" i="115"/>
  <c r="H47" i="115"/>
  <c r="Y47" i="115"/>
  <c r="E47" i="115"/>
  <c r="F47" i="115"/>
  <c r="BX47" i="115"/>
  <c r="CO47" i="115"/>
  <c r="I47" i="115"/>
  <c r="Z47" i="115"/>
  <c r="BY47" i="115"/>
  <c r="CP47" i="115"/>
  <c r="J47" i="115"/>
  <c r="AA47" i="115"/>
  <c r="BZ47" i="115"/>
  <c r="CQ47" i="115"/>
  <c r="K47" i="115"/>
  <c r="AB47" i="115"/>
  <c r="CA47" i="115"/>
  <c r="CR47" i="115"/>
  <c r="L47" i="115"/>
  <c r="AC47" i="115"/>
  <c r="CB47" i="115"/>
  <c r="CS47" i="115"/>
  <c r="M47" i="115"/>
  <c r="AD47" i="115"/>
  <c r="CC47" i="115"/>
  <c r="CT47" i="115"/>
  <c r="N47" i="115"/>
  <c r="AE47" i="115"/>
  <c r="CD47" i="115"/>
  <c r="CU47" i="115"/>
  <c r="O47" i="115"/>
  <c r="AF47" i="115"/>
  <c r="CE47" i="115"/>
  <c r="CV47" i="115"/>
  <c r="P47" i="115"/>
  <c r="AG47" i="115"/>
  <c r="CF47" i="115"/>
  <c r="CW47" i="115"/>
  <c r="Q47" i="115"/>
  <c r="AH47" i="115"/>
  <c r="CG47" i="115"/>
  <c r="CX47" i="115"/>
  <c r="R47" i="115"/>
  <c r="AI47" i="115"/>
  <c r="CH47" i="115"/>
  <c r="CY47" i="115"/>
  <c r="S47" i="115"/>
  <c r="AJ47" i="115"/>
  <c r="CI47" i="115"/>
  <c r="CZ47" i="115"/>
  <c r="T47" i="115"/>
  <c r="AK47" i="115"/>
  <c r="CJ47" i="115"/>
  <c r="DA47" i="115"/>
  <c r="U47" i="115"/>
  <c r="AL47" i="115"/>
  <c r="CK47" i="115"/>
  <c r="DB47" i="115"/>
  <c r="V47" i="115"/>
  <c r="AM47" i="115"/>
  <c r="CL47" i="115"/>
  <c r="DC47" i="115"/>
  <c r="W47" i="115"/>
  <c r="AN47" i="115"/>
  <c r="CM47" i="115"/>
  <c r="DD47" i="115"/>
  <c r="H48" i="115"/>
  <c r="Y48" i="115"/>
  <c r="E48" i="115"/>
  <c r="F48" i="115"/>
  <c r="BX48" i="115"/>
  <c r="CO48" i="115"/>
  <c r="I48" i="115"/>
  <c r="Z48" i="115"/>
  <c r="BY48" i="115"/>
  <c r="CP48" i="115"/>
  <c r="J48" i="115"/>
  <c r="AA48" i="115"/>
  <c r="BZ48" i="115"/>
  <c r="CQ48" i="115"/>
  <c r="K48" i="115"/>
  <c r="AB48" i="115"/>
  <c r="CA48" i="115"/>
  <c r="CR48" i="115"/>
  <c r="L48" i="115"/>
  <c r="AC48" i="115"/>
  <c r="CB48" i="115"/>
  <c r="CS48" i="115"/>
  <c r="M48" i="115"/>
  <c r="AD48" i="115"/>
  <c r="CC48" i="115"/>
  <c r="CT48" i="115"/>
  <c r="N48" i="115"/>
  <c r="AE48" i="115"/>
  <c r="CD48" i="115"/>
  <c r="CU48" i="115"/>
  <c r="O48" i="115"/>
  <c r="AF48" i="115"/>
  <c r="CE48" i="115"/>
  <c r="CV48" i="115"/>
  <c r="P48" i="115"/>
  <c r="AG48" i="115"/>
  <c r="CF48" i="115"/>
  <c r="CW48" i="115"/>
  <c r="Q48" i="115"/>
  <c r="AH48" i="115"/>
  <c r="CG48" i="115"/>
  <c r="CX48" i="115"/>
  <c r="R48" i="115"/>
  <c r="AI48" i="115"/>
  <c r="CH48" i="115"/>
  <c r="CY48" i="115"/>
  <c r="S48" i="115"/>
  <c r="AJ48" i="115"/>
  <c r="CI48" i="115"/>
  <c r="CZ48" i="115"/>
  <c r="T48" i="115"/>
  <c r="AK48" i="115"/>
  <c r="CJ48" i="115"/>
  <c r="DA48" i="115"/>
  <c r="U48" i="115"/>
  <c r="AL48" i="115"/>
  <c r="CK48" i="115"/>
  <c r="DB48" i="115"/>
  <c r="V48" i="115"/>
  <c r="AM48" i="115"/>
  <c r="CL48" i="115"/>
  <c r="DC48" i="115"/>
  <c r="W48" i="115"/>
  <c r="AN48" i="115"/>
  <c r="CM48" i="115"/>
  <c r="DD48" i="115"/>
  <c r="H49" i="115"/>
  <c r="Y49" i="115"/>
  <c r="E49" i="115"/>
  <c r="F49" i="115"/>
  <c r="BX49" i="115"/>
  <c r="CO49" i="115"/>
  <c r="I49" i="115"/>
  <c r="Z49" i="115"/>
  <c r="BY49" i="115"/>
  <c r="CP49" i="115"/>
  <c r="J49" i="115"/>
  <c r="AA49" i="115"/>
  <c r="BZ49" i="115"/>
  <c r="CQ49" i="115"/>
  <c r="K49" i="115"/>
  <c r="AB49" i="115"/>
  <c r="CA49" i="115"/>
  <c r="CR49" i="115"/>
  <c r="L49" i="115"/>
  <c r="AC49" i="115"/>
  <c r="CB49" i="115"/>
  <c r="CS49" i="115"/>
  <c r="M49" i="115"/>
  <c r="AD49" i="115"/>
  <c r="CC49" i="115"/>
  <c r="CT49" i="115"/>
  <c r="N49" i="115"/>
  <c r="AE49" i="115"/>
  <c r="CD49" i="115"/>
  <c r="CU49" i="115"/>
  <c r="O49" i="115"/>
  <c r="AF49" i="115"/>
  <c r="CE49" i="115"/>
  <c r="CV49" i="115"/>
  <c r="P49" i="115"/>
  <c r="AG49" i="115"/>
  <c r="CF49" i="115"/>
  <c r="CW49" i="115"/>
  <c r="Q49" i="115"/>
  <c r="AH49" i="115"/>
  <c r="CG49" i="115"/>
  <c r="CX49" i="115"/>
  <c r="R49" i="115"/>
  <c r="AI49" i="115"/>
  <c r="CH49" i="115"/>
  <c r="CY49" i="115"/>
  <c r="S49" i="115"/>
  <c r="AJ49" i="115"/>
  <c r="CI49" i="115"/>
  <c r="CZ49" i="115"/>
  <c r="T49" i="115"/>
  <c r="AK49" i="115"/>
  <c r="CJ49" i="115"/>
  <c r="DA49" i="115"/>
  <c r="U49" i="115"/>
  <c r="AL49" i="115"/>
  <c r="CK49" i="115"/>
  <c r="DB49" i="115"/>
  <c r="V49" i="115"/>
  <c r="AM49" i="115"/>
  <c r="CL49" i="115"/>
  <c r="DC49" i="115"/>
  <c r="W49" i="115"/>
  <c r="AN49" i="115"/>
  <c r="CM49" i="115"/>
  <c r="DD49" i="115"/>
  <c r="H50" i="115"/>
  <c r="Y50" i="115"/>
  <c r="E50" i="115"/>
  <c r="F50" i="115"/>
  <c r="BX50" i="115"/>
  <c r="CO50" i="115"/>
  <c r="I50" i="115"/>
  <c r="Z50" i="115"/>
  <c r="BY50" i="115"/>
  <c r="CP50" i="115"/>
  <c r="J50" i="115"/>
  <c r="AA50" i="115"/>
  <c r="BZ50" i="115"/>
  <c r="CQ50" i="115"/>
  <c r="K50" i="115"/>
  <c r="AB50" i="115"/>
  <c r="CA50" i="115"/>
  <c r="CR50" i="115"/>
  <c r="L50" i="115"/>
  <c r="AC50" i="115"/>
  <c r="CB50" i="115"/>
  <c r="CS50" i="115"/>
  <c r="M50" i="115"/>
  <c r="AD50" i="115"/>
  <c r="CC50" i="115"/>
  <c r="CT50" i="115"/>
  <c r="N50" i="115"/>
  <c r="AE50" i="115"/>
  <c r="CD50" i="115"/>
  <c r="CU50" i="115"/>
  <c r="O50" i="115"/>
  <c r="AF50" i="115"/>
  <c r="CE50" i="115"/>
  <c r="CV50" i="115"/>
  <c r="P50" i="115"/>
  <c r="AG50" i="115"/>
  <c r="CF50" i="115"/>
  <c r="CW50" i="115"/>
  <c r="Q50" i="115"/>
  <c r="AH50" i="115"/>
  <c r="CG50" i="115"/>
  <c r="CX50" i="115"/>
  <c r="R50" i="115"/>
  <c r="AI50" i="115"/>
  <c r="CH50" i="115"/>
  <c r="CY50" i="115"/>
  <c r="S50" i="115"/>
  <c r="AJ50" i="115"/>
  <c r="CI50" i="115"/>
  <c r="CZ50" i="115"/>
  <c r="T50" i="115"/>
  <c r="AK50" i="115"/>
  <c r="CJ50" i="115"/>
  <c r="DA50" i="115"/>
  <c r="U50" i="115"/>
  <c r="AL50" i="115"/>
  <c r="CK50" i="115"/>
  <c r="DB50" i="115"/>
  <c r="V50" i="115"/>
  <c r="AM50" i="115"/>
  <c r="CL50" i="115"/>
  <c r="DC50" i="115"/>
  <c r="W50" i="115"/>
  <c r="AN50" i="115"/>
  <c r="CM50" i="115"/>
  <c r="DD50" i="115"/>
  <c r="H51" i="115"/>
  <c r="Y51" i="115"/>
  <c r="E51" i="115"/>
  <c r="F51" i="115"/>
  <c r="BX51" i="115"/>
  <c r="CO51" i="115"/>
  <c r="I51" i="115"/>
  <c r="Z51" i="115"/>
  <c r="BY51" i="115"/>
  <c r="CP51" i="115"/>
  <c r="J51" i="115"/>
  <c r="AA51" i="115"/>
  <c r="BZ51" i="115"/>
  <c r="CQ51" i="115"/>
  <c r="K51" i="115"/>
  <c r="AB51" i="115"/>
  <c r="CA51" i="115"/>
  <c r="CR51" i="115"/>
  <c r="L51" i="115"/>
  <c r="AC51" i="115"/>
  <c r="CB51" i="115"/>
  <c r="CS51" i="115"/>
  <c r="M51" i="115"/>
  <c r="AD51" i="115"/>
  <c r="CC51" i="115"/>
  <c r="CT51" i="115"/>
  <c r="N51" i="115"/>
  <c r="AE51" i="115"/>
  <c r="CD51" i="115"/>
  <c r="CU51" i="115"/>
  <c r="O51" i="115"/>
  <c r="AF51" i="115"/>
  <c r="CE51" i="115"/>
  <c r="CV51" i="115"/>
  <c r="P51" i="115"/>
  <c r="AG51" i="115"/>
  <c r="CF51" i="115"/>
  <c r="CW51" i="115"/>
  <c r="Q51" i="115"/>
  <c r="AH51" i="115"/>
  <c r="CG51" i="115"/>
  <c r="CX51" i="115"/>
  <c r="R51" i="115"/>
  <c r="AI51" i="115"/>
  <c r="CH51" i="115"/>
  <c r="CY51" i="115"/>
  <c r="S51" i="115"/>
  <c r="AJ51" i="115"/>
  <c r="CI51" i="115"/>
  <c r="CZ51" i="115"/>
  <c r="T51" i="115"/>
  <c r="AK51" i="115"/>
  <c r="CJ51" i="115"/>
  <c r="DA51" i="115"/>
  <c r="U51" i="115"/>
  <c r="AL51" i="115"/>
  <c r="CK51" i="115"/>
  <c r="DB51" i="115"/>
  <c r="V51" i="115"/>
  <c r="AM51" i="115"/>
  <c r="CL51" i="115"/>
  <c r="DC51" i="115"/>
  <c r="W51" i="115"/>
  <c r="AN51" i="115"/>
  <c r="CM51" i="115"/>
  <c r="DD51" i="115"/>
  <c r="H52" i="115"/>
  <c r="Y52" i="115"/>
  <c r="E52" i="115"/>
  <c r="F52" i="115"/>
  <c r="BX52" i="115"/>
  <c r="CO52" i="115"/>
  <c r="I52" i="115"/>
  <c r="Z52" i="115"/>
  <c r="BY52" i="115"/>
  <c r="CP52" i="115"/>
  <c r="J52" i="115"/>
  <c r="AA52" i="115"/>
  <c r="BZ52" i="115"/>
  <c r="CQ52" i="115"/>
  <c r="K52" i="115"/>
  <c r="AB52" i="115"/>
  <c r="CA52" i="115"/>
  <c r="CR52" i="115"/>
  <c r="L52" i="115"/>
  <c r="AC52" i="115"/>
  <c r="CB52" i="115"/>
  <c r="CS52" i="115"/>
  <c r="M52" i="115"/>
  <c r="AD52" i="115"/>
  <c r="CC52" i="115"/>
  <c r="CT52" i="115"/>
  <c r="N52" i="115"/>
  <c r="AE52" i="115"/>
  <c r="CD52" i="115"/>
  <c r="CU52" i="115"/>
  <c r="O52" i="115"/>
  <c r="AF52" i="115"/>
  <c r="CE52" i="115"/>
  <c r="CV52" i="115"/>
  <c r="P52" i="115"/>
  <c r="AG52" i="115"/>
  <c r="CF52" i="115"/>
  <c r="CW52" i="115"/>
  <c r="Q52" i="115"/>
  <c r="AH52" i="115"/>
  <c r="CG52" i="115"/>
  <c r="CX52" i="115"/>
  <c r="R52" i="115"/>
  <c r="AI52" i="115"/>
  <c r="CH52" i="115"/>
  <c r="CY52" i="115"/>
  <c r="S52" i="115"/>
  <c r="AJ52" i="115"/>
  <c r="CI52" i="115"/>
  <c r="CZ52" i="115"/>
  <c r="T52" i="115"/>
  <c r="AK52" i="115"/>
  <c r="CJ52" i="115"/>
  <c r="DA52" i="115"/>
  <c r="U52" i="115"/>
  <c r="AL52" i="115"/>
  <c r="CK52" i="115"/>
  <c r="DB52" i="115"/>
  <c r="V52" i="115"/>
  <c r="AM52" i="115"/>
  <c r="CL52" i="115"/>
  <c r="DC52" i="115"/>
  <c r="W52" i="115"/>
  <c r="AN52" i="115"/>
  <c r="CM52" i="115"/>
  <c r="DD52" i="115"/>
  <c r="H53" i="115"/>
  <c r="Y53" i="115"/>
  <c r="E53" i="115"/>
  <c r="F53" i="115"/>
  <c r="BX53" i="115"/>
  <c r="CO53" i="115"/>
  <c r="I53" i="115"/>
  <c r="Z53" i="115"/>
  <c r="BY53" i="115"/>
  <c r="CP53" i="115"/>
  <c r="J53" i="115"/>
  <c r="AA53" i="115"/>
  <c r="BZ53" i="115"/>
  <c r="CQ53" i="115"/>
  <c r="K53" i="115"/>
  <c r="AB53" i="115"/>
  <c r="CA53" i="115"/>
  <c r="CR53" i="115"/>
  <c r="L53" i="115"/>
  <c r="AC53" i="115"/>
  <c r="CB53" i="115"/>
  <c r="CS53" i="115"/>
  <c r="M53" i="115"/>
  <c r="AD53" i="115"/>
  <c r="CC53" i="115"/>
  <c r="CT53" i="115"/>
  <c r="N53" i="115"/>
  <c r="AE53" i="115"/>
  <c r="CD53" i="115"/>
  <c r="CU53" i="115"/>
  <c r="O53" i="115"/>
  <c r="AF53" i="115"/>
  <c r="CE53" i="115"/>
  <c r="CV53" i="115"/>
  <c r="P53" i="115"/>
  <c r="AG53" i="115"/>
  <c r="CF53" i="115"/>
  <c r="CW53" i="115"/>
  <c r="Q53" i="115"/>
  <c r="AH53" i="115"/>
  <c r="CG53" i="115"/>
  <c r="CX53" i="115"/>
  <c r="R53" i="115"/>
  <c r="AI53" i="115"/>
  <c r="CH53" i="115"/>
  <c r="CY53" i="115"/>
  <c r="S53" i="115"/>
  <c r="AJ53" i="115"/>
  <c r="CI53" i="115"/>
  <c r="CZ53" i="115"/>
  <c r="T53" i="115"/>
  <c r="AK53" i="115"/>
  <c r="CJ53" i="115"/>
  <c r="DA53" i="115"/>
  <c r="U53" i="115"/>
  <c r="AL53" i="115"/>
  <c r="CK53" i="115"/>
  <c r="DB53" i="115"/>
  <c r="V53" i="115"/>
  <c r="AM53" i="115"/>
  <c r="CL53" i="115"/>
  <c r="DC53" i="115"/>
  <c r="W53" i="115"/>
  <c r="AN53" i="115"/>
  <c r="CM53" i="115"/>
  <c r="DD53" i="115"/>
  <c r="H54" i="115"/>
  <c r="Y54" i="115"/>
  <c r="E54" i="115"/>
  <c r="F54" i="115"/>
  <c r="BX54" i="115"/>
  <c r="CO54" i="115"/>
  <c r="I54" i="115"/>
  <c r="Z54" i="115"/>
  <c r="BY54" i="115"/>
  <c r="CP54" i="115"/>
  <c r="J54" i="115"/>
  <c r="AA54" i="115"/>
  <c r="BZ54" i="115"/>
  <c r="CQ54" i="115"/>
  <c r="K54" i="115"/>
  <c r="AB54" i="115"/>
  <c r="CA54" i="115"/>
  <c r="CR54" i="115"/>
  <c r="L54" i="115"/>
  <c r="AC54" i="115"/>
  <c r="CB54" i="115"/>
  <c r="CS54" i="115"/>
  <c r="M54" i="115"/>
  <c r="AD54" i="115"/>
  <c r="CC54" i="115"/>
  <c r="CT54" i="115"/>
  <c r="N54" i="115"/>
  <c r="AE54" i="115"/>
  <c r="CD54" i="115"/>
  <c r="CU54" i="115"/>
  <c r="O54" i="115"/>
  <c r="AF54" i="115"/>
  <c r="CE54" i="115"/>
  <c r="CV54" i="115"/>
  <c r="P54" i="115"/>
  <c r="AG54" i="115"/>
  <c r="CF54" i="115"/>
  <c r="CW54" i="115"/>
  <c r="Q54" i="115"/>
  <c r="AH54" i="115"/>
  <c r="CG54" i="115"/>
  <c r="CX54" i="115"/>
  <c r="R54" i="115"/>
  <c r="AI54" i="115"/>
  <c r="CH54" i="115"/>
  <c r="CY54" i="115"/>
  <c r="S54" i="115"/>
  <c r="AJ54" i="115"/>
  <c r="CI54" i="115"/>
  <c r="CZ54" i="115"/>
  <c r="T54" i="115"/>
  <c r="AK54" i="115"/>
  <c r="CJ54" i="115"/>
  <c r="DA54" i="115"/>
  <c r="U54" i="115"/>
  <c r="AL54" i="115"/>
  <c r="CK54" i="115"/>
  <c r="DB54" i="115"/>
  <c r="V54" i="115"/>
  <c r="AM54" i="115"/>
  <c r="CL54" i="115"/>
  <c r="DC54" i="115"/>
  <c r="W54" i="115"/>
  <c r="AN54" i="115"/>
  <c r="CM54" i="115"/>
  <c r="DD54" i="115"/>
  <c r="H55" i="115"/>
  <c r="Y55" i="115"/>
  <c r="E55" i="115"/>
  <c r="F55" i="115"/>
  <c r="BX55" i="115"/>
  <c r="CO55" i="115"/>
  <c r="I55" i="115"/>
  <c r="Z55" i="115"/>
  <c r="BY55" i="115"/>
  <c r="CP55" i="115"/>
  <c r="J55" i="115"/>
  <c r="AA55" i="115"/>
  <c r="BZ55" i="115"/>
  <c r="CQ55" i="115"/>
  <c r="K55" i="115"/>
  <c r="AB55" i="115"/>
  <c r="CA55" i="115"/>
  <c r="CR55" i="115"/>
  <c r="L55" i="115"/>
  <c r="AC55" i="115"/>
  <c r="CB55" i="115"/>
  <c r="CS55" i="115"/>
  <c r="M55" i="115"/>
  <c r="AD55" i="115"/>
  <c r="CC55" i="115"/>
  <c r="CT55" i="115"/>
  <c r="N55" i="115"/>
  <c r="AE55" i="115"/>
  <c r="CD55" i="115"/>
  <c r="CU55" i="115"/>
  <c r="O55" i="115"/>
  <c r="AF55" i="115"/>
  <c r="CE55" i="115"/>
  <c r="CV55" i="115"/>
  <c r="P55" i="115"/>
  <c r="AG55" i="115"/>
  <c r="CF55" i="115"/>
  <c r="CW55" i="115"/>
  <c r="Q55" i="115"/>
  <c r="AH55" i="115"/>
  <c r="CG55" i="115"/>
  <c r="CX55" i="115"/>
  <c r="R55" i="115"/>
  <c r="AI55" i="115"/>
  <c r="CH55" i="115"/>
  <c r="CY55" i="115"/>
  <c r="S55" i="115"/>
  <c r="AJ55" i="115"/>
  <c r="CI55" i="115"/>
  <c r="CZ55" i="115"/>
  <c r="T55" i="115"/>
  <c r="AK55" i="115"/>
  <c r="CJ55" i="115"/>
  <c r="DA55" i="115"/>
  <c r="U55" i="115"/>
  <c r="AL55" i="115"/>
  <c r="CK55" i="115"/>
  <c r="DB55" i="115"/>
  <c r="V55" i="115"/>
  <c r="AM55" i="115"/>
  <c r="CL55" i="115"/>
  <c r="DC55" i="115"/>
  <c r="W55" i="115"/>
  <c r="AN55" i="115"/>
  <c r="CM55" i="115"/>
  <c r="DD55" i="115"/>
  <c r="H56" i="115"/>
  <c r="Y56" i="115"/>
  <c r="E56" i="115"/>
  <c r="F56" i="115"/>
  <c r="BX56" i="115"/>
  <c r="CO56" i="115"/>
  <c r="I56" i="115"/>
  <c r="Z56" i="115"/>
  <c r="BY56" i="115"/>
  <c r="CP56" i="115"/>
  <c r="J56" i="115"/>
  <c r="AA56" i="115"/>
  <c r="BZ56" i="115"/>
  <c r="CQ56" i="115"/>
  <c r="K56" i="115"/>
  <c r="AB56" i="115"/>
  <c r="CA56" i="115"/>
  <c r="CR56" i="115"/>
  <c r="L56" i="115"/>
  <c r="AC56" i="115"/>
  <c r="CB56" i="115"/>
  <c r="CS56" i="115"/>
  <c r="M56" i="115"/>
  <c r="AD56" i="115"/>
  <c r="CC56" i="115"/>
  <c r="CT56" i="115"/>
  <c r="N56" i="115"/>
  <c r="AE56" i="115"/>
  <c r="CD56" i="115"/>
  <c r="CU56" i="115"/>
  <c r="O56" i="115"/>
  <c r="AF56" i="115"/>
  <c r="CE56" i="115"/>
  <c r="CV56" i="115"/>
  <c r="P56" i="115"/>
  <c r="AG56" i="115"/>
  <c r="CF56" i="115"/>
  <c r="CW56" i="115"/>
  <c r="Q56" i="115"/>
  <c r="AH56" i="115"/>
  <c r="CG56" i="115"/>
  <c r="CX56" i="115"/>
  <c r="R56" i="115"/>
  <c r="AI56" i="115"/>
  <c r="CH56" i="115"/>
  <c r="CY56" i="115"/>
  <c r="S56" i="115"/>
  <c r="AJ56" i="115"/>
  <c r="CI56" i="115"/>
  <c r="CZ56" i="115"/>
  <c r="T56" i="115"/>
  <c r="AK56" i="115"/>
  <c r="CJ56" i="115"/>
  <c r="DA56" i="115"/>
  <c r="U56" i="115"/>
  <c r="AL56" i="115"/>
  <c r="CK56" i="115"/>
  <c r="DB56" i="115"/>
  <c r="V56" i="115"/>
  <c r="AM56" i="115"/>
  <c r="CL56" i="115"/>
  <c r="DC56" i="115"/>
  <c r="W56" i="115"/>
  <c r="AN56" i="115"/>
  <c r="CM56" i="115"/>
  <c r="DD56" i="115"/>
  <c r="H57" i="115"/>
  <c r="Y57" i="115"/>
  <c r="E57" i="115"/>
  <c r="F57" i="115"/>
  <c r="BX57" i="115"/>
  <c r="CO57" i="115"/>
  <c r="I57" i="115"/>
  <c r="Z57" i="115"/>
  <c r="BY57" i="115"/>
  <c r="CP57" i="115"/>
  <c r="J57" i="115"/>
  <c r="AA57" i="115"/>
  <c r="BZ57" i="115"/>
  <c r="CQ57" i="115"/>
  <c r="K57" i="115"/>
  <c r="AB57" i="115"/>
  <c r="CA57" i="115"/>
  <c r="CR57" i="115"/>
  <c r="L57" i="115"/>
  <c r="AC57" i="115"/>
  <c r="CB57" i="115"/>
  <c r="CS57" i="115"/>
  <c r="M57" i="115"/>
  <c r="AD57" i="115"/>
  <c r="CC57" i="115"/>
  <c r="CT57" i="115"/>
  <c r="N57" i="115"/>
  <c r="AE57" i="115"/>
  <c r="CD57" i="115"/>
  <c r="CU57" i="115"/>
  <c r="O57" i="115"/>
  <c r="AF57" i="115"/>
  <c r="CE57" i="115"/>
  <c r="CV57" i="115"/>
  <c r="P57" i="115"/>
  <c r="AG57" i="115"/>
  <c r="CF57" i="115"/>
  <c r="CW57" i="115"/>
  <c r="Q57" i="115"/>
  <c r="AH57" i="115"/>
  <c r="CG57" i="115"/>
  <c r="CX57" i="115"/>
  <c r="R57" i="115"/>
  <c r="AI57" i="115"/>
  <c r="CH57" i="115"/>
  <c r="CY57" i="115"/>
  <c r="S57" i="115"/>
  <c r="AJ57" i="115"/>
  <c r="CI57" i="115"/>
  <c r="CZ57" i="115"/>
  <c r="T57" i="115"/>
  <c r="AK57" i="115"/>
  <c r="CJ57" i="115"/>
  <c r="DA57" i="115"/>
  <c r="U57" i="115"/>
  <c r="AL57" i="115"/>
  <c r="CK57" i="115"/>
  <c r="DB57" i="115"/>
  <c r="V57" i="115"/>
  <c r="AM57" i="115"/>
  <c r="CL57" i="115"/>
  <c r="DC57" i="115"/>
  <c r="W57" i="115"/>
  <c r="AN57" i="115"/>
  <c r="CM57" i="115"/>
  <c r="DD57" i="115"/>
  <c r="H58" i="115"/>
  <c r="Y58" i="115"/>
  <c r="E58" i="115"/>
  <c r="F58" i="115"/>
  <c r="BX58" i="115"/>
  <c r="CO58" i="115"/>
  <c r="I58" i="115"/>
  <c r="Z58" i="115"/>
  <c r="BY58" i="115"/>
  <c r="CP58" i="115"/>
  <c r="J58" i="115"/>
  <c r="AA58" i="115"/>
  <c r="BZ58" i="115"/>
  <c r="CQ58" i="115"/>
  <c r="K58" i="115"/>
  <c r="AB58" i="115"/>
  <c r="CA58" i="115"/>
  <c r="CR58" i="115"/>
  <c r="L58" i="115"/>
  <c r="AC58" i="115"/>
  <c r="CB58" i="115"/>
  <c r="CS58" i="115"/>
  <c r="M58" i="115"/>
  <c r="AD58" i="115"/>
  <c r="CC58" i="115"/>
  <c r="CT58" i="115"/>
  <c r="N58" i="115"/>
  <c r="AE58" i="115"/>
  <c r="CD58" i="115"/>
  <c r="CU58" i="115"/>
  <c r="O58" i="115"/>
  <c r="AF58" i="115"/>
  <c r="CE58" i="115"/>
  <c r="CV58" i="115"/>
  <c r="P58" i="115"/>
  <c r="AG58" i="115"/>
  <c r="CF58" i="115"/>
  <c r="CW58" i="115"/>
  <c r="Q58" i="115"/>
  <c r="AH58" i="115"/>
  <c r="CG58" i="115"/>
  <c r="CX58" i="115"/>
  <c r="R58" i="115"/>
  <c r="AI58" i="115"/>
  <c r="CH58" i="115"/>
  <c r="CY58" i="115"/>
  <c r="S58" i="115"/>
  <c r="AJ58" i="115"/>
  <c r="CI58" i="115"/>
  <c r="CZ58" i="115"/>
  <c r="T58" i="115"/>
  <c r="AK58" i="115"/>
  <c r="CJ58" i="115"/>
  <c r="DA58" i="115"/>
  <c r="U58" i="115"/>
  <c r="AL58" i="115"/>
  <c r="CK58" i="115"/>
  <c r="DB58" i="115"/>
  <c r="V58" i="115"/>
  <c r="AM58" i="115"/>
  <c r="CL58" i="115"/>
  <c r="DC58" i="115"/>
  <c r="W58" i="115"/>
  <c r="AN58" i="115"/>
  <c r="CM58" i="115"/>
  <c r="DD58" i="115"/>
  <c r="H59" i="115"/>
  <c r="Y59" i="115"/>
  <c r="E59" i="115"/>
  <c r="F59" i="115"/>
  <c r="BX59" i="115"/>
  <c r="CO59" i="115"/>
  <c r="I59" i="115"/>
  <c r="Z59" i="115"/>
  <c r="BY59" i="115"/>
  <c r="CP59" i="115"/>
  <c r="J59" i="115"/>
  <c r="AA59" i="115"/>
  <c r="BZ59" i="115"/>
  <c r="CQ59" i="115"/>
  <c r="K59" i="115"/>
  <c r="AB59" i="115"/>
  <c r="CA59" i="115"/>
  <c r="CR59" i="115"/>
  <c r="L59" i="115"/>
  <c r="AC59" i="115"/>
  <c r="CB59" i="115"/>
  <c r="CS59" i="115"/>
  <c r="M59" i="115"/>
  <c r="AD59" i="115"/>
  <c r="CC59" i="115"/>
  <c r="CT59" i="115"/>
  <c r="N59" i="115"/>
  <c r="AE59" i="115"/>
  <c r="CD59" i="115"/>
  <c r="CU59" i="115"/>
  <c r="O59" i="115"/>
  <c r="AF59" i="115"/>
  <c r="CE59" i="115"/>
  <c r="CV59" i="115"/>
  <c r="P59" i="115"/>
  <c r="AG59" i="115"/>
  <c r="CF59" i="115"/>
  <c r="CW59" i="115"/>
  <c r="Q59" i="115"/>
  <c r="AH59" i="115"/>
  <c r="CG59" i="115"/>
  <c r="CX59" i="115"/>
  <c r="R59" i="115"/>
  <c r="AI59" i="115"/>
  <c r="CH59" i="115"/>
  <c r="CY59" i="115"/>
  <c r="S59" i="115"/>
  <c r="AJ59" i="115"/>
  <c r="CI59" i="115"/>
  <c r="CZ59" i="115"/>
  <c r="T59" i="115"/>
  <c r="AK59" i="115"/>
  <c r="CJ59" i="115"/>
  <c r="DA59" i="115"/>
  <c r="U59" i="115"/>
  <c r="AL59" i="115"/>
  <c r="CK59" i="115"/>
  <c r="DB59" i="115"/>
  <c r="V59" i="115"/>
  <c r="AM59" i="115"/>
  <c r="CL59" i="115"/>
  <c r="DC59" i="115"/>
  <c r="W59" i="115"/>
  <c r="AN59" i="115"/>
  <c r="CM59" i="115"/>
  <c r="DD59" i="115"/>
  <c r="H60" i="115"/>
  <c r="Y60" i="115"/>
  <c r="E60" i="115"/>
  <c r="F60" i="115"/>
  <c r="BX60" i="115"/>
  <c r="CO60" i="115"/>
  <c r="I60" i="115"/>
  <c r="Z60" i="115"/>
  <c r="BY60" i="115"/>
  <c r="CP60" i="115"/>
  <c r="J60" i="115"/>
  <c r="AA60" i="115"/>
  <c r="BZ60" i="115"/>
  <c r="CQ60" i="115"/>
  <c r="K60" i="115"/>
  <c r="AB60" i="115"/>
  <c r="CA60" i="115"/>
  <c r="CR60" i="115"/>
  <c r="L60" i="115"/>
  <c r="AC60" i="115"/>
  <c r="CB60" i="115"/>
  <c r="CS60" i="115"/>
  <c r="M60" i="115"/>
  <c r="AD60" i="115"/>
  <c r="CC60" i="115"/>
  <c r="CT60" i="115"/>
  <c r="N60" i="115"/>
  <c r="AE60" i="115"/>
  <c r="CD60" i="115"/>
  <c r="CU60" i="115"/>
  <c r="O60" i="115"/>
  <c r="AF60" i="115"/>
  <c r="CE60" i="115"/>
  <c r="CV60" i="115"/>
  <c r="P60" i="115"/>
  <c r="AG60" i="115"/>
  <c r="CF60" i="115"/>
  <c r="CW60" i="115"/>
  <c r="Q60" i="115"/>
  <c r="AH60" i="115"/>
  <c r="CG60" i="115"/>
  <c r="CX60" i="115"/>
  <c r="R60" i="115"/>
  <c r="AI60" i="115"/>
  <c r="CH60" i="115"/>
  <c r="CY60" i="115"/>
  <c r="S60" i="115"/>
  <c r="AJ60" i="115"/>
  <c r="CI60" i="115"/>
  <c r="CZ60" i="115"/>
  <c r="T60" i="115"/>
  <c r="AK60" i="115"/>
  <c r="CJ60" i="115"/>
  <c r="DA60" i="115"/>
  <c r="U60" i="115"/>
  <c r="AL60" i="115"/>
  <c r="CK60" i="115"/>
  <c r="DB60" i="115"/>
  <c r="V60" i="115"/>
  <c r="AM60" i="115"/>
  <c r="CL60" i="115"/>
  <c r="DC60" i="115"/>
  <c r="W60" i="115"/>
  <c r="AN60" i="115"/>
  <c r="CM60" i="115"/>
  <c r="DD60" i="115"/>
  <c r="H61" i="115"/>
  <c r="Y61" i="115"/>
  <c r="E61" i="115"/>
  <c r="F61" i="115"/>
  <c r="BX61" i="115"/>
  <c r="CO61" i="115"/>
  <c r="I61" i="115"/>
  <c r="Z61" i="115"/>
  <c r="BY61" i="115"/>
  <c r="CP61" i="115"/>
  <c r="J61" i="115"/>
  <c r="AA61" i="115"/>
  <c r="BZ61" i="115"/>
  <c r="CQ61" i="115"/>
  <c r="K61" i="115"/>
  <c r="AB61" i="115"/>
  <c r="CA61" i="115"/>
  <c r="CR61" i="115"/>
  <c r="L61" i="115"/>
  <c r="AC61" i="115"/>
  <c r="CB61" i="115"/>
  <c r="CS61" i="115"/>
  <c r="M61" i="115"/>
  <c r="AD61" i="115"/>
  <c r="CC61" i="115"/>
  <c r="CT61" i="115"/>
  <c r="N61" i="115"/>
  <c r="AE61" i="115"/>
  <c r="CD61" i="115"/>
  <c r="CU61" i="115"/>
  <c r="O61" i="115"/>
  <c r="AF61" i="115"/>
  <c r="CE61" i="115"/>
  <c r="CV61" i="115"/>
  <c r="P61" i="115"/>
  <c r="AG61" i="115"/>
  <c r="CF61" i="115"/>
  <c r="CW61" i="115"/>
  <c r="Q61" i="115"/>
  <c r="AH61" i="115"/>
  <c r="CG61" i="115"/>
  <c r="CX61" i="115"/>
  <c r="R61" i="115"/>
  <c r="AI61" i="115"/>
  <c r="CH61" i="115"/>
  <c r="CY61" i="115"/>
  <c r="S61" i="115"/>
  <c r="AJ61" i="115"/>
  <c r="CI61" i="115"/>
  <c r="CZ61" i="115"/>
  <c r="T61" i="115"/>
  <c r="AK61" i="115"/>
  <c r="CJ61" i="115"/>
  <c r="DA61" i="115"/>
  <c r="U61" i="115"/>
  <c r="AL61" i="115"/>
  <c r="CK61" i="115"/>
  <c r="DB61" i="115"/>
  <c r="V61" i="115"/>
  <c r="AM61" i="115"/>
  <c r="CL61" i="115"/>
  <c r="DC61" i="115"/>
  <c r="W61" i="115"/>
  <c r="AN61" i="115"/>
  <c r="CM61" i="115"/>
  <c r="DD61" i="115"/>
  <c r="H62" i="115"/>
  <c r="Y62" i="115"/>
  <c r="E62" i="115"/>
  <c r="F62" i="115"/>
  <c r="BX62" i="115"/>
  <c r="CO62" i="115"/>
  <c r="I62" i="115"/>
  <c r="Z62" i="115"/>
  <c r="BY62" i="115"/>
  <c r="CP62" i="115"/>
  <c r="J62" i="115"/>
  <c r="AA62" i="115"/>
  <c r="BZ62" i="115"/>
  <c r="CQ62" i="115"/>
  <c r="K62" i="115"/>
  <c r="AB62" i="115"/>
  <c r="CA62" i="115"/>
  <c r="CR62" i="115"/>
  <c r="L62" i="115"/>
  <c r="AC62" i="115"/>
  <c r="CB62" i="115"/>
  <c r="CS62" i="115"/>
  <c r="M62" i="115"/>
  <c r="AD62" i="115"/>
  <c r="CC62" i="115"/>
  <c r="CT62" i="115"/>
  <c r="N62" i="115"/>
  <c r="AE62" i="115"/>
  <c r="CD62" i="115"/>
  <c r="CU62" i="115"/>
  <c r="O62" i="115"/>
  <c r="AF62" i="115"/>
  <c r="CE62" i="115"/>
  <c r="CV62" i="115"/>
  <c r="P62" i="115"/>
  <c r="AG62" i="115"/>
  <c r="CF62" i="115"/>
  <c r="CW62" i="115"/>
  <c r="Q62" i="115"/>
  <c r="AH62" i="115"/>
  <c r="CG62" i="115"/>
  <c r="CX62" i="115"/>
  <c r="R62" i="115"/>
  <c r="AI62" i="115"/>
  <c r="CH62" i="115"/>
  <c r="CY62" i="115"/>
  <c r="S62" i="115"/>
  <c r="AJ62" i="115"/>
  <c r="CI62" i="115"/>
  <c r="CZ62" i="115"/>
  <c r="T62" i="115"/>
  <c r="AK62" i="115"/>
  <c r="CJ62" i="115"/>
  <c r="DA62" i="115"/>
  <c r="U62" i="115"/>
  <c r="AL62" i="115"/>
  <c r="CK62" i="115"/>
  <c r="DB62" i="115"/>
  <c r="V62" i="115"/>
  <c r="AM62" i="115"/>
  <c r="CL62" i="115"/>
  <c r="DC62" i="115"/>
  <c r="W62" i="115"/>
  <c r="AN62" i="115"/>
  <c r="CM62" i="115"/>
  <c r="DD62" i="115"/>
  <c r="H63" i="115"/>
  <c r="Y63" i="115"/>
  <c r="E63" i="115"/>
  <c r="F63" i="115"/>
  <c r="BX63" i="115"/>
  <c r="CO63" i="115"/>
  <c r="I63" i="115"/>
  <c r="Z63" i="115"/>
  <c r="BY63" i="115"/>
  <c r="CP63" i="115"/>
  <c r="J63" i="115"/>
  <c r="AA63" i="115"/>
  <c r="BZ63" i="115"/>
  <c r="CQ63" i="115"/>
  <c r="K63" i="115"/>
  <c r="AB63" i="115"/>
  <c r="CA63" i="115"/>
  <c r="CR63" i="115"/>
  <c r="L63" i="115"/>
  <c r="AC63" i="115"/>
  <c r="CB63" i="115"/>
  <c r="CS63" i="115"/>
  <c r="M63" i="115"/>
  <c r="AD63" i="115"/>
  <c r="CC63" i="115"/>
  <c r="CT63" i="115"/>
  <c r="N63" i="115"/>
  <c r="AE63" i="115"/>
  <c r="CD63" i="115"/>
  <c r="CU63" i="115"/>
  <c r="O63" i="115"/>
  <c r="AF63" i="115"/>
  <c r="CE63" i="115"/>
  <c r="CV63" i="115"/>
  <c r="P63" i="115"/>
  <c r="AG63" i="115"/>
  <c r="CF63" i="115"/>
  <c r="CW63" i="115"/>
  <c r="Q63" i="115"/>
  <c r="AH63" i="115"/>
  <c r="CG63" i="115"/>
  <c r="CX63" i="115"/>
  <c r="R63" i="115"/>
  <c r="AI63" i="115"/>
  <c r="CH63" i="115"/>
  <c r="CY63" i="115"/>
  <c r="S63" i="115"/>
  <c r="AJ63" i="115"/>
  <c r="CI63" i="115"/>
  <c r="CZ63" i="115"/>
  <c r="T63" i="115"/>
  <c r="AK63" i="115"/>
  <c r="CJ63" i="115"/>
  <c r="DA63" i="115"/>
  <c r="U63" i="115"/>
  <c r="AL63" i="115"/>
  <c r="CK63" i="115"/>
  <c r="DB63" i="115"/>
  <c r="V63" i="115"/>
  <c r="AM63" i="115"/>
  <c r="CL63" i="115"/>
  <c r="DC63" i="115"/>
  <c r="W63" i="115"/>
  <c r="AN63" i="115"/>
  <c r="CM63" i="115"/>
  <c r="DD63" i="115"/>
  <c r="H64" i="115"/>
  <c r="Y64" i="115"/>
  <c r="E64" i="115"/>
  <c r="F64" i="115"/>
  <c r="BX64" i="115"/>
  <c r="CO64" i="115"/>
  <c r="I64" i="115"/>
  <c r="Z64" i="115"/>
  <c r="BY64" i="115"/>
  <c r="CP64" i="115"/>
  <c r="J64" i="115"/>
  <c r="AA64" i="115"/>
  <c r="BZ64" i="115"/>
  <c r="CQ64" i="115"/>
  <c r="K64" i="115"/>
  <c r="AB64" i="115"/>
  <c r="CA64" i="115"/>
  <c r="CR64" i="115"/>
  <c r="L64" i="115"/>
  <c r="AC64" i="115"/>
  <c r="CB64" i="115"/>
  <c r="CS64" i="115"/>
  <c r="M64" i="115"/>
  <c r="AD64" i="115"/>
  <c r="CC64" i="115"/>
  <c r="CT64" i="115"/>
  <c r="N64" i="115"/>
  <c r="AE64" i="115"/>
  <c r="CD64" i="115"/>
  <c r="CU64" i="115"/>
  <c r="O64" i="115"/>
  <c r="AF64" i="115"/>
  <c r="CE64" i="115"/>
  <c r="CV64" i="115"/>
  <c r="P64" i="115"/>
  <c r="AG64" i="115"/>
  <c r="CF64" i="115"/>
  <c r="CW64" i="115"/>
  <c r="Q64" i="115"/>
  <c r="AH64" i="115"/>
  <c r="CG64" i="115"/>
  <c r="CX64" i="115"/>
  <c r="R64" i="115"/>
  <c r="AI64" i="115"/>
  <c r="CH64" i="115"/>
  <c r="CY64" i="115"/>
  <c r="S64" i="115"/>
  <c r="AJ64" i="115"/>
  <c r="CI64" i="115"/>
  <c r="CZ64" i="115"/>
  <c r="T64" i="115"/>
  <c r="AK64" i="115"/>
  <c r="CJ64" i="115"/>
  <c r="DA64" i="115"/>
  <c r="U64" i="115"/>
  <c r="AL64" i="115"/>
  <c r="CK64" i="115"/>
  <c r="DB64" i="115"/>
  <c r="V64" i="115"/>
  <c r="AM64" i="115"/>
  <c r="CL64" i="115"/>
  <c r="DC64" i="115"/>
  <c r="W64" i="115"/>
  <c r="AN64" i="115"/>
  <c r="CM64" i="115"/>
  <c r="DD64" i="115"/>
  <c r="H65" i="115"/>
  <c r="Y65" i="115"/>
  <c r="E65" i="115"/>
  <c r="F65" i="115"/>
  <c r="BX65" i="115"/>
  <c r="CO65" i="115"/>
  <c r="I65" i="115"/>
  <c r="Z65" i="115"/>
  <c r="BY65" i="115"/>
  <c r="CP65" i="115"/>
  <c r="J65" i="115"/>
  <c r="AA65" i="115"/>
  <c r="BZ65" i="115"/>
  <c r="CQ65" i="115"/>
  <c r="K65" i="115"/>
  <c r="AB65" i="115"/>
  <c r="CA65" i="115"/>
  <c r="CR65" i="115"/>
  <c r="L65" i="115"/>
  <c r="AC65" i="115"/>
  <c r="CB65" i="115"/>
  <c r="CS65" i="115"/>
  <c r="M65" i="115"/>
  <c r="AD65" i="115"/>
  <c r="CC65" i="115"/>
  <c r="CT65" i="115"/>
  <c r="N65" i="115"/>
  <c r="AE65" i="115"/>
  <c r="CD65" i="115"/>
  <c r="CU65" i="115"/>
  <c r="O65" i="115"/>
  <c r="AF65" i="115"/>
  <c r="CE65" i="115"/>
  <c r="CV65" i="115"/>
  <c r="P65" i="115"/>
  <c r="AG65" i="115"/>
  <c r="CF65" i="115"/>
  <c r="CW65" i="115"/>
  <c r="Q65" i="115"/>
  <c r="AH65" i="115"/>
  <c r="CG65" i="115"/>
  <c r="CX65" i="115"/>
  <c r="R65" i="115"/>
  <c r="AI65" i="115"/>
  <c r="CH65" i="115"/>
  <c r="CY65" i="115"/>
  <c r="S65" i="115"/>
  <c r="AJ65" i="115"/>
  <c r="CI65" i="115"/>
  <c r="CZ65" i="115"/>
  <c r="T65" i="115"/>
  <c r="AK65" i="115"/>
  <c r="CJ65" i="115"/>
  <c r="DA65" i="115"/>
  <c r="U65" i="115"/>
  <c r="AL65" i="115"/>
  <c r="CK65" i="115"/>
  <c r="DB65" i="115"/>
  <c r="V65" i="115"/>
  <c r="AM65" i="115"/>
  <c r="CL65" i="115"/>
  <c r="DC65" i="115"/>
  <c r="W65" i="115"/>
  <c r="AN65" i="115"/>
  <c r="CM65" i="115"/>
  <c r="DD65" i="115"/>
  <c r="H66" i="115"/>
  <c r="Y66" i="115"/>
  <c r="E66" i="115"/>
  <c r="F66" i="115"/>
  <c r="BX66" i="115"/>
  <c r="CO66" i="115"/>
  <c r="I66" i="115"/>
  <c r="Z66" i="115"/>
  <c r="BY66" i="115"/>
  <c r="CP66" i="115"/>
  <c r="J66" i="115"/>
  <c r="AA66" i="115"/>
  <c r="BZ66" i="115"/>
  <c r="CQ66" i="115"/>
  <c r="K66" i="115"/>
  <c r="AB66" i="115"/>
  <c r="CA66" i="115"/>
  <c r="CR66" i="115"/>
  <c r="L66" i="115"/>
  <c r="AC66" i="115"/>
  <c r="CB66" i="115"/>
  <c r="CS66" i="115"/>
  <c r="M66" i="115"/>
  <c r="AD66" i="115"/>
  <c r="CC66" i="115"/>
  <c r="CT66" i="115"/>
  <c r="N66" i="115"/>
  <c r="AE66" i="115"/>
  <c r="CD66" i="115"/>
  <c r="CU66" i="115"/>
  <c r="O66" i="115"/>
  <c r="AF66" i="115"/>
  <c r="CE66" i="115"/>
  <c r="CV66" i="115"/>
  <c r="P66" i="115"/>
  <c r="AG66" i="115"/>
  <c r="CF66" i="115"/>
  <c r="CW66" i="115"/>
  <c r="Q66" i="115"/>
  <c r="AH66" i="115"/>
  <c r="CG66" i="115"/>
  <c r="CX66" i="115"/>
  <c r="R66" i="115"/>
  <c r="AI66" i="115"/>
  <c r="CH66" i="115"/>
  <c r="CY66" i="115"/>
  <c r="S66" i="115"/>
  <c r="AJ66" i="115"/>
  <c r="CI66" i="115"/>
  <c r="CZ66" i="115"/>
  <c r="T66" i="115"/>
  <c r="AK66" i="115"/>
  <c r="CJ66" i="115"/>
  <c r="DA66" i="115"/>
  <c r="U66" i="115"/>
  <c r="AL66" i="115"/>
  <c r="CK66" i="115"/>
  <c r="DB66" i="115"/>
  <c r="V66" i="115"/>
  <c r="AM66" i="115"/>
  <c r="CL66" i="115"/>
  <c r="DC66" i="115"/>
  <c r="W66" i="115"/>
  <c r="AN66" i="115"/>
  <c r="CM66" i="115"/>
  <c r="DD66" i="115"/>
  <c r="H67" i="115"/>
  <c r="Y67" i="115"/>
  <c r="E67" i="115"/>
  <c r="F67" i="115"/>
  <c r="BX67" i="115"/>
  <c r="CO67" i="115"/>
  <c r="I67" i="115"/>
  <c r="Z67" i="115"/>
  <c r="BY67" i="115"/>
  <c r="CP67" i="115"/>
  <c r="J67" i="115"/>
  <c r="AA67" i="115"/>
  <c r="BZ67" i="115"/>
  <c r="CQ67" i="115"/>
  <c r="K67" i="115"/>
  <c r="AB67" i="115"/>
  <c r="CA67" i="115"/>
  <c r="CR67" i="115"/>
  <c r="L67" i="115"/>
  <c r="AC67" i="115"/>
  <c r="CB67" i="115"/>
  <c r="CS67" i="115"/>
  <c r="M67" i="115"/>
  <c r="AD67" i="115"/>
  <c r="CC67" i="115"/>
  <c r="CT67" i="115"/>
  <c r="N67" i="115"/>
  <c r="AE67" i="115"/>
  <c r="CD67" i="115"/>
  <c r="CU67" i="115"/>
  <c r="O67" i="115"/>
  <c r="AF67" i="115"/>
  <c r="CE67" i="115"/>
  <c r="CV67" i="115"/>
  <c r="P67" i="115"/>
  <c r="AG67" i="115"/>
  <c r="CF67" i="115"/>
  <c r="CW67" i="115"/>
  <c r="Q67" i="115"/>
  <c r="AH67" i="115"/>
  <c r="CG67" i="115"/>
  <c r="CX67" i="115"/>
  <c r="R67" i="115"/>
  <c r="AI67" i="115"/>
  <c r="CH67" i="115"/>
  <c r="CY67" i="115"/>
  <c r="S67" i="115"/>
  <c r="AJ67" i="115"/>
  <c r="CI67" i="115"/>
  <c r="CZ67" i="115"/>
  <c r="T67" i="115"/>
  <c r="AK67" i="115"/>
  <c r="CJ67" i="115"/>
  <c r="DA67" i="115"/>
  <c r="U67" i="115"/>
  <c r="AL67" i="115"/>
  <c r="CK67" i="115"/>
  <c r="DB67" i="115"/>
  <c r="V67" i="115"/>
  <c r="AM67" i="115"/>
  <c r="CL67" i="115"/>
  <c r="DC67" i="115"/>
  <c r="W67" i="115"/>
  <c r="AN67" i="115"/>
  <c r="CM67" i="115"/>
  <c r="DD67" i="115"/>
  <c r="H68" i="115"/>
  <c r="Y68" i="115"/>
  <c r="E68" i="115"/>
  <c r="F68" i="115"/>
  <c r="BX68" i="115"/>
  <c r="CO68" i="115"/>
  <c r="I68" i="115"/>
  <c r="Z68" i="115"/>
  <c r="BY68" i="115"/>
  <c r="CP68" i="115"/>
  <c r="J68" i="115"/>
  <c r="AA68" i="115"/>
  <c r="BZ68" i="115"/>
  <c r="CQ68" i="115"/>
  <c r="K68" i="115"/>
  <c r="AB68" i="115"/>
  <c r="CA68" i="115"/>
  <c r="CR68" i="115"/>
  <c r="L68" i="115"/>
  <c r="AC68" i="115"/>
  <c r="CB68" i="115"/>
  <c r="CS68" i="115"/>
  <c r="M68" i="115"/>
  <c r="AD68" i="115"/>
  <c r="CC68" i="115"/>
  <c r="CT68" i="115"/>
  <c r="N68" i="115"/>
  <c r="AE68" i="115"/>
  <c r="CD68" i="115"/>
  <c r="CU68" i="115"/>
  <c r="O68" i="115"/>
  <c r="AF68" i="115"/>
  <c r="CE68" i="115"/>
  <c r="CV68" i="115"/>
  <c r="P68" i="115"/>
  <c r="AG68" i="115"/>
  <c r="CF68" i="115"/>
  <c r="CW68" i="115"/>
  <c r="Q68" i="115"/>
  <c r="AH68" i="115"/>
  <c r="CG68" i="115"/>
  <c r="CX68" i="115"/>
  <c r="R68" i="115"/>
  <c r="AI68" i="115"/>
  <c r="CH68" i="115"/>
  <c r="CY68" i="115"/>
  <c r="S68" i="115"/>
  <c r="AJ68" i="115"/>
  <c r="CI68" i="115"/>
  <c r="CZ68" i="115"/>
  <c r="T68" i="115"/>
  <c r="AK68" i="115"/>
  <c r="CJ68" i="115"/>
  <c r="DA68" i="115"/>
  <c r="U68" i="115"/>
  <c r="AL68" i="115"/>
  <c r="CK68" i="115"/>
  <c r="DB68" i="115"/>
  <c r="V68" i="115"/>
  <c r="AM68" i="115"/>
  <c r="CL68" i="115"/>
  <c r="DC68" i="115"/>
  <c r="W68" i="115"/>
  <c r="AN68" i="115"/>
  <c r="CM68" i="115"/>
  <c r="DD68" i="115"/>
  <c r="H69" i="115"/>
  <c r="Y69" i="115"/>
  <c r="E69" i="115"/>
  <c r="F69" i="115"/>
  <c r="BX69" i="115"/>
  <c r="CO69" i="115"/>
  <c r="I69" i="115"/>
  <c r="Z69" i="115"/>
  <c r="BY69" i="115"/>
  <c r="CP69" i="115"/>
  <c r="J69" i="115"/>
  <c r="AA69" i="115"/>
  <c r="BZ69" i="115"/>
  <c r="CQ69" i="115"/>
  <c r="K69" i="115"/>
  <c r="AB69" i="115"/>
  <c r="CA69" i="115"/>
  <c r="CR69" i="115"/>
  <c r="L69" i="115"/>
  <c r="AC69" i="115"/>
  <c r="CB69" i="115"/>
  <c r="CS69" i="115"/>
  <c r="M69" i="115"/>
  <c r="AD69" i="115"/>
  <c r="CC69" i="115"/>
  <c r="CT69" i="115"/>
  <c r="N69" i="115"/>
  <c r="AE69" i="115"/>
  <c r="CD69" i="115"/>
  <c r="CU69" i="115"/>
  <c r="O69" i="115"/>
  <c r="AF69" i="115"/>
  <c r="CE69" i="115"/>
  <c r="CV69" i="115"/>
  <c r="P69" i="115"/>
  <c r="AG69" i="115"/>
  <c r="CF69" i="115"/>
  <c r="CW69" i="115"/>
  <c r="Q69" i="115"/>
  <c r="AH69" i="115"/>
  <c r="CG69" i="115"/>
  <c r="CX69" i="115"/>
  <c r="R69" i="115"/>
  <c r="AI69" i="115"/>
  <c r="CH69" i="115"/>
  <c r="CY69" i="115"/>
  <c r="S69" i="115"/>
  <c r="AJ69" i="115"/>
  <c r="CI69" i="115"/>
  <c r="CZ69" i="115"/>
  <c r="T69" i="115"/>
  <c r="AK69" i="115"/>
  <c r="CJ69" i="115"/>
  <c r="DA69" i="115"/>
  <c r="U69" i="115"/>
  <c r="AL69" i="115"/>
  <c r="CK69" i="115"/>
  <c r="DB69" i="115"/>
  <c r="V69" i="115"/>
  <c r="AM69" i="115"/>
  <c r="CL69" i="115"/>
  <c r="DC69" i="115"/>
  <c r="W69" i="115"/>
  <c r="AN69" i="115"/>
  <c r="CM69" i="115"/>
  <c r="DD69" i="115"/>
  <c r="H70" i="115"/>
  <c r="Y70" i="115"/>
  <c r="E70" i="115"/>
  <c r="F70" i="115"/>
  <c r="BX70" i="115"/>
  <c r="CO70" i="115"/>
  <c r="I70" i="115"/>
  <c r="Z70" i="115"/>
  <c r="BY70" i="115"/>
  <c r="CP70" i="115"/>
  <c r="J70" i="115"/>
  <c r="AA70" i="115"/>
  <c r="BZ70" i="115"/>
  <c r="CQ70" i="115"/>
  <c r="K70" i="115"/>
  <c r="AB70" i="115"/>
  <c r="CA70" i="115"/>
  <c r="CR70" i="115"/>
  <c r="L70" i="115"/>
  <c r="AC70" i="115"/>
  <c r="CB70" i="115"/>
  <c r="CS70" i="115"/>
  <c r="M70" i="115"/>
  <c r="AD70" i="115"/>
  <c r="CC70" i="115"/>
  <c r="CT70" i="115"/>
  <c r="N70" i="115"/>
  <c r="AE70" i="115"/>
  <c r="CD70" i="115"/>
  <c r="CU70" i="115"/>
  <c r="O70" i="115"/>
  <c r="AF70" i="115"/>
  <c r="CE70" i="115"/>
  <c r="CV70" i="115"/>
  <c r="P70" i="115"/>
  <c r="AG70" i="115"/>
  <c r="CF70" i="115"/>
  <c r="CW70" i="115"/>
  <c r="Q70" i="115"/>
  <c r="AH70" i="115"/>
  <c r="CG70" i="115"/>
  <c r="CX70" i="115"/>
  <c r="R70" i="115"/>
  <c r="AI70" i="115"/>
  <c r="CH70" i="115"/>
  <c r="CY70" i="115"/>
  <c r="S70" i="115"/>
  <c r="AJ70" i="115"/>
  <c r="CI70" i="115"/>
  <c r="CZ70" i="115"/>
  <c r="T70" i="115"/>
  <c r="AK70" i="115"/>
  <c r="CJ70" i="115"/>
  <c r="DA70" i="115"/>
  <c r="U70" i="115"/>
  <c r="AL70" i="115"/>
  <c r="CK70" i="115"/>
  <c r="DB70" i="115"/>
  <c r="V70" i="115"/>
  <c r="AM70" i="115"/>
  <c r="CL70" i="115"/>
  <c r="DC70" i="115"/>
  <c r="W70" i="115"/>
  <c r="AN70" i="115"/>
  <c r="CM70" i="115"/>
  <c r="DD70" i="115"/>
  <c r="H71" i="115"/>
  <c r="Y71" i="115"/>
  <c r="E71" i="115"/>
  <c r="F71" i="115"/>
  <c r="BX71" i="115"/>
  <c r="CO71" i="115"/>
  <c r="I71" i="115"/>
  <c r="Z71" i="115"/>
  <c r="BY71" i="115"/>
  <c r="CP71" i="115"/>
  <c r="J71" i="115"/>
  <c r="AA71" i="115"/>
  <c r="BZ71" i="115"/>
  <c r="CQ71" i="115"/>
  <c r="K71" i="115"/>
  <c r="AB71" i="115"/>
  <c r="CA71" i="115"/>
  <c r="CR71" i="115"/>
  <c r="L71" i="115"/>
  <c r="AC71" i="115"/>
  <c r="CB71" i="115"/>
  <c r="CS71" i="115"/>
  <c r="M71" i="115"/>
  <c r="AD71" i="115"/>
  <c r="CC71" i="115"/>
  <c r="CT71" i="115"/>
  <c r="N71" i="115"/>
  <c r="AE71" i="115"/>
  <c r="CD71" i="115"/>
  <c r="CU71" i="115"/>
  <c r="O71" i="115"/>
  <c r="AF71" i="115"/>
  <c r="CE71" i="115"/>
  <c r="CV71" i="115"/>
  <c r="P71" i="115"/>
  <c r="AG71" i="115"/>
  <c r="CF71" i="115"/>
  <c r="CW71" i="115"/>
  <c r="Q71" i="115"/>
  <c r="AH71" i="115"/>
  <c r="CG71" i="115"/>
  <c r="CX71" i="115"/>
  <c r="R71" i="115"/>
  <c r="AI71" i="115"/>
  <c r="CH71" i="115"/>
  <c r="CY71" i="115"/>
  <c r="S71" i="115"/>
  <c r="AJ71" i="115"/>
  <c r="CI71" i="115"/>
  <c r="CZ71" i="115"/>
  <c r="T71" i="115"/>
  <c r="AK71" i="115"/>
  <c r="CJ71" i="115"/>
  <c r="DA71" i="115"/>
  <c r="U71" i="115"/>
  <c r="AL71" i="115"/>
  <c r="CK71" i="115"/>
  <c r="DB71" i="115"/>
  <c r="V71" i="115"/>
  <c r="AM71" i="115"/>
  <c r="CL71" i="115"/>
  <c r="DC71" i="115"/>
  <c r="W71" i="115"/>
  <c r="AN71" i="115"/>
  <c r="CM71" i="115"/>
  <c r="DD71" i="115"/>
  <c r="H72" i="115"/>
  <c r="Y72" i="115"/>
  <c r="E72" i="115"/>
  <c r="F72" i="115"/>
  <c r="BX72" i="115"/>
  <c r="CO72" i="115"/>
  <c r="I72" i="115"/>
  <c r="Z72" i="115"/>
  <c r="BY72" i="115"/>
  <c r="CP72" i="115"/>
  <c r="J72" i="115"/>
  <c r="AA72" i="115"/>
  <c r="BZ72" i="115"/>
  <c r="CQ72" i="115"/>
  <c r="K72" i="115"/>
  <c r="AB72" i="115"/>
  <c r="CA72" i="115"/>
  <c r="CR72" i="115"/>
  <c r="L72" i="115"/>
  <c r="AC72" i="115"/>
  <c r="CB72" i="115"/>
  <c r="CS72" i="115"/>
  <c r="M72" i="115"/>
  <c r="AD72" i="115"/>
  <c r="CC72" i="115"/>
  <c r="CT72" i="115"/>
  <c r="N72" i="115"/>
  <c r="AE72" i="115"/>
  <c r="CD72" i="115"/>
  <c r="CU72" i="115"/>
  <c r="O72" i="115"/>
  <c r="AF72" i="115"/>
  <c r="CE72" i="115"/>
  <c r="CV72" i="115"/>
  <c r="P72" i="115"/>
  <c r="AG72" i="115"/>
  <c r="CF72" i="115"/>
  <c r="CW72" i="115"/>
  <c r="Q72" i="115"/>
  <c r="AH72" i="115"/>
  <c r="CG72" i="115"/>
  <c r="CX72" i="115"/>
  <c r="R72" i="115"/>
  <c r="AI72" i="115"/>
  <c r="CH72" i="115"/>
  <c r="CY72" i="115"/>
  <c r="S72" i="115"/>
  <c r="AJ72" i="115"/>
  <c r="CI72" i="115"/>
  <c r="CZ72" i="115"/>
  <c r="T72" i="115"/>
  <c r="AK72" i="115"/>
  <c r="CJ72" i="115"/>
  <c r="DA72" i="115"/>
  <c r="U72" i="115"/>
  <c r="AL72" i="115"/>
  <c r="CK72" i="115"/>
  <c r="DB72" i="115"/>
  <c r="V72" i="115"/>
  <c r="AM72" i="115"/>
  <c r="CL72" i="115"/>
  <c r="DC72" i="115"/>
  <c r="W72" i="115"/>
  <c r="AN72" i="115"/>
  <c r="CM72" i="115"/>
  <c r="DD72" i="115"/>
  <c r="H73" i="115"/>
  <c r="Y73" i="115"/>
  <c r="E73" i="115"/>
  <c r="F73" i="115"/>
  <c r="BX73" i="115"/>
  <c r="CO73" i="115"/>
  <c r="I73" i="115"/>
  <c r="Z73" i="115"/>
  <c r="BY73" i="115"/>
  <c r="CP73" i="115"/>
  <c r="J73" i="115"/>
  <c r="AA73" i="115"/>
  <c r="BZ73" i="115"/>
  <c r="CQ73" i="115"/>
  <c r="K73" i="115"/>
  <c r="AB73" i="115"/>
  <c r="CA73" i="115"/>
  <c r="CR73" i="115"/>
  <c r="L73" i="115"/>
  <c r="AC73" i="115"/>
  <c r="CB73" i="115"/>
  <c r="CS73" i="115"/>
  <c r="M73" i="115"/>
  <c r="AD73" i="115"/>
  <c r="CC73" i="115"/>
  <c r="CT73" i="115"/>
  <c r="N73" i="115"/>
  <c r="AE73" i="115"/>
  <c r="CD73" i="115"/>
  <c r="CU73" i="115"/>
  <c r="O73" i="115"/>
  <c r="AF73" i="115"/>
  <c r="CE73" i="115"/>
  <c r="CV73" i="115"/>
  <c r="P73" i="115"/>
  <c r="AG73" i="115"/>
  <c r="CF73" i="115"/>
  <c r="CW73" i="115"/>
  <c r="Q73" i="115"/>
  <c r="AH73" i="115"/>
  <c r="CG73" i="115"/>
  <c r="CX73" i="115"/>
  <c r="R73" i="115"/>
  <c r="AI73" i="115"/>
  <c r="CH73" i="115"/>
  <c r="CY73" i="115"/>
  <c r="S73" i="115"/>
  <c r="AJ73" i="115"/>
  <c r="CI73" i="115"/>
  <c r="CZ73" i="115"/>
  <c r="T73" i="115"/>
  <c r="AK73" i="115"/>
  <c r="CJ73" i="115"/>
  <c r="DA73" i="115"/>
  <c r="U73" i="115"/>
  <c r="AL73" i="115"/>
  <c r="CK73" i="115"/>
  <c r="DB73" i="115"/>
  <c r="V73" i="115"/>
  <c r="AM73" i="115"/>
  <c r="CL73" i="115"/>
  <c r="DC73" i="115"/>
  <c r="W73" i="115"/>
  <c r="AN73" i="115"/>
  <c r="CM73" i="115"/>
  <c r="DD73" i="115"/>
  <c r="H74" i="115"/>
  <c r="Y74" i="115"/>
  <c r="E74" i="115"/>
  <c r="F74" i="115"/>
  <c r="BX74" i="115"/>
  <c r="CO74" i="115"/>
  <c r="I74" i="115"/>
  <c r="Z74" i="115"/>
  <c r="BY74" i="115"/>
  <c r="CP74" i="115"/>
  <c r="J74" i="115"/>
  <c r="AA74" i="115"/>
  <c r="BZ74" i="115"/>
  <c r="CQ74" i="115"/>
  <c r="K74" i="115"/>
  <c r="AB74" i="115"/>
  <c r="CA74" i="115"/>
  <c r="CR74" i="115"/>
  <c r="L74" i="115"/>
  <c r="AC74" i="115"/>
  <c r="CB74" i="115"/>
  <c r="CS74" i="115"/>
  <c r="M74" i="115"/>
  <c r="AD74" i="115"/>
  <c r="CC74" i="115"/>
  <c r="CT74" i="115"/>
  <c r="N74" i="115"/>
  <c r="AE74" i="115"/>
  <c r="CD74" i="115"/>
  <c r="CU74" i="115"/>
  <c r="O74" i="115"/>
  <c r="AF74" i="115"/>
  <c r="CE74" i="115"/>
  <c r="CV74" i="115"/>
  <c r="P74" i="115"/>
  <c r="AG74" i="115"/>
  <c r="CF74" i="115"/>
  <c r="CW74" i="115"/>
  <c r="Q74" i="115"/>
  <c r="AH74" i="115"/>
  <c r="CG74" i="115"/>
  <c r="CX74" i="115"/>
  <c r="R74" i="115"/>
  <c r="AI74" i="115"/>
  <c r="CH74" i="115"/>
  <c r="CY74" i="115"/>
  <c r="S74" i="115"/>
  <c r="AJ74" i="115"/>
  <c r="CI74" i="115"/>
  <c r="CZ74" i="115"/>
  <c r="T74" i="115"/>
  <c r="AK74" i="115"/>
  <c r="CJ74" i="115"/>
  <c r="DA74" i="115"/>
  <c r="U74" i="115"/>
  <c r="AL74" i="115"/>
  <c r="CK74" i="115"/>
  <c r="DB74" i="115"/>
  <c r="V74" i="115"/>
  <c r="AM74" i="115"/>
  <c r="CL74" i="115"/>
  <c r="DC74" i="115"/>
  <c r="W74" i="115"/>
  <c r="AN74" i="115"/>
  <c r="CM74" i="115"/>
  <c r="DD74" i="115"/>
  <c r="H75" i="115"/>
  <c r="Y75" i="115"/>
  <c r="E75" i="115"/>
  <c r="F75" i="115"/>
  <c r="BX75" i="115"/>
  <c r="CO75" i="115"/>
  <c r="I75" i="115"/>
  <c r="Z75" i="115"/>
  <c r="BY75" i="115"/>
  <c r="CP75" i="115"/>
  <c r="J75" i="115"/>
  <c r="AA75" i="115"/>
  <c r="BZ75" i="115"/>
  <c r="CQ75" i="115"/>
  <c r="K75" i="115"/>
  <c r="AB75" i="115"/>
  <c r="CA75" i="115"/>
  <c r="CR75" i="115"/>
  <c r="L75" i="115"/>
  <c r="AC75" i="115"/>
  <c r="CB75" i="115"/>
  <c r="CS75" i="115"/>
  <c r="M75" i="115"/>
  <c r="AD75" i="115"/>
  <c r="CC75" i="115"/>
  <c r="CT75" i="115"/>
  <c r="N75" i="115"/>
  <c r="AE75" i="115"/>
  <c r="CD75" i="115"/>
  <c r="CU75" i="115"/>
  <c r="O75" i="115"/>
  <c r="AF75" i="115"/>
  <c r="CE75" i="115"/>
  <c r="CV75" i="115"/>
  <c r="P75" i="115"/>
  <c r="AG75" i="115"/>
  <c r="CF75" i="115"/>
  <c r="CW75" i="115"/>
  <c r="Q75" i="115"/>
  <c r="AH75" i="115"/>
  <c r="CG75" i="115"/>
  <c r="CX75" i="115"/>
  <c r="R75" i="115"/>
  <c r="AI75" i="115"/>
  <c r="CH75" i="115"/>
  <c r="CY75" i="115"/>
  <c r="S75" i="115"/>
  <c r="AJ75" i="115"/>
  <c r="CI75" i="115"/>
  <c r="CZ75" i="115"/>
  <c r="T75" i="115"/>
  <c r="AK75" i="115"/>
  <c r="CJ75" i="115"/>
  <c r="DA75" i="115"/>
  <c r="U75" i="115"/>
  <c r="AL75" i="115"/>
  <c r="CK75" i="115"/>
  <c r="DB75" i="115"/>
  <c r="V75" i="115"/>
  <c r="AM75" i="115"/>
  <c r="CL75" i="115"/>
  <c r="DC75" i="115"/>
  <c r="W75" i="115"/>
  <c r="AN75" i="115"/>
  <c r="CM75" i="115"/>
  <c r="DD75" i="115"/>
  <c r="H76" i="115"/>
  <c r="Y76" i="115"/>
  <c r="E76" i="115"/>
  <c r="F76" i="115"/>
  <c r="BX76" i="115"/>
  <c r="CO76" i="115"/>
  <c r="I76" i="115"/>
  <c r="Z76" i="115"/>
  <c r="BY76" i="115"/>
  <c r="CP76" i="115"/>
  <c r="J76" i="115"/>
  <c r="AA76" i="115"/>
  <c r="BZ76" i="115"/>
  <c r="CQ76" i="115"/>
  <c r="K76" i="115"/>
  <c r="AB76" i="115"/>
  <c r="CA76" i="115"/>
  <c r="CR76" i="115"/>
  <c r="L76" i="115"/>
  <c r="AC76" i="115"/>
  <c r="CB76" i="115"/>
  <c r="CS76" i="115"/>
  <c r="M76" i="115"/>
  <c r="AD76" i="115"/>
  <c r="CC76" i="115"/>
  <c r="CT76" i="115"/>
  <c r="N76" i="115"/>
  <c r="AE76" i="115"/>
  <c r="CD76" i="115"/>
  <c r="CU76" i="115"/>
  <c r="O76" i="115"/>
  <c r="AF76" i="115"/>
  <c r="CE76" i="115"/>
  <c r="CV76" i="115"/>
  <c r="P76" i="115"/>
  <c r="AG76" i="115"/>
  <c r="CF76" i="115"/>
  <c r="CW76" i="115"/>
  <c r="Q76" i="115"/>
  <c r="AH76" i="115"/>
  <c r="CG76" i="115"/>
  <c r="CX76" i="115"/>
  <c r="R76" i="115"/>
  <c r="AI76" i="115"/>
  <c r="CH76" i="115"/>
  <c r="CY76" i="115"/>
  <c r="S76" i="115"/>
  <c r="AJ76" i="115"/>
  <c r="CI76" i="115"/>
  <c r="CZ76" i="115"/>
  <c r="T76" i="115"/>
  <c r="AK76" i="115"/>
  <c r="CJ76" i="115"/>
  <c r="DA76" i="115"/>
  <c r="U76" i="115"/>
  <c r="AL76" i="115"/>
  <c r="CK76" i="115"/>
  <c r="DB76" i="115"/>
  <c r="V76" i="115"/>
  <c r="AM76" i="115"/>
  <c r="CL76" i="115"/>
  <c r="DC76" i="115"/>
  <c r="W76" i="115"/>
  <c r="AN76" i="115"/>
  <c r="CM76" i="115"/>
  <c r="DD76" i="115"/>
  <c r="H77" i="115"/>
  <c r="Y77" i="115"/>
  <c r="E77" i="115"/>
  <c r="F77" i="115"/>
  <c r="BX77" i="115"/>
  <c r="CO77" i="115"/>
  <c r="I77" i="115"/>
  <c r="Z77" i="115"/>
  <c r="BY77" i="115"/>
  <c r="CP77" i="115"/>
  <c r="J77" i="115"/>
  <c r="AA77" i="115"/>
  <c r="BZ77" i="115"/>
  <c r="CQ77" i="115"/>
  <c r="K77" i="115"/>
  <c r="AB77" i="115"/>
  <c r="CA77" i="115"/>
  <c r="CR77" i="115"/>
  <c r="L77" i="115"/>
  <c r="AC77" i="115"/>
  <c r="CB77" i="115"/>
  <c r="CS77" i="115"/>
  <c r="M77" i="115"/>
  <c r="AD77" i="115"/>
  <c r="CC77" i="115"/>
  <c r="CT77" i="115"/>
  <c r="N77" i="115"/>
  <c r="AE77" i="115"/>
  <c r="CD77" i="115"/>
  <c r="CU77" i="115"/>
  <c r="O77" i="115"/>
  <c r="AF77" i="115"/>
  <c r="CE77" i="115"/>
  <c r="CV77" i="115"/>
  <c r="P77" i="115"/>
  <c r="AG77" i="115"/>
  <c r="CF77" i="115"/>
  <c r="CW77" i="115"/>
  <c r="Q77" i="115"/>
  <c r="AH77" i="115"/>
  <c r="CG77" i="115"/>
  <c r="CX77" i="115"/>
  <c r="R77" i="115"/>
  <c r="AI77" i="115"/>
  <c r="CH77" i="115"/>
  <c r="CY77" i="115"/>
  <c r="S77" i="115"/>
  <c r="AJ77" i="115"/>
  <c r="CI77" i="115"/>
  <c r="CZ77" i="115"/>
  <c r="T77" i="115"/>
  <c r="AK77" i="115"/>
  <c r="CJ77" i="115"/>
  <c r="DA77" i="115"/>
  <c r="U77" i="115"/>
  <c r="AL77" i="115"/>
  <c r="CK77" i="115"/>
  <c r="DB77" i="115"/>
  <c r="V77" i="115"/>
  <c r="AM77" i="115"/>
  <c r="CL77" i="115"/>
  <c r="DC77" i="115"/>
  <c r="W77" i="115"/>
  <c r="AN77" i="115"/>
  <c r="CM77" i="115"/>
  <c r="DD77" i="115"/>
  <c r="H78" i="115"/>
  <c r="Y78" i="115"/>
  <c r="E78" i="115"/>
  <c r="F78" i="115"/>
  <c r="BX78" i="115"/>
  <c r="CO78" i="115"/>
  <c r="I78" i="115"/>
  <c r="Z78" i="115"/>
  <c r="BY78" i="115"/>
  <c r="CP78" i="115"/>
  <c r="J78" i="115"/>
  <c r="AA78" i="115"/>
  <c r="BZ78" i="115"/>
  <c r="CQ78" i="115"/>
  <c r="K78" i="115"/>
  <c r="AB78" i="115"/>
  <c r="CA78" i="115"/>
  <c r="CR78" i="115"/>
  <c r="L78" i="115"/>
  <c r="AC78" i="115"/>
  <c r="CB78" i="115"/>
  <c r="CS78" i="115"/>
  <c r="M78" i="115"/>
  <c r="AD78" i="115"/>
  <c r="CC78" i="115"/>
  <c r="CT78" i="115"/>
  <c r="N78" i="115"/>
  <c r="AE78" i="115"/>
  <c r="CD78" i="115"/>
  <c r="CU78" i="115"/>
  <c r="O78" i="115"/>
  <c r="AF78" i="115"/>
  <c r="CE78" i="115"/>
  <c r="CV78" i="115"/>
  <c r="P78" i="115"/>
  <c r="AG78" i="115"/>
  <c r="CF78" i="115"/>
  <c r="CW78" i="115"/>
  <c r="Q78" i="115"/>
  <c r="AH78" i="115"/>
  <c r="CG78" i="115"/>
  <c r="CX78" i="115"/>
  <c r="R78" i="115"/>
  <c r="AI78" i="115"/>
  <c r="CH78" i="115"/>
  <c r="CY78" i="115"/>
  <c r="S78" i="115"/>
  <c r="AJ78" i="115"/>
  <c r="CI78" i="115"/>
  <c r="CZ78" i="115"/>
  <c r="T78" i="115"/>
  <c r="AK78" i="115"/>
  <c r="CJ78" i="115"/>
  <c r="DA78" i="115"/>
  <c r="U78" i="115"/>
  <c r="AL78" i="115"/>
  <c r="CK78" i="115"/>
  <c r="DB78" i="115"/>
  <c r="V78" i="115"/>
  <c r="AM78" i="115"/>
  <c r="CL78" i="115"/>
  <c r="DC78" i="115"/>
  <c r="W78" i="115"/>
  <c r="AN78" i="115"/>
  <c r="CM78" i="115"/>
  <c r="DD78" i="115"/>
  <c r="H79" i="115"/>
  <c r="Y79" i="115"/>
  <c r="E79" i="115"/>
  <c r="F79" i="115"/>
  <c r="BX79" i="115"/>
  <c r="CO79" i="115"/>
  <c r="I79" i="115"/>
  <c r="Z79" i="115"/>
  <c r="BY79" i="115"/>
  <c r="CP79" i="115"/>
  <c r="J79" i="115"/>
  <c r="AA79" i="115"/>
  <c r="BZ79" i="115"/>
  <c r="CQ79" i="115"/>
  <c r="K79" i="115"/>
  <c r="AB79" i="115"/>
  <c r="CA79" i="115"/>
  <c r="CR79" i="115"/>
  <c r="L79" i="115"/>
  <c r="AC79" i="115"/>
  <c r="CB79" i="115"/>
  <c r="CS79" i="115"/>
  <c r="M79" i="115"/>
  <c r="AD79" i="115"/>
  <c r="CC79" i="115"/>
  <c r="CT79" i="115"/>
  <c r="N79" i="115"/>
  <c r="AE79" i="115"/>
  <c r="CD79" i="115"/>
  <c r="CU79" i="115"/>
  <c r="O79" i="115"/>
  <c r="AF79" i="115"/>
  <c r="CE79" i="115"/>
  <c r="CV79" i="115"/>
  <c r="P79" i="115"/>
  <c r="AG79" i="115"/>
  <c r="CF79" i="115"/>
  <c r="CW79" i="115"/>
  <c r="Q79" i="115"/>
  <c r="AH79" i="115"/>
  <c r="CG79" i="115"/>
  <c r="CX79" i="115"/>
  <c r="R79" i="115"/>
  <c r="AI79" i="115"/>
  <c r="CH79" i="115"/>
  <c r="CY79" i="115"/>
  <c r="S79" i="115"/>
  <c r="AJ79" i="115"/>
  <c r="CI79" i="115"/>
  <c r="CZ79" i="115"/>
  <c r="T79" i="115"/>
  <c r="AK79" i="115"/>
  <c r="CJ79" i="115"/>
  <c r="DA79" i="115"/>
  <c r="U79" i="115"/>
  <c r="AL79" i="115"/>
  <c r="CK79" i="115"/>
  <c r="DB79" i="115"/>
  <c r="V79" i="115"/>
  <c r="AM79" i="115"/>
  <c r="CL79" i="115"/>
  <c r="DC79" i="115"/>
  <c r="W79" i="115"/>
  <c r="AN79" i="115"/>
  <c r="CM79" i="115"/>
  <c r="DD79" i="115"/>
  <c r="H80" i="115"/>
  <c r="Y80" i="115"/>
  <c r="E80" i="115"/>
  <c r="F80" i="115"/>
  <c r="BX80" i="115"/>
  <c r="CO80" i="115"/>
  <c r="I80" i="115"/>
  <c r="Z80" i="115"/>
  <c r="BY80" i="115"/>
  <c r="CP80" i="115"/>
  <c r="J80" i="115"/>
  <c r="AA80" i="115"/>
  <c r="BZ80" i="115"/>
  <c r="CQ80" i="115"/>
  <c r="K80" i="115"/>
  <c r="AB80" i="115"/>
  <c r="CA80" i="115"/>
  <c r="CR80" i="115"/>
  <c r="L80" i="115"/>
  <c r="AC80" i="115"/>
  <c r="CB80" i="115"/>
  <c r="CS80" i="115"/>
  <c r="M80" i="115"/>
  <c r="AD80" i="115"/>
  <c r="CC80" i="115"/>
  <c r="CT80" i="115"/>
  <c r="N80" i="115"/>
  <c r="AE80" i="115"/>
  <c r="CD80" i="115"/>
  <c r="CU80" i="115"/>
  <c r="O80" i="115"/>
  <c r="AF80" i="115"/>
  <c r="CE80" i="115"/>
  <c r="CV80" i="115"/>
  <c r="P80" i="115"/>
  <c r="AG80" i="115"/>
  <c r="CF80" i="115"/>
  <c r="CW80" i="115"/>
  <c r="Q80" i="115"/>
  <c r="AH80" i="115"/>
  <c r="CG80" i="115"/>
  <c r="CX80" i="115"/>
  <c r="R80" i="115"/>
  <c r="AI80" i="115"/>
  <c r="CH80" i="115"/>
  <c r="CY80" i="115"/>
  <c r="S80" i="115"/>
  <c r="AJ80" i="115"/>
  <c r="CI80" i="115"/>
  <c r="CZ80" i="115"/>
  <c r="T80" i="115"/>
  <c r="AK80" i="115"/>
  <c r="CJ80" i="115"/>
  <c r="DA80" i="115"/>
  <c r="U80" i="115"/>
  <c r="AL80" i="115"/>
  <c r="CK80" i="115"/>
  <c r="DB80" i="115"/>
  <c r="V80" i="115"/>
  <c r="AM80" i="115"/>
  <c r="CL80" i="115"/>
  <c r="DC80" i="115"/>
  <c r="W80" i="115"/>
  <c r="AN80" i="115"/>
  <c r="CM80" i="115"/>
  <c r="DD80" i="115"/>
  <c r="H81" i="115"/>
  <c r="Y81" i="115"/>
  <c r="E81" i="115"/>
  <c r="F81" i="115"/>
  <c r="BX81" i="115"/>
  <c r="CO81" i="115"/>
  <c r="I81" i="115"/>
  <c r="Z81" i="115"/>
  <c r="BY81" i="115"/>
  <c r="CP81" i="115"/>
  <c r="J81" i="115"/>
  <c r="AA81" i="115"/>
  <c r="BZ81" i="115"/>
  <c r="CQ81" i="115"/>
  <c r="K81" i="115"/>
  <c r="AB81" i="115"/>
  <c r="CA81" i="115"/>
  <c r="CR81" i="115"/>
  <c r="L81" i="115"/>
  <c r="AC81" i="115"/>
  <c r="CB81" i="115"/>
  <c r="CS81" i="115"/>
  <c r="M81" i="115"/>
  <c r="AD81" i="115"/>
  <c r="CC81" i="115"/>
  <c r="CT81" i="115"/>
  <c r="N81" i="115"/>
  <c r="AE81" i="115"/>
  <c r="CD81" i="115"/>
  <c r="CU81" i="115"/>
  <c r="O81" i="115"/>
  <c r="AF81" i="115"/>
  <c r="CE81" i="115"/>
  <c r="CV81" i="115"/>
  <c r="P81" i="115"/>
  <c r="AG81" i="115"/>
  <c r="CF81" i="115"/>
  <c r="CW81" i="115"/>
  <c r="Q81" i="115"/>
  <c r="AH81" i="115"/>
  <c r="CG81" i="115"/>
  <c r="CX81" i="115"/>
  <c r="R81" i="115"/>
  <c r="AI81" i="115"/>
  <c r="CH81" i="115"/>
  <c r="CY81" i="115"/>
  <c r="S81" i="115"/>
  <c r="AJ81" i="115"/>
  <c r="CI81" i="115"/>
  <c r="CZ81" i="115"/>
  <c r="T81" i="115"/>
  <c r="AK81" i="115"/>
  <c r="CJ81" i="115"/>
  <c r="DA81" i="115"/>
  <c r="U81" i="115"/>
  <c r="AL81" i="115"/>
  <c r="CK81" i="115"/>
  <c r="DB81" i="115"/>
  <c r="V81" i="115"/>
  <c r="AM81" i="115"/>
  <c r="CL81" i="115"/>
  <c r="DC81" i="115"/>
  <c r="W81" i="115"/>
  <c r="AN81" i="115"/>
  <c r="CM81" i="115"/>
  <c r="DD81" i="115"/>
  <c r="H82" i="115"/>
  <c r="Y82" i="115"/>
  <c r="E82" i="115"/>
  <c r="F82" i="115"/>
  <c r="BX82" i="115"/>
  <c r="CO82" i="115"/>
  <c r="I82" i="115"/>
  <c r="Z82" i="115"/>
  <c r="BY82" i="115"/>
  <c r="CP82" i="115"/>
  <c r="J82" i="115"/>
  <c r="AA82" i="115"/>
  <c r="BZ82" i="115"/>
  <c r="CQ82" i="115"/>
  <c r="K82" i="115"/>
  <c r="AB82" i="115"/>
  <c r="CA82" i="115"/>
  <c r="CR82" i="115"/>
  <c r="L82" i="115"/>
  <c r="AC82" i="115"/>
  <c r="CB82" i="115"/>
  <c r="CS82" i="115"/>
  <c r="M82" i="115"/>
  <c r="AD82" i="115"/>
  <c r="CC82" i="115"/>
  <c r="CT82" i="115"/>
  <c r="N82" i="115"/>
  <c r="AE82" i="115"/>
  <c r="CD82" i="115"/>
  <c r="CU82" i="115"/>
  <c r="O82" i="115"/>
  <c r="AF82" i="115"/>
  <c r="CE82" i="115"/>
  <c r="CV82" i="115"/>
  <c r="P82" i="115"/>
  <c r="AG82" i="115"/>
  <c r="CF82" i="115"/>
  <c r="CW82" i="115"/>
  <c r="Q82" i="115"/>
  <c r="AH82" i="115"/>
  <c r="CG82" i="115"/>
  <c r="CX82" i="115"/>
  <c r="R82" i="115"/>
  <c r="AI82" i="115"/>
  <c r="CH82" i="115"/>
  <c r="CY82" i="115"/>
  <c r="S82" i="115"/>
  <c r="AJ82" i="115"/>
  <c r="CI82" i="115"/>
  <c r="CZ82" i="115"/>
  <c r="T82" i="115"/>
  <c r="AK82" i="115"/>
  <c r="CJ82" i="115"/>
  <c r="DA82" i="115"/>
  <c r="U82" i="115"/>
  <c r="AL82" i="115"/>
  <c r="CK82" i="115"/>
  <c r="DB82" i="115"/>
  <c r="V82" i="115"/>
  <c r="AM82" i="115"/>
  <c r="CL82" i="115"/>
  <c r="DC82" i="115"/>
  <c r="W82" i="115"/>
  <c r="AN82" i="115"/>
  <c r="CM82" i="115"/>
  <c r="DD82" i="115"/>
  <c r="H83" i="115"/>
  <c r="Y83" i="115"/>
  <c r="E83" i="115"/>
  <c r="F83" i="115"/>
  <c r="BX83" i="115"/>
  <c r="CO83" i="115"/>
  <c r="I83" i="115"/>
  <c r="Z83" i="115"/>
  <c r="BY83" i="115"/>
  <c r="CP83" i="115"/>
  <c r="J83" i="115"/>
  <c r="AA83" i="115"/>
  <c r="BZ83" i="115"/>
  <c r="CQ83" i="115"/>
  <c r="K83" i="115"/>
  <c r="AB83" i="115"/>
  <c r="CA83" i="115"/>
  <c r="CR83" i="115"/>
  <c r="L83" i="115"/>
  <c r="AC83" i="115"/>
  <c r="CB83" i="115"/>
  <c r="CS83" i="115"/>
  <c r="M83" i="115"/>
  <c r="AD83" i="115"/>
  <c r="CC83" i="115"/>
  <c r="CT83" i="115"/>
  <c r="N83" i="115"/>
  <c r="AE83" i="115"/>
  <c r="CD83" i="115"/>
  <c r="CU83" i="115"/>
  <c r="O83" i="115"/>
  <c r="AF83" i="115"/>
  <c r="CE83" i="115"/>
  <c r="CV83" i="115"/>
  <c r="P83" i="115"/>
  <c r="AG83" i="115"/>
  <c r="CF83" i="115"/>
  <c r="CW83" i="115"/>
  <c r="Q83" i="115"/>
  <c r="AH83" i="115"/>
  <c r="CG83" i="115"/>
  <c r="CX83" i="115"/>
  <c r="R83" i="115"/>
  <c r="AI83" i="115"/>
  <c r="CH83" i="115"/>
  <c r="CY83" i="115"/>
  <c r="S83" i="115"/>
  <c r="AJ83" i="115"/>
  <c r="CI83" i="115"/>
  <c r="CZ83" i="115"/>
  <c r="T83" i="115"/>
  <c r="AK83" i="115"/>
  <c r="CJ83" i="115"/>
  <c r="DA83" i="115"/>
  <c r="U83" i="115"/>
  <c r="AL83" i="115"/>
  <c r="CK83" i="115"/>
  <c r="DB83" i="115"/>
  <c r="V83" i="115"/>
  <c r="AM83" i="115"/>
  <c r="CL83" i="115"/>
  <c r="DC83" i="115"/>
  <c r="W83" i="115"/>
  <c r="AN83" i="115"/>
  <c r="CM83" i="115"/>
  <c r="DD83" i="115"/>
  <c r="H84" i="115"/>
  <c r="Y84" i="115"/>
  <c r="E84" i="115"/>
  <c r="F84" i="115"/>
  <c r="BX84" i="115"/>
  <c r="CO84" i="115"/>
  <c r="I84" i="115"/>
  <c r="Z84" i="115"/>
  <c r="BY84" i="115"/>
  <c r="CP84" i="115"/>
  <c r="J84" i="115"/>
  <c r="AA84" i="115"/>
  <c r="BZ84" i="115"/>
  <c r="CQ84" i="115"/>
  <c r="K84" i="115"/>
  <c r="AB84" i="115"/>
  <c r="CA84" i="115"/>
  <c r="CR84" i="115"/>
  <c r="L84" i="115"/>
  <c r="AC84" i="115"/>
  <c r="CB84" i="115"/>
  <c r="CS84" i="115"/>
  <c r="M84" i="115"/>
  <c r="AD84" i="115"/>
  <c r="CC84" i="115"/>
  <c r="CT84" i="115"/>
  <c r="N84" i="115"/>
  <c r="AE84" i="115"/>
  <c r="CD84" i="115"/>
  <c r="CU84" i="115"/>
  <c r="O84" i="115"/>
  <c r="AF84" i="115"/>
  <c r="CE84" i="115"/>
  <c r="CV84" i="115"/>
  <c r="P84" i="115"/>
  <c r="AG84" i="115"/>
  <c r="CF84" i="115"/>
  <c r="CW84" i="115"/>
  <c r="Q84" i="115"/>
  <c r="AH84" i="115"/>
  <c r="CG84" i="115"/>
  <c r="CX84" i="115"/>
  <c r="R84" i="115"/>
  <c r="AI84" i="115"/>
  <c r="CH84" i="115"/>
  <c r="CY84" i="115"/>
  <c r="S84" i="115"/>
  <c r="AJ84" i="115"/>
  <c r="CI84" i="115"/>
  <c r="CZ84" i="115"/>
  <c r="T84" i="115"/>
  <c r="AK84" i="115"/>
  <c r="CJ84" i="115"/>
  <c r="DA84" i="115"/>
  <c r="U84" i="115"/>
  <c r="AL84" i="115"/>
  <c r="CK84" i="115"/>
  <c r="DB84" i="115"/>
  <c r="V84" i="115"/>
  <c r="AM84" i="115"/>
  <c r="CL84" i="115"/>
  <c r="DC84" i="115"/>
  <c r="W84" i="115"/>
  <c r="AN84" i="115"/>
  <c r="CM84" i="115"/>
  <c r="DD84" i="115"/>
  <c r="H85" i="115"/>
  <c r="Y85" i="115"/>
  <c r="E85" i="115"/>
  <c r="F85" i="115"/>
  <c r="BX85" i="115"/>
  <c r="CO85" i="115"/>
  <c r="I85" i="115"/>
  <c r="Z85" i="115"/>
  <c r="BY85" i="115"/>
  <c r="CP85" i="115"/>
  <c r="J85" i="115"/>
  <c r="AA85" i="115"/>
  <c r="BZ85" i="115"/>
  <c r="CQ85" i="115"/>
  <c r="K85" i="115"/>
  <c r="AB85" i="115"/>
  <c r="CA85" i="115"/>
  <c r="CR85" i="115"/>
  <c r="L85" i="115"/>
  <c r="AC85" i="115"/>
  <c r="CB85" i="115"/>
  <c r="CS85" i="115"/>
  <c r="M85" i="115"/>
  <c r="AD85" i="115"/>
  <c r="CC85" i="115"/>
  <c r="CT85" i="115"/>
  <c r="N85" i="115"/>
  <c r="AE85" i="115"/>
  <c r="CD85" i="115"/>
  <c r="CU85" i="115"/>
  <c r="O85" i="115"/>
  <c r="AF85" i="115"/>
  <c r="CE85" i="115"/>
  <c r="CV85" i="115"/>
  <c r="P85" i="115"/>
  <c r="AG85" i="115"/>
  <c r="CF85" i="115"/>
  <c r="CW85" i="115"/>
  <c r="Q85" i="115"/>
  <c r="AH85" i="115"/>
  <c r="CG85" i="115"/>
  <c r="CX85" i="115"/>
  <c r="R85" i="115"/>
  <c r="AI85" i="115"/>
  <c r="CH85" i="115"/>
  <c r="CY85" i="115"/>
  <c r="S85" i="115"/>
  <c r="AJ85" i="115"/>
  <c r="CI85" i="115"/>
  <c r="CZ85" i="115"/>
  <c r="T85" i="115"/>
  <c r="AK85" i="115"/>
  <c r="CJ85" i="115"/>
  <c r="DA85" i="115"/>
  <c r="U85" i="115"/>
  <c r="AL85" i="115"/>
  <c r="CK85" i="115"/>
  <c r="DB85" i="115"/>
  <c r="V85" i="115"/>
  <c r="AM85" i="115"/>
  <c r="CL85" i="115"/>
  <c r="DC85" i="115"/>
  <c r="W85" i="115"/>
  <c r="AN85" i="115"/>
  <c r="CM85" i="115"/>
  <c r="DD85" i="115"/>
  <c r="H86" i="115"/>
  <c r="Y86" i="115"/>
  <c r="E86" i="115"/>
  <c r="F86" i="115"/>
  <c r="BX86" i="115"/>
  <c r="CO86" i="115"/>
  <c r="I86" i="115"/>
  <c r="Z86" i="115"/>
  <c r="BY86" i="115"/>
  <c r="CP86" i="115"/>
  <c r="J86" i="115"/>
  <c r="AA86" i="115"/>
  <c r="BZ86" i="115"/>
  <c r="CQ86" i="115"/>
  <c r="K86" i="115"/>
  <c r="AB86" i="115"/>
  <c r="CA86" i="115"/>
  <c r="CR86" i="115"/>
  <c r="L86" i="115"/>
  <c r="AC86" i="115"/>
  <c r="CB86" i="115"/>
  <c r="CS86" i="115"/>
  <c r="M86" i="115"/>
  <c r="AD86" i="115"/>
  <c r="CC86" i="115"/>
  <c r="CT86" i="115"/>
  <c r="N86" i="115"/>
  <c r="AE86" i="115"/>
  <c r="CD86" i="115"/>
  <c r="CU86" i="115"/>
  <c r="O86" i="115"/>
  <c r="AF86" i="115"/>
  <c r="CE86" i="115"/>
  <c r="CV86" i="115"/>
  <c r="P86" i="115"/>
  <c r="AG86" i="115"/>
  <c r="CF86" i="115"/>
  <c r="CW86" i="115"/>
  <c r="Q86" i="115"/>
  <c r="AH86" i="115"/>
  <c r="CG86" i="115"/>
  <c r="CX86" i="115"/>
  <c r="R86" i="115"/>
  <c r="AI86" i="115"/>
  <c r="CH86" i="115"/>
  <c r="CY86" i="115"/>
  <c r="S86" i="115"/>
  <c r="AJ86" i="115"/>
  <c r="CI86" i="115"/>
  <c r="CZ86" i="115"/>
  <c r="T86" i="115"/>
  <c r="AK86" i="115"/>
  <c r="CJ86" i="115"/>
  <c r="DA86" i="115"/>
  <c r="U86" i="115"/>
  <c r="AL86" i="115"/>
  <c r="CK86" i="115"/>
  <c r="DB86" i="115"/>
  <c r="V86" i="115"/>
  <c r="AM86" i="115"/>
  <c r="CL86" i="115"/>
  <c r="DC86" i="115"/>
  <c r="W86" i="115"/>
  <c r="AN86" i="115"/>
  <c r="CM86" i="115"/>
  <c r="DD86" i="115"/>
  <c r="H87" i="115"/>
  <c r="Y87" i="115"/>
  <c r="E87" i="115"/>
  <c r="F87" i="115"/>
  <c r="BX87" i="115"/>
  <c r="CO87" i="115"/>
  <c r="I87" i="115"/>
  <c r="Z87" i="115"/>
  <c r="BY87" i="115"/>
  <c r="CP87" i="115"/>
  <c r="J87" i="115"/>
  <c r="AA87" i="115"/>
  <c r="BZ87" i="115"/>
  <c r="CQ87" i="115"/>
  <c r="K87" i="115"/>
  <c r="AB87" i="115"/>
  <c r="CA87" i="115"/>
  <c r="CR87" i="115"/>
  <c r="L87" i="115"/>
  <c r="AC87" i="115"/>
  <c r="CB87" i="115"/>
  <c r="CS87" i="115"/>
  <c r="M87" i="115"/>
  <c r="AD87" i="115"/>
  <c r="CC87" i="115"/>
  <c r="CT87" i="115"/>
  <c r="N87" i="115"/>
  <c r="AE87" i="115"/>
  <c r="CD87" i="115"/>
  <c r="CU87" i="115"/>
  <c r="O87" i="115"/>
  <c r="AF87" i="115"/>
  <c r="CE87" i="115"/>
  <c r="CV87" i="115"/>
  <c r="P87" i="115"/>
  <c r="AG87" i="115"/>
  <c r="CF87" i="115"/>
  <c r="CW87" i="115"/>
  <c r="Q87" i="115"/>
  <c r="AH87" i="115"/>
  <c r="CG87" i="115"/>
  <c r="CX87" i="115"/>
  <c r="R87" i="115"/>
  <c r="AI87" i="115"/>
  <c r="CH87" i="115"/>
  <c r="CY87" i="115"/>
  <c r="S87" i="115"/>
  <c r="AJ87" i="115"/>
  <c r="CI87" i="115"/>
  <c r="CZ87" i="115"/>
  <c r="T87" i="115"/>
  <c r="AK87" i="115"/>
  <c r="CJ87" i="115"/>
  <c r="DA87" i="115"/>
  <c r="U87" i="115"/>
  <c r="AL87" i="115"/>
  <c r="CK87" i="115"/>
  <c r="DB87" i="115"/>
  <c r="V87" i="115"/>
  <c r="AM87" i="115"/>
  <c r="CL87" i="115"/>
  <c r="DC87" i="115"/>
  <c r="W87" i="115"/>
  <c r="AN87" i="115"/>
  <c r="CM87" i="115"/>
  <c r="DD87" i="115"/>
  <c r="H88" i="115"/>
  <c r="Y88" i="115"/>
  <c r="E88" i="115"/>
  <c r="F88" i="115"/>
  <c r="BX88" i="115"/>
  <c r="CO88" i="115"/>
  <c r="I88" i="115"/>
  <c r="Z88" i="115"/>
  <c r="BY88" i="115"/>
  <c r="CP88" i="115"/>
  <c r="J88" i="115"/>
  <c r="AA88" i="115"/>
  <c r="BZ88" i="115"/>
  <c r="CQ88" i="115"/>
  <c r="K88" i="115"/>
  <c r="AB88" i="115"/>
  <c r="CA88" i="115"/>
  <c r="CR88" i="115"/>
  <c r="L88" i="115"/>
  <c r="AC88" i="115"/>
  <c r="CB88" i="115"/>
  <c r="CS88" i="115"/>
  <c r="M88" i="115"/>
  <c r="AD88" i="115"/>
  <c r="CC88" i="115"/>
  <c r="CT88" i="115"/>
  <c r="N88" i="115"/>
  <c r="AE88" i="115"/>
  <c r="CD88" i="115"/>
  <c r="CU88" i="115"/>
  <c r="O88" i="115"/>
  <c r="AF88" i="115"/>
  <c r="CE88" i="115"/>
  <c r="CV88" i="115"/>
  <c r="P88" i="115"/>
  <c r="AG88" i="115"/>
  <c r="CF88" i="115"/>
  <c r="CW88" i="115"/>
  <c r="Q88" i="115"/>
  <c r="AH88" i="115"/>
  <c r="CG88" i="115"/>
  <c r="CX88" i="115"/>
  <c r="R88" i="115"/>
  <c r="AI88" i="115"/>
  <c r="CH88" i="115"/>
  <c r="CY88" i="115"/>
  <c r="S88" i="115"/>
  <c r="AJ88" i="115"/>
  <c r="CI88" i="115"/>
  <c r="CZ88" i="115"/>
  <c r="T88" i="115"/>
  <c r="AK88" i="115"/>
  <c r="CJ88" i="115"/>
  <c r="DA88" i="115"/>
  <c r="U88" i="115"/>
  <c r="AL88" i="115"/>
  <c r="CK88" i="115"/>
  <c r="DB88" i="115"/>
  <c r="V88" i="115"/>
  <c r="AM88" i="115"/>
  <c r="CL88" i="115"/>
  <c r="DC88" i="115"/>
  <c r="W88" i="115"/>
  <c r="AN88" i="115"/>
  <c r="CM88" i="115"/>
  <c r="DD88" i="115"/>
  <c r="H89" i="115"/>
  <c r="Y89" i="115"/>
  <c r="E89" i="115"/>
  <c r="F89" i="115"/>
  <c r="BX89" i="115"/>
  <c r="CO89" i="115"/>
  <c r="I89" i="115"/>
  <c r="Z89" i="115"/>
  <c r="BY89" i="115"/>
  <c r="CP89" i="115"/>
  <c r="J89" i="115"/>
  <c r="AA89" i="115"/>
  <c r="BZ89" i="115"/>
  <c r="CQ89" i="115"/>
  <c r="K89" i="115"/>
  <c r="AB89" i="115"/>
  <c r="CA89" i="115"/>
  <c r="CR89" i="115"/>
  <c r="L89" i="115"/>
  <c r="AC89" i="115"/>
  <c r="CB89" i="115"/>
  <c r="CS89" i="115"/>
  <c r="M89" i="115"/>
  <c r="AD89" i="115"/>
  <c r="CC89" i="115"/>
  <c r="CT89" i="115"/>
  <c r="N89" i="115"/>
  <c r="AE89" i="115"/>
  <c r="CD89" i="115"/>
  <c r="CU89" i="115"/>
  <c r="O89" i="115"/>
  <c r="AF89" i="115"/>
  <c r="CE89" i="115"/>
  <c r="CV89" i="115"/>
  <c r="P89" i="115"/>
  <c r="AG89" i="115"/>
  <c r="CF89" i="115"/>
  <c r="CW89" i="115"/>
  <c r="Q89" i="115"/>
  <c r="AH89" i="115"/>
  <c r="CG89" i="115"/>
  <c r="CX89" i="115"/>
  <c r="R89" i="115"/>
  <c r="AI89" i="115"/>
  <c r="CH89" i="115"/>
  <c r="CY89" i="115"/>
  <c r="S89" i="115"/>
  <c r="AJ89" i="115"/>
  <c r="CI89" i="115"/>
  <c r="CZ89" i="115"/>
  <c r="T89" i="115"/>
  <c r="AK89" i="115"/>
  <c r="CJ89" i="115"/>
  <c r="DA89" i="115"/>
  <c r="U89" i="115"/>
  <c r="AL89" i="115"/>
  <c r="CK89" i="115"/>
  <c r="DB89" i="115"/>
  <c r="V89" i="115"/>
  <c r="AM89" i="115"/>
  <c r="CL89" i="115"/>
  <c r="DC89" i="115"/>
  <c r="W89" i="115"/>
  <c r="AN89" i="115"/>
  <c r="CM89" i="115"/>
  <c r="DD89" i="115"/>
  <c r="H90" i="115"/>
  <c r="Y90" i="115"/>
  <c r="E90" i="115"/>
  <c r="F90" i="115"/>
  <c r="BX90" i="115"/>
  <c r="CO90" i="115"/>
  <c r="I90" i="115"/>
  <c r="Z90" i="115"/>
  <c r="BY90" i="115"/>
  <c r="CP90" i="115"/>
  <c r="J90" i="115"/>
  <c r="AA90" i="115"/>
  <c r="BZ90" i="115"/>
  <c r="CQ90" i="115"/>
  <c r="K90" i="115"/>
  <c r="AB90" i="115"/>
  <c r="CA90" i="115"/>
  <c r="CR90" i="115"/>
  <c r="L90" i="115"/>
  <c r="AC90" i="115"/>
  <c r="CB90" i="115"/>
  <c r="CS90" i="115"/>
  <c r="M90" i="115"/>
  <c r="AD90" i="115"/>
  <c r="CC90" i="115"/>
  <c r="CT90" i="115"/>
  <c r="N90" i="115"/>
  <c r="AE90" i="115"/>
  <c r="CD90" i="115"/>
  <c r="CU90" i="115"/>
  <c r="O90" i="115"/>
  <c r="AF90" i="115"/>
  <c r="CE90" i="115"/>
  <c r="CV90" i="115"/>
  <c r="P90" i="115"/>
  <c r="AG90" i="115"/>
  <c r="CF90" i="115"/>
  <c r="CW90" i="115"/>
  <c r="Q90" i="115"/>
  <c r="AH90" i="115"/>
  <c r="CG90" i="115"/>
  <c r="CX90" i="115"/>
  <c r="R90" i="115"/>
  <c r="AI90" i="115"/>
  <c r="CH90" i="115"/>
  <c r="CY90" i="115"/>
  <c r="S90" i="115"/>
  <c r="AJ90" i="115"/>
  <c r="CI90" i="115"/>
  <c r="CZ90" i="115"/>
  <c r="T90" i="115"/>
  <c r="AK90" i="115"/>
  <c r="CJ90" i="115"/>
  <c r="DA90" i="115"/>
  <c r="U90" i="115"/>
  <c r="AL90" i="115"/>
  <c r="CK90" i="115"/>
  <c r="DB90" i="115"/>
  <c r="V90" i="115"/>
  <c r="AM90" i="115"/>
  <c r="CL90" i="115"/>
  <c r="DC90" i="115"/>
  <c r="W90" i="115"/>
  <c r="AN90" i="115"/>
  <c r="CM90" i="115"/>
  <c r="DD90" i="115"/>
  <c r="H91" i="115"/>
  <c r="Y91" i="115"/>
  <c r="E91" i="115"/>
  <c r="F91" i="115"/>
  <c r="BX91" i="115"/>
  <c r="CO91" i="115"/>
  <c r="I91" i="115"/>
  <c r="Z91" i="115"/>
  <c r="BY91" i="115"/>
  <c r="CP91" i="115"/>
  <c r="J91" i="115"/>
  <c r="AA91" i="115"/>
  <c r="BZ91" i="115"/>
  <c r="CQ91" i="115"/>
  <c r="K91" i="115"/>
  <c r="AB91" i="115"/>
  <c r="CA91" i="115"/>
  <c r="CR91" i="115"/>
  <c r="L91" i="115"/>
  <c r="AC91" i="115"/>
  <c r="CB91" i="115"/>
  <c r="CS91" i="115"/>
  <c r="M91" i="115"/>
  <c r="AD91" i="115"/>
  <c r="CC91" i="115"/>
  <c r="CT91" i="115"/>
  <c r="N91" i="115"/>
  <c r="AE91" i="115"/>
  <c r="CD91" i="115"/>
  <c r="CU91" i="115"/>
  <c r="O91" i="115"/>
  <c r="AF91" i="115"/>
  <c r="CE91" i="115"/>
  <c r="CV91" i="115"/>
  <c r="P91" i="115"/>
  <c r="AG91" i="115"/>
  <c r="CF91" i="115"/>
  <c r="CW91" i="115"/>
  <c r="Q91" i="115"/>
  <c r="AH91" i="115"/>
  <c r="CG91" i="115"/>
  <c r="CX91" i="115"/>
  <c r="R91" i="115"/>
  <c r="AI91" i="115"/>
  <c r="CH91" i="115"/>
  <c r="CY91" i="115"/>
  <c r="S91" i="115"/>
  <c r="AJ91" i="115"/>
  <c r="CI91" i="115"/>
  <c r="CZ91" i="115"/>
  <c r="T91" i="115"/>
  <c r="AK91" i="115"/>
  <c r="CJ91" i="115"/>
  <c r="DA91" i="115"/>
  <c r="U91" i="115"/>
  <c r="AL91" i="115"/>
  <c r="CK91" i="115"/>
  <c r="DB91" i="115"/>
  <c r="V91" i="115"/>
  <c r="AM91" i="115"/>
  <c r="CL91" i="115"/>
  <c r="DC91" i="115"/>
  <c r="W91" i="115"/>
  <c r="AN91" i="115"/>
  <c r="CM91" i="115"/>
  <c r="DD91" i="115"/>
  <c r="H92" i="115"/>
  <c r="Y92" i="115"/>
  <c r="E92" i="115"/>
  <c r="F92" i="115"/>
  <c r="BX92" i="115"/>
  <c r="CO92" i="115"/>
  <c r="I92" i="115"/>
  <c r="Z92" i="115"/>
  <c r="BY92" i="115"/>
  <c r="CP92" i="115"/>
  <c r="J92" i="115"/>
  <c r="AA92" i="115"/>
  <c r="BZ92" i="115"/>
  <c r="CQ92" i="115"/>
  <c r="K92" i="115"/>
  <c r="AB92" i="115"/>
  <c r="CA92" i="115"/>
  <c r="CR92" i="115"/>
  <c r="L92" i="115"/>
  <c r="AC92" i="115"/>
  <c r="CB92" i="115"/>
  <c r="CS92" i="115"/>
  <c r="M92" i="115"/>
  <c r="AD92" i="115"/>
  <c r="CC92" i="115"/>
  <c r="CT92" i="115"/>
  <c r="N92" i="115"/>
  <c r="AE92" i="115"/>
  <c r="CD92" i="115"/>
  <c r="CU92" i="115"/>
  <c r="O92" i="115"/>
  <c r="AF92" i="115"/>
  <c r="CE92" i="115"/>
  <c r="CV92" i="115"/>
  <c r="P92" i="115"/>
  <c r="AG92" i="115"/>
  <c r="CF92" i="115"/>
  <c r="CW92" i="115"/>
  <c r="Q92" i="115"/>
  <c r="AH92" i="115"/>
  <c r="CG92" i="115"/>
  <c r="CX92" i="115"/>
  <c r="R92" i="115"/>
  <c r="AI92" i="115"/>
  <c r="CH92" i="115"/>
  <c r="CY92" i="115"/>
  <c r="S92" i="115"/>
  <c r="AJ92" i="115"/>
  <c r="CI92" i="115"/>
  <c r="CZ92" i="115"/>
  <c r="T92" i="115"/>
  <c r="AK92" i="115"/>
  <c r="CJ92" i="115"/>
  <c r="DA92" i="115"/>
  <c r="U92" i="115"/>
  <c r="AL92" i="115"/>
  <c r="CK92" i="115"/>
  <c r="DB92" i="115"/>
  <c r="V92" i="115"/>
  <c r="AM92" i="115"/>
  <c r="CL92" i="115"/>
  <c r="DC92" i="115"/>
  <c r="W92" i="115"/>
  <c r="AN92" i="115"/>
  <c r="CM92" i="115"/>
  <c r="DD92" i="115"/>
  <c r="H93" i="115"/>
  <c r="Y93" i="115"/>
  <c r="E93" i="115"/>
  <c r="F93" i="115"/>
  <c r="BX93" i="115"/>
  <c r="CO93" i="115"/>
  <c r="I93" i="115"/>
  <c r="Z93" i="115"/>
  <c r="BY93" i="115"/>
  <c r="CP93" i="115"/>
  <c r="J93" i="115"/>
  <c r="AA93" i="115"/>
  <c r="BZ93" i="115"/>
  <c r="CQ93" i="115"/>
  <c r="K93" i="115"/>
  <c r="AB93" i="115"/>
  <c r="CA93" i="115"/>
  <c r="CR93" i="115"/>
  <c r="L93" i="115"/>
  <c r="AC93" i="115"/>
  <c r="CB93" i="115"/>
  <c r="CS93" i="115"/>
  <c r="M93" i="115"/>
  <c r="AD93" i="115"/>
  <c r="CC93" i="115"/>
  <c r="CT93" i="115"/>
  <c r="N93" i="115"/>
  <c r="AE93" i="115"/>
  <c r="CD93" i="115"/>
  <c r="CU93" i="115"/>
  <c r="O93" i="115"/>
  <c r="AF93" i="115"/>
  <c r="CE93" i="115"/>
  <c r="CV93" i="115"/>
  <c r="P93" i="115"/>
  <c r="AG93" i="115"/>
  <c r="CF93" i="115"/>
  <c r="CW93" i="115"/>
  <c r="Q93" i="115"/>
  <c r="AH93" i="115"/>
  <c r="CG93" i="115"/>
  <c r="CX93" i="115"/>
  <c r="R93" i="115"/>
  <c r="AI93" i="115"/>
  <c r="CH93" i="115"/>
  <c r="CY93" i="115"/>
  <c r="S93" i="115"/>
  <c r="AJ93" i="115"/>
  <c r="CI93" i="115"/>
  <c r="CZ93" i="115"/>
  <c r="T93" i="115"/>
  <c r="AK93" i="115"/>
  <c r="CJ93" i="115"/>
  <c r="DA93" i="115"/>
  <c r="U93" i="115"/>
  <c r="AL93" i="115"/>
  <c r="CK93" i="115"/>
  <c r="DB93" i="115"/>
  <c r="V93" i="115"/>
  <c r="AM93" i="115"/>
  <c r="CL93" i="115"/>
  <c r="DC93" i="115"/>
  <c r="W93" i="115"/>
  <c r="AN93" i="115"/>
  <c r="CM93" i="115"/>
  <c r="DD93" i="115"/>
  <c r="H94" i="115"/>
  <c r="Y94" i="115"/>
  <c r="E94" i="115"/>
  <c r="F94" i="115"/>
  <c r="BX94" i="115"/>
  <c r="CO94" i="115"/>
  <c r="I94" i="115"/>
  <c r="Z94" i="115"/>
  <c r="BY94" i="115"/>
  <c r="CP94" i="115"/>
  <c r="J94" i="115"/>
  <c r="AA94" i="115"/>
  <c r="BZ94" i="115"/>
  <c r="CQ94" i="115"/>
  <c r="K94" i="115"/>
  <c r="AB94" i="115"/>
  <c r="CA94" i="115"/>
  <c r="CR94" i="115"/>
  <c r="L94" i="115"/>
  <c r="AC94" i="115"/>
  <c r="CB94" i="115"/>
  <c r="CS94" i="115"/>
  <c r="M94" i="115"/>
  <c r="AD94" i="115"/>
  <c r="CC94" i="115"/>
  <c r="CT94" i="115"/>
  <c r="N94" i="115"/>
  <c r="AE94" i="115"/>
  <c r="CD94" i="115"/>
  <c r="CU94" i="115"/>
  <c r="O94" i="115"/>
  <c r="AF94" i="115"/>
  <c r="CE94" i="115"/>
  <c r="CV94" i="115"/>
  <c r="P94" i="115"/>
  <c r="AG94" i="115"/>
  <c r="CF94" i="115"/>
  <c r="CW94" i="115"/>
  <c r="Q94" i="115"/>
  <c r="AH94" i="115"/>
  <c r="CG94" i="115"/>
  <c r="CX94" i="115"/>
  <c r="R94" i="115"/>
  <c r="AI94" i="115"/>
  <c r="CH94" i="115"/>
  <c r="CY94" i="115"/>
  <c r="S94" i="115"/>
  <c r="AJ94" i="115"/>
  <c r="CI94" i="115"/>
  <c r="CZ94" i="115"/>
  <c r="T94" i="115"/>
  <c r="AK94" i="115"/>
  <c r="CJ94" i="115"/>
  <c r="DA94" i="115"/>
  <c r="U94" i="115"/>
  <c r="AL94" i="115"/>
  <c r="CK94" i="115"/>
  <c r="DB94" i="115"/>
  <c r="V94" i="115"/>
  <c r="AM94" i="115"/>
  <c r="CL94" i="115"/>
  <c r="DC94" i="115"/>
  <c r="W94" i="115"/>
  <c r="AN94" i="115"/>
  <c r="CM94" i="115"/>
  <c r="DD94" i="115"/>
  <c r="H95" i="115"/>
  <c r="Y95" i="115"/>
  <c r="E95" i="115"/>
  <c r="F95" i="115"/>
  <c r="BX95" i="115"/>
  <c r="CO95" i="115"/>
  <c r="I95" i="115"/>
  <c r="Z95" i="115"/>
  <c r="BY95" i="115"/>
  <c r="CP95" i="115"/>
  <c r="J95" i="115"/>
  <c r="AA95" i="115"/>
  <c r="BZ95" i="115"/>
  <c r="CQ95" i="115"/>
  <c r="K95" i="115"/>
  <c r="AB95" i="115"/>
  <c r="CA95" i="115"/>
  <c r="CR95" i="115"/>
  <c r="L95" i="115"/>
  <c r="AC95" i="115"/>
  <c r="CB95" i="115"/>
  <c r="CS95" i="115"/>
  <c r="M95" i="115"/>
  <c r="AD95" i="115"/>
  <c r="CC95" i="115"/>
  <c r="CT95" i="115"/>
  <c r="N95" i="115"/>
  <c r="AE95" i="115"/>
  <c r="CD95" i="115"/>
  <c r="CU95" i="115"/>
  <c r="O95" i="115"/>
  <c r="AF95" i="115"/>
  <c r="CE95" i="115"/>
  <c r="CV95" i="115"/>
  <c r="P95" i="115"/>
  <c r="AG95" i="115"/>
  <c r="CF95" i="115"/>
  <c r="CW95" i="115"/>
  <c r="Q95" i="115"/>
  <c r="AH95" i="115"/>
  <c r="CG95" i="115"/>
  <c r="CX95" i="115"/>
  <c r="R95" i="115"/>
  <c r="AI95" i="115"/>
  <c r="CH95" i="115"/>
  <c r="CY95" i="115"/>
  <c r="S95" i="115"/>
  <c r="AJ95" i="115"/>
  <c r="CI95" i="115"/>
  <c r="CZ95" i="115"/>
  <c r="T95" i="115"/>
  <c r="AK95" i="115"/>
  <c r="CJ95" i="115"/>
  <c r="DA95" i="115"/>
  <c r="U95" i="115"/>
  <c r="AL95" i="115"/>
  <c r="CK95" i="115"/>
  <c r="DB95" i="115"/>
  <c r="V95" i="115"/>
  <c r="AM95" i="115"/>
  <c r="CL95" i="115"/>
  <c r="DC95" i="115"/>
  <c r="W95" i="115"/>
  <c r="AN95" i="115"/>
  <c r="CM95" i="115"/>
  <c r="DD95" i="115"/>
  <c r="H96" i="115"/>
  <c r="Y96" i="115"/>
  <c r="E96" i="115"/>
  <c r="F96" i="115"/>
  <c r="BX96" i="115"/>
  <c r="CO96" i="115"/>
  <c r="I96" i="115"/>
  <c r="Z96" i="115"/>
  <c r="BY96" i="115"/>
  <c r="CP96" i="115"/>
  <c r="J96" i="115"/>
  <c r="AA96" i="115"/>
  <c r="BZ96" i="115"/>
  <c r="CQ96" i="115"/>
  <c r="K96" i="115"/>
  <c r="AB96" i="115"/>
  <c r="CA96" i="115"/>
  <c r="CR96" i="115"/>
  <c r="L96" i="115"/>
  <c r="AC96" i="115"/>
  <c r="CB96" i="115"/>
  <c r="CS96" i="115"/>
  <c r="M96" i="115"/>
  <c r="AD96" i="115"/>
  <c r="CC96" i="115"/>
  <c r="CT96" i="115"/>
  <c r="N96" i="115"/>
  <c r="AE96" i="115"/>
  <c r="CD96" i="115"/>
  <c r="CU96" i="115"/>
  <c r="O96" i="115"/>
  <c r="AF96" i="115"/>
  <c r="CE96" i="115"/>
  <c r="CV96" i="115"/>
  <c r="P96" i="115"/>
  <c r="AG96" i="115"/>
  <c r="CF96" i="115"/>
  <c r="CW96" i="115"/>
  <c r="Q96" i="115"/>
  <c r="AH96" i="115"/>
  <c r="CG96" i="115"/>
  <c r="CX96" i="115"/>
  <c r="R96" i="115"/>
  <c r="AI96" i="115"/>
  <c r="CH96" i="115"/>
  <c r="CY96" i="115"/>
  <c r="S96" i="115"/>
  <c r="AJ96" i="115"/>
  <c r="CI96" i="115"/>
  <c r="CZ96" i="115"/>
  <c r="T96" i="115"/>
  <c r="AK96" i="115"/>
  <c r="CJ96" i="115"/>
  <c r="DA96" i="115"/>
  <c r="U96" i="115"/>
  <c r="AL96" i="115"/>
  <c r="CK96" i="115"/>
  <c r="DB96" i="115"/>
  <c r="V96" i="115"/>
  <c r="AM96" i="115"/>
  <c r="CL96" i="115"/>
  <c r="DC96" i="115"/>
  <c r="W96" i="115"/>
  <c r="AN96" i="115"/>
  <c r="CM96" i="115"/>
  <c r="DD96" i="115"/>
  <c r="H97" i="115"/>
  <c r="Y97" i="115"/>
  <c r="E97" i="115"/>
  <c r="F97" i="115"/>
  <c r="BX97" i="115"/>
  <c r="CO97" i="115"/>
  <c r="I97" i="115"/>
  <c r="Z97" i="115"/>
  <c r="BY97" i="115"/>
  <c r="CP97" i="115"/>
  <c r="J97" i="115"/>
  <c r="AA97" i="115"/>
  <c r="BZ97" i="115"/>
  <c r="CQ97" i="115"/>
  <c r="K97" i="115"/>
  <c r="AB97" i="115"/>
  <c r="CA97" i="115"/>
  <c r="CR97" i="115"/>
  <c r="L97" i="115"/>
  <c r="AC97" i="115"/>
  <c r="CB97" i="115"/>
  <c r="CS97" i="115"/>
  <c r="M97" i="115"/>
  <c r="AD97" i="115"/>
  <c r="CC97" i="115"/>
  <c r="CT97" i="115"/>
  <c r="N97" i="115"/>
  <c r="AE97" i="115"/>
  <c r="CD97" i="115"/>
  <c r="CU97" i="115"/>
  <c r="O97" i="115"/>
  <c r="AF97" i="115"/>
  <c r="CE97" i="115"/>
  <c r="CV97" i="115"/>
  <c r="P97" i="115"/>
  <c r="AG97" i="115"/>
  <c r="CF97" i="115"/>
  <c r="CW97" i="115"/>
  <c r="Q97" i="115"/>
  <c r="AH97" i="115"/>
  <c r="CG97" i="115"/>
  <c r="CX97" i="115"/>
  <c r="R97" i="115"/>
  <c r="AI97" i="115"/>
  <c r="CH97" i="115"/>
  <c r="CY97" i="115"/>
  <c r="S97" i="115"/>
  <c r="AJ97" i="115"/>
  <c r="CI97" i="115"/>
  <c r="CZ97" i="115"/>
  <c r="T97" i="115"/>
  <c r="AK97" i="115"/>
  <c r="CJ97" i="115"/>
  <c r="DA97" i="115"/>
  <c r="U97" i="115"/>
  <c r="AL97" i="115"/>
  <c r="CK97" i="115"/>
  <c r="DB97" i="115"/>
  <c r="V97" i="115"/>
  <c r="AM97" i="115"/>
  <c r="CL97" i="115"/>
  <c r="DC97" i="115"/>
  <c r="W97" i="115"/>
  <c r="AN97" i="115"/>
  <c r="CM97" i="115"/>
  <c r="DD97" i="115"/>
  <c r="H98" i="115"/>
  <c r="Y98" i="115"/>
  <c r="E98" i="115"/>
  <c r="F98" i="115"/>
  <c r="BX98" i="115"/>
  <c r="CO98" i="115"/>
  <c r="I98" i="115"/>
  <c r="Z98" i="115"/>
  <c r="BY98" i="115"/>
  <c r="CP98" i="115"/>
  <c r="J98" i="115"/>
  <c r="AA98" i="115"/>
  <c r="BZ98" i="115"/>
  <c r="CQ98" i="115"/>
  <c r="K98" i="115"/>
  <c r="AB98" i="115"/>
  <c r="CA98" i="115"/>
  <c r="CR98" i="115"/>
  <c r="L98" i="115"/>
  <c r="AC98" i="115"/>
  <c r="CB98" i="115"/>
  <c r="CS98" i="115"/>
  <c r="M98" i="115"/>
  <c r="AD98" i="115"/>
  <c r="CC98" i="115"/>
  <c r="CT98" i="115"/>
  <c r="N98" i="115"/>
  <c r="AE98" i="115"/>
  <c r="CD98" i="115"/>
  <c r="CU98" i="115"/>
  <c r="O98" i="115"/>
  <c r="AF98" i="115"/>
  <c r="CE98" i="115"/>
  <c r="CV98" i="115"/>
  <c r="P98" i="115"/>
  <c r="AG98" i="115"/>
  <c r="CF98" i="115"/>
  <c r="CW98" i="115"/>
  <c r="Q98" i="115"/>
  <c r="AH98" i="115"/>
  <c r="CG98" i="115"/>
  <c r="CX98" i="115"/>
  <c r="R98" i="115"/>
  <c r="AI98" i="115"/>
  <c r="CH98" i="115"/>
  <c r="CY98" i="115"/>
  <c r="S98" i="115"/>
  <c r="AJ98" i="115"/>
  <c r="CI98" i="115"/>
  <c r="CZ98" i="115"/>
  <c r="T98" i="115"/>
  <c r="AK98" i="115"/>
  <c r="CJ98" i="115"/>
  <c r="DA98" i="115"/>
  <c r="U98" i="115"/>
  <c r="AL98" i="115"/>
  <c r="CK98" i="115"/>
  <c r="DB98" i="115"/>
  <c r="V98" i="115"/>
  <c r="AM98" i="115"/>
  <c r="CL98" i="115"/>
  <c r="DC98" i="115"/>
  <c r="W98" i="115"/>
  <c r="AN98" i="115"/>
  <c r="CM98" i="115"/>
  <c r="DD98" i="115"/>
  <c r="H99" i="115"/>
  <c r="Y99" i="115"/>
  <c r="E99" i="115"/>
  <c r="F99" i="115"/>
  <c r="BX99" i="115"/>
  <c r="CO99" i="115"/>
  <c r="I99" i="115"/>
  <c r="Z99" i="115"/>
  <c r="BY99" i="115"/>
  <c r="CP99" i="115"/>
  <c r="J99" i="115"/>
  <c r="AA99" i="115"/>
  <c r="BZ99" i="115"/>
  <c r="CQ99" i="115"/>
  <c r="K99" i="115"/>
  <c r="AB99" i="115"/>
  <c r="CA99" i="115"/>
  <c r="CR99" i="115"/>
  <c r="L99" i="115"/>
  <c r="AC99" i="115"/>
  <c r="CB99" i="115"/>
  <c r="CS99" i="115"/>
  <c r="M99" i="115"/>
  <c r="AD99" i="115"/>
  <c r="CC99" i="115"/>
  <c r="CT99" i="115"/>
  <c r="N99" i="115"/>
  <c r="AE99" i="115"/>
  <c r="CD99" i="115"/>
  <c r="CU99" i="115"/>
  <c r="O99" i="115"/>
  <c r="AF99" i="115"/>
  <c r="CE99" i="115"/>
  <c r="CV99" i="115"/>
  <c r="P99" i="115"/>
  <c r="AG99" i="115"/>
  <c r="CF99" i="115"/>
  <c r="CW99" i="115"/>
  <c r="Q99" i="115"/>
  <c r="AH99" i="115"/>
  <c r="CG99" i="115"/>
  <c r="CX99" i="115"/>
  <c r="R99" i="115"/>
  <c r="AI99" i="115"/>
  <c r="CH99" i="115"/>
  <c r="CY99" i="115"/>
  <c r="S99" i="115"/>
  <c r="AJ99" i="115"/>
  <c r="CI99" i="115"/>
  <c r="CZ99" i="115"/>
  <c r="T99" i="115"/>
  <c r="AK99" i="115"/>
  <c r="CJ99" i="115"/>
  <c r="DA99" i="115"/>
  <c r="U99" i="115"/>
  <c r="AL99" i="115"/>
  <c r="CK99" i="115"/>
  <c r="DB99" i="115"/>
  <c r="V99" i="115"/>
  <c r="AM99" i="115"/>
  <c r="CL99" i="115"/>
  <c r="DC99" i="115"/>
  <c r="W99" i="115"/>
  <c r="AN99" i="115"/>
  <c r="CM99" i="115"/>
  <c r="DD99" i="115"/>
  <c r="H100" i="115"/>
  <c r="Y100" i="115"/>
  <c r="E100" i="115"/>
  <c r="F100" i="115"/>
  <c r="BX100" i="115"/>
  <c r="CO100" i="115"/>
  <c r="I100" i="115"/>
  <c r="Z100" i="115"/>
  <c r="BY100" i="115"/>
  <c r="CP100" i="115"/>
  <c r="J100" i="115"/>
  <c r="AA100" i="115"/>
  <c r="BZ100" i="115"/>
  <c r="CQ100" i="115"/>
  <c r="K100" i="115"/>
  <c r="AB100" i="115"/>
  <c r="CA100" i="115"/>
  <c r="CR100" i="115"/>
  <c r="L100" i="115"/>
  <c r="AC100" i="115"/>
  <c r="CB100" i="115"/>
  <c r="CS100" i="115"/>
  <c r="M100" i="115"/>
  <c r="AD100" i="115"/>
  <c r="CC100" i="115"/>
  <c r="CT100" i="115"/>
  <c r="N100" i="115"/>
  <c r="AE100" i="115"/>
  <c r="CD100" i="115"/>
  <c r="CU100" i="115"/>
  <c r="O100" i="115"/>
  <c r="AF100" i="115"/>
  <c r="CE100" i="115"/>
  <c r="CV100" i="115"/>
  <c r="P100" i="115"/>
  <c r="AG100" i="115"/>
  <c r="CF100" i="115"/>
  <c r="CW100" i="115"/>
  <c r="Q100" i="115"/>
  <c r="AH100" i="115"/>
  <c r="CG100" i="115"/>
  <c r="CX100" i="115"/>
  <c r="R100" i="115"/>
  <c r="AI100" i="115"/>
  <c r="CH100" i="115"/>
  <c r="CY100" i="115"/>
  <c r="S100" i="115"/>
  <c r="AJ100" i="115"/>
  <c r="CI100" i="115"/>
  <c r="CZ100" i="115"/>
  <c r="T100" i="115"/>
  <c r="AK100" i="115"/>
  <c r="CJ100" i="115"/>
  <c r="DA100" i="115"/>
  <c r="U100" i="115"/>
  <c r="AL100" i="115"/>
  <c r="CK100" i="115"/>
  <c r="DB100" i="115"/>
  <c r="V100" i="115"/>
  <c r="AM100" i="115"/>
  <c r="CL100" i="115"/>
  <c r="DC100" i="115"/>
  <c r="W100" i="115"/>
  <c r="AN100" i="115"/>
  <c r="CM100" i="115"/>
  <c r="DD100" i="115"/>
  <c r="H101" i="115"/>
  <c r="Y101" i="115"/>
  <c r="E101" i="115"/>
  <c r="F101" i="115"/>
  <c r="BX101" i="115"/>
  <c r="CO101" i="115"/>
  <c r="I101" i="115"/>
  <c r="Z101" i="115"/>
  <c r="BY101" i="115"/>
  <c r="CP101" i="115"/>
  <c r="J101" i="115"/>
  <c r="AA101" i="115"/>
  <c r="BZ101" i="115"/>
  <c r="CQ101" i="115"/>
  <c r="K101" i="115"/>
  <c r="AB101" i="115"/>
  <c r="CA101" i="115"/>
  <c r="CR101" i="115"/>
  <c r="L101" i="115"/>
  <c r="AC101" i="115"/>
  <c r="CB101" i="115"/>
  <c r="CS101" i="115"/>
  <c r="M101" i="115"/>
  <c r="AD101" i="115"/>
  <c r="CC101" i="115"/>
  <c r="CT101" i="115"/>
  <c r="N101" i="115"/>
  <c r="AE101" i="115"/>
  <c r="CD101" i="115"/>
  <c r="CU101" i="115"/>
  <c r="O101" i="115"/>
  <c r="AF101" i="115"/>
  <c r="CE101" i="115"/>
  <c r="CV101" i="115"/>
  <c r="P101" i="115"/>
  <c r="AG101" i="115"/>
  <c r="CF101" i="115"/>
  <c r="CW101" i="115"/>
  <c r="Q101" i="115"/>
  <c r="AH101" i="115"/>
  <c r="CG101" i="115"/>
  <c r="CX101" i="115"/>
  <c r="R101" i="115"/>
  <c r="AI101" i="115"/>
  <c r="CH101" i="115"/>
  <c r="CY101" i="115"/>
  <c r="S101" i="115"/>
  <c r="AJ101" i="115"/>
  <c r="CI101" i="115"/>
  <c r="CZ101" i="115"/>
  <c r="T101" i="115"/>
  <c r="AK101" i="115"/>
  <c r="CJ101" i="115"/>
  <c r="DA101" i="115"/>
  <c r="U101" i="115"/>
  <c r="AL101" i="115"/>
  <c r="CK101" i="115"/>
  <c r="DB101" i="115"/>
  <c r="V101" i="115"/>
  <c r="AM101" i="115"/>
  <c r="CL101" i="115"/>
  <c r="DC101" i="115"/>
  <c r="W101" i="115"/>
  <c r="AN101" i="115"/>
  <c r="CM101" i="115"/>
  <c r="DD101" i="115"/>
  <c r="H102" i="115"/>
  <c r="Y102" i="115"/>
  <c r="E102" i="115"/>
  <c r="F102" i="115"/>
  <c r="BX102" i="115"/>
  <c r="CO102" i="115"/>
  <c r="I102" i="115"/>
  <c r="Z102" i="115"/>
  <c r="BY102" i="115"/>
  <c r="CP102" i="115"/>
  <c r="J102" i="115"/>
  <c r="AA102" i="115"/>
  <c r="BZ102" i="115"/>
  <c r="CQ102" i="115"/>
  <c r="K102" i="115"/>
  <c r="AB102" i="115"/>
  <c r="CA102" i="115"/>
  <c r="CR102" i="115"/>
  <c r="L102" i="115"/>
  <c r="AC102" i="115"/>
  <c r="CB102" i="115"/>
  <c r="CS102" i="115"/>
  <c r="M102" i="115"/>
  <c r="AD102" i="115"/>
  <c r="CC102" i="115"/>
  <c r="CT102" i="115"/>
  <c r="N102" i="115"/>
  <c r="AE102" i="115"/>
  <c r="CD102" i="115"/>
  <c r="CU102" i="115"/>
  <c r="O102" i="115"/>
  <c r="AF102" i="115"/>
  <c r="CE102" i="115"/>
  <c r="CV102" i="115"/>
  <c r="P102" i="115"/>
  <c r="AG102" i="115"/>
  <c r="CF102" i="115"/>
  <c r="CW102" i="115"/>
  <c r="Q102" i="115"/>
  <c r="AH102" i="115"/>
  <c r="CG102" i="115"/>
  <c r="CX102" i="115"/>
  <c r="R102" i="115"/>
  <c r="AI102" i="115"/>
  <c r="CH102" i="115"/>
  <c r="CY102" i="115"/>
  <c r="S102" i="115"/>
  <c r="AJ102" i="115"/>
  <c r="CI102" i="115"/>
  <c r="CZ102" i="115"/>
  <c r="T102" i="115"/>
  <c r="AK102" i="115"/>
  <c r="CJ102" i="115"/>
  <c r="DA102" i="115"/>
  <c r="U102" i="115"/>
  <c r="AL102" i="115"/>
  <c r="CK102" i="115"/>
  <c r="DB102" i="115"/>
  <c r="V102" i="115"/>
  <c r="AM102" i="115"/>
  <c r="CL102" i="115"/>
  <c r="DC102" i="115"/>
  <c r="W102" i="115"/>
  <c r="AN102" i="115"/>
  <c r="CM102" i="115"/>
  <c r="DD102" i="115"/>
  <c r="H103" i="115"/>
  <c r="Y103" i="115"/>
  <c r="E103" i="115"/>
  <c r="F103" i="115"/>
  <c r="BX103" i="115"/>
  <c r="CO103" i="115"/>
  <c r="I103" i="115"/>
  <c r="Z103" i="115"/>
  <c r="BY103" i="115"/>
  <c r="CP103" i="115"/>
  <c r="J103" i="115"/>
  <c r="AA103" i="115"/>
  <c r="BZ103" i="115"/>
  <c r="CQ103" i="115"/>
  <c r="K103" i="115"/>
  <c r="AB103" i="115"/>
  <c r="CA103" i="115"/>
  <c r="CR103" i="115"/>
  <c r="L103" i="115"/>
  <c r="AC103" i="115"/>
  <c r="CB103" i="115"/>
  <c r="CS103" i="115"/>
  <c r="M103" i="115"/>
  <c r="AD103" i="115"/>
  <c r="CC103" i="115"/>
  <c r="CT103" i="115"/>
  <c r="N103" i="115"/>
  <c r="AE103" i="115"/>
  <c r="CD103" i="115"/>
  <c r="CU103" i="115"/>
  <c r="O103" i="115"/>
  <c r="AF103" i="115"/>
  <c r="CE103" i="115"/>
  <c r="CV103" i="115"/>
  <c r="P103" i="115"/>
  <c r="AG103" i="115"/>
  <c r="CF103" i="115"/>
  <c r="CW103" i="115"/>
  <c r="Q103" i="115"/>
  <c r="AH103" i="115"/>
  <c r="CG103" i="115"/>
  <c r="CX103" i="115"/>
  <c r="R103" i="115"/>
  <c r="AI103" i="115"/>
  <c r="CH103" i="115"/>
  <c r="CY103" i="115"/>
  <c r="S103" i="115"/>
  <c r="AJ103" i="115"/>
  <c r="CI103" i="115"/>
  <c r="CZ103" i="115"/>
  <c r="T103" i="115"/>
  <c r="AK103" i="115"/>
  <c r="CJ103" i="115"/>
  <c r="DA103" i="115"/>
  <c r="U103" i="115"/>
  <c r="AL103" i="115"/>
  <c r="CK103" i="115"/>
  <c r="DB103" i="115"/>
  <c r="V103" i="115"/>
  <c r="AM103" i="115"/>
  <c r="CL103" i="115"/>
  <c r="DC103" i="115"/>
  <c r="W103" i="115"/>
  <c r="AN103" i="115"/>
  <c r="CM103" i="115"/>
  <c r="DD103" i="115"/>
  <c r="H104" i="115"/>
  <c r="Y104" i="115"/>
  <c r="E104" i="115"/>
  <c r="F104" i="115"/>
  <c r="BX104" i="115"/>
  <c r="CO104" i="115"/>
  <c r="I104" i="115"/>
  <c r="Z104" i="115"/>
  <c r="BY104" i="115"/>
  <c r="CP104" i="115"/>
  <c r="J104" i="115"/>
  <c r="AA104" i="115"/>
  <c r="BZ104" i="115"/>
  <c r="CQ104" i="115"/>
  <c r="K104" i="115"/>
  <c r="AB104" i="115"/>
  <c r="CA104" i="115"/>
  <c r="CR104" i="115"/>
  <c r="L104" i="115"/>
  <c r="AC104" i="115"/>
  <c r="CB104" i="115"/>
  <c r="CS104" i="115"/>
  <c r="M104" i="115"/>
  <c r="AD104" i="115"/>
  <c r="CC104" i="115"/>
  <c r="CT104" i="115"/>
  <c r="N104" i="115"/>
  <c r="AE104" i="115"/>
  <c r="CD104" i="115"/>
  <c r="CU104" i="115"/>
  <c r="O104" i="115"/>
  <c r="AF104" i="115"/>
  <c r="CE104" i="115"/>
  <c r="CV104" i="115"/>
  <c r="P104" i="115"/>
  <c r="AG104" i="115"/>
  <c r="CF104" i="115"/>
  <c r="CW104" i="115"/>
  <c r="Q104" i="115"/>
  <c r="AH104" i="115"/>
  <c r="CG104" i="115"/>
  <c r="CX104" i="115"/>
  <c r="R104" i="115"/>
  <c r="AI104" i="115"/>
  <c r="CH104" i="115"/>
  <c r="CY104" i="115"/>
  <c r="S104" i="115"/>
  <c r="AJ104" i="115"/>
  <c r="CI104" i="115"/>
  <c r="CZ104" i="115"/>
  <c r="T104" i="115"/>
  <c r="AK104" i="115"/>
  <c r="CJ104" i="115"/>
  <c r="DA104" i="115"/>
  <c r="U104" i="115"/>
  <c r="AL104" i="115"/>
  <c r="CK104" i="115"/>
  <c r="DB104" i="115"/>
  <c r="V104" i="115"/>
  <c r="AM104" i="115"/>
  <c r="CL104" i="115"/>
  <c r="DC104" i="115"/>
  <c r="W104" i="115"/>
  <c r="AN104" i="115"/>
  <c r="CM104" i="115"/>
  <c r="DD104" i="115"/>
  <c r="H105" i="115"/>
  <c r="Y105" i="115"/>
  <c r="E105" i="115"/>
  <c r="F105" i="115"/>
  <c r="BX105" i="115"/>
  <c r="CO105" i="115"/>
  <c r="I105" i="115"/>
  <c r="Z105" i="115"/>
  <c r="BY105" i="115"/>
  <c r="CP105" i="115"/>
  <c r="J105" i="115"/>
  <c r="AA105" i="115"/>
  <c r="BZ105" i="115"/>
  <c r="CQ105" i="115"/>
  <c r="K105" i="115"/>
  <c r="AB105" i="115"/>
  <c r="CA105" i="115"/>
  <c r="CR105" i="115"/>
  <c r="L105" i="115"/>
  <c r="AC105" i="115"/>
  <c r="CB105" i="115"/>
  <c r="CS105" i="115"/>
  <c r="M105" i="115"/>
  <c r="AD105" i="115"/>
  <c r="CC105" i="115"/>
  <c r="CT105" i="115"/>
  <c r="N105" i="115"/>
  <c r="AE105" i="115"/>
  <c r="CD105" i="115"/>
  <c r="CU105" i="115"/>
  <c r="O105" i="115"/>
  <c r="AF105" i="115"/>
  <c r="CE105" i="115"/>
  <c r="CV105" i="115"/>
  <c r="P105" i="115"/>
  <c r="AG105" i="115"/>
  <c r="CF105" i="115"/>
  <c r="CW105" i="115"/>
  <c r="Q105" i="115"/>
  <c r="AH105" i="115"/>
  <c r="CG105" i="115"/>
  <c r="CX105" i="115"/>
  <c r="R105" i="115"/>
  <c r="AI105" i="115"/>
  <c r="CH105" i="115"/>
  <c r="CY105" i="115"/>
  <c r="S105" i="115"/>
  <c r="AJ105" i="115"/>
  <c r="CI105" i="115"/>
  <c r="CZ105" i="115"/>
  <c r="T105" i="115"/>
  <c r="AK105" i="115"/>
  <c r="CJ105" i="115"/>
  <c r="DA105" i="115"/>
  <c r="U105" i="115"/>
  <c r="AL105" i="115"/>
  <c r="CK105" i="115"/>
  <c r="DB105" i="115"/>
  <c r="V105" i="115"/>
  <c r="AM105" i="115"/>
  <c r="CL105" i="115"/>
  <c r="DC105" i="115"/>
  <c r="W105" i="115"/>
  <c r="AN105" i="115"/>
  <c r="CM105" i="115"/>
  <c r="DD105" i="115"/>
  <c r="H106" i="115"/>
  <c r="Y106" i="115"/>
  <c r="E106" i="115"/>
  <c r="F106" i="115"/>
  <c r="BX106" i="115"/>
  <c r="CO106" i="115"/>
  <c r="I106" i="115"/>
  <c r="Z106" i="115"/>
  <c r="BY106" i="115"/>
  <c r="CP106" i="115"/>
  <c r="J106" i="115"/>
  <c r="AA106" i="115"/>
  <c r="BZ106" i="115"/>
  <c r="CQ106" i="115"/>
  <c r="K106" i="115"/>
  <c r="AB106" i="115"/>
  <c r="CA106" i="115"/>
  <c r="CR106" i="115"/>
  <c r="L106" i="115"/>
  <c r="AC106" i="115"/>
  <c r="CB106" i="115"/>
  <c r="CS106" i="115"/>
  <c r="M106" i="115"/>
  <c r="AD106" i="115"/>
  <c r="CC106" i="115"/>
  <c r="CT106" i="115"/>
  <c r="N106" i="115"/>
  <c r="AE106" i="115"/>
  <c r="CD106" i="115"/>
  <c r="CU106" i="115"/>
  <c r="O106" i="115"/>
  <c r="AF106" i="115"/>
  <c r="CE106" i="115"/>
  <c r="CV106" i="115"/>
  <c r="P106" i="115"/>
  <c r="AG106" i="115"/>
  <c r="CF106" i="115"/>
  <c r="CW106" i="115"/>
  <c r="Q106" i="115"/>
  <c r="AH106" i="115"/>
  <c r="CG106" i="115"/>
  <c r="CX106" i="115"/>
  <c r="R106" i="115"/>
  <c r="AI106" i="115"/>
  <c r="CH106" i="115"/>
  <c r="CY106" i="115"/>
  <c r="S106" i="115"/>
  <c r="AJ106" i="115"/>
  <c r="CI106" i="115"/>
  <c r="CZ106" i="115"/>
  <c r="T106" i="115"/>
  <c r="AK106" i="115"/>
  <c r="CJ106" i="115"/>
  <c r="DA106" i="115"/>
  <c r="U106" i="115"/>
  <c r="AL106" i="115"/>
  <c r="CK106" i="115"/>
  <c r="DB106" i="115"/>
  <c r="V106" i="115"/>
  <c r="AM106" i="115"/>
  <c r="CL106" i="115"/>
  <c r="DC106" i="115"/>
  <c r="W106" i="115"/>
  <c r="AN106" i="115"/>
  <c r="CM106" i="115"/>
  <c r="DD106" i="115"/>
  <c r="H107" i="115"/>
  <c r="Y107" i="115"/>
  <c r="E107" i="115"/>
  <c r="F107" i="115"/>
  <c r="BX107" i="115"/>
  <c r="CO107" i="115"/>
  <c r="I107" i="115"/>
  <c r="Z107" i="115"/>
  <c r="BY107" i="115"/>
  <c r="CP107" i="115"/>
  <c r="J107" i="115"/>
  <c r="AA107" i="115"/>
  <c r="BZ107" i="115"/>
  <c r="CQ107" i="115"/>
  <c r="K107" i="115"/>
  <c r="AB107" i="115"/>
  <c r="CA107" i="115"/>
  <c r="CR107" i="115"/>
  <c r="L107" i="115"/>
  <c r="AC107" i="115"/>
  <c r="CB107" i="115"/>
  <c r="CS107" i="115"/>
  <c r="M107" i="115"/>
  <c r="AD107" i="115"/>
  <c r="CC107" i="115"/>
  <c r="CT107" i="115"/>
  <c r="N107" i="115"/>
  <c r="AE107" i="115"/>
  <c r="CD107" i="115"/>
  <c r="CU107" i="115"/>
  <c r="O107" i="115"/>
  <c r="AF107" i="115"/>
  <c r="CE107" i="115"/>
  <c r="CV107" i="115"/>
  <c r="P107" i="115"/>
  <c r="AG107" i="115"/>
  <c r="CF107" i="115"/>
  <c r="CW107" i="115"/>
  <c r="Q107" i="115"/>
  <c r="AH107" i="115"/>
  <c r="CG107" i="115"/>
  <c r="CX107" i="115"/>
  <c r="R107" i="115"/>
  <c r="AI107" i="115"/>
  <c r="CH107" i="115"/>
  <c r="CY107" i="115"/>
  <c r="S107" i="115"/>
  <c r="AJ107" i="115"/>
  <c r="CI107" i="115"/>
  <c r="CZ107" i="115"/>
  <c r="T107" i="115"/>
  <c r="AK107" i="115"/>
  <c r="CJ107" i="115"/>
  <c r="DA107" i="115"/>
  <c r="U107" i="115"/>
  <c r="AL107" i="115"/>
  <c r="CK107" i="115"/>
  <c r="DB107" i="115"/>
  <c r="V107" i="115"/>
  <c r="AM107" i="115"/>
  <c r="CL107" i="115"/>
  <c r="DC107" i="115"/>
  <c r="W107" i="115"/>
  <c r="AN107" i="115"/>
  <c r="CM107" i="115"/>
  <c r="DD107" i="115"/>
  <c r="H108" i="115"/>
  <c r="Y108" i="115"/>
  <c r="E108" i="115"/>
  <c r="F108" i="115"/>
  <c r="BX108" i="115"/>
  <c r="CO108" i="115"/>
  <c r="I108" i="115"/>
  <c r="Z108" i="115"/>
  <c r="BY108" i="115"/>
  <c r="CP108" i="115"/>
  <c r="J108" i="115"/>
  <c r="AA108" i="115"/>
  <c r="BZ108" i="115"/>
  <c r="CQ108" i="115"/>
  <c r="K108" i="115"/>
  <c r="AB108" i="115"/>
  <c r="CA108" i="115"/>
  <c r="CR108" i="115"/>
  <c r="L108" i="115"/>
  <c r="AC108" i="115"/>
  <c r="CB108" i="115"/>
  <c r="CS108" i="115"/>
  <c r="M108" i="115"/>
  <c r="AD108" i="115"/>
  <c r="CC108" i="115"/>
  <c r="CT108" i="115"/>
  <c r="N108" i="115"/>
  <c r="AE108" i="115"/>
  <c r="CD108" i="115"/>
  <c r="CU108" i="115"/>
  <c r="O108" i="115"/>
  <c r="AF108" i="115"/>
  <c r="CE108" i="115"/>
  <c r="CV108" i="115"/>
  <c r="P108" i="115"/>
  <c r="AG108" i="115"/>
  <c r="CF108" i="115"/>
  <c r="CW108" i="115"/>
  <c r="Q108" i="115"/>
  <c r="AH108" i="115"/>
  <c r="CG108" i="115"/>
  <c r="CX108" i="115"/>
  <c r="R108" i="115"/>
  <c r="AI108" i="115"/>
  <c r="CH108" i="115"/>
  <c r="CY108" i="115"/>
  <c r="S108" i="115"/>
  <c r="AJ108" i="115"/>
  <c r="CI108" i="115"/>
  <c r="CZ108" i="115"/>
  <c r="T108" i="115"/>
  <c r="AK108" i="115"/>
  <c r="CJ108" i="115"/>
  <c r="DA108" i="115"/>
  <c r="U108" i="115"/>
  <c r="AL108" i="115"/>
  <c r="CK108" i="115"/>
  <c r="DB108" i="115"/>
  <c r="V108" i="115"/>
  <c r="AM108" i="115"/>
  <c r="CL108" i="115"/>
  <c r="DC108" i="115"/>
  <c r="W108" i="115"/>
  <c r="AN108" i="115"/>
  <c r="CM108" i="115"/>
  <c r="DD108" i="115"/>
  <c r="H109" i="115"/>
  <c r="Y109" i="115"/>
  <c r="E109" i="115"/>
  <c r="F109" i="115"/>
  <c r="BX109" i="115"/>
  <c r="CO109" i="115"/>
  <c r="I109" i="115"/>
  <c r="Z109" i="115"/>
  <c r="BY109" i="115"/>
  <c r="CP109" i="115"/>
  <c r="J109" i="115"/>
  <c r="AA109" i="115"/>
  <c r="BZ109" i="115"/>
  <c r="CQ109" i="115"/>
  <c r="K109" i="115"/>
  <c r="AB109" i="115"/>
  <c r="CA109" i="115"/>
  <c r="CR109" i="115"/>
  <c r="L109" i="115"/>
  <c r="AC109" i="115"/>
  <c r="CB109" i="115"/>
  <c r="CS109" i="115"/>
  <c r="M109" i="115"/>
  <c r="AD109" i="115"/>
  <c r="CC109" i="115"/>
  <c r="CT109" i="115"/>
  <c r="N109" i="115"/>
  <c r="AE109" i="115"/>
  <c r="CD109" i="115"/>
  <c r="CU109" i="115"/>
  <c r="O109" i="115"/>
  <c r="AF109" i="115"/>
  <c r="CE109" i="115"/>
  <c r="CV109" i="115"/>
  <c r="P109" i="115"/>
  <c r="AG109" i="115"/>
  <c r="CF109" i="115"/>
  <c r="CW109" i="115"/>
  <c r="Q109" i="115"/>
  <c r="AH109" i="115"/>
  <c r="CG109" i="115"/>
  <c r="CX109" i="115"/>
  <c r="R109" i="115"/>
  <c r="AI109" i="115"/>
  <c r="CH109" i="115"/>
  <c r="CY109" i="115"/>
  <c r="S109" i="115"/>
  <c r="AJ109" i="115"/>
  <c r="CI109" i="115"/>
  <c r="CZ109" i="115"/>
  <c r="T109" i="115"/>
  <c r="AK109" i="115"/>
  <c r="CJ109" i="115"/>
  <c r="DA109" i="115"/>
  <c r="U109" i="115"/>
  <c r="AL109" i="115"/>
  <c r="CK109" i="115"/>
  <c r="DB109" i="115"/>
  <c r="V109" i="115"/>
  <c r="AM109" i="115"/>
  <c r="CL109" i="115"/>
  <c r="DC109" i="115"/>
  <c r="W109" i="115"/>
  <c r="AN109" i="115"/>
  <c r="CM109" i="115"/>
  <c r="DD109" i="115"/>
  <c r="H110" i="115"/>
  <c r="Y110" i="115"/>
  <c r="E110" i="115"/>
  <c r="F110" i="115"/>
  <c r="BX110" i="115"/>
  <c r="CO110" i="115"/>
  <c r="I110" i="115"/>
  <c r="Z110" i="115"/>
  <c r="BY110" i="115"/>
  <c r="CP110" i="115"/>
  <c r="J110" i="115"/>
  <c r="AA110" i="115"/>
  <c r="BZ110" i="115"/>
  <c r="CQ110" i="115"/>
  <c r="K110" i="115"/>
  <c r="AB110" i="115"/>
  <c r="CA110" i="115"/>
  <c r="CR110" i="115"/>
  <c r="L110" i="115"/>
  <c r="AC110" i="115"/>
  <c r="CB110" i="115"/>
  <c r="CS110" i="115"/>
  <c r="M110" i="115"/>
  <c r="AD110" i="115"/>
  <c r="CC110" i="115"/>
  <c r="CT110" i="115"/>
  <c r="N110" i="115"/>
  <c r="AE110" i="115"/>
  <c r="CD110" i="115"/>
  <c r="CU110" i="115"/>
  <c r="O110" i="115"/>
  <c r="AF110" i="115"/>
  <c r="CE110" i="115"/>
  <c r="CV110" i="115"/>
  <c r="P110" i="115"/>
  <c r="AG110" i="115"/>
  <c r="CF110" i="115"/>
  <c r="CW110" i="115"/>
  <c r="Q110" i="115"/>
  <c r="AH110" i="115"/>
  <c r="CG110" i="115"/>
  <c r="CX110" i="115"/>
  <c r="R110" i="115"/>
  <c r="AI110" i="115"/>
  <c r="CH110" i="115"/>
  <c r="CY110" i="115"/>
  <c r="S110" i="115"/>
  <c r="AJ110" i="115"/>
  <c r="CI110" i="115"/>
  <c r="CZ110" i="115"/>
  <c r="T110" i="115"/>
  <c r="AK110" i="115"/>
  <c r="CJ110" i="115"/>
  <c r="DA110" i="115"/>
  <c r="U110" i="115"/>
  <c r="AL110" i="115"/>
  <c r="CK110" i="115"/>
  <c r="DB110" i="115"/>
  <c r="V110" i="115"/>
  <c r="AM110" i="115"/>
  <c r="CL110" i="115"/>
  <c r="DC110" i="115"/>
  <c r="W110" i="115"/>
  <c r="AN110" i="115"/>
  <c r="CM110" i="115"/>
  <c r="DD110" i="115"/>
  <c r="H111" i="115"/>
  <c r="Y111" i="115"/>
  <c r="E111" i="115"/>
  <c r="F111" i="115"/>
  <c r="BX111" i="115"/>
  <c r="CO111" i="115"/>
  <c r="I111" i="115"/>
  <c r="Z111" i="115"/>
  <c r="BY111" i="115"/>
  <c r="CP111" i="115"/>
  <c r="J111" i="115"/>
  <c r="AA111" i="115"/>
  <c r="BZ111" i="115"/>
  <c r="CQ111" i="115"/>
  <c r="K111" i="115"/>
  <c r="AB111" i="115"/>
  <c r="CA111" i="115"/>
  <c r="CR111" i="115"/>
  <c r="L111" i="115"/>
  <c r="AC111" i="115"/>
  <c r="CB111" i="115"/>
  <c r="CS111" i="115"/>
  <c r="M111" i="115"/>
  <c r="AD111" i="115"/>
  <c r="CC111" i="115"/>
  <c r="CT111" i="115"/>
  <c r="N111" i="115"/>
  <c r="AE111" i="115"/>
  <c r="CD111" i="115"/>
  <c r="CU111" i="115"/>
  <c r="O111" i="115"/>
  <c r="AF111" i="115"/>
  <c r="CE111" i="115"/>
  <c r="CV111" i="115"/>
  <c r="P111" i="115"/>
  <c r="AG111" i="115"/>
  <c r="CF111" i="115"/>
  <c r="CW111" i="115"/>
  <c r="Q111" i="115"/>
  <c r="AH111" i="115"/>
  <c r="CG111" i="115"/>
  <c r="CX111" i="115"/>
  <c r="R111" i="115"/>
  <c r="AI111" i="115"/>
  <c r="CH111" i="115"/>
  <c r="CY111" i="115"/>
  <c r="S111" i="115"/>
  <c r="AJ111" i="115"/>
  <c r="CI111" i="115"/>
  <c r="CZ111" i="115"/>
  <c r="T111" i="115"/>
  <c r="AK111" i="115"/>
  <c r="CJ111" i="115"/>
  <c r="DA111" i="115"/>
  <c r="U111" i="115"/>
  <c r="AL111" i="115"/>
  <c r="CK111" i="115"/>
  <c r="DB111" i="115"/>
  <c r="V111" i="115"/>
  <c r="AM111" i="115"/>
  <c r="CL111" i="115"/>
  <c r="DC111" i="115"/>
  <c r="W111" i="115"/>
  <c r="AN111" i="115"/>
  <c r="CM111" i="115"/>
  <c r="DD111" i="115"/>
  <c r="H112" i="115"/>
  <c r="Y112" i="115"/>
  <c r="E112" i="115"/>
  <c r="F112" i="115"/>
  <c r="BX112" i="115"/>
  <c r="CO112" i="115"/>
  <c r="I112" i="115"/>
  <c r="Z112" i="115"/>
  <c r="BY112" i="115"/>
  <c r="CP112" i="115"/>
  <c r="J112" i="115"/>
  <c r="AA112" i="115"/>
  <c r="BZ112" i="115"/>
  <c r="CQ112" i="115"/>
  <c r="K112" i="115"/>
  <c r="AB112" i="115"/>
  <c r="CA112" i="115"/>
  <c r="CR112" i="115"/>
  <c r="L112" i="115"/>
  <c r="AC112" i="115"/>
  <c r="CB112" i="115"/>
  <c r="CS112" i="115"/>
  <c r="M112" i="115"/>
  <c r="AD112" i="115"/>
  <c r="CC112" i="115"/>
  <c r="CT112" i="115"/>
  <c r="N112" i="115"/>
  <c r="AE112" i="115"/>
  <c r="CD112" i="115"/>
  <c r="CU112" i="115"/>
  <c r="O112" i="115"/>
  <c r="AF112" i="115"/>
  <c r="CE112" i="115"/>
  <c r="CV112" i="115"/>
  <c r="P112" i="115"/>
  <c r="AG112" i="115"/>
  <c r="CF112" i="115"/>
  <c r="CW112" i="115"/>
  <c r="Q112" i="115"/>
  <c r="AH112" i="115"/>
  <c r="CG112" i="115"/>
  <c r="CX112" i="115"/>
  <c r="R112" i="115"/>
  <c r="AI112" i="115"/>
  <c r="CH112" i="115"/>
  <c r="CY112" i="115"/>
  <c r="S112" i="115"/>
  <c r="AJ112" i="115"/>
  <c r="CI112" i="115"/>
  <c r="CZ112" i="115"/>
  <c r="T112" i="115"/>
  <c r="AK112" i="115"/>
  <c r="CJ112" i="115"/>
  <c r="DA112" i="115"/>
  <c r="U112" i="115"/>
  <c r="AL112" i="115"/>
  <c r="CK112" i="115"/>
  <c r="DB112" i="115"/>
  <c r="V112" i="115"/>
  <c r="AM112" i="115"/>
  <c r="CL112" i="115"/>
  <c r="DC112" i="115"/>
  <c r="W112" i="115"/>
  <c r="AN112" i="115"/>
  <c r="CM112" i="115"/>
  <c r="DD112" i="115"/>
  <c r="H113" i="115"/>
  <c r="Y113" i="115"/>
  <c r="E113" i="115"/>
  <c r="F113" i="115"/>
  <c r="BX113" i="115"/>
  <c r="CO113" i="115"/>
  <c r="I113" i="115"/>
  <c r="Z113" i="115"/>
  <c r="BY113" i="115"/>
  <c r="CP113" i="115"/>
  <c r="J113" i="115"/>
  <c r="AA113" i="115"/>
  <c r="BZ113" i="115"/>
  <c r="CQ113" i="115"/>
  <c r="K113" i="115"/>
  <c r="AB113" i="115"/>
  <c r="CA113" i="115"/>
  <c r="CR113" i="115"/>
  <c r="L113" i="115"/>
  <c r="AC113" i="115"/>
  <c r="CB113" i="115"/>
  <c r="CS113" i="115"/>
  <c r="M113" i="115"/>
  <c r="AD113" i="115"/>
  <c r="CC113" i="115"/>
  <c r="CT113" i="115"/>
  <c r="N113" i="115"/>
  <c r="AE113" i="115"/>
  <c r="CD113" i="115"/>
  <c r="CU113" i="115"/>
  <c r="O113" i="115"/>
  <c r="AF113" i="115"/>
  <c r="CE113" i="115"/>
  <c r="CV113" i="115"/>
  <c r="P113" i="115"/>
  <c r="AG113" i="115"/>
  <c r="CF113" i="115"/>
  <c r="CW113" i="115"/>
  <c r="Q113" i="115"/>
  <c r="AH113" i="115"/>
  <c r="CG113" i="115"/>
  <c r="CX113" i="115"/>
  <c r="R113" i="115"/>
  <c r="AI113" i="115"/>
  <c r="CH113" i="115"/>
  <c r="CY113" i="115"/>
  <c r="S113" i="115"/>
  <c r="AJ113" i="115"/>
  <c r="CI113" i="115"/>
  <c r="CZ113" i="115"/>
  <c r="T113" i="115"/>
  <c r="AK113" i="115"/>
  <c r="CJ113" i="115"/>
  <c r="DA113" i="115"/>
  <c r="U113" i="115"/>
  <c r="AL113" i="115"/>
  <c r="CK113" i="115"/>
  <c r="DB113" i="115"/>
  <c r="V113" i="115"/>
  <c r="AM113" i="115"/>
  <c r="CL113" i="115"/>
  <c r="DC113" i="115"/>
  <c r="W113" i="115"/>
  <c r="AN113" i="115"/>
  <c r="CM113" i="115"/>
  <c r="DD113" i="115"/>
  <c r="H114" i="115"/>
  <c r="Y114" i="115"/>
  <c r="E114" i="115"/>
  <c r="F114" i="115"/>
  <c r="BX114" i="115"/>
  <c r="CO114" i="115"/>
  <c r="I114" i="115"/>
  <c r="Z114" i="115"/>
  <c r="BY114" i="115"/>
  <c r="CP114" i="115"/>
  <c r="J114" i="115"/>
  <c r="AA114" i="115"/>
  <c r="BZ114" i="115"/>
  <c r="CQ114" i="115"/>
  <c r="K114" i="115"/>
  <c r="AB114" i="115"/>
  <c r="CA114" i="115"/>
  <c r="CR114" i="115"/>
  <c r="L114" i="115"/>
  <c r="AC114" i="115"/>
  <c r="CB114" i="115"/>
  <c r="CS114" i="115"/>
  <c r="M114" i="115"/>
  <c r="AD114" i="115"/>
  <c r="CC114" i="115"/>
  <c r="CT114" i="115"/>
  <c r="N114" i="115"/>
  <c r="AE114" i="115"/>
  <c r="CD114" i="115"/>
  <c r="CU114" i="115"/>
  <c r="O114" i="115"/>
  <c r="AF114" i="115"/>
  <c r="CE114" i="115"/>
  <c r="CV114" i="115"/>
  <c r="P114" i="115"/>
  <c r="AG114" i="115"/>
  <c r="CF114" i="115"/>
  <c r="CW114" i="115"/>
  <c r="Q114" i="115"/>
  <c r="AH114" i="115"/>
  <c r="CG114" i="115"/>
  <c r="CX114" i="115"/>
  <c r="R114" i="115"/>
  <c r="AI114" i="115"/>
  <c r="CH114" i="115"/>
  <c r="CY114" i="115"/>
  <c r="S114" i="115"/>
  <c r="AJ114" i="115"/>
  <c r="CI114" i="115"/>
  <c r="CZ114" i="115"/>
  <c r="T114" i="115"/>
  <c r="AK114" i="115"/>
  <c r="CJ114" i="115"/>
  <c r="DA114" i="115"/>
  <c r="U114" i="115"/>
  <c r="AL114" i="115"/>
  <c r="CK114" i="115"/>
  <c r="DB114" i="115"/>
  <c r="V114" i="115"/>
  <c r="AM114" i="115"/>
  <c r="CL114" i="115"/>
  <c r="DC114" i="115"/>
  <c r="W114" i="115"/>
  <c r="AN114" i="115"/>
  <c r="CM114" i="115"/>
  <c r="DD114" i="115"/>
  <c r="H115" i="115"/>
  <c r="Y115" i="115"/>
  <c r="E115" i="115"/>
  <c r="F115" i="115"/>
  <c r="BX115" i="115"/>
  <c r="CO115" i="115"/>
  <c r="I115" i="115"/>
  <c r="Z115" i="115"/>
  <c r="BY115" i="115"/>
  <c r="CP115" i="115"/>
  <c r="J115" i="115"/>
  <c r="AA115" i="115"/>
  <c r="BZ115" i="115"/>
  <c r="CQ115" i="115"/>
  <c r="K115" i="115"/>
  <c r="AB115" i="115"/>
  <c r="CA115" i="115"/>
  <c r="CR115" i="115"/>
  <c r="L115" i="115"/>
  <c r="AC115" i="115"/>
  <c r="CB115" i="115"/>
  <c r="CS115" i="115"/>
  <c r="M115" i="115"/>
  <c r="AD115" i="115"/>
  <c r="CC115" i="115"/>
  <c r="CT115" i="115"/>
  <c r="N115" i="115"/>
  <c r="AE115" i="115"/>
  <c r="CD115" i="115"/>
  <c r="CU115" i="115"/>
  <c r="O115" i="115"/>
  <c r="AF115" i="115"/>
  <c r="CE115" i="115"/>
  <c r="CV115" i="115"/>
  <c r="P115" i="115"/>
  <c r="AG115" i="115"/>
  <c r="CF115" i="115"/>
  <c r="CW115" i="115"/>
  <c r="Q115" i="115"/>
  <c r="AH115" i="115"/>
  <c r="CG115" i="115"/>
  <c r="CX115" i="115"/>
  <c r="R115" i="115"/>
  <c r="AI115" i="115"/>
  <c r="CH115" i="115"/>
  <c r="CY115" i="115"/>
  <c r="S115" i="115"/>
  <c r="AJ115" i="115"/>
  <c r="CI115" i="115"/>
  <c r="CZ115" i="115"/>
  <c r="T115" i="115"/>
  <c r="AK115" i="115"/>
  <c r="CJ115" i="115"/>
  <c r="DA115" i="115"/>
  <c r="U115" i="115"/>
  <c r="AL115" i="115"/>
  <c r="CK115" i="115"/>
  <c r="DB115" i="115"/>
  <c r="V115" i="115"/>
  <c r="AM115" i="115"/>
  <c r="CL115" i="115"/>
  <c r="DC115" i="115"/>
  <c r="W115" i="115"/>
  <c r="AN115" i="115"/>
  <c r="CM115" i="115"/>
  <c r="DD115" i="115"/>
  <c r="H116" i="115"/>
  <c r="Y116" i="115"/>
  <c r="E116" i="115"/>
  <c r="F116" i="115"/>
  <c r="BX116" i="115"/>
  <c r="CO116" i="115"/>
  <c r="I116" i="115"/>
  <c r="Z116" i="115"/>
  <c r="BY116" i="115"/>
  <c r="CP116" i="115"/>
  <c r="J116" i="115"/>
  <c r="AA116" i="115"/>
  <c r="BZ116" i="115"/>
  <c r="CQ116" i="115"/>
  <c r="K116" i="115"/>
  <c r="AB116" i="115"/>
  <c r="CA116" i="115"/>
  <c r="CR116" i="115"/>
  <c r="L116" i="115"/>
  <c r="AC116" i="115"/>
  <c r="CB116" i="115"/>
  <c r="CS116" i="115"/>
  <c r="M116" i="115"/>
  <c r="AD116" i="115"/>
  <c r="CC116" i="115"/>
  <c r="CT116" i="115"/>
  <c r="N116" i="115"/>
  <c r="AE116" i="115"/>
  <c r="CD116" i="115"/>
  <c r="CU116" i="115"/>
  <c r="O116" i="115"/>
  <c r="AF116" i="115"/>
  <c r="CE116" i="115"/>
  <c r="CV116" i="115"/>
  <c r="P116" i="115"/>
  <c r="AG116" i="115"/>
  <c r="CF116" i="115"/>
  <c r="CW116" i="115"/>
  <c r="Q116" i="115"/>
  <c r="AH116" i="115"/>
  <c r="CG116" i="115"/>
  <c r="CX116" i="115"/>
  <c r="R116" i="115"/>
  <c r="AI116" i="115"/>
  <c r="CH116" i="115"/>
  <c r="CY116" i="115"/>
  <c r="S116" i="115"/>
  <c r="AJ116" i="115"/>
  <c r="CI116" i="115"/>
  <c r="CZ116" i="115"/>
  <c r="T116" i="115"/>
  <c r="AK116" i="115"/>
  <c r="CJ116" i="115"/>
  <c r="DA116" i="115"/>
  <c r="U116" i="115"/>
  <c r="AL116" i="115"/>
  <c r="CK116" i="115"/>
  <c r="DB116" i="115"/>
  <c r="V116" i="115"/>
  <c r="AM116" i="115"/>
  <c r="CL116" i="115"/>
  <c r="DC116" i="115"/>
  <c r="W116" i="115"/>
  <c r="AN116" i="115"/>
  <c r="CM116" i="115"/>
  <c r="DD116" i="115"/>
  <c r="H117" i="115"/>
  <c r="Y117" i="115"/>
  <c r="E117" i="115"/>
  <c r="F117" i="115"/>
  <c r="BX117" i="115"/>
  <c r="CO117" i="115"/>
  <c r="I117" i="115"/>
  <c r="Z117" i="115"/>
  <c r="BY117" i="115"/>
  <c r="CP117" i="115"/>
  <c r="J117" i="115"/>
  <c r="AA117" i="115"/>
  <c r="BZ117" i="115"/>
  <c r="CQ117" i="115"/>
  <c r="K117" i="115"/>
  <c r="AB117" i="115"/>
  <c r="CA117" i="115"/>
  <c r="CR117" i="115"/>
  <c r="L117" i="115"/>
  <c r="AC117" i="115"/>
  <c r="CB117" i="115"/>
  <c r="CS117" i="115"/>
  <c r="M117" i="115"/>
  <c r="AD117" i="115"/>
  <c r="CC117" i="115"/>
  <c r="CT117" i="115"/>
  <c r="N117" i="115"/>
  <c r="AE117" i="115"/>
  <c r="CD117" i="115"/>
  <c r="CU117" i="115"/>
  <c r="O117" i="115"/>
  <c r="AF117" i="115"/>
  <c r="CE117" i="115"/>
  <c r="CV117" i="115"/>
  <c r="P117" i="115"/>
  <c r="AG117" i="115"/>
  <c r="CF117" i="115"/>
  <c r="CW117" i="115"/>
  <c r="Q117" i="115"/>
  <c r="AH117" i="115"/>
  <c r="CG117" i="115"/>
  <c r="CX117" i="115"/>
  <c r="R117" i="115"/>
  <c r="AI117" i="115"/>
  <c r="CH117" i="115"/>
  <c r="CY117" i="115"/>
  <c r="S117" i="115"/>
  <c r="AJ117" i="115"/>
  <c r="CI117" i="115"/>
  <c r="CZ117" i="115"/>
  <c r="T117" i="115"/>
  <c r="AK117" i="115"/>
  <c r="CJ117" i="115"/>
  <c r="DA117" i="115"/>
  <c r="U117" i="115"/>
  <c r="AL117" i="115"/>
  <c r="CK117" i="115"/>
  <c r="DB117" i="115"/>
  <c r="V117" i="115"/>
  <c r="AM117" i="115"/>
  <c r="CL117" i="115"/>
  <c r="DC117" i="115"/>
  <c r="W117" i="115"/>
  <c r="AN117" i="115"/>
  <c r="CM117" i="115"/>
  <c r="DD117" i="115"/>
  <c r="H118" i="115"/>
  <c r="Y118" i="115"/>
  <c r="E118" i="115"/>
  <c r="F118" i="115"/>
  <c r="BX118" i="115"/>
  <c r="CO118" i="115"/>
  <c r="I118" i="115"/>
  <c r="Z118" i="115"/>
  <c r="BY118" i="115"/>
  <c r="CP118" i="115"/>
  <c r="J118" i="115"/>
  <c r="AA118" i="115"/>
  <c r="BZ118" i="115"/>
  <c r="CQ118" i="115"/>
  <c r="K118" i="115"/>
  <c r="AB118" i="115"/>
  <c r="CA118" i="115"/>
  <c r="CR118" i="115"/>
  <c r="L118" i="115"/>
  <c r="AC118" i="115"/>
  <c r="CB118" i="115"/>
  <c r="CS118" i="115"/>
  <c r="M118" i="115"/>
  <c r="AD118" i="115"/>
  <c r="CC118" i="115"/>
  <c r="CT118" i="115"/>
  <c r="N118" i="115"/>
  <c r="AE118" i="115"/>
  <c r="CD118" i="115"/>
  <c r="CU118" i="115"/>
  <c r="O118" i="115"/>
  <c r="AF118" i="115"/>
  <c r="CE118" i="115"/>
  <c r="CV118" i="115"/>
  <c r="P118" i="115"/>
  <c r="AG118" i="115"/>
  <c r="CF118" i="115"/>
  <c r="CW118" i="115"/>
  <c r="Q118" i="115"/>
  <c r="AH118" i="115"/>
  <c r="CG118" i="115"/>
  <c r="CX118" i="115"/>
  <c r="R118" i="115"/>
  <c r="AI118" i="115"/>
  <c r="CH118" i="115"/>
  <c r="CY118" i="115"/>
  <c r="S118" i="115"/>
  <c r="AJ118" i="115"/>
  <c r="CI118" i="115"/>
  <c r="CZ118" i="115"/>
  <c r="T118" i="115"/>
  <c r="AK118" i="115"/>
  <c r="CJ118" i="115"/>
  <c r="DA118" i="115"/>
  <c r="U118" i="115"/>
  <c r="AL118" i="115"/>
  <c r="CK118" i="115"/>
  <c r="DB118" i="115"/>
  <c r="V118" i="115"/>
  <c r="AM118" i="115"/>
  <c r="CL118" i="115"/>
  <c r="DC118" i="115"/>
  <c r="W118" i="115"/>
  <c r="AN118" i="115"/>
  <c r="CM118" i="115"/>
  <c r="DD118" i="115"/>
  <c r="H119" i="115"/>
  <c r="Y119" i="115"/>
  <c r="E119" i="115"/>
  <c r="F119" i="115"/>
  <c r="BX119" i="115"/>
  <c r="CO119" i="115"/>
  <c r="I119" i="115"/>
  <c r="Z119" i="115"/>
  <c r="BY119" i="115"/>
  <c r="CP119" i="115"/>
  <c r="J119" i="115"/>
  <c r="AA119" i="115"/>
  <c r="BZ119" i="115"/>
  <c r="CQ119" i="115"/>
  <c r="K119" i="115"/>
  <c r="AB119" i="115"/>
  <c r="CA119" i="115"/>
  <c r="CR119" i="115"/>
  <c r="L119" i="115"/>
  <c r="AC119" i="115"/>
  <c r="CB119" i="115"/>
  <c r="CS119" i="115"/>
  <c r="M119" i="115"/>
  <c r="AD119" i="115"/>
  <c r="CC119" i="115"/>
  <c r="CT119" i="115"/>
  <c r="N119" i="115"/>
  <c r="AE119" i="115"/>
  <c r="CD119" i="115"/>
  <c r="CU119" i="115"/>
  <c r="O119" i="115"/>
  <c r="AF119" i="115"/>
  <c r="CE119" i="115"/>
  <c r="CV119" i="115"/>
  <c r="P119" i="115"/>
  <c r="AG119" i="115"/>
  <c r="CF119" i="115"/>
  <c r="CW119" i="115"/>
  <c r="Q119" i="115"/>
  <c r="AH119" i="115"/>
  <c r="CG119" i="115"/>
  <c r="CX119" i="115"/>
  <c r="R119" i="115"/>
  <c r="AI119" i="115"/>
  <c r="CH119" i="115"/>
  <c r="CY119" i="115"/>
  <c r="S119" i="115"/>
  <c r="AJ119" i="115"/>
  <c r="CI119" i="115"/>
  <c r="CZ119" i="115"/>
  <c r="T119" i="115"/>
  <c r="AK119" i="115"/>
  <c r="CJ119" i="115"/>
  <c r="DA119" i="115"/>
  <c r="U119" i="115"/>
  <c r="AL119" i="115"/>
  <c r="CK119" i="115"/>
  <c r="DB119" i="115"/>
  <c r="V119" i="115"/>
  <c r="AM119" i="115"/>
  <c r="CL119" i="115"/>
  <c r="DC119" i="115"/>
  <c r="W119" i="115"/>
  <c r="AN119" i="115"/>
  <c r="CM119" i="115"/>
  <c r="DD119" i="115"/>
  <c r="H120" i="115"/>
  <c r="Y120" i="115"/>
  <c r="E120" i="115"/>
  <c r="F120" i="115"/>
  <c r="BX120" i="115"/>
  <c r="CO120" i="115"/>
  <c r="I120" i="115"/>
  <c r="Z120" i="115"/>
  <c r="BY120" i="115"/>
  <c r="CP120" i="115"/>
  <c r="J120" i="115"/>
  <c r="AA120" i="115"/>
  <c r="BZ120" i="115"/>
  <c r="CQ120" i="115"/>
  <c r="K120" i="115"/>
  <c r="AB120" i="115"/>
  <c r="CA120" i="115"/>
  <c r="CR120" i="115"/>
  <c r="L120" i="115"/>
  <c r="AC120" i="115"/>
  <c r="CB120" i="115"/>
  <c r="CS120" i="115"/>
  <c r="M120" i="115"/>
  <c r="AD120" i="115"/>
  <c r="CC120" i="115"/>
  <c r="CT120" i="115"/>
  <c r="N120" i="115"/>
  <c r="AE120" i="115"/>
  <c r="CD120" i="115"/>
  <c r="CU120" i="115"/>
  <c r="O120" i="115"/>
  <c r="AF120" i="115"/>
  <c r="CE120" i="115"/>
  <c r="CV120" i="115"/>
  <c r="P120" i="115"/>
  <c r="AG120" i="115"/>
  <c r="CF120" i="115"/>
  <c r="CW120" i="115"/>
  <c r="Q120" i="115"/>
  <c r="AH120" i="115"/>
  <c r="CG120" i="115"/>
  <c r="CX120" i="115"/>
  <c r="R120" i="115"/>
  <c r="AI120" i="115"/>
  <c r="CH120" i="115"/>
  <c r="CY120" i="115"/>
  <c r="S120" i="115"/>
  <c r="AJ120" i="115"/>
  <c r="CI120" i="115"/>
  <c r="CZ120" i="115"/>
  <c r="T120" i="115"/>
  <c r="AK120" i="115"/>
  <c r="CJ120" i="115"/>
  <c r="DA120" i="115"/>
  <c r="U120" i="115"/>
  <c r="AL120" i="115"/>
  <c r="CK120" i="115"/>
  <c r="DB120" i="115"/>
  <c r="V120" i="115"/>
  <c r="AM120" i="115"/>
  <c r="CL120" i="115"/>
  <c r="DC120" i="115"/>
  <c r="W120" i="115"/>
  <c r="AN120" i="115"/>
  <c r="CM120" i="115"/>
  <c r="DD120" i="115"/>
  <c r="H121" i="115"/>
  <c r="Y121" i="115"/>
  <c r="E121" i="115"/>
  <c r="F121" i="115"/>
  <c r="BX121" i="115"/>
  <c r="CO121" i="115"/>
  <c r="I121" i="115"/>
  <c r="Z121" i="115"/>
  <c r="BY121" i="115"/>
  <c r="CP121" i="115"/>
  <c r="J121" i="115"/>
  <c r="AA121" i="115"/>
  <c r="BZ121" i="115"/>
  <c r="CQ121" i="115"/>
  <c r="K121" i="115"/>
  <c r="AB121" i="115"/>
  <c r="CA121" i="115"/>
  <c r="CR121" i="115"/>
  <c r="L121" i="115"/>
  <c r="AC121" i="115"/>
  <c r="CB121" i="115"/>
  <c r="CS121" i="115"/>
  <c r="M121" i="115"/>
  <c r="AD121" i="115"/>
  <c r="CC121" i="115"/>
  <c r="CT121" i="115"/>
  <c r="N121" i="115"/>
  <c r="AE121" i="115"/>
  <c r="CD121" i="115"/>
  <c r="CU121" i="115"/>
  <c r="O121" i="115"/>
  <c r="AF121" i="115"/>
  <c r="CE121" i="115"/>
  <c r="CV121" i="115"/>
  <c r="P121" i="115"/>
  <c r="AG121" i="115"/>
  <c r="CF121" i="115"/>
  <c r="CW121" i="115"/>
  <c r="Q121" i="115"/>
  <c r="AH121" i="115"/>
  <c r="CG121" i="115"/>
  <c r="CX121" i="115"/>
  <c r="R121" i="115"/>
  <c r="AI121" i="115"/>
  <c r="CH121" i="115"/>
  <c r="CY121" i="115"/>
  <c r="S121" i="115"/>
  <c r="AJ121" i="115"/>
  <c r="CI121" i="115"/>
  <c r="CZ121" i="115"/>
  <c r="T121" i="115"/>
  <c r="AK121" i="115"/>
  <c r="CJ121" i="115"/>
  <c r="DA121" i="115"/>
  <c r="U121" i="115"/>
  <c r="AL121" i="115"/>
  <c r="CK121" i="115"/>
  <c r="DB121" i="115"/>
  <c r="V121" i="115"/>
  <c r="AM121" i="115"/>
  <c r="CL121" i="115"/>
  <c r="DC121" i="115"/>
  <c r="W121" i="115"/>
  <c r="AN121" i="115"/>
  <c r="CM121" i="115"/>
  <c r="DD121" i="115"/>
  <c r="H122" i="115"/>
  <c r="Y122" i="115"/>
  <c r="E122" i="115"/>
  <c r="F122" i="115"/>
  <c r="BX122" i="115"/>
  <c r="CO122" i="115"/>
  <c r="I122" i="115"/>
  <c r="Z122" i="115"/>
  <c r="BY122" i="115"/>
  <c r="CP122" i="115"/>
  <c r="J122" i="115"/>
  <c r="AA122" i="115"/>
  <c r="BZ122" i="115"/>
  <c r="CQ122" i="115"/>
  <c r="K122" i="115"/>
  <c r="AB122" i="115"/>
  <c r="CA122" i="115"/>
  <c r="CR122" i="115"/>
  <c r="L122" i="115"/>
  <c r="AC122" i="115"/>
  <c r="CB122" i="115"/>
  <c r="CS122" i="115"/>
  <c r="M122" i="115"/>
  <c r="AD122" i="115"/>
  <c r="CC122" i="115"/>
  <c r="CT122" i="115"/>
  <c r="N122" i="115"/>
  <c r="AE122" i="115"/>
  <c r="CD122" i="115"/>
  <c r="CU122" i="115"/>
  <c r="O122" i="115"/>
  <c r="AF122" i="115"/>
  <c r="CE122" i="115"/>
  <c r="CV122" i="115"/>
  <c r="P122" i="115"/>
  <c r="AG122" i="115"/>
  <c r="CF122" i="115"/>
  <c r="CW122" i="115"/>
  <c r="Q122" i="115"/>
  <c r="AH122" i="115"/>
  <c r="CG122" i="115"/>
  <c r="CX122" i="115"/>
  <c r="R122" i="115"/>
  <c r="AI122" i="115"/>
  <c r="CH122" i="115"/>
  <c r="CY122" i="115"/>
  <c r="S122" i="115"/>
  <c r="AJ122" i="115"/>
  <c r="CI122" i="115"/>
  <c r="CZ122" i="115"/>
  <c r="T122" i="115"/>
  <c r="AK122" i="115"/>
  <c r="CJ122" i="115"/>
  <c r="DA122" i="115"/>
  <c r="U122" i="115"/>
  <c r="AL122" i="115"/>
  <c r="CK122" i="115"/>
  <c r="DB122" i="115"/>
  <c r="V122" i="115"/>
  <c r="AM122" i="115"/>
  <c r="CL122" i="115"/>
  <c r="DC122" i="115"/>
  <c r="W122" i="115"/>
  <c r="AN122" i="115"/>
  <c r="CM122" i="115"/>
  <c r="DD122" i="115"/>
  <c r="H123" i="115"/>
  <c r="Y123" i="115"/>
  <c r="E123" i="115"/>
  <c r="F123" i="115"/>
  <c r="BX123" i="115"/>
  <c r="CO123" i="115"/>
  <c r="I123" i="115"/>
  <c r="Z123" i="115"/>
  <c r="BY123" i="115"/>
  <c r="CP123" i="115"/>
  <c r="J123" i="115"/>
  <c r="AA123" i="115"/>
  <c r="BZ123" i="115"/>
  <c r="CQ123" i="115"/>
  <c r="K123" i="115"/>
  <c r="AB123" i="115"/>
  <c r="CA123" i="115"/>
  <c r="CR123" i="115"/>
  <c r="L123" i="115"/>
  <c r="AC123" i="115"/>
  <c r="CB123" i="115"/>
  <c r="CS123" i="115"/>
  <c r="M123" i="115"/>
  <c r="AD123" i="115"/>
  <c r="CC123" i="115"/>
  <c r="CT123" i="115"/>
  <c r="N123" i="115"/>
  <c r="AE123" i="115"/>
  <c r="CD123" i="115"/>
  <c r="CU123" i="115"/>
  <c r="O123" i="115"/>
  <c r="AF123" i="115"/>
  <c r="CE123" i="115"/>
  <c r="CV123" i="115"/>
  <c r="P123" i="115"/>
  <c r="AG123" i="115"/>
  <c r="CF123" i="115"/>
  <c r="CW123" i="115"/>
  <c r="Q123" i="115"/>
  <c r="AH123" i="115"/>
  <c r="CG123" i="115"/>
  <c r="CX123" i="115"/>
  <c r="R123" i="115"/>
  <c r="AI123" i="115"/>
  <c r="CH123" i="115"/>
  <c r="CY123" i="115"/>
  <c r="S123" i="115"/>
  <c r="AJ123" i="115"/>
  <c r="CI123" i="115"/>
  <c r="CZ123" i="115"/>
  <c r="T123" i="115"/>
  <c r="AK123" i="115"/>
  <c r="CJ123" i="115"/>
  <c r="DA123" i="115"/>
  <c r="U123" i="115"/>
  <c r="AL123" i="115"/>
  <c r="CK123" i="115"/>
  <c r="DB123" i="115"/>
  <c r="V123" i="115"/>
  <c r="AM123" i="115"/>
  <c r="CL123" i="115"/>
  <c r="DC123" i="115"/>
  <c r="W123" i="115"/>
  <c r="AN123" i="115"/>
  <c r="CM123" i="115"/>
  <c r="DD123" i="115"/>
  <c r="H124" i="115"/>
  <c r="Y124" i="115"/>
  <c r="E124" i="115"/>
  <c r="F124" i="115"/>
  <c r="BX124" i="115"/>
  <c r="CO124" i="115"/>
  <c r="I124" i="115"/>
  <c r="Z124" i="115"/>
  <c r="BY124" i="115"/>
  <c r="CP124" i="115"/>
  <c r="J124" i="115"/>
  <c r="AA124" i="115"/>
  <c r="BZ124" i="115"/>
  <c r="CQ124" i="115"/>
  <c r="K124" i="115"/>
  <c r="AB124" i="115"/>
  <c r="CA124" i="115"/>
  <c r="CR124" i="115"/>
  <c r="L124" i="115"/>
  <c r="AC124" i="115"/>
  <c r="CB124" i="115"/>
  <c r="CS124" i="115"/>
  <c r="M124" i="115"/>
  <c r="AD124" i="115"/>
  <c r="CC124" i="115"/>
  <c r="CT124" i="115"/>
  <c r="N124" i="115"/>
  <c r="AE124" i="115"/>
  <c r="CD124" i="115"/>
  <c r="CU124" i="115"/>
  <c r="O124" i="115"/>
  <c r="AF124" i="115"/>
  <c r="CE124" i="115"/>
  <c r="CV124" i="115"/>
  <c r="P124" i="115"/>
  <c r="AG124" i="115"/>
  <c r="CF124" i="115"/>
  <c r="CW124" i="115"/>
  <c r="Q124" i="115"/>
  <c r="AH124" i="115"/>
  <c r="CG124" i="115"/>
  <c r="CX124" i="115"/>
  <c r="R124" i="115"/>
  <c r="AI124" i="115"/>
  <c r="CH124" i="115"/>
  <c r="CY124" i="115"/>
  <c r="S124" i="115"/>
  <c r="AJ124" i="115"/>
  <c r="CI124" i="115"/>
  <c r="CZ124" i="115"/>
  <c r="T124" i="115"/>
  <c r="AK124" i="115"/>
  <c r="CJ124" i="115"/>
  <c r="DA124" i="115"/>
  <c r="U124" i="115"/>
  <c r="AL124" i="115"/>
  <c r="CK124" i="115"/>
  <c r="DB124" i="115"/>
  <c r="V124" i="115"/>
  <c r="AM124" i="115"/>
  <c r="CL124" i="115"/>
  <c r="DC124" i="115"/>
  <c r="W124" i="115"/>
  <c r="AN124" i="115"/>
  <c r="CM124" i="115"/>
  <c r="DD124" i="115"/>
  <c r="I5" i="115"/>
  <c r="Z5" i="115"/>
  <c r="E5" i="115"/>
  <c r="F5" i="115"/>
  <c r="BY5" i="115"/>
  <c r="CP5" i="115"/>
  <c r="J5" i="115"/>
  <c r="AA5" i="115"/>
  <c r="BZ5" i="115"/>
  <c r="CQ5" i="115"/>
  <c r="K5" i="115"/>
  <c r="AB5" i="115"/>
  <c r="CA5" i="115"/>
  <c r="CR5" i="115"/>
  <c r="L5" i="115"/>
  <c r="AC5" i="115"/>
  <c r="CB5" i="115"/>
  <c r="CS5" i="115"/>
  <c r="M5" i="115"/>
  <c r="AD5" i="115"/>
  <c r="CC5" i="115"/>
  <c r="CT5" i="115"/>
  <c r="N5" i="115"/>
  <c r="AE5" i="115"/>
  <c r="CD5" i="115"/>
  <c r="CU5" i="115"/>
  <c r="O5" i="115"/>
  <c r="AF5" i="115"/>
  <c r="CE5" i="115"/>
  <c r="CV5" i="115"/>
  <c r="P5" i="115"/>
  <c r="AG5" i="115"/>
  <c r="CF5" i="115"/>
  <c r="CW5" i="115"/>
  <c r="Q5" i="115"/>
  <c r="AH5" i="115"/>
  <c r="CG5" i="115"/>
  <c r="CX5" i="115"/>
  <c r="R5" i="115"/>
  <c r="AI5" i="115"/>
  <c r="CH5" i="115"/>
  <c r="CY5" i="115"/>
  <c r="S5" i="115"/>
  <c r="AJ5" i="115"/>
  <c r="CI5" i="115"/>
  <c r="CZ5" i="115"/>
  <c r="T5" i="115"/>
  <c r="AK5" i="115"/>
  <c r="CJ5" i="115"/>
  <c r="DA5" i="115"/>
  <c r="U5" i="115"/>
  <c r="AL5" i="115"/>
  <c r="CK5" i="115"/>
  <c r="DB5" i="115"/>
  <c r="V5" i="115"/>
  <c r="AM5" i="115"/>
  <c r="CL5" i="115"/>
  <c r="DC5" i="115"/>
  <c r="W5" i="115"/>
  <c r="AN5" i="115"/>
  <c r="CM5" i="115"/>
  <c r="DD5" i="115"/>
  <c r="H5" i="115"/>
  <c r="Y5" i="115"/>
  <c r="BX5" i="115"/>
  <c r="CO5" i="115"/>
  <c r="A6" i="115"/>
  <c r="A7" i="115"/>
  <c r="A8" i="115"/>
  <c r="A9" i="115"/>
  <c r="A10" i="115"/>
  <c r="A11" i="115"/>
  <c r="A12" i="115"/>
  <c r="A13" i="115"/>
  <c r="A14" i="115"/>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14" i="115"/>
  <c r="A115" i="115"/>
  <c r="A116" i="115"/>
  <c r="A117" i="115"/>
  <c r="A118" i="115"/>
  <c r="A119" i="115"/>
  <c r="A120" i="115"/>
  <c r="A121" i="115"/>
  <c r="A122" i="115"/>
  <c r="A123" i="115"/>
  <c r="A124" i="115"/>
  <c r="A5" i="115"/>
  <c r="Q5" i="83"/>
  <c r="G5" i="83"/>
  <c r="R5" i="83"/>
  <c r="F4" i="131"/>
  <c r="Q6" i="83"/>
  <c r="R6" i="83"/>
  <c r="F5" i="131"/>
  <c r="Q7" i="83"/>
  <c r="G7" i="83"/>
  <c r="R7" i="83"/>
  <c r="F6" i="131"/>
  <c r="Q8" i="83"/>
  <c r="G8" i="83"/>
  <c r="R8" i="83"/>
  <c r="F7" i="131"/>
  <c r="Q9" i="83"/>
  <c r="G9" i="83"/>
  <c r="R9" i="83"/>
  <c r="F8" i="131"/>
  <c r="Q10" i="83"/>
  <c r="G10" i="83"/>
  <c r="R10" i="83"/>
  <c r="F9" i="131"/>
  <c r="Q11" i="83"/>
  <c r="G11" i="83"/>
  <c r="R11" i="83"/>
  <c r="F10" i="131"/>
  <c r="Q12" i="83"/>
  <c r="G12" i="83"/>
  <c r="R12" i="83"/>
  <c r="F11" i="131"/>
  <c r="Q13" i="83"/>
  <c r="G13" i="83"/>
  <c r="R13" i="83"/>
  <c r="F12" i="131"/>
  <c r="Q14" i="83"/>
  <c r="G14" i="83"/>
  <c r="R14" i="83"/>
  <c r="F13" i="131"/>
  <c r="Q15" i="83"/>
  <c r="G15" i="83"/>
  <c r="R15" i="83"/>
  <c r="F14" i="131"/>
  <c r="Q16" i="83"/>
  <c r="G16" i="83"/>
  <c r="R16" i="83"/>
  <c r="F15" i="131"/>
  <c r="Q17" i="83"/>
  <c r="G17" i="83"/>
  <c r="R17" i="83"/>
  <c r="F16" i="131"/>
  <c r="Q18" i="83"/>
  <c r="G18" i="83"/>
  <c r="R18" i="83"/>
  <c r="F17" i="131"/>
  <c r="Q19" i="83"/>
  <c r="G19" i="83"/>
  <c r="R19" i="83"/>
  <c r="F18" i="131"/>
  <c r="Q4" i="83"/>
  <c r="G4" i="83"/>
  <c r="R4" i="83"/>
  <c r="F3" i="131"/>
  <c r="C4" i="131"/>
  <c r="C5" i="131"/>
  <c r="C6" i="131"/>
  <c r="C7" i="131"/>
  <c r="C8" i="131"/>
  <c r="C9" i="131"/>
  <c r="C10" i="131"/>
  <c r="C11" i="131"/>
  <c r="C12" i="131"/>
  <c r="C13" i="131"/>
  <c r="C14" i="131"/>
  <c r="C15" i="131"/>
  <c r="C16" i="131"/>
  <c r="C17" i="131"/>
  <c r="C18" i="131"/>
  <c r="C3" i="131"/>
  <c r="B4" i="131"/>
  <c r="B5" i="131"/>
  <c r="B6" i="131"/>
  <c r="B7" i="131"/>
  <c r="B8" i="131"/>
  <c r="B9" i="131"/>
  <c r="B10" i="131"/>
  <c r="B11" i="131"/>
  <c r="B12" i="131"/>
  <c r="B13" i="131"/>
  <c r="B14" i="131"/>
  <c r="B15" i="131"/>
  <c r="B16" i="131"/>
  <c r="B17" i="131"/>
  <c r="B18" i="131"/>
  <c r="B3" i="131"/>
  <c r="Y6" i="132"/>
  <c r="Z6" i="132"/>
  <c r="AA6" i="132"/>
  <c r="AB6" i="132"/>
  <c r="AC6" i="132"/>
  <c r="AD6" i="132"/>
  <c r="AE6" i="132"/>
  <c r="AF6" i="132"/>
  <c r="AG6" i="132"/>
  <c r="AH6" i="132"/>
  <c r="AI6" i="132"/>
  <c r="AJ6" i="132"/>
  <c r="AK6" i="132"/>
  <c r="AL6" i="132"/>
  <c r="AM6" i="132"/>
  <c r="AN6" i="132"/>
  <c r="Y7" i="132"/>
  <c r="Z7" i="132"/>
  <c r="AA7" i="132"/>
  <c r="AB7" i="132"/>
  <c r="AC7" i="132"/>
  <c r="AD7" i="132"/>
  <c r="AE7" i="132"/>
  <c r="AF7" i="132"/>
  <c r="AG7" i="132"/>
  <c r="AH7" i="132"/>
  <c r="AI7" i="132"/>
  <c r="AJ7" i="132"/>
  <c r="AK7" i="132"/>
  <c r="AL7" i="132"/>
  <c r="AM7" i="132"/>
  <c r="AN7" i="132"/>
  <c r="Y8" i="132"/>
  <c r="Z8" i="132"/>
  <c r="AA8" i="132"/>
  <c r="AB8" i="132"/>
  <c r="AC8" i="132"/>
  <c r="AD8" i="132"/>
  <c r="AE8" i="132"/>
  <c r="AF8" i="132"/>
  <c r="AG8" i="132"/>
  <c r="AH8" i="132"/>
  <c r="AI8" i="132"/>
  <c r="AJ8" i="132"/>
  <c r="AK8" i="132"/>
  <c r="AL8" i="132"/>
  <c r="AM8" i="132"/>
  <c r="AN8" i="132"/>
  <c r="Y9" i="132"/>
  <c r="Z9" i="132"/>
  <c r="AA9" i="132"/>
  <c r="AB9" i="132"/>
  <c r="AC9" i="132"/>
  <c r="AD9" i="132"/>
  <c r="AE9" i="132"/>
  <c r="AF9" i="132"/>
  <c r="AG9" i="132"/>
  <c r="AH9" i="132"/>
  <c r="AI9" i="132"/>
  <c r="AJ9" i="132"/>
  <c r="AK9" i="132"/>
  <c r="AL9" i="132"/>
  <c r="AM9" i="132"/>
  <c r="AN9" i="132"/>
  <c r="Y10" i="132"/>
  <c r="Z10" i="132"/>
  <c r="AA10" i="132"/>
  <c r="AB10" i="132"/>
  <c r="AC10" i="132"/>
  <c r="AD10" i="132"/>
  <c r="AE10" i="132"/>
  <c r="AF10" i="132"/>
  <c r="AG10" i="132"/>
  <c r="AH10" i="132"/>
  <c r="AI10" i="132"/>
  <c r="AJ10" i="132"/>
  <c r="AK10" i="132"/>
  <c r="AL10" i="132"/>
  <c r="AM10" i="132"/>
  <c r="AN10" i="132"/>
  <c r="Y11" i="132"/>
  <c r="Z11" i="132"/>
  <c r="AA11" i="132"/>
  <c r="AB11" i="132"/>
  <c r="AC11" i="132"/>
  <c r="AD11" i="132"/>
  <c r="AE11" i="132"/>
  <c r="AF11" i="132"/>
  <c r="AG11" i="132"/>
  <c r="AH11" i="132"/>
  <c r="AI11" i="132"/>
  <c r="AJ11" i="132"/>
  <c r="AK11" i="132"/>
  <c r="AL11" i="132"/>
  <c r="AM11" i="132"/>
  <c r="AN11" i="132"/>
  <c r="Y12" i="132"/>
  <c r="Z12" i="132"/>
  <c r="AA12" i="132"/>
  <c r="AB12" i="132"/>
  <c r="AC12" i="132"/>
  <c r="AD12" i="132"/>
  <c r="AE12" i="132"/>
  <c r="AF12" i="132"/>
  <c r="AG12" i="132"/>
  <c r="AH12" i="132"/>
  <c r="AI12" i="132"/>
  <c r="AJ12" i="132"/>
  <c r="AK12" i="132"/>
  <c r="AL12" i="132"/>
  <c r="AM12" i="132"/>
  <c r="AN12" i="132"/>
  <c r="Y13" i="132"/>
  <c r="Z13" i="132"/>
  <c r="AA13" i="132"/>
  <c r="AB13" i="132"/>
  <c r="AC13" i="132"/>
  <c r="AD13" i="132"/>
  <c r="AE13" i="132"/>
  <c r="AF13" i="132"/>
  <c r="AG13" i="132"/>
  <c r="AH13" i="132"/>
  <c r="AI13" i="132"/>
  <c r="AJ13" i="132"/>
  <c r="AK13" i="132"/>
  <c r="AL13" i="132"/>
  <c r="AM13" i="132"/>
  <c r="AN13" i="132"/>
  <c r="Y14" i="132"/>
  <c r="Z14" i="132"/>
  <c r="AA14" i="132"/>
  <c r="AB14" i="132"/>
  <c r="AC14" i="132"/>
  <c r="AD14" i="132"/>
  <c r="AE14" i="132"/>
  <c r="AF14" i="132"/>
  <c r="AG14" i="132"/>
  <c r="AH14" i="132"/>
  <c r="AI14" i="132"/>
  <c r="AJ14" i="132"/>
  <c r="AK14" i="132"/>
  <c r="AL14" i="132"/>
  <c r="AM14" i="132"/>
  <c r="AN14" i="132"/>
  <c r="Y15" i="132"/>
  <c r="Z15" i="132"/>
  <c r="AA15" i="132"/>
  <c r="AB15" i="132"/>
  <c r="AC15" i="132"/>
  <c r="AD15" i="132"/>
  <c r="AE15" i="132"/>
  <c r="AF15" i="132"/>
  <c r="AG15" i="132"/>
  <c r="AH15" i="132"/>
  <c r="AI15" i="132"/>
  <c r="AJ15" i="132"/>
  <c r="AK15" i="132"/>
  <c r="AL15" i="132"/>
  <c r="AM15" i="132"/>
  <c r="AN15" i="132"/>
  <c r="Y16" i="132"/>
  <c r="Z16" i="132"/>
  <c r="AA16" i="132"/>
  <c r="AB16" i="132"/>
  <c r="AC16" i="132"/>
  <c r="AD16" i="132"/>
  <c r="AE16" i="132"/>
  <c r="AF16" i="132"/>
  <c r="AG16" i="132"/>
  <c r="AH16" i="132"/>
  <c r="AI16" i="132"/>
  <c r="AJ16" i="132"/>
  <c r="AK16" i="132"/>
  <c r="AL16" i="132"/>
  <c r="AM16" i="132"/>
  <c r="AN16" i="132"/>
  <c r="Y17" i="132"/>
  <c r="Z17" i="132"/>
  <c r="AA17" i="132"/>
  <c r="AB17" i="132"/>
  <c r="AC17" i="132"/>
  <c r="AD17" i="132"/>
  <c r="AE17" i="132"/>
  <c r="AF17" i="132"/>
  <c r="AG17" i="132"/>
  <c r="AH17" i="132"/>
  <c r="AI17" i="132"/>
  <c r="AJ17" i="132"/>
  <c r="AK17" i="132"/>
  <c r="AL17" i="132"/>
  <c r="AM17" i="132"/>
  <c r="AN17" i="132"/>
  <c r="Y18" i="132"/>
  <c r="Z18" i="132"/>
  <c r="AA18" i="132"/>
  <c r="AB18" i="132"/>
  <c r="AC18" i="132"/>
  <c r="AD18" i="132"/>
  <c r="AE18" i="132"/>
  <c r="AF18" i="132"/>
  <c r="AG18" i="132"/>
  <c r="AH18" i="132"/>
  <c r="AI18" i="132"/>
  <c r="AJ18" i="132"/>
  <c r="AK18" i="132"/>
  <c r="AL18" i="132"/>
  <c r="AM18" i="132"/>
  <c r="AN18" i="132"/>
  <c r="Y19" i="132"/>
  <c r="Z19" i="132"/>
  <c r="AA19" i="132"/>
  <c r="AB19" i="132"/>
  <c r="AC19" i="132"/>
  <c r="AD19" i="132"/>
  <c r="AE19" i="132"/>
  <c r="AF19" i="132"/>
  <c r="AG19" i="132"/>
  <c r="AH19" i="132"/>
  <c r="AI19" i="132"/>
  <c r="AJ19" i="132"/>
  <c r="AK19" i="132"/>
  <c r="AL19" i="132"/>
  <c r="AM19" i="132"/>
  <c r="AN19" i="132"/>
  <c r="Y20" i="132"/>
  <c r="Z20" i="132"/>
  <c r="AA20" i="132"/>
  <c r="AB20" i="132"/>
  <c r="AC20" i="132"/>
  <c r="AD20" i="132"/>
  <c r="AE20" i="132"/>
  <c r="AF20" i="132"/>
  <c r="AG20" i="132"/>
  <c r="AH20" i="132"/>
  <c r="AI20" i="132"/>
  <c r="AJ20" i="132"/>
  <c r="AK20" i="132"/>
  <c r="AL20" i="132"/>
  <c r="AM20" i="132"/>
  <c r="AN20" i="132"/>
  <c r="Y21" i="132"/>
  <c r="Z21" i="132"/>
  <c r="AA21" i="132"/>
  <c r="AB21" i="132"/>
  <c r="AC21" i="132"/>
  <c r="AD21" i="132"/>
  <c r="AE21" i="132"/>
  <c r="AF21" i="132"/>
  <c r="AG21" i="132"/>
  <c r="AH21" i="132"/>
  <c r="AI21" i="132"/>
  <c r="AJ21" i="132"/>
  <c r="AK21" i="132"/>
  <c r="AL21" i="132"/>
  <c r="AM21" i="132"/>
  <c r="AN21" i="132"/>
  <c r="Y22" i="132"/>
  <c r="Z22" i="132"/>
  <c r="AA22" i="132"/>
  <c r="AB22" i="132"/>
  <c r="AC22" i="132"/>
  <c r="AD22" i="132"/>
  <c r="AE22" i="132"/>
  <c r="AF22" i="132"/>
  <c r="AG22" i="132"/>
  <c r="AH22" i="132"/>
  <c r="AI22" i="132"/>
  <c r="AJ22" i="132"/>
  <c r="AK22" i="132"/>
  <c r="AL22" i="132"/>
  <c r="AM22" i="132"/>
  <c r="AN22" i="132"/>
  <c r="Y23" i="132"/>
  <c r="Z23" i="132"/>
  <c r="AA23" i="132"/>
  <c r="AB23" i="132"/>
  <c r="AC23" i="132"/>
  <c r="AD23" i="132"/>
  <c r="AE23" i="132"/>
  <c r="AF23" i="132"/>
  <c r="AG23" i="132"/>
  <c r="AH23" i="132"/>
  <c r="AI23" i="132"/>
  <c r="AJ23" i="132"/>
  <c r="AK23" i="132"/>
  <c r="AL23" i="132"/>
  <c r="AM23" i="132"/>
  <c r="AN23" i="132"/>
  <c r="Y24" i="132"/>
  <c r="Z24" i="132"/>
  <c r="AA24" i="132"/>
  <c r="AB24" i="132"/>
  <c r="AC24" i="132"/>
  <c r="AD24" i="132"/>
  <c r="AE24" i="132"/>
  <c r="AF24" i="132"/>
  <c r="AG24" i="132"/>
  <c r="AH24" i="132"/>
  <c r="AI24" i="132"/>
  <c r="AJ24" i="132"/>
  <c r="AK24" i="132"/>
  <c r="AL24" i="132"/>
  <c r="AM24" i="132"/>
  <c r="AN24" i="132"/>
  <c r="Y25" i="132"/>
  <c r="Z25" i="132"/>
  <c r="AA25" i="132"/>
  <c r="AB25" i="132"/>
  <c r="AC25" i="132"/>
  <c r="AD25" i="132"/>
  <c r="AE25" i="132"/>
  <c r="AF25" i="132"/>
  <c r="AG25" i="132"/>
  <c r="AH25" i="132"/>
  <c r="AI25" i="132"/>
  <c r="AJ25" i="132"/>
  <c r="AK25" i="132"/>
  <c r="AL25" i="132"/>
  <c r="AM25" i="132"/>
  <c r="AN25" i="132"/>
  <c r="Y26" i="132"/>
  <c r="Z26" i="132"/>
  <c r="AA26" i="132"/>
  <c r="AB26" i="132"/>
  <c r="AC26" i="132"/>
  <c r="AD26" i="132"/>
  <c r="AE26" i="132"/>
  <c r="AF26" i="132"/>
  <c r="AG26" i="132"/>
  <c r="AH26" i="132"/>
  <c r="AI26" i="132"/>
  <c r="AJ26" i="132"/>
  <c r="AK26" i="132"/>
  <c r="AL26" i="132"/>
  <c r="AM26" i="132"/>
  <c r="AN26" i="132"/>
  <c r="Y27" i="132"/>
  <c r="Z27" i="132"/>
  <c r="AA27" i="132"/>
  <c r="AB27" i="132"/>
  <c r="AC27" i="132"/>
  <c r="AD27" i="132"/>
  <c r="AE27" i="132"/>
  <c r="AF27" i="132"/>
  <c r="AG27" i="132"/>
  <c r="AH27" i="132"/>
  <c r="AI27" i="132"/>
  <c r="AJ27" i="132"/>
  <c r="AK27" i="132"/>
  <c r="AL27" i="132"/>
  <c r="AM27" i="132"/>
  <c r="AN27" i="132"/>
  <c r="Y28" i="132"/>
  <c r="Z28" i="132"/>
  <c r="AA28" i="132"/>
  <c r="AB28" i="132"/>
  <c r="AC28" i="132"/>
  <c r="AD28" i="132"/>
  <c r="AE28" i="132"/>
  <c r="AF28" i="132"/>
  <c r="AG28" i="132"/>
  <c r="AH28" i="132"/>
  <c r="AI28" i="132"/>
  <c r="AJ28" i="132"/>
  <c r="AK28" i="132"/>
  <c r="AL28" i="132"/>
  <c r="AM28" i="132"/>
  <c r="AN28" i="132"/>
  <c r="Y29" i="132"/>
  <c r="Z29" i="132"/>
  <c r="AA29" i="132"/>
  <c r="AB29" i="132"/>
  <c r="AC29" i="132"/>
  <c r="AD29" i="132"/>
  <c r="AE29" i="132"/>
  <c r="AF29" i="132"/>
  <c r="AG29" i="132"/>
  <c r="AH29" i="132"/>
  <c r="AI29" i="132"/>
  <c r="AJ29" i="132"/>
  <c r="AK29" i="132"/>
  <c r="AL29" i="132"/>
  <c r="AM29" i="132"/>
  <c r="AN29" i="132"/>
  <c r="Y30" i="132"/>
  <c r="Z30" i="132"/>
  <c r="AA30" i="132"/>
  <c r="AB30" i="132"/>
  <c r="AC30" i="132"/>
  <c r="AD30" i="132"/>
  <c r="AE30" i="132"/>
  <c r="AF30" i="132"/>
  <c r="AG30" i="132"/>
  <c r="AH30" i="132"/>
  <c r="AI30" i="132"/>
  <c r="AJ30" i="132"/>
  <c r="AK30" i="132"/>
  <c r="AL30" i="132"/>
  <c r="AM30" i="132"/>
  <c r="AN30" i="132"/>
  <c r="Y31" i="132"/>
  <c r="Z31" i="132"/>
  <c r="AA31" i="132"/>
  <c r="AB31" i="132"/>
  <c r="AC31" i="132"/>
  <c r="AD31" i="132"/>
  <c r="AE31" i="132"/>
  <c r="AF31" i="132"/>
  <c r="AG31" i="132"/>
  <c r="AH31" i="132"/>
  <c r="AI31" i="132"/>
  <c r="AJ31" i="132"/>
  <c r="AK31" i="132"/>
  <c r="AL31" i="132"/>
  <c r="AM31" i="132"/>
  <c r="AN31" i="132"/>
  <c r="Y32" i="132"/>
  <c r="Z32" i="132"/>
  <c r="AA32" i="132"/>
  <c r="AB32" i="132"/>
  <c r="AC32" i="132"/>
  <c r="AD32" i="132"/>
  <c r="AE32" i="132"/>
  <c r="AF32" i="132"/>
  <c r="AG32" i="132"/>
  <c r="AH32" i="132"/>
  <c r="AI32" i="132"/>
  <c r="AJ32" i="132"/>
  <c r="AK32" i="132"/>
  <c r="AL32" i="132"/>
  <c r="AM32" i="132"/>
  <c r="AN32" i="132"/>
  <c r="Y33" i="132"/>
  <c r="Z33" i="132"/>
  <c r="AA33" i="132"/>
  <c r="AB33" i="132"/>
  <c r="AC33" i="132"/>
  <c r="AD33" i="132"/>
  <c r="AE33" i="132"/>
  <c r="AF33" i="132"/>
  <c r="AG33" i="132"/>
  <c r="AH33" i="132"/>
  <c r="AI33" i="132"/>
  <c r="AJ33" i="132"/>
  <c r="AK33" i="132"/>
  <c r="AL33" i="132"/>
  <c r="AM33" i="132"/>
  <c r="AN33" i="132"/>
  <c r="Y34" i="132"/>
  <c r="Z34" i="132"/>
  <c r="AA34" i="132"/>
  <c r="AB34" i="132"/>
  <c r="AC34" i="132"/>
  <c r="AD34" i="132"/>
  <c r="AE34" i="132"/>
  <c r="AF34" i="132"/>
  <c r="AG34" i="132"/>
  <c r="AH34" i="132"/>
  <c r="AI34" i="132"/>
  <c r="AJ34" i="132"/>
  <c r="AK34" i="132"/>
  <c r="AL34" i="132"/>
  <c r="AM34" i="132"/>
  <c r="AN34" i="132"/>
  <c r="Y35" i="132"/>
  <c r="Z35" i="132"/>
  <c r="AA35" i="132"/>
  <c r="AB35" i="132"/>
  <c r="AC35" i="132"/>
  <c r="AD35" i="132"/>
  <c r="AE35" i="132"/>
  <c r="AF35" i="132"/>
  <c r="AG35" i="132"/>
  <c r="AH35" i="132"/>
  <c r="AI35" i="132"/>
  <c r="AJ35" i="132"/>
  <c r="AK35" i="132"/>
  <c r="E35" i="132"/>
  <c r="F35" i="132"/>
  <c r="AL35" i="132"/>
  <c r="AM35" i="132"/>
  <c r="AN35" i="132"/>
  <c r="Y36" i="132"/>
  <c r="Z36" i="132"/>
  <c r="AA36" i="132"/>
  <c r="AB36" i="132"/>
  <c r="AC36" i="132"/>
  <c r="AD36" i="132"/>
  <c r="AE36" i="132"/>
  <c r="AF36" i="132"/>
  <c r="AG36" i="132"/>
  <c r="AH36" i="132"/>
  <c r="AI36" i="132"/>
  <c r="AJ36" i="132"/>
  <c r="AK36" i="132"/>
  <c r="AL36" i="132"/>
  <c r="AM36" i="132"/>
  <c r="AN36" i="132"/>
  <c r="Y37" i="132"/>
  <c r="Z37" i="132"/>
  <c r="AA37" i="132"/>
  <c r="AB37" i="132"/>
  <c r="AC37" i="132"/>
  <c r="AD37" i="132"/>
  <c r="AE37" i="132"/>
  <c r="AF37" i="132"/>
  <c r="AG37" i="132"/>
  <c r="AH37" i="132"/>
  <c r="AI37" i="132"/>
  <c r="AJ37" i="132"/>
  <c r="AK37" i="132"/>
  <c r="AL37" i="132"/>
  <c r="AM37" i="132"/>
  <c r="AN37" i="132"/>
  <c r="Y38" i="132"/>
  <c r="Z38" i="132"/>
  <c r="AA38" i="132"/>
  <c r="AB38" i="132"/>
  <c r="AC38" i="132"/>
  <c r="AD38" i="132"/>
  <c r="AE38" i="132"/>
  <c r="AF38" i="132"/>
  <c r="AG38" i="132"/>
  <c r="AH38" i="132"/>
  <c r="AI38" i="132"/>
  <c r="AJ38" i="132"/>
  <c r="AK38" i="132"/>
  <c r="AL38" i="132"/>
  <c r="AM38" i="132"/>
  <c r="AN38" i="132"/>
  <c r="Y39" i="132"/>
  <c r="Z39" i="132"/>
  <c r="AA39" i="132"/>
  <c r="AB39" i="132"/>
  <c r="AC39" i="132"/>
  <c r="AD39" i="132"/>
  <c r="AE39" i="132"/>
  <c r="AF39" i="132"/>
  <c r="AG39" i="132"/>
  <c r="AH39" i="132"/>
  <c r="AI39" i="132"/>
  <c r="AJ39" i="132"/>
  <c r="AK39" i="132"/>
  <c r="AL39" i="132"/>
  <c r="AM39" i="132"/>
  <c r="AN39" i="132"/>
  <c r="Y40" i="132"/>
  <c r="Z40" i="132"/>
  <c r="AA40" i="132"/>
  <c r="AB40" i="132"/>
  <c r="AC40" i="132"/>
  <c r="AD40" i="132"/>
  <c r="AE40" i="132"/>
  <c r="AF40" i="132"/>
  <c r="AG40" i="132"/>
  <c r="AH40" i="132"/>
  <c r="AI40" i="132"/>
  <c r="AJ40" i="132"/>
  <c r="AK40" i="132"/>
  <c r="AL40" i="132"/>
  <c r="AM40" i="132"/>
  <c r="AN40" i="132"/>
  <c r="Y41" i="132"/>
  <c r="Z41" i="132"/>
  <c r="AA41" i="132"/>
  <c r="AB41" i="132"/>
  <c r="AC41" i="132"/>
  <c r="AD41" i="132"/>
  <c r="AE41" i="132"/>
  <c r="AF41" i="132"/>
  <c r="AG41" i="132"/>
  <c r="AH41" i="132"/>
  <c r="AI41" i="132"/>
  <c r="AJ41" i="132"/>
  <c r="AK41" i="132"/>
  <c r="AL41" i="132"/>
  <c r="AM41" i="132"/>
  <c r="AN41" i="132"/>
  <c r="Y42" i="132"/>
  <c r="Z42" i="132"/>
  <c r="AA42" i="132"/>
  <c r="AB42" i="132"/>
  <c r="AC42" i="132"/>
  <c r="AD42" i="132"/>
  <c r="AE42" i="132"/>
  <c r="AF42" i="132"/>
  <c r="AG42" i="132"/>
  <c r="AH42" i="132"/>
  <c r="AI42" i="132"/>
  <c r="AJ42" i="132"/>
  <c r="AK42" i="132"/>
  <c r="AL42" i="132"/>
  <c r="AM42" i="132"/>
  <c r="AN42" i="132"/>
  <c r="Y43" i="132"/>
  <c r="Z43" i="132"/>
  <c r="AA43" i="132"/>
  <c r="AB43" i="132"/>
  <c r="AC43" i="132"/>
  <c r="AD43" i="132"/>
  <c r="AE43" i="132"/>
  <c r="AF43" i="132"/>
  <c r="AG43" i="132"/>
  <c r="AH43" i="132"/>
  <c r="AI43" i="132"/>
  <c r="AJ43" i="132"/>
  <c r="AK43" i="132"/>
  <c r="AL43" i="132"/>
  <c r="AM43" i="132"/>
  <c r="AN43" i="132"/>
  <c r="Y44" i="132"/>
  <c r="Z44" i="132"/>
  <c r="AA44" i="132"/>
  <c r="AB44" i="132"/>
  <c r="AC44" i="132"/>
  <c r="AD44" i="132"/>
  <c r="AE44" i="132"/>
  <c r="AF44" i="132"/>
  <c r="AG44" i="132"/>
  <c r="AH44" i="132"/>
  <c r="AI44" i="132"/>
  <c r="AJ44" i="132"/>
  <c r="AK44" i="132"/>
  <c r="AL44" i="132"/>
  <c r="AM44" i="132"/>
  <c r="AN44" i="132"/>
  <c r="Y45" i="132"/>
  <c r="Z45" i="132"/>
  <c r="AA45" i="132"/>
  <c r="AB45" i="132"/>
  <c r="AC45" i="132"/>
  <c r="AD45" i="132"/>
  <c r="AE45" i="132"/>
  <c r="AF45" i="132"/>
  <c r="AG45" i="132"/>
  <c r="AH45" i="132"/>
  <c r="AI45" i="132"/>
  <c r="AJ45" i="132"/>
  <c r="AK45" i="132"/>
  <c r="AL45" i="132"/>
  <c r="AM45" i="132"/>
  <c r="AN45" i="132"/>
  <c r="Y46" i="132"/>
  <c r="Z46" i="132"/>
  <c r="AA46" i="132"/>
  <c r="AB46" i="132"/>
  <c r="AC46" i="132"/>
  <c r="AD46" i="132"/>
  <c r="AE46" i="132"/>
  <c r="AF46" i="132"/>
  <c r="AG46" i="132"/>
  <c r="AH46" i="132"/>
  <c r="AI46" i="132"/>
  <c r="AJ46" i="132"/>
  <c r="AK46" i="132"/>
  <c r="AL46" i="132"/>
  <c r="AM46" i="132"/>
  <c r="AN46" i="132"/>
  <c r="Y47" i="132"/>
  <c r="Z47" i="132"/>
  <c r="AA47" i="132"/>
  <c r="AB47" i="132"/>
  <c r="AC47" i="132"/>
  <c r="AD47" i="132"/>
  <c r="AE47" i="132"/>
  <c r="AF47" i="132"/>
  <c r="AG47" i="132"/>
  <c r="AH47" i="132"/>
  <c r="AI47" i="132"/>
  <c r="AJ47" i="132"/>
  <c r="AK47" i="132"/>
  <c r="AL47" i="132"/>
  <c r="AM47" i="132"/>
  <c r="AN47" i="132"/>
  <c r="Y48" i="132"/>
  <c r="Z48" i="132"/>
  <c r="AA48" i="132"/>
  <c r="AB48" i="132"/>
  <c r="AC48" i="132"/>
  <c r="AD48" i="132"/>
  <c r="AE48" i="132"/>
  <c r="AF48" i="132"/>
  <c r="AG48" i="132"/>
  <c r="AH48" i="132"/>
  <c r="AI48" i="132"/>
  <c r="AJ48" i="132"/>
  <c r="AK48" i="132"/>
  <c r="AL48" i="132"/>
  <c r="AM48" i="132"/>
  <c r="AN48" i="132"/>
  <c r="Y49" i="132"/>
  <c r="Z49" i="132"/>
  <c r="AA49" i="132"/>
  <c r="AB49" i="132"/>
  <c r="AC49" i="132"/>
  <c r="AD49" i="132"/>
  <c r="AE49" i="132"/>
  <c r="AF49" i="132"/>
  <c r="AG49" i="132"/>
  <c r="AH49" i="132"/>
  <c r="AI49" i="132"/>
  <c r="AJ49" i="132"/>
  <c r="AK49" i="132"/>
  <c r="AL49" i="132"/>
  <c r="AM49" i="132"/>
  <c r="AN49" i="132"/>
  <c r="Y50" i="132"/>
  <c r="Z50" i="132"/>
  <c r="AA50" i="132"/>
  <c r="AB50" i="132"/>
  <c r="AC50" i="132"/>
  <c r="AD50" i="132"/>
  <c r="AE50" i="132"/>
  <c r="AF50" i="132"/>
  <c r="AG50" i="132"/>
  <c r="AH50" i="132"/>
  <c r="AI50" i="132"/>
  <c r="AJ50" i="132"/>
  <c r="AK50" i="132"/>
  <c r="AL50" i="132"/>
  <c r="AM50" i="132"/>
  <c r="AN50" i="132"/>
  <c r="Y51" i="132"/>
  <c r="Z51" i="132"/>
  <c r="AA51" i="132"/>
  <c r="AB51" i="132"/>
  <c r="AC51" i="132"/>
  <c r="AD51" i="132"/>
  <c r="AE51" i="132"/>
  <c r="AF51" i="132"/>
  <c r="AG51" i="132"/>
  <c r="AH51" i="132"/>
  <c r="AI51" i="132"/>
  <c r="AJ51" i="132"/>
  <c r="AK51" i="132"/>
  <c r="AL51" i="132"/>
  <c r="AM51" i="132"/>
  <c r="AN51" i="132"/>
  <c r="Y52" i="132"/>
  <c r="Z52" i="132"/>
  <c r="AA52" i="132"/>
  <c r="AB52" i="132"/>
  <c r="AC52" i="132"/>
  <c r="AD52" i="132"/>
  <c r="AE52" i="132"/>
  <c r="AF52" i="132"/>
  <c r="AG52" i="132"/>
  <c r="AH52" i="132"/>
  <c r="AI52" i="132"/>
  <c r="AJ52" i="132"/>
  <c r="AK52" i="132"/>
  <c r="AL52" i="132"/>
  <c r="AM52" i="132"/>
  <c r="AN52" i="132"/>
  <c r="Y53" i="132"/>
  <c r="Z53" i="132"/>
  <c r="AA53" i="132"/>
  <c r="AB53" i="132"/>
  <c r="AC53" i="132"/>
  <c r="AD53" i="132"/>
  <c r="AE53" i="132"/>
  <c r="AF53" i="132"/>
  <c r="AG53" i="132"/>
  <c r="AH53" i="132"/>
  <c r="AI53" i="132"/>
  <c r="AJ53" i="132"/>
  <c r="AK53" i="132"/>
  <c r="AL53" i="132"/>
  <c r="AM53" i="132"/>
  <c r="AN53" i="132"/>
  <c r="Y54" i="132"/>
  <c r="Z54" i="132"/>
  <c r="AA54" i="132"/>
  <c r="AB54" i="132"/>
  <c r="AC54" i="132"/>
  <c r="AD54" i="132"/>
  <c r="AE54" i="132"/>
  <c r="AF54" i="132"/>
  <c r="AG54" i="132"/>
  <c r="AH54" i="132"/>
  <c r="AI54" i="132"/>
  <c r="AJ54" i="132"/>
  <c r="AK54" i="132"/>
  <c r="AL54" i="132"/>
  <c r="AM54" i="132"/>
  <c r="AN54" i="132"/>
  <c r="Y55" i="132"/>
  <c r="Z55" i="132"/>
  <c r="AA55" i="132"/>
  <c r="AB55" i="132"/>
  <c r="AC55" i="132"/>
  <c r="AD55" i="132"/>
  <c r="AE55" i="132"/>
  <c r="AF55" i="132"/>
  <c r="AG55" i="132"/>
  <c r="AH55" i="132"/>
  <c r="AI55" i="132"/>
  <c r="AJ55" i="132"/>
  <c r="AK55" i="132"/>
  <c r="AL55" i="132"/>
  <c r="AM55" i="132"/>
  <c r="AN55" i="132"/>
  <c r="Y56" i="132"/>
  <c r="Z56" i="132"/>
  <c r="AA56" i="132"/>
  <c r="AB56" i="132"/>
  <c r="AC56" i="132"/>
  <c r="AD56" i="132"/>
  <c r="AE56" i="132"/>
  <c r="AF56" i="132"/>
  <c r="AG56" i="132"/>
  <c r="AH56" i="132"/>
  <c r="AI56" i="132"/>
  <c r="AJ56" i="132"/>
  <c r="AK56" i="132"/>
  <c r="AL56" i="132"/>
  <c r="AM56" i="132"/>
  <c r="AN56" i="132"/>
  <c r="Y57" i="132"/>
  <c r="Z57" i="132"/>
  <c r="AA57" i="132"/>
  <c r="AB57" i="132"/>
  <c r="AC57" i="132"/>
  <c r="AD57" i="132"/>
  <c r="AE57" i="132"/>
  <c r="AF57" i="132"/>
  <c r="AG57" i="132"/>
  <c r="AH57" i="132"/>
  <c r="AI57" i="132"/>
  <c r="AJ57" i="132"/>
  <c r="AK57" i="132"/>
  <c r="AL57" i="132"/>
  <c r="AM57" i="132"/>
  <c r="AN57" i="132"/>
  <c r="Y58" i="132"/>
  <c r="Z58" i="132"/>
  <c r="AA58" i="132"/>
  <c r="AB58" i="132"/>
  <c r="AC58" i="132"/>
  <c r="AD58" i="132"/>
  <c r="AE58" i="132"/>
  <c r="AF58" i="132"/>
  <c r="AG58" i="132"/>
  <c r="AH58" i="132"/>
  <c r="AI58" i="132"/>
  <c r="AJ58" i="132"/>
  <c r="AK58" i="132"/>
  <c r="AL58" i="132"/>
  <c r="AM58" i="132"/>
  <c r="AN58" i="132"/>
  <c r="Y59" i="132"/>
  <c r="Z59" i="132"/>
  <c r="AA59" i="132"/>
  <c r="AB59" i="132"/>
  <c r="AC59" i="132"/>
  <c r="AD59" i="132"/>
  <c r="E59" i="132"/>
  <c r="F59" i="132"/>
  <c r="AE59" i="132"/>
  <c r="AF59" i="132"/>
  <c r="AG59" i="132"/>
  <c r="AH59" i="132"/>
  <c r="AI59" i="132"/>
  <c r="AJ59" i="132"/>
  <c r="AK59" i="132"/>
  <c r="AL59" i="132"/>
  <c r="AM59" i="132"/>
  <c r="AN59" i="132"/>
  <c r="Y60" i="132"/>
  <c r="Z60" i="132"/>
  <c r="AA60" i="132"/>
  <c r="AB60" i="132"/>
  <c r="AC60" i="132"/>
  <c r="AD60" i="132"/>
  <c r="AE60" i="132"/>
  <c r="AF60" i="132"/>
  <c r="AG60" i="132"/>
  <c r="AH60" i="132"/>
  <c r="AI60" i="132"/>
  <c r="AJ60" i="132"/>
  <c r="AK60" i="132"/>
  <c r="AL60" i="132"/>
  <c r="AM60" i="132"/>
  <c r="AN60" i="132"/>
  <c r="Y61" i="132"/>
  <c r="Z61" i="132"/>
  <c r="AA61" i="132"/>
  <c r="AB61" i="132"/>
  <c r="AC61" i="132"/>
  <c r="AD61" i="132"/>
  <c r="AE61" i="132"/>
  <c r="E61" i="132"/>
  <c r="F61" i="132"/>
  <c r="AF61" i="132"/>
  <c r="AG61" i="132"/>
  <c r="AH61" i="132"/>
  <c r="AI61" i="132"/>
  <c r="AJ61" i="132"/>
  <c r="AK61" i="132"/>
  <c r="AL61" i="132"/>
  <c r="AM61" i="132"/>
  <c r="AN61" i="132"/>
  <c r="Y62" i="132"/>
  <c r="Z62" i="132"/>
  <c r="AA62" i="132"/>
  <c r="AB62" i="132"/>
  <c r="AC62" i="132"/>
  <c r="AD62" i="132"/>
  <c r="AE62" i="132"/>
  <c r="AF62" i="132"/>
  <c r="AG62" i="132"/>
  <c r="AH62" i="132"/>
  <c r="AI62" i="132"/>
  <c r="AJ62" i="132"/>
  <c r="AK62" i="132"/>
  <c r="AL62" i="132"/>
  <c r="AM62" i="132"/>
  <c r="AN62" i="132"/>
  <c r="Y63" i="132"/>
  <c r="Z63" i="132"/>
  <c r="AA63" i="132"/>
  <c r="AB63" i="132"/>
  <c r="AC63" i="132"/>
  <c r="AD63" i="132"/>
  <c r="AE63" i="132"/>
  <c r="AF63" i="132"/>
  <c r="AG63" i="132"/>
  <c r="AH63" i="132"/>
  <c r="AI63" i="132"/>
  <c r="AJ63" i="132"/>
  <c r="AK63" i="132"/>
  <c r="AL63" i="132"/>
  <c r="AM63" i="132"/>
  <c r="AN63" i="132"/>
  <c r="Y64" i="132"/>
  <c r="Z64" i="132"/>
  <c r="AA64" i="132"/>
  <c r="AB64" i="132"/>
  <c r="AC64" i="132"/>
  <c r="AD64" i="132"/>
  <c r="AE64" i="132"/>
  <c r="AF64" i="132"/>
  <c r="AG64" i="132"/>
  <c r="AH64" i="132"/>
  <c r="AI64" i="132"/>
  <c r="AJ64" i="132"/>
  <c r="AK64" i="132"/>
  <c r="AL64" i="132"/>
  <c r="AM64" i="132"/>
  <c r="AN64" i="132"/>
  <c r="Y65" i="132"/>
  <c r="Z65" i="132"/>
  <c r="AA65" i="132"/>
  <c r="AB65" i="132"/>
  <c r="AC65" i="132"/>
  <c r="AD65" i="132"/>
  <c r="AE65" i="132"/>
  <c r="AF65" i="132"/>
  <c r="AG65" i="132"/>
  <c r="AH65" i="132"/>
  <c r="AI65" i="132"/>
  <c r="AJ65" i="132"/>
  <c r="AK65" i="132"/>
  <c r="AL65" i="132"/>
  <c r="AM65" i="132"/>
  <c r="AN65" i="132"/>
  <c r="Y66" i="132"/>
  <c r="Z66" i="132"/>
  <c r="AA66" i="132"/>
  <c r="AB66" i="132"/>
  <c r="AC66" i="132"/>
  <c r="AD66" i="132"/>
  <c r="AE66" i="132"/>
  <c r="AF66" i="132"/>
  <c r="AG66" i="132"/>
  <c r="AH66" i="132"/>
  <c r="AI66" i="132"/>
  <c r="AJ66" i="132"/>
  <c r="AK66" i="132"/>
  <c r="AL66" i="132"/>
  <c r="AM66" i="132"/>
  <c r="AN66" i="132"/>
  <c r="Y67" i="132"/>
  <c r="Z67" i="132"/>
  <c r="AA67" i="132"/>
  <c r="AB67" i="132"/>
  <c r="AC67" i="132"/>
  <c r="AD67" i="132"/>
  <c r="AE67" i="132"/>
  <c r="AF67" i="132"/>
  <c r="AG67" i="132"/>
  <c r="AH67" i="132"/>
  <c r="AI67" i="132"/>
  <c r="AJ67" i="132"/>
  <c r="AK67" i="132"/>
  <c r="AL67" i="132"/>
  <c r="AM67" i="132"/>
  <c r="AN67" i="132"/>
  <c r="Y68" i="132"/>
  <c r="Z68" i="132"/>
  <c r="AA68" i="132"/>
  <c r="AB68" i="132"/>
  <c r="AC68" i="132"/>
  <c r="AD68" i="132"/>
  <c r="AE68" i="132"/>
  <c r="AF68" i="132"/>
  <c r="AG68" i="132"/>
  <c r="AH68" i="132"/>
  <c r="AI68" i="132"/>
  <c r="AJ68" i="132"/>
  <c r="AK68" i="132"/>
  <c r="AL68" i="132"/>
  <c r="AM68" i="132"/>
  <c r="AN68" i="132"/>
  <c r="Y69" i="132"/>
  <c r="Z69" i="132"/>
  <c r="AA69" i="132"/>
  <c r="E69" i="132"/>
  <c r="F69" i="132"/>
  <c r="AB69" i="132"/>
  <c r="AC69" i="132"/>
  <c r="AD69" i="132"/>
  <c r="AE69" i="132"/>
  <c r="AF69" i="132"/>
  <c r="AG69" i="132"/>
  <c r="AH69" i="132"/>
  <c r="AI69" i="132"/>
  <c r="AJ69" i="132"/>
  <c r="AK69" i="132"/>
  <c r="AL69" i="132"/>
  <c r="AM69" i="132"/>
  <c r="AN69" i="132"/>
  <c r="Y70" i="132"/>
  <c r="Z70" i="132"/>
  <c r="AA70" i="132"/>
  <c r="AB70" i="132"/>
  <c r="AC70" i="132"/>
  <c r="AD70" i="132"/>
  <c r="AE70" i="132"/>
  <c r="AF70" i="132"/>
  <c r="AG70" i="132"/>
  <c r="AH70" i="132"/>
  <c r="AI70" i="132"/>
  <c r="AJ70" i="132"/>
  <c r="AK70" i="132"/>
  <c r="AL70" i="132"/>
  <c r="AM70" i="132"/>
  <c r="AN70" i="132"/>
  <c r="Y71" i="132"/>
  <c r="Z71" i="132"/>
  <c r="AA71" i="132"/>
  <c r="AB71" i="132"/>
  <c r="AC71" i="132"/>
  <c r="AD71" i="132"/>
  <c r="AE71" i="132"/>
  <c r="AF71" i="132"/>
  <c r="AG71" i="132"/>
  <c r="AH71" i="132"/>
  <c r="AI71" i="132"/>
  <c r="AJ71" i="132"/>
  <c r="AK71" i="132"/>
  <c r="AL71" i="132"/>
  <c r="AM71" i="132"/>
  <c r="AN71" i="132"/>
  <c r="Y72" i="132"/>
  <c r="Z72" i="132"/>
  <c r="AA72" i="132"/>
  <c r="AB72" i="132"/>
  <c r="AC72" i="132"/>
  <c r="AD72" i="132"/>
  <c r="AE72" i="132"/>
  <c r="AF72" i="132"/>
  <c r="AG72" i="132"/>
  <c r="AH72" i="132"/>
  <c r="AI72" i="132"/>
  <c r="AJ72" i="132"/>
  <c r="AK72" i="132"/>
  <c r="AL72" i="132"/>
  <c r="AM72" i="132"/>
  <c r="AN72" i="132"/>
  <c r="Y73" i="132"/>
  <c r="Z73" i="132"/>
  <c r="AA73" i="132"/>
  <c r="AB73" i="132"/>
  <c r="AC73" i="132"/>
  <c r="AD73" i="132"/>
  <c r="AE73" i="132"/>
  <c r="AF73" i="132"/>
  <c r="AG73" i="132"/>
  <c r="AH73" i="132"/>
  <c r="AI73" i="132"/>
  <c r="E73" i="132"/>
  <c r="F73" i="132"/>
  <c r="AJ73" i="132"/>
  <c r="AK73" i="132"/>
  <c r="AL73" i="132"/>
  <c r="AM73" i="132"/>
  <c r="AN73" i="132"/>
  <c r="Y74" i="132"/>
  <c r="Z74" i="132"/>
  <c r="E74" i="132"/>
  <c r="F74" i="132"/>
  <c r="AA74" i="132"/>
  <c r="AB74" i="132"/>
  <c r="AC74" i="132"/>
  <c r="AD74" i="132"/>
  <c r="AE74" i="132"/>
  <c r="AF74" i="132"/>
  <c r="AG74" i="132"/>
  <c r="AH74" i="132"/>
  <c r="AI74" i="132"/>
  <c r="AJ74" i="132"/>
  <c r="AK74" i="132"/>
  <c r="AL74" i="132"/>
  <c r="AM74" i="132"/>
  <c r="AN74" i="132"/>
  <c r="Y75" i="132"/>
  <c r="Z75" i="132"/>
  <c r="E75" i="132"/>
  <c r="F75" i="132"/>
  <c r="AA75" i="132"/>
  <c r="AB75" i="132"/>
  <c r="AC75" i="132"/>
  <c r="AD75" i="132"/>
  <c r="AE75" i="132"/>
  <c r="AF75" i="132"/>
  <c r="AG75" i="132"/>
  <c r="AH75" i="132"/>
  <c r="AI75" i="132"/>
  <c r="AJ75" i="132"/>
  <c r="AK75" i="132"/>
  <c r="AL75" i="132"/>
  <c r="AM75" i="132"/>
  <c r="AN75" i="132"/>
  <c r="Y76" i="132"/>
  <c r="Z76" i="132"/>
  <c r="AA76" i="132"/>
  <c r="AB76" i="132"/>
  <c r="AC76" i="132"/>
  <c r="AD76" i="132"/>
  <c r="AE76" i="132"/>
  <c r="AF76" i="132"/>
  <c r="AG76" i="132"/>
  <c r="AH76" i="132"/>
  <c r="AI76" i="132"/>
  <c r="AJ76" i="132"/>
  <c r="AK76" i="132"/>
  <c r="AL76" i="132"/>
  <c r="AM76" i="132"/>
  <c r="AN76" i="132"/>
  <c r="E77" i="132"/>
  <c r="F77" i="132"/>
  <c r="Y77" i="132"/>
  <c r="Z77" i="132"/>
  <c r="AA77" i="132"/>
  <c r="AB77" i="132"/>
  <c r="AC77" i="132"/>
  <c r="AD77" i="132"/>
  <c r="AE77" i="132"/>
  <c r="AF77" i="132"/>
  <c r="AG77" i="132"/>
  <c r="AH77" i="132"/>
  <c r="AI77" i="132"/>
  <c r="AJ77" i="132"/>
  <c r="AK77" i="132"/>
  <c r="AL77" i="132"/>
  <c r="AM77" i="132"/>
  <c r="AN77" i="132"/>
  <c r="Y78" i="132"/>
  <c r="Z78" i="132"/>
  <c r="AA78" i="132"/>
  <c r="AB78" i="132"/>
  <c r="AC78" i="132"/>
  <c r="AD78" i="132"/>
  <c r="AE78" i="132"/>
  <c r="AF78" i="132"/>
  <c r="AG78" i="132"/>
  <c r="AH78" i="132"/>
  <c r="AI78" i="132"/>
  <c r="AJ78" i="132"/>
  <c r="AK78" i="132"/>
  <c r="AL78" i="132"/>
  <c r="AM78" i="132"/>
  <c r="AN78" i="132"/>
  <c r="Y79" i="132"/>
  <c r="Z79" i="132"/>
  <c r="E79" i="132"/>
  <c r="F79" i="132"/>
  <c r="AA79" i="132"/>
  <c r="AB79" i="132"/>
  <c r="AC79" i="132"/>
  <c r="AD79" i="132"/>
  <c r="AE79" i="132"/>
  <c r="AF79" i="132"/>
  <c r="AG79" i="132"/>
  <c r="AH79" i="132"/>
  <c r="AI79" i="132"/>
  <c r="AJ79" i="132"/>
  <c r="AK79" i="132"/>
  <c r="AL79" i="132"/>
  <c r="AM79" i="132"/>
  <c r="AN79" i="132"/>
  <c r="Y80" i="132"/>
  <c r="Z80" i="132"/>
  <c r="AA80" i="132"/>
  <c r="AB80" i="132"/>
  <c r="AC80" i="132"/>
  <c r="AD80" i="132"/>
  <c r="AE80" i="132"/>
  <c r="AF80" i="132"/>
  <c r="AG80" i="132"/>
  <c r="AH80" i="132"/>
  <c r="AI80" i="132"/>
  <c r="AJ80" i="132"/>
  <c r="AK80" i="132"/>
  <c r="AL80" i="132"/>
  <c r="AM80" i="132"/>
  <c r="AN80" i="132"/>
  <c r="Y81" i="132"/>
  <c r="Z81" i="132"/>
  <c r="AA81" i="132"/>
  <c r="AB81" i="132"/>
  <c r="AC81" i="132"/>
  <c r="AD81" i="132"/>
  <c r="AE81" i="132"/>
  <c r="AF81" i="132"/>
  <c r="AG81" i="132"/>
  <c r="AH81" i="132"/>
  <c r="AI81" i="132"/>
  <c r="AJ81" i="132"/>
  <c r="AK81" i="132"/>
  <c r="AL81" i="132"/>
  <c r="AM81" i="132"/>
  <c r="AN81" i="132"/>
  <c r="Y82" i="132"/>
  <c r="Z82" i="132"/>
  <c r="AA82" i="132"/>
  <c r="AB82" i="132"/>
  <c r="AC82" i="132"/>
  <c r="AD82" i="132"/>
  <c r="AE82" i="132"/>
  <c r="AF82" i="132"/>
  <c r="AG82" i="132"/>
  <c r="AH82" i="132"/>
  <c r="AI82" i="132"/>
  <c r="AJ82" i="132"/>
  <c r="AK82" i="132"/>
  <c r="AL82" i="132"/>
  <c r="AM82" i="132"/>
  <c r="AN82" i="132"/>
  <c r="E83" i="132"/>
  <c r="F83" i="132"/>
  <c r="Y83" i="132"/>
  <c r="Z83" i="132"/>
  <c r="AA83" i="132"/>
  <c r="AB83" i="132"/>
  <c r="AC83" i="132"/>
  <c r="AD83" i="132"/>
  <c r="AE83" i="132"/>
  <c r="AF83" i="132"/>
  <c r="AG83" i="132"/>
  <c r="AH83" i="132"/>
  <c r="AI83" i="132"/>
  <c r="AJ83" i="132"/>
  <c r="AK83" i="132"/>
  <c r="AL83" i="132"/>
  <c r="AM83" i="132"/>
  <c r="AN83" i="132"/>
  <c r="Y84" i="132"/>
  <c r="Z84" i="132"/>
  <c r="AA84" i="132"/>
  <c r="AB84" i="132"/>
  <c r="AC84" i="132"/>
  <c r="AD84" i="132"/>
  <c r="AE84" i="132"/>
  <c r="AF84" i="132"/>
  <c r="AG84" i="132"/>
  <c r="AH84" i="132"/>
  <c r="AI84" i="132"/>
  <c r="AJ84" i="132"/>
  <c r="AK84" i="132"/>
  <c r="AL84" i="132"/>
  <c r="AM84" i="132"/>
  <c r="AN84" i="132"/>
  <c r="Y85" i="132"/>
  <c r="Z85" i="132"/>
  <c r="AA85" i="132"/>
  <c r="AB85" i="132"/>
  <c r="AC85" i="132"/>
  <c r="AD85" i="132"/>
  <c r="AE85" i="132"/>
  <c r="AF85" i="132"/>
  <c r="AG85" i="132"/>
  <c r="AH85" i="132"/>
  <c r="AI85" i="132"/>
  <c r="AJ85" i="132"/>
  <c r="AK85" i="132"/>
  <c r="AL85" i="132"/>
  <c r="AM85" i="132"/>
  <c r="AN85" i="132"/>
  <c r="E86" i="132"/>
  <c r="F86" i="132"/>
  <c r="Y86" i="132"/>
  <c r="Z86" i="132"/>
  <c r="AA86" i="132"/>
  <c r="AB86" i="132"/>
  <c r="AC86" i="132"/>
  <c r="AD86" i="132"/>
  <c r="AE86" i="132"/>
  <c r="AF86" i="132"/>
  <c r="AG86" i="132"/>
  <c r="AH86" i="132"/>
  <c r="AI86" i="132"/>
  <c r="AJ86" i="132"/>
  <c r="AK86" i="132"/>
  <c r="AL86" i="132"/>
  <c r="AM86" i="132"/>
  <c r="AN86" i="132"/>
  <c r="Y87" i="132"/>
  <c r="Z87" i="132"/>
  <c r="AA87" i="132"/>
  <c r="AB87" i="132"/>
  <c r="AC87" i="132"/>
  <c r="AD87" i="132"/>
  <c r="AE87" i="132"/>
  <c r="AF87" i="132"/>
  <c r="AG87" i="132"/>
  <c r="AH87" i="132"/>
  <c r="AI87" i="132"/>
  <c r="AJ87" i="132"/>
  <c r="AK87" i="132"/>
  <c r="AL87" i="132"/>
  <c r="AM87" i="132"/>
  <c r="AN87" i="132"/>
  <c r="Y88" i="132"/>
  <c r="Z88" i="132"/>
  <c r="AA88" i="132"/>
  <c r="AB88" i="132"/>
  <c r="AC88" i="132"/>
  <c r="AD88" i="132"/>
  <c r="AE88" i="132"/>
  <c r="AF88" i="132"/>
  <c r="AG88" i="132"/>
  <c r="AH88" i="132"/>
  <c r="AI88" i="132"/>
  <c r="AJ88" i="132"/>
  <c r="AK88" i="132"/>
  <c r="AL88" i="132"/>
  <c r="AM88" i="132"/>
  <c r="AN88" i="132"/>
  <c r="Y89" i="132"/>
  <c r="Z89" i="132"/>
  <c r="AA89" i="132"/>
  <c r="AB89" i="132"/>
  <c r="AC89" i="132"/>
  <c r="AD89" i="132"/>
  <c r="AE89" i="132"/>
  <c r="AF89" i="132"/>
  <c r="AG89" i="132"/>
  <c r="AH89" i="132"/>
  <c r="AI89" i="132"/>
  <c r="AJ89" i="132"/>
  <c r="AK89" i="132"/>
  <c r="AL89" i="132"/>
  <c r="AM89" i="132"/>
  <c r="AN89" i="132"/>
  <c r="Y90" i="132"/>
  <c r="Z90" i="132"/>
  <c r="AA90" i="132"/>
  <c r="AB90" i="132"/>
  <c r="AC90" i="132"/>
  <c r="AD90" i="132"/>
  <c r="AE90" i="132"/>
  <c r="AF90" i="132"/>
  <c r="AG90" i="132"/>
  <c r="AH90" i="132"/>
  <c r="AI90" i="132"/>
  <c r="AJ90" i="132"/>
  <c r="AK90" i="132"/>
  <c r="AL90" i="132"/>
  <c r="AM90" i="132"/>
  <c r="AN90" i="132"/>
  <c r="Y91" i="132"/>
  <c r="Z91" i="132"/>
  <c r="AA91" i="132"/>
  <c r="AB91" i="132"/>
  <c r="AC91" i="132"/>
  <c r="AD91" i="132"/>
  <c r="AE91" i="132"/>
  <c r="AF91" i="132"/>
  <c r="AG91" i="132"/>
  <c r="AH91" i="132"/>
  <c r="AI91" i="132"/>
  <c r="AJ91" i="132"/>
  <c r="AK91" i="132"/>
  <c r="AL91" i="132"/>
  <c r="AM91" i="132"/>
  <c r="AN91" i="132"/>
  <c r="Y92" i="132"/>
  <c r="Z92" i="132"/>
  <c r="AA92" i="132"/>
  <c r="AB92" i="132"/>
  <c r="AC92" i="132"/>
  <c r="AD92" i="132"/>
  <c r="AE92" i="132"/>
  <c r="AF92" i="132"/>
  <c r="AG92" i="132"/>
  <c r="AH92" i="132"/>
  <c r="AI92" i="132"/>
  <c r="AJ92" i="132"/>
  <c r="AK92" i="132"/>
  <c r="AL92" i="132"/>
  <c r="AM92" i="132"/>
  <c r="AN92" i="132"/>
  <c r="Y93" i="132"/>
  <c r="Z93" i="132"/>
  <c r="AA93" i="132"/>
  <c r="AB93" i="132"/>
  <c r="AC93" i="132"/>
  <c r="AD93" i="132"/>
  <c r="AE93" i="132"/>
  <c r="AF93" i="132"/>
  <c r="AG93" i="132"/>
  <c r="AH93" i="132"/>
  <c r="AI93" i="132"/>
  <c r="AJ93" i="132"/>
  <c r="AK93" i="132"/>
  <c r="AL93" i="132"/>
  <c r="AM93" i="132"/>
  <c r="AN93" i="132"/>
  <c r="Y94" i="132"/>
  <c r="Z94" i="132"/>
  <c r="AA94" i="132"/>
  <c r="AB94" i="132"/>
  <c r="AC94" i="132"/>
  <c r="AD94" i="132"/>
  <c r="AE94" i="132"/>
  <c r="AF94" i="132"/>
  <c r="AG94" i="132"/>
  <c r="AH94" i="132"/>
  <c r="AI94" i="132"/>
  <c r="AJ94" i="132"/>
  <c r="AK94" i="132"/>
  <c r="AL94" i="132"/>
  <c r="AM94" i="132"/>
  <c r="AN94" i="132"/>
  <c r="Y95" i="132"/>
  <c r="Z95" i="132"/>
  <c r="AA95" i="132"/>
  <c r="AB95" i="132"/>
  <c r="AC95" i="132"/>
  <c r="AD95" i="132"/>
  <c r="AE95" i="132"/>
  <c r="AF95" i="132"/>
  <c r="AG95" i="132"/>
  <c r="AH95" i="132"/>
  <c r="AI95" i="132"/>
  <c r="AJ95" i="132"/>
  <c r="AK95" i="132"/>
  <c r="AL95" i="132"/>
  <c r="AM95" i="132"/>
  <c r="AN95" i="132"/>
  <c r="Y96" i="132"/>
  <c r="Z96" i="132"/>
  <c r="AA96" i="132"/>
  <c r="AB96" i="132"/>
  <c r="AC96" i="132"/>
  <c r="AD96" i="132"/>
  <c r="AE96" i="132"/>
  <c r="AF96" i="132"/>
  <c r="AG96" i="132"/>
  <c r="AH96" i="132"/>
  <c r="AI96" i="132"/>
  <c r="AJ96" i="132"/>
  <c r="AK96" i="132"/>
  <c r="AL96" i="132"/>
  <c r="AM96" i="132"/>
  <c r="AN96" i="132"/>
  <c r="Y97" i="132"/>
  <c r="Z97" i="132"/>
  <c r="AA97" i="132"/>
  <c r="AB97" i="132"/>
  <c r="AC97" i="132"/>
  <c r="AD97" i="132"/>
  <c r="AE97" i="132"/>
  <c r="AF97" i="132"/>
  <c r="AG97" i="132"/>
  <c r="AH97" i="132"/>
  <c r="AI97" i="132"/>
  <c r="AJ97" i="132"/>
  <c r="AK97" i="132"/>
  <c r="AL97" i="132"/>
  <c r="AM97" i="132"/>
  <c r="AN97" i="132"/>
  <c r="Y98" i="132"/>
  <c r="Z98" i="132"/>
  <c r="AA98" i="132"/>
  <c r="AB98" i="132"/>
  <c r="AC98" i="132"/>
  <c r="AD98" i="132"/>
  <c r="AE98" i="132"/>
  <c r="AF98" i="132"/>
  <c r="AG98" i="132"/>
  <c r="AH98" i="132"/>
  <c r="AI98" i="132"/>
  <c r="AJ98" i="132"/>
  <c r="AK98" i="132"/>
  <c r="AL98" i="132"/>
  <c r="AM98" i="132"/>
  <c r="AN98" i="132"/>
  <c r="Y99" i="132"/>
  <c r="Z99" i="132"/>
  <c r="AA99" i="132"/>
  <c r="AB99" i="132"/>
  <c r="AC99" i="132"/>
  <c r="AD99" i="132"/>
  <c r="AE99" i="132"/>
  <c r="AF99" i="132"/>
  <c r="AG99" i="132"/>
  <c r="AH99" i="132"/>
  <c r="AI99" i="132"/>
  <c r="AJ99" i="132"/>
  <c r="AK99" i="132"/>
  <c r="AL99" i="132"/>
  <c r="AM99" i="132"/>
  <c r="AN99" i="132"/>
  <c r="Y100" i="132"/>
  <c r="Z100" i="132"/>
  <c r="AA100" i="132"/>
  <c r="AB100" i="132"/>
  <c r="AC100" i="132"/>
  <c r="AD100" i="132"/>
  <c r="AE100" i="132"/>
  <c r="AF100" i="132"/>
  <c r="AG100" i="132"/>
  <c r="AH100" i="132"/>
  <c r="AI100" i="132"/>
  <c r="AJ100" i="132"/>
  <c r="AK100" i="132"/>
  <c r="AL100" i="132"/>
  <c r="AM100" i="132"/>
  <c r="AN100" i="132"/>
  <c r="Y101" i="132"/>
  <c r="Z101" i="132"/>
  <c r="AA101" i="132"/>
  <c r="AB101" i="132"/>
  <c r="AC101" i="132"/>
  <c r="AD101" i="132"/>
  <c r="AE101" i="132"/>
  <c r="AF101" i="132"/>
  <c r="AG101" i="132"/>
  <c r="AH101" i="132"/>
  <c r="AI101" i="132"/>
  <c r="AJ101" i="132"/>
  <c r="AK101" i="132"/>
  <c r="AL101" i="132"/>
  <c r="AM101" i="132"/>
  <c r="AN101" i="132"/>
  <c r="Y102" i="132"/>
  <c r="Z102" i="132"/>
  <c r="AA102" i="132"/>
  <c r="AB102" i="132"/>
  <c r="AC102" i="132"/>
  <c r="AD102" i="132"/>
  <c r="AE102" i="132"/>
  <c r="AF102" i="132"/>
  <c r="AG102" i="132"/>
  <c r="AH102" i="132"/>
  <c r="AI102" i="132"/>
  <c r="AJ102" i="132"/>
  <c r="AK102" i="132"/>
  <c r="AL102" i="132"/>
  <c r="AM102" i="132"/>
  <c r="AN102" i="132"/>
  <c r="Y103" i="132"/>
  <c r="Z103" i="132"/>
  <c r="AA103" i="132"/>
  <c r="AB103" i="132"/>
  <c r="AC103" i="132"/>
  <c r="AD103" i="132"/>
  <c r="AE103" i="132"/>
  <c r="AF103" i="132"/>
  <c r="AG103" i="132"/>
  <c r="AH103" i="132"/>
  <c r="AI103" i="132"/>
  <c r="AJ103" i="132"/>
  <c r="AK103" i="132"/>
  <c r="AL103" i="132"/>
  <c r="AM103" i="132"/>
  <c r="E103" i="132"/>
  <c r="F103" i="132"/>
  <c r="AN103" i="132"/>
  <c r="Y104" i="132"/>
  <c r="Z104" i="132"/>
  <c r="AA104" i="132"/>
  <c r="AB104" i="132"/>
  <c r="AC104" i="132"/>
  <c r="AD104" i="132"/>
  <c r="AE104" i="132"/>
  <c r="AF104" i="132"/>
  <c r="AG104" i="132"/>
  <c r="AH104" i="132"/>
  <c r="AI104" i="132"/>
  <c r="AJ104" i="132"/>
  <c r="AK104" i="132"/>
  <c r="AL104" i="132"/>
  <c r="AM104" i="132"/>
  <c r="AN104" i="132"/>
  <c r="Y105" i="132"/>
  <c r="E105" i="132"/>
  <c r="F105" i="132"/>
  <c r="Z105" i="132"/>
  <c r="AA105" i="132"/>
  <c r="AB105" i="132"/>
  <c r="AC105" i="132"/>
  <c r="AD105" i="132"/>
  <c r="AE105" i="132"/>
  <c r="AF105" i="132"/>
  <c r="AG105" i="132"/>
  <c r="AH105" i="132"/>
  <c r="AI105" i="132"/>
  <c r="AJ105" i="132"/>
  <c r="AK105" i="132"/>
  <c r="AL105" i="132"/>
  <c r="AM105" i="132"/>
  <c r="AN105" i="132"/>
  <c r="Y106" i="132"/>
  <c r="Z106" i="132"/>
  <c r="AA106" i="132"/>
  <c r="AB106" i="132"/>
  <c r="AC106" i="132"/>
  <c r="AD106" i="132"/>
  <c r="AE106" i="132"/>
  <c r="AF106" i="132"/>
  <c r="AG106" i="132"/>
  <c r="AH106" i="132"/>
  <c r="AI106" i="132"/>
  <c r="AJ106" i="132"/>
  <c r="AK106" i="132"/>
  <c r="AL106" i="132"/>
  <c r="AM106" i="132"/>
  <c r="AN106" i="132"/>
  <c r="Y107" i="132"/>
  <c r="Z107" i="132"/>
  <c r="AA107" i="132"/>
  <c r="AB107" i="132"/>
  <c r="AC107" i="132"/>
  <c r="AD107" i="132"/>
  <c r="AE107" i="132"/>
  <c r="AF107" i="132"/>
  <c r="AG107" i="132"/>
  <c r="AH107" i="132"/>
  <c r="AI107" i="132"/>
  <c r="AJ107" i="132"/>
  <c r="AK107" i="132"/>
  <c r="AL107" i="132"/>
  <c r="AM107" i="132"/>
  <c r="AN107" i="132"/>
  <c r="Y108" i="132"/>
  <c r="Z108" i="132"/>
  <c r="AA108" i="132"/>
  <c r="AB108" i="132"/>
  <c r="AC108" i="132"/>
  <c r="AD108" i="132"/>
  <c r="AE108" i="132"/>
  <c r="AF108" i="132"/>
  <c r="AG108" i="132"/>
  <c r="AH108" i="132"/>
  <c r="AI108" i="132"/>
  <c r="AJ108" i="132"/>
  <c r="AK108" i="132"/>
  <c r="AL108" i="132"/>
  <c r="AM108" i="132"/>
  <c r="AN108" i="132"/>
  <c r="Y109" i="132"/>
  <c r="Z109" i="132"/>
  <c r="AA109" i="132"/>
  <c r="AB109" i="132"/>
  <c r="AC109" i="132"/>
  <c r="AD109" i="132"/>
  <c r="AE109" i="132"/>
  <c r="E109" i="132"/>
  <c r="F109" i="132"/>
  <c r="AF109" i="132"/>
  <c r="AG109" i="132"/>
  <c r="AH109" i="132"/>
  <c r="AI109" i="132"/>
  <c r="AJ109" i="132"/>
  <c r="AK109" i="132"/>
  <c r="AL109" i="132"/>
  <c r="AM109" i="132"/>
  <c r="AN109" i="132"/>
  <c r="Y110" i="132"/>
  <c r="Z110" i="132"/>
  <c r="AA110" i="132"/>
  <c r="AB110" i="132"/>
  <c r="AC110" i="132"/>
  <c r="AD110" i="132"/>
  <c r="AE110" i="132"/>
  <c r="E110" i="132"/>
  <c r="F110" i="132"/>
  <c r="AF110" i="132"/>
  <c r="AG110" i="132"/>
  <c r="AH110" i="132"/>
  <c r="AI110" i="132"/>
  <c r="AJ110" i="132"/>
  <c r="AK110" i="132"/>
  <c r="AL110" i="132"/>
  <c r="AM110" i="132"/>
  <c r="AN110" i="132"/>
  <c r="Y111" i="132"/>
  <c r="Z111" i="132"/>
  <c r="AA111" i="132"/>
  <c r="AB111" i="132"/>
  <c r="AC111" i="132"/>
  <c r="AD111" i="132"/>
  <c r="AE111" i="132"/>
  <c r="AF111" i="132"/>
  <c r="AG111" i="132"/>
  <c r="AH111" i="132"/>
  <c r="AI111" i="132"/>
  <c r="AJ111" i="132"/>
  <c r="AK111" i="132"/>
  <c r="AL111" i="132"/>
  <c r="AM111" i="132"/>
  <c r="AN111" i="132"/>
  <c r="Y112" i="132"/>
  <c r="Z112" i="132"/>
  <c r="AA112" i="132"/>
  <c r="AB112" i="132"/>
  <c r="AC112" i="132"/>
  <c r="AD112" i="132"/>
  <c r="AE112" i="132"/>
  <c r="AF112" i="132"/>
  <c r="AG112" i="132"/>
  <c r="AH112" i="132"/>
  <c r="AI112" i="132"/>
  <c r="AJ112" i="132"/>
  <c r="AK112" i="132"/>
  <c r="AL112" i="132"/>
  <c r="AM112" i="132"/>
  <c r="AN112" i="132"/>
  <c r="Y113" i="132"/>
  <c r="Z113" i="132"/>
  <c r="AA113" i="132"/>
  <c r="AB113" i="132"/>
  <c r="AC113" i="132"/>
  <c r="AD113" i="132"/>
  <c r="AE113" i="132"/>
  <c r="AF113" i="132"/>
  <c r="AG113" i="132"/>
  <c r="AH113" i="132"/>
  <c r="AI113" i="132"/>
  <c r="AJ113" i="132"/>
  <c r="AK113" i="132"/>
  <c r="AL113" i="132"/>
  <c r="AM113" i="132"/>
  <c r="AN113" i="132"/>
  <c r="Y114" i="132"/>
  <c r="Z114" i="132"/>
  <c r="AA114" i="132"/>
  <c r="AB114" i="132"/>
  <c r="AC114" i="132"/>
  <c r="AD114" i="132"/>
  <c r="AE114" i="132"/>
  <c r="AF114" i="132"/>
  <c r="AG114" i="132"/>
  <c r="AH114" i="132"/>
  <c r="AI114" i="132"/>
  <c r="AJ114" i="132"/>
  <c r="AK114" i="132"/>
  <c r="AL114" i="132"/>
  <c r="AM114" i="132"/>
  <c r="AN114" i="132"/>
  <c r="Y115" i="132"/>
  <c r="Z115" i="132"/>
  <c r="AA115" i="132"/>
  <c r="AB115" i="132"/>
  <c r="AC115" i="132"/>
  <c r="AD115" i="132"/>
  <c r="AE115" i="132"/>
  <c r="AF115" i="132"/>
  <c r="AG115" i="132"/>
  <c r="AH115" i="132"/>
  <c r="AI115" i="132"/>
  <c r="AJ115" i="132"/>
  <c r="AK115" i="132"/>
  <c r="AL115" i="132"/>
  <c r="AM115" i="132"/>
  <c r="AN115" i="132"/>
  <c r="Y116" i="132"/>
  <c r="Z116" i="132"/>
  <c r="AA116" i="132"/>
  <c r="AB116" i="132"/>
  <c r="AC116" i="132"/>
  <c r="AD116" i="132"/>
  <c r="AE116" i="132"/>
  <c r="AF116" i="132"/>
  <c r="AG116" i="132"/>
  <c r="AH116" i="132"/>
  <c r="AI116" i="132"/>
  <c r="AJ116" i="132"/>
  <c r="AK116" i="132"/>
  <c r="AL116" i="132"/>
  <c r="AM116" i="132"/>
  <c r="AN116" i="132"/>
  <c r="Y117" i="132"/>
  <c r="Z117" i="132"/>
  <c r="AA117" i="132"/>
  <c r="AB117" i="132"/>
  <c r="AC117" i="132"/>
  <c r="AD117" i="132"/>
  <c r="AE117" i="132"/>
  <c r="AF117" i="132"/>
  <c r="AG117" i="132"/>
  <c r="AH117" i="132"/>
  <c r="AI117" i="132"/>
  <c r="AJ117" i="132"/>
  <c r="AK117" i="132"/>
  <c r="AL117" i="132"/>
  <c r="AM117" i="132"/>
  <c r="AN117" i="132"/>
  <c r="Y118" i="132"/>
  <c r="Z118" i="132"/>
  <c r="AA118" i="132"/>
  <c r="AB118" i="132"/>
  <c r="AC118" i="132"/>
  <c r="AD118" i="132"/>
  <c r="AE118" i="132"/>
  <c r="AF118" i="132"/>
  <c r="AG118" i="132"/>
  <c r="AH118" i="132"/>
  <c r="AI118" i="132"/>
  <c r="AJ118" i="132"/>
  <c r="AK118" i="132"/>
  <c r="AL118" i="132"/>
  <c r="AM118" i="132"/>
  <c r="AN118" i="132"/>
  <c r="Y119" i="132"/>
  <c r="Z119" i="132"/>
  <c r="AA119" i="132"/>
  <c r="AB119" i="132"/>
  <c r="AC119" i="132"/>
  <c r="AD119" i="132"/>
  <c r="AE119" i="132"/>
  <c r="AF119" i="132"/>
  <c r="AG119" i="132"/>
  <c r="AH119" i="132"/>
  <c r="AI119" i="132"/>
  <c r="AJ119" i="132"/>
  <c r="AK119" i="132"/>
  <c r="AL119" i="132"/>
  <c r="AM119" i="132"/>
  <c r="AN119" i="132"/>
  <c r="Y120" i="132"/>
  <c r="Z120" i="132"/>
  <c r="AA120" i="132"/>
  <c r="AB120" i="132"/>
  <c r="AC120" i="132"/>
  <c r="AD120" i="132"/>
  <c r="AE120" i="132"/>
  <c r="AF120" i="132"/>
  <c r="AG120" i="132"/>
  <c r="AH120" i="132"/>
  <c r="AI120" i="132"/>
  <c r="AJ120" i="132"/>
  <c r="AK120" i="132"/>
  <c r="AL120" i="132"/>
  <c r="AM120" i="132"/>
  <c r="AN120" i="132"/>
  <c r="Y121" i="132"/>
  <c r="Z121" i="132"/>
  <c r="AA121" i="132"/>
  <c r="AB121" i="132"/>
  <c r="AC121" i="132"/>
  <c r="AD121" i="132"/>
  <c r="AE121" i="132"/>
  <c r="AF121" i="132"/>
  <c r="AG121" i="132"/>
  <c r="AH121" i="132"/>
  <c r="AI121" i="132"/>
  <c r="AJ121" i="132"/>
  <c r="AK121" i="132"/>
  <c r="AL121" i="132"/>
  <c r="AM121" i="132"/>
  <c r="AN121" i="132"/>
  <c r="Y122" i="132"/>
  <c r="Z122" i="132"/>
  <c r="AA122" i="132"/>
  <c r="AB122" i="132"/>
  <c r="AC122" i="132"/>
  <c r="AD122" i="132"/>
  <c r="AE122" i="132"/>
  <c r="AF122" i="132"/>
  <c r="AG122" i="132"/>
  <c r="AH122" i="132"/>
  <c r="AI122" i="132"/>
  <c r="AJ122" i="132"/>
  <c r="AK122" i="132"/>
  <c r="AL122" i="132"/>
  <c r="AM122" i="132"/>
  <c r="AN122" i="132"/>
  <c r="Y123" i="132"/>
  <c r="Z123" i="132"/>
  <c r="AA123" i="132"/>
  <c r="AB123" i="132"/>
  <c r="AC123" i="132"/>
  <c r="AD123" i="132"/>
  <c r="AE123" i="132"/>
  <c r="AF123" i="132"/>
  <c r="AG123" i="132"/>
  <c r="AH123" i="132"/>
  <c r="AI123" i="132"/>
  <c r="AJ123" i="132"/>
  <c r="AK123" i="132"/>
  <c r="AL123" i="132"/>
  <c r="AM123" i="132"/>
  <c r="AN123" i="132"/>
  <c r="Y124" i="132"/>
  <c r="Z124" i="132"/>
  <c r="AA124" i="132"/>
  <c r="AB124" i="132"/>
  <c r="AC124" i="132"/>
  <c r="AD124" i="132"/>
  <c r="AE124" i="132"/>
  <c r="AF124" i="132"/>
  <c r="AG124" i="132"/>
  <c r="AH124" i="132"/>
  <c r="AI124" i="132"/>
  <c r="AJ124" i="132"/>
  <c r="AK124" i="132"/>
  <c r="AL124" i="132"/>
  <c r="AM124" i="132"/>
  <c r="AN124" i="132"/>
  <c r="Z5" i="132"/>
  <c r="AA5" i="132"/>
  <c r="AB5" i="132"/>
  <c r="AC5" i="132"/>
  <c r="AD5" i="132"/>
  <c r="AE5" i="132"/>
  <c r="AF5" i="132"/>
  <c r="AG5" i="132"/>
  <c r="AH5" i="132"/>
  <c r="AI5" i="132"/>
  <c r="AJ5" i="132"/>
  <c r="AK5" i="132"/>
  <c r="AL5" i="132"/>
  <c r="AM5" i="132"/>
  <c r="AN5" i="132"/>
  <c r="Y5" i="132"/>
  <c r="CS7" i="127"/>
  <c r="CS8" i="127"/>
  <c r="CS9" i="127"/>
  <c r="CS10" i="127"/>
  <c r="CS11" i="127"/>
  <c r="CS12" i="127"/>
  <c r="CS14" i="127"/>
  <c r="CS15" i="127"/>
  <c r="CS16" i="127"/>
  <c r="CS17" i="127"/>
  <c r="CS18" i="127"/>
  <c r="CS19" i="127"/>
  <c r="CS20" i="127"/>
  <c r="CS21" i="127"/>
  <c r="CS22" i="127"/>
  <c r="CS23" i="127"/>
  <c r="CS24" i="127"/>
  <c r="CS25" i="127"/>
  <c r="CS26" i="127"/>
  <c r="CS27" i="127"/>
  <c r="CS28" i="127"/>
  <c r="CS29" i="127"/>
  <c r="CS30" i="127"/>
  <c r="CS32" i="127"/>
  <c r="CS33" i="127"/>
  <c r="CS34" i="127"/>
  <c r="CS35" i="127"/>
  <c r="CS36" i="127"/>
  <c r="CS37" i="127"/>
  <c r="CS38" i="127"/>
  <c r="CS40" i="127"/>
  <c r="CS41" i="127"/>
  <c r="CS42" i="127"/>
  <c r="CS43" i="127"/>
  <c r="CS44" i="127"/>
  <c r="CS45" i="127"/>
  <c r="CS46" i="127"/>
  <c r="CS47" i="127"/>
  <c r="CS48" i="127"/>
  <c r="CS49" i="127"/>
  <c r="CS50" i="127"/>
  <c r="CS51" i="127"/>
  <c r="CS52" i="127"/>
  <c r="CS53" i="127"/>
  <c r="CS54" i="127"/>
  <c r="CS55" i="127"/>
  <c r="CS56" i="127"/>
  <c r="CS57" i="127"/>
  <c r="CS58" i="127"/>
  <c r="CS59" i="127"/>
  <c r="CS60" i="127"/>
  <c r="CS62" i="127"/>
  <c r="CS63" i="127"/>
  <c r="CS64" i="127"/>
  <c r="CS65" i="127"/>
  <c r="CS66" i="127"/>
  <c r="CS67" i="127"/>
  <c r="CS68" i="127"/>
  <c r="CS69" i="127"/>
  <c r="CS70" i="127"/>
  <c r="CS71" i="127"/>
  <c r="CS72" i="127"/>
  <c r="CS73" i="127"/>
  <c r="CS75" i="127"/>
  <c r="CS76" i="127"/>
  <c r="CS77" i="127"/>
  <c r="CS78" i="127"/>
  <c r="CS79" i="127"/>
  <c r="CS80" i="127"/>
  <c r="CS81" i="127"/>
  <c r="CS82" i="127"/>
  <c r="CS83" i="127"/>
  <c r="CS85" i="127"/>
  <c r="CS87" i="127"/>
  <c r="CS89" i="127"/>
  <c r="CS90" i="127"/>
  <c r="CS91" i="127"/>
  <c r="CS92" i="127"/>
  <c r="CS93" i="127"/>
  <c r="CS94" i="127"/>
  <c r="CS95" i="127"/>
  <c r="CS96" i="127"/>
  <c r="CS97" i="127"/>
  <c r="CS98" i="127"/>
  <c r="CS99" i="127"/>
  <c r="CS100" i="127"/>
  <c r="CS101" i="127"/>
  <c r="CS102" i="127"/>
  <c r="CS103" i="127"/>
  <c r="CS104" i="127"/>
  <c r="CS105" i="127"/>
  <c r="CS106" i="127"/>
  <c r="CS107" i="127"/>
  <c r="CS108" i="127"/>
  <c r="CS109" i="127"/>
  <c r="CS111" i="127"/>
  <c r="CS112" i="127"/>
  <c r="CS113" i="127"/>
  <c r="CS114" i="127"/>
  <c r="CS115" i="127"/>
  <c r="CS116" i="127"/>
  <c r="CS117" i="127"/>
  <c r="CS118" i="127"/>
  <c r="CS119" i="127"/>
  <c r="CS120" i="127"/>
  <c r="CS122" i="127"/>
  <c r="CS123" i="127"/>
  <c r="CS124" i="127"/>
  <c r="CS5" i="127"/>
  <c r="CQ7" i="127"/>
  <c r="CQ8" i="127"/>
  <c r="CQ9" i="127"/>
  <c r="CQ10" i="127"/>
  <c r="CQ11" i="127"/>
  <c r="CQ12" i="127"/>
  <c r="CQ14" i="127"/>
  <c r="CQ15" i="127"/>
  <c r="CQ16" i="127"/>
  <c r="CQ17" i="127"/>
  <c r="CQ18" i="127"/>
  <c r="CQ19" i="127"/>
  <c r="CQ20" i="127"/>
  <c r="CQ21" i="127"/>
  <c r="CQ22" i="127"/>
  <c r="CQ24" i="127"/>
  <c r="CQ25" i="127"/>
  <c r="CQ26" i="127"/>
  <c r="CQ27" i="127"/>
  <c r="CQ28" i="127"/>
  <c r="CQ30" i="127"/>
  <c r="CQ31" i="127"/>
  <c r="CQ32" i="127"/>
  <c r="CQ34" i="127"/>
  <c r="CQ35" i="127"/>
  <c r="CQ36" i="127"/>
  <c r="CQ37" i="127"/>
  <c r="CQ38" i="127"/>
  <c r="CQ39" i="127"/>
  <c r="CQ40" i="127"/>
  <c r="CQ41" i="127"/>
  <c r="CQ42" i="127"/>
  <c r="CQ43" i="127"/>
  <c r="CQ44" i="127"/>
  <c r="CQ45" i="127"/>
  <c r="CQ46" i="127"/>
  <c r="CQ47" i="127"/>
  <c r="CQ48" i="127"/>
  <c r="CQ49" i="127"/>
  <c r="CQ50" i="127"/>
  <c r="CQ51" i="127"/>
  <c r="CQ52" i="127"/>
  <c r="CQ53" i="127"/>
  <c r="CQ54" i="127"/>
  <c r="CQ55" i="127"/>
  <c r="CQ56" i="127"/>
  <c r="CQ57" i="127"/>
  <c r="CQ58" i="127"/>
  <c r="CQ59" i="127"/>
  <c r="CQ60" i="127"/>
  <c r="CQ61" i="127"/>
  <c r="CQ62" i="127"/>
  <c r="CQ63" i="127"/>
  <c r="CQ64" i="127"/>
  <c r="CQ65" i="127"/>
  <c r="CQ66" i="127"/>
  <c r="CQ67" i="127"/>
  <c r="CQ68" i="127"/>
  <c r="CQ70" i="127"/>
  <c r="CQ71" i="127"/>
  <c r="CQ72" i="127"/>
  <c r="CQ73" i="127"/>
  <c r="CQ74" i="127"/>
  <c r="CQ75" i="127"/>
  <c r="CQ76" i="127"/>
  <c r="CQ77" i="127"/>
  <c r="CQ78" i="127"/>
  <c r="CQ79" i="127"/>
  <c r="CQ80" i="127"/>
  <c r="CQ81" i="127"/>
  <c r="CQ82" i="127"/>
  <c r="CQ83" i="127"/>
  <c r="CQ85" i="127"/>
  <c r="CQ86" i="127"/>
  <c r="CQ87" i="127"/>
  <c r="CQ88" i="127"/>
  <c r="CQ89" i="127"/>
  <c r="CQ90" i="127"/>
  <c r="CQ91" i="127"/>
  <c r="CQ92" i="127"/>
  <c r="CQ93" i="127"/>
  <c r="CQ95" i="127"/>
  <c r="CQ96" i="127"/>
  <c r="CQ97" i="127"/>
  <c r="CQ98" i="127"/>
  <c r="CQ99" i="127"/>
  <c r="CQ100" i="127"/>
  <c r="CQ101" i="127"/>
  <c r="CQ102" i="127"/>
  <c r="CQ103" i="127"/>
  <c r="CQ104" i="127"/>
  <c r="CQ105" i="127"/>
  <c r="CQ106" i="127"/>
  <c r="CQ107" i="127"/>
  <c r="CQ108" i="127"/>
  <c r="CQ109" i="127"/>
  <c r="CQ110" i="127"/>
  <c r="CQ111" i="127"/>
  <c r="CQ112" i="127"/>
  <c r="CQ113" i="127"/>
  <c r="CQ114" i="127"/>
  <c r="CQ115" i="127"/>
  <c r="CQ116" i="127"/>
  <c r="CQ117" i="127"/>
  <c r="CQ118" i="127"/>
  <c r="CQ119" i="127"/>
  <c r="CQ120" i="127"/>
  <c r="CQ122" i="127"/>
  <c r="CQ123" i="127"/>
  <c r="CQ124" i="127"/>
  <c r="CQ5" i="127"/>
  <c r="CO7" i="127"/>
  <c r="CO8" i="127"/>
  <c r="CO9" i="127"/>
  <c r="CO10" i="127"/>
  <c r="CO11" i="127"/>
  <c r="CO12" i="127"/>
  <c r="CO14" i="127"/>
  <c r="CO15" i="127"/>
  <c r="CO16" i="127"/>
  <c r="CO17" i="127"/>
  <c r="CO18" i="127"/>
  <c r="CO19" i="127"/>
  <c r="CO20" i="127"/>
  <c r="CO21" i="127"/>
  <c r="CO23" i="127"/>
  <c r="CO24" i="127"/>
  <c r="CO25" i="127"/>
  <c r="CO26" i="127"/>
  <c r="CO27" i="127"/>
  <c r="CO28" i="127"/>
  <c r="CO29" i="127"/>
  <c r="CO31" i="127"/>
  <c r="CO32" i="127"/>
  <c r="CO34" i="127"/>
  <c r="CO35" i="127"/>
  <c r="CO36" i="127"/>
  <c r="CO37" i="127"/>
  <c r="CO38" i="127"/>
  <c r="CO40" i="127"/>
  <c r="CO41" i="127"/>
  <c r="CO42" i="127"/>
  <c r="CO43" i="127"/>
  <c r="CO44" i="127"/>
  <c r="CO45" i="127"/>
  <c r="CO46" i="127"/>
  <c r="CO47" i="127"/>
  <c r="CO48" i="127"/>
  <c r="CO49" i="127"/>
  <c r="CO50" i="127"/>
  <c r="CO51" i="127"/>
  <c r="CO52" i="127"/>
  <c r="CO53" i="127"/>
  <c r="CO54" i="127"/>
  <c r="CO55" i="127"/>
  <c r="CO56" i="127"/>
  <c r="CO57" i="127"/>
  <c r="CO58" i="127"/>
  <c r="CO59" i="127"/>
  <c r="CO60" i="127"/>
  <c r="CO62" i="127"/>
  <c r="CO64" i="127"/>
  <c r="CO65" i="127"/>
  <c r="CO66" i="127"/>
  <c r="CO67" i="127"/>
  <c r="CO70" i="127"/>
  <c r="CO71" i="127"/>
  <c r="CO72" i="127"/>
  <c r="CO73" i="127"/>
  <c r="CO75" i="127"/>
  <c r="CO76" i="127"/>
  <c r="CO77" i="127"/>
  <c r="CO78" i="127"/>
  <c r="CO79" i="127"/>
  <c r="CO80" i="127"/>
  <c r="CO81" i="127"/>
  <c r="CO82" i="127"/>
  <c r="CO83" i="127"/>
  <c r="CO85" i="127"/>
  <c r="CO87" i="127"/>
  <c r="CO89" i="127"/>
  <c r="CO90" i="127"/>
  <c r="CO91" i="127"/>
  <c r="CO92" i="127"/>
  <c r="CO94" i="127"/>
  <c r="CO95" i="127"/>
  <c r="CO96" i="127"/>
  <c r="CO97" i="127"/>
  <c r="CO98" i="127"/>
  <c r="CO99" i="127"/>
  <c r="CO101" i="127"/>
  <c r="CO102" i="127"/>
  <c r="CO104" i="127"/>
  <c r="CO105" i="127"/>
  <c r="CO106" i="127"/>
  <c r="CO107" i="127"/>
  <c r="CO108" i="127"/>
  <c r="CO109" i="127"/>
  <c r="CO111" i="127"/>
  <c r="CO112" i="127"/>
  <c r="CO113" i="127"/>
  <c r="CO114" i="127"/>
  <c r="CO115" i="127"/>
  <c r="CO116" i="127"/>
  <c r="CO117" i="127"/>
  <c r="CO118" i="127"/>
  <c r="CO119" i="127"/>
  <c r="CO120" i="127"/>
  <c r="CO122" i="127"/>
  <c r="CO123" i="127"/>
  <c r="CO124" i="127"/>
  <c r="CO5" i="127"/>
  <c r="CM7" i="127"/>
  <c r="CM8" i="127"/>
  <c r="CM9" i="127"/>
  <c r="CM10" i="127"/>
  <c r="CM11" i="127"/>
  <c r="CM12" i="127"/>
  <c r="CM14" i="127"/>
  <c r="CM15" i="127"/>
  <c r="CM16" i="127"/>
  <c r="CM17" i="127"/>
  <c r="CM18" i="127"/>
  <c r="CM19" i="127"/>
  <c r="CM20" i="127"/>
  <c r="CM21" i="127"/>
  <c r="CM23" i="127"/>
  <c r="CM25" i="127"/>
  <c r="CM26" i="127"/>
  <c r="CM27" i="127"/>
  <c r="CM28" i="127"/>
  <c r="CM29" i="127"/>
  <c r="CM30" i="127"/>
  <c r="CM32" i="127"/>
  <c r="CM33" i="127"/>
  <c r="CM34" i="127"/>
  <c r="CM35" i="127"/>
  <c r="CM37" i="127"/>
  <c r="CM38" i="127"/>
  <c r="CM40" i="127"/>
  <c r="CM41" i="127"/>
  <c r="CM42" i="127"/>
  <c r="CM43" i="127"/>
  <c r="CM44" i="127"/>
  <c r="CM45" i="127"/>
  <c r="CM46" i="127"/>
  <c r="CM47" i="127"/>
  <c r="CM48" i="127"/>
  <c r="CM49" i="127"/>
  <c r="CM50" i="127"/>
  <c r="CM51" i="127"/>
  <c r="CM52" i="127"/>
  <c r="CM53" i="127"/>
  <c r="CM54" i="127"/>
  <c r="CM55" i="127"/>
  <c r="CM56" i="127"/>
  <c r="CM57" i="127"/>
  <c r="CM58" i="127"/>
  <c r="CM59" i="127"/>
  <c r="CM60" i="127"/>
  <c r="CM62" i="127"/>
  <c r="CM64" i="127"/>
  <c r="CM65" i="127"/>
  <c r="CM66" i="127"/>
  <c r="CM67" i="127"/>
  <c r="CM70" i="127"/>
  <c r="CM71" i="127"/>
  <c r="CM72" i="127"/>
  <c r="CM73" i="127"/>
  <c r="CM75" i="127"/>
  <c r="CM76" i="127"/>
  <c r="CM77" i="127"/>
  <c r="CM78" i="127"/>
  <c r="CM79" i="127"/>
  <c r="CM80" i="127"/>
  <c r="CM81" i="127"/>
  <c r="CM82" i="127"/>
  <c r="CM83" i="127"/>
  <c r="CM84" i="127"/>
  <c r="CM85" i="127"/>
  <c r="CM87" i="127"/>
  <c r="CM88" i="127"/>
  <c r="CM89" i="127"/>
  <c r="CM90" i="127"/>
  <c r="CM91" i="127"/>
  <c r="CM92" i="127"/>
  <c r="CM93" i="127"/>
  <c r="CM94" i="127"/>
  <c r="CM95" i="127"/>
  <c r="CM96" i="127"/>
  <c r="CM97" i="127"/>
  <c r="CM98" i="127"/>
  <c r="CM99" i="127"/>
  <c r="CM100" i="127"/>
  <c r="CM101" i="127"/>
  <c r="CM102" i="127"/>
  <c r="CM103" i="127"/>
  <c r="CM104" i="127"/>
  <c r="CM106" i="127"/>
  <c r="CM107" i="127"/>
  <c r="CM108" i="127"/>
  <c r="CM111" i="127"/>
  <c r="CM112" i="127"/>
  <c r="CM113" i="127"/>
  <c r="CM114" i="127"/>
  <c r="CM115" i="127"/>
  <c r="CM116" i="127"/>
  <c r="CM117" i="127"/>
  <c r="CM118" i="127"/>
  <c r="CM119" i="127"/>
  <c r="CM120" i="127"/>
  <c r="CM122" i="127"/>
  <c r="CM123" i="127"/>
  <c r="CM124" i="127"/>
  <c r="CM5" i="127"/>
  <c r="CK7" i="127"/>
  <c r="CK8" i="127"/>
  <c r="CK9" i="127"/>
  <c r="CK10" i="127"/>
  <c r="CK11" i="127"/>
  <c r="CK12" i="127"/>
  <c r="CK14" i="127"/>
  <c r="CK15" i="127"/>
  <c r="CK16" i="127"/>
  <c r="CK17" i="127"/>
  <c r="CK18" i="127"/>
  <c r="CK19" i="127"/>
  <c r="CK20" i="127"/>
  <c r="CK21" i="127"/>
  <c r="CK22" i="127"/>
  <c r="CK23" i="127"/>
  <c r="CK24" i="127"/>
  <c r="CK25" i="127"/>
  <c r="CK27" i="127"/>
  <c r="CK28" i="127"/>
  <c r="CK31" i="127"/>
  <c r="CK32" i="127"/>
  <c r="CK33" i="127"/>
  <c r="CK34" i="127"/>
  <c r="CK35" i="127"/>
  <c r="CK36" i="127"/>
  <c r="CK37" i="127"/>
  <c r="CK38" i="127"/>
  <c r="CK39" i="127"/>
  <c r="CK40" i="127"/>
  <c r="CK41" i="127"/>
  <c r="CK42" i="127"/>
  <c r="CK43" i="127"/>
  <c r="CK44" i="127"/>
  <c r="CK45" i="127"/>
  <c r="CK46" i="127"/>
  <c r="CK47" i="127"/>
  <c r="CK48" i="127"/>
  <c r="CK49" i="127"/>
  <c r="CK50" i="127"/>
  <c r="CK51" i="127"/>
  <c r="CK52" i="127"/>
  <c r="CK53" i="127"/>
  <c r="CK54" i="127"/>
  <c r="CK55" i="127"/>
  <c r="CK56" i="127"/>
  <c r="CK57" i="127"/>
  <c r="CK58" i="127"/>
  <c r="CK59" i="127"/>
  <c r="CK60" i="127"/>
  <c r="CK61" i="127"/>
  <c r="CK62" i="127"/>
  <c r="CK63" i="127"/>
  <c r="CK64" i="127"/>
  <c r="CK65" i="127"/>
  <c r="CK66" i="127"/>
  <c r="CK67" i="127"/>
  <c r="CK69" i="127"/>
  <c r="CK70" i="127"/>
  <c r="CK71" i="127"/>
  <c r="CK72" i="127"/>
  <c r="CK73" i="127"/>
  <c r="CK75" i="127"/>
  <c r="CK76" i="127"/>
  <c r="CK77" i="127"/>
  <c r="CK78" i="127"/>
  <c r="CK79" i="127"/>
  <c r="CK80" i="127"/>
  <c r="CK81" i="127"/>
  <c r="CK82" i="127"/>
  <c r="CK83" i="127"/>
  <c r="CK84" i="127"/>
  <c r="CK85" i="127"/>
  <c r="CK86" i="127"/>
  <c r="CK87" i="127"/>
  <c r="CK88" i="127"/>
  <c r="CK89" i="127"/>
  <c r="CK90" i="127"/>
  <c r="CK91" i="127"/>
  <c r="CK92" i="127"/>
  <c r="CK93" i="127"/>
  <c r="CK94" i="127"/>
  <c r="CK95" i="127"/>
  <c r="CK96" i="127"/>
  <c r="CK97" i="127"/>
  <c r="CK98" i="127"/>
  <c r="CK99" i="127"/>
  <c r="CK100" i="127"/>
  <c r="CK101" i="127"/>
  <c r="CK102" i="127"/>
  <c r="CK103" i="127"/>
  <c r="CK104" i="127"/>
  <c r="CK105" i="127"/>
  <c r="CK106" i="127"/>
  <c r="CK107" i="127"/>
  <c r="CK108" i="127"/>
  <c r="CK109" i="127"/>
  <c r="CK110" i="127"/>
  <c r="CK111" i="127"/>
  <c r="CK112" i="127"/>
  <c r="CK113" i="127"/>
  <c r="CK114" i="127"/>
  <c r="CK115" i="127"/>
  <c r="CK116" i="127"/>
  <c r="CK117" i="127"/>
  <c r="CK118" i="127"/>
  <c r="CK119" i="127"/>
  <c r="CK120" i="127"/>
  <c r="CK121" i="127"/>
  <c r="CK122" i="127"/>
  <c r="CK123" i="127"/>
  <c r="CK124" i="127"/>
  <c r="CK5" i="127"/>
  <c r="CI7" i="127"/>
  <c r="CI8" i="127"/>
  <c r="CI9" i="127"/>
  <c r="CI10" i="127"/>
  <c r="CI11" i="127"/>
  <c r="CI12" i="127"/>
  <c r="CI14" i="127"/>
  <c r="CI15" i="127"/>
  <c r="CI16" i="127"/>
  <c r="CI17" i="127"/>
  <c r="CI18" i="127"/>
  <c r="CI19" i="127"/>
  <c r="CI20" i="127"/>
  <c r="CI21" i="127"/>
  <c r="CI22" i="127"/>
  <c r="CI23" i="127"/>
  <c r="CI25" i="127"/>
  <c r="CI26" i="127"/>
  <c r="CI27" i="127"/>
  <c r="CI28" i="127"/>
  <c r="CI29" i="127"/>
  <c r="CI30" i="127"/>
  <c r="CI31" i="127"/>
  <c r="CI32" i="127"/>
  <c r="CI34" i="127"/>
  <c r="CI35" i="127"/>
  <c r="CI36" i="127"/>
  <c r="CI37" i="127"/>
  <c r="CI38" i="127"/>
  <c r="CI39" i="127"/>
  <c r="CI40" i="127"/>
  <c r="CI41" i="127"/>
  <c r="CI42" i="127"/>
  <c r="CI43" i="127"/>
  <c r="CI44" i="127"/>
  <c r="CI45" i="127"/>
  <c r="CI46" i="127"/>
  <c r="CI47" i="127"/>
  <c r="CI48" i="127"/>
  <c r="CI49" i="127"/>
  <c r="CI50" i="127"/>
  <c r="CI51" i="127"/>
  <c r="CI52" i="127"/>
  <c r="CI53" i="127"/>
  <c r="CI54" i="127"/>
  <c r="CI55" i="127"/>
  <c r="CI56" i="127"/>
  <c r="CI57" i="127"/>
  <c r="CI58" i="127"/>
  <c r="CI60" i="127"/>
  <c r="CI61" i="127"/>
  <c r="CI62" i="127"/>
  <c r="CI63" i="127"/>
  <c r="CI64" i="127"/>
  <c r="CI65" i="127"/>
  <c r="CI66" i="127"/>
  <c r="CI67" i="127"/>
  <c r="CI69" i="127"/>
  <c r="CI70" i="127"/>
  <c r="CI71" i="127"/>
  <c r="CI72" i="127"/>
  <c r="CI73" i="127"/>
  <c r="CI74" i="127"/>
  <c r="CI75" i="127"/>
  <c r="CI76" i="127"/>
  <c r="CI78" i="127"/>
  <c r="CI79" i="127"/>
  <c r="CI80" i="127"/>
  <c r="CI81" i="127"/>
  <c r="CI82" i="127"/>
  <c r="CI83" i="127"/>
  <c r="CI84" i="127"/>
  <c r="CI85" i="127"/>
  <c r="CI87" i="127"/>
  <c r="CI88" i="127"/>
  <c r="CI89" i="127"/>
  <c r="CI90" i="127"/>
  <c r="CI91" i="127"/>
  <c r="CI92" i="127"/>
  <c r="CI93" i="127"/>
  <c r="CI94" i="127"/>
  <c r="CI95" i="127"/>
  <c r="CI96" i="127"/>
  <c r="CI97" i="127"/>
  <c r="CI98" i="127"/>
  <c r="CI99" i="127"/>
  <c r="CI101" i="127"/>
  <c r="CI102" i="127"/>
  <c r="CI104" i="127"/>
  <c r="CI105" i="127"/>
  <c r="CI106" i="127"/>
  <c r="CI107" i="127"/>
  <c r="CI108" i="127"/>
  <c r="CI109" i="127"/>
  <c r="CI111" i="127"/>
  <c r="CI112" i="127"/>
  <c r="CI113" i="127"/>
  <c r="CI114" i="127"/>
  <c r="CI115" i="127"/>
  <c r="CI116" i="127"/>
  <c r="CI117" i="127"/>
  <c r="CI118" i="127"/>
  <c r="CI119" i="127"/>
  <c r="CI120" i="127"/>
  <c r="CI122" i="127"/>
  <c r="CI123" i="127"/>
  <c r="CI124" i="127"/>
  <c r="CI5" i="127"/>
  <c r="CG7" i="127"/>
  <c r="CG8" i="127"/>
  <c r="CG9" i="127"/>
  <c r="CG10" i="127"/>
  <c r="CG11" i="127"/>
  <c r="CG12" i="127"/>
  <c r="CG14" i="127"/>
  <c r="CG15" i="127"/>
  <c r="CG16" i="127"/>
  <c r="CG17" i="127"/>
  <c r="CG18" i="127"/>
  <c r="CG19" i="127"/>
  <c r="CG20" i="127"/>
  <c r="CG21" i="127"/>
  <c r="CG22" i="127"/>
  <c r="CG23" i="127"/>
  <c r="CG25" i="127"/>
  <c r="CG26" i="127"/>
  <c r="CG27" i="127"/>
  <c r="CG28" i="127"/>
  <c r="CG29" i="127"/>
  <c r="CG30" i="127"/>
  <c r="CG31" i="127"/>
  <c r="CG32" i="127"/>
  <c r="CG34" i="127"/>
  <c r="CG35" i="127"/>
  <c r="CG36" i="127"/>
  <c r="CG37" i="127"/>
  <c r="CG38" i="127"/>
  <c r="CG39" i="127"/>
  <c r="CG40" i="127"/>
  <c r="CG41" i="127"/>
  <c r="CG42" i="127"/>
  <c r="CG43" i="127"/>
  <c r="CG44" i="127"/>
  <c r="CG45" i="127"/>
  <c r="CG46" i="127"/>
  <c r="CG47" i="127"/>
  <c r="CG48" i="127"/>
  <c r="CG49" i="127"/>
  <c r="CG50" i="127"/>
  <c r="CG51" i="127"/>
  <c r="CG52" i="127"/>
  <c r="CG53" i="127"/>
  <c r="CG54" i="127"/>
  <c r="CG55" i="127"/>
  <c r="CG56" i="127"/>
  <c r="CG57" i="127"/>
  <c r="CG58" i="127"/>
  <c r="CG59" i="127"/>
  <c r="CG60" i="127"/>
  <c r="CG61" i="127"/>
  <c r="CG62" i="127"/>
  <c r="CG63" i="127"/>
  <c r="CG64" i="127"/>
  <c r="CG66" i="127"/>
  <c r="CG67" i="127"/>
  <c r="CG69" i="127"/>
  <c r="CG70" i="127"/>
  <c r="CG71" i="127"/>
  <c r="CG72" i="127"/>
  <c r="CG73" i="127"/>
  <c r="CG75" i="127"/>
  <c r="CG76" i="127"/>
  <c r="CG78" i="127"/>
  <c r="CG79" i="127"/>
  <c r="CG80" i="127"/>
  <c r="CG81" i="127"/>
  <c r="CG82" i="127"/>
  <c r="CG83" i="127"/>
  <c r="CG84" i="127"/>
  <c r="CG85" i="127"/>
  <c r="CG87" i="127"/>
  <c r="CG88" i="127"/>
  <c r="CG89" i="127"/>
  <c r="CG90" i="127"/>
  <c r="CG91" i="127"/>
  <c r="CG92" i="127"/>
  <c r="CG94" i="127"/>
  <c r="CG95" i="127"/>
  <c r="CG96" i="127"/>
  <c r="CG97" i="127"/>
  <c r="CG98" i="127"/>
  <c r="CG99" i="127"/>
  <c r="CG101" i="127"/>
  <c r="CG102" i="127"/>
  <c r="CG104" i="127"/>
  <c r="CG106" i="127"/>
  <c r="CG107" i="127"/>
  <c r="CG108" i="127"/>
  <c r="CG109" i="127"/>
  <c r="CG110" i="127"/>
  <c r="CG111" i="127"/>
  <c r="CG112" i="127"/>
  <c r="CG113" i="127"/>
  <c r="CG114" i="127"/>
  <c r="CG115" i="127"/>
  <c r="CG116" i="127"/>
  <c r="CG117" i="127"/>
  <c r="CG118" i="127"/>
  <c r="CG119" i="127"/>
  <c r="CG120" i="127"/>
  <c r="CG122" i="127"/>
  <c r="CG123" i="127"/>
  <c r="CG124" i="127"/>
  <c r="CG5" i="127"/>
  <c r="CE7" i="127"/>
  <c r="CE8" i="127"/>
  <c r="CE9" i="127"/>
  <c r="CE10" i="127"/>
  <c r="CE11" i="127"/>
  <c r="CE12" i="127"/>
  <c r="CE13" i="127"/>
  <c r="CE14" i="127"/>
  <c r="CE15" i="127"/>
  <c r="CE16" i="127"/>
  <c r="CE17" i="127"/>
  <c r="CE18" i="127"/>
  <c r="CE19" i="127"/>
  <c r="CE20" i="127"/>
  <c r="CE21" i="127"/>
  <c r="CE22" i="127"/>
  <c r="CE23" i="127"/>
  <c r="CE24" i="127"/>
  <c r="CE25" i="127"/>
  <c r="CE26" i="127"/>
  <c r="CE27" i="127"/>
  <c r="CE28" i="127"/>
  <c r="CE32" i="127"/>
  <c r="CE34" i="127"/>
  <c r="CE35" i="127"/>
  <c r="CE36" i="127"/>
  <c r="CE37" i="127"/>
  <c r="CE38" i="127"/>
  <c r="CE39" i="127"/>
  <c r="CE40" i="127"/>
  <c r="CE41" i="127"/>
  <c r="CE42" i="127"/>
  <c r="CE43" i="127"/>
  <c r="CE44" i="127"/>
  <c r="CE45" i="127"/>
  <c r="CE46" i="127"/>
  <c r="CE47" i="127"/>
  <c r="CE48" i="127"/>
  <c r="CE49" i="127"/>
  <c r="CE50" i="127"/>
  <c r="CE51" i="127"/>
  <c r="CE52" i="127"/>
  <c r="CE53" i="127"/>
  <c r="CE54" i="127"/>
  <c r="CE55" i="127"/>
  <c r="CE56" i="127"/>
  <c r="CE57" i="127"/>
  <c r="CE58" i="127"/>
  <c r="CE59" i="127"/>
  <c r="CE60" i="127"/>
  <c r="CE61" i="127"/>
  <c r="CE62" i="127"/>
  <c r="CE63" i="127"/>
  <c r="CE64" i="127"/>
  <c r="CE65" i="127"/>
  <c r="CE66" i="127"/>
  <c r="CE67" i="127"/>
  <c r="CE69" i="127"/>
  <c r="CE70" i="127"/>
  <c r="CE71" i="127"/>
  <c r="CE72" i="127"/>
  <c r="CE73" i="127"/>
  <c r="CE74" i="127"/>
  <c r="CE75" i="127"/>
  <c r="CE76" i="127"/>
  <c r="CE77" i="127"/>
  <c r="CE78" i="127"/>
  <c r="CE79" i="127"/>
  <c r="CE80" i="127"/>
  <c r="CE81" i="127"/>
  <c r="CE82" i="127"/>
  <c r="CE83" i="127"/>
  <c r="CE85" i="127"/>
  <c r="CE86" i="127"/>
  <c r="CE87" i="127"/>
  <c r="CE88" i="127"/>
  <c r="CE89" i="127"/>
  <c r="CE90" i="127"/>
  <c r="CE91" i="127"/>
  <c r="CE92" i="127"/>
  <c r="CE93" i="127"/>
  <c r="CE95" i="127"/>
  <c r="CE96" i="127"/>
  <c r="CE97" i="127"/>
  <c r="CE98" i="127"/>
  <c r="CE99" i="127"/>
  <c r="CE100" i="127"/>
  <c r="CE101" i="127"/>
  <c r="CE102" i="127"/>
  <c r="CE103" i="127"/>
  <c r="CE104" i="127"/>
  <c r="CE106" i="127"/>
  <c r="CE107" i="127"/>
  <c r="CE108" i="127"/>
  <c r="CE109" i="127"/>
  <c r="CE110" i="127"/>
  <c r="CE111" i="127"/>
  <c r="CE112" i="127"/>
  <c r="CE113" i="127"/>
  <c r="CE114" i="127"/>
  <c r="CE115" i="127"/>
  <c r="CE116" i="127"/>
  <c r="CE117" i="127"/>
  <c r="CE118" i="127"/>
  <c r="CE119" i="127"/>
  <c r="CE120" i="127"/>
  <c r="CE122" i="127"/>
  <c r="CE123" i="127"/>
  <c r="CE124" i="127"/>
  <c r="CE5" i="127"/>
  <c r="CC7" i="127"/>
  <c r="CC8" i="127"/>
  <c r="CC9" i="127"/>
  <c r="CC10" i="127"/>
  <c r="CC11" i="127"/>
  <c r="CC12" i="127"/>
  <c r="CC14" i="127"/>
  <c r="CC15" i="127"/>
  <c r="CC16" i="127"/>
  <c r="CC17" i="127"/>
  <c r="CC18" i="127"/>
  <c r="CC19" i="127"/>
  <c r="CC20" i="127"/>
  <c r="CC21" i="127"/>
  <c r="CC22" i="127"/>
  <c r="CC25" i="127"/>
  <c r="CC26" i="127"/>
  <c r="CC27" i="127"/>
  <c r="CC28" i="127"/>
  <c r="CC29" i="127"/>
  <c r="CC31" i="127"/>
  <c r="CC32" i="127"/>
  <c r="CC34" i="127"/>
  <c r="CC35" i="127"/>
  <c r="CC36" i="127"/>
  <c r="CC37" i="127"/>
  <c r="CC38" i="127"/>
  <c r="CC39" i="127"/>
  <c r="CC40" i="127"/>
  <c r="CC41" i="127"/>
  <c r="CC42" i="127"/>
  <c r="CC43" i="127"/>
  <c r="CC44" i="127"/>
  <c r="CC45" i="127"/>
  <c r="CC46" i="127"/>
  <c r="CC47" i="127"/>
  <c r="CC48" i="127"/>
  <c r="CC49" i="127"/>
  <c r="CC50" i="127"/>
  <c r="CC51" i="127"/>
  <c r="CC52" i="127"/>
  <c r="CC53" i="127"/>
  <c r="CC54" i="127"/>
  <c r="CC55" i="127"/>
  <c r="CC56" i="127"/>
  <c r="CC57" i="127"/>
  <c r="CC58" i="127"/>
  <c r="CC59" i="127"/>
  <c r="CC60" i="127"/>
  <c r="CC61" i="127"/>
  <c r="CC62" i="127"/>
  <c r="CC63" i="127"/>
  <c r="CC64" i="127"/>
  <c r="CC65" i="127"/>
  <c r="CC66" i="127"/>
  <c r="CC67" i="127"/>
  <c r="CC69" i="127"/>
  <c r="CC70" i="127"/>
  <c r="CC71" i="127"/>
  <c r="CC72" i="127"/>
  <c r="CC73" i="127"/>
  <c r="CC74" i="127"/>
  <c r="CC75" i="127"/>
  <c r="CC76" i="127"/>
  <c r="CC77" i="127"/>
  <c r="CC78" i="127"/>
  <c r="CC79" i="127"/>
  <c r="CC80" i="127"/>
  <c r="CC81" i="127"/>
  <c r="CC82" i="127"/>
  <c r="CC83" i="127"/>
  <c r="CC85" i="127"/>
  <c r="CC86" i="127"/>
  <c r="CC87" i="127"/>
  <c r="CC88" i="127"/>
  <c r="CC89" i="127"/>
  <c r="CC90" i="127"/>
  <c r="CC91" i="127"/>
  <c r="CC92" i="127"/>
  <c r="CC93" i="127"/>
  <c r="CC95" i="127"/>
  <c r="CC96" i="127"/>
  <c r="CC97" i="127"/>
  <c r="CC98" i="127"/>
  <c r="CC99" i="127"/>
  <c r="CC100" i="127"/>
  <c r="CC101" i="127"/>
  <c r="CC102" i="127"/>
  <c r="CC104" i="127"/>
  <c r="CC106" i="127"/>
  <c r="CC107" i="127"/>
  <c r="CC108" i="127"/>
  <c r="CC109" i="127"/>
  <c r="CC110" i="127"/>
  <c r="CC111" i="127"/>
  <c r="CC112" i="127"/>
  <c r="CC113" i="127"/>
  <c r="CC115" i="127"/>
  <c r="CC116" i="127"/>
  <c r="CC117" i="127"/>
  <c r="CC118" i="127"/>
  <c r="CC119" i="127"/>
  <c r="CC120" i="127"/>
  <c r="CC122" i="127"/>
  <c r="CC123" i="127"/>
  <c r="CC124" i="127"/>
  <c r="CC5" i="127"/>
  <c r="CA7" i="127"/>
  <c r="CA8" i="127"/>
  <c r="CA9" i="127"/>
  <c r="CA10" i="127"/>
  <c r="CA11" i="127"/>
  <c r="CA12" i="127"/>
  <c r="CA14" i="127"/>
  <c r="CA15" i="127"/>
  <c r="CA16" i="127"/>
  <c r="CA17" i="127"/>
  <c r="CA18" i="127"/>
  <c r="CA19" i="127"/>
  <c r="CA20" i="127"/>
  <c r="CA21" i="127"/>
  <c r="CA24" i="127"/>
  <c r="CA25" i="127"/>
  <c r="CA26" i="127"/>
  <c r="CA27" i="127"/>
  <c r="CA28" i="127"/>
  <c r="CA31" i="127"/>
  <c r="CA32" i="127"/>
  <c r="CA34" i="127"/>
  <c r="CA35" i="127"/>
  <c r="CA36" i="127"/>
  <c r="CA37" i="127"/>
  <c r="CA38" i="127"/>
  <c r="CA39" i="127"/>
  <c r="CA40" i="127"/>
  <c r="CA41" i="127"/>
  <c r="CA42" i="127"/>
  <c r="CA43" i="127"/>
  <c r="CA44" i="127"/>
  <c r="CA45" i="127"/>
  <c r="CA46" i="127"/>
  <c r="CA47" i="127"/>
  <c r="CA48" i="127"/>
  <c r="CA49" i="127"/>
  <c r="CA50" i="127"/>
  <c r="CA51" i="127"/>
  <c r="CA52" i="127"/>
  <c r="CA53" i="127"/>
  <c r="CA54" i="127"/>
  <c r="CA55" i="127"/>
  <c r="CA56" i="127"/>
  <c r="CA57" i="127"/>
  <c r="CA58" i="127"/>
  <c r="CA59" i="127"/>
  <c r="CA60" i="127"/>
  <c r="CA61" i="127"/>
  <c r="CA62" i="127"/>
  <c r="CA63" i="127"/>
  <c r="CA64" i="127"/>
  <c r="CA65" i="127"/>
  <c r="CA66" i="127"/>
  <c r="CA67" i="127"/>
  <c r="CA69" i="127"/>
  <c r="CA70" i="127"/>
  <c r="CA71" i="127"/>
  <c r="CA72" i="127"/>
  <c r="CA73" i="127"/>
  <c r="CA74" i="127"/>
  <c r="CA75" i="127"/>
  <c r="CA76" i="127"/>
  <c r="CA77" i="127"/>
  <c r="CA78" i="127"/>
  <c r="CA79" i="127"/>
  <c r="CA80" i="127"/>
  <c r="CA81" i="127"/>
  <c r="CA82" i="127"/>
  <c r="CA83" i="127"/>
  <c r="CA85" i="127"/>
  <c r="CA86" i="127"/>
  <c r="CA87" i="127"/>
  <c r="CA88" i="127"/>
  <c r="CA89" i="127"/>
  <c r="CA90" i="127"/>
  <c r="CA91" i="127"/>
  <c r="CA92" i="127"/>
  <c r="CA93" i="127"/>
  <c r="CA95" i="127"/>
  <c r="CA96" i="127"/>
  <c r="CA97" i="127"/>
  <c r="CA98" i="127"/>
  <c r="CA99" i="127"/>
  <c r="CA101" i="127"/>
  <c r="CA102" i="127"/>
  <c r="CA104" i="127"/>
  <c r="CA105" i="127"/>
  <c r="CA106" i="127"/>
  <c r="CA107" i="127"/>
  <c r="CA108" i="127"/>
  <c r="CA109" i="127"/>
  <c r="CA110" i="127"/>
  <c r="CA111" i="127"/>
  <c r="CA112" i="127"/>
  <c r="CA113" i="127"/>
  <c r="CA115" i="127"/>
  <c r="CA116" i="127"/>
  <c r="CA117" i="127"/>
  <c r="CA118" i="127"/>
  <c r="CA119" i="127"/>
  <c r="CA120" i="127"/>
  <c r="CA122" i="127"/>
  <c r="CA123" i="127"/>
  <c r="CA124" i="127"/>
  <c r="CA5" i="127"/>
  <c r="BY7" i="127"/>
  <c r="BY8" i="127"/>
  <c r="BY9" i="127"/>
  <c r="BY10" i="127"/>
  <c r="BY11" i="127"/>
  <c r="BY12" i="127"/>
  <c r="BY14" i="127"/>
  <c r="BY15" i="127"/>
  <c r="BY16" i="127"/>
  <c r="BY17" i="127"/>
  <c r="BY18" i="127"/>
  <c r="BY19" i="127"/>
  <c r="BY20" i="127"/>
  <c r="BY21" i="127"/>
  <c r="BY22" i="127"/>
  <c r="BY23" i="127"/>
  <c r="BY24" i="127"/>
  <c r="BY25" i="127"/>
  <c r="BY27" i="127"/>
  <c r="BY28" i="127"/>
  <c r="BY32" i="127"/>
  <c r="BY33" i="127"/>
  <c r="BY34" i="127"/>
  <c r="BY35" i="127"/>
  <c r="BY37" i="127"/>
  <c r="BY38" i="127"/>
  <c r="BY40" i="127"/>
  <c r="BY41" i="127"/>
  <c r="BY42" i="127"/>
  <c r="BY43" i="127"/>
  <c r="BY44" i="127"/>
  <c r="BY45" i="127"/>
  <c r="BY46" i="127"/>
  <c r="BY47" i="127"/>
  <c r="BY48" i="127"/>
  <c r="BY49" i="127"/>
  <c r="BY50" i="127"/>
  <c r="BY51" i="127"/>
  <c r="BY52" i="127"/>
  <c r="BY53" i="127"/>
  <c r="BY54" i="127"/>
  <c r="BY55" i="127"/>
  <c r="BY57" i="127"/>
  <c r="BY58" i="127"/>
  <c r="BY59" i="127"/>
  <c r="BY60" i="127"/>
  <c r="BY61" i="127"/>
  <c r="BY62" i="127"/>
  <c r="BY63" i="127"/>
  <c r="BY64" i="127"/>
  <c r="BY65" i="127"/>
  <c r="BY66" i="127"/>
  <c r="BY67" i="127"/>
  <c r="BY68" i="127"/>
  <c r="BY69" i="127"/>
  <c r="BY70" i="127"/>
  <c r="BY71" i="127"/>
  <c r="BY72" i="127"/>
  <c r="BY73" i="127"/>
  <c r="BY75" i="127"/>
  <c r="BY76" i="127"/>
  <c r="BY77" i="127"/>
  <c r="BY78" i="127"/>
  <c r="BY79" i="127"/>
  <c r="BY80" i="127"/>
  <c r="BY81" i="127"/>
  <c r="BY82" i="127"/>
  <c r="BY83" i="127"/>
  <c r="BY84" i="127"/>
  <c r="BY85" i="127"/>
  <c r="BY86" i="127"/>
  <c r="BY87" i="127"/>
  <c r="BY88" i="127"/>
  <c r="BY89" i="127"/>
  <c r="BY90" i="127"/>
  <c r="BY91" i="127"/>
  <c r="BY92" i="127"/>
  <c r="BY93" i="127"/>
  <c r="BY94" i="127"/>
  <c r="BY95" i="127"/>
  <c r="BY96" i="127"/>
  <c r="BY97" i="127"/>
  <c r="BY98" i="127"/>
  <c r="BY99" i="127"/>
  <c r="BY100" i="127"/>
  <c r="BY101" i="127"/>
  <c r="BY102" i="127"/>
  <c r="BY103" i="127"/>
  <c r="BY104" i="127"/>
  <c r="BY105" i="127"/>
  <c r="BY106" i="127"/>
  <c r="BY107" i="127"/>
  <c r="BY108" i="127"/>
  <c r="BY109" i="127"/>
  <c r="BY110" i="127"/>
  <c r="BY111" i="127"/>
  <c r="BY112" i="127"/>
  <c r="BY113" i="127"/>
  <c r="BY114" i="127"/>
  <c r="BY115" i="127"/>
  <c r="BY116" i="127"/>
  <c r="BY117" i="127"/>
  <c r="BY118" i="127"/>
  <c r="BY119" i="127"/>
  <c r="BY120" i="127"/>
  <c r="BY121" i="127"/>
  <c r="BY122" i="127"/>
  <c r="BY123" i="127"/>
  <c r="BY124" i="127"/>
  <c r="BY5" i="127"/>
  <c r="BW7" i="127"/>
  <c r="BW8" i="127"/>
  <c r="BW9" i="127"/>
  <c r="BW10" i="127"/>
  <c r="BW11" i="127"/>
  <c r="BW12" i="127"/>
  <c r="BW14" i="127"/>
  <c r="BW15" i="127"/>
  <c r="BW16" i="127"/>
  <c r="BW17" i="127"/>
  <c r="BW18" i="127"/>
  <c r="BW19" i="127"/>
  <c r="BW20" i="127"/>
  <c r="BW21" i="127"/>
  <c r="BW22" i="127"/>
  <c r="BW23" i="127"/>
  <c r="BW24" i="127"/>
  <c r="BW25" i="127"/>
  <c r="BW26" i="127"/>
  <c r="BW27" i="127"/>
  <c r="BW28" i="127"/>
  <c r="BW29" i="127"/>
  <c r="BW30" i="127"/>
  <c r="BW31" i="127"/>
  <c r="BW32" i="127"/>
  <c r="BW34" i="127"/>
  <c r="BW35" i="127"/>
  <c r="BW36" i="127"/>
  <c r="BW37" i="127"/>
  <c r="BW38" i="127"/>
  <c r="BW39" i="127"/>
  <c r="BW40" i="127"/>
  <c r="BW41" i="127"/>
  <c r="BW42" i="127"/>
  <c r="BW43" i="127"/>
  <c r="BW44" i="127"/>
  <c r="BW45" i="127"/>
  <c r="BW46" i="127"/>
  <c r="BW47" i="127"/>
  <c r="BW48" i="127"/>
  <c r="BW49" i="127"/>
  <c r="BW50" i="127"/>
  <c r="BW51" i="127"/>
  <c r="BW52" i="127"/>
  <c r="BW53" i="127"/>
  <c r="BW54" i="127"/>
  <c r="BW55" i="127"/>
  <c r="BW56" i="127"/>
  <c r="BW57" i="127"/>
  <c r="BW58" i="127"/>
  <c r="BW59" i="127"/>
  <c r="BW60" i="127"/>
  <c r="BW61" i="127"/>
  <c r="BW62" i="127"/>
  <c r="BW63" i="127"/>
  <c r="BW64" i="127"/>
  <c r="BW65" i="127"/>
  <c r="BW66" i="127"/>
  <c r="BW67" i="127"/>
  <c r="BW68" i="127"/>
  <c r="BW69" i="127"/>
  <c r="BW70" i="127"/>
  <c r="BW71" i="127"/>
  <c r="BW72" i="127"/>
  <c r="BW73" i="127"/>
  <c r="BW75" i="127"/>
  <c r="BW76" i="127"/>
  <c r="BW77" i="127"/>
  <c r="BW78" i="127"/>
  <c r="BW79" i="127"/>
  <c r="BW80" i="127"/>
  <c r="BW81" i="127"/>
  <c r="BW82" i="127"/>
  <c r="BW83" i="127"/>
  <c r="BW84" i="127"/>
  <c r="BW85" i="127"/>
  <c r="BW87" i="127"/>
  <c r="BW88" i="127"/>
  <c r="BW89" i="127"/>
  <c r="BW90" i="127"/>
  <c r="BW91" i="127"/>
  <c r="BW92" i="127"/>
  <c r="BW93" i="127"/>
  <c r="BW94" i="127"/>
  <c r="BW95" i="127"/>
  <c r="BW96" i="127"/>
  <c r="BW97" i="127"/>
  <c r="BW98" i="127"/>
  <c r="BW99" i="127"/>
  <c r="BW101" i="127"/>
  <c r="BW102" i="127"/>
  <c r="BW104" i="127"/>
  <c r="BW106" i="127"/>
  <c r="BW107" i="127"/>
  <c r="BW108" i="127"/>
  <c r="BW109" i="127"/>
  <c r="BW111" i="127"/>
  <c r="BW112" i="127"/>
  <c r="BW113" i="127"/>
  <c r="BW114" i="127"/>
  <c r="BW115" i="127"/>
  <c r="BW116" i="127"/>
  <c r="BW117" i="127"/>
  <c r="BW118" i="127"/>
  <c r="BW119" i="127"/>
  <c r="BW120" i="127"/>
  <c r="BW122" i="127"/>
  <c r="BW123" i="127"/>
  <c r="BW124" i="127"/>
  <c r="BW5" i="127"/>
  <c r="BU7" i="127"/>
  <c r="BU8" i="127"/>
  <c r="BU9" i="127"/>
  <c r="BU10" i="127"/>
  <c r="BU11" i="127"/>
  <c r="BU12" i="127"/>
  <c r="BU14" i="127"/>
  <c r="BU15" i="127"/>
  <c r="BU16" i="127"/>
  <c r="BU17" i="127"/>
  <c r="BU18" i="127"/>
  <c r="BU19" i="127"/>
  <c r="BU20" i="127"/>
  <c r="BU21" i="127"/>
  <c r="BU23" i="127"/>
  <c r="BU24" i="127"/>
  <c r="BU25" i="127"/>
  <c r="BU26" i="127"/>
  <c r="BU27" i="127"/>
  <c r="BU28" i="127"/>
  <c r="BU31" i="127"/>
  <c r="BU32" i="127"/>
  <c r="BU33" i="127"/>
  <c r="BU34" i="127"/>
  <c r="BU35" i="127"/>
  <c r="BU36" i="127"/>
  <c r="BU37" i="127"/>
  <c r="BU38" i="127"/>
  <c r="BU39" i="127"/>
  <c r="BU40" i="127"/>
  <c r="BU41" i="127"/>
  <c r="BU42" i="127"/>
  <c r="BU43" i="127"/>
  <c r="BU44" i="127"/>
  <c r="BU46" i="127"/>
  <c r="BU47" i="127"/>
  <c r="BU48" i="127"/>
  <c r="BU49" i="127"/>
  <c r="BU50" i="127"/>
  <c r="BU51" i="127"/>
  <c r="BU52" i="127"/>
  <c r="BU53" i="127"/>
  <c r="BU54" i="127"/>
  <c r="BU55" i="127"/>
  <c r="BU56" i="127"/>
  <c r="BU57" i="127"/>
  <c r="BU58" i="127"/>
  <c r="BU59" i="127"/>
  <c r="BU60" i="127"/>
  <c r="BU61" i="127"/>
  <c r="BU62" i="127"/>
  <c r="BU63" i="127"/>
  <c r="BU64" i="127"/>
  <c r="BU66" i="127"/>
  <c r="BU67" i="127"/>
  <c r="BU69" i="127"/>
  <c r="BU70" i="127"/>
  <c r="BU71" i="127"/>
  <c r="BU74" i="127"/>
  <c r="BU75" i="127"/>
  <c r="BU76" i="127"/>
  <c r="BU78" i="127"/>
  <c r="BU79" i="127"/>
  <c r="BU80" i="127"/>
  <c r="BU81" i="127"/>
  <c r="BU82" i="127"/>
  <c r="BU85" i="127"/>
  <c r="BU86" i="127"/>
  <c r="BU87" i="127"/>
  <c r="BU88" i="127"/>
  <c r="BU90" i="127"/>
  <c r="BU91" i="127"/>
  <c r="BU92" i="127"/>
  <c r="BU93" i="127"/>
  <c r="BU94" i="127"/>
  <c r="BU95" i="127"/>
  <c r="BU96" i="127"/>
  <c r="BU97" i="127"/>
  <c r="BU98" i="127"/>
  <c r="BU99" i="127"/>
  <c r="BU101" i="127"/>
  <c r="BU102" i="127"/>
  <c r="BU104" i="127"/>
  <c r="BU105" i="127"/>
  <c r="BU106" i="127"/>
  <c r="BU107" i="127"/>
  <c r="BU108" i="127"/>
  <c r="BU111" i="127"/>
  <c r="BU112" i="127"/>
  <c r="BU113" i="127"/>
  <c r="BU115" i="127"/>
  <c r="BU116" i="127"/>
  <c r="BU117" i="127"/>
  <c r="BU118" i="127"/>
  <c r="BU119" i="127"/>
  <c r="BU120" i="127"/>
  <c r="BU121" i="127"/>
  <c r="BU122" i="127"/>
  <c r="BU123" i="127"/>
  <c r="BU124" i="127"/>
  <c r="BU5" i="127"/>
  <c r="BS7" i="127"/>
  <c r="BS8" i="127"/>
  <c r="BS9" i="127"/>
  <c r="BS10" i="127"/>
  <c r="BS11" i="127"/>
  <c r="BS12" i="127"/>
  <c r="BS14" i="127"/>
  <c r="BS15" i="127"/>
  <c r="BS16" i="127"/>
  <c r="BS17" i="127"/>
  <c r="BS18" i="127"/>
  <c r="BS19" i="127"/>
  <c r="BS20" i="127"/>
  <c r="BS21" i="127"/>
  <c r="BS22" i="127"/>
  <c r="BS23" i="127"/>
  <c r="BS25" i="127"/>
  <c r="BS26" i="127"/>
  <c r="BS27" i="127"/>
  <c r="BS28" i="127"/>
  <c r="BS29" i="127"/>
  <c r="BS30" i="127"/>
  <c r="BS31" i="127"/>
  <c r="BS32" i="127"/>
  <c r="BS33" i="127"/>
  <c r="BS34" i="127"/>
  <c r="BS35" i="127"/>
  <c r="BS36" i="127"/>
  <c r="BS37" i="127"/>
  <c r="BS38" i="127"/>
  <c r="BS39" i="127"/>
  <c r="BS40" i="127"/>
  <c r="BS41" i="127"/>
  <c r="BS42" i="127"/>
  <c r="BS43" i="127"/>
  <c r="BS44" i="127"/>
  <c r="BS45" i="127"/>
  <c r="BS46" i="127"/>
  <c r="BS47" i="127"/>
  <c r="BS48" i="127"/>
  <c r="BS49" i="127"/>
  <c r="BS50" i="127"/>
  <c r="BS51" i="127"/>
  <c r="BS52" i="127"/>
  <c r="BS53" i="127"/>
  <c r="BS54" i="127"/>
  <c r="BS55" i="127"/>
  <c r="BS56" i="127"/>
  <c r="BS57" i="127"/>
  <c r="BS58" i="127"/>
  <c r="BS59" i="127"/>
  <c r="BS60" i="127"/>
  <c r="BS61" i="127"/>
  <c r="BS62" i="127"/>
  <c r="BS63" i="127"/>
  <c r="BS64" i="127"/>
  <c r="BS65" i="127"/>
  <c r="BS66" i="127"/>
  <c r="BS67" i="127"/>
  <c r="BS68" i="127"/>
  <c r="BS70" i="127"/>
  <c r="BS71" i="127"/>
  <c r="BS72" i="127"/>
  <c r="BS74" i="127"/>
  <c r="BS75" i="127"/>
  <c r="BS76" i="127"/>
  <c r="BS77" i="127"/>
  <c r="BS78" i="127"/>
  <c r="BS79" i="127"/>
  <c r="BS80" i="127"/>
  <c r="BS81" i="127"/>
  <c r="BS82" i="127"/>
  <c r="BS85" i="127"/>
  <c r="BS86" i="127"/>
  <c r="BS87" i="127"/>
  <c r="BS88" i="127"/>
  <c r="BS89" i="127"/>
  <c r="BS90" i="127"/>
  <c r="BS91" i="127"/>
  <c r="BS92" i="127"/>
  <c r="BS95" i="127"/>
  <c r="BS96" i="127"/>
  <c r="BS98" i="127"/>
  <c r="BS99" i="127"/>
  <c r="BS101" i="127"/>
  <c r="BS102" i="127"/>
  <c r="BS104" i="127"/>
  <c r="BS106" i="127"/>
  <c r="BS107" i="127"/>
  <c r="BS108" i="127"/>
  <c r="BS109" i="127"/>
  <c r="BS111" i="127"/>
  <c r="BS112" i="127"/>
  <c r="BS113" i="127"/>
  <c r="BS115" i="127"/>
  <c r="BS116" i="127"/>
  <c r="BS117" i="127"/>
  <c r="BS118" i="127"/>
  <c r="BS119" i="127"/>
  <c r="BS120" i="127"/>
  <c r="BS121" i="127"/>
  <c r="BS122" i="127"/>
  <c r="BS123" i="127"/>
  <c r="BS124" i="127"/>
  <c r="BS5" i="127"/>
  <c r="BQ7" i="127"/>
  <c r="BQ8" i="127"/>
  <c r="BQ9" i="127"/>
  <c r="BQ10" i="127"/>
  <c r="BQ11" i="127"/>
  <c r="BQ12" i="127"/>
  <c r="BQ14" i="127"/>
  <c r="BQ15" i="127"/>
  <c r="BQ16" i="127"/>
  <c r="BQ17" i="127"/>
  <c r="BQ18" i="127"/>
  <c r="BQ19" i="127"/>
  <c r="BQ20" i="127"/>
  <c r="BQ21" i="127"/>
  <c r="BQ22" i="127"/>
  <c r="BQ25" i="127"/>
  <c r="BQ26" i="127"/>
  <c r="BQ27" i="127"/>
  <c r="BQ28" i="127"/>
  <c r="BQ30" i="127"/>
  <c r="BQ31" i="127"/>
  <c r="BQ32" i="127"/>
  <c r="BQ34" i="127"/>
  <c r="BQ35" i="127"/>
  <c r="BQ36" i="127"/>
  <c r="BQ37" i="127"/>
  <c r="BQ38" i="127"/>
  <c r="BQ39" i="127"/>
  <c r="BQ40" i="127"/>
  <c r="BQ41" i="127"/>
  <c r="BQ42" i="127"/>
  <c r="BQ43" i="127"/>
  <c r="BQ44" i="127"/>
  <c r="BQ45" i="127"/>
  <c r="BQ46" i="127"/>
  <c r="BQ47" i="127"/>
  <c r="BQ48" i="127"/>
  <c r="BQ49" i="127"/>
  <c r="BQ50" i="127"/>
  <c r="BQ51" i="127"/>
  <c r="BQ52" i="127"/>
  <c r="BQ53" i="127"/>
  <c r="BQ54" i="127"/>
  <c r="BQ55" i="127"/>
  <c r="BQ56" i="127"/>
  <c r="BQ57" i="127"/>
  <c r="BQ58" i="127"/>
  <c r="BQ59" i="127"/>
  <c r="BQ60" i="127"/>
  <c r="BQ61" i="127"/>
  <c r="BQ62" i="127"/>
  <c r="BQ63" i="127"/>
  <c r="BQ64" i="127"/>
  <c r="BQ65" i="127"/>
  <c r="BQ66" i="127"/>
  <c r="BQ67" i="127"/>
  <c r="BQ70" i="127"/>
  <c r="BQ71" i="127"/>
  <c r="BQ72" i="127"/>
  <c r="BQ73" i="127"/>
  <c r="BQ74" i="127"/>
  <c r="BQ75" i="127"/>
  <c r="BQ76" i="127"/>
  <c r="BQ78" i="127"/>
  <c r="BQ79" i="127"/>
  <c r="BQ80" i="127"/>
  <c r="BQ81" i="127"/>
  <c r="BQ83" i="127"/>
  <c r="BQ84" i="127"/>
  <c r="BQ85" i="127"/>
  <c r="BQ87" i="127"/>
  <c r="BQ89" i="127"/>
  <c r="BQ90" i="127"/>
  <c r="BQ91" i="127"/>
  <c r="BQ92" i="127"/>
  <c r="BQ93" i="127"/>
  <c r="BQ94" i="127"/>
  <c r="BQ95" i="127"/>
  <c r="BQ96" i="127"/>
  <c r="BQ97" i="127"/>
  <c r="BQ98" i="127"/>
  <c r="BQ99" i="127"/>
  <c r="BQ100" i="127"/>
  <c r="BQ101" i="127"/>
  <c r="BQ102" i="127"/>
  <c r="BQ103" i="127"/>
  <c r="BQ104" i="127"/>
  <c r="BQ105" i="127"/>
  <c r="BQ106" i="127"/>
  <c r="BQ107" i="127"/>
  <c r="BQ108" i="127"/>
  <c r="BQ111" i="127"/>
  <c r="BQ112" i="127"/>
  <c r="BQ113" i="127"/>
  <c r="BQ114" i="127"/>
  <c r="BQ115" i="127"/>
  <c r="BQ116" i="127"/>
  <c r="BQ117" i="127"/>
  <c r="BQ118" i="127"/>
  <c r="BQ119" i="127"/>
  <c r="BQ120" i="127"/>
  <c r="BQ122" i="127"/>
  <c r="BQ123" i="127"/>
  <c r="BQ124" i="127"/>
  <c r="BQ5" i="127"/>
  <c r="BO7" i="127"/>
  <c r="BO8" i="127"/>
  <c r="BO9" i="127"/>
  <c r="BO10" i="127"/>
  <c r="BO11" i="127"/>
  <c r="BO12" i="127"/>
  <c r="BO14" i="127"/>
  <c r="BO15" i="127"/>
  <c r="BO16" i="127"/>
  <c r="BO17" i="127"/>
  <c r="BO18" i="127"/>
  <c r="BO19" i="127"/>
  <c r="BO20" i="127"/>
  <c r="BO21" i="127"/>
  <c r="BO23" i="127"/>
  <c r="BO25" i="127"/>
  <c r="BO26" i="127"/>
  <c r="BO27" i="127"/>
  <c r="BO28" i="127"/>
  <c r="BO29" i="127"/>
  <c r="BO30" i="127"/>
  <c r="BO32" i="127"/>
  <c r="BO33" i="127"/>
  <c r="BO34" i="127"/>
  <c r="BO35" i="127"/>
  <c r="BO36" i="127"/>
  <c r="BO37" i="127"/>
  <c r="BO38" i="127"/>
  <c r="BO39" i="127"/>
  <c r="BO40" i="127"/>
  <c r="BO41" i="127"/>
  <c r="BO42" i="127"/>
  <c r="BO44" i="127"/>
  <c r="BO45" i="127"/>
  <c r="BO46" i="127"/>
  <c r="BO47" i="127"/>
  <c r="BO48" i="127"/>
  <c r="BO49" i="127"/>
  <c r="BO50" i="127"/>
  <c r="BO51" i="127"/>
  <c r="BO52" i="127"/>
  <c r="BO54" i="127"/>
  <c r="BO55" i="127"/>
  <c r="BO56" i="127"/>
  <c r="BO57" i="127"/>
  <c r="BO58" i="127"/>
  <c r="BO59" i="127"/>
  <c r="BO60" i="127"/>
  <c r="BO61" i="127"/>
  <c r="BO62" i="127"/>
  <c r="BO63" i="127"/>
  <c r="BO64" i="127"/>
  <c r="BO65" i="127"/>
  <c r="BO66" i="127"/>
  <c r="BO67" i="127"/>
  <c r="BO68" i="127"/>
  <c r="BO70" i="127"/>
  <c r="BO71" i="127"/>
  <c r="BO73" i="127"/>
  <c r="BO74" i="127"/>
  <c r="BO75" i="127"/>
  <c r="BO76" i="127"/>
  <c r="BO78" i="127"/>
  <c r="BO79" i="127"/>
  <c r="BO80" i="127"/>
  <c r="BO81" i="127"/>
  <c r="BO82" i="127"/>
  <c r="BO85" i="127"/>
  <c r="BO87" i="127"/>
  <c r="BO88" i="127"/>
  <c r="BO89" i="127"/>
  <c r="BO90" i="127"/>
  <c r="BO91" i="127"/>
  <c r="BO92" i="127"/>
  <c r="BO93" i="127"/>
  <c r="BO94" i="127"/>
  <c r="BO95" i="127"/>
  <c r="BO96" i="127"/>
  <c r="BO98" i="127"/>
  <c r="BO99" i="127"/>
  <c r="BO101" i="127"/>
  <c r="BO102" i="127"/>
  <c r="BO106" i="127"/>
  <c r="BO107" i="127"/>
  <c r="BO108" i="127"/>
  <c r="BO109" i="127"/>
  <c r="BO111" i="127"/>
  <c r="BO112" i="127"/>
  <c r="BO113" i="127"/>
  <c r="BO114" i="127"/>
  <c r="BO115" i="127"/>
  <c r="BO116" i="127"/>
  <c r="BO117" i="127"/>
  <c r="BO118" i="127"/>
  <c r="BO119" i="127"/>
  <c r="BO120" i="127"/>
  <c r="BO121" i="127"/>
  <c r="BO122" i="127"/>
  <c r="BO123" i="127"/>
  <c r="BO124" i="127"/>
  <c r="BO5" i="127"/>
  <c r="BM7" i="127"/>
  <c r="BM8" i="127"/>
  <c r="BM9" i="127"/>
  <c r="BM10" i="127"/>
  <c r="BM11" i="127"/>
  <c r="BM12" i="127"/>
  <c r="BM14" i="127"/>
  <c r="BM15" i="127"/>
  <c r="BM16" i="127"/>
  <c r="BM17" i="127"/>
  <c r="BM18" i="127"/>
  <c r="BM19" i="127"/>
  <c r="BM20" i="127"/>
  <c r="BM21" i="127"/>
  <c r="BM22" i="127"/>
  <c r="BM25" i="127"/>
  <c r="BM26" i="127"/>
  <c r="BM27" i="127"/>
  <c r="BM28" i="127"/>
  <c r="BM29" i="127"/>
  <c r="BM30" i="127"/>
  <c r="BM32" i="127"/>
  <c r="BM34" i="127"/>
  <c r="BM35" i="127"/>
  <c r="BM36" i="127"/>
  <c r="BM37" i="127"/>
  <c r="BM38" i="127"/>
  <c r="BM39" i="127"/>
  <c r="BM40" i="127"/>
  <c r="BM41" i="127"/>
  <c r="BM42" i="127"/>
  <c r="BM44" i="127"/>
  <c r="BM46" i="127"/>
  <c r="BM47" i="127"/>
  <c r="BM48" i="127"/>
  <c r="BM50" i="127"/>
  <c r="BM51" i="127"/>
  <c r="BM52" i="127"/>
  <c r="BM53" i="127"/>
  <c r="BM54" i="127"/>
  <c r="BM55" i="127"/>
  <c r="BM56" i="127"/>
  <c r="BM57" i="127"/>
  <c r="BM58" i="127"/>
  <c r="BM59" i="127"/>
  <c r="BM60" i="127"/>
  <c r="BM61" i="127"/>
  <c r="BM62" i="127"/>
  <c r="BM63" i="127"/>
  <c r="BM64" i="127"/>
  <c r="BM65" i="127"/>
  <c r="BM66" i="127"/>
  <c r="BM67" i="127"/>
  <c r="BM68" i="127"/>
  <c r="BM70" i="127"/>
  <c r="BM71" i="127"/>
  <c r="BM72" i="127"/>
  <c r="BM73" i="127"/>
  <c r="BM75" i="127"/>
  <c r="BM76" i="127"/>
  <c r="BM77" i="127"/>
  <c r="BM78" i="127"/>
  <c r="BM79" i="127"/>
  <c r="BM80" i="127"/>
  <c r="BM81" i="127"/>
  <c r="BM83" i="127"/>
  <c r="BM85" i="127"/>
  <c r="BM86" i="127"/>
  <c r="BM87" i="127"/>
  <c r="BM90" i="127"/>
  <c r="BM91" i="127"/>
  <c r="BM93" i="127"/>
  <c r="BM94" i="127"/>
  <c r="BM95" i="127"/>
  <c r="BM96" i="127"/>
  <c r="BM97" i="127"/>
  <c r="BM98" i="127"/>
  <c r="BM99" i="127"/>
  <c r="BM101" i="127"/>
  <c r="BM102" i="127"/>
  <c r="BM103" i="127"/>
  <c r="BM104" i="127"/>
  <c r="BM105" i="127"/>
  <c r="BM106" i="127"/>
  <c r="BM107" i="127"/>
  <c r="BM108" i="127"/>
  <c r="BM109" i="127"/>
  <c r="BM110" i="127"/>
  <c r="BM111" i="127"/>
  <c r="BM112" i="127"/>
  <c r="BM113" i="127"/>
  <c r="BM114" i="127"/>
  <c r="BM115" i="127"/>
  <c r="BM116" i="127"/>
  <c r="BM117" i="127"/>
  <c r="BM118" i="127"/>
  <c r="BM119" i="127"/>
  <c r="BM120" i="127"/>
  <c r="BM122" i="127"/>
  <c r="BM123" i="127"/>
  <c r="BM124" i="127"/>
  <c r="BM5" i="127"/>
  <c r="BK6" i="127"/>
  <c r="BK7" i="127"/>
  <c r="BK8" i="127"/>
  <c r="BK9" i="127"/>
  <c r="BK10" i="127"/>
  <c r="BK11" i="127"/>
  <c r="BK12" i="127"/>
  <c r="BK14" i="127"/>
  <c r="BK15" i="127"/>
  <c r="BK16" i="127"/>
  <c r="BK17" i="127"/>
  <c r="BK18" i="127"/>
  <c r="BK19" i="127"/>
  <c r="BK20" i="127"/>
  <c r="BK21" i="127"/>
  <c r="BK22" i="127"/>
  <c r="BK25" i="127"/>
  <c r="BK26" i="127"/>
  <c r="BK27" i="127"/>
  <c r="BK28" i="127"/>
  <c r="BK29" i="127"/>
  <c r="BK30" i="127"/>
  <c r="BK31" i="127"/>
  <c r="BK32" i="127"/>
  <c r="BK33" i="127"/>
  <c r="BK34" i="127"/>
  <c r="BK35" i="127"/>
  <c r="BK36" i="127"/>
  <c r="BK37" i="127"/>
  <c r="BK38" i="127"/>
  <c r="BK39" i="127"/>
  <c r="BK40" i="127"/>
  <c r="BK41" i="127"/>
  <c r="BK42" i="127"/>
  <c r="BK43" i="127"/>
  <c r="BK44" i="127"/>
  <c r="BK45" i="127"/>
  <c r="BK46" i="127"/>
  <c r="BK47" i="127"/>
  <c r="BK48" i="127"/>
  <c r="BK49" i="127"/>
  <c r="BK50" i="127"/>
  <c r="BK51" i="127"/>
  <c r="BK52" i="127"/>
  <c r="BK54" i="127"/>
  <c r="BK55" i="127"/>
  <c r="BK56" i="127"/>
  <c r="BK57" i="127"/>
  <c r="BK58" i="127"/>
  <c r="BK59" i="127"/>
  <c r="BK60" i="127"/>
  <c r="BK61" i="127"/>
  <c r="BK62" i="127"/>
  <c r="BK63" i="127"/>
  <c r="BK64" i="127"/>
  <c r="BK65" i="127"/>
  <c r="BK66" i="127"/>
  <c r="BK67" i="127"/>
  <c r="BK70" i="127"/>
  <c r="BK71" i="127"/>
  <c r="BK72" i="127"/>
  <c r="BK73" i="127"/>
  <c r="BK74" i="127"/>
  <c r="BK75" i="127"/>
  <c r="BK76" i="127"/>
  <c r="BK77" i="127"/>
  <c r="BK78" i="127"/>
  <c r="BK79" i="127"/>
  <c r="BK80" i="127"/>
  <c r="BK81" i="127"/>
  <c r="BK84" i="127"/>
  <c r="BK85" i="127"/>
  <c r="BK86" i="127"/>
  <c r="BK87" i="127"/>
  <c r="BK88" i="127"/>
  <c r="BK89" i="127"/>
  <c r="BK90" i="127"/>
  <c r="BK91" i="127"/>
  <c r="BK92" i="127"/>
  <c r="BK93" i="127"/>
  <c r="BK95" i="127"/>
  <c r="BK96" i="127"/>
  <c r="BK97" i="127"/>
  <c r="BK98" i="127"/>
  <c r="BK99" i="127"/>
  <c r="BK101" i="127"/>
  <c r="BK102" i="127"/>
  <c r="BK104" i="127"/>
  <c r="BK106" i="127"/>
  <c r="BK107" i="127"/>
  <c r="BK108" i="127"/>
  <c r="BK110" i="127"/>
  <c r="BK111" i="127"/>
  <c r="BK112" i="127"/>
  <c r="BK113" i="127"/>
  <c r="BK114" i="127"/>
  <c r="BK115" i="127"/>
  <c r="BK116" i="127"/>
  <c r="BK117" i="127"/>
  <c r="BK118" i="127"/>
  <c r="BK119" i="127"/>
  <c r="BK120" i="127"/>
  <c r="BK121" i="127"/>
  <c r="BK122" i="127"/>
  <c r="BK123" i="127"/>
  <c r="BK124" i="127"/>
  <c r="BK5" i="127"/>
  <c r="BI7" i="127"/>
  <c r="BI8" i="127"/>
  <c r="BI9" i="127"/>
  <c r="BI10" i="127"/>
  <c r="BI11" i="127"/>
  <c r="BI12" i="127"/>
  <c r="BI14" i="127"/>
  <c r="BI15" i="127"/>
  <c r="BI16" i="127"/>
  <c r="BI17" i="127"/>
  <c r="BI18" i="127"/>
  <c r="BI19" i="127"/>
  <c r="BI20" i="127"/>
  <c r="BI21" i="127"/>
  <c r="BI22" i="127"/>
  <c r="BI23" i="127"/>
  <c r="BI24" i="127"/>
  <c r="BI25" i="127"/>
  <c r="BI26" i="127"/>
  <c r="BI27" i="127"/>
  <c r="BI28" i="127"/>
  <c r="BI32" i="127"/>
  <c r="BI33" i="127"/>
  <c r="BI34" i="127"/>
  <c r="BI35" i="127"/>
  <c r="BI36" i="127"/>
  <c r="BI37" i="127"/>
  <c r="BI38" i="127"/>
  <c r="BI39" i="127"/>
  <c r="BI40" i="127"/>
  <c r="BI41" i="127"/>
  <c r="BI42" i="127"/>
  <c r="BI43" i="127"/>
  <c r="BI44" i="127"/>
  <c r="BI45" i="127"/>
  <c r="BI46" i="127"/>
  <c r="BI47" i="127"/>
  <c r="BI48" i="127"/>
  <c r="BI49" i="127"/>
  <c r="BI50" i="127"/>
  <c r="BI51" i="127"/>
  <c r="BI52" i="127"/>
  <c r="BI53" i="127"/>
  <c r="BI54" i="127"/>
  <c r="BI55" i="127"/>
  <c r="BI56" i="127"/>
  <c r="BI57" i="127"/>
  <c r="BI58" i="127"/>
  <c r="BI60" i="127"/>
  <c r="BI61" i="127"/>
  <c r="BI62" i="127"/>
  <c r="BI63" i="127"/>
  <c r="BI64" i="127"/>
  <c r="BI65" i="127"/>
  <c r="BI66" i="127"/>
  <c r="BI67" i="127"/>
  <c r="BI70" i="127"/>
  <c r="BI71" i="127"/>
  <c r="BI72" i="127"/>
  <c r="BI73" i="127"/>
  <c r="BI74" i="127"/>
  <c r="BI75" i="127"/>
  <c r="BI76" i="127"/>
  <c r="BI77" i="127"/>
  <c r="BI78" i="127"/>
  <c r="BI79" i="127"/>
  <c r="BI80" i="127"/>
  <c r="BI81" i="127"/>
  <c r="BI82" i="127"/>
  <c r="BI83" i="127"/>
  <c r="BI84" i="127"/>
  <c r="BI85" i="127"/>
  <c r="BI86" i="127"/>
  <c r="BI87" i="127"/>
  <c r="BI88" i="127"/>
  <c r="BI89" i="127"/>
  <c r="BI90" i="127"/>
  <c r="BI91" i="127"/>
  <c r="BI92" i="127"/>
  <c r="BI93" i="127"/>
  <c r="BI94" i="127"/>
  <c r="BI95" i="127"/>
  <c r="BI96" i="127"/>
  <c r="BI97" i="127"/>
  <c r="BI98" i="127"/>
  <c r="BI99" i="127"/>
  <c r="BI100" i="127"/>
  <c r="BI101" i="127"/>
  <c r="BI102" i="127"/>
  <c r="BI103" i="127"/>
  <c r="BI104" i="127"/>
  <c r="BI105" i="127"/>
  <c r="BI106" i="127"/>
  <c r="BI107" i="127"/>
  <c r="BI108" i="127"/>
  <c r="BI109" i="127"/>
  <c r="BI110" i="127"/>
  <c r="BI111" i="127"/>
  <c r="BI112" i="127"/>
  <c r="BI113" i="127"/>
  <c r="BI114" i="127"/>
  <c r="BI115" i="127"/>
  <c r="BI116" i="127"/>
  <c r="BI117" i="127"/>
  <c r="BI118" i="127"/>
  <c r="BI119" i="127"/>
  <c r="BI120" i="127"/>
  <c r="BI121" i="127"/>
  <c r="BI122" i="127"/>
  <c r="BI123" i="127"/>
  <c r="BI124" i="127"/>
  <c r="BI5" i="127"/>
  <c r="BG7" i="127"/>
  <c r="BG8" i="127"/>
  <c r="BG9" i="127"/>
  <c r="BG10" i="127"/>
  <c r="BG11" i="127"/>
  <c r="BG12" i="127"/>
  <c r="BG13" i="127"/>
  <c r="BG14" i="127"/>
  <c r="BG15" i="127"/>
  <c r="BG16" i="127"/>
  <c r="BG17" i="127"/>
  <c r="BG18" i="127"/>
  <c r="BG19" i="127"/>
  <c r="BG20" i="127"/>
  <c r="BG21" i="127"/>
  <c r="BG22" i="127"/>
  <c r="BG23" i="127"/>
  <c r="BG25" i="127"/>
  <c r="BG26" i="127"/>
  <c r="BG27" i="127"/>
  <c r="BG28" i="127"/>
  <c r="BG29" i="127"/>
  <c r="BG30" i="127"/>
  <c r="BG31" i="127"/>
  <c r="BG32" i="127"/>
  <c r="BG33" i="127"/>
  <c r="BG34" i="127"/>
  <c r="BG35" i="127"/>
  <c r="BG36" i="127"/>
  <c r="BG37" i="127"/>
  <c r="BG38" i="127"/>
  <c r="BG39" i="127"/>
  <c r="BG40" i="127"/>
  <c r="BG41" i="127"/>
  <c r="BG42" i="127"/>
  <c r="BG43" i="127"/>
  <c r="BG44" i="127"/>
  <c r="BG45" i="127"/>
  <c r="BG46" i="127"/>
  <c r="BG47" i="127"/>
  <c r="BG48" i="127"/>
  <c r="BG49" i="127"/>
  <c r="BG50" i="127"/>
  <c r="BG51" i="127"/>
  <c r="BG52" i="127"/>
  <c r="BG53" i="127"/>
  <c r="BG54" i="127"/>
  <c r="BG55" i="127"/>
  <c r="BG56" i="127"/>
  <c r="BG57" i="127"/>
  <c r="BG58" i="127"/>
  <c r="BG60" i="127"/>
  <c r="BG61" i="127"/>
  <c r="BG62" i="127"/>
  <c r="BG63" i="127"/>
  <c r="BG64" i="127"/>
  <c r="BG65" i="127"/>
  <c r="BG66" i="127"/>
  <c r="BG67" i="127"/>
  <c r="BG68" i="127"/>
  <c r="BG69" i="127"/>
  <c r="BG70" i="127"/>
  <c r="BG71" i="127"/>
  <c r="BG72" i="127"/>
  <c r="BG73" i="127"/>
  <c r="BG74" i="127"/>
  <c r="BG75" i="127"/>
  <c r="BG76" i="127"/>
  <c r="BG77" i="127"/>
  <c r="BG78" i="127"/>
  <c r="BG79" i="127"/>
  <c r="BG80" i="127"/>
  <c r="BG81" i="127"/>
  <c r="BG82" i="127"/>
  <c r="BG83" i="127"/>
  <c r="BG84" i="127"/>
  <c r="BG85" i="127"/>
  <c r="BG86" i="127"/>
  <c r="BG87" i="127"/>
  <c r="BG88" i="127"/>
  <c r="BG89" i="127"/>
  <c r="BG90" i="127"/>
  <c r="BG91" i="127"/>
  <c r="BG92" i="127"/>
  <c r="BG93" i="127"/>
  <c r="BG94" i="127"/>
  <c r="BG95" i="127"/>
  <c r="BG96" i="127"/>
  <c r="BG97" i="127"/>
  <c r="BG98" i="127"/>
  <c r="BG99" i="127"/>
  <c r="BG100" i="127"/>
  <c r="BG101" i="127"/>
  <c r="BG102" i="127"/>
  <c r="BG103" i="127"/>
  <c r="BG104" i="127"/>
  <c r="BG106" i="127"/>
  <c r="BG107" i="127"/>
  <c r="BG108" i="127"/>
  <c r="BG109" i="127"/>
  <c r="BG110" i="127"/>
  <c r="BG111" i="127"/>
  <c r="BG112" i="127"/>
  <c r="BG113" i="127"/>
  <c r="BG114" i="127"/>
  <c r="BG115" i="127"/>
  <c r="BG116" i="127"/>
  <c r="BG117" i="127"/>
  <c r="BG118" i="127"/>
  <c r="BG119" i="127"/>
  <c r="BG120" i="127"/>
  <c r="BG121" i="127"/>
  <c r="BG122" i="127"/>
  <c r="BG123" i="127"/>
  <c r="BG124" i="127"/>
  <c r="BG5" i="127"/>
  <c r="BE7" i="127"/>
  <c r="BE8" i="127"/>
  <c r="BE9" i="127"/>
  <c r="BE10" i="127"/>
  <c r="BE11" i="127"/>
  <c r="BE12" i="127"/>
  <c r="BE14" i="127"/>
  <c r="BE15" i="127"/>
  <c r="BE16" i="127"/>
  <c r="BE17" i="127"/>
  <c r="BE18" i="127"/>
  <c r="BE19" i="127"/>
  <c r="BE20" i="127"/>
  <c r="BE21" i="127"/>
  <c r="BE22" i="127"/>
  <c r="BE23" i="127"/>
  <c r="BE25" i="127"/>
  <c r="BE26" i="127"/>
  <c r="BE27" i="127"/>
  <c r="BE28" i="127"/>
  <c r="BE29" i="127"/>
  <c r="BE30" i="127"/>
  <c r="BE32" i="127"/>
  <c r="BE34" i="127"/>
  <c r="BE35" i="127"/>
  <c r="BE36" i="127"/>
  <c r="BE37" i="127"/>
  <c r="BE38" i="127"/>
  <c r="BE40" i="127"/>
  <c r="BE41" i="127"/>
  <c r="BE42" i="127"/>
  <c r="BE43" i="127"/>
  <c r="BE44" i="127"/>
  <c r="BE45" i="127"/>
  <c r="BE46" i="127"/>
  <c r="BE47" i="127"/>
  <c r="BE48" i="127"/>
  <c r="BE49" i="127"/>
  <c r="BE50" i="127"/>
  <c r="BE51" i="127"/>
  <c r="BE52" i="127"/>
  <c r="BE54" i="127"/>
  <c r="BE55" i="127"/>
  <c r="BE56" i="127"/>
  <c r="BE57" i="127"/>
  <c r="BE58" i="127"/>
  <c r="BE59" i="127"/>
  <c r="BE60" i="127"/>
  <c r="BE61" i="127"/>
  <c r="BE62" i="127"/>
  <c r="BE64" i="127"/>
  <c r="BE65" i="127"/>
  <c r="BE66" i="127"/>
  <c r="BE67" i="127"/>
  <c r="BE68" i="127"/>
  <c r="BE70" i="127"/>
  <c r="BE71" i="127"/>
  <c r="BE72" i="127"/>
  <c r="BE75" i="127"/>
  <c r="BE76" i="127"/>
  <c r="BE78" i="127"/>
  <c r="BE79" i="127"/>
  <c r="BE80" i="127"/>
  <c r="BE81" i="127"/>
  <c r="BE84" i="127"/>
  <c r="BE85" i="127"/>
  <c r="BE86" i="127"/>
  <c r="BE87" i="127"/>
  <c r="BE88" i="127"/>
  <c r="BE89" i="127"/>
  <c r="BE90" i="127"/>
  <c r="BE91" i="127"/>
  <c r="BE92" i="127"/>
  <c r="BE95" i="127"/>
  <c r="BE96" i="127"/>
  <c r="BE98" i="127"/>
  <c r="BE99" i="127"/>
  <c r="BE100" i="127"/>
  <c r="BE101" i="127"/>
  <c r="BE102" i="127"/>
  <c r="BE103" i="127"/>
  <c r="BE104" i="127"/>
  <c r="BE106" i="127"/>
  <c r="BE107" i="127"/>
  <c r="BE108" i="127"/>
  <c r="BE109" i="127"/>
  <c r="BE111" i="127"/>
  <c r="BE112" i="127"/>
  <c r="BE114" i="127"/>
  <c r="BE115" i="127"/>
  <c r="BE116" i="127"/>
  <c r="BE117" i="127"/>
  <c r="BE118" i="127"/>
  <c r="BE119" i="127"/>
  <c r="BE120" i="127"/>
  <c r="BE121" i="127"/>
  <c r="BE122" i="127"/>
  <c r="BE123" i="127"/>
  <c r="BE124" i="127"/>
  <c r="BE5" i="127"/>
  <c r="BC7" i="127"/>
  <c r="BC8" i="127"/>
  <c r="BC9" i="127"/>
  <c r="BC10" i="127"/>
  <c r="BC11" i="127"/>
  <c r="BC12" i="127"/>
  <c r="BC14" i="127"/>
  <c r="BC15" i="127"/>
  <c r="BC16" i="127"/>
  <c r="BC17" i="127"/>
  <c r="BC18" i="127"/>
  <c r="BC19" i="127"/>
  <c r="BC20" i="127"/>
  <c r="BC21" i="127"/>
  <c r="BC22" i="127"/>
  <c r="BC23" i="127"/>
  <c r="BC25" i="127"/>
  <c r="BC26" i="127"/>
  <c r="BC27" i="127"/>
  <c r="BC28" i="127"/>
  <c r="BC29" i="127"/>
  <c r="BC30" i="127"/>
  <c r="BC31" i="127"/>
  <c r="BC32" i="127"/>
  <c r="BC34" i="127"/>
  <c r="BC35" i="127"/>
  <c r="BC36" i="127"/>
  <c r="BC37" i="127"/>
  <c r="BC38" i="127"/>
  <c r="BC39" i="127"/>
  <c r="BC40" i="127"/>
  <c r="BC41" i="127"/>
  <c r="BC42" i="127"/>
  <c r="BC43" i="127"/>
  <c r="BC44" i="127"/>
  <c r="BC45" i="127"/>
  <c r="BC46" i="127"/>
  <c r="BC47" i="127"/>
  <c r="BC48" i="127"/>
  <c r="BC49" i="127"/>
  <c r="BC50" i="127"/>
  <c r="BC51" i="127"/>
  <c r="BC52" i="127"/>
  <c r="BC53" i="127"/>
  <c r="BC54" i="127"/>
  <c r="BC55" i="127"/>
  <c r="BC56" i="127"/>
  <c r="BC57" i="127"/>
  <c r="BC58" i="127"/>
  <c r="BC59" i="127"/>
  <c r="BC60" i="127"/>
  <c r="BC62" i="127"/>
  <c r="BC64" i="127"/>
  <c r="BC65" i="127"/>
  <c r="BC66" i="127"/>
  <c r="BC67" i="127"/>
  <c r="BC68" i="127"/>
  <c r="BC70" i="127"/>
  <c r="BC71" i="127"/>
  <c r="BC72" i="127"/>
  <c r="BC73" i="127"/>
  <c r="BC74" i="127"/>
  <c r="BC75" i="127"/>
  <c r="BC76" i="127"/>
  <c r="BC78" i="127"/>
  <c r="BC79" i="127"/>
  <c r="BC80" i="127"/>
  <c r="BC81" i="127"/>
  <c r="BC83" i="127"/>
  <c r="BC84" i="127"/>
  <c r="BC85" i="127"/>
  <c r="BC87" i="127"/>
  <c r="BC88" i="127"/>
  <c r="BC89" i="127"/>
  <c r="BC90" i="127"/>
  <c r="BC91" i="127"/>
  <c r="BC92" i="127"/>
  <c r="BC93" i="127"/>
  <c r="BC94" i="127"/>
  <c r="BC95" i="127"/>
  <c r="BC96" i="127"/>
  <c r="BC97" i="127"/>
  <c r="BC98" i="127"/>
  <c r="BC99" i="127"/>
  <c r="BC100" i="127"/>
  <c r="BC101" i="127"/>
  <c r="BC102" i="127"/>
  <c r="BC103" i="127"/>
  <c r="BC104" i="127"/>
  <c r="BC105" i="127"/>
  <c r="BC106" i="127"/>
  <c r="BC107" i="127"/>
  <c r="BC108" i="127"/>
  <c r="BC111" i="127"/>
  <c r="BC112" i="127"/>
  <c r="BC113" i="127"/>
  <c r="BC114" i="127"/>
  <c r="BC115" i="127"/>
  <c r="BC116" i="127"/>
  <c r="BC117" i="127"/>
  <c r="BC118" i="127"/>
  <c r="BC119" i="127"/>
  <c r="BC120" i="127"/>
  <c r="BC121" i="127"/>
  <c r="BC122" i="127"/>
  <c r="BC123" i="127"/>
  <c r="BC124" i="127"/>
  <c r="BC5" i="127"/>
  <c r="BA7" i="127"/>
  <c r="BA8" i="127"/>
  <c r="BA9" i="127"/>
  <c r="BA10" i="127"/>
  <c r="BA11" i="127"/>
  <c r="BA12" i="127"/>
  <c r="BA14" i="127"/>
  <c r="BA15" i="127"/>
  <c r="BA16" i="127"/>
  <c r="BA17" i="127"/>
  <c r="BA18" i="127"/>
  <c r="BA19" i="127"/>
  <c r="BA20" i="127"/>
  <c r="BA21" i="127"/>
  <c r="BA23" i="127"/>
  <c r="BA25" i="127"/>
  <c r="BA26" i="127"/>
  <c r="BA28" i="127"/>
  <c r="BA29" i="127"/>
  <c r="BA30" i="127"/>
  <c r="BA32" i="127"/>
  <c r="BA33" i="127"/>
  <c r="BA34" i="127"/>
  <c r="BA35" i="127"/>
  <c r="BA36" i="127"/>
  <c r="BA37" i="127"/>
  <c r="BA38" i="127"/>
  <c r="BA39" i="127"/>
  <c r="BA40" i="127"/>
  <c r="BA41" i="127"/>
  <c r="BA42" i="127"/>
  <c r="BA43" i="127"/>
  <c r="BA44" i="127"/>
  <c r="BA45" i="127"/>
  <c r="BA46" i="127"/>
  <c r="BA47" i="127"/>
  <c r="BA48" i="127"/>
  <c r="BA49" i="127"/>
  <c r="BA51" i="127"/>
  <c r="BA52" i="127"/>
  <c r="BA54" i="127"/>
  <c r="BA55" i="127"/>
  <c r="BA56" i="127"/>
  <c r="BA57" i="127"/>
  <c r="BA58" i="127"/>
  <c r="BA59" i="127"/>
  <c r="BA60" i="127"/>
  <c r="BA61" i="127"/>
  <c r="BA62" i="127"/>
  <c r="BA64" i="127"/>
  <c r="BA66" i="127"/>
  <c r="BA67" i="127"/>
  <c r="BA70" i="127"/>
  <c r="BA71" i="127"/>
  <c r="BA72" i="127"/>
  <c r="BA74" i="127"/>
  <c r="BA75" i="127"/>
  <c r="BA76" i="127"/>
  <c r="BA77" i="127"/>
  <c r="BA78" i="127"/>
  <c r="BA79" i="127"/>
  <c r="BA80" i="127"/>
  <c r="BA81" i="127"/>
  <c r="BA85" i="127"/>
  <c r="BA87" i="127"/>
  <c r="BA89" i="127"/>
  <c r="BA90" i="127"/>
  <c r="BA91" i="127"/>
  <c r="BA92" i="127"/>
  <c r="BA94" i="127"/>
  <c r="BA95" i="127"/>
  <c r="BA96" i="127"/>
  <c r="BA97" i="127"/>
  <c r="BA98" i="127"/>
  <c r="BA99" i="127"/>
  <c r="BA100" i="127"/>
  <c r="BA101" i="127"/>
  <c r="BA102" i="127"/>
  <c r="BA103" i="127"/>
  <c r="BA104" i="127"/>
  <c r="BA105" i="127"/>
  <c r="BA106" i="127"/>
  <c r="BA107" i="127"/>
  <c r="BA108" i="127"/>
  <c r="BA110" i="127"/>
  <c r="BA111" i="127"/>
  <c r="BA112" i="127"/>
  <c r="BA113" i="127"/>
  <c r="BA115" i="127"/>
  <c r="BA116" i="127"/>
  <c r="BA117" i="127"/>
  <c r="BA118" i="127"/>
  <c r="BA119" i="127"/>
  <c r="BA120" i="127"/>
  <c r="BA121" i="127"/>
  <c r="BA122" i="127"/>
  <c r="BA123" i="127"/>
  <c r="BA124" i="127"/>
  <c r="BA5" i="127"/>
  <c r="AY7" i="127"/>
  <c r="AY8" i="127"/>
  <c r="AY9" i="127"/>
  <c r="AY10" i="127"/>
  <c r="AY11" i="127"/>
  <c r="AY12" i="127"/>
  <c r="AY14" i="127"/>
  <c r="AY15" i="127"/>
  <c r="AY16" i="127"/>
  <c r="AY17" i="127"/>
  <c r="AY18" i="127"/>
  <c r="AY19" i="127"/>
  <c r="AY20" i="127"/>
  <c r="AY21" i="127"/>
  <c r="AY23" i="127"/>
  <c r="AY25" i="127"/>
  <c r="AY28" i="127"/>
  <c r="AY29" i="127"/>
  <c r="AY30" i="127"/>
  <c r="AY31" i="127"/>
  <c r="AY32" i="127"/>
  <c r="AY33" i="127"/>
  <c r="AY34" i="127"/>
  <c r="AY35" i="127"/>
  <c r="AY37" i="127"/>
  <c r="AY38" i="127"/>
  <c r="AY39" i="127"/>
  <c r="AY40" i="127"/>
  <c r="AY41" i="127"/>
  <c r="AY42" i="127"/>
  <c r="AY44" i="127"/>
  <c r="AY46" i="127"/>
  <c r="AY47" i="127"/>
  <c r="AY48" i="127"/>
  <c r="AY50" i="127"/>
  <c r="AY51" i="127"/>
  <c r="AY52" i="127"/>
  <c r="AY54" i="127"/>
  <c r="AY55" i="127"/>
  <c r="AY57" i="127"/>
  <c r="AY58" i="127"/>
  <c r="AY59" i="127"/>
  <c r="AY60" i="127"/>
  <c r="AY61" i="127"/>
  <c r="AY62" i="127"/>
  <c r="AY64" i="127"/>
  <c r="AY66" i="127"/>
  <c r="AY67" i="127"/>
  <c r="AY68" i="127"/>
  <c r="AY70" i="127"/>
  <c r="AY71" i="127"/>
  <c r="AY73" i="127"/>
  <c r="AY75" i="127"/>
  <c r="AY76" i="127"/>
  <c r="AY78" i="127"/>
  <c r="AY79" i="127"/>
  <c r="AY80" i="127"/>
  <c r="AY81" i="127"/>
  <c r="AY82" i="127"/>
  <c r="AY83" i="127"/>
  <c r="AY84" i="127"/>
  <c r="AY85" i="127"/>
  <c r="AY86" i="127"/>
  <c r="AY87" i="127"/>
  <c r="AY89" i="127"/>
  <c r="AY90" i="127"/>
  <c r="AY91" i="127"/>
  <c r="AY92" i="127"/>
  <c r="AY95" i="127"/>
  <c r="AY96" i="127"/>
  <c r="AY98" i="127"/>
  <c r="AY99" i="127"/>
  <c r="AY101" i="127"/>
  <c r="AY102" i="127"/>
  <c r="AY103" i="127"/>
  <c r="AY104" i="127"/>
  <c r="AY106" i="127"/>
  <c r="AY107" i="127"/>
  <c r="AY108" i="127"/>
  <c r="AY109" i="127"/>
  <c r="AY111" i="127"/>
  <c r="AY112" i="127"/>
  <c r="AY113" i="127"/>
  <c r="AY114" i="127"/>
  <c r="AY115" i="127"/>
  <c r="AY116" i="127"/>
  <c r="AY117" i="127"/>
  <c r="AY118" i="127"/>
  <c r="AY119" i="127"/>
  <c r="AY120" i="127"/>
  <c r="AY122" i="127"/>
  <c r="AY123" i="127"/>
  <c r="AY124" i="127"/>
  <c r="AY5" i="127"/>
  <c r="AW7" i="127"/>
  <c r="AW8" i="127"/>
  <c r="AW9" i="127"/>
  <c r="AW10" i="127"/>
  <c r="AW11" i="127"/>
  <c r="AW12" i="127"/>
  <c r="AW14" i="127"/>
  <c r="AW15" i="127"/>
  <c r="AW16" i="127"/>
  <c r="AW17" i="127"/>
  <c r="AW18" i="127"/>
  <c r="AW19" i="127"/>
  <c r="AW20" i="127"/>
  <c r="AW21" i="127"/>
  <c r="AW22" i="127"/>
  <c r="AW23" i="127"/>
  <c r="AW25" i="127"/>
  <c r="AW28" i="127"/>
  <c r="AW29" i="127"/>
  <c r="AW32" i="127"/>
  <c r="AW33" i="127"/>
  <c r="AW34" i="127"/>
  <c r="AW35" i="127"/>
  <c r="AW37" i="127"/>
  <c r="AW38" i="127"/>
  <c r="AW39" i="127"/>
  <c r="AW40" i="127"/>
  <c r="AW41" i="127"/>
  <c r="AW42" i="127"/>
  <c r="AW44" i="127"/>
  <c r="AW46" i="127"/>
  <c r="AW47" i="127"/>
  <c r="AW48" i="127"/>
  <c r="AW49" i="127"/>
  <c r="AW50" i="127"/>
  <c r="AW51" i="127"/>
  <c r="AW52" i="127"/>
  <c r="AW54" i="127"/>
  <c r="AW55" i="127"/>
  <c r="AW57" i="127"/>
  <c r="AW58" i="127"/>
  <c r="AW60" i="127"/>
  <c r="AW61" i="127"/>
  <c r="AW62" i="127"/>
  <c r="AW64" i="127"/>
  <c r="AW66" i="127"/>
  <c r="AW67" i="127"/>
  <c r="AW68" i="127"/>
  <c r="AW69" i="127"/>
  <c r="AW70" i="127"/>
  <c r="AW71" i="127"/>
  <c r="AW73" i="127"/>
  <c r="AW75" i="127"/>
  <c r="AW76" i="127"/>
  <c r="AW78" i="127"/>
  <c r="AW79" i="127"/>
  <c r="AW80" i="127"/>
  <c r="AW81" i="127"/>
  <c r="AW82" i="127"/>
  <c r="AW83" i="127"/>
  <c r="AW84" i="127"/>
  <c r="AW85" i="127"/>
  <c r="AW86" i="127"/>
  <c r="AW87" i="127"/>
  <c r="AW89" i="127"/>
  <c r="AW90" i="127"/>
  <c r="AW91" i="127"/>
  <c r="AW92" i="127"/>
  <c r="AW95" i="127"/>
  <c r="AW96" i="127"/>
  <c r="AW98" i="127"/>
  <c r="AW99" i="127"/>
  <c r="AW101" i="127"/>
  <c r="AW102" i="127"/>
  <c r="AW103" i="127"/>
  <c r="AW104" i="127"/>
  <c r="AW106" i="127"/>
  <c r="AW107" i="127"/>
  <c r="AW108" i="127"/>
  <c r="AW109" i="127"/>
  <c r="AW111" i="127"/>
  <c r="AW112" i="127"/>
  <c r="AW113" i="127"/>
  <c r="AW114" i="127"/>
  <c r="AW115" i="127"/>
  <c r="AW116" i="127"/>
  <c r="AW118" i="127"/>
  <c r="AW119" i="127"/>
  <c r="AW120" i="127"/>
  <c r="AW122" i="127"/>
  <c r="AW123" i="127"/>
  <c r="AW124" i="127"/>
  <c r="AW5" i="127"/>
  <c r="AU7" i="127"/>
  <c r="AU8" i="127"/>
  <c r="AU9" i="127"/>
  <c r="AU10" i="127"/>
  <c r="AU11" i="127"/>
  <c r="AU12" i="127"/>
  <c r="AU14" i="127"/>
  <c r="AU15" i="127"/>
  <c r="AU16" i="127"/>
  <c r="AU17" i="127"/>
  <c r="AU18" i="127"/>
  <c r="AU19" i="127"/>
  <c r="AU20" i="127"/>
  <c r="AU21" i="127"/>
  <c r="AU25" i="127"/>
  <c r="AU26" i="127"/>
  <c r="AU27" i="127"/>
  <c r="AU28" i="127"/>
  <c r="AU29" i="127"/>
  <c r="AU31" i="127"/>
  <c r="AU32" i="127"/>
  <c r="AU34" i="127"/>
  <c r="AU35" i="127"/>
  <c r="AU36" i="127"/>
  <c r="AU37" i="127"/>
  <c r="AU38" i="127"/>
  <c r="AU39" i="127"/>
  <c r="AU40" i="127"/>
  <c r="AU41" i="127"/>
  <c r="AU42" i="127"/>
  <c r="AU43" i="127"/>
  <c r="AU44" i="127"/>
  <c r="AU45" i="127"/>
  <c r="AU46" i="127"/>
  <c r="AU47" i="127"/>
  <c r="AU48" i="127"/>
  <c r="AU49" i="127"/>
  <c r="AU50" i="127"/>
  <c r="AU51" i="127"/>
  <c r="AU52" i="127"/>
  <c r="AU53" i="127"/>
  <c r="AU54" i="127"/>
  <c r="AU55" i="127"/>
  <c r="AU56" i="127"/>
  <c r="AU57" i="127"/>
  <c r="AU58" i="127"/>
  <c r="AU59" i="127"/>
  <c r="AU60" i="127"/>
  <c r="AU61" i="127"/>
  <c r="AU62" i="127"/>
  <c r="AU63" i="127"/>
  <c r="AU64" i="127"/>
  <c r="AU65" i="127"/>
  <c r="AU66" i="127"/>
  <c r="AU67" i="127"/>
  <c r="AU69" i="127"/>
  <c r="AU70" i="127"/>
  <c r="AU71" i="127"/>
  <c r="AU72" i="127"/>
  <c r="AU73" i="127"/>
  <c r="AU74" i="127"/>
  <c r="AU75" i="127"/>
  <c r="AU76" i="127"/>
  <c r="AU77" i="127"/>
  <c r="AU78" i="127"/>
  <c r="AU79" i="127"/>
  <c r="AU80" i="127"/>
  <c r="AU81" i="127"/>
  <c r="AU82" i="127"/>
  <c r="AU83" i="127"/>
  <c r="AU85" i="127"/>
  <c r="AU86" i="127"/>
  <c r="AU87" i="127"/>
  <c r="AU88" i="127"/>
  <c r="AU89" i="127"/>
  <c r="AU90" i="127"/>
  <c r="AU91" i="127"/>
  <c r="AU92" i="127"/>
  <c r="AU93" i="127"/>
  <c r="AU95" i="127"/>
  <c r="AU96" i="127"/>
  <c r="AU97" i="127"/>
  <c r="AU98" i="127"/>
  <c r="AU99" i="127"/>
  <c r="AU100" i="127"/>
  <c r="AU101" i="127"/>
  <c r="AU102" i="127"/>
  <c r="AU103" i="127"/>
  <c r="AU104" i="127"/>
  <c r="AU106" i="127"/>
  <c r="AU107" i="127"/>
  <c r="AU108" i="127"/>
  <c r="AU110" i="127"/>
  <c r="AU111" i="127"/>
  <c r="AU112" i="127"/>
  <c r="AU113" i="127"/>
  <c r="AU114" i="127"/>
  <c r="AU115" i="127"/>
  <c r="AU116" i="127"/>
  <c r="AU118" i="127"/>
  <c r="AU119" i="127"/>
  <c r="AU120" i="127"/>
  <c r="AU122" i="127"/>
  <c r="AU123" i="127"/>
  <c r="AU124" i="127"/>
  <c r="AU5" i="127"/>
  <c r="AS7" i="127"/>
  <c r="AS8" i="127"/>
  <c r="AS9" i="127"/>
  <c r="AS10" i="127"/>
  <c r="AS11" i="127"/>
  <c r="AS12" i="127"/>
  <c r="AS14" i="127"/>
  <c r="AS15" i="127"/>
  <c r="AS16" i="127"/>
  <c r="AS17" i="127"/>
  <c r="AS18" i="127"/>
  <c r="AS19" i="127"/>
  <c r="AS20" i="127"/>
  <c r="AS21" i="127"/>
  <c r="AS22" i="127"/>
  <c r="AS23" i="127"/>
  <c r="AS24" i="127"/>
  <c r="AS25" i="127"/>
  <c r="AS26" i="127"/>
  <c r="AS27" i="127"/>
  <c r="AS28" i="127"/>
  <c r="AS30" i="127"/>
  <c r="AS31" i="127"/>
  <c r="AS32" i="127"/>
  <c r="AS33" i="127"/>
  <c r="AS34" i="127"/>
  <c r="AS35" i="127"/>
  <c r="AS36" i="127"/>
  <c r="AS37" i="127"/>
  <c r="AS38" i="127"/>
  <c r="AS39" i="127"/>
  <c r="AS40" i="127"/>
  <c r="AS41" i="127"/>
  <c r="AS42" i="127"/>
  <c r="AS43" i="127"/>
  <c r="AS44" i="127"/>
  <c r="AS45" i="127"/>
  <c r="AS46" i="127"/>
  <c r="AS47" i="127"/>
  <c r="AS48" i="127"/>
  <c r="AS49" i="127"/>
  <c r="AS50" i="127"/>
  <c r="AS51" i="127"/>
  <c r="AS52" i="127"/>
  <c r="AS53" i="127"/>
  <c r="AS54" i="127"/>
  <c r="AS55" i="127"/>
  <c r="AS56" i="127"/>
  <c r="AS57" i="127"/>
  <c r="AS58" i="127"/>
  <c r="AS59" i="127"/>
  <c r="AS60" i="127"/>
  <c r="AS61" i="127"/>
  <c r="AS62" i="127"/>
  <c r="AS63" i="127"/>
  <c r="AS64" i="127"/>
  <c r="AS65" i="127"/>
  <c r="AS66" i="127"/>
  <c r="AS67" i="127"/>
  <c r="AS68" i="127"/>
  <c r="AS69" i="127"/>
  <c r="AS70" i="127"/>
  <c r="AS71" i="127"/>
  <c r="AS72" i="127"/>
  <c r="AS73" i="127"/>
  <c r="AS75" i="127"/>
  <c r="AS76" i="127"/>
  <c r="AS78" i="127"/>
  <c r="AS79" i="127"/>
  <c r="AS80" i="127"/>
  <c r="AS81" i="127"/>
  <c r="AS83" i="127"/>
  <c r="AS84" i="127"/>
  <c r="AS85" i="127"/>
  <c r="AS86" i="127"/>
  <c r="AS87" i="127"/>
  <c r="AS88" i="127"/>
  <c r="AS89" i="127"/>
  <c r="AS90" i="127"/>
  <c r="AS91" i="127"/>
  <c r="AS92" i="127"/>
  <c r="AS95" i="127"/>
  <c r="AS96" i="127"/>
  <c r="AS98" i="127"/>
  <c r="AS99" i="127"/>
  <c r="AS100" i="127"/>
  <c r="AS101" i="127"/>
  <c r="AS102" i="127"/>
  <c r="AS103" i="127"/>
  <c r="AS104" i="127"/>
  <c r="AS105" i="127"/>
  <c r="AS106" i="127"/>
  <c r="AS107" i="127"/>
  <c r="AS108" i="127"/>
  <c r="AS109" i="127"/>
  <c r="AS110" i="127"/>
  <c r="AS111" i="127"/>
  <c r="AS112" i="127"/>
  <c r="AS113" i="127"/>
  <c r="AS114" i="127"/>
  <c r="AS115" i="127"/>
  <c r="AS116" i="127"/>
  <c r="AS117" i="127"/>
  <c r="AS118" i="127"/>
  <c r="AS119" i="127"/>
  <c r="AS120" i="127"/>
  <c r="AS122" i="127"/>
  <c r="AS123" i="127"/>
  <c r="AS124" i="127"/>
  <c r="AS5" i="127"/>
  <c r="AQ7" i="127"/>
  <c r="AQ8" i="127"/>
  <c r="AQ9" i="127"/>
  <c r="AQ10" i="127"/>
  <c r="AQ11" i="127"/>
  <c r="AQ12" i="127"/>
  <c r="AQ14" i="127"/>
  <c r="AQ15" i="127"/>
  <c r="AQ16" i="127"/>
  <c r="AQ17" i="127"/>
  <c r="AQ18" i="127"/>
  <c r="AQ19" i="127"/>
  <c r="AQ20" i="127"/>
  <c r="AQ21" i="127"/>
  <c r="AQ22" i="127"/>
  <c r="AQ23" i="127"/>
  <c r="AQ24" i="127"/>
  <c r="AQ25" i="127"/>
  <c r="AQ27" i="127"/>
  <c r="AQ28" i="127"/>
  <c r="AQ31" i="127"/>
  <c r="AQ32" i="127"/>
  <c r="AQ33" i="127"/>
  <c r="AQ34" i="127"/>
  <c r="AQ35" i="127"/>
  <c r="AQ36" i="127"/>
  <c r="AQ37" i="127"/>
  <c r="AQ38" i="127"/>
  <c r="AQ39" i="127"/>
  <c r="AQ40" i="127"/>
  <c r="AQ41" i="127"/>
  <c r="AQ42" i="127"/>
  <c r="AQ43" i="127"/>
  <c r="AQ44" i="127"/>
  <c r="AQ45" i="127"/>
  <c r="AQ46" i="127"/>
  <c r="AQ47" i="127"/>
  <c r="AQ48" i="127"/>
  <c r="AQ49" i="127"/>
  <c r="AQ50" i="127"/>
  <c r="AQ51" i="127"/>
  <c r="AQ52" i="127"/>
  <c r="AQ53" i="127"/>
  <c r="AQ54" i="127"/>
  <c r="AQ55" i="127"/>
  <c r="AQ57" i="127"/>
  <c r="AQ58" i="127"/>
  <c r="AQ59" i="127"/>
  <c r="AQ60" i="127"/>
  <c r="AQ61" i="127"/>
  <c r="AQ62" i="127"/>
  <c r="AQ63" i="127"/>
  <c r="AQ64" i="127"/>
  <c r="AQ66" i="127"/>
  <c r="AQ67" i="127"/>
  <c r="AQ68" i="127"/>
  <c r="AQ69" i="127"/>
  <c r="AQ70" i="127"/>
  <c r="AQ71" i="127"/>
  <c r="AQ72" i="127"/>
  <c r="AQ74" i="127"/>
  <c r="AQ75" i="127"/>
  <c r="AQ76" i="127"/>
  <c r="AQ78" i="127"/>
  <c r="AQ79" i="127"/>
  <c r="AQ80" i="127"/>
  <c r="AQ81" i="127"/>
  <c r="AQ82" i="127"/>
  <c r="AQ83" i="127"/>
  <c r="AQ85" i="127"/>
  <c r="AQ87" i="127"/>
  <c r="AQ90" i="127"/>
  <c r="AQ92" i="127"/>
  <c r="AQ94" i="127"/>
  <c r="AQ95" i="127"/>
  <c r="AQ96" i="127"/>
  <c r="AQ97" i="127"/>
  <c r="AQ98" i="127"/>
  <c r="AQ99" i="127"/>
  <c r="AQ100" i="127"/>
  <c r="AQ101" i="127"/>
  <c r="AQ102" i="127"/>
  <c r="AQ103" i="127"/>
  <c r="AQ104" i="127"/>
  <c r="AQ105" i="127"/>
  <c r="AQ106" i="127"/>
  <c r="AQ107" i="127"/>
  <c r="AQ108" i="127"/>
  <c r="AQ110" i="127"/>
  <c r="AQ111" i="127"/>
  <c r="AQ112" i="127"/>
  <c r="AQ113" i="127"/>
  <c r="AQ115" i="127"/>
  <c r="AQ116" i="127"/>
  <c r="AQ117" i="127"/>
  <c r="AQ118" i="127"/>
  <c r="AQ119" i="127"/>
  <c r="AQ120" i="127"/>
  <c r="AQ121" i="127"/>
  <c r="AQ122" i="127"/>
  <c r="AQ123" i="127"/>
  <c r="AQ124" i="127"/>
  <c r="AQ5" i="127"/>
  <c r="AO7" i="127"/>
  <c r="AO8" i="127"/>
  <c r="AO9" i="127"/>
  <c r="AO10" i="127"/>
  <c r="AO11" i="127"/>
  <c r="AO12" i="127"/>
  <c r="AO14" i="127"/>
  <c r="AO15" i="127"/>
  <c r="AO16" i="127"/>
  <c r="AO17" i="127"/>
  <c r="AO18" i="127"/>
  <c r="AO19" i="127"/>
  <c r="AO20" i="127"/>
  <c r="AO21" i="127"/>
  <c r="AO22" i="127"/>
  <c r="AO25" i="127"/>
  <c r="AO26" i="127"/>
  <c r="AO27" i="127"/>
  <c r="AO28" i="127"/>
  <c r="AO29" i="127"/>
  <c r="AO30" i="127"/>
  <c r="AO31" i="127"/>
  <c r="AO32" i="127"/>
  <c r="AO34" i="127"/>
  <c r="AO35" i="127"/>
  <c r="AO36" i="127"/>
  <c r="AO37" i="127"/>
  <c r="AO38" i="127"/>
  <c r="AO39" i="127"/>
  <c r="AO40" i="127"/>
  <c r="AO41" i="127"/>
  <c r="AO42" i="127"/>
  <c r="AO44" i="127"/>
  <c r="AO45" i="127"/>
  <c r="AO46" i="127"/>
  <c r="AO47" i="127"/>
  <c r="AO48" i="127"/>
  <c r="AO49" i="127"/>
  <c r="AO50" i="127"/>
  <c r="AO51" i="127"/>
  <c r="AO52" i="127"/>
  <c r="AO53" i="127"/>
  <c r="AO54" i="127"/>
  <c r="AO55" i="127"/>
  <c r="AO56" i="127"/>
  <c r="AO57" i="127"/>
  <c r="AO58" i="127"/>
  <c r="AO59" i="127"/>
  <c r="AO60" i="127"/>
  <c r="AO61" i="127"/>
  <c r="AO62" i="127"/>
  <c r="AO63" i="127"/>
  <c r="AO64" i="127"/>
  <c r="AO65" i="127"/>
  <c r="AO66" i="127"/>
  <c r="AO67" i="127"/>
  <c r="AO68" i="127"/>
  <c r="AO70" i="127"/>
  <c r="AO71" i="127"/>
  <c r="AO73" i="127"/>
  <c r="AO74" i="127"/>
  <c r="AO75" i="127"/>
  <c r="AO76" i="127"/>
  <c r="AO77" i="127"/>
  <c r="AO78" i="127"/>
  <c r="AO79" i="127"/>
  <c r="AO80" i="127"/>
  <c r="AO81" i="127"/>
  <c r="AO82" i="127"/>
  <c r="AO83" i="127"/>
  <c r="AO84" i="127"/>
  <c r="AO85" i="127"/>
  <c r="AO86" i="127"/>
  <c r="AO87" i="127"/>
  <c r="AO89" i="127"/>
  <c r="AO90" i="127"/>
  <c r="AO91" i="127"/>
  <c r="AO92" i="127"/>
  <c r="AO93" i="127"/>
  <c r="AO94" i="127"/>
  <c r="AO95" i="127"/>
  <c r="AO96" i="127"/>
  <c r="AO97" i="127"/>
  <c r="AO98" i="127"/>
  <c r="AO99" i="127"/>
  <c r="AO100" i="127"/>
  <c r="AO101" i="127"/>
  <c r="AO102" i="127"/>
  <c r="AO103" i="127"/>
  <c r="AO104" i="127"/>
  <c r="AO106" i="127"/>
  <c r="AO107" i="127"/>
  <c r="AO108" i="127"/>
  <c r="AO110" i="127"/>
  <c r="AO111" i="127"/>
  <c r="AO112" i="127"/>
  <c r="AO113" i="127"/>
  <c r="AO114" i="127"/>
  <c r="AO115" i="127"/>
  <c r="AO116" i="127"/>
  <c r="AO117" i="127"/>
  <c r="AO118" i="127"/>
  <c r="AO119" i="127"/>
  <c r="AO120" i="127"/>
  <c r="AO121" i="127"/>
  <c r="AO122" i="127"/>
  <c r="AO123" i="127"/>
  <c r="AO124" i="127"/>
  <c r="AO5" i="127"/>
  <c r="AM7" i="127"/>
  <c r="AM8" i="127"/>
  <c r="AM9" i="127"/>
  <c r="AM10" i="127"/>
  <c r="AM11" i="127"/>
  <c r="AM12" i="127"/>
  <c r="AM14" i="127"/>
  <c r="AM15" i="127"/>
  <c r="AM16" i="127"/>
  <c r="AM17" i="127"/>
  <c r="AM18" i="127"/>
  <c r="AM19" i="127"/>
  <c r="AM20" i="127"/>
  <c r="AM21" i="127"/>
  <c r="AM22" i="127"/>
  <c r="AM23" i="127"/>
  <c r="AM25" i="127"/>
  <c r="AM26" i="127"/>
  <c r="AM27" i="127"/>
  <c r="AM28" i="127"/>
  <c r="AM29" i="127"/>
  <c r="AM30" i="127"/>
  <c r="AM31" i="127"/>
  <c r="AM32" i="127"/>
  <c r="AM33" i="127"/>
  <c r="AM34" i="127"/>
  <c r="AM35" i="127"/>
  <c r="AM36" i="127"/>
  <c r="AM37" i="127"/>
  <c r="AM38" i="127"/>
  <c r="AM39" i="127"/>
  <c r="AM40" i="127"/>
  <c r="AM41" i="127"/>
  <c r="AM42" i="127"/>
  <c r="AM43" i="127"/>
  <c r="AM44" i="127"/>
  <c r="AM45" i="127"/>
  <c r="AM46" i="127"/>
  <c r="AM47" i="127"/>
  <c r="AM48" i="127"/>
  <c r="AM49" i="127"/>
  <c r="AM50" i="127"/>
  <c r="AM51" i="127"/>
  <c r="AM52" i="127"/>
  <c r="AM53" i="127"/>
  <c r="AM54" i="127"/>
  <c r="AM55" i="127"/>
  <c r="AM56" i="127"/>
  <c r="AM57" i="127"/>
  <c r="AM58" i="127"/>
  <c r="AM59" i="127"/>
  <c r="AM60" i="127"/>
  <c r="AM61" i="127"/>
  <c r="AM62" i="127"/>
  <c r="AM63" i="127"/>
  <c r="AM64" i="127"/>
  <c r="AM65" i="127"/>
  <c r="AM66" i="127"/>
  <c r="AM67" i="127"/>
  <c r="AM68" i="127"/>
  <c r="AM69" i="127"/>
  <c r="AM70" i="127"/>
  <c r="AM71" i="127"/>
  <c r="AM72" i="127"/>
  <c r="AM73" i="127"/>
  <c r="AM74" i="127"/>
  <c r="AM75" i="127"/>
  <c r="AM76" i="127"/>
  <c r="AM77" i="127"/>
  <c r="AM78" i="127"/>
  <c r="AM79" i="127"/>
  <c r="AM80" i="127"/>
  <c r="AM81" i="127"/>
  <c r="AM83" i="127"/>
  <c r="AM84" i="127"/>
  <c r="AM85" i="127"/>
  <c r="AM86" i="127"/>
  <c r="AM87" i="127"/>
  <c r="AM88" i="127"/>
  <c r="AM89" i="127"/>
  <c r="AM90" i="127"/>
  <c r="AM91" i="127"/>
  <c r="AM92" i="127"/>
  <c r="AM93" i="127"/>
  <c r="AM94" i="127"/>
  <c r="AM95" i="127"/>
  <c r="AM96" i="127"/>
  <c r="AM97" i="127"/>
  <c r="AM98" i="127"/>
  <c r="AM99" i="127"/>
  <c r="AM100" i="127"/>
  <c r="AM101" i="127"/>
  <c r="AM102" i="127"/>
  <c r="AM103" i="127"/>
  <c r="AM104" i="127"/>
  <c r="AM105" i="127"/>
  <c r="AM106" i="127"/>
  <c r="AM107" i="127"/>
  <c r="AM108" i="127"/>
  <c r="AM109" i="127"/>
  <c r="AM111" i="127"/>
  <c r="AM112" i="127"/>
  <c r="AM114" i="127"/>
  <c r="AM115" i="127"/>
  <c r="AM116" i="127"/>
  <c r="AM117" i="127"/>
  <c r="AM118" i="127"/>
  <c r="AM119" i="127"/>
  <c r="AM120" i="127"/>
  <c r="AM122" i="127"/>
  <c r="AM123" i="127"/>
  <c r="AM124" i="127"/>
  <c r="AM5" i="127"/>
  <c r="AK7" i="127"/>
  <c r="AK8" i="127"/>
  <c r="AK9" i="127"/>
  <c r="AK10" i="127"/>
  <c r="AK11" i="127"/>
  <c r="AK12" i="127"/>
  <c r="AK14" i="127"/>
  <c r="AK15" i="127"/>
  <c r="AK16" i="127"/>
  <c r="AK17" i="127"/>
  <c r="AK18" i="127"/>
  <c r="AK19" i="127"/>
  <c r="AK20" i="127"/>
  <c r="AK21" i="127"/>
  <c r="AK22" i="127"/>
  <c r="AK23" i="127"/>
  <c r="AK25" i="127"/>
  <c r="AK26" i="127"/>
  <c r="AK27" i="127"/>
  <c r="AK28" i="127"/>
  <c r="AK29" i="127"/>
  <c r="AK30" i="127"/>
  <c r="AK31" i="127"/>
  <c r="AK32" i="127"/>
  <c r="AK33" i="127"/>
  <c r="AK34" i="127"/>
  <c r="AK35" i="127"/>
  <c r="AK36" i="127"/>
  <c r="AK37" i="127"/>
  <c r="AK38" i="127"/>
  <c r="AK39" i="127"/>
  <c r="AK40" i="127"/>
  <c r="AK41" i="127"/>
  <c r="AK42" i="127"/>
  <c r="AK43" i="127"/>
  <c r="AK44" i="127"/>
  <c r="AK45" i="127"/>
  <c r="AK46" i="127"/>
  <c r="AK47" i="127"/>
  <c r="AK48" i="127"/>
  <c r="AK49" i="127"/>
  <c r="AK50" i="127"/>
  <c r="AK51" i="127"/>
  <c r="AK52" i="127"/>
  <c r="AK53" i="127"/>
  <c r="AK54" i="127"/>
  <c r="AK55" i="127"/>
  <c r="AK56" i="127"/>
  <c r="AK57" i="127"/>
  <c r="AK58" i="127"/>
  <c r="AK59" i="127"/>
  <c r="AK60" i="127"/>
  <c r="AK62" i="127"/>
  <c r="AK64" i="127"/>
  <c r="AK65" i="127"/>
  <c r="AK66" i="127"/>
  <c r="AK67" i="127"/>
  <c r="AK68" i="127"/>
  <c r="AK70" i="127"/>
  <c r="AK71" i="127"/>
  <c r="AK72" i="127"/>
  <c r="AK73" i="127"/>
  <c r="AK75" i="127"/>
  <c r="AK76" i="127"/>
  <c r="AK78" i="127"/>
  <c r="AK79" i="127"/>
  <c r="AK80" i="127"/>
  <c r="AK81" i="127"/>
  <c r="AK82" i="127"/>
  <c r="AK83" i="127"/>
  <c r="AK84" i="127"/>
  <c r="AK85" i="127"/>
  <c r="AK87" i="127"/>
  <c r="AK88" i="127"/>
  <c r="AK89" i="127"/>
  <c r="AK90" i="127"/>
  <c r="AK91" i="127"/>
  <c r="AK92" i="127"/>
  <c r="AK93" i="127"/>
  <c r="AK94" i="127"/>
  <c r="AK95" i="127"/>
  <c r="AK96" i="127"/>
  <c r="AK97" i="127"/>
  <c r="AK98" i="127"/>
  <c r="AK99" i="127"/>
  <c r="AK100" i="127"/>
  <c r="AK101" i="127"/>
  <c r="AK102" i="127"/>
  <c r="AK104" i="127"/>
  <c r="AK105" i="127"/>
  <c r="AK106" i="127"/>
  <c r="AK107" i="127"/>
  <c r="AK108" i="127"/>
  <c r="AK109" i="127"/>
  <c r="AK111" i="127"/>
  <c r="AK112" i="127"/>
  <c r="AK113" i="127"/>
  <c r="AK114" i="127"/>
  <c r="AK115" i="127"/>
  <c r="AK116" i="127"/>
  <c r="AK117" i="127"/>
  <c r="AK118" i="127"/>
  <c r="AK119" i="127"/>
  <c r="AK120" i="127"/>
  <c r="AK121" i="127"/>
  <c r="AK122" i="127"/>
  <c r="AK123" i="127"/>
  <c r="AK124" i="127"/>
  <c r="AK5" i="127"/>
  <c r="AI7" i="127"/>
  <c r="AI8" i="127"/>
  <c r="AI9" i="127"/>
  <c r="AI10" i="127"/>
  <c r="AI11" i="127"/>
  <c r="AI12" i="127"/>
  <c r="AI14" i="127"/>
  <c r="AI15" i="127"/>
  <c r="AI16" i="127"/>
  <c r="AI17" i="127"/>
  <c r="AI18" i="127"/>
  <c r="AI19" i="127"/>
  <c r="AI20" i="127"/>
  <c r="AI21" i="127"/>
  <c r="AI23" i="127"/>
  <c r="AI25" i="127"/>
  <c r="AI28" i="127"/>
  <c r="AI29" i="127"/>
  <c r="AI30" i="127"/>
  <c r="AI31" i="127"/>
  <c r="AI32" i="127"/>
  <c r="AI33" i="127"/>
  <c r="AI34" i="127"/>
  <c r="AI35" i="127"/>
  <c r="AI37" i="127"/>
  <c r="AI38" i="127"/>
  <c r="AI39" i="127"/>
  <c r="AI40" i="127"/>
  <c r="AI41" i="127"/>
  <c r="AI42" i="127"/>
  <c r="AI43" i="127"/>
  <c r="AI44" i="127"/>
  <c r="AI45" i="127"/>
  <c r="AI46" i="127"/>
  <c r="AI47" i="127"/>
  <c r="AI48" i="127"/>
  <c r="AI50" i="127"/>
  <c r="AI51" i="127"/>
  <c r="AI52" i="127"/>
  <c r="AI54" i="127"/>
  <c r="AI55" i="127"/>
  <c r="AI56" i="127"/>
  <c r="AI57" i="127"/>
  <c r="AI58" i="127"/>
  <c r="AI59" i="127"/>
  <c r="AI60" i="127"/>
  <c r="AI61" i="127"/>
  <c r="AI62" i="127"/>
  <c r="AI63" i="127"/>
  <c r="AI64" i="127"/>
  <c r="AI65" i="127"/>
  <c r="AI66" i="127"/>
  <c r="AI67" i="127"/>
  <c r="AI68" i="127"/>
  <c r="AI70" i="127"/>
  <c r="AI71" i="127"/>
  <c r="AI73" i="127"/>
  <c r="AI74" i="127"/>
  <c r="AI75" i="127"/>
  <c r="AI76" i="127"/>
  <c r="AI77" i="127"/>
  <c r="AI78" i="127"/>
  <c r="AI79" i="127"/>
  <c r="AI80" i="127"/>
  <c r="AI81" i="127"/>
  <c r="AI82" i="127"/>
  <c r="AI83" i="127"/>
  <c r="AI84" i="127"/>
  <c r="AI85" i="127"/>
  <c r="AI86" i="127"/>
  <c r="AI87" i="127"/>
  <c r="AI88" i="127"/>
  <c r="AI90" i="127"/>
  <c r="AI92" i="127"/>
  <c r="AI94" i="127"/>
  <c r="AI95" i="127"/>
  <c r="AI96" i="127"/>
  <c r="AI99" i="127"/>
  <c r="AI101" i="127"/>
  <c r="AI102" i="127"/>
  <c r="AI103" i="127"/>
  <c r="AI104" i="127"/>
  <c r="AI106" i="127"/>
  <c r="AI107" i="127"/>
  <c r="AI108" i="127"/>
  <c r="AI109" i="127"/>
  <c r="AI110" i="127"/>
  <c r="AI111" i="127"/>
  <c r="AI112" i="127"/>
  <c r="AI113" i="127"/>
  <c r="AI114" i="127"/>
  <c r="AI115" i="127"/>
  <c r="AI116" i="127"/>
  <c r="AI118" i="127"/>
  <c r="AI119" i="127"/>
  <c r="AI120" i="127"/>
  <c r="AI122" i="127"/>
  <c r="AI123" i="127"/>
  <c r="AI124" i="127"/>
  <c r="AI5" i="127"/>
  <c r="AG7" i="127"/>
  <c r="AG8" i="127"/>
  <c r="AG9" i="127"/>
  <c r="AG10" i="127"/>
  <c r="AG11" i="127"/>
  <c r="AG12" i="127"/>
  <c r="AG14" i="127"/>
  <c r="AG15" i="127"/>
  <c r="AG16" i="127"/>
  <c r="AG17" i="127"/>
  <c r="AG18" i="127"/>
  <c r="AG19" i="127"/>
  <c r="AG20" i="127"/>
  <c r="AG21" i="127"/>
  <c r="AG22" i="127"/>
  <c r="AG23" i="127"/>
  <c r="AG24" i="127"/>
  <c r="AG25" i="127"/>
  <c r="AG27" i="127"/>
  <c r="AG28" i="127"/>
  <c r="AG32" i="127"/>
  <c r="AG33" i="127"/>
  <c r="AG34" i="127"/>
  <c r="AG35" i="127"/>
  <c r="AG36" i="127"/>
  <c r="AG37" i="127"/>
  <c r="AG38" i="127"/>
  <c r="AG40" i="127"/>
  <c r="AG41" i="127"/>
  <c r="AG42" i="127"/>
  <c r="AG43" i="127"/>
  <c r="AG44" i="127"/>
  <c r="AG45" i="127"/>
  <c r="AG46" i="127"/>
  <c r="AG47" i="127"/>
  <c r="AG48" i="127"/>
  <c r="AG49" i="127"/>
  <c r="AG50" i="127"/>
  <c r="AG51" i="127"/>
  <c r="AG52" i="127"/>
  <c r="AG53" i="127"/>
  <c r="AG54" i="127"/>
  <c r="AG55" i="127"/>
  <c r="AG57" i="127"/>
  <c r="AG58" i="127"/>
  <c r="AG59" i="127"/>
  <c r="AG60" i="127"/>
  <c r="AG61" i="127"/>
  <c r="AG62" i="127"/>
  <c r="AG63" i="127"/>
  <c r="AG64" i="127"/>
  <c r="AG65" i="127"/>
  <c r="AG66" i="127"/>
  <c r="AG67" i="127"/>
  <c r="AG69" i="127"/>
  <c r="AG70" i="127"/>
  <c r="AG71" i="127"/>
  <c r="AG72" i="127"/>
  <c r="AG73" i="127"/>
  <c r="AG75" i="127"/>
  <c r="AG76" i="127"/>
  <c r="AG77" i="127"/>
  <c r="AG78" i="127"/>
  <c r="AG79" i="127"/>
  <c r="AG80" i="127"/>
  <c r="AG81" i="127"/>
  <c r="AG82" i="127"/>
  <c r="AG83" i="127"/>
  <c r="AG84" i="127"/>
  <c r="AG85" i="127"/>
  <c r="AG86" i="127"/>
  <c r="AG87" i="127"/>
  <c r="AG88" i="127"/>
  <c r="AG89" i="127"/>
  <c r="AG90" i="127"/>
  <c r="AG91" i="127"/>
  <c r="AG92" i="127"/>
  <c r="AG93" i="127"/>
  <c r="AG94" i="127"/>
  <c r="AG95" i="127"/>
  <c r="AG96" i="127"/>
  <c r="AG97" i="127"/>
  <c r="AG98" i="127"/>
  <c r="AG99" i="127"/>
  <c r="AG100" i="127"/>
  <c r="AG101" i="127"/>
  <c r="AG102" i="127"/>
  <c r="AG103" i="127"/>
  <c r="AG104" i="127"/>
  <c r="AG106" i="127"/>
  <c r="AG107" i="127"/>
  <c r="AG108" i="127"/>
  <c r="AG109" i="127"/>
  <c r="AG110" i="127"/>
  <c r="AG111" i="127"/>
  <c r="AG112" i="127"/>
  <c r="AG113" i="127"/>
  <c r="AG114" i="127"/>
  <c r="AG115" i="127"/>
  <c r="AG116" i="127"/>
  <c r="AG117" i="127"/>
  <c r="AG118" i="127"/>
  <c r="AG119" i="127"/>
  <c r="AG120" i="127"/>
  <c r="AG121" i="127"/>
  <c r="AG122" i="127"/>
  <c r="AG123" i="127"/>
  <c r="AG124" i="127"/>
  <c r="AG5" i="127"/>
  <c r="AE7" i="127"/>
  <c r="AE8" i="127"/>
  <c r="AE9" i="127"/>
  <c r="AE10" i="127"/>
  <c r="AE11" i="127"/>
  <c r="AE12" i="127"/>
  <c r="AE14" i="127"/>
  <c r="AE15" i="127"/>
  <c r="AE16" i="127"/>
  <c r="AE17" i="127"/>
  <c r="AE18" i="127"/>
  <c r="AE19" i="127"/>
  <c r="AE20" i="127"/>
  <c r="AE21" i="127"/>
  <c r="AE23" i="127"/>
  <c r="AE25" i="127"/>
  <c r="AE28" i="127"/>
  <c r="AE30" i="127"/>
  <c r="AE31" i="127"/>
  <c r="AE32" i="127"/>
  <c r="AE34" i="127"/>
  <c r="AE35" i="127"/>
  <c r="AE37" i="127"/>
  <c r="AE38" i="127"/>
  <c r="AE39" i="127"/>
  <c r="AE40" i="127"/>
  <c r="AE41" i="127"/>
  <c r="AE42" i="127"/>
  <c r="AE43" i="127"/>
  <c r="AE44" i="127"/>
  <c r="AE46" i="127"/>
  <c r="AE47" i="127"/>
  <c r="AE48" i="127"/>
  <c r="AE50" i="127"/>
  <c r="AE51" i="127"/>
  <c r="AE52" i="127"/>
  <c r="AE54" i="127"/>
  <c r="AE55" i="127"/>
  <c r="AE56" i="127"/>
  <c r="AE57" i="127"/>
  <c r="AE58" i="127"/>
  <c r="AE59" i="127"/>
  <c r="AE60" i="127"/>
  <c r="AE61" i="127"/>
  <c r="AE62" i="127"/>
  <c r="AE64" i="127"/>
  <c r="AE65" i="127"/>
  <c r="AE66" i="127"/>
  <c r="AE67" i="127"/>
  <c r="AE68" i="127"/>
  <c r="AE70" i="127"/>
  <c r="AE71" i="127"/>
  <c r="AE73" i="127"/>
  <c r="AE74" i="127"/>
  <c r="AE75" i="127"/>
  <c r="AE76" i="127"/>
  <c r="AE78" i="127"/>
  <c r="AE79" i="127"/>
  <c r="AE80" i="127"/>
  <c r="AE81" i="127"/>
  <c r="AE82" i="127"/>
  <c r="AE83" i="127"/>
  <c r="AE84" i="127"/>
  <c r="AE85" i="127"/>
  <c r="AE86" i="127"/>
  <c r="AE87" i="127"/>
  <c r="AE88" i="127"/>
  <c r="AE90" i="127"/>
  <c r="AE92" i="127"/>
  <c r="AE94" i="127"/>
  <c r="AE95" i="127"/>
  <c r="AE96" i="127"/>
  <c r="AE99" i="127"/>
  <c r="AE101" i="127"/>
  <c r="AE102" i="127"/>
  <c r="AE103" i="127"/>
  <c r="AE104" i="127"/>
  <c r="AE106" i="127"/>
  <c r="AE107" i="127"/>
  <c r="AE108" i="127"/>
  <c r="AE109" i="127"/>
  <c r="AE110" i="127"/>
  <c r="AE111" i="127"/>
  <c r="AE112" i="127"/>
  <c r="AE113" i="127"/>
  <c r="AE114" i="127"/>
  <c r="AE115" i="127"/>
  <c r="AE116" i="127"/>
  <c r="AE118" i="127"/>
  <c r="AE119" i="127"/>
  <c r="AE120" i="127"/>
  <c r="AE122" i="127"/>
  <c r="AE123" i="127"/>
  <c r="AE124" i="127"/>
  <c r="AE5" i="127"/>
  <c r="AC7" i="127"/>
  <c r="AC8" i="127"/>
  <c r="AC9" i="127"/>
  <c r="AC10" i="127"/>
  <c r="AC11" i="127"/>
  <c r="AC12" i="127"/>
  <c r="AC14" i="127"/>
  <c r="AC15" i="127"/>
  <c r="AC16" i="127"/>
  <c r="AC17" i="127"/>
  <c r="AC18" i="127"/>
  <c r="AC19" i="127"/>
  <c r="AC20" i="127"/>
  <c r="AC21" i="127"/>
  <c r="AC25" i="127"/>
  <c r="AC26" i="127"/>
  <c r="AC27" i="127"/>
  <c r="AC28" i="127"/>
  <c r="AC29" i="127"/>
  <c r="AC31" i="127"/>
  <c r="AC32" i="127"/>
  <c r="AC34" i="127"/>
  <c r="AC35" i="127"/>
  <c r="AC36" i="127"/>
  <c r="AC37" i="127"/>
  <c r="AC38" i="127"/>
  <c r="AC39" i="127"/>
  <c r="AC40" i="127"/>
  <c r="AC41" i="127"/>
  <c r="AC42" i="127"/>
  <c r="AC43" i="127"/>
  <c r="AC44" i="127"/>
  <c r="AC45" i="127"/>
  <c r="AC46" i="127"/>
  <c r="AC47" i="127"/>
  <c r="AC48" i="127"/>
  <c r="AC50" i="127"/>
  <c r="AC51" i="127"/>
  <c r="AC52" i="127"/>
  <c r="AC53" i="127"/>
  <c r="AC54" i="127"/>
  <c r="AC55" i="127"/>
  <c r="AC56" i="127"/>
  <c r="AC57" i="127"/>
  <c r="AC58" i="127"/>
  <c r="AC59" i="127"/>
  <c r="AC60" i="127"/>
  <c r="AC61" i="127"/>
  <c r="AC62" i="127"/>
  <c r="AC63" i="127"/>
  <c r="AC64" i="127"/>
  <c r="AC65" i="127"/>
  <c r="AC66" i="127"/>
  <c r="AC67" i="127"/>
  <c r="AC68" i="127"/>
  <c r="AC69" i="127"/>
  <c r="AC70" i="127"/>
  <c r="AC71" i="127"/>
  <c r="AC72" i="127"/>
  <c r="AC73" i="127"/>
  <c r="AC75" i="127"/>
  <c r="AC76" i="127"/>
  <c r="AC78" i="127"/>
  <c r="AC79" i="127"/>
  <c r="AC80" i="127"/>
  <c r="AC81" i="127"/>
  <c r="AC82" i="127"/>
  <c r="AC83" i="127"/>
  <c r="AC85" i="127"/>
  <c r="AC86" i="127"/>
  <c r="AC87" i="127"/>
  <c r="AC88" i="127"/>
  <c r="AC89" i="127"/>
  <c r="AC90" i="127"/>
  <c r="AC91" i="127"/>
  <c r="AC92" i="127"/>
  <c r="AC93" i="127"/>
  <c r="AC95" i="127"/>
  <c r="AC96" i="127"/>
  <c r="AC97" i="127"/>
  <c r="AC98" i="127"/>
  <c r="AC99" i="127"/>
  <c r="AC100" i="127"/>
  <c r="AC101" i="127"/>
  <c r="AC102" i="127"/>
  <c r="AC103" i="127"/>
  <c r="AC104" i="127"/>
  <c r="AC105" i="127"/>
  <c r="AC106" i="127"/>
  <c r="AC107" i="127"/>
  <c r="AC108" i="127"/>
  <c r="AC109" i="127"/>
  <c r="AC110" i="127"/>
  <c r="AC111" i="127"/>
  <c r="AC112" i="127"/>
  <c r="AC113" i="127"/>
  <c r="AC115" i="127"/>
  <c r="AC116" i="127"/>
  <c r="AC117" i="127"/>
  <c r="AC118" i="127"/>
  <c r="AC119" i="127"/>
  <c r="AC120" i="127"/>
  <c r="AC122" i="127"/>
  <c r="AC123" i="127"/>
  <c r="AC124" i="127"/>
  <c r="AC5" i="127"/>
  <c r="AA7" i="127"/>
  <c r="AA8" i="127"/>
  <c r="AA9" i="127"/>
  <c r="AA10" i="127"/>
  <c r="AA11" i="127"/>
  <c r="AA12" i="127"/>
  <c r="AA14" i="127"/>
  <c r="AA15" i="127"/>
  <c r="AA16" i="127"/>
  <c r="AA17" i="127"/>
  <c r="AA18" i="127"/>
  <c r="AA19" i="127"/>
  <c r="AA20" i="127"/>
  <c r="AA21" i="127"/>
  <c r="AA22" i="127"/>
  <c r="AA23" i="127"/>
  <c r="AA25" i="127"/>
  <c r="AA28" i="127"/>
  <c r="AA29" i="127"/>
  <c r="AA31" i="127"/>
  <c r="AA32" i="127"/>
  <c r="AA33" i="127"/>
  <c r="AA34" i="127"/>
  <c r="AA35" i="127"/>
  <c r="AA36" i="127"/>
  <c r="AA37" i="127"/>
  <c r="AA38" i="127"/>
  <c r="AA39" i="127"/>
  <c r="AA40" i="127"/>
  <c r="AA41" i="127"/>
  <c r="AA42" i="127"/>
  <c r="AA44" i="127"/>
  <c r="AA46" i="127"/>
  <c r="AA47" i="127"/>
  <c r="AA48" i="127"/>
  <c r="AA49" i="127"/>
  <c r="AA50" i="127"/>
  <c r="AA51" i="127"/>
  <c r="AA52" i="127"/>
  <c r="AA54" i="127"/>
  <c r="AA55" i="127"/>
  <c r="AA57" i="127"/>
  <c r="AA58" i="127"/>
  <c r="AA60" i="127"/>
  <c r="AA61" i="127"/>
  <c r="AA62" i="127"/>
  <c r="AA64" i="127"/>
  <c r="AA66" i="127"/>
  <c r="AA67" i="127"/>
  <c r="AA68" i="127"/>
  <c r="AA69" i="127"/>
  <c r="AA70" i="127"/>
  <c r="AA71" i="127"/>
  <c r="AA73" i="127"/>
  <c r="AA75" i="127"/>
  <c r="AA76" i="127"/>
  <c r="AA78" i="127"/>
  <c r="AA79" i="127"/>
  <c r="AA80" i="127"/>
  <c r="AA81" i="127"/>
  <c r="AA82" i="127"/>
  <c r="AA83" i="127"/>
  <c r="AA85" i="127"/>
  <c r="AA86" i="127"/>
  <c r="AA87" i="127"/>
  <c r="AA88" i="127"/>
  <c r="AA90" i="127"/>
  <c r="AA91" i="127"/>
  <c r="AA92" i="127"/>
  <c r="AA94" i="127"/>
  <c r="AA95" i="127"/>
  <c r="AA96" i="127"/>
  <c r="AA99" i="127"/>
  <c r="AA101" i="127"/>
  <c r="AA102" i="127"/>
  <c r="AA103" i="127"/>
  <c r="AA104" i="127"/>
  <c r="AA106" i="127"/>
  <c r="AA107" i="127"/>
  <c r="AA108" i="127"/>
  <c r="AA109" i="127"/>
  <c r="AA110" i="127"/>
  <c r="AA111" i="127"/>
  <c r="AA112" i="127"/>
  <c r="AA113" i="127"/>
  <c r="AA114" i="127"/>
  <c r="AA115" i="127"/>
  <c r="AA116" i="127"/>
  <c r="AA118" i="127"/>
  <c r="AA119" i="127"/>
  <c r="AA120" i="127"/>
  <c r="AA122" i="127"/>
  <c r="AA123" i="127"/>
  <c r="AA124" i="127"/>
  <c r="AA5" i="127"/>
  <c r="Y7" i="127"/>
  <c r="Y8" i="127"/>
  <c r="Y9" i="127"/>
  <c r="Y10" i="127"/>
  <c r="Y11" i="127"/>
  <c r="Y12" i="127"/>
  <c r="Y14" i="127"/>
  <c r="Y15" i="127"/>
  <c r="Y16" i="127"/>
  <c r="Y17" i="127"/>
  <c r="Y18" i="127"/>
  <c r="Y19" i="127"/>
  <c r="Y20" i="127"/>
  <c r="Y21" i="127"/>
  <c r="Y23" i="127"/>
  <c r="Y25" i="127"/>
  <c r="Y28" i="127"/>
  <c r="Y29" i="127"/>
  <c r="Y30" i="127"/>
  <c r="Y31" i="127"/>
  <c r="Y32" i="127"/>
  <c r="Y34" i="127"/>
  <c r="Y35" i="127"/>
  <c r="Y37" i="127"/>
  <c r="Y38" i="127"/>
  <c r="Y40" i="127"/>
  <c r="Y41" i="127"/>
  <c r="Y42" i="127"/>
  <c r="Y44" i="127"/>
  <c r="Y46" i="127"/>
  <c r="Y47" i="127"/>
  <c r="Y48" i="127"/>
  <c r="Y51" i="127"/>
  <c r="Y52" i="127"/>
  <c r="Y54" i="127"/>
  <c r="Y55" i="127"/>
  <c r="Y56" i="127"/>
  <c r="Y57" i="127"/>
  <c r="Y58" i="127"/>
  <c r="Y59" i="127"/>
  <c r="Y60" i="127"/>
  <c r="Y61" i="127"/>
  <c r="Y62" i="127"/>
  <c r="Y63" i="127"/>
  <c r="Y64" i="127"/>
  <c r="Y66" i="127"/>
  <c r="Y67" i="127"/>
  <c r="Y68" i="127"/>
  <c r="Y70" i="127"/>
  <c r="Y71" i="127"/>
  <c r="Y73" i="127"/>
  <c r="Y74" i="127"/>
  <c r="Y75" i="127"/>
  <c r="Y76" i="127"/>
  <c r="Y78" i="127"/>
  <c r="Y79" i="127"/>
  <c r="Y80" i="127"/>
  <c r="Y81" i="127"/>
  <c r="Y82" i="127"/>
  <c r="Y83" i="127"/>
  <c r="Y84" i="127"/>
  <c r="Y85" i="127"/>
  <c r="Y86" i="127"/>
  <c r="Y87" i="127"/>
  <c r="Y88" i="127"/>
  <c r="Y90" i="127"/>
  <c r="Y92" i="127"/>
  <c r="Y94" i="127"/>
  <c r="Y95" i="127"/>
  <c r="Y96" i="127"/>
  <c r="Y99" i="127"/>
  <c r="Y101" i="127"/>
  <c r="Y102" i="127"/>
  <c r="Y103" i="127"/>
  <c r="Y104" i="127"/>
  <c r="Y106" i="127"/>
  <c r="Y107" i="127"/>
  <c r="Y108" i="127"/>
  <c r="Y109" i="127"/>
  <c r="Y110" i="127"/>
  <c r="Y111" i="127"/>
  <c r="Y112" i="127"/>
  <c r="Y113" i="127"/>
  <c r="Y114" i="127"/>
  <c r="Y115" i="127"/>
  <c r="Y116" i="127"/>
  <c r="Y118" i="127"/>
  <c r="Y119" i="127"/>
  <c r="Y120" i="127"/>
  <c r="Y122" i="127"/>
  <c r="Y123" i="127"/>
  <c r="Y124" i="127"/>
  <c r="Y5" i="127"/>
  <c r="W7" i="127"/>
  <c r="W8" i="127"/>
  <c r="W9" i="127"/>
  <c r="W10" i="127"/>
  <c r="W11" i="127"/>
  <c r="W12" i="127"/>
  <c r="W14" i="127"/>
  <c r="W15" i="127"/>
  <c r="W16" i="127"/>
  <c r="W17" i="127"/>
  <c r="W18" i="127"/>
  <c r="W19" i="127"/>
  <c r="W20" i="127"/>
  <c r="W21" i="127"/>
  <c r="W22" i="127"/>
  <c r="W25" i="127"/>
  <c r="W26" i="127"/>
  <c r="W28" i="127"/>
  <c r="W29" i="127"/>
  <c r="W30" i="127"/>
  <c r="W32" i="127"/>
  <c r="W34" i="127"/>
  <c r="W35" i="127"/>
  <c r="W36" i="127"/>
  <c r="W37" i="127"/>
  <c r="W38" i="127"/>
  <c r="W39" i="127"/>
  <c r="W40" i="127"/>
  <c r="W41" i="127"/>
  <c r="W42" i="127"/>
  <c r="W43" i="127"/>
  <c r="W44" i="127"/>
  <c r="W45" i="127"/>
  <c r="W46" i="127"/>
  <c r="W47" i="127"/>
  <c r="W48" i="127"/>
  <c r="W49" i="127"/>
  <c r="W50" i="127"/>
  <c r="W51" i="127"/>
  <c r="W52" i="127"/>
  <c r="W54" i="127"/>
  <c r="W55" i="127"/>
  <c r="W57" i="127"/>
  <c r="W58" i="127"/>
  <c r="W59" i="127"/>
  <c r="W60" i="127"/>
  <c r="W61" i="127"/>
  <c r="W62" i="127"/>
  <c r="W63" i="127"/>
  <c r="W64" i="127"/>
  <c r="W65" i="127"/>
  <c r="W66" i="127"/>
  <c r="W67" i="127"/>
  <c r="W68" i="127"/>
  <c r="W69" i="127"/>
  <c r="W70" i="127"/>
  <c r="W71" i="127"/>
  <c r="W72" i="127"/>
  <c r="W75" i="127"/>
  <c r="W76" i="127"/>
  <c r="W78" i="127"/>
  <c r="W79" i="127"/>
  <c r="W80" i="127"/>
  <c r="W81" i="127"/>
  <c r="W84" i="127"/>
  <c r="W85" i="127"/>
  <c r="W86" i="127"/>
  <c r="W87" i="127"/>
  <c r="W88" i="127"/>
  <c r="W89" i="127"/>
  <c r="W90" i="127"/>
  <c r="W91" i="127"/>
  <c r="W92" i="127"/>
  <c r="W93" i="127"/>
  <c r="W94" i="127"/>
  <c r="W95" i="127"/>
  <c r="W96" i="127"/>
  <c r="W99" i="127"/>
  <c r="W101" i="127"/>
  <c r="W102" i="127"/>
  <c r="W103" i="127"/>
  <c r="W104" i="127"/>
  <c r="W105" i="127"/>
  <c r="W106" i="127"/>
  <c r="W107" i="127"/>
  <c r="W108" i="127"/>
  <c r="W111" i="127"/>
  <c r="W112" i="127"/>
  <c r="W113" i="127"/>
  <c r="W114" i="127"/>
  <c r="W115" i="127"/>
  <c r="W116" i="127"/>
  <c r="W117" i="127"/>
  <c r="W118" i="127"/>
  <c r="W119" i="127"/>
  <c r="W120" i="127"/>
  <c r="W122" i="127"/>
  <c r="W123" i="127"/>
  <c r="W124" i="127"/>
  <c r="W5" i="127"/>
  <c r="U7" i="127"/>
  <c r="U8" i="127"/>
  <c r="U9" i="127"/>
  <c r="U10" i="127"/>
  <c r="U11" i="127"/>
  <c r="U12" i="127"/>
  <c r="U14" i="127"/>
  <c r="U15" i="127"/>
  <c r="U16" i="127"/>
  <c r="U17" i="127"/>
  <c r="U18" i="127"/>
  <c r="U19" i="127"/>
  <c r="U20" i="127"/>
  <c r="U21" i="127"/>
  <c r="U22" i="127"/>
  <c r="U24" i="127"/>
  <c r="U25" i="127"/>
  <c r="U26" i="127"/>
  <c r="U27" i="127"/>
  <c r="U28" i="127"/>
  <c r="U29" i="127"/>
  <c r="U30" i="127"/>
  <c r="U31" i="127"/>
  <c r="U32" i="127"/>
  <c r="U34" i="127"/>
  <c r="U35" i="127"/>
  <c r="U36" i="127"/>
  <c r="U37" i="127"/>
  <c r="U38" i="127"/>
  <c r="U39" i="127"/>
  <c r="U40" i="127"/>
  <c r="U41" i="127"/>
  <c r="U42" i="127"/>
  <c r="U43" i="127"/>
  <c r="U44" i="127"/>
  <c r="U45" i="127"/>
  <c r="U46" i="127"/>
  <c r="U47" i="127"/>
  <c r="U48" i="127"/>
  <c r="U49" i="127"/>
  <c r="U50" i="127"/>
  <c r="U51" i="127"/>
  <c r="U52" i="127"/>
  <c r="U54" i="127"/>
  <c r="U55" i="127"/>
  <c r="U57" i="127"/>
  <c r="U58" i="127"/>
  <c r="U59" i="127"/>
  <c r="U60" i="127"/>
  <c r="U61" i="127"/>
  <c r="U62" i="127"/>
  <c r="U63" i="127"/>
  <c r="U64" i="127"/>
  <c r="U65" i="127"/>
  <c r="U66" i="127"/>
  <c r="U67" i="127"/>
  <c r="U68" i="127"/>
  <c r="U70" i="127"/>
  <c r="U71" i="127"/>
  <c r="U73" i="127"/>
  <c r="U74" i="127"/>
  <c r="U75" i="127"/>
  <c r="U76" i="127"/>
  <c r="U77" i="127"/>
  <c r="U78" i="127"/>
  <c r="U79" i="127"/>
  <c r="U80" i="127"/>
  <c r="U81" i="127"/>
  <c r="U83" i="127"/>
  <c r="U84" i="127"/>
  <c r="U85" i="127"/>
  <c r="U86" i="127"/>
  <c r="U87" i="127"/>
  <c r="U89" i="127"/>
  <c r="U90" i="127"/>
  <c r="U92" i="127"/>
  <c r="U95" i="127"/>
  <c r="U96" i="127"/>
  <c r="U98" i="127"/>
  <c r="U99" i="127"/>
  <c r="U100" i="127"/>
  <c r="U101" i="127"/>
  <c r="U102" i="127"/>
  <c r="U103" i="127"/>
  <c r="U104" i="127"/>
  <c r="U106" i="127"/>
  <c r="U107" i="127"/>
  <c r="U108" i="127"/>
  <c r="U110" i="127"/>
  <c r="U111" i="127"/>
  <c r="U112" i="127"/>
  <c r="U113" i="127"/>
  <c r="U114" i="127"/>
  <c r="U115" i="127"/>
  <c r="U116" i="127"/>
  <c r="U117" i="127"/>
  <c r="U118" i="127"/>
  <c r="U119" i="127"/>
  <c r="U120" i="127"/>
  <c r="U122" i="127"/>
  <c r="U123" i="127"/>
  <c r="U124" i="127"/>
  <c r="U5" i="127"/>
  <c r="S7" i="127"/>
  <c r="S8" i="127"/>
  <c r="S9" i="127"/>
  <c r="S10" i="127"/>
  <c r="S11" i="127"/>
  <c r="S12" i="127"/>
  <c r="S14" i="127"/>
  <c r="S15" i="127"/>
  <c r="S16" i="127"/>
  <c r="S17" i="127"/>
  <c r="S18" i="127"/>
  <c r="S19" i="127"/>
  <c r="S20" i="127"/>
  <c r="S21" i="127"/>
  <c r="S22" i="127"/>
  <c r="S25" i="127"/>
  <c r="S26" i="127"/>
  <c r="S27" i="127"/>
  <c r="S28" i="127"/>
  <c r="S29" i="127"/>
  <c r="S30" i="127"/>
  <c r="S32" i="127"/>
  <c r="S34" i="127"/>
  <c r="S35" i="127"/>
  <c r="S36" i="127"/>
  <c r="S37" i="127"/>
  <c r="S38" i="127"/>
  <c r="S39" i="127"/>
  <c r="S40" i="127"/>
  <c r="S41" i="127"/>
  <c r="S42" i="127"/>
  <c r="S43" i="127"/>
  <c r="S44" i="127"/>
  <c r="S45" i="127"/>
  <c r="S46" i="127"/>
  <c r="S47" i="127"/>
  <c r="S48" i="127"/>
  <c r="S49" i="127"/>
  <c r="S50" i="127"/>
  <c r="S51" i="127"/>
  <c r="S52" i="127"/>
  <c r="S53" i="127"/>
  <c r="S54" i="127"/>
  <c r="S55" i="127"/>
  <c r="S56" i="127"/>
  <c r="S57" i="127"/>
  <c r="S58" i="127"/>
  <c r="S59" i="127"/>
  <c r="S60" i="127"/>
  <c r="S61" i="127"/>
  <c r="S62" i="127"/>
  <c r="S63" i="127"/>
  <c r="S64" i="127"/>
  <c r="S65" i="127"/>
  <c r="S66" i="127"/>
  <c r="S67" i="127"/>
  <c r="S69" i="127"/>
  <c r="S70" i="127"/>
  <c r="S71" i="127"/>
  <c r="S72" i="127"/>
  <c r="S73" i="127"/>
  <c r="S75" i="127"/>
  <c r="S76" i="127"/>
  <c r="S77" i="127"/>
  <c r="S78" i="127"/>
  <c r="S79" i="127"/>
  <c r="S80" i="127"/>
  <c r="S81" i="127"/>
  <c r="S83" i="127"/>
  <c r="S84" i="127"/>
  <c r="S85" i="127"/>
  <c r="S87" i="127"/>
  <c r="S90" i="127"/>
  <c r="S91" i="127"/>
  <c r="S92" i="127"/>
  <c r="S94" i="127"/>
  <c r="S95" i="127"/>
  <c r="S96" i="127"/>
  <c r="S97" i="127"/>
  <c r="S99" i="127"/>
  <c r="S100" i="127"/>
  <c r="S101" i="127"/>
  <c r="S102" i="127"/>
  <c r="S103" i="127"/>
  <c r="S104" i="127"/>
  <c r="S105" i="127"/>
  <c r="S106" i="127"/>
  <c r="S107" i="127"/>
  <c r="S108" i="127"/>
  <c r="S111" i="127"/>
  <c r="S112" i="127"/>
  <c r="S113" i="127"/>
  <c r="S114" i="127"/>
  <c r="S115" i="127"/>
  <c r="S116" i="127"/>
  <c r="S117" i="127"/>
  <c r="S118" i="127"/>
  <c r="S119" i="127"/>
  <c r="S120" i="127"/>
  <c r="S121" i="127"/>
  <c r="S122" i="127"/>
  <c r="S123" i="127"/>
  <c r="S124" i="127"/>
  <c r="S5" i="127"/>
  <c r="Q7" i="127"/>
  <c r="Q8" i="127"/>
  <c r="Q9" i="127"/>
  <c r="Q10" i="127"/>
  <c r="Q11" i="127"/>
  <c r="Q12" i="127"/>
  <c r="Q14" i="127"/>
  <c r="Q15" i="127"/>
  <c r="Q16" i="127"/>
  <c r="Q17" i="127"/>
  <c r="Q18" i="127"/>
  <c r="Q19" i="127"/>
  <c r="Q20" i="127"/>
  <c r="Q21" i="127"/>
  <c r="Q22" i="127"/>
  <c r="Q23" i="127"/>
  <c r="Q25" i="127"/>
  <c r="Q26" i="127"/>
  <c r="Q28" i="127"/>
  <c r="Q29" i="127"/>
  <c r="Q30" i="127"/>
  <c r="Q31" i="127"/>
  <c r="Q32" i="127"/>
  <c r="Q33" i="127"/>
  <c r="Q34" i="127"/>
  <c r="Q35" i="127"/>
  <c r="Q36" i="127"/>
  <c r="Q37" i="127"/>
  <c r="Q38" i="127"/>
  <c r="Q39" i="127"/>
  <c r="Q40" i="127"/>
  <c r="Q41" i="127"/>
  <c r="Q42" i="127"/>
  <c r="Q43" i="127"/>
  <c r="Q44" i="127"/>
  <c r="Q45" i="127"/>
  <c r="Q46" i="127"/>
  <c r="Q47" i="127"/>
  <c r="Q48" i="127"/>
  <c r="Q50" i="127"/>
  <c r="Q51" i="127"/>
  <c r="Q52" i="127"/>
  <c r="Q53" i="127"/>
  <c r="Q54" i="127"/>
  <c r="Q55" i="127"/>
  <c r="Q56" i="127"/>
  <c r="Q57" i="127"/>
  <c r="Q58" i="127"/>
  <c r="Q59" i="127"/>
  <c r="Q60" i="127"/>
  <c r="Q61" i="127"/>
  <c r="Q62" i="127"/>
  <c r="Q63" i="127"/>
  <c r="Q64" i="127"/>
  <c r="Q65" i="127"/>
  <c r="Q66" i="127"/>
  <c r="Q67" i="127"/>
  <c r="Q70" i="127"/>
  <c r="Q71" i="127"/>
  <c r="Q72" i="127"/>
  <c r="Q73" i="127"/>
  <c r="Q74" i="127"/>
  <c r="Q75" i="127"/>
  <c r="Q76" i="127"/>
  <c r="Q77" i="127"/>
  <c r="Q78" i="127"/>
  <c r="Q79" i="127"/>
  <c r="Q80" i="127"/>
  <c r="Q81" i="127"/>
  <c r="Q82" i="127"/>
  <c r="Q83" i="127"/>
  <c r="Q84" i="127"/>
  <c r="Q85" i="127"/>
  <c r="Q86" i="127"/>
  <c r="Q87" i="127"/>
  <c r="Q89" i="127"/>
  <c r="Q90" i="127"/>
  <c r="Q92" i="127"/>
  <c r="Q94" i="127"/>
  <c r="Q95" i="127"/>
  <c r="Q96" i="127"/>
  <c r="Q97" i="127"/>
  <c r="Q98" i="127"/>
  <c r="Q99" i="127"/>
  <c r="Q101" i="127"/>
  <c r="Q102" i="127"/>
  <c r="Q104" i="127"/>
  <c r="Q105" i="127"/>
  <c r="Q106" i="127"/>
  <c r="Q107" i="127"/>
  <c r="Q108" i="127"/>
  <c r="Q110" i="127"/>
  <c r="Q111" i="127"/>
  <c r="Q112" i="127"/>
  <c r="Q113" i="127"/>
  <c r="Q115" i="127"/>
  <c r="Q116" i="127"/>
  <c r="Q117" i="127"/>
  <c r="Q118" i="127"/>
  <c r="Q119" i="127"/>
  <c r="Q120" i="127"/>
  <c r="Q122" i="127"/>
  <c r="Q123" i="127"/>
  <c r="Q124" i="127"/>
  <c r="Q5" i="127"/>
  <c r="O7" i="127"/>
  <c r="O8" i="127"/>
  <c r="O9" i="127"/>
  <c r="O10" i="127"/>
  <c r="O11" i="127"/>
  <c r="O12" i="127"/>
  <c r="O14" i="127"/>
  <c r="O15" i="127"/>
  <c r="O16" i="127"/>
  <c r="O17" i="127"/>
  <c r="O18" i="127"/>
  <c r="O19" i="127"/>
  <c r="O20" i="127"/>
  <c r="O21" i="127"/>
  <c r="O22" i="127"/>
  <c r="O23" i="127"/>
  <c r="O24" i="127"/>
  <c r="O25" i="127"/>
  <c r="O26" i="127"/>
  <c r="O27" i="127"/>
  <c r="O28" i="127"/>
  <c r="O31" i="127"/>
  <c r="O32" i="127"/>
  <c r="O33" i="127"/>
  <c r="O34" i="127"/>
  <c r="O35" i="127"/>
  <c r="O37" i="127"/>
  <c r="O38" i="127"/>
  <c r="O40" i="127"/>
  <c r="O41" i="127"/>
  <c r="O42" i="127"/>
  <c r="O44" i="127"/>
  <c r="O46" i="127"/>
  <c r="O47" i="127"/>
  <c r="O48" i="127"/>
  <c r="O51" i="127"/>
  <c r="O52" i="127"/>
  <c r="O53" i="127"/>
  <c r="O54" i="127"/>
  <c r="O55" i="127"/>
  <c r="O56" i="127"/>
  <c r="O57" i="127"/>
  <c r="O58" i="127"/>
  <c r="O60" i="127"/>
  <c r="O61" i="127"/>
  <c r="O62" i="127"/>
  <c r="O63" i="127"/>
  <c r="O64" i="127"/>
  <c r="O65" i="127"/>
  <c r="O66" i="127"/>
  <c r="O67" i="127"/>
  <c r="O69" i="127"/>
  <c r="O70" i="127"/>
  <c r="O71" i="127"/>
  <c r="O72" i="127"/>
  <c r="O73" i="127"/>
  <c r="O74" i="127"/>
  <c r="O75" i="127"/>
  <c r="O76" i="127"/>
  <c r="O77" i="127"/>
  <c r="O78" i="127"/>
  <c r="O79" i="127"/>
  <c r="O80" i="127"/>
  <c r="O81" i="127"/>
  <c r="O82" i="127"/>
  <c r="O83" i="127"/>
  <c r="O84" i="127"/>
  <c r="O85" i="127"/>
  <c r="O86" i="127"/>
  <c r="O87" i="127"/>
  <c r="O88" i="127"/>
  <c r="O89" i="127"/>
  <c r="O90" i="127"/>
  <c r="O91" i="127"/>
  <c r="O92" i="127"/>
  <c r="O93" i="127"/>
  <c r="O94" i="127"/>
  <c r="O95" i="127"/>
  <c r="O96" i="127"/>
  <c r="O97" i="127"/>
  <c r="O98" i="127"/>
  <c r="O99" i="127"/>
  <c r="O100" i="127"/>
  <c r="O101" i="127"/>
  <c r="O102" i="127"/>
  <c r="O103" i="127"/>
  <c r="O104" i="127"/>
  <c r="O105" i="127"/>
  <c r="O106" i="127"/>
  <c r="O107" i="127"/>
  <c r="O108" i="127"/>
  <c r="O109" i="127"/>
  <c r="O110" i="127"/>
  <c r="O111" i="127"/>
  <c r="O112" i="127"/>
  <c r="O113" i="127"/>
  <c r="O114" i="127"/>
  <c r="O115" i="127"/>
  <c r="O116" i="127"/>
  <c r="O117" i="127"/>
  <c r="O118" i="127"/>
  <c r="O119" i="127"/>
  <c r="O120" i="127"/>
  <c r="O121" i="127"/>
  <c r="O122" i="127"/>
  <c r="O123" i="127"/>
  <c r="O124" i="127"/>
  <c r="O5" i="127"/>
  <c r="M7" i="127"/>
  <c r="M8" i="127"/>
  <c r="M9" i="127"/>
  <c r="M10" i="127"/>
  <c r="M11" i="127"/>
  <c r="M12" i="127"/>
  <c r="M14" i="127"/>
  <c r="M15" i="127"/>
  <c r="M16" i="127"/>
  <c r="M17" i="127"/>
  <c r="M18" i="127"/>
  <c r="M19" i="127"/>
  <c r="M20" i="127"/>
  <c r="M21" i="127"/>
  <c r="M23" i="127"/>
  <c r="M25" i="127"/>
  <c r="M26" i="127"/>
  <c r="M27" i="127"/>
  <c r="M28" i="127"/>
  <c r="M31" i="127"/>
  <c r="M32" i="127"/>
  <c r="M33" i="127"/>
  <c r="M34" i="127"/>
  <c r="M35" i="127"/>
  <c r="M36" i="127"/>
  <c r="M37" i="127"/>
  <c r="M38" i="127"/>
  <c r="M40" i="127"/>
  <c r="M41" i="127"/>
  <c r="M44" i="127"/>
  <c r="M46" i="127"/>
  <c r="M47" i="127"/>
  <c r="M48" i="127"/>
  <c r="M49" i="127"/>
  <c r="M50" i="127"/>
  <c r="M51" i="127"/>
  <c r="M52" i="127"/>
  <c r="M53" i="127"/>
  <c r="M54" i="127"/>
  <c r="M55" i="127"/>
  <c r="M56" i="127"/>
  <c r="M57" i="127"/>
  <c r="M58" i="127"/>
  <c r="M59" i="127"/>
  <c r="M60" i="127"/>
  <c r="M61" i="127"/>
  <c r="M62" i="127"/>
  <c r="M63" i="127"/>
  <c r="M64" i="127"/>
  <c r="M65" i="127"/>
  <c r="M66" i="127"/>
  <c r="M67" i="127"/>
  <c r="M70" i="127"/>
  <c r="M71" i="127"/>
  <c r="M72" i="127"/>
  <c r="M73" i="127"/>
  <c r="M74" i="127"/>
  <c r="M75" i="127"/>
  <c r="M76" i="127"/>
  <c r="M77" i="127"/>
  <c r="M78" i="127"/>
  <c r="M79" i="127"/>
  <c r="M80" i="127"/>
  <c r="M81" i="127"/>
  <c r="M82" i="127"/>
  <c r="M83" i="127"/>
  <c r="M84" i="127"/>
  <c r="M85" i="127"/>
  <c r="M86" i="127"/>
  <c r="M87" i="127"/>
  <c r="M88" i="127"/>
  <c r="M90" i="127"/>
  <c r="M92" i="127"/>
  <c r="M94" i="127"/>
  <c r="M95" i="127"/>
  <c r="M96" i="127"/>
  <c r="M99" i="127"/>
  <c r="M101" i="127"/>
  <c r="M102" i="127"/>
  <c r="M103" i="127"/>
  <c r="M104" i="127"/>
  <c r="M105" i="127"/>
  <c r="M106" i="127"/>
  <c r="M107" i="127"/>
  <c r="M108" i="127"/>
  <c r="M109" i="127"/>
  <c r="M110" i="127"/>
  <c r="M111" i="127"/>
  <c r="M112" i="127"/>
  <c r="M113" i="127"/>
  <c r="M114" i="127"/>
  <c r="M115" i="127"/>
  <c r="M116" i="127"/>
  <c r="M118" i="127"/>
  <c r="M119" i="127"/>
  <c r="M120" i="127"/>
  <c r="M122" i="127"/>
  <c r="M123" i="127"/>
  <c r="M124" i="127"/>
  <c r="M5" i="127"/>
  <c r="K7" i="127"/>
  <c r="K8" i="127"/>
  <c r="K9" i="127"/>
  <c r="K10" i="127"/>
  <c r="K11" i="127"/>
  <c r="K12" i="127"/>
  <c r="K14" i="127"/>
  <c r="K15" i="127"/>
  <c r="K16" i="127"/>
  <c r="K17" i="127"/>
  <c r="K18" i="127"/>
  <c r="K19" i="127"/>
  <c r="K20" i="127"/>
  <c r="K21" i="127"/>
  <c r="K23" i="127"/>
  <c r="K25" i="127"/>
  <c r="K28" i="127"/>
  <c r="K31" i="127"/>
  <c r="K32" i="127"/>
  <c r="K33" i="127"/>
  <c r="K34" i="127"/>
  <c r="K35" i="127"/>
  <c r="K37" i="127"/>
  <c r="K38" i="127"/>
  <c r="K39" i="127"/>
  <c r="K40" i="127"/>
  <c r="K41" i="127"/>
  <c r="K42" i="127"/>
  <c r="K43" i="127"/>
  <c r="K44" i="127"/>
  <c r="K46" i="127"/>
  <c r="K47" i="127"/>
  <c r="K48" i="127"/>
  <c r="K49" i="127"/>
  <c r="K51" i="127"/>
  <c r="K52" i="127"/>
  <c r="K54" i="127"/>
  <c r="K55" i="127"/>
  <c r="K56" i="127"/>
  <c r="K57" i="127"/>
  <c r="K58" i="127"/>
  <c r="K59" i="127"/>
  <c r="K60" i="127"/>
  <c r="K61" i="127"/>
  <c r="K62" i="127"/>
  <c r="K63" i="127"/>
  <c r="K64" i="127"/>
  <c r="K65" i="127"/>
  <c r="K66" i="127"/>
  <c r="K67" i="127"/>
  <c r="K68" i="127"/>
  <c r="K69" i="127"/>
  <c r="K70" i="127"/>
  <c r="K71" i="127"/>
  <c r="K73" i="127"/>
  <c r="K74" i="127"/>
  <c r="K75" i="127"/>
  <c r="K76" i="127"/>
  <c r="K78" i="127"/>
  <c r="K79" i="127"/>
  <c r="K80" i="127"/>
  <c r="K81" i="127"/>
  <c r="K82" i="127"/>
  <c r="K83" i="127"/>
  <c r="K84" i="127"/>
  <c r="K85" i="127"/>
  <c r="K86" i="127"/>
  <c r="K87" i="127"/>
  <c r="K88" i="127"/>
  <c r="K90" i="127"/>
  <c r="K92" i="127"/>
  <c r="K94" i="127"/>
  <c r="K95" i="127"/>
  <c r="K96" i="127"/>
  <c r="K99" i="127"/>
  <c r="K101" i="127"/>
  <c r="K102" i="127"/>
  <c r="K103" i="127"/>
  <c r="K104" i="127"/>
  <c r="K106" i="127"/>
  <c r="K107" i="127"/>
  <c r="K108" i="127"/>
  <c r="K109" i="127"/>
  <c r="K110" i="127"/>
  <c r="K111" i="127"/>
  <c r="K112" i="127"/>
  <c r="K113" i="127"/>
  <c r="K114" i="127"/>
  <c r="K115" i="127"/>
  <c r="K116" i="127"/>
  <c r="K118" i="127"/>
  <c r="K119" i="127"/>
  <c r="K120" i="127"/>
  <c r="K122" i="127"/>
  <c r="K123" i="127"/>
  <c r="K124" i="127"/>
  <c r="K5" i="127"/>
  <c r="I7" i="127"/>
  <c r="I8" i="127"/>
  <c r="I9" i="127"/>
  <c r="I10" i="127"/>
  <c r="I11" i="127"/>
  <c r="I12" i="127"/>
  <c r="I14" i="127"/>
  <c r="I15" i="127"/>
  <c r="I16" i="127"/>
  <c r="I17" i="127"/>
  <c r="I18" i="127"/>
  <c r="I19" i="127"/>
  <c r="I20" i="127"/>
  <c r="I21" i="127"/>
  <c r="I23" i="127"/>
  <c r="I25" i="127"/>
  <c r="I28" i="127"/>
  <c r="I29" i="127"/>
  <c r="I31" i="127"/>
  <c r="I32" i="127"/>
  <c r="I34" i="127"/>
  <c r="I35" i="127"/>
  <c r="I36" i="127"/>
  <c r="I37" i="127"/>
  <c r="I38" i="127"/>
  <c r="I39" i="127"/>
  <c r="I40" i="127"/>
  <c r="I41" i="127"/>
  <c r="I42" i="127"/>
  <c r="I44" i="127"/>
  <c r="I46" i="127"/>
  <c r="I47" i="127"/>
  <c r="I48" i="127"/>
  <c r="I51" i="127"/>
  <c r="I52" i="127"/>
  <c r="I54" i="127"/>
  <c r="I55" i="127"/>
  <c r="I56" i="127"/>
  <c r="I57" i="127"/>
  <c r="I58" i="127"/>
  <c r="I60" i="127"/>
  <c r="I61" i="127"/>
  <c r="I62" i="127"/>
  <c r="I63" i="127"/>
  <c r="I64" i="127"/>
  <c r="I65" i="127"/>
  <c r="I66" i="127"/>
  <c r="I67" i="127"/>
  <c r="I68" i="127"/>
  <c r="I70" i="127"/>
  <c r="I71" i="127"/>
  <c r="I73" i="127"/>
  <c r="I75" i="127"/>
  <c r="I76" i="127"/>
  <c r="I77" i="127"/>
  <c r="I78" i="127"/>
  <c r="I79" i="127"/>
  <c r="I80" i="127"/>
  <c r="I81" i="127"/>
  <c r="I82" i="127"/>
  <c r="I83" i="127"/>
  <c r="I84" i="127"/>
  <c r="I85" i="127"/>
  <c r="I86" i="127"/>
  <c r="I87" i="127"/>
  <c r="I88" i="127"/>
  <c r="I90" i="127"/>
  <c r="I91" i="127"/>
  <c r="I92" i="127"/>
  <c r="I94" i="127"/>
  <c r="I95" i="127"/>
  <c r="I96" i="127"/>
  <c r="I101" i="127"/>
  <c r="I102" i="127"/>
  <c r="I103" i="127"/>
  <c r="I104" i="127"/>
  <c r="I106" i="127"/>
  <c r="I107" i="127"/>
  <c r="I108" i="127"/>
  <c r="I109" i="127"/>
  <c r="I110" i="127"/>
  <c r="I111" i="127"/>
  <c r="I112" i="127"/>
  <c r="I113" i="127"/>
  <c r="I114" i="127"/>
  <c r="I115" i="127"/>
  <c r="I116" i="127"/>
  <c r="I118" i="127"/>
  <c r="I119" i="127"/>
  <c r="I120" i="127"/>
  <c r="I122" i="127"/>
  <c r="I123" i="127"/>
  <c r="I124" i="127"/>
  <c r="C5" i="134"/>
  <c r="D5" i="134"/>
  <c r="AF5" i="134"/>
  <c r="AF30" i="134"/>
  <c r="C32" i="134"/>
  <c r="D32" i="134"/>
  <c r="AF32" i="134"/>
  <c r="C35" i="134"/>
  <c r="D35" i="134"/>
  <c r="AF35" i="134"/>
  <c r="AE5" i="134"/>
  <c r="AE30" i="134"/>
  <c r="AE32" i="134"/>
  <c r="AE35" i="134"/>
  <c r="AD5" i="134"/>
  <c r="AD30" i="134"/>
  <c r="AD32" i="134"/>
  <c r="AD35" i="134"/>
  <c r="AC5" i="134"/>
  <c r="AC30" i="134"/>
  <c r="AC32" i="134"/>
  <c r="AC35" i="134"/>
  <c r="AB5" i="134"/>
  <c r="AB30" i="134"/>
  <c r="AB32" i="134"/>
  <c r="AB35" i="134"/>
  <c r="AA5" i="134"/>
  <c r="AA30" i="134"/>
  <c r="AA32" i="134"/>
  <c r="AA35" i="134"/>
  <c r="Z5" i="134"/>
  <c r="Z30" i="134"/>
  <c r="Z32" i="134"/>
  <c r="Z35" i="134"/>
  <c r="Y5" i="134"/>
  <c r="Y30" i="134"/>
  <c r="Y32" i="134"/>
  <c r="Y35" i="134"/>
  <c r="X5" i="134"/>
  <c r="X30" i="134"/>
  <c r="X32" i="134"/>
  <c r="X35" i="134"/>
  <c r="W5" i="134"/>
  <c r="V5" i="134"/>
  <c r="V30" i="134"/>
  <c r="W30" i="134"/>
  <c r="V32" i="134"/>
  <c r="W32" i="134"/>
  <c r="V35" i="134"/>
  <c r="W35" i="134"/>
  <c r="T5" i="134"/>
  <c r="U5" i="134"/>
  <c r="T30" i="134"/>
  <c r="U30" i="134"/>
  <c r="T32" i="134"/>
  <c r="U32" i="134"/>
  <c r="T35" i="134"/>
  <c r="U35" i="134"/>
  <c r="S5" i="134"/>
  <c r="S30" i="134"/>
  <c r="S32" i="134"/>
  <c r="S35" i="134"/>
  <c r="C13" i="134"/>
  <c r="D13" i="134"/>
  <c r="X13" i="134"/>
  <c r="C14" i="134"/>
  <c r="D14" i="134"/>
  <c r="AC14" i="134"/>
  <c r="D30" i="134"/>
  <c r="C38" i="134"/>
  <c r="D38" i="134"/>
  <c r="C36" i="134"/>
  <c r="D36" i="134"/>
  <c r="C34" i="134"/>
  <c r="D34" i="134"/>
  <c r="C31" i="134"/>
  <c r="D31" i="134"/>
  <c r="C30" i="134"/>
  <c r="C26" i="134"/>
  <c r="D26" i="134"/>
  <c r="C27" i="134"/>
  <c r="D27" i="134"/>
  <c r="C28" i="134"/>
  <c r="D28" i="134"/>
  <c r="C25" i="134"/>
  <c r="D25" i="134"/>
  <c r="C22" i="134"/>
  <c r="D22" i="134"/>
  <c r="C23" i="134"/>
  <c r="D23" i="134"/>
  <c r="C21" i="134"/>
  <c r="D21" i="134"/>
  <c r="C19" i="134"/>
  <c r="D19" i="134"/>
  <c r="C17" i="134"/>
  <c r="D17" i="134"/>
  <c r="C12" i="134"/>
  <c r="D12" i="134"/>
  <c r="C15" i="134"/>
  <c r="D15" i="134"/>
  <c r="C11" i="134"/>
  <c r="D11" i="134"/>
  <c r="C8" i="134"/>
  <c r="D8" i="134"/>
  <c r="C9" i="134"/>
  <c r="D9" i="134"/>
  <c r="C6" i="134"/>
  <c r="D6" i="134"/>
  <c r="AB6" i="134"/>
  <c r="C7" i="134"/>
  <c r="D7" i="134"/>
  <c r="C4" i="134"/>
  <c r="D4" i="134"/>
  <c r="AC26" i="134"/>
  <c r="Y26" i="134"/>
  <c r="W26" i="134"/>
  <c r="AF26" i="134"/>
  <c r="AB26" i="134"/>
  <c r="X26" i="134"/>
  <c r="T26" i="134"/>
  <c r="AE26" i="134"/>
  <c r="AA26" i="134"/>
  <c r="U26" i="134"/>
  <c r="S26" i="134"/>
  <c r="AD26" i="134"/>
  <c r="Z26" i="134"/>
  <c r="V26" i="134"/>
  <c r="V22" i="134"/>
  <c r="AF22" i="134"/>
  <c r="AD22" i="134"/>
  <c r="AB22" i="134"/>
  <c r="Z22" i="134"/>
  <c r="X22" i="134"/>
  <c r="W22" i="134"/>
  <c r="U22" i="134"/>
  <c r="T22" i="134"/>
  <c r="AE22" i="134"/>
  <c r="AC22" i="134"/>
  <c r="AA22" i="134"/>
  <c r="Y22" i="134"/>
  <c r="S22" i="134"/>
  <c r="AA11" i="134"/>
  <c r="AF11" i="134"/>
  <c r="AB11" i="134"/>
  <c r="X11" i="134"/>
  <c r="V11" i="134"/>
  <c r="AC11" i="134"/>
  <c r="Y11" i="134"/>
  <c r="W11" i="134"/>
  <c r="AE11" i="134"/>
  <c r="U11" i="134"/>
  <c r="AD11" i="134"/>
  <c r="Z11" i="134"/>
  <c r="T11" i="134"/>
  <c r="S11" i="134"/>
  <c r="AF36" i="134"/>
  <c r="S36" i="134"/>
  <c r="AD36" i="134"/>
  <c r="AB36" i="134"/>
  <c r="AA36" i="134"/>
  <c r="Y36" i="134"/>
  <c r="W36" i="134"/>
  <c r="V36" i="134"/>
  <c r="T36" i="134"/>
  <c r="AE36" i="134"/>
  <c r="AC36" i="134"/>
  <c r="Z36" i="134"/>
  <c r="X36" i="134"/>
  <c r="U36" i="134"/>
  <c r="AF28" i="134"/>
  <c r="AB28" i="134"/>
  <c r="X28" i="134"/>
  <c r="U28" i="134"/>
  <c r="AC28" i="134"/>
  <c r="Y28" i="134"/>
  <c r="AE28" i="134"/>
  <c r="AA28" i="134"/>
  <c r="V28" i="134"/>
  <c r="S28" i="134"/>
  <c r="T28" i="134"/>
  <c r="AD28" i="134"/>
  <c r="Z28" i="134"/>
  <c r="W28" i="134"/>
  <c r="V23" i="134"/>
  <c r="T23" i="134"/>
  <c r="AE23" i="134"/>
  <c r="AC23" i="134"/>
  <c r="AA23" i="134"/>
  <c r="Y23" i="134"/>
  <c r="W23" i="134"/>
  <c r="U23" i="134"/>
  <c r="S23" i="134"/>
  <c r="AD23" i="134"/>
  <c r="AB23" i="134"/>
  <c r="X23" i="134"/>
  <c r="AF23" i="134"/>
  <c r="Z23" i="134"/>
  <c r="AD12" i="134"/>
  <c r="AE12" i="134"/>
  <c r="AA12" i="134"/>
  <c r="T12" i="134"/>
  <c r="S12" i="134"/>
  <c r="AC12" i="134"/>
  <c r="AF12" i="134"/>
  <c r="AB12" i="134"/>
  <c r="X12" i="134"/>
  <c r="U12" i="134"/>
  <c r="Y12" i="134"/>
  <c r="V12" i="134"/>
  <c r="Z12" i="134"/>
  <c r="W12" i="134"/>
  <c r="AE4" i="134"/>
  <c r="AB4" i="134"/>
  <c r="AB3" i="134"/>
  <c r="D39" i="74"/>
  <c r="AA4" i="134"/>
  <c r="Y4" i="134"/>
  <c r="U4" i="134"/>
  <c r="T4" i="134"/>
  <c r="S4" i="134"/>
  <c r="AF4" i="134"/>
  <c r="AC4" i="134"/>
  <c r="Z4" i="134"/>
  <c r="X4" i="134"/>
  <c r="V4" i="134"/>
  <c r="AD4" i="134"/>
  <c r="W4" i="134"/>
  <c r="AC34" i="134"/>
  <c r="AA34" i="134"/>
  <c r="U34" i="134"/>
  <c r="AF34" i="134"/>
  <c r="Y34" i="134"/>
  <c r="S34" i="134"/>
  <c r="AD34" i="134"/>
  <c r="Z34" i="134"/>
  <c r="Z3" i="134"/>
  <c r="D37" i="74"/>
  <c r="V34" i="134"/>
  <c r="AB34" i="134"/>
  <c r="AE34" i="134"/>
  <c r="X34" i="134"/>
  <c r="W34" i="134"/>
  <c r="T34" i="134"/>
  <c r="AF38" i="134"/>
  <c r="Y38" i="134"/>
  <c r="AD38" i="134"/>
  <c r="AB38" i="134"/>
  <c r="Z38" i="134"/>
  <c r="W38" i="134"/>
  <c r="T38" i="134"/>
  <c r="AE38" i="134"/>
  <c r="X38" i="134"/>
  <c r="U38" i="134"/>
  <c r="AC38" i="134"/>
  <c r="AA38" i="134"/>
  <c r="V38" i="134"/>
  <c r="S38" i="134"/>
  <c r="AF31" i="134"/>
  <c r="AA31" i="134"/>
  <c r="T31" i="134"/>
  <c r="AE31" i="134"/>
  <c r="AD31" i="134"/>
  <c r="Y31" i="134"/>
  <c r="AB31" i="134"/>
  <c r="V31" i="134"/>
  <c r="U31" i="134"/>
  <c r="S31" i="134"/>
  <c r="AC31" i="134"/>
  <c r="X31" i="134"/>
  <c r="W31" i="134"/>
  <c r="Z31" i="134"/>
  <c r="S27" i="134"/>
  <c r="AF27" i="134"/>
  <c r="AE27" i="134"/>
  <c r="V27" i="134"/>
  <c r="AD27" i="134"/>
  <c r="AC27" i="134"/>
  <c r="AB27" i="134"/>
  <c r="AA27" i="134"/>
  <c r="Z27" i="134"/>
  <c r="W27" i="134"/>
  <c r="T27" i="134"/>
  <c r="Y27" i="134"/>
  <c r="X27" i="134"/>
  <c r="U27" i="134"/>
  <c r="AD25" i="134"/>
  <c r="AF25" i="134"/>
  <c r="AC25" i="134"/>
  <c r="Z25" i="134"/>
  <c r="T25" i="134"/>
  <c r="S25" i="134"/>
  <c r="AB25" i="134"/>
  <c r="V25" i="134"/>
  <c r="U25" i="134"/>
  <c r="X25" i="134"/>
  <c r="AE25" i="134"/>
  <c r="AA25" i="134"/>
  <c r="AA3" i="134"/>
  <c r="D38" i="74"/>
  <c r="Y25" i="134"/>
  <c r="W25" i="134"/>
  <c r="V21" i="134"/>
  <c r="S21" i="134"/>
  <c r="AF21" i="134"/>
  <c r="AA21" i="134"/>
  <c r="AD21" i="134"/>
  <c r="AB21" i="134"/>
  <c r="Y21" i="134"/>
  <c r="W21" i="134"/>
  <c r="T21" i="134"/>
  <c r="AC21" i="134"/>
  <c r="X21" i="134"/>
  <c r="AE21" i="134"/>
  <c r="Z21" i="134"/>
  <c r="U21" i="134"/>
  <c r="AA19" i="134"/>
  <c r="Z19" i="134"/>
  <c r="Y19" i="134"/>
  <c r="T19" i="134"/>
  <c r="AF19" i="134"/>
  <c r="AD19" i="134"/>
  <c r="AB19" i="134"/>
  <c r="V19" i="134"/>
  <c r="U19" i="134"/>
  <c r="AE19" i="134"/>
  <c r="X19" i="134"/>
  <c r="AC19" i="134"/>
  <c r="AC3" i="134"/>
  <c r="D40" i="74"/>
  <c r="W19" i="134"/>
  <c r="S19" i="134"/>
  <c r="AD17" i="134"/>
  <c r="AC17" i="134"/>
  <c r="AB17" i="134"/>
  <c r="AA17" i="134"/>
  <c r="Z17" i="134"/>
  <c r="V17" i="134"/>
  <c r="AF17" i="134"/>
  <c r="Y17" i="134"/>
  <c r="X17" i="134"/>
  <c r="W17" i="134"/>
  <c r="T17" i="134"/>
  <c r="S17" i="134"/>
  <c r="AE17" i="134"/>
  <c r="U17" i="134"/>
  <c r="T15" i="134"/>
  <c r="AE15" i="134"/>
  <c r="AB15" i="134"/>
  <c r="AA15" i="134"/>
  <c r="Y15" i="134"/>
  <c r="AF15" i="134"/>
  <c r="AD15" i="134"/>
  <c r="X15" i="134"/>
  <c r="V15" i="134"/>
  <c r="U15" i="134"/>
  <c r="AC15" i="134"/>
  <c r="Z15" i="134"/>
  <c r="W15" i="134"/>
  <c r="S15" i="134"/>
  <c r="X14" i="134"/>
  <c r="U14" i="134"/>
  <c r="Z14" i="134"/>
  <c r="AF14" i="134"/>
  <c r="AE14" i="134"/>
  <c r="S14" i="134"/>
  <c r="T14" i="134"/>
  <c r="W14" i="134"/>
  <c r="Y14" i="134"/>
  <c r="AB14" i="134"/>
  <c r="V14" i="134"/>
  <c r="AD14" i="134"/>
  <c r="AA14" i="134"/>
  <c r="AC13" i="134"/>
  <c r="AD13" i="134"/>
  <c r="AE13" i="134"/>
  <c r="AF13" i="134"/>
  <c r="U13" i="134"/>
  <c r="V13" i="134"/>
  <c r="AB13" i="134"/>
  <c r="T13" i="134"/>
  <c r="Y13" i="134"/>
  <c r="Z13" i="134"/>
  <c r="AA13" i="134"/>
  <c r="S13" i="134"/>
  <c r="W13" i="134"/>
  <c r="AC9" i="134"/>
  <c r="AB9" i="134"/>
  <c r="AA9" i="134"/>
  <c r="W9" i="134"/>
  <c r="T9" i="134"/>
  <c r="AF9" i="134"/>
  <c r="Z9" i="134"/>
  <c r="U9" i="134"/>
  <c r="AE9" i="134"/>
  <c r="Y9" i="134"/>
  <c r="X9" i="134"/>
  <c r="S9" i="134"/>
  <c r="AD9" i="134"/>
  <c r="V9" i="134"/>
  <c r="AB8" i="134"/>
  <c r="AE8" i="134"/>
  <c r="AC8" i="134"/>
  <c r="Y8" i="134"/>
  <c r="Y3" i="134"/>
  <c r="D36" i="74"/>
  <c r="AF8" i="134"/>
  <c r="AD8" i="134"/>
  <c r="AA8" i="134"/>
  <c r="V8" i="134"/>
  <c r="W8" i="134"/>
  <c r="T8" i="134"/>
  <c r="S8" i="134"/>
  <c r="S3" i="134"/>
  <c r="D30" i="74"/>
  <c r="Z8" i="134"/>
  <c r="X8" i="134"/>
  <c r="X3" i="134"/>
  <c r="D35" i="74"/>
  <c r="U8" i="134"/>
  <c r="U3" i="134"/>
  <c r="D32" i="74"/>
  <c r="AD7" i="134"/>
  <c r="X7" i="134"/>
  <c r="W7" i="134"/>
  <c r="T7" i="134"/>
  <c r="AF7" i="134"/>
  <c r="AF3" i="134"/>
  <c r="D43" i="74"/>
  <c r="AE7" i="134"/>
  <c r="AB7" i="134"/>
  <c r="U7" i="134"/>
  <c r="AA7" i="134"/>
  <c r="Y7" i="134"/>
  <c r="S7" i="134"/>
  <c r="Z7" i="134"/>
  <c r="AC7" i="134"/>
  <c r="V7" i="134"/>
  <c r="T6" i="134"/>
  <c r="AC6" i="134"/>
  <c r="AE6" i="134"/>
  <c r="V6" i="134"/>
  <c r="AF6" i="134"/>
  <c r="W6" i="134"/>
  <c r="Y6" i="134"/>
  <c r="AD6" i="134"/>
  <c r="S6" i="134"/>
  <c r="U6" i="134"/>
  <c r="X6" i="134"/>
  <c r="Z6" i="134"/>
  <c r="AA6" i="134"/>
  <c r="B3" i="107"/>
  <c r="W3" i="134"/>
  <c r="D34" i="74"/>
  <c r="V3" i="134"/>
  <c r="D33" i="74"/>
  <c r="AE3" i="134"/>
  <c r="D42" i="74"/>
  <c r="AD3" i="134"/>
  <c r="D41" i="74"/>
  <c r="T3" i="134"/>
  <c r="D31" i="74"/>
  <c r="AY54" i="126"/>
  <c r="AY55" i="126"/>
  <c r="AY56" i="126"/>
  <c r="AY57" i="126"/>
  <c r="AY58" i="126"/>
  <c r="AY59" i="126"/>
  <c r="AY60" i="126"/>
  <c r="AY61" i="126"/>
  <c r="AY62" i="126"/>
  <c r="AY63" i="126"/>
  <c r="AY64" i="126"/>
  <c r="AY65" i="126"/>
  <c r="AY66" i="126"/>
  <c r="AY67" i="126"/>
  <c r="AY68" i="126"/>
  <c r="AY69" i="126"/>
  <c r="AY70" i="126"/>
  <c r="AY71" i="126"/>
  <c r="AY72" i="126"/>
  <c r="AY73" i="126"/>
  <c r="AY74" i="126"/>
  <c r="AY75" i="126"/>
  <c r="AY76" i="126"/>
  <c r="AY77" i="126"/>
  <c r="AY78" i="126"/>
  <c r="AY79" i="126"/>
  <c r="AY80" i="126"/>
  <c r="AY81" i="126"/>
  <c r="AY82" i="126"/>
  <c r="AY83" i="126"/>
  <c r="AY84" i="126"/>
  <c r="AY85" i="126"/>
  <c r="AY86" i="126"/>
  <c r="AY87" i="126"/>
  <c r="AY88" i="126"/>
  <c r="AY89" i="126"/>
  <c r="AY90" i="126"/>
  <c r="AY91" i="126"/>
  <c r="AY92" i="126"/>
  <c r="AY93" i="126"/>
  <c r="AY94" i="126"/>
  <c r="AY95" i="126"/>
  <c r="AY96" i="126"/>
  <c r="AY97" i="126"/>
  <c r="AY53" i="126"/>
  <c r="D12" i="126"/>
  <c r="E12" i="126"/>
  <c r="F12" i="126"/>
  <c r="G12" i="126"/>
  <c r="AB54" i="126"/>
  <c r="AB55" i="126"/>
  <c r="AB56" i="126"/>
  <c r="AB57" i="126"/>
  <c r="AB58" i="126"/>
  <c r="AB59" i="126"/>
  <c r="AB60" i="126"/>
  <c r="AB61" i="126"/>
  <c r="AB62" i="126"/>
  <c r="AB63" i="126"/>
  <c r="AB64" i="126"/>
  <c r="AB65" i="126"/>
  <c r="AB66" i="126"/>
  <c r="AB67" i="126"/>
  <c r="AB68" i="126"/>
  <c r="AB69" i="126"/>
  <c r="AB70" i="126"/>
  <c r="AB71" i="126"/>
  <c r="AB72" i="126"/>
  <c r="AB73" i="126"/>
  <c r="AB74" i="126"/>
  <c r="AB75" i="126"/>
  <c r="AB76" i="126"/>
  <c r="AB77" i="126"/>
  <c r="AB78" i="126"/>
  <c r="AB79" i="126"/>
  <c r="AB80" i="126"/>
  <c r="AB81" i="126"/>
  <c r="AB82" i="126"/>
  <c r="AB83" i="126"/>
  <c r="AB84" i="126"/>
  <c r="AB85" i="126"/>
  <c r="AB86" i="126"/>
  <c r="AB87" i="126"/>
  <c r="AB88" i="126"/>
  <c r="AB89" i="126"/>
  <c r="AB90" i="126"/>
  <c r="AB91" i="126"/>
  <c r="AB92" i="126"/>
  <c r="AB93" i="126"/>
  <c r="AB94" i="126"/>
  <c r="AB95" i="126"/>
  <c r="AB96" i="126"/>
  <c r="AB97" i="126"/>
  <c r="I125" i="127"/>
  <c r="I126" i="127"/>
  <c r="D19" i="93"/>
  <c r="E19" i="93"/>
  <c r="F19" i="93"/>
  <c r="G19" i="93"/>
  <c r="D17" i="93"/>
  <c r="E17" i="93"/>
  <c r="F17" i="93"/>
  <c r="G17" i="93"/>
  <c r="D13" i="93"/>
  <c r="E13" i="93"/>
  <c r="F13" i="93"/>
  <c r="D14" i="93"/>
  <c r="E14" i="93"/>
  <c r="F14" i="93"/>
  <c r="G14" i="93"/>
  <c r="F19" i="89"/>
  <c r="E19" i="89"/>
  <c r="D19" i="89"/>
  <c r="D18" i="93"/>
  <c r="E18" i="93"/>
  <c r="F18" i="93"/>
  <c r="G18" i="93"/>
  <c r="D20" i="93"/>
  <c r="E20" i="93"/>
  <c r="F20" i="93"/>
  <c r="G20" i="93"/>
  <c r="D23" i="93"/>
  <c r="E23" i="93"/>
  <c r="F23" i="93"/>
  <c r="G23" i="93"/>
  <c r="D24" i="93"/>
  <c r="E24" i="93"/>
  <c r="F24" i="93"/>
  <c r="G24" i="93"/>
  <c r="D25" i="93"/>
  <c r="E25" i="93"/>
  <c r="F25" i="93"/>
  <c r="G25" i="93"/>
  <c r="D26" i="93"/>
  <c r="E26" i="93"/>
  <c r="F26" i="93"/>
  <c r="G26" i="93"/>
  <c r="D11" i="93"/>
  <c r="E11" i="93"/>
  <c r="F11" i="93"/>
  <c r="D12" i="93"/>
  <c r="E12" i="93"/>
  <c r="F12" i="93"/>
  <c r="G12" i="93"/>
  <c r="E80" i="78"/>
  <c r="C24" i="93"/>
  <c r="E81" i="78"/>
  <c r="E82" i="78"/>
  <c r="E79" i="78"/>
  <c r="B4" i="52"/>
  <c r="C7" i="92"/>
  <c r="C8" i="92"/>
  <c r="C21" i="92"/>
  <c r="C24" i="92"/>
  <c r="C28" i="92"/>
  <c r="C38" i="92"/>
  <c r="C51" i="92"/>
  <c r="C54" i="92"/>
  <c r="C63" i="92"/>
  <c r="C81" i="92"/>
  <c r="C88" i="92"/>
  <c r="C95" i="92"/>
  <c r="C100" i="92"/>
  <c r="C104" i="92"/>
  <c r="C109" i="92"/>
  <c r="C122" i="92"/>
  <c r="C123" i="92"/>
  <c r="C124" i="92"/>
  <c r="E6" i="99"/>
  <c r="E7" i="99"/>
  <c r="E8" i="99"/>
  <c r="E9" i="99"/>
  <c r="E10" i="99"/>
  <c r="E11" i="99"/>
  <c r="E12" i="99"/>
  <c r="E13" i="99"/>
  <c r="E14" i="99"/>
  <c r="E15" i="99"/>
  <c r="E16" i="99"/>
  <c r="E17" i="99"/>
  <c r="E18" i="99"/>
  <c r="E19" i="99"/>
  <c r="E20" i="99"/>
  <c r="D20" i="99"/>
  <c r="F20" i="99"/>
  <c r="E21" i="99"/>
  <c r="E22" i="99"/>
  <c r="E23" i="99"/>
  <c r="E24" i="99"/>
  <c r="E25" i="99"/>
  <c r="E26" i="99"/>
  <c r="E27" i="99"/>
  <c r="E28" i="99"/>
  <c r="E29" i="99"/>
  <c r="E30" i="99"/>
  <c r="E31" i="99"/>
  <c r="E32" i="99"/>
  <c r="E33" i="99"/>
  <c r="E34" i="99"/>
  <c r="E35" i="99"/>
  <c r="E36" i="99"/>
  <c r="E37" i="99"/>
  <c r="E38" i="99"/>
  <c r="E39" i="99"/>
  <c r="E40" i="99"/>
  <c r="E41" i="99"/>
  <c r="E42" i="99"/>
  <c r="E43" i="99"/>
  <c r="E44" i="99"/>
  <c r="D44" i="99"/>
  <c r="F44" i="99"/>
  <c r="E45" i="99"/>
  <c r="E46" i="99"/>
  <c r="E47" i="99"/>
  <c r="E48" i="99"/>
  <c r="E49" i="99"/>
  <c r="E50" i="99"/>
  <c r="E51" i="99"/>
  <c r="E52" i="99"/>
  <c r="E53" i="99"/>
  <c r="E54" i="99"/>
  <c r="E55" i="99"/>
  <c r="E56" i="99"/>
  <c r="E57" i="99"/>
  <c r="E58" i="99"/>
  <c r="E59" i="99"/>
  <c r="E60" i="99"/>
  <c r="E61" i="99"/>
  <c r="E62" i="99"/>
  <c r="E63" i="99"/>
  <c r="E64" i="99"/>
  <c r="E65" i="99"/>
  <c r="E66" i="99"/>
  <c r="E67" i="99"/>
  <c r="E68" i="99"/>
  <c r="E69" i="99"/>
  <c r="E70" i="99"/>
  <c r="E71" i="99"/>
  <c r="E72" i="99"/>
  <c r="E73" i="99"/>
  <c r="E74" i="99"/>
  <c r="E75" i="99"/>
  <c r="E76" i="99"/>
  <c r="E77" i="99"/>
  <c r="E78" i="99"/>
  <c r="E79" i="99"/>
  <c r="E80" i="99"/>
  <c r="E81" i="99"/>
  <c r="E82" i="99"/>
  <c r="E83" i="99"/>
  <c r="E84" i="99"/>
  <c r="E85" i="99"/>
  <c r="E86" i="99"/>
  <c r="E87" i="99"/>
  <c r="E88" i="99"/>
  <c r="E89" i="99"/>
  <c r="E90" i="99"/>
  <c r="E91" i="99"/>
  <c r="E92" i="99"/>
  <c r="E93" i="99"/>
  <c r="E94" i="99"/>
  <c r="E95" i="99"/>
  <c r="E96" i="99"/>
  <c r="E97" i="99"/>
  <c r="E98" i="99"/>
  <c r="E99" i="99"/>
  <c r="E100" i="99"/>
  <c r="E101" i="99"/>
  <c r="E102" i="99"/>
  <c r="E103" i="99"/>
  <c r="E104" i="99"/>
  <c r="E105" i="99"/>
  <c r="E106" i="99"/>
  <c r="E107" i="99"/>
  <c r="E108" i="99"/>
  <c r="E109" i="99"/>
  <c r="E110" i="99"/>
  <c r="E111" i="99"/>
  <c r="E112" i="99"/>
  <c r="E113" i="99"/>
  <c r="E114" i="99"/>
  <c r="E115" i="99"/>
  <c r="E116" i="99"/>
  <c r="E117" i="99"/>
  <c r="E118" i="99"/>
  <c r="E119" i="99"/>
  <c r="E120" i="99"/>
  <c r="D120" i="99"/>
  <c r="F120" i="99"/>
  <c r="E121" i="99"/>
  <c r="E122" i="99"/>
  <c r="E123" i="99"/>
  <c r="E124" i="99"/>
  <c r="E5" i="99"/>
  <c r="E6" i="132"/>
  <c r="F6" i="132"/>
  <c r="E7" i="132"/>
  <c r="F7" i="132"/>
  <c r="E8" i="132"/>
  <c r="F8" i="132"/>
  <c r="E9" i="132"/>
  <c r="E10" i="132"/>
  <c r="E11" i="132"/>
  <c r="F11" i="132"/>
  <c r="E12" i="132"/>
  <c r="F12" i="132"/>
  <c r="E13" i="132"/>
  <c r="F13" i="132"/>
  <c r="E14" i="132"/>
  <c r="E15" i="132"/>
  <c r="F15" i="132"/>
  <c r="E16" i="132"/>
  <c r="F16" i="132"/>
  <c r="E17" i="132"/>
  <c r="E18" i="132"/>
  <c r="E19" i="132"/>
  <c r="F19" i="132"/>
  <c r="E20" i="132"/>
  <c r="F20" i="132"/>
  <c r="E21" i="132"/>
  <c r="F21" i="132"/>
  <c r="E22" i="132"/>
  <c r="F22" i="132"/>
  <c r="E23" i="132"/>
  <c r="F23" i="132"/>
  <c r="E24" i="132"/>
  <c r="F24" i="132"/>
  <c r="E25" i="132"/>
  <c r="E26" i="132"/>
  <c r="F26" i="132"/>
  <c r="E27" i="132"/>
  <c r="F27" i="132"/>
  <c r="E28" i="132"/>
  <c r="F28" i="132"/>
  <c r="E29" i="132"/>
  <c r="F29" i="132"/>
  <c r="E30" i="132"/>
  <c r="F30" i="132"/>
  <c r="E31" i="132"/>
  <c r="F31" i="132"/>
  <c r="E32" i="132"/>
  <c r="F32" i="132"/>
  <c r="E33" i="132"/>
  <c r="F33" i="132"/>
  <c r="E34" i="132"/>
  <c r="E36" i="132"/>
  <c r="F36" i="132"/>
  <c r="E37" i="132"/>
  <c r="F37" i="132"/>
  <c r="E38" i="132"/>
  <c r="F38" i="132"/>
  <c r="E39" i="132"/>
  <c r="F39" i="132"/>
  <c r="E40" i="132"/>
  <c r="F40" i="132"/>
  <c r="E41" i="132"/>
  <c r="F41" i="132"/>
  <c r="E42" i="132"/>
  <c r="E43" i="132"/>
  <c r="F43" i="132"/>
  <c r="E44" i="132"/>
  <c r="F44" i="132"/>
  <c r="E45" i="132"/>
  <c r="F45" i="132"/>
  <c r="E46" i="132"/>
  <c r="F46" i="132"/>
  <c r="E47" i="132"/>
  <c r="E48" i="132"/>
  <c r="F48" i="132"/>
  <c r="E49" i="132"/>
  <c r="F49" i="132"/>
  <c r="E50" i="132"/>
  <c r="F50" i="132"/>
  <c r="E51" i="132"/>
  <c r="E52" i="132"/>
  <c r="F52" i="132"/>
  <c r="E53" i="132"/>
  <c r="F53" i="132"/>
  <c r="E54" i="132"/>
  <c r="E55" i="132"/>
  <c r="E56" i="132"/>
  <c r="F56" i="132"/>
  <c r="E57" i="132"/>
  <c r="F57" i="132"/>
  <c r="E58" i="132"/>
  <c r="E60" i="132"/>
  <c r="E62" i="132"/>
  <c r="F62" i="132"/>
  <c r="E63" i="132"/>
  <c r="F63" i="132"/>
  <c r="E64" i="132"/>
  <c r="E65" i="132"/>
  <c r="F65" i="132"/>
  <c r="E66" i="132"/>
  <c r="F66" i="132"/>
  <c r="E67" i="132"/>
  <c r="F67" i="132"/>
  <c r="E68" i="132"/>
  <c r="F68" i="132"/>
  <c r="E70" i="132"/>
  <c r="E71" i="132"/>
  <c r="F71" i="132"/>
  <c r="E72" i="132"/>
  <c r="F72" i="132"/>
  <c r="E76" i="132"/>
  <c r="E78" i="132"/>
  <c r="E80" i="132"/>
  <c r="F80" i="132"/>
  <c r="E81" i="132"/>
  <c r="F81" i="132"/>
  <c r="E82" i="132"/>
  <c r="F82" i="132"/>
  <c r="E84" i="132"/>
  <c r="F84" i="132"/>
  <c r="E85" i="132"/>
  <c r="F85" i="132"/>
  <c r="E87" i="132"/>
  <c r="F87" i="132"/>
  <c r="E88" i="132"/>
  <c r="F88" i="132"/>
  <c r="E89" i="132"/>
  <c r="F89" i="132"/>
  <c r="E90" i="132"/>
  <c r="F90" i="132"/>
  <c r="E91" i="132"/>
  <c r="F91" i="132"/>
  <c r="E92" i="132"/>
  <c r="E93" i="132"/>
  <c r="F93" i="132"/>
  <c r="E94" i="132"/>
  <c r="F94" i="132"/>
  <c r="E95" i="132"/>
  <c r="F95" i="132"/>
  <c r="E96" i="132"/>
  <c r="E97" i="132"/>
  <c r="F97" i="132"/>
  <c r="E98" i="132"/>
  <c r="F98" i="132"/>
  <c r="E99" i="132"/>
  <c r="F99" i="132"/>
  <c r="E100" i="132"/>
  <c r="F100" i="132"/>
  <c r="E101" i="132"/>
  <c r="E102" i="132"/>
  <c r="F102" i="132"/>
  <c r="E104" i="132"/>
  <c r="F104" i="132"/>
  <c r="E106" i="132"/>
  <c r="E107" i="132"/>
  <c r="E108" i="132"/>
  <c r="F108" i="132"/>
  <c r="E111" i="132"/>
  <c r="F111" i="132"/>
  <c r="E112" i="132"/>
  <c r="E113" i="132"/>
  <c r="E114" i="132"/>
  <c r="F114" i="132"/>
  <c r="E115" i="132"/>
  <c r="F115" i="132"/>
  <c r="E116" i="132"/>
  <c r="F116" i="132"/>
  <c r="E117" i="132"/>
  <c r="F117" i="132"/>
  <c r="E118" i="132"/>
  <c r="F118" i="132"/>
  <c r="E119" i="132"/>
  <c r="F119" i="132"/>
  <c r="E120" i="132"/>
  <c r="E121" i="132"/>
  <c r="F121" i="132"/>
  <c r="E122" i="132"/>
  <c r="F122" i="132"/>
  <c r="E123" i="132"/>
  <c r="F123" i="132"/>
  <c r="E124" i="132"/>
  <c r="E5" i="132"/>
  <c r="E6" i="82"/>
  <c r="F6" i="82"/>
  <c r="E7" i="82"/>
  <c r="F7" i="82"/>
  <c r="E8" i="82"/>
  <c r="E9" i="82"/>
  <c r="E10" i="82"/>
  <c r="F10" i="82"/>
  <c r="E11" i="82"/>
  <c r="F11" i="82"/>
  <c r="E12" i="82"/>
  <c r="E13" i="82"/>
  <c r="F13" i="82"/>
  <c r="E14" i="82"/>
  <c r="F14" i="82"/>
  <c r="E15" i="82"/>
  <c r="F15" i="82"/>
  <c r="E16" i="82"/>
  <c r="E17" i="82"/>
  <c r="E18" i="82"/>
  <c r="E19" i="82"/>
  <c r="F19" i="82"/>
  <c r="E20" i="82"/>
  <c r="E21" i="82"/>
  <c r="E22" i="82"/>
  <c r="F22" i="82"/>
  <c r="E23" i="82"/>
  <c r="F23" i="82"/>
  <c r="E24" i="82"/>
  <c r="F24" i="82"/>
  <c r="E25" i="82"/>
  <c r="E26" i="82"/>
  <c r="F26" i="82"/>
  <c r="E27" i="82"/>
  <c r="F27" i="82"/>
  <c r="E28" i="82"/>
  <c r="E29" i="82"/>
  <c r="F29" i="82"/>
  <c r="E30" i="82"/>
  <c r="F30" i="82"/>
  <c r="E31" i="82"/>
  <c r="F31" i="82"/>
  <c r="E32" i="82"/>
  <c r="E33" i="82"/>
  <c r="F33" i="82"/>
  <c r="E34" i="82"/>
  <c r="F34" i="82"/>
  <c r="E35" i="82"/>
  <c r="F35" i="82"/>
  <c r="E36" i="82"/>
  <c r="F36" i="82"/>
  <c r="E37" i="82"/>
  <c r="E38" i="82"/>
  <c r="F38" i="82"/>
  <c r="E39" i="82"/>
  <c r="F39" i="82"/>
  <c r="E40" i="82"/>
  <c r="E41" i="82"/>
  <c r="E42" i="82"/>
  <c r="F42" i="82"/>
  <c r="E43" i="82"/>
  <c r="F43" i="82"/>
  <c r="E44" i="82"/>
  <c r="E45" i="82"/>
  <c r="F45" i="82"/>
  <c r="E46" i="82"/>
  <c r="F46" i="82"/>
  <c r="E47" i="82"/>
  <c r="F47" i="82"/>
  <c r="E48" i="82"/>
  <c r="E49" i="82"/>
  <c r="F49" i="82"/>
  <c r="E50" i="82"/>
  <c r="F50" i="82"/>
  <c r="E51" i="82"/>
  <c r="F51" i="82"/>
  <c r="E52" i="82"/>
  <c r="E53" i="82"/>
  <c r="F53" i="82"/>
  <c r="E54" i="82"/>
  <c r="F54" i="82"/>
  <c r="E55" i="82"/>
  <c r="F55" i="82"/>
  <c r="E56" i="82"/>
  <c r="F56" i="82"/>
  <c r="E57" i="82"/>
  <c r="E58" i="82"/>
  <c r="F58" i="82"/>
  <c r="E59" i="82"/>
  <c r="F59" i="82"/>
  <c r="E60" i="82"/>
  <c r="E61" i="82"/>
  <c r="F61" i="82"/>
  <c r="E62" i="82"/>
  <c r="F62" i="82"/>
  <c r="E63" i="82"/>
  <c r="F63" i="82"/>
  <c r="E64" i="82"/>
  <c r="E65" i="82"/>
  <c r="F65" i="82"/>
  <c r="E66" i="82"/>
  <c r="F66" i="82"/>
  <c r="E67" i="82"/>
  <c r="F67" i="82"/>
  <c r="E68" i="82"/>
  <c r="F68" i="82"/>
  <c r="E69" i="82"/>
  <c r="F69" i="82"/>
  <c r="E70" i="82"/>
  <c r="F70" i="82"/>
  <c r="E71" i="82"/>
  <c r="F71" i="82"/>
  <c r="E72" i="82"/>
  <c r="F72" i="82"/>
  <c r="E73" i="82"/>
  <c r="E74" i="82"/>
  <c r="F74" i="82"/>
  <c r="E75" i="82"/>
  <c r="F75" i="82"/>
  <c r="E76" i="82"/>
  <c r="E77" i="82"/>
  <c r="F77" i="82"/>
  <c r="E78" i="82"/>
  <c r="F78" i="82"/>
  <c r="E79" i="82"/>
  <c r="F79" i="82"/>
  <c r="E80" i="82"/>
  <c r="E81" i="82"/>
  <c r="E82" i="82"/>
  <c r="F82" i="82"/>
  <c r="E83" i="82"/>
  <c r="F83" i="82"/>
  <c r="E84" i="82"/>
  <c r="E85" i="82"/>
  <c r="E86" i="82"/>
  <c r="F86" i="82"/>
  <c r="E87" i="82"/>
  <c r="F87" i="82"/>
  <c r="E88" i="82"/>
  <c r="F88" i="82"/>
  <c r="E89" i="82"/>
  <c r="F89" i="82"/>
  <c r="E90" i="82"/>
  <c r="F90" i="82"/>
  <c r="E91" i="82"/>
  <c r="F91" i="82"/>
  <c r="E92" i="82"/>
  <c r="E93" i="82"/>
  <c r="F93" i="82"/>
  <c r="E94" i="82"/>
  <c r="F94" i="82"/>
  <c r="E95" i="82"/>
  <c r="F95" i="82"/>
  <c r="E96" i="82"/>
  <c r="E97" i="82"/>
  <c r="F97" i="82"/>
  <c r="E98" i="82"/>
  <c r="F98" i="82"/>
  <c r="E99" i="82"/>
  <c r="F99" i="82"/>
  <c r="E100" i="82"/>
  <c r="E101" i="82"/>
  <c r="E102" i="82"/>
  <c r="F102" i="82"/>
  <c r="E103" i="82"/>
  <c r="F103" i="82"/>
  <c r="E104" i="82"/>
  <c r="E105" i="82"/>
  <c r="F105" i="82"/>
  <c r="E106" i="82"/>
  <c r="F106" i="82"/>
  <c r="E107" i="82"/>
  <c r="F107" i="82"/>
  <c r="E108" i="82"/>
  <c r="E109" i="82"/>
  <c r="F109" i="82"/>
  <c r="E110" i="82"/>
  <c r="F110" i="82"/>
  <c r="E111" i="82"/>
  <c r="F111" i="82"/>
  <c r="E112" i="82"/>
  <c r="E113" i="82"/>
  <c r="E114" i="82"/>
  <c r="F114" i="82"/>
  <c r="E115" i="82"/>
  <c r="F115" i="82"/>
  <c r="E116" i="82"/>
  <c r="E117" i="82"/>
  <c r="E118" i="82"/>
  <c r="F118" i="82"/>
  <c r="E119" i="82"/>
  <c r="F119" i="82"/>
  <c r="E120" i="82"/>
  <c r="E121" i="82"/>
  <c r="F121" i="82"/>
  <c r="E122" i="82"/>
  <c r="F122" i="82"/>
  <c r="E123" i="82"/>
  <c r="F123" i="82"/>
  <c r="E124" i="82"/>
  <c r="E5" i="82"/>
  <c r="E6" i="94"/>
  <c r="F6" i="94"/>
  <c r="E7" i="94"/>
  <c r="F7" i="94"/>
  <c r="E8" i="94"/>
  <c r="E9" i="94"/>
  <c r="E10" i="94"/>
  <c r="F10" i="94"/>
  <c r="E11" i="94"/>
  <c r="F11" i="94"/>
  <c r="E12" i="94"/>
  <c r="E13" i="94"/>
  <c r="F13" i="94"/>
  <c r="E14" i="94"/>
  <c r="F14" i="94"/>
  <c r="E15" i="94"/>
  <c r="F15" i="94"/>
  <c r="E16" i="94"/>
  <c r="E17" i="94"/>
  <c r="E18" i="94"/>
  <c r="F18" i="94"/>
  <c r="E19" i="94"/>
  <c r="F19" i="94"/>
  <c r="E20" i="94"/>
  <c r="E21" i="94"/>
  <c r="E22" i="94"/>
  <c r="F22" i="94"/>
  <c r="E23" i="94"/>
  <c r="F23" i="94"/>
  <c r="E24" i="94"/>
  <c r="F24" i="94"/>
  <c r="E25" i="94"/>
  <c r="E26" i="94"/>
  <c r="E27" i="94"/>
  <c r="F27" i="94"/>
  <c r="E28" i="94"/>
  <c r="E29" i="94"/>
  <c r="F29" i="94"/>
  <c r="E30" i="94"/>
  <c r="F30" i="94"/>
  <c r="E31" i="94"/>
  <c r="F31" i="94"/>
  <c r="E32" i="94"/>
  <c r="E33" i="94"/>
  <c r="F33" i="94"/>
  <c r="E34" i="94"/>
  <c r="E35" i="94"/>
  <c r="F35" i="94"/>
  <c r="E36" i="94"/>
  <c r="F36" i="94"/>
  <c r="E37" i="94"/>
  <c r="E38" i="94"/>
  <c r="F38" i="94"/>
  <c r="E39" i="94"/>
  <c r="F39" i="94"/>
  <c r="E40" i="94"/>
  <c r="E41" i="94"/>
  <c r="E42" i="94"/>
  <c r="F42" i="94"/>
  <c r="E43" i="94"/>
  <c r="F43" i="94"/>
  <c r="E44" i="94"/>
  <c r="E45" i="94"/>
  <c r="F45" i="94"/>
  <c r="E46" i="94"/>
  <c r="F46" i="94"/>
  <c r="E47" i="94"/>
  <c r="F47" i="94"/>
  <c r="E48" i="94"/>
  <c r="E49" i="94"/>
  <c r="F49" i="94"/>
  <c r="E50" i="94"/>
  <c r="F50" i="94"/>
  <c r="E51" i="94"/>
  <c r="F51" i="94"/>
  <c r="E52" i="94"/>
  <c r="E53" i="94"/>
  <c r="F53" i="94"/>
  <c r="E54" i="94"/>
  <c r="E55" i="94"/>
  <c r="F55" i="94"/>
  <c r="E56" i="94"/>
  <c r="F56" i="94"/>
  <c r="E57" i="94"/>
  <c r="E58" i="94"/>
  <c r="F58" i="94"/>
  <c r="E59" i="94"/>
  <c r="F59" i="94"/>
  <c r="E60" i="94"/>
  <c r="E61" i="94"/>
  <c r="F61" i="94"/>
  <c r="E62" i="94"/>
  <c r="F62" i="94"/>
  <c r="E63" i="94"/>
  <c r="F63" i="94"/>
  <c r="E64" i="94"/>
  <c r="E65" i="94"/>
  <c r="F65" i="94"/>
  <c r="E66" i="94"/>
  <c r="F66" i="94"/>
  <c r="E67" i="94"/>
  <c r="F67" i="94"/>
  <c r="D67" i="94"/>
  <c r="Y67" i="94"/>
  <c r="AP67" i="94"/>
  <c r="BF67" i="94"/>
  <c r="E68" i="94"/>
  <c r="F68" i="94"/>
  <c r="E69" i="94"/>
  <c r="F69" i="94"/>
  <c r="E70" i="94"/>
  <c r="F70" i="94"/>
  <c r="E71" i="94"/>
  <c r="F71" i="94"/>
  <c r="E72" i="94"/>
  <c r="F72" i="94"/>
  <c r="E73" i="94"/>
  <c r="F73" i="94"/>
  <c r="E74" i="94"/>
  <c r="F74" i="94"/>
  <c r="E75" i="94"/>
  <c r="F75" i="94"/>
  <c r="E76" i="94"/>
  <c r="E77" i="94"/>
  <c r="F77" i="94"/>
  <c r="E78" i="94"/>
  <c r="E79" i="94"/>
  <c r="F79" i="94"/>
  <c r="E80" i="94"/>
  <c r="E81" i="94"/>
  <c r="E82" i="94"/>
  <c r="E83" i="94"/>
  <c r="F83" i="94"/>
  <c r="E84" i="94"/>
  <c r="E85" i="94"/>
  <c r="E86" i="94"/>
  <c r="E87" i="94"/>
  <c r="F87" i="94"/>
  <c r="E88" i="94"/>
  <c r="F88" i="94"/>
  <c r="E89" i="94"/>
  <c r="F89" i="94"/>
  <c r="E90" i="94"/>
  <c r="F90" i="94"/>
  <c r="E91" i="94"/>
  <c r="E92" i="94"/>
  <c r="E93" i="94"/>
  <c r="F93" i="94"/>
  <c r="E94" i="94"/>
  <c r="F94" i="94"/>
  <c r="E95" i="94"/>
  <c r="F95" i="94"/>
  <c r="E96" i="94"/>
  <c r="E97" i="94"/>
  <c r="F97" i="94"/>
  <c r="E98" i="94"/>
  <c r="F98" i="94"/>
  <c r="E99" i="94"/>
  <c r="F99" i="94"/>
  <c r="E100" i="94"/>
  <c r="E101" i="94"/>
  <c r="E102" i="94"/>
  <c r="F102" i="94"/>
  <c r="E103" i="94"/>
  <c r="F103" i="94"/>
  <c r="E104" i="94"/>
  <c r="E105" i="94"/>
  <c r="F105" i="94"/>
  <c r="E106" i="94"/>
  <c r="F106" i="94"/>
  <c r="E107" i="94"/>
  <c r="F107" i="94"/>
  <c r="E108" i="94"/>
  <c r="E109" i="94"/>
  <c r="F109" i="94"/>
  <c r="E110" i="94"/>
  <c r="F110" i="94"/>
  <c r="E111" i="94"/>
  <c r="F111" i="94"/>
  <c r="E112" i="94"/>
  <c r="E113" i="94"/>
  <c r="E114" i="94"/>
  <c r="F114" i="94"/>
  <c r="E115" i="94"/>
  <c r="F115" i="94"/>
  <c r="E116" i="94"/>
  <c r="E117" i="94"/>
  <c r="F117" i="94"/>
  <c r="E118" i="94"/>
  <c r="E119" i="94"/>
  <c r="F119" i="94"/>
  <c r="E120" i="94"/>
  <c r="E121" i="94"/>
  <c r="F121" i="94"/>
  <c r="E122" i="94"/>
  <c r="F122" i="94"/>
  <c r="E123" i="94"/>
  <c r="F123" i="94"/>
  <c r="D123" i="94"/>
  <c r="AC123" i="94"/>
  <c r="AT123" i="94"/>
  <c r="BJ123" i="94"/>
  <c r="E124" i="94"/>
  <c r="E5" i="94"/>
  <c r="D6" i="103"/>
  <c r="D7" i="103"/>
  <c r="E7" i="103"/>
  <c r="E7" i="127"/>
  <c r="D8" i="103"/>
  <c r="D9" i="103"/>
  <c r="D10" i="103"/>
  <c r="D11" i="103"/>
  <c r="D12" i="103"/>
  <c r="D13" i="103"/>
  <c r="D13" i="127"/>
  <c r="D14" i="103"/>
  <c r="E14" i="103"/>
  <c r="E14" i="127"/>
  <c r="D15" i="103"/>
  <c r="D16" i="103"/>
  <c r="D17" i="103"/>
  <c r="D18" i="103"/>
  <c r="E18" i="103"/>
  <c r="E18" i="127"/>
  <c r="D19" i="103"/>
  <c r="D20" i="103"/>
  <c r="D21" i="103"/>
  <c r="D22" i="103"/>
  <c r="D23" i="103"/>
  <c r="D139" i="103"/>
  <c r="D24" i="103"/>
  <c r="D140" i="103"/>
  <c r="D25" i="103"/>
  <c r="D26" i="103"/>
  <c r="E26" i="103"/>
  <c r="D27" i="103"/>
  <c r="E27" i="103"/>
  <c r="D28" i="103"/>
  <c r="D29" i="103"/>
  <c r="E29" i="103"/>
  <c r="D30" i="103"/>
  <c r="D30" i="127"/>
  <c r="D31" i="103"/>
  <c r="E31" i="103"/>
  <c r="E31" i="127"/>
  <c r="D32" i="103"/>
  <c r="D33" i="103"/>
  <c r="E33" i="103"/>
  <c r="D34" i="103"/>
  <c r="E34" i="103"/>
  <c r="E34" i="127"/>
  <c r="D35" i="103"/>
  <c r="E35" i="103"/>
  <c r="E35" i="127"/>
  <c r="D36" i="103"/>
  <c r="D36" i="127"/>
  <c r="D37" i="103"/>
  <c r="D38" i="103"/>
  <c r="E38" i="103"/>
  <c r="E38" i="127"/>
  <c r="D39" i="103"/>
  <c r="E39" i="103"/>
  <c r="E39" i="127"/>
  <c r="D40" i="103"/>
  <c r="D41" i="103"/>
  <c r="D42" i="103"/>
  <c r="E42" i="103"/>
  <c r="E42" i="127"/>
  <c r="D43" i="103"/>
  <c r="E43" i="103"/>
  <c r="D44" i="103"/>
  <c r="D45" i="103"/>
  <c r="E45" i="103"/>
  <c r="D46" i="103"/>
  <c r="E46" i="103"/>
  <c r="E46" i="127"/>
  <c r="D47" i="103"/>
  <c r="E47" i="103"/>
  <c r="E47" i="127"/>
  <c r="D48" i="103"/>
  <c r="D49" i="103"/>
  <c r="D49" i="127"/>
  <c r="D50" i="103"/>
  <c r="E50" i="103"/>
  <c r="E50" i="127"/>
  <c r="D51" i="103"/>
  <c r="E51" i="103"/>
  <c r="E51" i="127"/>
  <c r="D52" i="103"/>
  <c r="D53" i="103"/>
  <c r="E53" i="103"/>
  <c r="D54" i="103"/>
  <c r="E54" i="103"/>
  <c r="E54" i="127"/>
  <c r="D55" i="103"/>
  <c r="E55" i="103"/>
  <c r="E55" i="127"/>
  <c r="D56" i="103"/>
  <c r="D56" i="127"/>
  <c r="D57" i="103"/>
  <c r="D58" i="103"/>
  <c r="E58" i="103"/>
  <c r="E58" i="127"/>
  <c r="D59" i="103"/>
  <c r="E59" i="103"/>
  <c r="E59" i="127"/>
  <c r="D60" i="103"/>
  <c r="D61" i="103"/>
  <c r="D61" i="127"/>
  <c r="D62" i="103"/>
  <c r="E62" i="103"/>
  <c r="E62" i="127"/>
  <c r="D63" i="103"/>
  <c r="E63" i="103"/>
  <c r="D64" i="103"/>
  <c r="D65" i="103"/>
  <c r="E65" i="103"/>
  <c r="D66" i="103"/>
  <c r="D67" i="103"/>
  <c r="E67" i="103"/>
  <c r="E67" i="127"/>
  <c r="D68" i="103"/>
  <c r="D68" i="127"/>
  <c r="D69" i="103"/>
  <c r="D69" i="127"/>
  <c r="D70" i="103"/>
  <c r="D71" i="103"/>
  <c r="E71" i="103"/>
  <c r="E71" i="127"/>
  <c r="D72" i="103"/>
  <c r="E72" i="103"/>
  <c r="E72" i="127"/>
  <c r="D73" i="103"/>
  <c r="E73" i="103"/>
  <c r="D74" i="103"/>
  <c r="E74" i="103"/>
  <c r="D75" i="103"/>
  <c r="E75" i="103"/>
  <c r="E75" i="127"/>
  <c r="D76" i="103"/>
  <c r="D77" i="103"/>
  <c r="E77" i="103"/>
  <c r="D78" i="103"/>
  <c r="D79" i="103"/>
  <c r="D79" i="127"/>
  <c r="D80" i="103"/>
  <c r="D81" i="103"/>
  <c r="D82" i="103"/>
  <c r="E82" i="103"/>
  <c r="D83" i="103"/>
  <c r="E83" i="103"/>
  <c r="E83" i="127"/>
  <c r="D84" i="103"/>
  <c r="E84" i="103"/>
  <c r="D85" i="103"/>
  <c r="D86" i="103"/>
  <c r="E86" i="103"/>
  <c r="E86" i="127"/>
  <c r="D87" i="103"/>
  <c r="E87" i="103"/>
  <c r="E87" i="127"/>
  <c r="D88" i="103"/>
  <c r="D187" i="103"/>
  <c r="D89" i="103"/>
  <c r="D188" i="103"/>
  <c r="D90" i="103"/>
  <c r="E90" i="103"/>
  <c r="E90" i="127"/>
  <c r="D91" i="103"/>
  <c r="E91" i="103"/>
  <c r="D92" i="103"/>
  <c r="D93" i="103"/>
  <c r="D146" i="103"/>
  <c r="D94" i="103"/>
  <c r="E94" i="103"/>
  <c r="E94" i="127"/>
  <c r="D95" i="103"/>
  <c r="E95" i="103"/>
  <c r="E95" i="127"/>
  <c r="D96" i="103"/>
  <c r="D97" i="103"/>
  <c r="D97" i="127"/>
  <c r="D98" i="103"/>
  <c r="E98" i="103"/>
  <c r="E98" i="127"/>
  <c r="D99" i="103"/>
  <c r="E99" i="103"/>
  <c r="E99" i="127"/>
  <c r="D100" i="103"/>
  <c r="E100" i="103"/>
  <c r="D101" i="103"/>
  <c r="D102" i="103"/>
  <c r="E102" i="103"/>
  <c r="E102" i="127"/>
  <c r="D103" i="103"/>
  <c r="D103" i="127"/>
  <c r="D104" i="103"/>
  <c r="D105" i="103"/>
  <c r="E105" i="103"/>
  <c r="D106" i="103"/>
  <c r="E106" i="103"/>
  <c r="E106" i="127"/>
  <c r="D107" i="103"/>
  <c r="E107" i="103"/>
  <c r="E107" i="127"/>
  <c r="D108" i="103"/>
  <c r="D109" i="103"/>
  <c r="E109" i="103"/>
  <c r="D110" i="103"/>
  <c r="E110" i="103"/>
  <c r="E110" i="127"/>
  <c r="D111" i="103"/>
  <c r="E111" i="103"/>
  <c r="E111" i="127"/>
  <c r="D112" i="103"/>
  <c r="D113" i="103"/>
  <c r="D114" i="103"/>
  <c r="E114" i="103"/>
  <c r="E114" i="127"/>
  <c r="D115" i="103"/>
  <c r="E115" i="103"/>
  <c r="E115" i="127"/>
  <c r="D116" i="103"/>
  <c r="D117" i="103"/>
  <c r="E117" i="103"/>
  <c r="D118" i="103"/>
  <c r="E118" i="103"/>
  <c r="E118" i="127"/>
  <c r="D119" i="103"/>
  <c r="E119" i="103"/>
  <c r="E119" i="127"/>
  <c r="D120" i="103"/>
  <c r="D121" i="103"/>
  <c r="E121" i="103"/>
  <c r="D122" i="103"/>
  <c r="E122" i="103"/>
  <c r="E122" i="127"/>
  <c r="D123" i="103"/>
  <c r="E123" i="103"/>
  <c r="E123" i="127"/>
  <c r="D124" i="103"/>
  <c r="D5" i="103"/>
  <c r="C88" i="119"/>
  <c r="E73" i="78"/>
  <c r="C17" i="93"/>
  <c r="E74" i="78"/>
  <c r="C18" i="93"/>
  <c r="E75" i="78"/>
  <c r="C19" i="93"/>
  <c r="E76" i="78"/>
  <c r="C20" i="93"/>
  <c r="E67" i="78"/>
  <c r="C11" i="93"/>
  <c r="E68" i="78"/>
  <c r="C12" i="93"/>
  <c r="E69" i="78"/>
  <c r="C13" i="93"/>
  <c r="E70" i="78"/>
  <c r="C14" i="93"/>
  <c r="P5" i="132"/>
  <c r="P7" i="132"/>
  <c r="P8" i="132"/>
  <c r="P9" i="132"/>
  <c r="P10" i="132"/>
  <c r="P11" i="132"/>
  <c r="P12" i="132"/>
  <c r="P14" i="132"/>
  <c r="P15" i="132"/>
  <c r="P16" i="132"/>
  <c r="P17" i="132"/>
  <c r="P18" i="132"/>
  <c r="P19" i="132"/>
  <c r="P20" i="132"/>
  <c r="P21" i="132"/>
  <c r="P25" i="132"/>
  <c r="P28" i="132"/>
  <c r="P32" i="132"/>
  <c r="P34" i="132"/>
  <c r="P35" i="132"/>
  <c r="P37" i="132"/>
  <c r="P38" i="132"/>
  <c r="P40" i="132"/>
  <c r="P41" i="132"/>
  <c r="P42" i="132"/>
  <c r="P44" i="132"/>
  <c r="P46" i="132"/>
  <c r="P47" i="132"/>
  <c r="P48" i="132"/>
  <c r="P51" i="132"/>
  <c r="P52" i="132"/>
  <c r="P54" i="132"/>
  <c r="P55" i="132"/>
  <c r="P57" i="132"/>
  <c r="P58" i="132"/>
  <c r="P60" i="132"/>
  <c r="P62" i="132"/>
  <c r="P64" i="132"/>
  <c r="P66" i="132"/>
  <c r="P67" i="132"/>
  <c r="P70" i="132"/>
  <c r="P71" i="132"/>
  <c r="P75" i="132"/>
  <c r="P76" i="132"/>
  <c r="P78" i="132"/>
  <c r="P79" i="132"/>
  <c r="P80" i="132"/>
  <c r="P81" i="132"/>
  <c r="P85" i="132"/>
  <c r="P87" i="132"/>
  <c r="P90" i="132"/>
  <c r="P92" i="132"/>
  <c r="P95" i="132"/>
  <c r="P96" i="132"/>
  <c r="P99" i="132"/>
  <c r="P101" i="132"/>
  <c r="P102" i="132"/>
  <c r="P104" i="132"/>
  <c r="P106" i="132"/>
  <c r="P107" i="132"/>
  <c r="P108" i="132"/>
  <c r="P111" i="132"/>
  <c r="P112" i="132"/>
  <c r="P113" i="132"/>
  <c r="P115" i="132"/>
  <c r="P116" i="132"/>
  <c r="P118" i="132"/>
  <c r="P119" i="132"/>
  <c r="P120" i="132"/>
  <c r="P122" i="132"/>
  <c r="P123" i="132"/>
  <c r="P124" i="132"/>
  <c r="P125" i="132"/>
  <c r="Q5" i="132"/>
  <c r="Q7" i="132"/>
  <c r="Q8" i="132"/>
  <c r="Q9" i="132"/>
  <c r="Q10" i="132"/>
  <c r="Q11" i="132"/>
  <c r="Q12" i="132"/>
  <c r="Q14" i="132"/>
  <c r="Q15" i="132"/>
  <c r="Q16" i="132"/>
  <c r="Q17" i="132"/>
  <c r="Q18" i="132"/>
  <c r="Q19" i="132"/>
  <c r="Q20" i="132"/>
  <c r="Q21" i="132"/>
  <c r="Q25" i="132"/>
  <c r="Q28" i="132"/>
  <c r="Q32" i="132"/>
  <c r="Q34" i="132"/>
  <c r="Q35" i="132"/>
  <c r="Q37" i="132"/>
  <c r="Q38" i="132"/>
  <c r="Q40" i="132"/>
  <c r="Q41" i="132"/>
  <c r="Q42" i="132"/>
  <c r="Q44" i="132"/>
  <c r="Q46" i="132"/>
  <c r="Q47" i="132"/>
  <c r="Q48" i="132"/>
  <c r="Q51" i="132"/>
  <c r="Q52" i="132"/>
  <c r="Q54" i="132"/>
  <c r="Q55" i="132"/>
  <c r="Q57" i="132"/>
  <c r="Q58" i="132"/>
  <c r="Q60" i="132"/>
  <c r="Q62" i="132"/>
  <c r="Q64" i="132"/>
  <c r="Q66" i="132"/>
  <c r="Q67" i="132"/>
  <c r="Q70" i="132"/>
  <c r="Q71" i="132"/>
  <c r="Q76" i="132"/>
  <c r="Q78" i="132"/>
  <c r="Q79" i="132"/>
  <c r="Q80" i="132"/>
  <c r="Q81" i="132"/>
  <c r="Q85" i="132"/>
  <c r="Q87" i="132"/>
  <c r="Q90" i="132"/>
  <c r="Q92" i="132"/>
  <c r="Q95" i="132"/>
  <c r="Q96" i="132"/>
  <c r="Q99" i="132"/>
  <c r="Q101" i="132"/>
  <c r="Q102" i="132"/>
  <c r="Q104" i="132"/>
  <c r="Q106" i="132"/>
  <c r="Q107" i="132"/>
  <c r="Q108" i="132"/>
  <c r="Q111" i="132"/>
  <c r="Q112" i="132"/>
  <c r="Q113" i="132"/>
  <c r="Q115" i="132"/>
  <c r="Q116" i="132"/>
  <c r="Q118" i="132"/>
  <c r="Q119" i="132"/>
  <c r="Q120" i="132"/>
  <c r="Q122" i="132"/>
  <c r="Q123" i="132"/>
  <c r="Q124" i="132"/>
  <c r="Q125" i="132"/>
  <c r="R5" i="132"/>
  <c r="R7" i="132"/>
  <c r="R8" i="132"/>
  <c r="R9" i="132"/>
  <c r="R10" i="132"/>
  <c r="R11" i="132"/>
  <c r="R12" i="132"/>
  <c r="R14" i="132"/>
  <c r="R15" i="132"/>
  <c r="R16" i="132"/>
  <c r="R17" i="132"/>
  <c r="R18" i="132"/>
  <c r="R19" i="132"/>
  <c r="R20" i="132"/>
  <c r="R21" i="132"/>
  <c r="R25" i="132"/>
  <c r="R28" i="132"/>
  <c r="R32" i="132"/>
  <c r="R34" i="132"/>
  <c r="R35" i="132"/>
  <c r="R37" i="132"/>
  <c r="R38" i="132"/>
  <c r="R40" i="132"/>
  <c r="R41" i="132"/>
  <c r="R42" i="132"/>
  <c r="R44" i="132"/>
  <c r="R46" i="132"/>
  <c r="R47" i="132"/>
  <c r="R48" i="132"/>
  <c r="R51" i="132"/>
  <c r="R52" i="132"/>
  <c r="R54" i="132"/>
  <c r="R55" i="132"/>
  <c r="R57" i="132"/>
  <c r="R58" i="132"/>
  <c r="R60" i="132"/>
  <c r="R62" i="132"/>
  <c r="R64" i="132"/>
  <c r="R66" i="132"/>
  <c r="R67" i="132"/>
  <c r="R70" i="132"/>
  <c r="R71" i="132"/>
  <c r="R76" i="132"/>
  <c r="R78" i="132"/>
  <c r="R79" i="132"/>
  <c r="R80" i="132"/>
  <c r="R81" i="132"/>
  <c r="R85" i="132"/>
  <c r="R87" i="132"/>
  <c r="R90" i="132"/>
  <c r="R92" i="132"/>
  <c r="R95" i="132"/>
  <c r="R96" i="132"/>
  <c r="R99" i="132"/>
  <c r="R101" i="132"/>
  <c r="R102" i="132"/>
  <c r="R104" i="132"/>
  <c r="R106" i="132"/>
  <c r="R107" i="132"/>
  <c r="R108" i="132"/>
  <c r="R111" i="132"/>
  <c r="R112" i="132"/>
  <c r="R113" i="132"/>
  <c r="R115" i="132"/>
  <c r="R116" i="132"/>
  <c r="R118" i="132"/>
  <c r="R119" i="132"/>
  <c r="R120" i="132"/>
  <c r="R122" i="132"/>
  <c r="R123" i="132"/>
  <c r="R124" i="132"/>
  <c r="R125" i="132"/>
  <c r="S5" i="132"/>
  <c r="S7" i="132"/>
  <c r="S8" i="132"/>
  <c r="S9" i="132"/>
  <c r="S10" i="132"/>
  <c r="S11" i="132"/>
  <c r="S12" i="132"/>
  <c r="S14" i="132"/>
  <c r="S15" i="132"/>
  <c r="S16" i="132"/>
  <c r="S17" i="132"/>
  <c r="S18" i="132"/>
  <c r="S19" i="132"/>
  <c r="S20" i="132"/>
  <c r="S21" i="132"/>
  <c r="S25" i="132"/>
  <c r="S28" i="132"/>
  <c r="S32" i="132"/>
  <c r="S34" i="132"/>
  <c r="S35" i="132"/>
  <c r="S37" i="132"/>
  <c r="S38" i="132"/>
  <c r="S40" i="132"/>
  <c r="S41" i="132"/>
  <c r="S42" i="132"/>
  <c r="S44" i="132"/>
  <c r="S46" i="132"/>
  <c r="S47" i="132"/>
  <c r="S48" i="132"/>
  <c r="S51" i="132"/>
  <c r="S52" i="132"/>
  <c r="S54" i="132"/>
  <c r="S55" i="132"/>
  <c r="S57" i="132"/>
  <c r="S58" i="132"/>
  <c r="S60" i="132"/>
  <c r="S62" i="132"/>
  <c r="S64" i="132"/>
  <c r="S66" i="132"/>
  <c r="S67" i="132"/>
  <c r="S70" i="132"/>
  <c r="S71" i="132"/>
  <c r="S76" i="132"/>
  <c r="S78" i="132"/>
  <c r="S79" i="132"/>
  <c r="S80" i="132"/>
  <c r="S81" i="132"/>
  <c r="S85" i="132"/>
  <c r="S87" i="132"/>
  <c r="S90" i="132"/>
  <c r="S92" i="132"/>
  <c r="S95" i="132"/>
  <c r="S96" i="132"/>
  <c r="S99" i="132"/>
  <c r="S101" i="132"/>
  <c r="S102" i="132"/>
  <c r="S104" i="132"/>
  <c r="S106" i="132"/>
  <c r="S107" i="132"/>
  <c r="S108" i="132"/>
  <c r="S111" i="132"/>
  <c r="S112" i="132"/>
  <c r="S113" i="132"/>
  <c r="S115" i="132"/>
  <c r="S116" i="132"/>
  <c r="S118" i="132"/>
  <c r="S119" i="132"/>
  <c r="S120" i="132"/>
  <c r="S122" i="132"/>
  <c r="S123" i="132"/>
  <c r="S124" i="132"/>
  <c r="S125" i="132"/>
  <c r="T5" i="132"/>
  <c r="T7" i="132"/>
  <c r="T8" i="132"/>
  <c r="T9" i="132"/>
  <c r="T10" i="132"/>
  <c r="T11" i="132"/>
  <c r="T12" i="132"/>
  <c r="T14" i="132"/>
  <c r="T15" i="132"/>
  <c r="T16" i="132"/>
  <c r="T17" i="132"/>
  <c r="T18" i="132"/>
  <c r="T19" i="132"/>
  <c r="T20" i="132"/>
  <c r="T21" i="132"/>
  <c r="T25" i="132"/>
  <c r="T28" i="132"/>
  <c r="T32" i="132"/>
  <c r="T34" i="132"/>
  <c r="T35" i="132"/>
  <c r="T37" i="132"/>
  <c r="T38" i="132"/>
  <c r="T40" i="132"/>
  <c r="T41" i="132"/>
  <c r="T42" i="132"/>
  <c r="T44" i="132"/>
  <c r="T46" i="132"/>
  <c r="T47" i="132"/>
  <c r="T48" i="132"/>
  <c r="T51" i="132"/>
  <c r="T52" i="132"/>
  <c r="T54" i="132"/>
  <c r="T55" i="132"/>
  <c r="T57" i="132"/>
  <c r="T58" i="132"/>
  <c r="T60" i="132"/>
  <c r="T62" i="132"/>
  <c r="T64" i="132"/>
  <c r="T66" i="132"/>
  <c r="T67" i="132"/>
  <c r="T70" i="132"/>
  <c r="T71" i="132"/>
  <c r="T75" i="132"/>
  <c r="T76" i="132"/>
  <c r="T78" i="132"/>
  <c r="T79" i="132"/>
  <c r="T80" i="132"/>
  <c r="T81" i="132"/>
  <c r="T85" i="132"/>
  <c r="T87" i="132"/>
  <c r="T90" i="132"/>
  <c r="T92" i="132"/>
  <c r="T95" i="132"/>
  <c r="T96" i="132"/>
  <c r="T99" i="132"/>
  <c r="T101" i="132"/>
  <c r="T102" i="132"/>
  <c r="T104" i="132"/>
  <c r="T106" i="132"/>
  <c r="T107" i="132"/>
  <c r="T108" i="132"/>
  <c r="T111" i="132"/>
  <c r="T112" i="132"/>
  <c r="T113" i="132"/>
  <c r="T115" i="132"/>
  <c r="T116" i="132"/>
  <c r="T118" i="132"/>
  <c r="T119" i="132"/>
  <c r="T120" i="132"/>
  <c r="T122" i="132"/>
  <c r="T123" i="132"/>
  <c r="T124" i="132"/>
  <c r="T125" i="132"/>
  <c r="U5" i="132"/>
  <c r="U7" i="132"/>
  <c r="U8" i="132"/>
  <c r="U9" i="132"/>
  <c r="U10" i="132"/>
  <c r="U11" i="132"/>
  <c r="U12" i="132"/>
  <c r="U14" i="132"/>
  <c r="U15" i="132"/>
  <c r="U16" i="132"/>
  <c r="U17" i="132"/>
  <c r="U18" i="132"/>
  <c r="U19" i="132"/>
  <c r="U20" i="132"/>
  <c r="U21" i="132"/>
  <c r="U25" i="132"/>
  <c r="U28" i="132"/>
  <c r="U32" i="132"/>
  <c r="U34" i="132"/>
  <c r="U35" i="132"/>
  <c r="U37" i="132"/>
  <c r="U38" i="132"/>
  <c r="U40" i="132"/>
  <c r="U41" i="132"/>
  <c r="U42" i="132"/>
  <c r="U44" i="132"/>
  <c r="U46" i="132"/>
  <c r="U47" i="132"/>
  <c r="U48" i="132"/>
  <c r="U51" i="132"/>
  <c r="U52" i="132"/>
  <c r="U54" i="132"/>
  <c r="U55" i="132"/>
  <c r="U57" i="132"/>
  <c r="U58" i="132"/>
  <c r="U60" i="132"/>
  <c r="U62" i="132"/>
  <c r="U64" i="132"/>
  <c r="U66" i="132"/>
  <c r="U67" i="132"/>
  <c r="U70" i="132"/>
  <c r="U71" i="132"/>
  <c r="U76" i="132"/>
  <c r="U78" i="132"/>
  <c r="U79" i="132"/>
  <c r="U80" i="132"/>
  <c r="U81" i="132"/>
  <c r="U85" i="132"/>
  <c r="U87" i="132"/>
  <c r="U90" i="132"/>
  <c r="U92" i="132"/>
  <c r="U95" i="132"/>
  <c r="U96" i="132"/>
  <c r="U99" i="132"/>
  <c r="U101" i="132"/>
  <c r="U102" i="132"/>
  <c r="U104" i="132"/>
  <c r="U106" i="132"/>
  <c r="U107" i="132"/>
  <c r="U108" i="132"/>
  <c r="U111" i="132"/>
  <c r="U112" i="132"/>
  <c r="U113" i="132"/>
  <c r="U115" i="132"/>
  <c r="U116" i="132"/>
  <c r="U118" i="132"/>
  <c r="U119" i="132"/>
  <c r="U120" i="132"/>
  <c r="U122" i="132"/>
  <c r="U123" i="132"/>
  <c r="U124" i="132"/>
  <c r="U125" i="132"/>
  <c r="V5" i="132"/>
  <c r="V7" i="132"/>
  <c r="V8" i="132"/>
  <c r="V9" i="132"/>
  <c r="V10" i="132"/>
  <c r="V11" i="132"/>
  <c r="V12" i="132"/>
  <c r="V14" i="132"/>
  <c r="V15" i="132"/>
  <c r="V16" i="132"/>
  <c r="V17" i="132"/>
  <c r="V18" i="132"/>
  <c r="V19" i="132"/>
  <c r="V20" i="132"/>
  <c r="V21" i="132"/>
  <c r="V25" i="132"/>
  <c r="V28" i="132"/>
  <c r="V32" i="132"/>
  <c r="V34" i="132"/>
  <c r="V35" i="132"/>
  <c r="V37" i="132"/>
  <c r="V38" i="132"/>
  <c r="V40" i="132"/>
  <c r="V41" i="132"/>
  <c r="V42" i="132"/>
  <c r="V44" i="132"/>
  <c r="V46" i="132"/>
  <c r="V47" i="132"/>
  <c r="V48" i="132"/>
  <c r="V51" i="132"/>
  <c r="V52" i="132"/>
  <c r="V54" i="132"/>
  <c r="V55" i="132"/>
  <c r="V57" i="132"/>
  <c r="V58" i="132"/>
  <c r="V60" i="132"/>
  <c r="V62" i="132"/>
  <c r="V64" i="132"/>
  <c r="V66" i="132"/>
  <c r="V67" i="132"/>
  <c r="V70" i="132"/>
  <c r="V71" i="132"/>
  <c r="V76" i="132"/>
  <c r="V78" i="132"/>
  <c r="V79" i="132"/>
  <c r="V80" i="132"/>
  <c r="V81" i="132"/>
  <c r="V85" i="132"/>
  <c r="V87" i="132"/>
  <c r="V90" i="132"/>
  <c r="V92" i="132"/>
  <c r="V95" i="132"/>
  <c r="V96" i="132"/>
  <c r="V99" i="132"/>
  <c r="V101" i="132"/>
  <c r="V102" i="132"/>
  <c r="V104" i="132"/>
  <c r="V106" i="132"/>
  <c r="V107" i="132"/>
  <c r="V108" i="132"/>
  <c r="V111" i="132"/>
  <c r="V112" i="132"/>
  <c r="V113" i="132"/>
  <c r="V115" i="132"/>
  <c r="V116" i="132"/>
  <c r="V118" i="132"/>
  <c r="V119" i="132"/>
  <c r="V120" i="132"/>
  <c r="V122" i="132"/>
  <c r="V123" i="132"/>
  <c r="V124" i="132"/>
  <c r="V125" i="132"/>
  <c r="W5" i="132"/>
  <c r="W7" i="132"/>
  <c r="W8" i="132"/>
  <c r="W9" i="132"/>
  <c r="W10" i="132"/>
  <c r="W11" i="132"/>
  <c r="W12" i="132"/>
  <c r="W14" i="132"/>
  <c r="W15" i="132"/>
  <c r="W16" i="132"/>
  <c r="W17" i="132"/>
  <c r="W18" i="132"/>
  <c r="W19" i="132"/>
  <c r="W20" i="132"/>
  <c r="W21" i="132"/>
  <c r="W25" i="132"/>
  <c r="W28" i="132"/>
  <c r="W32" i="132"/>
  <c r="W34" i="132"/>
  <c r="W35" i="132"/>
  <c r="W37" i="132"/>
  <c r="W38" i="132"/>
  <c r="W40" i="132"/>
  <c r="W41" i="132"/>
  <c r="W42" i="132"/>
  <c r="W44" i="132"/>
  <c r="W46" i="132"/>
  <c r="W47" i="132"/>
  <c r="W48" i="132"/>
  <c r="W51" i="132"/>
  <c r="W52" i="132"/>
  <c r="W54" i="132"/>
  <c r="W55" i="132"/>
  <c r="W57" i="132"/>
  <c r="W58" i="132"/>
  <c r="W60" i="132"/>
  <c r="W62" i="132"/>
  <c r="W64" i="132"/>
  <c r="W66" i="132"/>
  <c r="W67" i="132"/>
  <c r="W70" i="132"/>
  <c r="W71" i="132"/>
  <c r="W75" i="132"/>
  <c r="W76" i="132"/>
  <c r="W78" i="132"/>
  <c r="W80" i="132"/>
  <c r="W81" i="132"/>
  <c r="W85" i="132"/>
  <c r="W87" i="132"/>
  <c r="W90" i="132"/>
  <c r="W92" i="132"/>
  <c r="W95" i="132"/>
  <c r="W96" i="132"/>
  <c r="W99" i="132"/>
  <c r="W101" i="132"/>
  <c r="W102" i="132"/>
  <c r="W104" i="132"/>
  <c r="W106" i="132"/>
  <c r="W107" i="132"/>
  <c r="W108" i="132"/>
  <c r="W111" i="132"/>
  <c r="W112" i="132"/>
  <c r="W113" i="132"/>
  <c r="W115" i="132"/>
  <c r="W116" i="132"/>
  <c r="W118" i="132"/>
  <c r="W119" i="132"/>
  <c r="W120" i="132"/>
  <c r="W122" i="132"/>
  <c r="W123" i="132"/>
  <c r="W124" i="132"/>
  <c r="W125" i="132"/>
  <c r="O5" i="132"/>
  <c r="O7" i="132"/>
  <c r="O8" i="132"/>
  <c r="O9" i="132"/>
  <c r="O10" i="132"/>
  <c r="O11" i="132"/>
  <c r="O12" i="132"/>
  <c r="O14" i="132"/>
  <c r="O15" i="132"/>
  <c r="O16" i="132"/>
  <c r="O17" i="132"/>
  <c r="O18" i="132"/>
  <c r="O19" i="132"/>
  <c r="O20" i="132"/>
  <c r="O21" i="132"/>
  <c r="O25" i="132"/>
  <c r="O28" i="132"/>
  <c r="O32" i="132"/>
  <c r="O34" i="132"/>
  <c r="O35" i="132"/>
  <c r="O37" i="132"/>
  <c r="O38" i="132"/>
  <c r="O40" i="132"/>
  <c r="O41" i="132"/>
  <c r="O42" i="132"/>
  <c r="O44" i="132"/>
  <c r="O46" i="132"/>
  <c r="O47" i="132"/>
  <c r="O48" i="132"/>
  <c r="O51" i="132"/>
  <c r="O52" i="132"/>
  <c r="O54" i="132"/>
  <c r="O55" i="132"/>
  <c r="O57" i="132"/>
  <c r="O58" i="132"/>
  <c r="O60" i="132"/>
  <c r="O62" i="132"/>
  <c r="O64" i="132"/>
  <c r="O66" i="132"/>
  <c r="O67" i="132"/>
  <c r="O70" i="132"/>
  <c r="O71" i="132"/>
  <c r="O75" i="132"/>
  <c r="O76" i="132"/>
  <c r="O78" i="132"/>
  <c r="O79" i="132"/>
  <c r="O80" i="132"/>
  <c r="O81" i="132"/>
  <c r="O85" i="132"/>
  <c r="O87" i="132"/>
  <c r="O90" i="132"/>
  <c r="O92" i="132"/>
  <c r="O95" i="132"/>
  <c r="O96" i="132"/>
  <c r="O99" i="132"/>
  <c r="O101" i="132"/>
  <c r="O102" i="132"/>
  <c r="O104" i="132"/>
  <c r="O106" i="132"/>
  <c r="O107" i="132"/>
  <c r="O108" i="132"/>
  <c r="O111" i="132"/>
  <c r="O112" i="132"/>
  <c r="O113" i="132"/>
  <c r="O115" i="132"/>
  <c r="O116" i="132"/>
  <c r="O118" i="132"/>
  <c r="O119" i="132"/>
  <c r="O120" i="132"/>
  <c r="O122" i="132"/>
  <c r="O123" i="132"/>
  <c r="O124" i="132"/>
  <c r="O125" i="132"/>
  <c r="N5" i="132"/>
  <c r="N7" i="132"/>
  <c r="N8" i="132"/>
  <c r="N9" i="132"/>
  <c r="N10" i="132"/>
  <c r="N11" i="132"/>
  <c r="N12" i="132"/>
  <c r="N14" i="132"/>
  <c r="N15" i="132"/>
  <c r="N16" i="132"/>
  <c r="N17" i="132"/>
  <c r="N18" i="132"/>
  <c r="N19" i="132"/>
  <c r="N20" i="132"/>
  <c r="N21" i="132"/>
  <c r="N25" i="132"/>
  <c r="N28" i="132"/>
  <c r="N32" i="132"/>
  <c r="N34" i="132"/>
  <c r="N35" i="132"/>
  <c r="N37" i="132"/>
  <c r="N38" i="132"/>
  <c r="N40" i="132"/>
  <c r="N41" i="132"/>
  <c r="N42" i="132"/>
  <c r="N44" i="132"/>
  <c r="N46" i="132"/>
  <c r="N47" i="132"/>
  <c r="N48" i="132"/>
  <c r="N51" i="132"/>
  <c r="N52" i="132"/>
  <c r="N54" i="132"/>
  <c r="N55" i="132"/>
  <c r="N57" i="132"/>
  <c r="N58" i="132"/>
  <c r="N60" i="132"/>
  <c r="N62" i="132"/>
  <c r="N64" i="132"/>
  <c r="N66" i="132"/>
  <c r="N67" i="132"/>
  <c r="N70" i="132"/>
  <c r="N71" i="132"/>
  <c r="N76" i="132"/>
  <c r="N78" i="132"/>
  <c r="N79" i="132"/>
  <c r="N80" i="132"/>
  <c r="N81" i="132"/>
  <c r="N85" i="132"/>
  <c r="N87" i="132"/>
  <c r="N90" i="132"/>
  <c r="N92" i="132"/>
  <c r="N95" i="132"/>
  <c r="N96" i="132"/>
  <c r="N99" i="132"/>
  <c r="N101" i="132"/>
  <c r="N102" i="132"/>
  <c r="N104" i="132"/>
  <c r="N106" i="132"/>
  <c r="N107" i="132"/>
  <c r="N108" i="132"/>
  <c r="N111" i="132"/>
  <c r="N112" i="132"/>
  <c r="N113" i="132"/>
  <c r="N115" i="132"/>
  <c r="N116" i="132"/>
  <c r="N118" i="132"/>
  <c r="N119" i="132"/>
  <c r="N120" i="132"/>
  <c r="N122" i="132"/>
  <c r="N123" i="132"/>
  <c r="N124" i="132"/>
  <c r="N125" i="132"/>
  <c r="N126" i="132"/>
  <c r="N127" i="132"/>
  <c r="M5" i="132"/>
  <c r="M7" i="132"/>
  <c r="M8" i="132"/>
  <c r="M9" i="132"/>
  <c r="M10" i="132"/>
  <c r="M11" i="132"/>
  <c r="M12" i="132"/>
  <c r="M14" i="132"/>
  <c r="M15" i="132"/>
  <c r="M16" i="132"/>
  <c r="M17" i="132"/>
  <c r="M18" i="132"/>
  <c r="M19" i="132"/>
  <c r="M20" i="132"/>
  <c r="M21" i="132"/>
  <c r="M25" i="132"/>
  <c r="M28" i="132"/>
  <c r="M32" i="132"/>
  <c r="M34" i="132"/>
  <c r="M35" i="132"/>
  <c r="M37" i="132"/>
  <c r="M38" i="132"/>
  <c r="M40" i="132"/>
  <c r="M41" i="132"/>
  <c r="M42" i="132"/>
  <c r="M44" i="132"/>
  <c r="M46" i="132"/>
  <c r="M47" i="132"/>
  <c r="M48" i="132"/>
  <c r="M51" i="132"/>
  <c r="M52" i="132"/>
  <c r="M54" i="132"/>
  <c r="M55" i="132"/>
  <c r="M57" i="132"/>
  <c r="M58" i="132"/>
  <c r="M60" i="132"/>
  <c r="M62" i="132"/>
  <c r="M64" i="132"/>
  <c r="M66" i="132"/>
  <c r="M67" i="132"/>
  <c r="M70" i="132"/>
  <c r="M71" i="132"/>
  <c r="M75" i="132"/>
  <c r="M76" i="132"/>
  <c r="M78" i="132"/>
  <c r="M79" i="132"/>
  <c r="M80" i="132"/>
  <c r="M81" i="132"/>
  <c r="M85" i="132"/>
  <c r="M87" i="132"/>
  <c r="M90" i="132"/>
  <c r="M92" i="132"/>
  <c r="M95" i="132"/>
  <c r="M96" i="132"/>
  <c r="M99" i="132"/>
  <c r="M101" i="132"/>
  <c r="M102" i="132"/>
  <c r="M104" i="132"/>
  <c r="M106" i="132"/>
  <c r="M107" i="132"/>
  <c r="M108" i="132"/>
  <c r="M111" i="132"/>
  <c r="M112" i="132"/>
  <c r="M113" i="132"/>
  <c r="M115" i="132"/>
  <c r="M116" i="132"/>
  <c r="M118" i="132"/>
  <c r="M119" i="132"/>
  <c r="M120" i="132"/>
  <c r="M122" i="132"/>
  <c r="M123" i="132"/>
  <c r="M124" i="132"/>
  <c r="M125" i="132"/>
  <c r="L5" i="132"/>
  <c r="L7" i="132"/>
  <c r="L8" i="132"/>
  <c r="L9" i="132"/>
  <c r="L10" i="132"/>
  <c r="L11" i="132"/>
  <c r="L12" i="132"/>
  <c r="L14" i="132"/>
  <c r="L15" i="132"/>
  <c r="L16" i="132"/>
  <c r="L17" i="132"/>
  <c r="L18" i="132"/>
  <c r="L19" i="132"/>
  <c r="L20" i="132"/>
  <c r="L21" i="132"/>
  <c r="L25" i="132"/>
  <c r="L28" i="132"/>
  <c r="L32" i="132"/>
  <c r="L34" i="132"/>
  <c r="L35" i="132"/>
  <c r="L37" i="132"/>
  <c r="L38" i="132"/>
  <c r="L40" i="132"/>
  <c r="L41" i="132"/>
  <c r="L42" i="132"/>
  <c r="L44" i="132"/>
  <c r="L46" i="132"/>
  <c r="L47" i="132"/>
  <c r="L48" i="132"/>
  <c r="L51" i="132"/>
  <c r="L52" i="132"/>
  <c r="L54" i="132"/>
  <c r="L55" i="132"/>
  <c r="L57" i="132"/>
  <c r="L58" i="132"/>
  <c r="L60" i="132"/>
  <c r="L62" i="132"/>
  <c r="L64" i="132"/>
  <c r="L66" i="132"/>
  <c r="L67" i="132"/>
  <c r="L70" i="132"/>
  <c r="L71" i="132"/>
  <c r="L76" i="132"/>
  <c r="L78" i="132"/>
  <c r="L80" i="132"/>
  <c r="L81" i="132"/>
  <c r="L85" i="132"/>
  <c r="L87" i="132"/>
  <c r="L90" i="132"/>
  <c r="L92" i="132"/>
  <c r="L95" i="132"/>
  <c r="L96" i="132"/>
  <c r="L99" i="132"/>
  <c r="L101" i="132"/>
  <c r="L102" i="132"/>
  <c r="L104" i="132"/>
  <c r="L106" i="132"/>
  <c r="L107" i="132"/>
  <c r="L108" i="132"/>
  <c r="L111" i="132"/>
  <c r="L112" i="132"/>
  <c r="L113" i="132"/>
  <c r="L115" i="132"/>
  <c r="L116" i="132"/>
  <c r="L118" i="132"/>
  <c r="L119" i="132"/>
  <c r="L120" i="132"/>
  <c r="L122" i="132"/>
  <c r="L123" i="132"/>
  <c r="L124" i="132"/>
  <c r="L125" i="132"/>
  <c r="K5" i="132"/>
  <c r="K7" i="132"/>
  <c r="K8" i="132"/>
  <c r="K9" i="132"/>
  <c r="K10" i="132"/>
  <c r="K11" i="132"/>
  <c r="K12" i="132"/>
  <c r="K14" i="132"/>
  <c r="K15" i="132"/>
  <c r="K16" i="132"/>
  <c r="K17" i="132"/>
  <c r="K18" i="132"/>
  <c r="K19" i="132"/>
  <c r="K20" i="132"/>
  <c r="K21" i="132"/>
  <c r="K25" i="132"/>
  <c r="K28" i="132"/>
  <c r="K32" i="132"/>
  <c r="K34" i="132"/>
  <c r="K35" i="132"/>
  <c r="K37" i="132"/>
  <c r="K38" i="132"/>
  <c r="K40" i="132"/>
  <c r="K41" i="132"/>
  <c r="K42" i="132"/>
  <c r="K44" i="132"/>
  <c r="K46" i="132"/>
  <c r="K47" i="132"/>
  <c r="K48" i="132"/>
  <c r="K51" i="132"/>
  <c r="K52" i="132"/>
  <c r="K54" i="132"/>
  <c r="K55" i="132"/>
  <c r="K57" i="132"/>
  <c r="K58" i="132"/>
  <c r="K60" i="132"/>
  <c r="K62" i="132"/>
  <c r="K64" i="132"/>
  <c r="K66" i="132"/>
  <c r="K67" i="132"/>
  <c r="K70" i="132"/>
  <c r="K71" i="132"/>
  <c r="K76" i="132"/>
  <c r="K78" i="132"/>
  <c r="K80" i="132"/>
  <c r="K81" i="132"/>
  <c r="K85" i="132"/>
  <c r="K87" i="132"/>
  <c r="K90" i="132"/>
  <c r="K92" i="132"/>
  <c r="K95" i="132"/>
  <c r="K96" i="132"/>
  <c r="K99" i="132"/>
  <c r="K101" i="132"/>
  <c r="K102" i="132"/>
  <c r="K104" i="132"/>
  <c r="K106" i="132"/>
  <c r="K107" i="132"/>
  <c r="K108" i="132"/>
  <c r="K111" i="132"/>
  <c r="K112" i="132"/>
  <c r="K113" i="132"/>
  <c r="K115" i="132"/>
  <c r="K116" i="132"/>
  <c r="K118" i="132"/>
  <c r="K119" i="132"/>
  <c r="K120" i="132"/>
  <c r="K122" i="132"/>
  <c r="K123" i="132"/>
  <c r="K124" i="132"/>
  <c r="K125" i="132"/>
  <c r="J5" i="132"/>
  <c r="J7" i="132"/>
  <c r="J8" i="132"/>
  <c r="J9" i="132"/>
  <c r="J10" i="132"/>
  <c r="J11" i="132"/>
  <c r="J12" i="132"/>
  <c r="J14" i="132"/>
  <c r="J15" i="132"/>
  <c r="J16" i="132"/>
  <c r="J17" i="132"/>
  <c r="J18" i="132"/>
  <c r="J19" i="132"/>
  <c r="J20" i="132"/>
  <c r="J21" i="132"/>
  <c r="J25" i="132"/>
  <c r="J28" i="132"/>
  <c r="J32" i="132"/>
  <c r="J34" i="132"/>
  <c r="J35" i="132"/>
  <c r="J37" i="132"/>
  <c r="J38" i="132"/>
  <c r="J40" i="132"/>
  <c r="J41" i="132"/>
  <c r="J42" i="132"/>
  <c r="J44" i="132"/>
  <c r="J46" i="132"/>
  <c r="J47" i="132"/>
  <c r="J48" i="132"/>
  <c r="J51" i="132"/>
  <c r="J52" i="132"/>
  <c r="J54" i="132"/>
  <c r="J55" i="132"/>
  <c r="J57" i="132"/>
  <c r="J58" i="132"/>
  <c r="J60" i="132"/>
  <c r="J62" i="132"/>
  <c r="J64" i="132"/>
  <c r="J66" i="132"/>
  <c r="J67" i="132"/>
  <c r="J70" i="132"/>
  <c r="J71" i="132"/>
  <c r="J76" i="132"/>
  <c r="J78" i="132"/>
  <c r="J80" i="132"/>
  <c r="J81" i="132"/>
  <c r="J85" i="132"/>
  <c r="J87" i="132"/>
  <c r="J90" i="132"/>
  <c r="J92" i="132"/>
  <c r="J95" i="132"/>
  <c r="J96" i="132"/>
  <c r="J99" i="132"/>
  <c r="J101" i="132"/>
  <c r="J102" i="132"/>
  <c r="J104" i="132"/>
  <c r="J106" i="132"/>
  <c r="J107" i="132"/>
  <c r="J108" i="132"/>
  <c r="J111" i="132"/>
  <c r="J112" i="132"/>
  <c r="J113" i="132"/>
  <c r="J115" i="132"/>
  <c r="J116" i="132"/>
  <c r="J118" i="132"/>
  <c r="J119" i="132"/>
  <c r="J120" i="132"/>
  <c r="J122" i="132"/>
  <c r="J123" i="132"/>
  <c r="J124" i="132"/>
  <c r="J125" i="132"/>
  <c r="J126" i="132"/>
  <c r="J127" i="132"/>
  <c r="I5" i="132"/>
  <c r="I7" i="132"/>
  <c r="I8" i="132"/>
  <c r="I9" i="132"/>
  <c r="I10" i="132"/>
  <c r="I11" i="132"/>
  <c r="I12" i="132"/>
  <c r="I14" i="132"/>
  <c r="I15" i="132"/>
  <c r="I16" i="132"/>
  <c r="I17" i="132"/>
  <c r="I18" i="132"/>
  <c r="I19" i="132"/>
  <c r="I20" i="132"/>
  <c r="I21" i="132"/>
  <c r="I25" i="132"/>
  <c r="I28" i="132"/>
  <c r="I32" i="132"/>
  <c r="I34" i="132"/>
  <c r="I35" i="132"/>
  <c r="I37" i="132"/>
  <c r="I38" i="132"/>
  <c r="I40" i="132"/>
  <c r="I41" i="132"/>
  <c r="I42" i="132"/>
  <c r="I44" i="132"/>
  <c r="I46" i="132"/>
  <c r="I47" i="132"/>
  <c r="I48" i="132"/>
  <c r="I51" i="132"/>
  <c r="I52" i="132"/>
  <c r="I54" i="132"/>
  <c r="I55" i="132"/>
  <c r="I57" i="132"/>
  <c r="I58" i="132"/>
  <c r="I60" i="132"/>
  <c r="I62" i="132"/>
  <c r="I64" i="132"/>
  <c r="I66" i="132"/>
  <c r="I67" i="132"/>
  <c r="I70" i="132"/>
  <c r="I71" i="132"/>
  <c r="I75" i="132"/>
  <c r="I76" i="132"/>
  <c r="I78" i="132"/>
  <c r="I79" i="132"/>
  <c r="I80" i="132"/>
  <c r="I81" i="132"/>
  <c r="I85" i="132"/>
  <c r="I87" i="132"/>
  <c r="I90" i="132"/>
  <c r="I92" i="132"/>
  <c r="I95" i="132"/>
  <c r="I96" i="132"/>
  <c r="I99" i="132"/>
  <c r="I101" i="132"/>
  <c r="I102" i="132"/>
  <c r="I104" i="132"/>
  <c r="I106" i="132"/>
  <c r="I107" i="132"/>
  <c r="I108" i="132"/>
  <c r="I111" i="132"/>
  <c r="I112" i="132"/>
  <c r="I113" i="132"/>
  <c r="I115" i="132"/>
  <c r="I116" i="132"/>
  <c r="I118" i="132"/>
  <c r="I119" i="132"/>
  <c r="I120" i="132"/>
  <c r="I122" i="132"/>
  <c r="I123" i="132"/>
  <c r="I124" i="132"/>
  <c r="I125" i="132"/>
  <c r="H5" i="132"/>
  <c r="H7" i="132"/>
  <c r="H8" i="132"/>
  <c r="H9" i="132"/>
  <c r="H10" i="132"/>
  <c r="H11" i="132"/>
  <c r="H12" i="132"/>
  <c r="H14" i="132"/>
  <c r="H15" i="132"/>
  <c r="H16" i="132"/>
  <c r="H17" i="132"/>
  <c r="H18" i="132"/>
  <c r="H19" i="132"/>
  <c r="H20" i="132"/>
  <c r="H21" i="132"/>
  <c r="H25" i="132"/>
  <c r="H28" i="132"/>
  <c r="H32" i="132"/>
  <c r="H34" i="132"/>
  <c r="H35" i="132"/>
  <c r="H37" i="132"/>
  <c r="H38" i="132"/>
  <c r="H40" i="132"/>
  <c r="H41" i="132"/>
  <c r="H42" i="132"/>
  <c r="H44" i="132"/>
  <c r="H46" i="132"/>
  <c r="H47" i="132"/>
  <c r="H48" i="132"/>
  <c r="H51" i="132"/>
  <c r="H52" i="132"/>
  <c r="H54" i="132"/>
  <c r="H55" i="132"/>
  <c r="H57" i="132"/>
  <c r="H58" i="132"/>
  <c r="H60" i="132"/>
  <c r="H62" i="132"/>
  <c r="H64" i="132"/>
  <c r="H66" i="132"/>
  <c r="H67" i="132"/>
  <c r="H70" i="132"/>
  <c r="H71" i="132"/>
  <c r="H75" i="132"/>
  <c r="H76" i="132"/>
  <c r="H78" i="132"/>
  <c r="H79" i="132"/>
  <c r="H80" i="132"/>
  <c r="H81" i="132"/>
  <c r="H85" i="132"/>
  <c r="H87" i="132"/>
  <c r="H90" i="132"/>
  <c r="H92" i="132"/>
  <c r="H95" i="132"/>
  <c r="H96" i="132"/>
  <c r="H99" i="132"/>
  <c r="H101" i="132"/>
  <c r="H102" i="132"/>
  <c r="H104" i="132"/>
  <c r="H106" i="132"/>
  <c r="H107" i="132"/>
  <c r="H108" i="132"/>
  <c r="H111" i="132"/>
  <c r="H112" i="132"/>
  <c r="H113" i="132"/>
  <c r="H115" i="132"/>
  <c r="H116" i="132"/>
  <c r="H118" i="132"/>
  <c r="H119" i="132"/>
  <c r="H120" i="132"/>
  <c r="H122" i="132"/>
  <c r="H123" i="132"/>
  <c r="H124" i="132"/>
  <c r="H125" i="132"/>
  <c r="C73" i="132"/>
  <c r="O5" i="123"/>
  <c r="G6" i="83"/>
  <c r="P7" i="123"/>
  <c r="O7" i="123"/>
  <c r="P8" i="123"/>
  <c r="P10" i="123"/>
  <c r="O10" i="123"/>
  <c r="O12" i="123"/>
  <c r="O14" i="123"/>
  <c r="O16" i="123"/>
  <c r="AI4" i="99"/>
  <c r="C350" i="99"/>
  <c r="G16" i="131"/>
  <c r="O18" i="123"/>
  <c r="B108" i="79"/>
  <c r="C109" i="132"/>
  <c r="D5" i="132"/>
  <c r="F5" i="132"/>
  <c r="Q19" i="78"/>
  <c r="Q38" i="78"/>
  <c r="Q41" i="78"/>
  <c r="K17" i="78"/>
  <c r="K24" i="78"/>
  <c r="K26" i="78"/>
  <c r="K28" i="78"/>
  <c r="K33" i="78"/>
  <c r="K39" i="78"/>
  <c r="K44" i="78"/>
  <c r="K49" i="78"/>
  <c r="Q57" i="78"/>
  <c r="R19" i="78"/>
  <c r="R38" i="78"/>
  <c r="R41" i="78"/>
  <c r="L17" i="78"/>
  <c r="L24" i="78"/>
  <c r="L26" i="78"/>
  <c r="L28" i="78"/>
  <c r="L33" i="78"/>
  <c r="L39" i="78"/>
  <c r="L44" i="78"/>
  <c r="L49" i="78"/>
  <c r="R57" i="78"/>
  <c r="S19" i="78"/>
  <c r="S38" i="78"/>
  <c r="S41" i="78"/>
  <c r="M17" i="78"/>
  <c r="M24" i="78"/>
  <c r="M26" i="78"/>
  <c r="M28" i="78"/>
  <c r="M33" i="78"/>
  <c r="M39" i="78"/>
  <c r="M44" i="78"/>
  <c r="M49" i="78"/>
  <c r="S57" i="78"/>
  <c r="T19" i="78"/>
  <c r="T38" i="78"/>
  <c r="T41" i="78"/>
  <c r="N17" i="78"/>
  <c r="N24" i="78"/>
  <c r="N26" i="78"/>
  <c r="N28" i="78"/>
  <c r="N33" i="78"/>
  <c r="N39" i="78"/>
  <c r="N44" i="78"/>
  <c r="N49" i="78"/>
  <c r="T57" i="78"/>
  <c r="D7" i="132"/>
  <c r="D8" i="132"/>
  <c r="D9" i="132"/>
  <c r="F9" i="132"/>
  <c r="D10" i="132"/>
  <c r="F10" i="132"/>
  <c r="D11" i="132"/>
  <c r="D12" i="132"/>
  <c r="D14" i="132"/>
  <c r="F14" i="132"/>
  <c r="D15" i="132"/>
  <c r="D16" i="132"/>
  <c r="D17" i="132"/>
  <c r="F17" i="132"/>
  <c r="D18" i="132"/>
  <c r="F18" i="132"/>
  <c r="D19" i="132"/>
  <c r="D20" i="132"/>
  <c r="D21" i="132"/>
  <c r="D25" i="132"/>
  <c r="F25" i="132"/>
  <c r="D28" i="132"/>
  <c r="D32" i="132"/>
  <c r="D34" i="132"/>
  <c r="F34" i="132"/>
  <c r="D35" i="132"/>
  <c r="D37" i="132"/>
  <c r="D38" i="132"/>
  <c r="D40" i="132"/>
  <c r="D41" i="132"/>
  <c r="D42" i="132"/>
  <c r="F42" i="132"/>
  <c r="D44" i="132"/>
  <c r="D46" i="132"/>
  <c r="D47" i="132"/>
  <c r="F47" i="132"/>
  <c r="D48" i="132"/>
  <c r="D51" i="132"/>
  <c r="F51" i="132"/>
  <c r="D52" i="132"/>
  <c r="D54" i="132"/>
  <c r="F54" i="132"/>
  <c r="D55" i="132"/>
  <c r="F55" i="132"/>
  <c r="D57" i="132"/>
  <c r="D58" i="132"/>
  <c r="F58" i="132"/>
  <c r="D60" i="132"/>
  <c r="F60" i="132"/>
  <c r="D62" i="132"/>
  <c r="D64" i="132"/>
  <c r="F64" i="132"/>
  <c r="D66" i="132"/>
  <c r="D67" i="132"/>
  <c r="D70" i="132"/>
  <c r="F70" i="132"/>
  <c r="D71" i="132"/>
  <c r="D75" i="132"/>
  <c r="D76" i="132"/>
  <c r="F76" i="132"/>
  <c r="D78" i="132"/>
  <c r="F78" i="132"/>
  <c r="D79" i="132"/>
  <c r="D80" i="132"/>
  <c r="D81" i="132"/>
  <c r="D85" i="132"/>
  <c r="D87" i="132"/>
  <c r="D90" i="132"/>
  <c r="D92" i="132"/>
  <c r="F92" i="132"/>
  <c r="D95" i="132"/>
  <c r="D96" i="132"/>
  <c r="F96" i="132"/>
  <c r="D99" i="132"/>
  <c r="D101" i="132"/>
  <c r="F101" i="132"/>
  <c r="D102" i="132"/>
  <c r="D104" i="132"/>
  <c r="D106" i="132"/>
  <c r="F106" i="132"/>
  <c r="D107" i="132"/>
  <c r="F107" i="132"/>
  <c r="D108" i="132"/>
  <c r="D111" i="132"/>
  <c r="D112" i="132"/>
  <c r="F112" i="132"/>
  <c r="D113" i="132"/>
  <c r="F113" i="132"/>
  <c r="D115" i="132"/>
  <c r="D116" i="132"/>
  <c r="D118" i="132"/>
  <c r="D119" i="132"/>
  <c r="D120" i="132"/>
  <c r="F120" i="132"/>
  <c r="D122" i="132"/>
  <c r="D123" i="132"/>
  <c r="D124" i="132"/>
  <c r="F124" i="132"/>
  <c r="W126" i="132"/>
  <c r="W127" i="132"/>
  <c r="V126" i="132"/>
  <c r="V127" i="132"/>
  <c r="U126" i="132"/>
  <c r="U127" i="132"/>
  <c r="T126" i="132"/>
  <c r="T127" i="132"/>
  <c r="S126" i="132"/>
  <c r="S127" i="132"/>
  <c r="R126" i="132"/>
  <c r="R127" i="132"/>
  <c r="Q126" i="132"/>
  <c r="Q127" i="132"/>
  <c r="P126" i="132"/>
  <c r="P127" i="132"/>
  <c r="O126" i="132"/>
  <c r="O127" i="132"/>
  <c r="M126" i="132"/>
  <c r="M127" i="132"/>
  <c r="L126" i="132"/>
  <c r="L127" i="132"/>
  <c r="K126" i="132"/>
  <c r="K127" i="132"/>
  <c r="I126" i="132"/>
  <c r="I127" i="132"/>
  <c r="H126" i="132"/>
  <c r="H127" i="132"/>
  <c r="C124" i="132"/>
  <c r="B124" i="132"/>
  <c r="A124" i="87"/>
  <c r="A124" i="132"/>
  <c r="C123" i="132"/>
  <c r="B123" i="132"/>
  <c r="A123" i="87"/>
  <c r="A123" i="132"/>
  <c r="C122" i="132"/>
  <c r="B122" i="132"/>
  <c r="A122" i="87"/>
  <c r="A122" i="132"/>
  <c r="C121" i="132"/>
  <c r="B121" i="132"/>
  <c r="A121" i="87"/>
  <c r="A121" i="132"/>
  <c r="C120" i="132"/>
  <c r="B120" i="132"/>
  <c r="A120" i="87"/>
  <c r="A120" i="132"/>
  <c r="C119" i="132"/>
  <c r="B119" i="132"/>
  <c r="A119" i="87"/>
  <c r="A119" i="132"/>
  <c r="C118" i="132"/>
  <c r="B118" i="132"/>
  <c r="A118" i="87"/>
  <c r="A118" i="132"/>
  <c r="C117" i="132"/>
  <c r="B117" i="132"/>
  <c r="A117" i="87"/>
  <c r="A117" i="132"/>
  <c r="C116" i="132"/>
  <c r="B116" i="132"/>
  <c r="A116" i="87"/>
  <c r="A116" i="132"/>
  <c r="C115" i="132"/>
  <c r="B115" i="132"/>
  <c r="A115" i="87"/>
  <c r="A115" i="132"/>
  <c r="C114" i="132"/>
  <c r="B114" i="132"/>
  <c r="A114" i="87"/>
  <c r="A114" i="132"/>
  <c r="C113" i="132"/>
  <c r="B113" i="132"/>
  <c r="A113" i="87"/>
  <c r="A113" i="132"/>
  <c r="C112" i="132"/>
  <c r="B112" i="132"/>
  <c r="A112" i="87"/>
  <c r="A112" i="132"/>
  <c r="C111" i="132"/>
  <c r="B111" i="132"/>
  <c r="A111" i="87"/>
  <c r="A111" i="132"/>
  <c r="C110" i="132"/>
  <c r="B110" i="132"/>
  <c r="A110" i="87"/>
  <c r="A110" i="132"/>
  <c r="B109" i="132"/>
  <c r="A109" i="87"/>
  <c r="A109" i="132"/>
  <c r="C108" i="132"/>
  <c r="B108" i="132"/>
  <c r="A108" i="87"/>
  <c r="A108" i="132"/>
  <c r="C107" i="132"/>
  <c r="B107" i="132"/>
  <c r="A107" i="87"/>
  <c r="A107" i="132"/>
  <c r="C106" i="132"/>
  <c r="B106" i="132"/>
  <c r="A106" i="87"/>
  <c r="A106" i="132"/>
  <c r="C105" i="132"/>
  <c r="B105" i="132"/>
  <c r="A105" i="87"/>
  <c r="A105" i="132"/>
  <c r="C104" i="132"/>
  <c r="B104" i="132"/>
  <c r="A104" i="87"/>
  <c r="A104" i="132"/>
  <c r="C103" i="132"/>
  <c r="B103" i="132"/>
  <c r="A103" i="87"/>
  <c r="A103" i="132"/>
  <c r="C102" i="132"/>
  <c r="B102" i="132"/>
  <c r="A102" i="87"/>
  <c r="A102" i="132"/>
  <c r="C101" i="132"/>
  <c r="B101" i="132"/>
  <c r="A101" i="87"/>
  <c r="A101" i="132"/>
  <c r="C100" i="132"/>
  <c r="B100" i="132"/>
  <c r="A100" i="87"/>
  <c r="A100" i="132"/>
  <c r="C99" i="132"/>
  <c r="B99" i="132"/>
  <c r="A99" i="87"/>
  <c r="A99" i="132"/>
  <c r="C98" i="132"/>
  <c r="B98" i="132"/>
  <c r="A98" i="87"/>
  <c r="A98" i="132"/>
  <c r="C97" i="132"/>
  <c r="B97" i="132"/>
  <c r="A97" i="87"/>
  <c r="A97" i="132"/>
  <c r="C96" i="132"/>
  <c r="B96" i="132"/>
  <c r="A96" i="87"/>
  <c r="A96" i="132"/>
  <c r="C95" i="132"/>
  <c r="B95" i="132"/>
  <c r="A95" i="87"/>
  <c r="A95" i="132"/>
  <c r="C94" i="132"/>
  <c r="B94" i="132"/>
  <c r="A94" i="87"/>
  <c r="A94" i="132"/>
  <c r="C93" i="132"/>
  <c r="B93" i="132"/>
  <c r="A93" i="87"/>
  <c r="A93" i="132"/>
  <c r="C92" i="132"/>
  <c r="B92" i="132"/>
  <c r="A92" i="87"/>
  <c r="A92" i="132"/>
  <c r="C91" i="132"/>
  <c r="B91" i="132"/>
  <c r="A91" i="87"/>
  <c r="A91" i="132"/>
  <c r="C90" i="132"/>
  <c r="B90" i="132"/>
  <c r="A90" i="87"/>
  <c r="A90" i="132"/>
  <c r="C89" i="132"/>
  <c r="B89" i="132"/>
  <c r="A89" i="87"/>
  <c r="A89" i="132"/>
  <c r="C88" i="132"/>
  <c r="B88" i="132"/>
  <c r="A88" i="87"/>
  <c r="A88" i="132"/>
  <c r="C87" i="132"/>
  <c r="B87" i="132"/>
  <c r="A87" i="87"/>
  <c r="A87" i="132"/>
  <c r="C86" i="132"/>
  <c r="B86" i="132"/>
  <c r="A86" i="87"/>
  <c r="A86" i="132"/>
  <c r="C85" i="132"/>
  <c r="B85" i="132"/>
  <c r="A85" i="87"/>
  <c r="A85" i="132"/>
  <c r="C84" i="132"/>
  <c r="B84" i="132"/>
  <c r="A84" i="87"/>
  <c r="A84" i="132"/>
  <c r="C83" i="132"/>
  <c r="B83" i="132"/>
  <c r="A83" i="87"/>
  <c r="A83" i="132"/>
  <c r="C82" i="132"/>
  <c r="B82" i="132"/>
  <c r="A82" i="87"/>
  <c r="A82" i="132"/>
  <c r="C81" i="132"/>
  <c r="B81" i="132"/>
  <c r="A81" i="87"/>
  <c r="A81" i="132"/>
  <c r="C80" i="132"/>
  <c r="B80" i="132"/>
  <c r="A80" i="87"/>
  <c r="A80" i="132"/>
  <c r="C79" i="132"/>
  <c r="B79" i="132"/>
  <c r="A79" i="87"/>
  <c r="A79" i="132"/>
  <c r="C78" i="132"/>
  <c r="B78" i="132"/>
  <c r="A78" i="87"/>
  <c r="A78" i="132"/>
  <c r="C77" i="132"/>
  <c r="B77" i="132"/>
  <c r="A77" i="87"/>
  <c r="A77" i="132"/>
  <c r="C76" i="132"/>
  <c r="B76" i="132"/>
  <c r="A76" i="87"/>
  <c r="A76" i="132"/>
  <c r="C75" i="132"/>
  <c r="B75" i="132"/>
  <c r="A75" i="87"/>
  <c r="A75" i="132"/>
  <c r="C74" i="132"/>
  <c r="B74" i="132"/>
  <c r="A74" i="87"/>
  <c r="A74" i="132"/>
  <c r="B73" i="132"/>
  <c r="A73" i="87"/>
  <c r="A73" i="132"/>
  <c r="C72" i="132"/>
  <c r="B72" i="132"/>
  <c r="A72" i="87"/>
  <c r="A72" i="132"/>
  <c r="C71" i="132"/>
  <c r="B71" i="132"/>
  <c r="A71" i="87"/>
  <c r="A71" i="132"/>
  <c r="C70" i="132"/>
  <c r="B70" i="132"/>
  <c r="A70" i="87"/>
  <c r="A70" i="132"/>
  <c r="C69" i="132"/>
  <c r="B69" i="132"/>
  <c r="A69" i="87"/>
  <c r="A69" i="132"/>
  <c r="C68" i="132"/>
  <c r="B68" i="132"/>
  <c r="A68" i="87"/>
  <c r="A68" i="132"/>
  <c r="C67" i="132"/>
  <c r="B67" i="132"/>
  <c r="A67" i="87"/>
  <c r="A67" i="132"/>
  <c r="C66" i="132"/>
  <c r="B66" i="132"/>
  <c r="A66" i="87"/>
  <c r="A66" i="132"/>
  <c r="C65" i="132"/>
  <c r="B65" i="132"/>
  <c r="A65" i="87"/>
  <c r="A65" i="132"/>
  <c r="C64" i="132"/>
  <c r="B64" i="132"/>
  <c r="A64" i="87"/>
  <c r="A64" i="132"/>
  <c r="C63" i="132"/>
  <c r="B63" i="132"/>
  <c r="A63" i="87"/>
  <c r="A63" i="132"/>
  <c r="C62" i="132"/>
  <c r="B62" i="132"/>
  <c r="A62" i="87"/>
  <c r="A62" i="132"/>
  <c r="C61" i="132"/>
  <c r="B61" i="132"/>
  <c r="A61" i="87"/>
  <c r="A61" i="132"/>
  <c r="C60" i="132"/>
  <c r="B60" i="132"/>
  <c r="A60" i="87"/>
  <c r="A60" i="132"/>
  <c r="C59" i="132"/>
  <c r="B59" i="132"/>
  <c r="A59" i="87"/>
  <c r="A59" i="132"/>
  <c r="C58" i="132"/>
  <c r="B58" i="132"/>
  <c r="A58" i="87"/>
  <c r="A58" i="132"/>
  <c r="C57" i="132"/>
  <c r="B57" i="132"/>
  <c r="A57" i="87"/>
  <c r="A57" i="132"/>
  <c r="C56" i="132"/>
  <c r="B56" i="132"/>
  <c r="A56" i="87"/>
  <c r="A56" i="132"/>
  <c r="C55" i="132"/>
  <c r="B55" i="132"/>
  <c r="A55" i="87"/>
  <c r="A55" i="132"/>
  <c r="C54" i="132"/>
  <c r="B54" i="132"/>
  <c r="A54" i="87"/>
  <c r="A54" i="132"/>
  <c r="C53" i="132"/>
  <c r="B53" i="132"/>
  <c r="A53" i="87"/>
  <c r="A53" i="132"/>
  <c r="C52" i="132"/>
  <c r="B52" i="132"/>
  <c r="A52" i="87"/>
  <c r="A52" i="132"/>
  <c r="C51" i="132"/>
  <c r="B51" i="132"/>
  <c r="A51" i="87"/>
  <c r="A51" i="132"/>
  <c r="C50" i="132"/>
  <c r="B50" i="132"/>
  <c r="A50" i="87"/>
  <c r="A50" i="132"/>
  <c r="C49" i="132"/>
  <c r="B49" i="132"/>
  <c r="A49" i="87"/>
  <c r="A49" i="132"/>
  <c r="C48" i="132"/>
  <c r="B48" i="132"/>
  <c r="A48" i="87"/>
  <c r="A48" i="132"/>
  <c r="C47" i="132"/>
  <c r="B47" i="132"/>
  <c r="A47" i="87"/>
  <c r="A47" i="132"/>
  <c r="C46" i="132"/>
  <c r="B46" i="132"/>
  <c r="A46" i="87"/>
  <c r="A46" i="132"/>
  <c r="C45" i="132"/>
  <c r="B45" i="132"/>
  <c r="A45" i="87"/>
  <c r="A45" i="132"/>
  <c r="C44" i="132"/>
  <c r="B44" i="132"/>
  <c r="A44" i="87"/>
  <c r="A44" i="132"/>
  <c r="C43" i="132"/>
  <c r="B43" i="132"/>
  <c r="A43" i="87"/>
  <c r="A43" i="132"/>
  <c r="C42" i="132"/>
  <c r="B42" i="132"/>
  <c r="A42" i="87"/>
  <c r="A42" i="132"/>
  <c r="C41" i="132"/>
  <c r="B41" i="132"/>
  <c r="A41" i="87"/>
  <c r="A41" i="132"/>
  <c r="C40" i="132"/>
  <c r="B40" i="132"/>
  <c r="A40" i="87"/>
  <c r="A40" i="132"/>
  <c r="C39" i="132"/>
  <c r="B39" i="132"/>
  <c r="A39" i="87"/>
  <c r="A39" i="132"/>
  <c r="C38" i="132"/>
  <c r="B38" i="132"/>
  <c r="A38" i="87"/>
  <c r="A38" i="132"/>
  <c r="C37" i="132"/>
  <c r="B37" i="132"/>
  <c r="A37" i="87"/>
  <c r="A37" i="132"/>
  <c r="C36" i="132"/>
  <c r="B36" i="132"/>
  <c r="A36" i="87"/>
  <c r="A36" i="132"/>
  <c r="C35" i="132"/>
  <c r="B35" i="132"/>
  <c r="A35" i="87"/>
  <c r="A35" i="132"/>
  <c r="C34" i="132"/>
  <c r="B34" i="132"/>
  <c r="A34" i="87"/>
  <c r="A34" i="132"/>
  <c r="C33" i="132"/>
  <c r="B33" i="132"/>
  <c r="A33" i="87"/>
  <c r="A33" i="132"/>
  <c r="C32" i="132"/>
  <c r="B32" i="132"/>
  <c r="A32" i="87"/>
  <c r="A32" i="132"/>
  <c r="C31" i="132"/>
  <c r="B31" i="132"/>
  <c r="A31" i="87"/>
  <c r="A31" i="132"/>
  <c r="C30" i="132"/>
  <c r="B30" i="132"/>
  <c r="A30" i="87"/>
  <c r="A30" i="132"/>
  <c r="C29" i="132"/>
  <c r="B29" i="132"/>
  <c r="A29" i="87"/>
  <c r="A29" i="132"/>
  <c r="C28" i="132"/>
  <c r="B28" i="132"/>
  <c r="A28" i="87"/>
  <c r="A28" i="132"/>
  <c r="C27" i="132"/>
  <c r="B27" i="132"/>
  <c r="A27" i="87"/>
  <c r="A27" i="132"/>
  <c r="C26" i="132"/>
  <c r="B26" i="132"/>
  <c r="A26" i="87"/>
  <c r="A26" i="132"/>
  <c r="C25" i="132"/>
  <c r="B25" i="132"/>
  <c r="A25" i="87"/>
  <c r="A25" i="132"/>
  <c r="C24" i="132"/>
  <c r="B24" i="132"/>
  <c r="A24" i="87"/>
  <c r="A24" i="132"/>
  <c r="C23" i="132"/>
  <c r="B23" i="132"/>
  <c r="A23" i="87"/>
  <c r="A23" i="132"/>
  <c r="C22" i="132"/>
  <c r="B22" i="132"/>
  <c r="A22" i="87"/>
  <c r="A22" i="132"/>
  <c r="C21" i="132"/>
  <c r="B21" i="132"/>
  <c r="A21" i="87"/>
  <c r="A21" i="132"/>
  <c r="C20" i="132"/>
  <c r="B20" i="132"/>
  <c r="A20" i="87"/>
  <c r="A20" i="132"/>
  <c r="C19" i="132"/>
  <c r="B19" i="132"/>
  <c r="A19" i="87"/>
  <c r="A19" i="132"/>
  <c r="C18" i="132"/>
  <c r="B18" i="132"/>
  <c r="A18" i="87"/>
  <c r="A18" i="132"/>
  <c r="C17" i="132"/>
  <c r="B17" i="132"/>
  <c r="A17" i="87"/>
  <c r="A17" i="132"/>
  <c r="C16" i="132"/>
  <c r="B16" i="132"/>
  <c r="A16" i="87"/>
  <c r="A16" i="132"/>
  <c r="C15" i="132"/>
  <c r="B15" i="132"/>
  <c r="A15" i="87"/>
  <c r="A15" i="132"/>
  <c r="C14" i="132"/>
  <c r="B14" i="132"/>
  <c r="A14" i="87"/>
  <c r="A14" i="132"/>
  <c r="C13" i="132"/>
  <c r="B13" i="132"/>
  <c r="A13" i="87"/>
  <c r="A13" i="132"/>
  <c r="C12" i="132"/>
  <c r="B12" i="132"/>
  <c r="A12" i="87"/>
  <c r="A12" i="132"/>
  <c r="C11" i="132"/>
  <c r="B11" i="132"/>
  <c r="A11" i="87"/>
  <c r="A11" i="132"/>
  <c r="C10" i="132"/>
  <c r="B10" i="132"/>
  <c r="A10" i="87"/>
  <c r="A10" i="132"/>
  <c r="C9" i="132"/>
  <c r="B9" i="132"/>
  <c r="A9" i="87"/>
  <c r="A9" i="132"/>
  <c r="C8" i="132"/>
  <c r="B8" i="132"/>
  <c r="A8" i="87"/>
  <c r="A8" i="132"/>
  <c r="C7" i="132"/>
  <c r="B7" i="132"/>
  <c r="A7" i="87"/>
  <c r="A7" i="132"/>
  <c r="C6" i="132"/>
  <c r="B6" i="132"/>
  <c r="A6" i="87"/>
  <c r="A6" i="132"/>
  <c r="C5" i="132"/>
  <c r="B5" i="132"/>
  <c r="A5" i="87"/>
  <c r="A5" i="132"/>
  <c r="N4" i="123"/>
  <c r="O4" i="123"/>
  <c r="N5" i="123"/>
  <c r="N6" i="123"/>
  <c r="O6" i="123"/>
  <c r="P6" i="123"/>
  <c r="N7" i="123"/>
  <c r="N8" i="123"/>
  <c r="O8" i="123"/>
  <c r="N9" i="123"/>
  <c r="P9" i="123"/>
  <c r="N10" i="123"/>
  <c r="N11" i="123"/>
  <c r="O11" i="123"/>
  <c r="N12" i="123"/>
  <c r="P12" i="123"/>
  <c r="N13" i="123"/>
  <c r="O13" i="123"/>
  <c r="N14" i="123"/>
  <c r="N15" i="123"/>
  <c r="O15" i="123"/>
  <c r="N16" i="123"/>
  <c r="B362" i="99"/>
  <c r="B356" i="99"/>
  <c r="B350" i="99"/>
  <c r="B344" i="99"/>
  <c r="B338" i="99"/>
  <c r="B332" i="99"/>
  <c r="B326" i="99"/>
  <c r="B320" i="99"/>
  <c r="B314" i="99"/>
  <c r="B308" i="99"/>
  <c r="B302" i="99"/>
  <c r="B296" i="99"/>
  <c r="B290" i="99"/>
  <c r="B284" i="99"/>
  <c r="B278" i="99"/>
  <c r="A278" i="99"/>
  <c r="A284" i="99"/>
  <c r="A290" i="99"/>
  <c r="A296" i="99"/>
  <c r="A302" i="99"/>
  <c r="A308" i="99"/>
  <c r="A314" i="99"/>
  <c r="A320" i="99"/>
  <c r="A326" i="99"/>
  <c r="A332" i="99"/>
  <c r="A338" i="99"/>
  <c r="A344" i="99"/>
  <c r="A350" i="99"/>
  <c r="A356" i="99"/>
  <c r="A362" i="99"/>
  <c r="B272" i="99"/>
  <c r="A272" i="99"/>
  <c r="AQ125" i="115"/>
  <c r="AQ126" i="115"/>
  <c r="AQ127" i="115"/>
  <c r="AR125" i="115"/>
  <c r="AR126" i="115"/>
  <c r="AR127" i="115"/>
  <c r="AS125" i="115"/>
  <c r="AS126" i="115"/>
  <c r="AS127" i="115"/>
  <c r="AT125" i="115"/>
  <c r="AT126" i="115"/>
  <c r="AT127" i="115"/>
  <c r="AU125" i="115"/>
  <c r="AU126" i="115"/>
  <c r="AU127" i="115"/>
  <c r="AV125" i="115"/>
  <c r="AV126" i="115"/>
  <c r="AV127" i="115"/>
  <c r="AV128" i="115"/>
  <c r="AW125" i="115"/>
  <c r="AW126" i="115"/>
  <c r="AW127" i="115"/>
  <c r="AX125" i="115"/>
  <c r="AX126" i="115"/>
  <c r="AX127" i="115"/>
  <c r="AY125" i="115"/>
  <c r="AY126" i="115"/>
  <c r="AY127" i="115"/>
  <c r="AY128" i="115"/>
  <c r="AZ125" i="115"/>
  <c r="AZ126" i="115"/>
  <c r="AZ127" i="115"/>
  <c r="AZ128" i="115"/>
  <c r="BA125" i="115"/>
  <c r="BA126" i="115"/>
  <c r="BA127" i="115"/>
  <c r="BB125" i="115"/>
  <c r="BB126" i="115"/>
  <c r="BB127" i="115"/>
  <c r="BC125" i="115"/>
  <c r="BC126" i="115"/>
  <c r="BC127" i="115"/>
  <c r="BD125" i="115"/>
  <c r="BD126" i="115"/>
  <c r="BD127" i="115"/>
  <c r="BE125" i="115"/>
  <c r="BE126" i="115"/>
  <c r="BE127" i="115"/>
  <c r="AP125" i="115"/>
  <c r="AP126" i="115"/>
  <c r="AP127" i="115"/>
  <c r="D5" i="82"/>
  <c r="U5" i="82"/>
  <c r="F5" i="82"/>
  <c r="D7" i="82"/>
  <c r="AE7" i="82"/>
  <c r="D8" i="82"/>
  <c r="F8" i="82"/>
  <c r="D9" i="82"/>
  <c r="F9" i="82"/>
  <c r="D10" i="82"/>
  <c r="D11" i="82"/>
  <c r="U11" i="82"/>
  <c r="D12" i="82"/>
  <c r="F12" i="82"/>
  <c r="D14" i="82"/>
  <c r="AA14" i="82"/>
  <c r="D15" i="82"/>
  <c r="D16" i="82"/>
  <c r="AF16" i="82"/>
  <c r="F16" i="82"/>
  <c r="D17" i="82"/>
  <c r="F17" i="82"/>
  <c r="D18" i="82"/>
  <c r="U18" i="82"/>
  <c r="F18" i="82"/>
  <c r="D19" i="82"/>
  <c r="D20" i="82"/>
  <c r="AG20" i="82"/>
  <c r="F20" i="82"/>
  <c r="D21" i="82"/>
  <c r="F21" i="82"/>
  <c r="D25" i="82"/>
  <c r="Z25" i="82"/>
  <c r="F25" i="82"/>
  <c r="D28" i="82"/>
  <c r="AB28" i="82"/>
  <c r="F28" i="82"/>
  <c r="D32" i="82"/>
  <c r="AD32" i="82"/>
  <c r="F32" i="82"/>
  <c r="D34" i="82"/>
  <c r="AH34" i="82"/>
  <c r="D35" i="82"/>
  <c r="AF35" i="82"/>
  <c r="D37" i="82"/>
  <c r="F37" i="82"/>
  <c r="D38" i="82"/>
  <c r="AE38" i="82"/>
  <c r="D40" i="82"/>
  <c r="F40" i="82"/>
  <c r="D41" i="82"/>
  <c r="U41" i="82"/>
  <c r="F41" i="82"/>
  <c r="D42" i="82"/>
  <c r="D44" i="82"/>
  <c r="AC44" i="82"/>
  <c r="F44" i="82"/>
  <c r="D46" i="82"/>
  <c r="AG46" i="82"/>
  <c r="D47" i="82"/>
  <c r="AC47" i="82"/>
  <c r="D48" i="82"/>
  <c r="Z48" i="82"/>
  <c r="F48" i="82"/>
  <c r="D51" i="82"/>
  <c r="D52" i="82"/>
  <c r="F52" i="82"/>
  <c r="D54" i="82"/>
  <c r="AF54" i="82"/>
  <c r="D55" i="82"/>
  <c r="U55" i="82"/>
  <c r="D57" i="82"/>
  <c r="AF57" i="82"/>
  <c r="F57" i="82"/>
  <c r="D58" i="82"/>
  <c r="W58" i="82"/>
  <c r="D60" i="82"/>
  <c r="AH60" i="82"/>
  <c r="F60" i="82"/>
  <c r="D62" i="82"/>
  <c r="U62" i="82"/>
  <c r="D64" i="82"/>
  <c r="U64" i="82"/>
  <c r="F64" i="82"/>
  <c r="D66" i="82"/>
  <c r="V66" i="82"/>
  <c r="D67" i="82"/>
  <c r="D70" i="82"/>
  <c r="D71" i="82"/>
  <c r="F73" i="82"/>
  <c r="D75" i="82"/>
  <c r="AG75" i="82"/>
  <c r="D76" i="82"/>
  <c r="X76" i="82"/>
  <c r="F76" i="82"/>
  <c r="D78" i="82"/>
  <c r="AC78" i="82"/>
  <c r="D79" i="82"/>
  <c r="V79" i="82"/>
  <c r="D80" i="82"/>
  <c r="Z80" i="82"/>
  <c r="F80" i="82"/>
  <c r="D81" i="82"/>
  <c r="AF81" i="82"/>
  <c r="F81" i="82"/>
  <c r="F84" i="82"/>
  <c r="D85" i="82"/>
  <c r="AH85" i="82"/>
  <c r="F85" i="82"/>
  <c r="D87" i="82"/>
  <c r="U87" i="82"/>
  <c r="D90" i="82"/>
  <c r="D92" i="82"/>
  <c r="AC92" i="82"/>
  <c r="F92" i="82"/>
  <c r="AQ92" i="82"/>
  <c r="D95" i="82"/>
  <c r="AC95" i="82"/>
  <c r="D96" i="82"/>
  <c r="AB96" i="82"/>
  <c r="F96" i="82"/>
  <c r="D99" i="82"/>
  <c r="AF99" i="82"/>
  <c r="F100" i="82"/>
  <c r="D101" i="82"/>
  <c r="F101" i="82"/>
  <c r="D102" i="82"/>
  <c r="Y102" i="82"/>
  <c r="D104" i="82"/>
  <c r="AG104" i="82"/>
  <c r="AH104" i="82"/>
  <c r="F104" i="82"/>
  <c r="D106" i="82"/>
  <c r="AG106" i="82"/>
  <c r="D107" i="82"/>
  <c r="AB107" i="82"/>
  <c r="D108" i="82"/>
  <c r="AB108" i="82"/>
  <c r="AH108" i="82"/>
  <c r="F108" i="82"/>
  <c r="D111" i="82"/>
  <c r="AA111" i="82"/>
  <c r="D112" i="82"/>
  <c r="AG112" i="82"/>
  <c r="F112" i="82"/>
  <c r="AU112" i="82"/>
  <c r="D113" i="82"/>
  <c r="W113" i="82"/>
  <c r="F113" i="82"/>
  <c r="D115" i="82"/>
  <c r="D116" i="82"/>
  <c r="U116" i="82"/>
  <c r="F116" i="82"/>
  <c r="F117" i="82"/>
  <c r="D118" i="82"/>
  <c r="D119" i="82"/>
  <c r="V119" i="82"/>
  <c r="D120" i="82"/>
  <c r="F120" i="82"/>
  <c r="D122" i="82"/>
  <c r="AA122" i="82"/>
  <c r="D123" i="82"/>
  <c r="AC123" i="82"/>
  <c r="D124" i="82"/>
  <c r="F124" i="82"/>
  <c r="AG35" i="82"/>
  <c r="AG101" i="82"/>
  <c r="AF12" i="82"/>
  <c r="AF21" i="82"/>
  <c r="AF28" i="82"/>
  <c r="AF34" i="82"/>
  <c r="AF48" i="82"/>
  <c r="AF118" i="82"/>
  <c r="AE20" i="82"/>
  <c r="AE28" i="82"/>
  <c r="AE41" i="82"/>
  <c r="AE48" i="82"/>
  <c r="AE60" i="82"/>
  <c r="AE101" i="82"/>
  <c r="AD7" i="82"/>
  <c r="AD12" i="82"/>
  <c r="AR12" i="82"/>
  <c r="AD28" i="82"/>
  <c r="AD34" i="82"/>
  <c r="AD35" i="82"/>
  <c r="AD41" i="82"/>
  <c r="AD48" i="82"/>
  <c r="AD60" i="82"/>
  <c r="AD99" i="82"/>
  <c r="AD123" i="82"/>
  <c r="AC9" i="82"/>
  <c r="AC28" i="82"/>
  <c r="AC34" i="82"/>
  <c r="AC35" i="82"/>
  <c r="AC48" i="82"/>
  <c r="AC60" i="82"/>
  <c r="AC107" i="82"/>
  <c r="AB9" i="82"/>
  <c r="AB25" i="82"/>
  <c r="AB34" i="82"/>
  <c r="AB41" i="82"/>
  <c r="AB46" i="82"/>
  <c r="AB48" i="82"/>
  <c r="AB60" i="82"/>
  <c r="AB101" i="82"/>
  <c r="AB111" i="82"/>
  <c r="AA17" i="82"/>
  <c r="AA21" i="82"/>
  <c r="AA25" i="82"/>
  <c r="AA34" i="82"/>
  <c r="AA41" i="82"/>
  <c r="AA46" i="82"/>
  <c r="AA48" i="82"/>
  <c r="AA99" i="82"/>
  <c r="AA104" i="82"/>
  <c r="Z7" i="82"/>
  <c r="Z12" i="82"/>
  <c r="Z28" i="82"/>
  <c r="Z34" i="82"/>
  <c r="Z38" i="82"/>
  <c r="Z44" i="82"/>
  <c r="Z60" i="82"/>
  <c r="Z95" i="82"/>
  <c r="Z101" i="82"/>
  <c r="Z118" i="82"/>
  <c r="Z123" i="82"/>
  <c r="Y12" i="82"/>
  <c r="Y28" i="82"/>
  <c r="Y34" i="82"/>
  <c r="Y38" i="82"/>
  <c r="Y41" i="82"/>
  <c r="Y48" i="82"/>
  <c r="Y60" i="82"/>
  <c r="Y99" i="82"/>
  <c r="X12" i="82"/>
  <c r="AL12" i="82"/>
  <c r="X19" i="82"/>
  <c r="X21" i="82"/>
  <c r="X28" i="82"/>
  <c r="X34" i="82"/>
  <c r="X35" i="82"/>
  <c r="X41" i="82"/>
  <c r="X46" i="82"/>
  <c r="X48" i="82"/>
  <c r="X60" i="82"/>
  <c r="X70" i="82"/>
  <c r="X95" i="82"/>
  <c r="X101" i="82"/>
  <c r="X108" i="82"/>
  <c r="X118" i="82"/>
  <c r="W7" i="82"/>
  <c r="W12" i="82"/>
  <c r="W15" i="82"/>
  <c r="W17" i="82"/>
  <c r="W21" i="82"/>
  <c r="AK21" i="82"/>
  <c r="W28" i="82"/>
  <c r="W35" i="82"/>
  <c r="W46" i="82"/>
  <c r="W48" i="82"/>
  <c r="W60" i="82"/>
  <c r="W101" i="82"/>
  <c r="W104" i="82"/>
  <c r="W123" i="82"/>
  <c r="W124" i="82"/>
  <c r="V12" i="82"/>
  <c r="V15" i="82"/>
  <c r="V17" i="82"/>
  <c r="V21" i="82"/>
  <c r="V28" i="82"/>
  <c r="V35" i="82"/>
  <c r="V41" i="82"/>
  <c r="V46" i="82"/>
  <c r="V48" i="82"/>
  <c r="V60" i="82"/>
  <c r="V70" i="82"/>
  <c r="AJ70" i="82"/>
  <c r="V104" i="82"/>
  <c r="AJ104" i="82"/>
  <c r="U12" i="82"/>
  <c r="U15" i="82"/>
  <c r="U16" i="82"/>
  <c r="U17" i="82"/>
  <c r="AI17" i="82"/>
  <c r="U21" i="82"/>
  <c r="AI21" i="82"/>
  <c r="U28" i="82"/>
  <c r="U34" i="82"/>
  <c r="U38" i="82"/>
  <c r="U40" i="82"/>
  <c r="AI40" i="82"/>
  <c r="U48" i="82"/>
  <c r="U52" i="82"/>
  <c r="AI52" i="82"/>
  <c r="U60" i="82"/>
  <c r="U70" i="82"/>
  <c r="U75" i="82"/>
  <c r="U99" i="82"/>
  <c r="U101" i="82"/>
  <c r="U118" i="82"/>
  <c r="U123" i="82"/>
  <c r="E8" i="103"/>
  <c r="E8" i="127"/>
  <c r="E9" i="103"/>
  <c r="E9" i="127"/>
  <c r="E12" i="103"/>
  <c r="E12" i="127"/>
  <c r="E16" i="103"/>
  <c r="E16" i="127"/>
  <c r="E17" i="103"/>
  <c r="E17" i="127"/>
  <c r="E19" i="103"/>
  <c r="E19" i="127"/>
  <c r="E20" i="103"/>
  <c r="E20" i="127"/>
  <c r="E21" i="103"/>
  <c r="E21" i="127"/>
  <c r="E25" i="103"/>
  <c r="E25" i="127"/>
  <c r="E28" i="103"/>
  <c r="E28" i="127"/>
  <c r="E32" i="103"/>
  <c r="E32" i="127"/>
  <c r="E37" i="103"/>
  <c r="E37" i="127"/>
  <c r="E40" i="103"/>
  <c r="E40" i="127"/>
  <c r="E41" i="103"/>
  <c r="E41" i="127"/>
  <c r="E44" i="103"/>
  <c r="E44" i="127"/>
  <c r="E48" i="103"/>
  <c r="E48" i="127"/>
  <c r="E52" i="103"/>
  <c r="E52" i="127"/>
  <c r="E56" i="103"/>
  <c r="E56" i="127"/>
  <c r="E57" i="103"/>
  <c r="E57" i="127"/>
  <c r="E60" i="103"/>
  <c r="E60" i="127"/>
  <c r="E64" i="103"/>
  <c r="E64" i="127"/>
  <c r="E66" i="103"/>
  <c r="E66" i="127"/>
  <c r="E69" i="103"/>
  <c r="E69" i="127"/>
  <c r="E70" i="103"/>
  <c r="E70" i="127"/>
  <c r="E76" i="103"/>
  <c r="E76" i="127"/>
  <c r="E78" i="103"/>
  <c r="E78" i="127"/>
  <c r="E80" i="103"/>
  <c r="E80" i="127"/>
  <c r="E81" i="103"/>
  <c r="E81" i="127"/>
  <c r="E85" i="103"/>
  <c r="E85" i="127"/>
  <c r="E92" i="103"/>
  <c r="E92" i="127"/>
  <c r="E96" i="103"/>
  <c r="E96" i="127"/>
  <c r="E101" i="103"/>
  <c r="E101" i="127"/>
  <c r="E103" i="103"/>
  <c r="E103" i="127"/>
  <c r="E104" i="103"/>
  <c r="E104" i="127"/>
  <c r="E108" i="103"/>
  <c r="E108" i="127"/>
  <c r="E112" i="103"/>
  <c r="E112" i="127"/>
  <c r="E113" i="103"/>
  <c r="E113" i="127"/>
  <c r="E116" i="103"/>
  <c r="E116" i="127"/>
  <c r="E120" i="103"/>
  <c r="E120" i="127"/>
  <c r="E124" i="103"/>
  <c r="E124" i="127"/>
  <c r="E5" i="103"/>
  <c r="E5" i="127"/>
  <c r="BQ145" i="127"/>
  <c r="N58" i="128"/>
  <c r="N59" i="128"/>
  <c r="N56" i="128"/>
  <c r="N57" i="128"/>
  <c r="N53" i="128"/>
  <c r="N54" i="128"/>
  <c r="N55" i="128"/>
  <c r="N46" i="128"/>
  <c r="N47" i="128"/>
  <c r="N48" i="128"/>
  <c r="N49" i="128"/>
  <c r="N50" i="128"/>
  <c r="N51" i="128"/>
  <c r="N52" i="128"/>
  <c r="N29" i="128"/>
  <c r="N38" i="128"/>
  <c r="N39" i="128"/>
  <c r="N40" i="128"/>
  <c r="N41" i="128"/>
  <c r="N42" i="128"/>
  <c r="N43" i="128"/>
  <c r="N44" i="128"/>
  <c r="N45" i="128"/>
  <c r="N26" i="128"/>
  <c r="BA125" i="127"/>
  <c r="BA126" i="127"/>
  <c r="BC125" i="127"/>
  <c r="BC126" i="127"/>
  <c r="BE125" i="127"/>
  <c r="BE126" i="127"/>
  <c r="BG125" i="127"/>
  <c r="BG126" i="127"/>
  <c r="BI125" i="127"/>
  <c r="BI126" i="127"/>
  <c r="BK125" i="127"/>
  <c r="BK126" i="127"/>
  <c r="BM125" i="127"/>
  <c r="BM126" i="127"/>
  <c r="BO125" i="127"/>
  <c r="BO126" i="127"/>
  <c r="BQ125" i="127"/>
  <c r="BQ126" i="127"/>
  <c r="BS125" i="127"/>
  <c r="BS126" i="127"/>
  <c r="BU125" i="127"/>
  <c r="BU126" i="127"/>
  <c r="BW125" i="127"/>
  <c r="BW126" i="127"/>
  <c r="BY125" i="127"/>
  <c r="BY126" i="127"/>
  <c r="CA125" i="127"/>
  <c r="CA126" i="127"/>
  <c r="CC125" i="127"/>
  <c r="CC126" i="127"/>
  <c r="CE125" i="127"/>
  <c r="CE126" i="127"/>
  <c r="CG125" i="127"/>
  <c r="CG126" i="127"/>
  <c r="CI125" i="127"/>
  <c r="CI126" i="127"/>
  <c r="CK125" i="127"/>
  <c r="CK126" i="127"/>
  <c r="CM125" i="127"/>
  <c r="CM126" i="127"/>
  <c r="CO125" i="127"/>
  <c r="CO126" i="127"/>
  <c r="CQ125" i="127"/>
  <c r="CQ126" i="127"/>
  <c r="CS125" i="127"/>
  <c r="CS126" i="127"/>
  <c r="C24" i="129"/>
  <c r="C25" i="129"/>
  <c r="C26" i="129"/>
  <c r="C27" i="129"/>
  <c r="C28" i="129"/>
  <c r="C29" i="129"/>
  <c r="C30" i="129"/>
  <c r="C31" i="129"/>
  <c r="C32" i="129"/>
  <c r="C33" i="129"/>
  <c r="C34" i="129"/>
  <c r="C35" i="129"/>
  <c r="C36" i="129"/>
  <c r="C37" i="129"/>
  <c r="C38" i="129"/>
  <c r="C39" i="129"/>
  <c r="C40" i="129"/>
  <c r="C41" i="129"/>
  <c r="C42" i="129"/>
  <c r="C43" i="129"/>
  <c r="C44" i="129"/>
  <c r="C45" i="129"/>
  <c r="C46" i="129"/>
  <c r="B24" i="129"/>
  <c r="B25" i="129"/>
  <c r="B26" i="129"/>
  <c r="B27" i="129"/>
  <c r="B28" i="129"/>
  <c r="B29" i="129"/>
  <c r="B30" i="129"/>
  <c r="B31" i="129"/>
  <c r="B32" i="129"/>
  <c r="B33" i="129"/>
  <c r="B34" i="129"/>
  <c r="B35" i="129"/>
  <c r="B36" i="129"/>
  <c r="B37" i="129"/>
  <c r="B38" i="129"/>
  <c r="B39" i="129"/>
  <c r="B40" i="129"/>
  <c r="B41" i="129"/>
  <c r="B42" i="129"/>
  <c r="B43" i="129"/>
  <c r="B44" i="129"/>
  <c r="B45" i="129"/>
  <c r="B46" i="129"/>
  <c r="A46" i="129"/>
  <c r="A43" i="129"/>
  <c r="A44" i="129"/>
  <c r="A45" i="129"/>
  <c r="A38" i="129"/>
  <c r="A39" i="129"/>
  <c r="A40" i="129"/>
  <c r="A41" i="129"/>
  <c r="A42" i="129"/>
  <c r="A33" i="129"/>
  <c r="A34" i="129"/>
  <c r="A35" i="129"/>
  <c r="A36" i="129"/>
  <c r="A37" i="129"/>
  <c r="A24" i="129"/>
  <c r="A25" i="129"/>
  <c r="A26" i="129"/>
  <c r="A27" i="129"/>
  <c r="A28" i="129"/>
  <c r="A29" i="129"/>
  <c r="A30" i="129"/>
  <c r="A31" i="129"/>
  <c r="A32" i="129"/>
  <c r="D33" i="126"/>
  <c r="E33" i="126"/>
  <c r="F33" i="126"/>
  <c r="G33" i="126"/>
  <c r="A48" i="126"/>
  <c r="B48" i="126"/>
  <c r="D48" i="126"/>
  <c r="E48" i="126"/>
  <c r="F48" i="126"/>
  <c r="G48" i="126"/>
  <c r="A43" i="126"/>
  <c r="B43" i="126"/>
  <c r="D43" i="126"/>
  <c r="E43" i="126"/>
  <c r="F43" i="126"/>
  <c r="G43" i="126"/>
  <c r="A38" i="126"/>
  <c r="B38" i="126"/>
  <c r="D38" i="126"/>
  <c r="E38" i="126"/>
  <c r="F38" i="126"/>
  <c r="G38" i="126"/>
  <c r="A33" i="126"/>
  <c r="B33" i="126"/>
  <c r="A28" i="126"/>
  <c r="B28" i="126"/>
  <c r="D28" i="126"/>
  <c r="E28" i="126"/>
  <c r="F28" i="126"/>
  <c r="G28" i="126"/>
  <c r="A23" i="126"/>
  <c r="B23" i="126"/>
  <c r="D23" i="126"/>
  <c r="E23" i="126"/>
  <c r="F23" i="126"/>
  <c r="G23" i="126"/>
  <c r="A18" i="126"/>
  <c r="B18" i="126"/>
  <c r="D18" i="126"/>
  <c r="E18" i="126"/>
  <c r="F18" i="126"/>
  <c r="G18" i="126"/>
  <c r="D13" i="126"/>
  <c r="E13" i="126"/>
  <c r="F13" i="126"/>
  <c r="G13" i="126"/>
  <c r="B13" i="126"/>
  <c r="A13" i="126"/>
  <c r="B75" i="126"/>
  <c r="B76" i="126"/>
  <c r="B77" i="126"/>
  <c r="B78" i="126"/>
  <c r="B79" i="126"/>
  <c r="B80" i="126"/>
  <c r="B81" i="126"/>
  <c r="B82" i="126"/>
  <c r="B83" i="126"/>
  <c r="B84" i="126"/>
  <c r="B85" i="126"/>
  <c r="B86" i="126"/>
  <c r="B87" i="126"/>
  <c r="B88" i="126"/>
  <c r="B89" i="126"/>
  <c r="B90" i="126"/>
  <c r="B91" i="126"/>
  <c r="B92" i="126"/>
  <c r="B93" i="126"/>
  <c r="B94" i="126"/>
  <c r="B95" i="126"/>
  <c r="B96" i="126"/>
  <c r="B97" i="126"/>
  <c r="A96" i="126"/>
  <c r="A97" i="126"/>
  <c r="A92" i="126"/>
  <c r="A93" i="126"/>
  <c r="A94" i="126"/>
  <c r="A95" i="126"/>
  <c r="A88" i="126"/>
  <c r="A89" i="126"/>
  <c r="A90" i="126"/>
  <c r="A91" i="126"/>
  <c r="A87" i="126"/>
  <c r="A82" i="126"/>
  <c r="A83" i="126"/>
  <c r="A84" i="126"/>
  <c r="A85" i="126"/>
  <c r="A86" i="126"/>
  <c r="A75" i="126"/>
  <c r="A76" i="126"/>
  <c r="A77" i="126"/>
  <c r="A78" i="126"/>
  <c r="A79" i="126"/>
  <c r="A80" i="126"/>
  <c r="A81" i="126"/>
  <c r="B3" i="129"/>
  <c r="B4" i="129"/>
  <c r="B5" i="129"/>
  <c r="B6" i="129"/>
  <c r="B7" i="129"/>
  <c r="B8" i="129"/>
  <c r="B9" i="129"/>
  <c r="B10" i="129"/>
  <c r="B11" i="129"/>
  <c r="B12" i="129"/>
  <c r="B13" i="129"/>
  <c r="B14" i="129"/>
  <c r="B15" i="129"/>
  <c r="B16" i="129"/>
  <c r="B17" i="129"/>
  <c r="B18" i="129"/>
  <c r="B19" i="129"/>
  <c r="B20" i="129"/>
  <c r="B21" i="129"/>
  <c r="B22" i="129"/>
  <c r="B23" i="129"/>
  <c r="B2" i="129"/>
  <c r="C3" i="129"/>
  <c r="C4" i="129"/>
  <c r="C5" i="129"/>
  <c r="C6" i="129"/>
  <c r="C7" i="129"/>
  <c r="C8" i="129"/>
  <c r="C9" i="129"/>
  <c r="C10" i="129"/>
  <c r="C11" i="129"/>
  <c r="C12" i="129"/>
  <c r="C13" i="129"/>
  <c r="C14" i="129"/>
  <c r="C15" i="129"/>
  <c r="C16" i="129"/>
  <c r="C17" i="129"/>
  <c r="C18" i="129"/>
  <c r="C19" i="129"/>
  <c r="C20" i="129"/>
  <c r="C21" i="129"/>
  <c r="C22" i="129"/>
  <c r="C23" i="129"/>
  <c r="C2" i="129"/>
  <c r="A2" i="129"/>
  <c r="A3" i="129"/>
  <c r="A4" i="129"/>
  <c r="A5" i="129"/>
  <c r="A6" i="129"/>
  <c r="A7" i="129"/>
  <c r="A8" i="129"/>
  <c r="A9" i="129"/>
  <c r="A10" i="129"/>
  <c r="A11" i="129"/>
  <c r="A12" i="129"/>
  <c r="A13" i="129"/>
  <c r="A14" i="129"/>
  <c r="A15" i="129"/>
  <c r="A16" i="129"/>
  <c r="A17" i="129"/>
  <c r="A18" i="129"/>
  <c r="A19" i="129"/>
  <c r="A20" i="129"/>
  <c r="A21" i="129"/>
  <c r="A22" i="129"/>
  <c r="A23" i="129"/>
  <c r="N20" i="128"/>
  <c r="N21" i="128"/>
  <c r="N22" i="128"/>
  <c r="N23" i="128"/>
  <c r="N24" i="128"/>
  <c r="N25" i="128"/>
  <c r="N27" i="128"/>
  <c r="AK125" i="127"/>
  <c r="AK126" i="127"/>
  <c r="AM125" i="127"/>
  <c r="AM126" i="127"/>
  <c r="AO125" i="127"/>
  <c r="AO126" i="127"/>
  <c r="AQ125" i="127"/>
  <c r="AQ126" i="127"/>
  <c r="AS125" i="127"/>
  <c r="AS126" i="127"/>
  <c r="AU125" i="127"/>
  <c r="AU126" i="127"/>
  <c r="AW125" i="127"/>
  <c r="AW126" i="127"/>
  <c r="AY125" i="127"/>
  <c r="AY126" i="127"/>
  <c r="B67" i="126"/>
  <c r="B68" i="126"/>
  <c r="B69" i="126"/>
  <c r="B70" i="126"/>
  <c r="B71" i="126"/>
  <c r="B72" i="126"/>
  <c r="B73" i="126"/>
  <c r="B74" i="126"/>
  <c r="A54" i="126"/>
  <c r="A55" i="126"/>
  <c r="A56" i="126"/>
  <c r="A57" i="126"/>
  <c r="A58" i="126"/>
  <c r="A59" i="126"/>
  <c r="A60" i="126"/>
  <c r="A61" i="126"/>
  <c r="A62" i="126"/>
  <c r="A63" i="126"/>
  <c r="A64" i="126"/>
  <c r="A65" i="126"/>
  <c r="A66" i="126"/>
  <c r="A67" i="126"/>
  <c r="A68" i="126"/>
  <c r="A69" i="126"/>
  <c r="A70" i="126"/>
  <c r="A71" i="126"/>
  <c r="A72" i="126"/>
  <c r="A73" i="126"/>
  <c r="A74" i="126"/>
  <c r="A53" i="126"/>
  <c r="K125" i="127"/>
  <c r="K126" i="127"/>
  <c r="M125" i="127"/>
  <c r="M126" i="127"/>
  <c r="O125" i="127"/>
  <c r="O126" i="127"/>
  <c r="Q125" i="127"/>
  <c r="Q126" i="127"/>
  <c r="S125" i="127"/>
  <c r="S126" i="127"/>
  <c r="U125" i="127"/>
  <c r="U126" i="127"/>
  <c r="W125" i="127"/>
  <c r="W126" i="127"/>
  <c r="Y125" i="127"/>
  <c r="Y126" i="127"/>
  <c r="AA125" i="127"/>
  <c r="AA126" i="127"/>
  <c r="AC125" i="127"/>
  <c r="AC126" i="127"/>
  <c r="AE125" i="127"/>
  <c r="AE126" i="127"/>
  <c r="AG125" i="127"/>
  <c r="AG126" i="127"/>
  <c r="AI125" i="127"/>
  <c r="AI126" i="127"/>
  <c r="N4" i="128"/>
  <c r="N5" i="128"/>
  <c r="N6" i="128"/>
  <c r="N7" i="128"/>
  <c r="N8" i="128"/>
  <c r="N9" i="128"/>
  <c r="N10" i="128"/>
  <c r="N11" i="128"/>
  <c r="N12" i="128"/>
  <c r="N13" i="128"/>
  <c r="N14" i="128"/>
  <c r="N15" i="128"/>
  <c r="N18" i="128"/>
  <c r="N19" i="128"/>
  <c r="B4" i="128"/>
  <c r="B3" i="128"/>
  <c r="DF6" i="115"/>
  <c r="DF7" i="115"/>
  <c r="DF8" i="115"/>
  <c r="DF9" i="115"/>
  <c r="DF10" i="115"/>
  <c r="DF11" i="115"/>
  <c r="DF12" i="115"/>
  <c r="DF13" i="115"/>
  <c r="DF14" i="115"/>
  <c r="DF15" i="115"/>
  <c r="DF16" i="115"/>
  <c r="DF17" i="115"/>
  <c r="DF18" i="115"/>
  <c r="DF19" i="115"/>
  <c r="DF20" i="115"/>
  <c r="DF21" i="115"/>
  <c r="DF22" i="115"/>
  <c r="DF23" i="115"/>
  <c r="DF24" i="115"/>
  <c r="DF25" i="115"/>
  <c r="DF26" i="115"/>
  <c r="DF27" i="115"/>
  <c r="DF28" i="115"/>
  <c r="DF29" i="115"/>
  <c r="DF30" i="115"/>
  <c r="DF31" i="115"/>
  <c r="DF32" i="115"/>
  <c r="DF33" i="115"/>
  <c r="DF34" i="115"/>
  <c r="DF35" i="115"/>
  <c r="DF36" i="115"/>
  <c r="DF37" i="115"/>
  <c r="DF38" i="115"/>
  <c r="DF39" i="115"/>
  <c r="DF40" i="115"/>
  <c r="DF41" i="115"/>
  <c r="DF42" i="115"/>
  <c r="DF43" i="115"/>
  <c r="DF44" i="115"/>
  <c r="DF45" i="115"/>
  <c r="DF46" i="115"/>
  <c r="DF47" i="115"/>
  <c r="DF48" i="115"/>
  <c r="DF49" i="115"/>
  <c r="DF50" i="115"/>
  <c r="DF51" i="115"/>
  <c r="DF52" i="115"/>
  <c r="DF53" i="115"/>
  <c r="DF54" i="115"/>
  <c r="DF55" i="115"/>
  <c r="DF56" i="115"/>
  <c r="DF57" i="115"/>
  <c r="DF58" i="115"/>
  <c r="DF59" i="115"/>
  <c r="DF60" i="115"/>
  <c r="DF61" i="115"/>
  <c r="DF62" i="115"/>
  <c r="DF63" i="115"/>
  <c r="DF64" i="115"/>
  <c r="DF65" i="115"/>
  <c r="DF66" i="115"/>
  <c r="DF67" i="115"/>
  <c r="DF68" i="115"/>
  <c r="DF69" i="115"/>
  <c r="DF70" i="115"/>
  <c r="DF71" i="115"/>
  <c r="DF72" i="115"/>
  <c r="DF73" i="115"/>
  <c r="DF74" i="115"/>
  <c r="DF75" i="115"/>
  <c r="DF76" i="115"/>
  <c r="DF77" i="115"/>
  <c r="DF78" i="115"/>
  <c r="DF79" i="115"/>
  <c r="DF80" i="115"/>
  <c r="DF81" i="115"/>
  <c r="DF82" i="115"/>
  <c r="DF83" i="115"/>
  <c r="DF84" i="115"/>
  <c r="DF85" i="115"/>
  <c r="DF86" i="115"/>
  <c r="DF87" i="115"/>
  <c r="DF88" i="115"/>
  <c r="DF89" i="115"/>
  <c r="DF90" i="115"/>
  <c r="DF91" i="115"/>
  <c r="DF92" i="115"/>
  <c r="DF93" i="115"/>
  <c r="DF94" i="115"/>
  <c r="DF95" i="115"/>
  <c r="DF96" i="115"/>
  <c r="DF97" i="115"/>
  <c r="DF98" i="115"/>
  <c r="DF99" i="115"/>
  <c r="DF100" i="115"/>
  <c r="DF101" i="115"/>
  <c r="DF102" i="115"/>
  <c r="DF103" i="115"/>
  <c r="DF104" i="115"/>
  <c r="DF105" i="115"/>
  <c r="DF106" i="115"/>
  <c r="DF107" i="115"/>
  <c r="DF108" i="115"/>
  <c r="DF109" i="115"/>
  <c r="DF110" i="115"/>
  <c r="DF111" i="115"/>
  <c r="DF112" i="115"/>
  <c r="DF113" i="115"/>
  <c r="DF114" i="115"/>
  <c r="DF115" i="115"/>
  <c r="DF116" i="115"/>
  <c r="DF117" i="115"/>
  <c r="DF118" i="115"/>
  <c r="DF119" i="115"/>
  <c r="DF120" i="115"/>
  <c r="DF121" i="115"/>
  <c r="DF122" i="115"/>
  <c r="DF123" i="115"/>
  <c r="DF124" i="115"/>
  <c r="DF5" i="115"/>
  <c r="A4" i="127"/>
  <c r="B4" i="127"/>
  <c r="C4" i="127"/>
  <c r="D4" i="127"/>
  <c r="E4" i="127"/>
  <c r="B53" i="126"/>
  <c r="B54" i="126"/>
  <c r="B55" i="126"/>
  <c r="B56" i="126"/>
  <c r="B57" i="126"/>
  <c r="B58" i="126"/>
  <c r="B59" i="126"/>
  <c r="B60" i="126"/>
  <c r="B61" i="126"/>
  <c r="B62" i="126"/>
  <c r="B63" i="126"/>
  <c r="B64" i="126"/>
  <c r="B65" i="126"/>
  <c r="B66" i="126"/>
  <c r="D11" i="126"/>
  <c r="E11" i="126"/>
  <c r="F11" i="126"/>
  <c r="G11" i="126"/>
  <c r="D16" i="126"/>
  <c r="E16" i="126"/>
  <c r="F16" i="126"/>
  <c r="G16" i="126"/>
  <c r="D17" i="126"/>
  <c r="E17" i="126"/>
  <c r="F17" i="126"/>
  <c r="G17" i="126"/>
  <c r="D21" i="126"/>
  <c r="E21" i="126"/>
  <c r="F21" i="126"/>
  <c r="G21" i="126"/>
  <c r="D22" i="126"/>
  <c r="E22" i="126"/>
  <c r="F22" i="126"/>
  <c r="G22" i="126"/>
  <c r="D26" i="126"/>
  <c r="E26" i="126"/>
  <c r="F26" i="126"/>
  <c r="G26" i="126"/>
  <c r="D27" i="126"/>
  <c r="E27" i="126"/>
  <c r="F27" i="126"/>
  <c r="G27" i="126"/>
  <c r="D31" i="126"/>
  <c r="E31" i="126"/>
  <c r="F31" i="126"/>
  <c r="G31" i="126"/>
  <c r="D32" i="126"/>
  <c r="E32" i="126"/>
  <c r="F32" i="126"/>
  <c r="G32" i="126"/>
  <c r="D35" i="126"/>
  <c r="D36" i="126"/>
  <c r="E36" i="126"/>
  <c r="F36" i="126"/>
  <c r="G36" i="126"/>
  <c r="D37" i="126"/>
  <c r="E37" i="126"/>
  <c r="F37" i="126"/>
  <c r="G37" i="126"/>
  <c r="D40" i="126"/>
  <c r="D41" i="126"/>
  <c r="E41" i="126"/>
  <c r="F41" i="126"/>
  <c r="G41" i="126"/>
  <c r="D42" i="126"/>
  <c r="E42" i="126"/>
  <c r="F42" i="126"/>
  <c r="G42" i="126"/>
  <c r="D45" i="126"/>
  <c r="D46" i="126"/>
  <c r="E46" i="126"/>
  <c r="F46" i="126"/>
  <c r="G46" i="126"/>
  <c r="D47" i="126"/>
  <c r="E47" i="126"/>
  <c r="F47" i="126"/>
  <c r="G47" i="126"/>
  <c r="D10" i="126"/>
  <c r="B11" i="126"/>
  <c r="B12" i="126"/>
  <c r="B14" i="126"/>
  <c r="B15" i="126"/>
  <c r="B16" i="126"/>
  <c r="B17" i="126"/>
  <c r="B19" i="126"/>
  <c r="B20" i="126"/>
  <c r="B21" i="126"/>
  <c r="B22" i="126"/>
  <c r="B24" i="126"/>
  <c r="B25" i="126"/>
  <c r="B26" i="126"/>
  <c r="B27" i="126"/>
  <c r="B29" i="126"/>
  <c r="B30" i="126"/>
  <c r="B31" i="126"/>
  <c r="B32" i="126"/>
  <c r="B34" i="126"/>
  <c r="B35" i="126"/>
  <c r="B36" i="126"/>
  <c r="B37" i="126"/>
  <c r="B39" i="126"/>
  <c r="B40" i="126"/>
  <c r="B41" i="126"/>
  <c r="B42" i="126"/>
  <c r="B44" i="126"/>
  <c r="B45" i="126"/>
  <c r="B46" i="126"/>
  <c r="B47" i="126"/>
  <c r="B10" i="126"/>
  <c r="A44" i="126"/>
  <c r="A45" i="126"/>
  <c r="A46" i="126"/>
  <c r="A47" i="126"/>
  <c r="A35" i="126"/>
  <c r="A36" i="126"/>
  <c r="A37" i="126"/>
  <c r="A39" i="126"/>
  <c r="A40" i="126"/>
  <c r="A41" i="126"/>
  <c r="A42" i="126"/>
  <c r="A11" i="126"/>
  <c r="A12" i="126"/>
  <c r="A14" i="126"/>
  <c r="A15" i="126"/>
  <c r="A16" i="126"/>
  <c r="A17" i="126"/>
  <c r="A19" i="126"/>
  <c r="A20" i="126"/>
  <c r="A21" i="126"/>
  <c r="A22" i="126"/>
  <c r="A24" i="126"/>
  <c r="A25" i="126"/>
  <c r="A26" i="126"/>
  <c r="A27" i="126"/>
  <c r="A29" i="126"/>
  <c r="A30" i="126"/>
  <c r="A31" i="126"/>
  <c r="A32" i="126"/>
  <c r="A34" i="126"/>
  <c r="A10" i="126"/>
  <c r="A342" i="99"/>
  <c r="B342" i="99"/>
  <c r="A343" i="99"/>
  <c r="B343" i="99"/>
  <c r="A348" i="99"/>
  <c r="B348" i="99"/>
  <c r="A349" i="99"/>
  <c r="B349" i="99"/>
  <c r="A354" i="99"/>
  <c r="B354" i="99"/>
  <c r="A355" i="99"/>
  <c r="B355" i="99"/>
  <c r="A360" i="99"/>
  <c r="B360" i="99"/>
  <c r="A361" i="99"/>
  <c r="B361" i="99"/>
  <c r="A366" i="99"/>
  <c r="B366" i="99"/>
  <c r="A367" i="99"/>
  <c r="B367" i="99"/>
  <c r="B336" i="99"/>
  <c r="B337" i="99"/>
  <c r="A336" i="99"/>
  <c r="A337" i="99"/>
  <c r="B330" i="99"/>
  <c r="B331" i="99"/>
  <c r="A330" i="99"/>
  <c r="A331" i="99"/>
  <c r="B324" i="99"/>
  <c r="B325" i="99"/>
  <c r="A324" i="99"/>
  <c r="A325" i="99"/>
  <c r="B318" i="99"/>
  <c r="B319" i="99"/>
  <c r="A318" i="99"/>
  <c r="A319" i="99"/>
  <c r="B312" i="99"/>
  <c r="B313" i="99"/>
  <c r="A312" i="99"/>
  <c r="A313" i="99"/>
  <c r="B306" i="99"/>
  <c r="B307" i="99"/>
  <c r="A307" i="99"/>
  <c r="A306" i="99"/>
  <c r="A300" i="99"/>
  <c r="B300" i="99"/>
  <c r="A301" i="99"/>
  <c r="B301" i="99"/>
  <c r="B294" i="99"/>
  <c r="B295" i="99"/>
  <c r="A295" i="99"/>
  <c r="A294" i="99"/>
  <c r="A289" i="99"/>
  <c r="A288" i="99"/>
  <c r="B288" i="99"/>
  <c r="B289" i="99"/>
  <c r="B282" i="99"/>
  <c r="B283" i="99"/>
  <c r="A282" i="99"/>
  <c r="A283" i="99"/>
  <c r="B276" i="99"/>
  <c r="B277" i="99"/>
  <c r="A276" i="99"/>
  <c r="A277" i="99"/>
  <c r="A104" i="92"/>
  <c r="B104" i="92"/>
  <c r="A109" i="92"/>
  <c r="B109" i="92"/>
  <c r="A7" i="92"/>
  <c r="B7" i="92"/>
  <c r="A8" i="92"/>
  <c r="B8" i="92"/>
  <c r="A21" i="92"/>
  <c r="B21" i="92"/>
  <c r="A24" i="92"/>
  <c r="B24" i="92"/>
  <c r="A28" i="92"/>
  <c r="B28" i="92"/>
  <c r="A38" i="92"/>
  <c r="B38" i="92"/>
  <c r="A51" i="92"/>
  <c r="B51" i="92"/>
  <c r="A54" i="92"/>
  <c r="B54" i="92"/>
  <c r="A63" i="92"/>
  <c r="B63" i="92"/>
  <c r="A81" i="92"/>
  <c r="B81" i="92"/>
  <c r="A88" i="92"/>
  <c r="B88" i="92"/>
  <c r="A95" i="92"/>
  <c r="B95" i="92"/>
  <c r="A100" i="92"/>
  <c r="B100" i="92"/>
  <c r="B124" i="92"/>
  <c r="A124" i="92"/>
  <c r="B123" i="92"/>
  <c r="A123" i="92"/>
  <c r="B122" i="92"/>
  <c r="A122" i="92"/>
  <c r="B19" i="119"/>
  <c r="DW9" i="118"/>
  <c r="DW10" i="118"/>
  <c r="DW11" i="118"/>
  <c r="DW12" i="118"/>
  <c r="DW13" i="118"/>
  <c r="DW14" i="118"/>
  <c r="DW15" i="118"/>
  <c r="DW16" i="118"/>
  <c r="DW17" i="118"/>
  <c r="DW18" i="118"/>
  <c r="DW19" i="118"/>
  <c r="DW20" i="118"/>
  <c r="DW21" i="118"/>
  <c r="DW22" i="118"/>
  <c r="DW23" i="118"/>
  <c r="DW24" i="118"/>
  <c r="DW25" i="118"/>
  <c r="DW26" i="118"/>
  <c r="DW27" i="118"/>
  <c r="DW28" i="118"/>
  <c r="DW29" i="118"/>
  <c r="DW30" i="118"/>
  <c r="DW31" i="118"/>
  <c r="DW32" i="118"/>
  <c r="DW33" i="118"/>
  <c r="DW34" i="118"/>
  <c r="DW35" i="118"/>
  <c r="DW36" i="118"/>
  <c r="DW37" i="118"/>
  <c r="DW38" i="118"/>
  <c r="DW39" i="118"/>
  <c r="DW40" i="118"/>
  <c r="DW41" i="118"/>
  <c r="DW42" i="118"/>
  <c r="DW43" i="118"/>
  <c r="DW44" i="118"/>
  <c r="DW45" i="118"/>
  <c r="DW46" i="118"/>
  <c r="DW47" i="118"/>
  <c r="DW48" i="118"/>
  <c r="DW49" i="118"/>
  <c r="DW50" i="118"/>
  <c r="DW51" i="118"/>
  <c r="DW52" i="118"/>
  <c r="DW53" i="118"/>
  <c r="DW54" i="118"/>
  <c r="DW55" i="118"/>
  <c r="DW56" i="118"/>
  <c r="DW57" i="118"/>
  <c r="DW58" i="118"/>
  <c r="DW59" i="118"/>
  <c r="DW60" i="118"/>
  <c r="DW61" i="118"/>
  <c r="DW62" i="118"/>
  <c r="DW63" i="118"/>
  <c r="DW64" i="118"/>
  <c r="DW65" i="118"/>
  <c r="DW66" i="118"/>
  <c r="DW67" i="118"/>
  <c r="DW68" i="118"/>
  <c r="DW69" i="118"/>
  <c r="DW70" i="118"/>
  <c r="DW71" i="118"/>
  <c r="DW72" i="118"/>
  <c r="DW73" i="118"/>
  <c r="DW74" i="118"/>
  <c r="DW75" i="118"/>
  <c r="DW76" i="118"/>
  <c r="DW77" i="118"/>
  <c r="DW78" i="118"/>
  <c r="DW79" i="118"/>
  <c r="DW80" i="118"/>
  <c r="DW81" i="118"/>
  <c r="DW82" i="118"/>
  <c r="DW83" i="118"/>
  <c r="DW84" i="118"/>
  <c r="DW85" i="118"/>
  <c r="DW86" i="118"/>
  <c r="DW87" i="118"/>
  <c r="DW88" i="118"/>
  <c r="DW89" i="118"/>
  <c r="DW90" i="118"/>
  <c r="DW91" i="118"/>
  <c r="DW92" i="118"/>
  <c r="DW93" i="118"/>
  <c r="DW94" i="118"/>
  <c r="DW95" i="118"/>
  <c r="DW96" i="118"/>
  <c r="DW97" i="118"/>
  <c r="DW98" i="118"/>
  <c r="DW99" i="118"/>
  <c r="DW100" i="118"/>
  <c r="DW101" i="118"/>
  <c r="DW102" i="118"/>
  <c r="DW103" i="118"/>
  <c r="DW104" i="118"/>
  <c r="DW105" i="118"/>
  <c r="DW106" i="118"/>
  <c r="DW107" i="118"/>
  <c r="DW108" i="118"/>
  <c r="DW109" i="118"/>
  <c r="DW110" i="118"/>
  <c r="DW111" i="118"/>
  <c r="DW112" i="118"/>
  <c r="DW113" i="118"/>
  <c r="DW114" i="118"/>
  <c r="DW115" i="118"/>
  <c r="DW116" i="118"/>
  <c r="DW117" i="118"/>
  <c r="DW118" i="118"/>
  <c r="DW119" i="118"/>
  <c r="DW120" i="118"/>
  <c r="DW121" i="118"/>
  <c r="DW122" i="118"/>
  <c r="DW123" i="118"/>
  <c r="DW124" i="118"/>
  <c r="DW125" i="118"/>
  <c r="DW126" i="118"/>
  <c r="DW127" i="118"/>
  <c r="DW128" i="118"/>
  <c r="DW129" i="118"/>
  <c r="DW130" i="118"/>
  <c r="DW131" i="118"/>
  <c r="DW132" i="118"/>
  <c r="DW133" i="118"/>
  <c r="DW134" i="118"/>
  <c r="DW135" i="118"/>
  <c r="DW136" i="118"/>
  <c r="DW137" i="118"/>
  <c r="DW138" i="118"/>
  <c r="DW139" i="118"/>
  <c r="DW140" i="118"/>
  <c r="DW141" i="118"/>
  <c r="DW142" i="118"/>
  <c r="DW143" i="118"/>
  <c r="DW144" i="118"/>
  <c r="DW145" i="118"/>
  <c r="DW146" i="118"/>
  <c r="DW147" i="118"/>
  <c r="DW148" i="118"/>
  <c r="DW149" i="118"/>
  <c r="DW150" i="118"/>
  <c r="DW151" i="118"/>
  <c r="DW152" i="118"/>
  <c r="DW153" i="118"/>
  <c r="DW154" i="118"/>
  <c r="DW155" i="118"/>
  <c r="DW156" i="118"/>
  <c r="DW8" i="118"/>
  <c r="DV9" i="118"/>
  <c r="DV10" i="118"/>
  <c r="DV11" i="118"/>
  <c r="DV12" i="118"/>
  <c r="DV13" i="118"/>
  <c r="DV14" i="118"/>
  <c r="DV15" i="118"/>
  <c r="DV16" i="118"/>
  <c r="DV17" i="118"/>
  <c r="DV18" i="118"/>
  <c r="DV19" i="118"/>
  <c r="DV20" i="118"/>
  <c r="DV21" i="118"/>
  <c r="DV22" i="118"/>
  <c r="DV23" i="118"/>
  <c r="DV24" i="118"/>
  <c r="DV25" i="118"/>
  <c r="DV26" i="118"/>
  <c r="DV27" i="118"/>
  <c r="DV28" i="118"/>
  <c r="DV29" i="118"/>
  <c r="DV30" i="118"/>
  <c r="DV31" i="118"/>
  <c r="DV32" i="118"/>
  <c r="DV33" i="118"/>
  <c r="DV34" i="118"/>
  <c r="DV35" i="118"/>
  <c r="DV36" i="118"/>
  <c r="DV37" i="118"/>
  <c r="DV38" i="118"/>
  <c r="DV39" i="118"/>
  <c r="DV40" i="118"/>
  <c r="DV41" i="118"/>
  <c r="DV42" i="118"/>
  <c r="DV43" i="118"/>
  <c r="DV44" i="118"/>
  <c r="DV45" i="118"/>
  <c r="DV46" i="118"/>
  <c r="DV47" i="118"/>
  <c r="DV48" i="118"/>
  <c r="DV49" i="118"/>
  <c r="DV50" i="118"/>
  <c r="DV51" i="118"/>
  <c r="DV52" i="118"/>
  <c r="DV53" i="118"/>
  <c r="DV54" i="118"/>
  <c r="DV55" i="118"/>
  <c r="DV56" i="118"/>
  <c r="DV57" i="118"/>
  <c r="DV58" i="118"/>
  <c r="DV59" i="118"/>
  <c r="DV60" i="118"/>
  <c r="DV61" i="118"/>
  <c r="DV62" i="118"/>
  <c r="DV63" i="118"/>
  <c r="DV64" i="118"/>
  <c r="DV65" i="118"/>
  <c r="DV66" i="118"/>
  <c r="DV67" i="118"/>
  <c r="DV68" i="118"/>
  <c r="DV69" i="118"/>
  <c r="DV70" i="118"/>
  <c r="DV71" i="118"/>
  <c r="DV72" i="118"/>
  <c r="DV73" i="118"/>
  <c r="DV74" i="118"/>
  <c r="DV75" i="118"/>
  <c r="DV76" i="118"/>
  <c r="DV77" i="118"/>
  <c r="DV78" i="118"/>
  <c r="DV79" i="118"/>
  <c r="DV80" i="118"/>
  <c r="DV81" i="118"/>
  <c r="DV82" i="118"/>
  <c r="DV83" i="118"/>
  <c r="DV84" i="118"/>
  <c r="DV85" i="118"/>
  <c r="DV86" i="118"/>
  <c r="DV87" i="118"/>
  <c r="DV88" i="118"/>
  <c r="DV89" i="118"/>
  <c r="DV90" i="118"/>
  <c r="DV91" i="118"/>
  <c r="DV92" i="118"/>
  <c r="DV93" i="118"/>
  <c r="DV94" i="118"/>
  <c r="DV95" i="118"/>
  <c r="DV96" i="118"/>
  <c r="DV97" i="118"/>
  <c r="DV98" i="118"/>
  <c r="DV99" i="118"/>
  <c r="DV100" i="118"/>
  <c r="DV101" i="118"/>
  <c r="DV102" i="118"/>
  <c r="DV103" i="118"/>
  <c r="DV104" i="118"/>
  <c r="DV105" i="118"/>
  <c r="DV106" i="118"/>
  <c r="DV107" i="118"/>
  <c r="DV108" i="118"/>
  <c r="DV109" i="118"/>
  <c r="DV110" i="118"/>
  <c r="DV111" i="118"/>
  <c r="DV112" i="118"/>
  <c r="DV113" i="118"/>
  <c r="DV114" i="118"/>
  <c r="DV115" i="118"/>
  <c r="DV116" i="118"/>
  <c r="DV117" i="118"/>
  <c r="DV118" i="118"/>
  <c r="DV119" i="118"/>
  <c r="DV120" i="118"/>
  <c r="DV121" i="118"/>
  <c r="DV122" i="118"/>
  <c r="DV123" i="118"/>
  <c r="DV124" i="118"/>
  <c r="DV125" i="118"/>
  <c r="DV126" i="118"/>
  <c r="DV127" i="118"/>
  <c r="DV128" i="118"/>
  <c r="DV129" i="118"/>
  <c r="DV130" i="118"/>
  <c r="DV131" i="118"/>
  <c r="DV132" i="118"/>
  <c r="DV133" i="118"/>
  <c r="DV134" i="118"/>
  <c r="DV135" i="118"/>
  <c r="DV136" i="118"/>
  <c r="DV137" i="118"/>
  <c r="DV138" i="118"/>
  <c r="DV139" i="118"/>
  <c r="DV140" i="118"/>
  <c r="DV141" i="118"/>
  <c r="DV142" i="118"/>
  <c r="DV143" i="118"/>
  <c r="DV144" i="118"/>
  <c r="DV145" i="118"/>
  <c r="DV146" i="118"/>
  <c r="DV147" i="118"/>
  <c r="DV148" i="118"/>
  <c r="DV149" i="118"/>
  <c r="DV150" i="118"/>
  <c r="DV151" i="118"/>
  <c r="DV152" i="118"/>
  <c r="DV153" i="118"/>
  <c r="DV154" i="118"/>
  <c r="DV155" i="118"/>
  <c r="DV156" i="118"/>
  <c r="DV8" i="118"/>
  <c r="DB161" i="118"/>
  <c r="DC161" i="118"/>
  <c r="DD161" i="118"/>
  <c r="DE161" i="118"/>
  <c r="DF161" i="118"/>
  <c r="DG161" i="118"/>
  <c r="DH161" i="118"/>
  <c r="DI161" i="118"/>
  <c r="DJ161" i="118"/>
  <c r="DK161" i="118"/>
  <c r="DL161" i="118"/>
  <c r="DM161" i="118"/>
  <c r="DN161" i="118"/>
  <c r="DO161" i="118"/>
  <c r="DP161" i="118"/>
  <c r="DQ161" i="118"/>
  <c r="DR161" i="118"/>
  <c r="DS161" i="118"/>
  <c r="DT161" i="118"/>
  <c r="DU161" i="118"/>
  <c r="DG160" i="118"/>
  <c r="DH160" i="118"/>
  <c r="DI160" i="118"/>
  <c r="DJ160" i="118"/>
  <c r="DK160" i="118"/>
  <c r="DL160" i="118"/>
  <c r="DM160" i="118"/>
  <c r="DN160" i="118"/>
  <c r="DO160" i="118"/>
  <c r="DP160" i="118"/>
  <c r="DQ160" i="118"/>
  <c r="DR160" i="118"/>
  <c r="DS160" i="118"/>
  <c r="DT160" i="118"/>
  <c r="DU160" i="118"/>
  <c r="DG159" i="118"/>
  <c r="DH159" i="118"/>
  <c r="DI159" i="118"/>
  <c r="DJ159" i="118"/>
  <c r="DK159" i="118"/>
  <c r="DL159" i="118"/>
  <c r="DM159" i="118"/>
  <c r="DN159" i="118"/>
  <c r="DO159" i="118"/>
  <c r="DP159" i="118"/>
  <c r="DQ159" i="118"/>
  <c r="DR159" i="118"/>
  <c r="DS159" i="118"/>
  <c r="DT159" i="118"/>
  <c r="DU159" i="118"/>
  <c r="F160" i="118"/>
  <c r="F4" i="118" a="1"/>
  <c r="AK4" i="118"/>
  <c r="F3" i="118" a="1"/>
  <c r="F1" i="118" a="1"/>
  <c r="F1" i="118"/>
  <c r="AM6" i="99"/>
  <c r="AM7" i="99"/>
  <c r="AM134" i="99"/>
  <c r="AM8" i="99"/>
  <c r="AM135" i="99"/>
  <c r="AM9" i="99"/>
  <c r="AM136" i="99"/>
  <c r="AM10" i="99"/>
  <c r="AM137" i="99"/>
  <c r="AM11" i="99"/>
  <c r="AM138" i="99"/>
  <c r="AM12" i="99"/>
  <c r="AM139" i="99"/>
  <c r="AM13" i="99"/>
  <c r="AM14" i="99"/>
  <c r="AM141" i="99"/>
  <c r="AM15" i="99"/>
  <c r="AM142" i="99"/>
  <c r="AM16" i="99"/>
  <c r="AM143" i="99"/>
  <c r="AM17" i="99"/>
  <c r="AM144" i="99"/>
  <c r="AM18" i="99"/>
  <c r="AM145" i="99"/>
  <c r="AM19" i="99"/>
  <c r="AM146" i="99"/>
  <c r="AM20" i="99"/>
  <c r="AM147" i="99"/>
  <c r="AM21" i="99"/>
  <c r="AM148" i="99"/>
  <c r="AM22" i="99"/>
  <c r="AM23" i="99"/>
  <c r="AM150" i="99"/>
  <c r="AM24" i="99"/>
  <c r="AM25" i="99"/>
  <c r="AM152" i="99"/>
  <c r="AM26" i="99"/>
  <c r="AM153" i="99"/>
  <c r="AM27" i="99"/>
  <c r="AM154" i="99"/>
  <c r="AM28" i="99"/>
  <c r="AM155" i="99"/>
  <c r="AM29" i="99"/>
  <c r="AM30" i="99"/>
  <c r="AM31" i="99"/>
  <c r="AM158" i="99"/>
  <c r="AM32" i="99"/>
  <c r="AM159" i="99"/>
  <c r="AM33" i="99"/>
  <c r="AM34" i="99"/>
  <c r="AM161" i="99"/>
  <c r="AM35" i="99"/>
  <c r="AM162" i="99"/>
  <c r="AM36" i="99"/>
  <c r="AM163" i="99"/>
  <c r="AM37" i="99"/>
  <c r="AM164" i="99"/>
  <c r="AM38" i="99"/>
  <c r="AM165" i="99"/>
  <c r="AM39" i="99"/>
  <c r="AM166" i="99"/>
  <c r="AM40" i="99"/>
  <c r="AM167" i="99"/>
  <c r="AM41" i="99"/>
  <c r="AM168" i="99"/>
  <c r="AM42" i="99"/>
  <c r="AM169" i="99"/>
  <c r="AM43" i="99"/>
  <c r="AM170" i="99"/>
  <c r="AM44" i="99"/>
  <c r="AM171" i="99"/>
  <c r="AM45" i="99"/>
  <c r="AM172" i="99"/>
  <c r="AM46" i="99"/>
  <c r="AM173" i="99"/>
  <c r="AM47" i="99"/>
  <c r="AM174" i="99"/>
  <c r="AM48" i="99"/>
  <c r="AM175" i="99"/>
  <c r="AM49" i="99"/>
  <c r="AM176" i="99"/>
  <c r="AM50" i="99"/>
  <c r="AM177" i="99"/>
  <c r="AM51" i="99"/>
  <c r="AM178" i="99"/>
  <c r="AM52" i="99"/>
  <c r="AM179" i="99"/>
  <c r="AM53" i="99"/>
  <c r="AM180" i="99"/>
  <c r="AM54" i="99"/>
  <c r="AM181" i="99"/>
  <c r="AM55" i="99"/>
  <c r="AM182" i="99"/>
  <c r="AM56" i="99"/>
  <c r="AM183" i="99"/>
  <c r="AM57" i="99"/>
  <c r="AM184" i="99"/>
  <c r="AM58" i="99"/>
  <c r="AM185" i="99"/>
  <c r="AM59" i="99"/>
  <c r="AM186" i="99"/>
  <c r="AM60" i="99"/>
  <c r="AM187" i="99"/>
  <c r="AM61" i="99"/>
  <c r="AM188" i="99"/>
  <c r="AM62" i="99"/>
  <c r="AM189" i="99"/>
  <c r="AM63" i="99"/>
  <c r="AM190" i="99"/>
  <c r="AM64" i="99"/>
  <c r="AM191" i="99"/>
  <c r="AM65" i="99"/>
  <c r="AM192" i="99"/>
  <c r="AM66" i="99"/>
  <c r="AM193" i="99"/>
  <c r="AM67" i="99"/>
  <c r="AM194" i="99"/>
  <c r="AM68" i="99"/>
  <c r="AM195" i="99"/>
  <c r="AM69" i="99"/>
  <c r="AM196" i="99"/>
  <c r="AM70" i="99"/>
  <c r="AM197" i="99"/>
  <c r="AM71" i="99"/>
  <c r="AM198" i="99"/>
  <c r="AM72" i="99"/>
  <c r="AM199" i="99"/>
  <c r="AM73" i="99"/>
  <c r="AM200" i="99"/>
  <c r="AM74" i="99"/>
  <c r="AM201" i="99"/>
  <c r="AM75" i="99"/>
  <c r="AM202" i="99"/>
  <c r="AM76" i="99"/>
  <c r="AM203" i="99"/>
  <c r="AM77" i="99"/>
  <c r="AM78" i="99"/>
  <c r="AM205" i="99"/>
  <c r="AM79" i="99"/>
  <c r="AM80" i="99"/>
  <c r="AM207" i="99"/>
  <c r="AM81" i="99"/>
  <c r="AM208" i="99"/>
  <c r="AM82" i="99"/>
  <c r="AM209" i="99"/>
  <c r="AM83" i="99"/>
  <c r="AM210" i="99"/>
  <c r="AM84" i="99"/>
  <c r="AM211" i="99"/>
  <c r="AM85" i="99"/>
  <c r="AM212" i="99"/>
  <c r="AM86" i="99"/>
  <c r="AM213" i="99"/>
  <c r="AM87" i="99"/>
  <c r="AM214" i="99"/>
  <c r="AM88" i="99"/>
  <c r="AM215" i="99"/>
  <c r="AM89" i="99"/>
  <c r="AM216" i="99"/>
  <c r="AM90" i="99"/>
  <c r="AM217" i="99"/>
  <c r="AM91" i="99"/>
  <c r="AM218" i="99"/>
  <c r="AM92" i="99"/>
  <c r="AM219" i="99"/>
  <c r="AM93" i="99"/>
  <c r="AM94" i="99"/>
  <c r="AM221" i="99"/>
  <c r="AM95" i="99"/>
  <c r="AM222" i="99"/>
  <c r="AM96" i="99"/>
  <c r="AM223" i="99"/>
  <c r="AM97" i="99"/>
  <c r="AM224" i="99"/>
  <c r="AM98" i="99"/>
  <c r="AM225" i="99"/>
  <c r="AM99" i="99"/>
  <c r="AM226" i="99"/>
  <c r="AM100" i="99"/>
  <c r="AM101" i="99"/>
  <c r="AM228" i="99"/>
  <c r="AM102" i="99"/>
  <c r="AM229" i="99"/>
  <c r="AM103" i="99"/>
  <c r="AM104" i="99"/>
  <c r="AM231" i="99"/>
  <c r="AM105" i="99"/>
  <c r="AM106" i="99"/>
  <c r="AM233" i="99"/>
  <c r="AM107" i="99"/>
  <c r="AM234" i="99"/>
  <c r="AM108" i="99"/>
  <c r="AM235" i="99"/>
  <c r="AM109" i="99"/>
  <c r="AM110" i="99"/>
  <c r="AM237" i="99"/>
  <c r="AM111" i="99"/>
  <c r="AM238" i="99"/>
  <c r="AM112" i="99"/>
  <c r="AM239" i="99"/>
  <c r="AM113" i="99"/>
  <c r="AM240" i="99"/>
  <c r="AM114" i="99"/>
  <c r="AM115" i="99"/>
  <c r="AM242" i="99"/>
  <c r="AM116" i="99"/>
  <c r="AM243" i="99"/>
  <c r="AM117" i="99"/>
  <c r="AM118" i="99"/>
  <c r="AM245" i="99"/>
  <c r="AM119" i="99"/>
  <c r="AM246" i="99"/>
  <c r="AM120" i="99"/>
  <c r="AM247" i="99"/>
  <c r="AM121" i="99"/>
  <c r="AM122" i="99"/>
  <c r="AM249" i="99"/>
  <c r="AM123" i="99"/>
  <c r="AM250" i="99"/>
  <c r="AM124" i="99"/>
  <c r="AM251" i="99"/>
  <c r="AK6" i="99"/>
  <c r="AK7" i="99"/>
  <c r="AK134" i="99"/>
  <c r="AK8" i="99"/>
  <c r="AK135" i="99"/>
  <c r="AK9" i="99"/>
  <c r="AK136" i="99"/>
  <c r="AK10" i="99"/>
  <c r="AK137" i="99"/>
  <c r="AK11" i="99"/>
  <c r="AK138" i="99"/>
  <c r="AK12" i="99"/>
  <c r="AK139" i="99"/>
  <c r="AK13" i="99"/>
  <c r="AK14" i="99"/>
  <c r="AK141" i="99"/>
  <c r="AK15" i="99"/>
  <c r="AK142" i="99"/>
  <c r="AK16" i="99"/>
  <c r="AK143" i="99"/>
  <c r="AK17" i="99"/>
  <c r="AK144" i="99"/>
  <c r="AK18" i="99"/>
  <c r="AK145" i="99"/>
  <c r="AK19" i="99"/>
  <c r="AK146" i="99"/>
  <c r="AK20" i="99"/>
  <c r="AK147" i="99"/>
  <c r="AK21" i="99"/>
  <c r="AK148" i="99"/>
  <c r="AK22" i="99"/>
  <c r="AK149" i="99"/>
  <c r="AK23" i="99"/>
  <c r="AK150" i="99"/>
  <c r="AK24" i="99"/>
  <c r="AK25" i="99"/>
  <c r="AK152" i="99"/>
  <c r="AK26" i="99"/>
  <c r="AK153" i="99"/>
  <c r="AK27" i="99"/>
  <c r="AK154" i="99"/>
  <c r="AK28" i="99"/>
  <c r="AK155" i="99"/>
  <c r="AK29" i="99"/>
  <c r="AK156" i="99"/>
  <c r="AK30" i="99"/>
  <c r="AK157" i="99"/>
  <c r="AK31" i="99"/>
  <c r="AK158" i="99"/>
  <c r="AK32" i="99"/>
  <c r="AK159" i="99"/>
  <c r="AK33" i="99"/>
  <c r="AK34" i="99"/>
  <c r="AK161" i="99"/>
  <c r="AK35" i="99"/>
  <c r="AK162" i="99"/>
  <c r="AK36" i="99"/>
  <c r="AK163" i="99"/>
  <c r="AK37" i="99"/>
  <c r="AK164" i="99"/>
  <c r="AK38" i="99"/>
  <c r="AK165" i="99"/>
  <c r="AK39" i="99"/>
  <c r="AK40" i="99"/>
  <c r="AK167" i="99"/>
  <c r="AK41" i="99"/>
  <c r="AK168" i="99"/>
  <c r="AK42" i="99"/>
  <c r="AK169" i="99"/>
  <c r="AK43" i="99"/>
  <c r="AK170" i="99"/>
  <c r="AK44" i="99"/>
  <c r="AK171" i="99"/>
  <c r="AK45" i="99"/>
  <c r="AK172" i="99"/>
  <c r="AK46" i="99"/>
  <c r="AK173" i="99"/>
  <c r="AK47" i="99"/>
  <c r="AK174" i="99"/>
  <c r="AK48" i="99"/>
  <c r="AK175" i="99"/>
  <c r="AK49" i="99"/>
  <c r="AK176" i="99"/>
  <c r="AK50" i="99"/>
  <c r="AK177" i="99"/>
  <c r="AK51" i="99"/>
  <c r="AK178" i="99"/>
  <c r="AK52" i="99"/>
  <c r="AK179" i="99"/>
  <c r="AK53" i="99"/>
  <c r="AK54" i="99"/>
  <c r="AK181" i="99"/>
  <c r="AK55" i="99"/>
  <c r="AK182" i="99"/>
  <c r="AK56" i="99"/>
  <c r="AK183" i="99"/>
  <c r="AK57" i="99"/>
  <c r="AK184" i="99"/>
  <c r="AK58" i="99"/>
  <c r="AK185" i="99"/>
  <c r="AK59" i="99"/>
  <c r="AK186" i="99"/>
  <c r="AK60" i="99"/>
  <c r="AK187" i="99"/>
  <c r="AK61" i="99"/>
  <c r="AK188" i="99"/>
  <c r="AK62" i="99"/>
  <c r="AK189" i="99"/>
  <c r="AK63" i="99"/>
  <c r="AK190" i="99"/>
  <c r="AK64" i="99"/>
  <c r="AK191" i="99"/>
  <c r="AK65" i="99"/>
  <c r="AK192" i="99"/>
  <c r="AK66" i="99"/>
  <c r="AK193" i="99"/>
  <c r="AK67" i="99"/>
  <c r="AK194" i="99"/>
  <c r="AK68" i="99"/>
  <c r="AK69" i="99"/>
  <c r="AK196" i="99"/>
  <c r="AK70" i="99"/>
  <c r="AK197" i="99"/>
  <c r="AK71" i="99"/>
  <c r="AK198" i="99"/>
  <c r="AK72" i="99"/>
  <c r="AK199" i="99"/>
  <c r="AK73" i="99"/>
  <c r="AK74" i="99"/>
  <c r="AK75" i="99"/>
  <c r="AK76" i="99"/>
  <c r="AK203" i="99"/>
  <c r="AK77" i="99"/>
  <c r="AK204" i="99"/>
  <c r="AK78" i="99"/>
  <c r="AK205" i="99"/>
  <c r="AK79" i="99"/>
  <c r="AK206" i="99"/>
  <c r="AK80" i="99"/>
  <c r="AK207" i="99"/>
  <c r="AK81" i="99"/>
  <c r="AK208" i="99"/>
  <c r="AK82" i="99"/>
  <c r="AK83" i="99"/>
  <c r="AK84" i="99"/>
  <c r="AK85" i="99"/>
  <c r="AK212" i="99"/>
  <c r="AK86" i="99"/>
  <c r="AK87" i="99"/>
  <c r="AK214" i="99"/>
  <c r="AK88" i="99"/>
  <c r="AK215" i="99"/>
  <c r="AK89" i="99"/>
  <c r="AK216" i="99"/>
  <c r="AK90" i="99"/>
  <c r="AK217" i="99"/>
  <c r="AK91" i="99"/>
  <c r="AK218" i="99"/>
  <c r="AK92" i="99"/>
  <c r="AK219" i="99"/>
  <c r="AK93" i="99"/>
  <c r="AK94" i="99"/>
  <c r="AK95" i="99"/>
  <c r="AK222" i="99"/>
  <c r="AK96" i="99"/>
  <c r="AK223" i="99"/>
  <c r="AK97" i="99"/>
  <c r="AK98" i="99"/>
  <c r="AK225" i="99"/>
  <c r="AK99" i="99"/>
  <c r="AK226" i="99"/>
  <c r="AK100" i="99"/>
  <c r="AK101" i="99"/>
  <c r="AK228" i="99"/>
  <c r="AK102" i="99"/>
  <c r="AK229" i="99"/>
  <c r="AK103" i="99"/>
  <c r="AK104" i="99"/>
  <c r="AK231" i="99"/>
  <c r="AK105" i="99"/>
  <c r="AK106" i="99"/>
  <c r="AK233" i="99"/>
  <c r="AK107" i="99"/>
  <c r="AK234" i="99"/>
  <c r="AK108" i="99"/>
  <c r="AK235" i="99"/>
  <c r="AK109" i="99"/>
  <c r="AK236" i="99"/>
  <c r="AK110" i="99"/>
  <c r="AK111" i="99"/>
  <c r="AK238" i="99"/>
  <c r="AK112" i="99"/>
  <c r="AK239" i="99"/>
  <c r="AK113" i="99"/>
  <c r="AK240" i="99"/>
  <c r="AK114" i="99"/>
  <c r="AK241" i="99"/>
  <c r="AK115" i="99"/>
  <c r="AK242" i="99"/>
  <c r="AK116" i="99"/>
  <c r="AK243" i="99"/>
  <c r="AK117" i="99"/>
  <c r="AK244" i="99"/>
  <c r="AK118" i="99"/>
  <c r="AK245" i="99"/>
  <c r="AK119" i="99"/>
  <c r="AK246" i="99"/>
  <c r="AK120" i="99"/>
  <c r="AK247" i="99"/>
  <c r="AK121" i="99"/>
  <c r="AK122" i="99"/>
  <c r="AK249" i="99"/>
  <c r="AK123" i="99"/>
  <c r="AK250" i="99"/>
  <c r="AK124" i="99"/>
  <c r="AK251" i="99"/>
  <c r="AI6" i="99"/>
  <c r="AI7" i="99"/>
  <c r="AI134" i="99"/>
  <c r="AI8" i="99"/>
  <c r="AI135" i="99"/>
  <c r="AI9" i="99"/>
  <c r="AI136" i="99"/>
  <c r="AI10" i="99"/>
  <c r="AI137" i="99"/>
  <c r="AI11" i="99"/>
  <c r="AI138" i="99"/>
  <c r="AI12" i="99"/>
  <c r="AI139" i="99"/>
  <c r="AI13" i="99"/>
  <c r="AI14" i="99"/>
  <c r="AI141" i="99"/>
  <c r="AI15" i="99"/>
  <c r="AI142" i="99"/>
  <c r="AI16" i="99"/>
  <c r="AI143" i="99"/>
  <c r="AI17" i="99"/>
  <c r="AI144" i="99"/>
  <c r="AI18" i="99"/>
  <c r="AI145" i="99"/>
  <c r="AI19" i="99"/>
  <c r="AI146" i="99"/>
  <c r="AI20" i="99"/>
  <c r="AI147" i="99"/>
  <c r="AI21" i="99"/>
  <c r="AI148" i="99"/>
  <c r="AI22" i="99"/>
  <c r="AI149" i="99"/>
  <c r="AI23" i="99"/>
  <c r="AI150" i="99"/>
  <c r="AI24" i="99"/>
  <c r="AI25" i="99"/>
  <c r="AI152" i="99"/>
  <c r="AI26" i="99"/>
  <c r="AI153" i="99"/>
  <c r="AI27" i="99"/>
  <c r="AI154" i="99"/>
  <c r="AI28" i="99"/>
  <c r="AI155" i="99"/>
  <c r="AI29" i="99"/>
  <c r="AI156" i="99"/>
  <c r="AI30" i="99"/>
  <c r="AI157" i="99"/>
  <c r="AI31" i="99"/>
  <c r="AI158" i="99"/>
  <c r="AI32" i="99"/>
  <c r="AI159" i="99"/>
  <c r="AI33" i="99"/>
  <c r="AI34" i="99"/>
  <c r="AI161" i="99"/>
  <c r="AI35" i="99"/>
  <c r="AI36" i="99"/>
  <c r="AI163" i="99"/>
  <c r="AI37" i="99"/>
  <c r="AI164" i="99"/>
  <c r="AI38" i="99"/>
  <c r="AI165" i="99"/>
  <c r="AI39" i="99"/>
  <c r="AI40" i="99"/>
  <c r="AI167" i="99"/>
  <c r="AI41" i="99"/>
  <c r="AI168" i="99"/>
  <c r="AI42" i="99"/>
  <c r="AI169" i="99"/>
  <c r="AI43" i="99"/>
  <c r="AI170" i="99"/>
  <c r="AI44" i="99"/>
  <c r="AI171" i="99"/>
  <c r="AI45" i="99"/>
  <c r="AI172" i="99"/>
  <c r="AI46" i="99"/>
  <c r="AI173" i="99"/>
  <c r="AI47" i="99"/>
  <c r="AI174" i="99"/>
  <c r="AI48" i="99"/>
  <c r="AI175" i="99"/>
  <c r="AI49" i="99"/>
  <c r="AI176" i="99"/>
  <c r="AI50" i="99"/>
  <c r="AI177" i="99"/>
  <c r="AI51" i="99"/>
  <c r="AI178" i="99"/>
  <c r="AI52" i="99"/>
  <c r="AI179" i="99"/>
  <c r="AI53" i="99"/>
  <c r="AI180" i="99"/>
  <c r="AI54" i="99"/>
  <c r="AI181" i="99"/>
  <c r="AI55" i="99"/>
  <c r="AI182" i="99"/>
  <c r="AI56" i="99"/>
  <c r="AI183" i="99"/>
  <c r="AI57" i="99"/>
  <c r="AI184" i="99"/>
  <c r="AI58" i="99"/>
  <c r="AI185" i="99"/>
  <c r="AI59" i="99"/>
  <c r="AI186" i="99"/>
  <c r="AI60" i="99"/>
  <c r="AI187" i="99"/>
  <c r="AI61" i="99"/>
  <c r="AI62" i="99"/>
  <c r="AI189" i="99"/>
  <c r="AI63" i="99"/>
  <c r="AI64" i="99"/>
  <c r="AI191" i="99"/>
  <c r="AI65" i="99"/>
  <c r="AI192" i="99"/>
  <c r="AI66" i="99"/>
  <c r="AI193" i="99"/>
  <c r="AI67" i="99"/>
  <c r="AI194" i="99"/>
  <c r="AI68" i="99"/>
  <c r="AI69" i="99"/>
  <c r="AI196" i="99"/>
  <c r="AI70" i="99"/>
  <c r="AI197" i="99"/>
  <c r="AI71" i="99"/>
  <c r="AI198" i="99"/>
  <c r="AI72" i="99"/>
  <c r="AI199" i="99"/>
  <c r="AI73" i="99"/>
  <c r="AI74" i="99"/>
  <c r="AI75" i="99"/>
  <c r="AI76" i="99"/>
  <c r="AI203" i="99"/>
  <c r="AI77" i="99"/>
  <c r="AI78" i="99"/>
  <c r="AI205" i="99"/>
  <c r="AI79" i="99"/>
  <c r="AI206" i="99"/>
  <c r="AI80" i="99"/>
  <c r="AI207" i="99"/>
  <c r="AI81" i="99"/>
  <c r="AI208" i="99"/>
  <c r="AI82" i="99"/>
  <c r="AI209" i="99"/>
  <c r="AI83" i="99"/>
  <c r="AI210" i="99"/>
  <c r="AI84" i="99"/>
  <c r="AI211" i="99"/>
  <c r="AI85" i="99"/>
  <c r="AI212" i="99"/>
  <c r="AI86" i="99"/>
  <c r="AI87" i="99"/>
  <c r="AI214" i="99"/>
  <c r="AI88" i="99"/>
  <c r="AI215" i="99"/>
  <c r="AI89" i="99"/>
  <c r="AI216" i="99"/>
  <c r="AI90" i="99"/>
  <c r="AI217" i="99"/>
  <c r="AI91" i="99"/>
  <c r="AI218" i="99"/>
  <c r="AI92" i="99"/>
  <c r="AI219" i="99"/>
  <c r="AI93" i="99"/>
  <c r="AI220" i="99"/>
  <c r="AI94" i="99"/>
  <c r="AI221" i="99"/>
  <c r="AI95" i="99"/>
  <c r="AI222" i="99"/>
  <c r="AI96" i="99"/>
  <c r="AI223" i="99"/>
  <c r="AI97" i="99"/>
  <c r="AI224" i="99"/>
  <c r="AI98" i="99"/>
  <c r="AI225" i="99"/>
  <c r="AI99" i="99"/>
  <c r="AI226" i="99"/>
  <c r="AI100" i="99"/>
  <c r="AI101" i="99"/>
  <c r="AI228" i="99"/>
  <c r="AI102" i="99"/>
  <c r="AI229" i="99"/>
  <c r="AI103" i="99"/>
  <c r="AI104" i="99"/>
  <c r="AI231" i="99"/>
  <c r="AI105" i="99"/>
  <c r="AI106" i="99"/>
  <c r="AI233" i="99"/>
  <c r="AI107" i="99"/>
  <c r="AI234" i="99"/>
  <c r="AI108" i="99"/>
  <c r="AI235" i="99"/>
  <c r="AI109" i="99"/>
  <c r="AI236" i="99"/>
  <c r="AI110" i="99"/>
  <c r="AI111" i="99"/>
  <c r="AI238" i="99"/>
  <c r="AI112" i="99"/>
  <c r="AI239" i="99"/>
  <c r="AI113" i="99"/>
  <c r="AI240" i="99"/>
  <c r="AI114" i="99"/>
  <c r="AI241" i="99"/>
  <c r="AI115" i="99"/>
  <c r="AI242" i="99"/>
  <c r="AI116" i="99"/>
  <c r="AI243" i="99"/>
  <c r="AI117" i="99"/>
  <c r="AI244" i="99"/>
  <c r="AI118" i="99"/>
  <c r="AI245" i="99"/>
  <c r="AI119" i="99"/>
  <c r="AI246" i="99"/>
  <c r="AI120" i="99"/>
  <c r="AI247" i="99"/>
  <c r="AI121" i="99"/>
  <c r="AI122" i="99"/>
  <c r="AI249" i="99"/>
  <c r="AI123" i="99"/>
  <c r="AI250" i="99"/>
  <c r="AI124" i="99"/>
  <c r="AI251" i="99"/>
  <c r="AG6" i="99"/>
  <c r="AG7" i="99"/>
  <c r="AG134" i="99"/>
  <c r="AG8" i="99"/>
  <c r="AG135" i="99"/>
  <c r="AG9" i="99"/>
  <c r="AG136" i="99"/>
  <c r="AG10" i="99"/>
  <c r="AG137" i="99"/>
  <c r="AG11" i="99"/>
  <c r="AG138" i="99"/>
  <c r="AG12" i="99"/>
  <c r="AG139" i="99"/>
  <c r="AG13" i="99"/>
  <c r="AG14" i="99"/>
  <c r="AG141" i="99"/>
  <c r="AG15" i="99"/>
  <c r="AG142" i="99"/>
  <c r="AG16" i="99"/>
  <c r="AG143" i="99"/>
  <c r="AG17" i="99"/>
  <c r="AG144" i="99"/>
  <c r="AG18" i="99"/>
  <c r="AG145" i="99"/>
  <c r="AG19" i="99"/>
  <c r="AG146" i="99"/>
  <c r="AG20" i="99"/>
  <c r="AG147" i="99"/>
  <c r="AG21" i="99"/>
  <c r="AG148" i="99"/>
  <c r="AG22" i="99"/>
  <c r="AG149" i="99"/>
  <c r="AG23" i="99"/>
  <c r="AG24" i="99"/>
  <c r="AG25" i="99"/>
  <c r="AG152" i="99"/>
  <c r="AG26" i="99"/>
  <c r="AG153" i="99"/>
  <c r="AG27" i="99"/>
  <c r="AG154" i="99"/>
  <c r="AG28" i="99"/>
  <c r="AG155" i="99"/>
  <c r="AG29" i="99"/>
  <c r="AG30" i="99"/>
  <c r="AG31" i="99"/>
  <c r="AG32" i="99"/>
  <c r="AG159" i="99"/>
  <c r="AG33" i="99"/>
  <c r="AG34" i="99"/>
  <c r="AG161" i="99"/>
  <c r="AG35" i="99"/>
  <c r="AG162" i="99"/>
  <c r="AG36" i="99"/>
  <c r="AG163" i="99"/>
  <c r="AG37" i="99"/>
  <c r="AG164" i="99"/>
  <c r="AG38" i="99"/>
  <c r="AG165" i="99"/>
  <c r="AG39" i="99"/>
  <c r="AG166" i="99"/>
  <c r="AG40" i="99"/>
  <c r="AG167" i="99"/>
  <c r="AG41" i="99"/>
  <c r="AG168" i="99"/>
  <c r="AG42" i="99"/>
  <c r="AG169" i="99"/>
  <c r="AG43" i="99"/>
  <c r="AG170" i="99"/>
  <c r="AG44" i="99"/>
  <c r="AG171" i="99"/>
  <c r="AG45" i="99"/>
  <c r="AG172" i="99"/>
  <c r="AG46" i="99"/>
  <c r="AG173" i="99"/>
  <c r="AG47" i="99"/>
  <c r="AG174" i="99"/>
  <c r="AG48" i="99"/>
  <c r="AG175" i="99"/>
  <c r="AG49" i="99"/>
  <c r="AG176" i="99"/>
  <c r="AG50" i="99"/>
  <c r="AG177" i="99"/>
  <c r="AG51" i="99"/>
  <c r="AG178" i="99"/>
  <c r="AG52" i="99"/>
  <c r="AG179" i="99"/>
  <c r="AG53" i="99"/>
  <c r="AG180" i="99"/>
  <c r="AG54" i="99"/>
  <c r="AG181" i="99"/>
  <c r="AG55" i="99"/>
  <c r="AG182" i="99"/>
  <c r="AG56" i="99"/>
  <c r="AG183" i="99"/>
  <c r="AG57" i="99"/>
  <c r="AG184" i="99"/>
  <c r="AG58" i="99"/>
  <c r="AG185" i="99"/>
  <c r="AG59" i="99"/>
  <c r="AG186" i="99"/>
  <c r="AG60" i="99"/>
  <c r="AG187" i="99"/>
  <c r="AG61" i="99"/>
  <c r="AG188" i="99"/>
  <c r="AG62" i="99"/>
  <c r="AG189" i="99"/>
  <c r="AG63" i="99"/>
  <c r="AG190" i="99"/>
  <c r="AG64" i="99"/>
  <c r="AG191" i="99"/>
  <c r="AG65" i="99"/>
  <c r="AG192" i="99"/>
  <c r="AG66" i="99"/>
  <c r="AG193" i="99"/>
  <c r="AG67" i="99"/>
  <c r="AG194" i="99"/>
  <c r="AG68" i="99"/>
  <c r="AG69" i="99"/>
  <c r="AG196" i="99"/>
  <c r="AG70" i="99"/>
  <c r="AG197" i="99"/>
  <c r="AG71" i="99"/>
  <c r="AG198" i="99"/>
  <c r="AG72" i="99"/>
  <c r="AG199" i="99"/>
  <c r="AG73" i="99"/>
  <c r="AG200" i="99"/>
  <c r="AG74" i="99"/>
  <c r="AG201" i="99"/>
  <c r="AG75" i="99"/>
  <c r="AG202" i="99"/>
  <c r="AG76" i="99"/>
  <c r="AG203" i="99"/>
  <c r="AG77" i="99"/>
  <c r="AG204" i="99"/>
  <c r="AG78" i="99"/>
  <c r="AG205" i="99"/>
  <c r="AG79" i="99"/>
  <c r="AG206" i="99"/>
  <c r="AG80" i="99"/>
  <c r="AG207" i="99"/>
  <c r="AG81" i="99"/>
  <c r="AG208" i="99"/>
  <c r="AG82" i="99"/>
  <c r="AG209" i="99"/>
  <c r="AG83" i="99"/>
  <c r="AG210" i="99"/>
  <c r="AG84" i="99"/>
  <c r="AG85" i="99"/>
  <c r="AG212" i="99"/>
  <c r="AG86" i="99"/>
  <c r="AG213" i="99"/>
  <c r="AG87" i="99"/>
  <c r="AG214" i="99"/>
  <c r="AG88" i="99"/>
  <c r="AG215" i="99"/>
  <c r="AG89" i="99"/>
  <c r="AG216" i="99"/>
  <c r="AG90" i="99"/>
  <c r="AG217" i="99"/>
  <c r="AG91" i="99"/>
  <c r="AG218" i="99"/>
  <c r="AG92" i="99"/>
  <c r="AG219" i="99"/>
  <c r="AG93" i="99"/>
  <c r="AG220" i="99"/>
  <c r="AG94" i="99"/>
  <c r="AG95" i="99"/>
  <c r="AG222" i="99"/>
  <c r="AG96" i="99"/>
  <c r="AG223" i="99"/>
  <c r="AG97" i="99"/>
  <c r="AG224" i="99"/>
  <c r="AG98" i="99"/>
  <c r="AG225" i="99"/>
  <c r="AG99" i="99"/>
  <c r="AG226" i="99"/>
  <c r="AG100" i="99"/>
  <c r="AG101" i="99"/>
  <c r="AG228" i="99"/>
  <c r="AG102" i="99"/>
  <c r="AG229" i="99"/>
  <c r="AG103" i="99"/>
  <c r="AG104" i="99"/>
  <c r="AG231" i="99"/>
  <c r="AG105" i="99"/>
  <c r="AG106" i="99"/>
  <c r="AG233" i="99"/>
  <c r="AG107" i="99"/>
  <c r="AG234" i="99"/>
  <c r="AG108" i="99"/>
  <c r="AG235" i="99"/>
  <c r="AG109" i="99"/>
  <c r="AG110" i="99"/>
  <c r="AG237" i="99"/>
  <c r="AG111" i="99"/>
  <c r="AG238" i="99"/>
  <c r="AG112" i="99"/>
  <c r="AG239" i="99"/>
  <c r="AG113" i="99"/>
  <c r="AG240" i="99"/>
  <c r="AG114" i="99"/>
  <c r="AG115" i="99"/>
  <c r="AG242" i="99"/>
  <c r="AG116" i="99"/>
  <c r="AG243" i="99"/>
  <c r="AG117" i="99"/>
  <c r="AG244" i="99"/>
  <c r="AG118" i="99"/>
  <c r="AG245" i="99"/>
  <c r="AG119" i="99"/>
  <c r="AG246" i="99"/>
  <c r="AG120" i="99"/>
  <c r="AG247" i="99"/>
  <c r="AG121" i="99"/>
  <c r="AG122" i="99"/>
  <c r="AG249" i="99"/>
  <c r="AG123" i="99"/>
  <c r="AG250" i="99"/>
  <c r="AG124" i="99"/>
  <c r="AG251" i="99"/>
  <c r="AE6" i="99"/>
  <c r="AE7" i="99"/>
  <c r="AE134" i="99"/>
  <c r="AE8" i="99"/>
  <c r="AE135" i="99"/>
  <c r="AE9" i="99"/>
  <c r="AE136" i="99"/>
  <c r="AE10" i="99"/>
  <c r="AE137" i="99"/>
  <c r="AE11" i="99"/>
  <c r="AE138" i="99"/>
  <c r="AE12" i="99"/>
  <c r="AE139" i="99"/>
  <c r="AE13" i="99"/>
  <c r="AE14" i="99"/>
  <c r="AE141" i="99"/>
  <c r="AE15" i="99"/>
  <c r="AE142" i="99"/>
  <c r="AE16" i="99"/>
  <c r="AE143" i="99"/>
  <c r="AE17" i="99"/>
  <c r="AE144" i="99"/>
  <c r="AE18" i="99"/>
  <c r="AE145" i="99"/>
  <c r="AE19" i="99"/>
  <c r="AE146" i="99"/>
  <c r="AE20" i="99"/>
  <c r="AE147" i="99"/>
  <c r="AE21" i="99"/>
  <c r="AE148" i="99"/>
  <c r="AE22" i="99"/>
  <c r="AE149" i="99"/>
  <c r="AE23" i="99"/>
  <c r="AE24" i="99"/>
  <c r="AE25" i="99"/>
  <c r="AE152" i="99"/>
  <c r="AE26" i="99"/>
  <c r="AE27" i="99"/>
  <c r="AE28" i="99"/>
  <c r="AE155" i="99"/>
  <c r="AE29" i="99"/>
  <c r="AE156" i="99"/>
  <c r="AE30" i="99"/>
  <c r="AE31" i="99"/>
  <c r="AE32" i="99"/>
  <c r="AE159" i="99"/>
  <c r="AE33" i="99"/>
  <c r="AE34" i="99"/>
  <c r="AE161" i="99"/>
  <c r="AE35" i="99"/>
  <c r="AE162" i="99"/>
  <c r="AE36" i="99"/>
  <c r="AE37" i="99"/>
  <c r="AE164" i="99"/>
  <c r="AE38" i="99"/>
  <c r="AE165" i="99"/>
  <c r="AE39" i="99"/>
  <c r="AE166" i="99"/>
  <c r="AE40" i="99"/>
  <c r="AE167" i="99"/>
  <c r="AE41" i="99"/>
  <c r="AE168" i="99"/>
  <c r="AE42" i="99"/>
  <c r="AE169" i="99"/>
  <c r="AE43" i="99"/>
  <c r="AE170" i="99"/>
  <c r="AE44" i="99"/>
  <c r="AE171" i="99"/>
  <c r="AE45" i="99"/>
  <c r="AE172" i="99"/>
  <c r="AE46" i="99"/>
  <c r="AE173" i="99"/>
  <c r="AE47" i="99"/>
  <c r="AE174" i="99"/>
  <c r="AE48" i="99"/>
  <c r="AE175" i="99"/>
  <c r="AE49" i="99"/>
  <c r="AE176" i="99"/>
  <c r="AE50" i="99"/>
  <c r="AE177" i="99"/>
  <c r="AE51" i="99"/>
  <c r="AE178" i="99"/>
  <c r="AE52" i="99"/>
  <c r="AE179" i="99"/>
  <c r="AE53" i="99"/>
  <c r="AE180" i="99"/>
  <c r="AE54" i="99"/>
  <c r="AE181" i="99"/>
  <c r="AE55" i="99"/>
  <c r="AE182" i="99"/>
  <c r="AE56" i="99"/>
  <c r="AE183" i="99"/>
  <c r="AE57" i="99"/>
  <c r="AE184" i="99"/>
  <c r="AE58" i="99"/>
  <c r="AE185" i="99"/>
  <c r="AE59" i="99"/>
  <c r="AE186" i="99"/>
  <c r="AE60" i="99"/>
  <c r="AE187" i="99"/>
  <c r="AE61" i="99"/>
  <c r="AE188" i="99"/>
  <c r="AE62" i="99"/>
  <c r="AE189" i="99"/>
  <c r="AE63" i="99"/>
  <c r="AE190" i="99"/>
  <c r="AE64" i="99"/>
  <c r="AE191" i="99"/>
  <c r="AE65" i="99"/>
  <c r="AE192" i="99"/>
  <c r="AE66" i="99"/>
  <c r="AE193" i="99"/>
  <c r="AE67" i="99"/>
  <c r="AE194" i="99"/>
  <c r="AE68" i="99"/>
  <c r="AE69" i="99"/>
  <c r="AE196" i="99"/>
  <c r="AE70" i="99"/>
  <c r="AE197" i="99"/>
  <c r="AE71" i="99"/>
  <c r="AE198" i="99"/>
  <c r="AE72" i="99"/>
  <c r="AE199" i="99"/>
  <c r="AE73" i="99"/>
  <c r="AE74" i="99"/>
  <c r="AE75" i="99"/>
  <c r="AE76" i="99"/>
  <c r="AE203" i="99"/>
  <c r="AE77" i="99"/>
  <c r="AE78" i="99"/>
  <c r="AE205" i="99"/>
  <c r="AE79" i="99"/>
  <c r="AE206" i="99"/>
  <c r="AE80" i="99"/>
  <c r="AE207" i="99"/>
  <c r="AE81" i="99"/>
  <c r="AE208" i="99"/>
  <c r="AE82" i="99"/>
  <c r="AE83" i="99"/>
  <c r="AE84" i="99"/>
  <c r="AE211" i="99"/>
  <c r="AE85" i="99"/>
  <c r="AE212" i="99"/>
  <c r="AE86" i="99"/>
  <c r="AE87" i="99"/>
  <c r="AE88" i="99"/>
  <c r="AE89" i="99"/>
  <c r="AE216" i="99"/>
  <c r="AE90" i="99"/>
  <c r="AE217" i="99"/>
  <c r="AE91" i="99"/>
  <c r="AE218" i="99"/>
  <c r="AE92" i="99"/>
  <c r="AE219" i="99"/>
  <c r="AE93" i="99"/>
  <c r="AE220" i="99"/>
  <c r="AE94" i="99"/>
  <c r="AE221" i="99"/>
  <c r="AE95" i="99"/>
  <c r="AE222" i="99"/>
  <c r="AE96" i="99"/>
  <c r="AE223" i="99"/>
  <c r="AE97" i="99"/>
  <c r="AE98" i="99"/>
  <c r="AE225" i="99"/>
  <c r="AE99" i="99"/>
  <c r="AE226" i="99"/>
  <c r="AE100" i="99"/>
  <c r="AE227" i="99"/>
  <c r="AE101" i="99"/>
  <c r="AE228" i="99"/>
  <c r="AE102" i="99"/>
  <c r="AE229" i="99"/>
  <c r="AE103" i="99"/>
  <c r="AE230" i="99"/>
  <c r="AE104" i="99"/>
  <c r="AE231" i="99"/>
  <c r="AE105" i="99"/>
  <c r="AE106" i="99"/>
  <c r="AE233" i="99"/>
  <c r="AE107" i="99"/>
  <c r="AE234" i="99"/>
  <c r="AE108" i="99"/>
  <c r="AE235" i="99"/>
  <c r="AE109" i="99"/>
  <c r="AE110" i="99"/>
  <c r="AE237" i="99"/>
  <c r="AE111" i="99"/>
  <c r="AE238" i="99"/>
  <c r="AE112" i="99"/>
  <c r="AE239" i="99"/>
  <c r="AE113" i="99"/>
  <c r="AE240" i="99"/>
  <c r="AE114" i="99"/>
  <c r="AE241" i="99"/>
  <c r="AE115" i="99"/>
  <c r="AE242" i="99"/>
  <c r="AE116" i="99"/>
  <c r="AE243" i="99"/>
  <c r="AE117" i="99"/>
  <c r="AE244" i="99"/>
  <c r="AE118" i="99"/>
  <c r="AE245" i="99"/>
  <c r="AE119" i="99"/>
  <c r="AE246" i="99"/>
  <c r="AE120" i="99"/>
  <c r="AE247" i="99"/>
  <c r="AE121" i="99"/>
  <c r="AE122" i="99"/>
  <c r="AE249" i="99"/>
  <c r="AE123" i="99"/>
  <c r="AE250" i="99"/>
  <c r="AE124" i="99"/>
  <c r="AE251" i="99"/>
  <c r="AC6" i="99"/>
  <c r="AC7" i="99"/>
  <c r="AC134" i="99"/>
  <c r="AC8" i="99"/>
  <c r="AC135" i="99"/>
  <c r="AC9" i="99"/>
  <c r="AC136" i="99"/>
  <c r="AC10" i="99"/>
  <c r="AC137" i="99"/>
  <c r="AC11" i="99"/>
  <c r="AC138" i="99"/>
  <c r="AC12" i="99"/>
  <c r="AC139" i="99"/>
  <c r="AC13" i="99"/>
  <c r="AC14" i="99"/>
  <c r="AC141" i="99"/>
  <c r="AC15" i="99"/>
  <c r="AC142" i="99"/>
  <c r="AC16" i="99"/>
  <c r="AC143" i="99"/>
  <c r="AC17" i="99"/>
  <c r="AC144" i="99"/>
  <c r="AC18" i="99"/>
  <c r="AC145" i="99"/>
  <c r="AC19" i="99"/>
  <c r="AC146" i="99"/>
  <c r="AC20" i="99"/>
  <c r="AC147" i="99"/>
  <c r="AC21" i="99"/>
  <c r="AC148" i="99"/>
  <c r="AC22" i="99"/>
  <c r="AC149" i="99"/>
  <c r="AC23" i="99"/>
  <c r="AC24" i="99"/>
  <c r="AC25" i="99"/>
  <c r="AC152" i="99"/>
  <c r="AC26" i="99"/>
  <c r="AC153" i="99"/>
  <c r="AC27" i="99"/>
  <c r="AC28" i="99"/>
  <c r="AC155" i="99"/>
  <c r="AC29" i="99"/>
  <c r="AC156" i="99"/>
  <c r="AC30" i="99"/>
  <c r="AC31" i="99"/>
  <c r="AC32" i="99"/>
  <c r="AC159" i="99"/>
  <c r="AC33" i="99"/>
  <c r="AC34" i="99"/>
  <c r="AC161" i="99"/>
  <c r="AC35" i="99"/>
  <c r="AC162" i="99"/>
  <c r="AC36" i="99"/>
  <c r="AC163" i="99"/>
  <c r="AC37" i="99"/>
  <c r="AC164" i="99"/>
  <c r="AC38" i="99"/>
  <c r="AC165" i="99"/>
  <c r="AC39" i="99"/>
  <c r="AC166" i="99"/>
  <c r="AC40" i="99"/>
  <c r="AC167" i="99"/>
  <c r="AC41" i="99"/>
  <c r="AC168" i="99"/>
  <c r="AC42" i="99"/>
  <c r="AC169" i="99"/>
  <c r="AC43" i="99"/>
  <c r="AC170" i="99"/>
  <c r="AC44" i="99"/>
  <c r="AC171" i="99"/>
  <c r="AC45" i="99"/>
  <c r="AC46" i="99"/>
  <c r="AC173" i="99"/>
  <c r="AC47" i="99"/>
  <c r="AC174" i="99"/>
  <c r="AC48" i="99"/>
  <c r="AC175" i="99"/>
  <c r="AC49" i="99"/>
  <c r="AC176" i="99"/>
  <c r="AC50" i="99"/>
  <c r="AC51" i="99"/>
  <c r="AC178" i="99"/>
  <c r="AC52" i="99"/>
  <c r="AC179" i="99"/>
  <c r="AC53" i="99"/>
  <c r="AC54" i="99"/>
  <c r="AC181" i="99"/>
  <c r="AC55" i="99"/>
  <c r="AC182" i="99"/>
  <c r="AC56" i="99"/>
  <c r="AC183" i="99"/>
  <c r="AC57" i="99"/>
  <c r="AC184" i="99"/>
  <c r="AC58" i="99"/>
  <c r="AC185" i="99"/>
  <c r="AC59" i="99"/>
  <c r="AC186" i="99"/>
  <c r="AC60" i="99"/>
  <c r="AC187" i="99"/>
  <c r="AC61" i="99"/>
  <c r="AC188" i="99"/>
  <c r="AC62" i="99"/>
  <c r="AC189" i="99"/>
  <c r="AC63" i="99"/>
  <c r="AC190" i="99"/>
  <c r="AC64" i="99"/>
  <c r="AC191" i="99"/>
  <c r="AC65" i="99"/>
  <c r="AC192" i="99"/>
  <c r="AC66" i="99"/>
  <c r="AC193" i="99"/>
  <c r="AC67" i="99"/>
  <c r="AC194" i="99"/>
  <c r="AC68" i="99"/>
  <c r="AC69" i="99"/>
  <c r="AC196" i="99"/>
  <c r="AC70" i="99"/>
  <c r="AC197" i="99"/>
  <c r="AC71" i="99"/>
  <c r="AC198" i="99"/>
  <c r="AC72" i="99"/>
  <c r="AC199" i="99"/>
  <c r="AC73" i="99"/>
  <c r="AC74" i="99"/>
  <c r="AC75" i="99"/>
  <c r="AC76" i="99"/>
  <c r="AC203" i="99"/>
  <c r="AC77" i="99"/>
  <c r="AC78" i="99"/>
  <c r="AC205" i="99"/>
  <c r="AC79" i="99"/>
  <c r="AC206" i="99"/>
  <c r="AC80" i="99"/>
  <c r="AC207" i="99"/>
  <c r="AC81" i="99"/>
  <c r="AC208" i="99"/>
  <c r="AC82" i="99"/>
  <c r="AC83" i="99"/>
  <c r="AC84" i="99"/>
  <c r="AC211" i="99"/>
  <c r="AC85" i="99"/>
  <c r="AC212" i="99"/>
  <c r="AC86" i="99"/>
  <c r="AC87" i="99"/>
  <c r="AC88" i="99"/>
  <c r="AC89" i="99"/>
  <c r="AC90" i="99"/>
  <c r="AC217" i="99"/>
  <c r="AC91" i="99"/>
  <c r="AC218" i="99"/>
  <c r="AC92" i="99"/>
  <c r="AC219" i="99"/>
  <c r="AC93" i="99"/>
  <c r="AC94" i="99"/>
  <c r="AC221" i="99"/>
  <c r="AC95" i="99"/>
  <c r="AC222" i="99"/>
  <c r="AC96" i="99"/>
  <c r="AC223" i="99"/>
  <c r="AC97" i="99"/>
  <c r="AC98" i="99"/>
  <c r="AC225" i="99"/>
  <c r="AC99" i="99"/>
  <c r="AC226" i="99"/>
  <c r="AC100" i="99"/>
  <c r="AC101" i="99"/>
  <c r="AC228" i="99"/>
  <c r="AC102" i="99"/>
  <c r="AC229" i="99"/>
  <c r="AC103" i="99"/>
  <c r="AC104" i="99"/>
  <c r="AC231" i="99"/>
  <c r="AC105" i="99"/>
  <c r="AC106" i="99"/>
  <c r="AC233" i="99"/>
  <c r="AC107" i="99"/>
  <c r="AC234" i="99"/>
  <c r="AC108" i="99"/>
  <c r="AC235" i="99"/>
  <c r="AC109" i="99"/>
  <c r="AC110" i="99"/>
  <c r="AC111" i="99"/>
  <c r="AC238" i="99"/>
  <c r="AC112" i="99"/>
  <c r="AC239" i="99"/>
  <c r="AC113" i="99"/>
  <c r="AC240" i="99"/>
  <c r="AC114" i="99"/>
  <c r="AC241" i="99"/>
  <c r="AC115" i="99"/>
  <c r="AC242" i="99"/>
  <c r="AC116" i="99"/>
  <c r="AC243" i="99"/>
  <c r="AC117" i="99"/>
  <c r="AC244" i="99"/>
  <c r="AC118" i="99"/>
  <c r="AC245" i="99"/>
  <c r="AC119" i="99"/>
  <c r="AC246" i="99"/>
  <c r="AC120" i="99"/>
  <c r="AC247" i="99"/>
  <c r="AC121" i="99"/>
  <c r="AC122" i="99"/>
  <c r="AC249" i="99"/>
  <c r="AC123" i="99"/>
  <c r="AC250" i="99"/>
  <c r="AC124" i="99"/>
  <c r="AC251" i="99"/>
  <c r="AA6" i="99"/>
  <c r="AA7" i="99"/>
  <c r="AA134" i="99"/>
  <c r="AA8" i="99"/>
  <c r="AA135" i="99"/>
  <c r="AA9" i="99"/>
  <c r="AA136" i="99"/>
  <c r="AA10" i="99"/>
  <c r="AA137" i="99"/>
  <c r="AA11" i="99"/>
  <c r="AA138" i="99"/>
  <c r="AA12" i="99"/>
  <c r="AA139" i="99"/>
  <c r="AA13" i="99"/>
  <c r="AA14" i="99"/>
  <c r="AA141" i="99"/>
  <c r="AA15" i="99"/>
  <c r="AA142" i="99"/>
  <c r="AA16" i="99"/>
  <c r="AA143" i="99"/>
  <c r="AA17" i="99"/>
  <c r="AA144" i="99"/>
  <c r="AA18" i="99"/>
  <c r="AA145" i="99"/>
  <c r="AA19" i="99"/>
  <c r="AA146" i="99"/>
  <c r="AA20" i="99"/>
  <c r="AA147" i="99"/>
  <c r="AA21" i="99"/>
  <c r="AA148" i="99"/>
  <c r="AA22" i="99"/>
  <c r="AA149" i="99"/>
  <c r="AA23" i="99"/>
  <c r="AA150" i="99"/>
  <c r="AA24" i="99"/>
  <c r="AA25" i="99"/>
  <c r="AA152" i="99"/>
  <c r="AA26" i="99"/>
  <c r="AA153" i="99"/>
  <c r="AA27" i="99"/>
  <c r="AA154" i="99"/>
  <c r="AA28" i="99"/>
  <c r="AA155" i="99"/>
  <c r="AA29" i="99"/>
  <c r="AA156" i="99"/>
  <c r="AA30" i="99"/>
  <c r="AA157" i="99"/>
  <c r="AA31" i="99"/>
  <c r="AA158" i="99"/>
  <c r="AA32" i="99"/>
  <c r="AA159" i="99"/>
  <c r="AA33" i="99"/>
  <c r="AA34" i="99"/>
  <c r="AA161" i="99"/>
  <c r="AA35" i="99"/>
  <c r="AA162" i="99"/>
  <c r="AA36" i="99"/>
  <c r="AA163" i="99"/>
  <c r="AA37" i="99"/>
  <c r="AA164" i="99"/>
  <c r="AA38" i="99"/>
  <c r="AA165" i="99"/>
  <c r="AA39" i="99"/>
  <c r="AA166" i="99"/>
  <c r="AA40" i="99"/>
  <c r="AA167" i="99"/>
  <c r="AA41" i="99"/>
  <c r="AA168" i="99"/>
  <c r="AA42" i="99"/>
  <c r="AA169" i="99"/>
  <c r="AA43" i="99"/>
  <c r="AA170" i="99"/>
  <c r="AA44" i="99"/>
  <c r="AA171" i="99"/>
  <c r="AA45" i="99"/>
  <c r="AA172" i="99"/>
  <c r="AA46" i="99"/>
  <c r="AA173" i="99"/>
  <c r="AA47" i="99"/>
  <c r="AA174" i="99"/>
  <c r="AA48" i="99"/>
  <c r="AA175" i="99"/>
  <c r="AA49" i="99"/>
  <c r="AA176" i="99"/>
  <c r="AA50" i="99"/>
  <c r="AA177" i="99"/>
  <c r="AA51" i="99"/>
  <c r="AA178" i="99"/>
  <c r="AA52" i="99"/>
  <c r="AA179" i="99"/>
  <c r="AA53" i="99"/>
  <c r="AA180" i="99"/>
  <c r="AA54" i="99"/>
  <c r="AA181" i="99"/>
  <c r="AA55" i="99"/>
  <c r="AA182" i="99"/>
  <c r="AA56" i="99"/>
  <c r="AA183" i="99"/>
  <c r="AA57" i="99"/>
  <c r="AA184" i="99"/>
  <c r="AA58" i="99"/>
  <c r="AA185" i="99"/>
  <c r="AA59" i="99"/>
  <c r="AA186" i="99"/>
  <c r="AA60" i="99"/>
  <c r="AA187" i="99"/>
  <c r="AA61" i="99"/>
  <c r="AA62" i="99"/>
  <c r="AA189" i="99"/>
  <c r="AA63" i="99"/>
  <c r="AA190" i="99"/>
  <c r="AA64" i="99"/>
  <c r="AA191" i="99"/>
  <c r="AA65" i="99"/>
  <c r="AA192" i="99"/>
  <c r="AA66" i="99"/>
  <c r="AA193" i="99"/>
  <c r="AA67" i="99"/>
  <c r="AA194" i="99"/>
  <c r="AA68" i="99"/>
  <c r="AA69" i="99"/>
  <c r="AA70" i="99"/>
  <c r="AA197" i="99"/>
  <c r="AA71" i="99"/>
  <c r="AA198" i="99"/>
  <c r="AA72" i="99"/>
  <c r="AA199" i="99"/>
  <c r="AA73" i="99"/>
  <c r="AA200" i="99"/>
  <c r="AA74" i="99"/>
  <c r="AA75" i="99"/>
  <c r="AA76" i="99"/>
  <c r="AA203" i="99"/>
  <c r="AA77" i="99"/>
  <c r="AA204" i="99"/>
  <c r="AA78" i="99"/>
  <c r="AA205" i="99"/>
  <c r="AA79" i="99"/>
  <c r="AA206" i="99"/>
  <c r="AA80" i="99"/>
  <c r="AA207" i="99"/>
  <c r="AA81" i="99"/>
  <c r="AA208" i="99"/>
  <c r="AA82" i="99"/>
  <c r="AA209" i="99"/>
  <c r="AA83" i="99"/>
  <c r="AA84" i="99"/>
  <c r="AA85" i="99"/>
  <c r="AA212" i="99"/>
  <c r="AA86" i="99"/>
  <c r="AA87" i="99"/>
  <c r="AA88" i="99"/>
  <c r="AA89" i="99"/>
  <c r="AA216" i="99"/>
  <c r="AA90" i="99"/>
  <c r="AA217" i="99"/>
  <c r="AA91" i="99"/>
  <c r="AA218" i="99"/>
  <c r="AA92" i="99"/>
  <c r="AA219" i="99"/>
  <c r="AA93" i="99"/>
  <c r="AA94" i="99"/>
  <c r="AA221" i="99"/>
  <c r="AA95" i="99"/>
  <c r="AA222" i="99"/>
  <c r="AA96" i="99"/>
  <c r="AA223" i="99"/>
  <c r="AA97" i="99"/>
  <c r="AA224" i="99"/>
  <c r="AA98" i="99"/>
  <c r="AA225" i="99"/>
  <c r="AA99" i="99"/>
  <c r="AA226" i="99"/>
  <c r="AA100" i="99"/>
  <c r="AA101" i="99"/>
  <c r="AA228" i="99"/>
  <c r="AA102" i="99"/>
  <c r="AA229" i="99"/>
  <c r="AA103" i="99"/>
  <c r="AA104" i="99"/>
  <c r="AA231" i="99"/>
  <c r="AA105" i="99"/>
  <c r="AA106" i="99"/>
  <c r="AA233" i="99"/>
  <c r="AA107" i="99"/>
  <c r="AA234" i="99"/>
  <c r="AA108" i="99"/>
  <c r="AA235" i="99"/>
  <c r="AA109" i="99"/>
  <c r="AA110" i="99"/>
  <c r="AA111" i="99"/>
  <c r="AA238" i="99"/>
  <c r="AA112" i="99"/>
  <c r="AA239" i="99"/>
  <c r="AA113" i="99"/>
  <c r="AA240" i="99"/>
  <c r="AA114" i="99"/>
  <c r="AA115" i="99"/>
  <c r="AA242" i="99"/>
  <c r="AA116" i="99"/>
  <c r="AA243" i="99"/>
  <c r="AA117" i="99"/>
  <c r="AA244" i="99"/>
  <c r="AA118" i="99"/>
  <c r="AA245" i="99"/>
  <c r="AA119" i="99"/>
  <c r="AA246" i="99"/>
  <c r="AA120" i="99"/>
  <c r="AA247" i="99"/>
  <c r="AA121" i="99"/>
  <c r="AA122" i="99"/>
  <c r="AA249" i="99"/>
  <c r="AA123" i="99"/>
  <c r="AA250" i="99"/>
  <c r="AA124" i="99"/>
  <c r="AA251" i="99"/>
  <c r="Y6" i="99"/>
  <c r="Y7" i="99"/>
  <c r="Y134" i="99"/>
  <c r="Y8" i="99"/>
  <c r="Y135" i="99"/>
  <c r="Y9" i="99"/>
  <c r="Y136" i="99"/>
  <c r="Y10" i="99"/>
  <c r="Y137" i="99"/>
  <c r="Y11" i="99"/>
  <c r="Y138" i="99"/>
  <c r="Y12" i="99"/>
  <c r="Y139" i="99"/>
  <c r="Y13" i="99"/>
  <c r="Y14" i="99"/>
  <c r="Y141" i="99"/>
  <c r="Y15" i="99"/>
  <c r="Y142" i="99"/>
  <c r="Y16" i="99"/>
  <c r="Y143" i="99"/>
  <c r="Y17" i="99"/>
  <c r="Y144" i="99"/>
  <c r="Y18" i="99"/>
  <c r="Y145" i="99"/>
  <c r="Y19" i="99"/>
  <c r="Y146" i="99"/>
  <c r="Y20" i="99"/>
  <c r="Y147" i="99"/>
  <c r="Y21" i="99"/>
  <c r="Y148" i="99"/>
  <c r="Y22" i="99"/>
  <c r="Y149" i="99"/>
  <c r="Y23" i="99"/>
  <c r="Y150" i="99"/>
  <c r="Y24" i="99"/>
  <c r="Y25" i="99"/>
  <c r="Y152" i="99"/>
  <c r="Y26" i="99"/>
  <c r="Y153" i="99"/>
  <c r="Y27" i="99"/>
  <c r="Y154" i="99"/>
  <c r="Y28" i="99"/>
  <c r="Y155" i="99"/>
  <c r="Y29" i="99"/>
  <c r="Y156" i="99"/>
  <c r="Y30" i="99"/>
  <c r="Y157" i="99"/>
  <c r="Y31" i="99"/>
  <c r="Y158" i="99"/>
  <c r="Y32" i="99"/>
  <c r="Y159" i="99"/>
  <c r="Y33" i="99"/>
  <c r="Y160" i="99"/>
  <c r="Y34" i="99"/>
  <c r="Y161" i="99"/>
  <c r="Y35" i="99"/>
  <c r="Y162" i="99"/>
  <c r="Y36" i="99"/>
  <c r="Y163" i="99"/>
  <c r="Y37" i="99"/>
  <c r="Y164" i="99"/>
  <c r="Y38" i="99"/>
  <c r="Y165" i="99"/>
  <c r="Y39" i="99"/>
  <c r="Y40" i="99"/>
  <c r="Y167" i="99"/>
  <c r="Y41" i="99"/>
  <c r="Y168" i="99"/>
  <c r="Y42" i="99"/>
  <c r="Y169" i="99"/>
  <c r="Y43" i="99"/>
  <c r="Y170" i="99"/>
  <c r="Y44" i="99"/>
  <c r="Y171" i="99"/>
  <c r="Y45" i="99"/>
  <c r="Y172" i="99"/>
  <c r="Y46" i="99"/>
  <c r="Y173" i="99"/>
  <c r="Y47" i="99"/>
  <c r="Y174" i="99"/>
  <c r="Y48" i="99"/>
  <c r="Y175" i="99"/>
  <c r="Y49" i="99"/>
  <c r="Y176" i="99"/>
  <c r="Y50" i="99"/>
  <c r="Y177" i="99"/>
  <c r="Y51" i="99"/>
  <c r="Y178" i="99"/>
  <c r="Y52" i="99"/>
  <c r="Y179" i="99"/>
  <c r="Y53" i="99"/>
  <c r="Y180" i="99"/>
  <c r="Y54" i="99"/>
  <c r="Y181" i="99"/>
  <c r="Y55" i="99"/>
  <c r="Y182" i="99"/>
  <c r="Y56" i="99"/>
  <c r="Y183" i="99"/>
  <c r="Y57" i="99"/>
  <c r="Y184" i="99"/>
  <c r="Y58" i="99"/>
  <c r="Y185" i="99"/>
  <c r="Y59" i="99"/>
  <c r="Y186" i="99"/>
  <c r="Y60" i="99"/>
  <c r="Y187" i="99"/>
  <c r="Y61" i="99"/>
  <c r="Y62" i="99"/>
  <c r="Y189" i="99"/>
  <c r="Y63" i="99"/>
  <c r="Y64" i="99"/>
  <c r="Y191" i="99"/>
  <c r="Y65" i="99"/>
  <c r="Y192" i="99"/>
  <c r="Y66" i="99"/>
  <c r="Y193" i="99"/>
  <c r="Y67" i="99"/>
  <c r="Y194" i="99"/>
  <c r="Y68" i="99"/>
  <c r="Y69" i="99"/>
  <c r="Y196" i="99"/>
  <c r="Y70" i="99"/>
  <c r="Y197" i="99"/>
  <c r="Y71" i="99"/>
  <c r="Y198" i="99"/>
  <c r="Y72" i="99"/>
  <c r="Y199" i="99"/>
  <c r="Y73" i="99"/>
  <c r="Y200" i="99"/>
  <c r="Y74" i="99"/>
  <c r="Y201" i="99"/>
  <c r="Y75" i="99"/>
  <c r="Y202" i="99"/>
  <c r="Y76" i="99"/>
  <c r="Y203" i="99"/>
  <c r="Y77" i="99"/>
  <c r="Y204" i="99"/>
  <c r="Y78" i="99"/>
  <c r="Y205" i="99"/>
  <c r="Y79" i="99"/>
  <c r="Y206" i="99"/>
  <c r="Y80" i="99"/>
  <c r="Y207" i="99"/>
  <c r="Y81" i="99"/>
  <c r="Y208" i="99"/>
  <c r="Y82" i="99"/>
  <c r="Y209" i="99"/>
  <c r="Y83" i="99"/>
  <c r="Y210" i="99"/>
  <c r="Y84" i="99"/>
  <c r="Y211" i="99"/>
  <c r="Y85" i="99"/>
  <c r="Y212" i="99"/>
  <c r="Y86" i="99"/>
  <c r="Y213" i="99"/>
  <c r="Y87" i="99"/>
  <c r="Y214" i="99"/>
  <c r="Y88" i="99"/>
  <c r="Y215" i="99"/>
  <c r="Y89" i="99"/>
  <c r="Y216" i="99"/>
  <c r="Y90" i="99"/>
  <c r="Y217" i="99"/>
  <c r="Y91" i="99"/>
  <c r="Y218" i="99"/>
  <c r="Y92" i="99"/>
  <c r="Y219" i="99"/>
  <c r="Y93" i="99"/>
  <c r="Y220" i="99"/>
  <c r="Y94" i="99"/>
  <c r="Y221" i="99"/>
  <c r="Y95" i="99"/>
  <c r="Y222" i="99"/>
  <c r="Y96" i="99"/>
  <c r="Y223" i="99"/>
  <c r="Y97" i="99"/>
  <c r="Y224" i="99"/>
  <c r="Y98" i="99"/>
  <c r="Y225" i="99"/>
  <c r="Y99" i="99"/>
  <c r="Y226" i="99"/>
  <c r="Y100" i="99"/>
  <c r="Y227" i="99"/>
  <c r="Y101" i="99"/>
  <c r="Y228" i="99"/>
  <c r="Y102" i="99"/>
  <c r="Y229" i="99"/>
  <c r="Y103" i="99"/>
  <c r="Y230" i="99"/>
  <c r="Y104" i="99"/>
  <c r="Y231" i="99"/>
  <c r="Y105" i="99"/>
  <c r="Y106" i="99"/>
  <c r="Y233" i="99"/>
  <c r="Y107" i="99"/>
  <c r="Y234" i="99"/>
  <c r="Y108" i="99"/>
  <c r="Y235" i="99"/>
  <c r="Y109" i="99"/>
  <c r="Y110" i="99"/>
  <c r="Y111" i="99"/>
  <c r="Y238" i="99"/>
  <c r="Y112" i="99"/>
  <c r="Y239" i="99"/>
  <c r="Y113" i="99"/>
  <c r="Y240" i="99"/>
  <c r="Y114" i="99"/>
  <c r="Y241" i="99"/>
  <c r="Y115" i="99"/>
  <c r="Y242" i="99"/>
  <c r="Y116" i="99"/>
  <c r="Y243" i="99"/>
  <c r="Y117" i="99"/>
  <c r="Y244" i="99"/>
  <c r="Y118" i="99"/>
  <c r="Y245" i="99"/>
  <c r="Y119" i="99"/>
  <c r="Y246" i="99"/>
  <c r="Y120" i="99"/>
  <c r="Y247" i="99"/>
  <c r="Y121" i="99"/>
  <c r="Y122" i="99"/>
  <c r="Y249" i="99"/>
  <c r="Y123" i="99"/>
  <c r="Y250" i="99"/>
  <c r="Y124" i="99"/>
  <c r="Y251" i="99"/>
  <c r="W6" i="99"/>
  <c r="W7" i="99"/>
  <c r="W134" i="99"/>
  <c r="W8" i="99"/>
  <c r="W135" i="99"/>
  <c r="W9" i="99"/>
  <c r="W136" i="99"/>
  <c r="W10" i="99"/>
  <c r="W137" i="99"/>
  <c r="W11" i="99"/>
  <c r="W138" i="99"/>
  <c r="W12" i="99"/>
  <c r="W139" i="99"/>
  <c r="W13" i="99"/>
  <c r="W14" i="99"/>
  <c r="W141" i="99"/>
  <c r="W15" i="99"/>
  <c r="W142" i="99"/>
  <c r="W16" i="99"/>
  <c r="W143" i="99"/>
  <c r="W17" i="99"/>
  <c r="W144" i="99"/>
  <c r="W18" i="99"/>
  <c r="W145" i="99"/>
  <c r="W19" i="99"/>
  <c r="W146" i="99"/>
  <c r="W20" i="99"/>
  <c r="W147" i="99"/>
  <c r="W21" i="99"/>
  <c r="W148" i="99"/>
  <c r="W22" i="99"/>
  <c r="W149" i="99"/>
  <c r="W23" i="99"/>
  <c r="W150" i="99"/>
  <c r="W24" i="99"/>
  <c r="W25" i="99"/>
  <c r="W152" i="99"/>
  <c r="W26" i="99"/>
  <c r="W153" i="99"/>
  <c r="W27" i="99"/>
  <c r="W154" i="99"/>
  <c r="W28" i="99"/>
  <c r="W155" i="99"/>
  <c r="W29" i="99"/>
  <c r="W156" i="99"/>
  <c r="W30" i="99"/>
  <c r="W157" i="99"/>
  <c r="W31" i="99"/>
  <c r="W158" i="99"/>
  <c r="W32" i="99"/>
  <c r="W159" i="99"/>
  <c r="W33" i="99"/>
  <c r="W160" i="99"/>
  <c r="W34" i="99"/>
  <c r="W161" i="99"/>
  <c r="W35" i="99"/>
  <c r="W162" i="99"/>
  <c r="W36" i="99"/>
  <c r="W163" i="99"/>
  <c r="W37" i="99"/>
  <c r="W164" i="99"/>
  <c r="W38" i="99"/>
  <c r="W165" i="99"/>
  <c r="W39" i="99"/>
  <c r="W166" i="99"/>
  <c r="W40" i="99"/>
  <c r="W167" i="99"/>
  <c r="W41" i="99"/>
  <c r="W168" i="99"/>
  <c r="W42" i="99"/>
  <c r="W169" i="99"/>
  <c r="W43" i="99"/>
  <c r="W170" i="99"/>
  <c r="W44" i="99"/>
  <c r="W171" i="99"/>
  <c r="W45" i="99"/>
  <c r="W172" i="99"/>
  <c r="W46" i="99"/>
  <c r="W173" i="99"/>
  <c r="W47" i="99"/>
  <c r="W174" i="99"/>
  <c r="W48" i="99"/>
  <c r="W175" i="99"/>
  <c r="W49" i="99"/>
  <c r="W176" i="99"/>
  <c r="W50" i="99"/>
  <c r="W177" i="99"/>
  <c r="W51" i="99"/>
  <c r="W178" i="99"/>
  <c r="W52" i="99"/>
  <c r="W179" i="99"/>
  <c r="W53" i="99"/>
  <c r="W180" i="99"/>
  <c r="W54" i="99"/>
  <c r="W181" i="99"/>
  <c r="W55" i="99"/>
  <c r="W182" i="99"/>
  <c r="W56" i="99"/>
  <c r="W183" i="99"/>
  <c r="W57" i="99"/>
  <c r="W184" i="99"/>
  <c r="W58" i="99"/>
  <c r="W185" i="99"/>
  <c r="W59" i="99"/>
  <c r="W186" i="99"/>
  <c r="W60" i="99"/>
  <c r="W187" i="99"/>
  <c r="W61" i="99"/>
  <c r="W62" i="99"/>
  <c r="W189" i="99"/>
  <c r="W63" i="99"/>
  <c r="W64" i="99"/>
  <c r="W191" i="99"/>
  <c r="W65" i="99"/>
  <c r="W192" i="99"/>
  <c r="W66" i="99"/>
  <c r="W193" i="99"/>
  <c r="W67" i="99"/>
  <c r="W194" i="99"/>
  <c r="W68" i="99"/>
  <c r="W69" i="99"/>
  <c r="W196" i="99"/>
  <c r="W70" i="99"/>
  <c r="W197" i="99"/>
  <c r="W71" i="99"/>
  <c r="W198" i="99"/>
  <c r="W72" i="99"/>
  <c r="W199" i="99"/>
  <c r="W73" i="99"/>
  <c r="W200" i="99"/>
  <c r="W74" i="99"/>
  <c r="W201" i="99"/>
  <c r="W75" i="99"/>
  <c r="W202" i="99"/>
  <c r="W76" i="99"/>
  <c r="W203" i="99"/>
  <c r="W77" i="99"/>
  <c r="W204" i="99"/>
  <c r="W78" i="99"/>
  <c r="W205" i="99"/>
  <c r="W79" i="99"/>
  <c r="W206" i="99"/>
  <c r="W80" i="99"/>
  <c r="W207" i="99"/>
  <c r="W81" i="99"/>
  <c r="W208" i="99"/>
  <c r="W82" i="99"/>
  <c r="W209" i="99"/>
  <c r="W83" i="99"/>
  <c r="W210" i="99"/>
  <c r="W84" i="99"/>
  <c r="W211" i="99"/>
  <c r="W85" i="99"/>
  <c r="W212" i="99"/>
  <c r="W86" i="99"/>
  <c r="W213" i="99"/>
  <c r="W87" i="99"/>
  <c r="W214" i="99"/>
  <c r="W88" i="99"/>
  <c r="W215" i="99"/>
  <c r="W89" i="99"/>
  <c r="W216" i="99"/>
  <c r="W90" i="99"/>
  <c r="W217" i="99"/>
  <c r="W91" i="99"/>
  <c r="W218" i="99"/>
  <c r="W92" i="99"/>
  <c r="W219" i="99"/>
  <c r="W93" i="99"/>
  <c r="W220" i="99"/>
  <c r="W94" i="99"/>
  <c r="W221" i="99"/>
  <c r="W95" i="99"/>
  <c r="W222" i="99"/>
  <c r="W96" i="99"/>
  <c r="W223" i="99"/>
  <c r="W97" i="99"/>
  <c r="W224" i="99"/>
  <c r="W98" i="99"/>
  <c r="W225" i="99"/>
  <c r="W99" i="99"/>
  <c r="W226" i="99"/>
  <c r="W100" i="99"/>
  <c r="W227" i="99"/>
  <c r="W101" i="99"/>
  <c r="W228" i="99"/>
  <c r="W102" i="99"/>
  <c r="W229" i="99"/>
  <c r="W103" i="99"/>
  <c r="W230" i="99"/>
  <c r="W104" i="99"/>
  <c r="W231" i="99"/>
  <c r="W105" i="99"/>
  <c r="W106" i="99"/>
  <c r="W233" i="99"/>
  <c r="W107" i="99"/>
  <c r="W234" i="99"/>
  <c r="W108" i="99"/>
  <c r="W235" i="99"/>
  <c r="W109" i="99"/>
  <c r="W110" i="99"/>
  <c r="W111" i="99"/>
  <c r="W238" i="99"/>
  <c r="W112" i="99"/>
  <c r="W239" i="99"/>
  <c r="W113" i="99"/>
  <c r="W240" i="99"/>
  <c r="W114" i="99"/>
  <c r="W241" i="99"/>
  <c r="W115" i="99"/>
  <c r="W242" i="99"/>
  <c r="W116" i="99"/>
  <c r="W243" i="99"/>
  <c r="W117" i="99"/>
  <c r="W244" i="99"/>
  <c r="W118" i="99"/>
  <c r="W245" i="99"/>
  <c r="W119" i="99"/>
  <c r="W246" i="99"/>
  <c r="W120" i="99"/>
  <c r="W247" i="99"/>
  <c r="W121" i="99"/>
  <c r="W122" i="99"/>
  <c r="W249" i="99"/>
  <c r="W123" i="99"/>
  <c r="W250" i="99"/>
  <c r="W124" i="99"/>
  <c r="W251" i="99"/>
  <c r="U6" i="99"/>
  <c r="U7" i="99"/>
  <c r="U134" i="99"/>
  <c r="U8" i="99"/>
  <c r="U135" i="99"/>
  <c r="U9" i="99"/>
  <c r="U136" i="99"/>
  <c r="U10" i="99"/>
  <c r="U137" i="99"/>
  <c r="U11" i="99"/>
  <c r="U138" i="99"/>
  <c r="U12" i="99"/>
  <c r="U139" i="99"/>
  <c r="U13" i="99"/>
  <c r="U14" i="99"/>
  <c r="U141" i="99"/>
  <c r="U15" i="99"/>
  <c r="U142" i="99"/>
  <c r="U16" i="99"/>
  <c r="U143" i="99"/>
  <c r="U17" i="99"/>
  <c r="U144" i="99"/>
  <c r="U18" i="99"/>
  <c r="U145" i="99"/>
  <c r="U19" i="99"/>
  <c r="U146" i="99"/>
  <c r="U20" i="99"/>
  <c r="U147" i="99"/>
  <c r="U21" i="99"/>
  <c r="U148" i="99"/>
  <c r="U22" i="99"/>
  <c r="U149" i="99"/>
  <c r="U23" i="99"/>
  <c r="U150" i="99"/>
  <c r="U24" i="99"/>
  <c r="U151" i="99"/>
  <c r="U25" i="99"/>
  <c r="U152" i="99"/>
  <c r="U26" i="99"/>
  <c r="U27" i="99"/>
  <c r="U154" i="99"/>
  <c r="U28" i="99"/>
  <c r="U155" i="99"/>
  <c r="U29" i="99"/>
  <c r="U30" i="99"/>
  <c r="U31" i="99"/>
  <c r="U32" i="99"/>
  <c r="U159" i="99"/>
  <c r="U33" i="99"/>
  <c r="U34" i="99"/>
  <c r="U161" i="99"/>
  <c r="U35" i="99"/>
  <c r="U162" i="99"/>
  <c r="U36" i="99"/>
  <c r="U37" i="99"/>
  <c r="U164" i="99"/>
  <c r="U38" i="99"/>
  <c r="U165" i="99"/>
  <c r="U39" i="99"/>
  <c r="U40" i="99"/>
  <c r="U167" i="99"/>
  <c r="U41" i="99"/>
  <c r="U168" i="99"/>
  <c r="U42" i="99"/>
  <c r="U169" i="99"/>
  <c r="U43" i="99"/>
  <c r="U170" i="99"/>
  <c r="U44" i="99"/>
  <c r="U171" i="99"/>
  <c r="U45" i="99"/>
  <c r="U172" i="99"/>
  <c r="U46" i="99"/>
  <c r="U173" i="99"/>
  <c r="U47" i="99"/>
  <c r="U174" i="99"/>
  <c r="U48" i="99"/>
  <c r="U175" i="99"/>
  <c r="U49" i="99"/>
  <c r="U176" i="99"/>
  <c r="U50" i="99"/>
  <c r="U177" i="99"/>
  <c r="U51" i="99"/>
  <c r="U178" i="99"/>
  <c r="U52" i="99"/>
  <c r="U179" i="99"/>
  <c r="U53" i="99"/>
  <c r="U180" i="99"/>
  <c r="U54" i="99"/>
  <c r="U181" i="99"/>
  <c r="U55" i="99"/>
  <c r="U182" i="99"/>
  <c r="U56" i="99"/>
  <c r="U57" i="99"/>
  <c r="U184" i="99"/>
  <c r="U58" i="99"/>
  <c r="U185" i="99"/>
  <c r="U59" i="99"/>
  <c r="U60" i="99"/>
  <c r="U187" i="99"/>
  <c r="U61" i="99"/>
  <c r="U188" i="99"/>
  <c r="U62" i="99"/>
  <c r="U189" i="99"/>
  <c r="U63" i="99"/>
  <c r="U64" i="99"/>
  <c r="U191" i="99"/>
  <c r="U65" i="99"/>
  <c r="U66" i="99"/>
  <c r="U193" i="99"/>
  <c r="U67" i="99"/>
  <c r="U194" i="99"/>
  <c r="U68" i="99"/>
  <c r="U69" i="99"/>
  <c r="U196" i="99"/>
  <c r="U70" i="99"/>
  <c r="U197" i="99"/>
  <c r="U71" i="99"/>
  <c r="U198" i="99"/>
  <c r="U72" i="99"/>
  <c r="U199" i="99"/>
  <c r="U73" i="99"/>
  <c r="U200" i="99"/>
  <c r="U74" i="99"/>
  <c r="U75" i="99"/>
  <c r="U76" i="99"/>
  <c r="U203" i="99"/>
  <c r="U77" i="99"/>
  <c r="U204" i="99"/>
  <c r="U78" i="99"/>
  <c r="U205" i="99"/>
  <c r="U79" i="99"/>
  <c r="U206" i="99"/>
  <c r="U80" i="99"/>
  <c r="U207" i="99"/>
  <c r="U81" i="99"/>
  <c r="U208" i="99"/>
  <c r="U82" i="99"/>
  <c r="U209" i="99"/>
  <c r="U83" i="99"/>
  <c r="U210" i="99"/>
  <c r="U84" i="99"/>
  <c r="U211" i="99"/>
  <c r="U85" i="99"/>
  <c r="U212" i="99"/>
  <c r="U86" i="99"/>
  <c r="U213" i="99"/>
  <c r="U87" i="99"/>
  <c r="U214" i="99"/>
  <c r="U88" i="99"/>
  <c r="U215" i="99"/>
  <c r="U89" i="99"/>
  <c r="U216" i="99"/>
  <c r="U90" i="99"/>
  <c r="U217" i="99"/>
  <c r="U91" i="99"/>
  <c r="U218" i="99"/>
  <c r="U92" i="99"/>
  <c r="U219" i="99"/>
  <c r="U93" i="99"/>
  <c r="U220" i="99"/>
  <c r="U94" i="99"/>
  <c r="U221" i="99"/>
  <c r="U95" i="99"/>
  <c r="U222" i="99"/>
  <c r="U96" i="99"/>
  <c r="U223" i="99"/>
  <c r="U97" i="99"/>
  <c r="U224" i="99"/>
  <c r="U98" i="99"/>
  <c r="U225" i="99"/>
  <c r="U99" i="99"/>
  <c r="U226" i="99"/>
  <c r="U100" i="99"/>
  <c r="U227" i="99"/>
  <c r="U101" i="99"/>
  <c r="U228" i="99"/>
  <c r="U102" i="99"/>
  <c r="U229" i="99"/>
  <c r="U103" i="99"/>
  <c r="U230" i="99"/>
  <c r="U104" i="99"/>
  <c r="U231" i="99"/>
  <c r="U105" i="99"/>
  <c r="U106" i="99"/>
  <c r="U233" i="99"/>
  <c r="U107" i="99"/>
  <c r="U234" i="99"/>
  <c r="U108" i="99"/>
  <c r="U235" i="99"/>
  <c r="U109" i="99"/>
  <c r="U236" i="99"/>
  <c r="U110" i="99"/>
  <c r="U237" i="99"/>
  <c r="U111" i="99"/>
  <c r="U238" i="99"/>
  <c r="U112" i="99"/>
  <c r="U239" i="99"/>
  <c r="U113" i="99"/>
  <c r="U240" i="99"/>
  <c r="U114" i="99"/>
  <c r="U241" i="99"/>
  <c r="U115" i="99"/>
  <c r="U242" i="99"/>
  <c r="U116" i="99"/>
  <c r="U243" i="99"/>
  <c r="U117" i="99"/>
  <c r="U244" i="99"/>
  <c r="U118" i="99"/>
  <c r="U245" i="99"/>
  <c r="U119" i="99"/>
  <c r="U246" i="99"/>
  <c r="U120" i="99"/>
  <c r="U247" i="99"/>
  <c r="U121" i="99"/>
  <c r="U248" i="99"/>
  <c r="U122" i="99"/>
  <c r="U249" i="99"/>
  <c r="U123" i="99"/>
  <c r="U250" i="99"/>
  <c r="U124" i="99"/>
  <c r="U251" i="99"/>
  <c r="S6" i="99"/>
  <c r="S7" i="99"/>
  <c r="S134" i="99"/>
  <c r="S8" i="99"/>
  <c r="S135" i="99"/>
  <c r="S9" i="99"/>
  <c r="S136" i="99"/>
  <c r="S10" i="99"/>
  <c r="S137" i="99"/>
  <c r="S11" i="99"/>
  <c r="S138" i="99"/>
  <c r="S12" i="99"/>
  <c r="S139" i="99"/>
  <c r="S13" i="99"/>
  <c r="S14" i="99"/>
  <c r="S141" i="99"/>
  <c r="S15" i="99"/>
  <c r="S142" i="99"/>
  <c r="S16" i="99"/>
  <c r="S143" i="99"/>
  <c r="S17" i="99"/>
  <c r="S144" i="99"/>
  <c r="S18" i="99"/>
  <c r="S145" i="99"/>
  <c r="S19" i="99"/>
  <c r="S146" i="99"/>
  <c r="S20" i="99"/>
  <c r="S147" i="99"/>
  <c r="S21" i="99"/>
  <c r="S148" i="99"/>
  <c r="S22" i="99"/>
  <c r="S23" i="99"/>
  <c r="S150" i="99"/>
  <c r="S24" i="99"/>
  <c r="S25" i="99"/>
  <c r="S152" i="99"/>
  <c r="S26" i="99"/>
  <c r="S153" i="99"/>
  <c r="S27" i="99"/>
  <c r="S28" i="99"/>
  <c r="S155" i="99"/>
  <c r="S29" i="99"/>
  <c r="S30" i="99"/>
  <c r="S31" i="99"/>
  <c r="S158" i="99"/>
  <c r="S32" i="99"/>
  <c r="S159" i="99"/>
  <c r="S33" i="99"/>
  <c r="S160" i="99"/>
  <c r="S34" i="99"/>
  <c r="S161" i="99"/>
  <c r="S35" i="99"/>
  <c r="S162" i="99"/>
  <c r="S36" i="99"/>
  <c r="S37" i="99"/>
  <c r="S164" i="99"/>
  <c r="S38" i="99"/>
  <c r="S165" i="99"/>
  <c r="S39" i="99"/>
  <c r="S166" i="99"/>
  <c r="S40" i="99"/>
  <c r="S167" i="99"/>
  <c r="S41" i="99"/>
  <c r="S168" i="99"/>
  <c r="S42" i="99"/>
  <c r="S169" i="99"/>
  <c r="S43" i="99"/>
  <c r="S44" i="99"/>
  <c r="S171" i="99"/>
  <c r="S45" i="99"/>
  <c r="S46" i="99"/>
  <c r="S173" i="99"/>
  <c r="S47" i="99"/>
  <c r="S174" i="99"/>
  <c r="S48" i="99"/>
  <c r="S175" i="99"/>
  <c r="S49" i="99"/>
  <c r="S176" i="99"/>
  <c r="S50" i="99"/>
  <c r="S51" i="99"/>
  <c r="S178" i="99"/>
  <c r="S52" i="99"/>
  <c r="S179" i="99"/>
  <c r="S53" i="99"/>
  <c r="S54" i="99"/>
  <c r="S181" i="99"/>
  <c r="S55" i="99"/>
  <c r="S182" i="99"/>
  <c r="S56" i="99"/>
  <c r="S183" i="99"/>
  <c r="S57" i="99"/>
  <c r="S184" i="99"/>
  <c r="S58" i="99"/>
  <c r="S185" i="99"/>
  <c r="S59" i="99"/>
  <c r="S186" i="99"/>
  <c r="S60" i="99"/>
  <c r="S187" i="99"/>
  <c r="S61" i="99"/>
  <c r="S188" i="99"/>
  <c r="S62" i="99"/>
  <c r="S189" i="99"/>
  <c r="S63" i="99"/>
  <c r="S190" i="99"/>
  <c r="S64" i="99"/>
  <c r="S191" i="99"/>
  <c r="S65" i="99"/>
  <c r="S66" i="99"/>
  <c r="S193" i="99"/>
  <c r="S67" i="99"/>
  <c r="S194" i="99"/>
  <c r="S68" i="99"/>
  <c r="S69" i="99"/>
  <c r="S196" i="99"/>
  <c r="S70" i="99"/>
  <c r="S197" i="99"/>
  <c r="S71" i="99"/>
  <c r="S198" i="99"/>
  <c r="S72" i="99"/>
  <c r="S199" i="99"/>
  <c r="S73" i="99"/>
  <c r="S74" i="99"/>
  <c r="S201" i="99"/>
  <c r="S75" i="99"/>
  <c r="S202" i="99"/>
  <c r="S76" i="99"/>
  <c r="S203" i="99"/>
  <c r="S77" i="99"/>
  <c r="S78" i="99"/>
  <c r="S205" i="99"/>
  <c r="S79" i="99"/>
  <c r="S206" i="99"/>
  <c r="S80" i="99"/>
  <c r="S207" i="99"/>
  <c r="S81" i="99"/>
  <c r="S208" i="99"/>
  <c r="S82" i="99"/>
  <c r="S83" i="99"/>
  <c r="S84" i="99"/>
  <c r="S85" i="99"/>
  <c r="S212" i="99"/>
  <c r="S86" i="99"/>
  <c r="S87" i="99"/>
  <c r="S214" i="99"/>
  <c r="S88" i="99"/>
  <c r="S89" i="99"/>
  <c r="S216" i="99"/>
  <c r="S90" i="99"/>
  <c r="S217" i="99"/>
  <c r="S91" i="99"/>
  <c r="S218" i="99"/>
  <c r="S92" i="99"/>
  <c r="S219" i="99"/>
  <c r="S93" i="99"/>
  <c r="S94" i="99"/>
  <c r="S221" i="99"/>
  <c r="S95" i="99"/>
  <c r="S222" i="99"/>
  <c r="S96" i="99"/>
  <c r="S223" i="99"/>
  <c r="S97" i="99"/>
  <c r="S224" i="99"/>
  <c r="S98" i="99"/>
  <c r="S225" i="99"/>
  <c r="S99" i="99"/>
  <c r="S226" i="99"/>
  <c r="S100" i="99"/>
  <c r="S101" i="99"/>
  <c r="S228" i="99"/>
  <c r="S102" i="99"/>
  <c r="S229" i="99"/>
  <c r="S103" i="99"/>
  <c r="S104" i="99"/>
  <c r="S231" i="99"/>
  <c r="S105" i="99"/>
  <c r="S106" i="99"/>
  <c r="S233" i="99"/>
  <c r="S107" i="99"/>
  <c r="S234" i="99"/>
  <c r="S108" i="99"/>
  <c r="S235" i="99"/>
  <c r="S109" i="99"/>
  <c r="S110" i="99"/>
  <c r="S237" i="99"/>
  <c r="S111" i="99"/>
  <c r="S238" i="99"/>
  <c r="S112" i="99"/>
  <c r="S239" i="99"/>
  <c r="S113" i="99"/>
  <c r="S240" i="99"/>
  <c r="S114" i="99"/>
  <c r="S115" i="99"/>
  <c r="S242" i="99"/>
  <c r="S116" i="99"/>
  <c r="S243" i="99"/>
  <c r="S117" i="99"/>
  <c r="S244" i="99"/>
  <c r="S118" i="99"/>
  <c r="S245" i="99"/>
  <c r="S119" i="99"/>
  <c r="S246" i="99"/>
  <c r="S120" i="99"/>
  <c r="S247" i="99"/>
  <c r="S121" i="99"/>
  <c r="S122" i="99"/>
  <c r="S249" i="99"/>
  <c r="S123" i="99"/>
  <c r="S250" i="99"/>
  <c r="S124" i="99"/>
  <c r="S251" i="99"/>
  <c r="Q6" i="99"/>
  <c r="Q7" i="99"/>
  <c r="Q134" i="99"/>
  <c r="Q8" i="99"/>
  <c r="Q135" i="99"/>
  <c r="Q9" i="99"/>
  <c r="Q136" i="99"/>
  <c r="Q10" i="99"/>
  <c r="Q137" i="99"/>
  <c r="Q11" i="99"/>
  <c r="Q138" i="99"/>
  <c r="Q12" i="99"/>
  <c r="Q139" i="99"/>
  <c r="Q13" i="99"/>
  <c r="Q14" i="99"/>
  <c r="Q141" i="99"/>
  <c r="Q15" i="99"/>
  <c r="Q142" i="99"/>
  <c r="Q16" i="99"/>
  <c r="Q143" i="99"/>
  <c r="Q17" i="99"/>
  <c r="Q144" i="99"/>
  <c r="Q18" i="99"/>
  <c r="Q145" i="99"/>
  <c r="Q19" i="99"/>
  <c r="Q146" i="99"/>
  <c r="Q20" i="99"/>
  <c r="Q147" i="99"/>
  <c r="Q21" i="99"/>
  <c r="Q148" i="99"/>
  <c r="Q22" i="99"/>
  <c r="Q23" i="99"/>
  <c r="Q150" i="99"/>
  <c r="Q24" i="99"/>
  <c r="Q25" i="99"/>
  <c r="Q152" i="99"/>
  <c r="Q26" i="99"/>
  <c r="Q27" i="99"/>
  <c r="Q28" i="99"/>
  <c r="Q155" i="99"/>
  <c r="Q29" i="99"/>
  <c r="Q30" i="99"/>
  <c r="Q31" i="99"/>
  <c r="Q32" i="99"/>
  <c r="Q159" i="99"/>
  <c r="Q33" i="99"/>
  <c r="Q160" i="99"/>
  <c r="Q34" i="99"/>
  <c r="Q161" i="99"/>
  <c r="Q35" i="99"/>
  <c r="Q162" i="99"/>
  <c r="Q36" i="99"/>
  <c r="Q37" i="99"/>
  <c r="Q164" i="99"/>
  <c r="Q38" i="99"/>
  <c r="Q165" i="99"/>
  <c r="Q39" i="99"/>
  <c r="Q40" i="99"/>
  <c r="Q167" i="99"/>
  <c r="Q41" i="99"/>
  <c r="Q168" i="99"/>
  <c r="Q42" i="99"/>
  <c r="Q169" i="99"/>
  <c r="Q43" i="99"/>
  <c r="Q44" i="99"/>
  <c r="Q171" i="99"/>
  <c r="Q45" i="99"/>
  <c r="Q46" i="99"/>
  <c r="Q173" i="99"/>
  <c r="Q47" i="99"/>
  <c r="Q174" i="99"/>
  <c r="Q48" i="99"/>
  <c r="Q175" i="99"/>
  <c r="Q49" i="99"/>
  <c r="Q176" i="99"/>
  <c r="Q50" i="99"/>
  <c r="Q51" i="99"/>
  <c r="Q178" i="99"/>
  <c r="Q52" i="99"/>
  <c r="Q179" i="99"/>
  <c r="Q53" i="99"/>
  <c r="Q54" i="99"/>
  <c r="Q181" i="99"/>
  <c r="Q55" i="99"/>
  <c r="Q182" i="99"/>
  <c r="Q56" i="99"/>
  <c r="Q57" i="99"/>
  <c r="Q184" i="99"/>
  <c r="Q58" i="99"/>
  <c r="Q185" i="99"/>
  <c r="Q59" i="99"/>
  <c r="Q60" i="99"/>
  <c r="Q187" i="99"/>
  <c r="Q61" i="99"/>
  <c r="Q188" i="99"/>
  <c r="Q62" i="99"/>
  <c r="Q189" i="99"/>
  <c r="Q63" i="99"/>
  <c r="Q190" i="99"/>
  <c r="Q64" i="99"/>
  <c r="Q191" i="99"/>
  <c r="Q65" i="99"/>
  <c r="Q192" i="99"/>
  <c r="Q66" i="99"/>
  <c r="Q193" i="99"/>
  <c r="Q67" i="99"/>
  <c r="Q194" i="99"/>
  <c r="Q68" i="99"/>
  <c r="Q195" i="99"/>
  <c r="Q69" i="99"/>
  <c r="Q70" i="99"/>
  <c r="Q197" i="99"/>
  <c r="Q71" i="99"/>
  <c r="Q72" i="99"/>
  <c r="Q73" i="99"/>
  <c r="Q200" i="99"/>
  <c r="Q74" i="99"/>
  <c r="Q75" i="99"/>
  <c r="Q76" i="99"/>
  <c r="Q203" i="99"/>
  <c r="Q77" i="99"/>
  <c r="Q78" i="99"/>
  <c r="Q205" i="99"/>
  <c r="Q79" i="99"/>
  <c r="Q80" i="99"/>
  <c r="Q207" i="99"/>
  <c r="Q81" i="99"/>
  <c r="Q208" i="99"/>
  <c r="Q82" i="99"/>
  <c r="Q83" i="99"/>
  <c r="Q210" i="99"/>
  <c r="Q84" i="99"/>
  <c r="Q211" i="99"/>
  <c r="Q85" i="99"/>
  <c r="Q212" i="99"/>
  <c r="Q86" i="99"/>
  <c r="Q213" i="99"/>
  <c r="Q87" i="99"/>
  <c r="Q214" i="99"/>
  <c r="Q88" i="99"/>
  <c r="Q89" i="99"/>
  <c r="Q216" i="99"/>
  <c r="Q90" i="99"/>
  <c r="Q217" i="99"/>
  <c r="Q91" i="99"/>
  <c r="Q218" i="99"/>
  <c r="Q92" i="99"/>
  <c r="Q219" i="99"/>
  <c r="Q93" i="99"/>
  <c r="Q94" i="99"/>
  <c r="Q95" i="99"/>
  <c r="Q222" i="99"/>
  <c r="Q96" i="99"/>
  <c r="Q223" i="99"/>
  <c r="Q97" i="99"/>
  <c r="Q98" i="99"/>
  <c r="Q225" i="99"/>
  <c r="Q99" i="99"/>
  <c r="Q226" i="99"/>
  <c r="Q100" i="99"/>
  <c r="Q101" i="99"/>
  <c r="Q228" i="99"/>
  <c r="Q102" i="99"/>
  <c r="Q229" i="99"/>
  <c r="Q103" i="99"/>
  <c r="Q104" i="99"/>
  <c r="Q231" i="99"/>
  <c r="Q105" i="99"/>
  <c r="Q106" i="99"/>
  <c r="Q233" i="99"/>
  <c r="Q107" i="99"/>
  <c r="Q234" i="99"/>
  <c r="Q108" i="99"/>
  <c r="Q235" i="99"/>
  <c r="Q109" i="99"/>
  <c r="Q236" i="99"/>
  <c r="Q110" i="99"/>
  <c r="Q111" i="99"/>
  <c r="Q238" i="99"/>
  <c r="Q112" i="99"/>
  <c r="Q239" i="99"/>
  <c r="Q113" i="99"/>
  <c r="Q240" i="99"/>
  <c r="Q114" i="99"/>
  <c r="Q115" i="99"/>
  <c r="Q242" i="99"/>
  <c r="Q116" i="99"/>
  <c r="Q243" i="99"/>
  <c r="Q117" i="99"/>
  <c r="Q118" i="99"/>
  <c r="Q245" i="99"/>
  <c r="Q119" i="99"/>
  <c r="Q246" i="99"/>
  <c r="Q120" i="99"/>
  <c r="Q247" i="99"/>
  <c r="Q121" i="99"/>
  <c r="Q122" i="99"/>
  <c r="Q249" i="99"/>
  <c r="Q123" i="99"/>
  <c r="Q250" i="99"/>
  <c r="Q124" i="99"/>
  <c r="Q251" i="99"/>
  <c r="O6" i="99"/>
  <c r="O7" i="99"/>
  <c r="O134" i="99"/>
  <c r="O8" i="99"/>
  <c r="O135" i="99"/>
  <c r="O9" i="99"/>
  <c r="O136" i="99"/>
  <c r="O10" i="99"/>
  <c r="O137" i="99"/>
  <c r="O11" i="99"/>
  <c r="O138" i="99"/>
  <c r="O12" i="99"/>
  <c r="O139" i="99"/>
  <c r="O13" i="99"/>
  <c r="O14" i="99"/>
  <c r="O141" i="99"/>
  <c r="O15" i="99"/>
  <c r="O142" i="99"/>
  <c r="O16" i="99"/>
  <c r="O143" i="99"/>
  <c r="O17" i="99"/>
  <c r="O144" i="99"/>
  <c r="O18" i="99"/>
  <c r="O145" i="99"/>
  <c r="O19" i="99"/>
  <c r="O146" i="99"/>
  <c r="O20" i="99"/>
  <c r="O147" i="99"/>
  <c r="O21" i="99"/>
  <c r="O148" i="99"/>
  <c r="O22" i="99"/>
  <c r="O23" i="99"/>
  <c r="O150" i="99"/>
  <c r="O24" i="99"/>
  <c r="O25" i="99"/>
  <c r="O152" i="99"/>
  <c r="O26" i="99"/>
  <c r="O153" i="99"/>
  <c r="O27" i="99"/>
  <c r="O154" i="99"/>
  <c r="O28" i="99"/>
  <c r="O155" i="99"/>
  <c r="O29" i="99"/>
  <c r="O156" i="99"/>
  <c r="O30" i="99"/>
  <c r="O157" i="99"/>
  <c r="O31" i="99"/>
  <c r="O32" i="99"/>
  <c r="O159" i="99"/>
  <c r="O33" i="99"/>
  <c r="O160" i="99"/>
  <c r="O34" i="99"/>
  <c r="O161" i="99"/>
  <c r="O35" i="99"/>
  <c r="O162" i="99"/>
  <c r="O36" i="99"/>
  <c r="O163" i="99"/>
  <c r="O37" i="99"/>
  <c r="O164" i="99"/>
  <c r="O38" i="99"/>
  <c r="O165" i="99"/>
  <c r="O39" i="99"/>
  <c r="O166" i="99"/>
  <c r="O40" i="99"/>
  <c r="O167" i="99"/>
  <c r="O41" i="99"/>
  <c r="O168" i="99"/>
  <c r="O42" i="99"/>
  <c r="O169" i="99"/>
  <c r="O43" i="99"/>
  <c r="O170" i="99"/>
  <c r="O44" i="99"/>
  <c r="O171" i="99"/>
  <c r="O45" i="99"/>
  <c r="O172" i="99"/>
  <c r="O46" i="99"/>
  <c r="O173" i="99"/>
  <c r="O47" i="99"/>
  <c r="O174" i="99"/>
  <c r="O48" i="99"/>
  <c r="O175" i="99"/>
  <c r="O49" i="99"/>
  <c r="O176" i="99"/>
  <c r="O50" i="99"/>
  <c r="O177" i="99"/>
  <c r="O51" i="99"/>
  <c r="O178" i="99"/>
  <c r="O52" i="99"/>
  <c r="O179" i="99"/>
  <c r="O53" i="99"/>
  <c r="O54" i="99"/>
  <c r="O181" i="99"/>
  <c r="O55" i="99"/>
  <c r="O182" i="99"/>
  <c r="O56" i="99"/>
  <c r="O183" i="99"/>
  <c r="O57" i="99"/>
  <c r="O184" i="99"/>
  <c r="O58" i="99"/>
  <c r="O185" i="99"/>
  <c r="O59" i="99"/>
  <c r="O186" i="99"/>
  <c r="O60" i="99"/>
  <c r="O187" i="99"/>
  <c r="O61" i="99"/>
  <c r="O188" i="99"/>
  <c r="O62" i="99"/>
  <c r="O189" i="99"/>
  <c r="O63" i="99"/>
  <c r="O190" i="99"/>
  <c r="O64" i="99"/>
  <c r="O191" i="99"/>
  <c r="O65" i="99"/>
  <c r="O192" i="99"/>
  <c r="O66" i="99"/>
  <c r="O193" i="99"/>
  <c r="O67" i="99"/>
  <c r="O194" i="99"/>
  <c r="O68" i="99"/>
  <c r="O195" i="99"/>
  <c r="O69" i="99"/>
  <c r="O196" i="99"/>
  <c r="O70" i="99"/>
  <c r="O197" i="99"/>
  <c r="O71" i="99"/>
  <c r="O198" i="99"/>
  <c r="O72" i="99"/>
  <c r="O199" i="99"/>
  <c r="O73" i="99"/>
  <c r="O200" i="99"/>
  <c r="O74" i="99"/>
  <c r="O75" i="99"/>
  <c r="O76" i="99"/>
  <c r="O203" i="99"/>
  <c r="O77" i="99"/>
  <c r="O78" i="99"/>
  <c r="O205" i="99"/>
  <c r="O79" i="99"/>
  <c r="O80" i="99"/>
  <c r="O207" i="99"/>
  <c r="O81" i="99"/>
  <c r="O208" i="99"/>
  <c r="O82" i="99"/>
  <c r="O209" i="99"/>
  <c r="O83" i="99"/>
  <c r="O210" i="99"/>
  <c r="O84" i="99"/>
  <c r="O211" i="99"/>
  <c r="O85" i="99"/>
  <c r="O212" i="99"/>
  <c r="O86" i="99"/>
  <c r="O213" i="99"/>
  <c r="O87" i="99"/>
  <c r="O214" i="99"/>
  <c r="O88" i="99"/>
  <c r="O215" i="99"/>
  <c r="O89" i="99"/>
  <c r="O216" i="99"/>
  <c r="O90" i="99"/>
  <c r="O217" i="99"/>
  <c r="O91" i="99"/>
  <c r="O218" i="99"/>
  <c r="O92" i="99"/>
  <c r="O219" i="99"/>
  <c r="O93" i="99"/>
  <c r="O94" i="99"/>
  <c r="O95" i="99"/>
  <c r="O222" i="99"/>
  <c r="O96" i="99"/>
  <c r="O223" i="99"/>
  <c r="O97" i="99"/>
  <c r="O98" i="99"/>
  <c r="O225" i="99"/>
  <c r="O99" i="99"/>
  <c r="O226" i="99"/>
  <c r="O100" i="99"/>
  <c r="O227" i="99"/>
  <c r="O101" i="99"/>
  <c r="O228" i="99"/>
  <c r="O102" i="99"/>
  <c r="O229" i="99"/>
  <c r="O103" i="99"/>
  <c r="O230" i="99"/>
  <c r="O104" i="99"/>
  <c r="O231" i="99"/>
  <c r="O105" i="99"/>
  <c r="O106" i="99"/>
  <c r="O233" i="99"/>
  <c r="O107" i="99"/>
  <c r="O234" i="99"/>
  <c r="O108" i="99"/>
  <c r="O235" i="99"/>
  <c r="O109" i="99"/>
  <c r="O236" i="99"/>
  <c r="O110" i="99"/>
  <c r="O111" i="99"/>
  <c r="O238" i="99"/>
  <c r="O112" i="99"/>
  <c r="O239" i="99"/>
  <c r="O113" i="99"/>
  <c r="O240" i="99"/>
  <c r="O114" i="99"/>
  <c r="O241" i="99"/>
  <c r="O115" i="99"/>
  <c r="O242" i="99"/>
  <c r="O116" i="99"/>
  <c r="O243" i="99"/>
  <c r="O117" i="99"/>
  <c r="O244" i="99"/>
  <c r="O118" i="99"/>
  <c r="O245" i="99"/>
  <c r="O119" i="99"/>
  <c r="O246" i="99"/>
  <c r="O120" i="99"/>
  <c r="O247" i="99"/>
  <c r="O121" i="99"/>
  <c r="O122" i="99"/>
  <c r="O249" i="99"/>
  <c r="O123" i="99"/>
  <c r="O250" i="99"/>
  <c r="O124" i="99"/>
  <c r="O251" i="99"/>
  <c r="M6" i="99"/>
  <c r="M7" i="99"/>
  <c r="M134" i="99"/>
  <c r="M8" i="99"/>
  <c r="M135" i="99"/>
  <c r="M9" i="99"/>
  <c r="M136" i="99"/>
  <c r="M10" i="99"/>
  <c r="M137" i="99"/>
  <c r="M11" i="99"/>
  <c r="M138" i="99"/>
  <c r="M12" i="99"/>
  <c r="M139" i="99"/>
  <c r="M13" i="99"/>
  <c r="M14" i="99"/>
  <c r="M141" i="99"/>
  <c r="M15" i="99"/>
  <c r="M142" i="99"/>
  <c r="M16" i="99"/>
  <c r="M143" i="99"/>
  <c r="M17" i="99"/>
  <c r="M144" i="99"/>
  <c r="M18" i="99"/>
  <c r="M145" i="99"/>
  <c r="M19" i="99"/>
  <c r="M146" i="99"/>
  <c r="M20" i="99"/>
  <c r="M147" i="99"/>
  <c r="M21" i="99"/>
  <c r="M148" i="99"/>
  <c r="M22" i="99"/>
  <c r="M23" i="99"/>
  <c r="M150" i="99"/>
  <c r="M24" i="99"/>
  <c r="M25" i="99"/>
  <c r="M152" i="99"/>
  <c r="M26" i="99"/>
  <c r="M27" i="99"/>
  <c r="M28" i="99"/>
  <c r="M155" i="99"/>
  <c r="M29" i="99"/>
  <c r="M30" i="99"/>
  <c r="M31" i="99"/>
  <c r="M32" i="99"/>
  <c r="M159" i="99"/>
  <c r="M33" i="99"/>
  <c r="M160" i="99"/>
  <c r="M34" i="99"/>
  <c r="M161" i="99"/>
  <c r="M35" i="99"/>
  <c r="M162" i="99"/>
  <c r="M36" i="99"/>
  <c r="M37" i="99"/>
  <c r="M164" i="99"/>
  <c r="M38" i="99"/>
  <c r="M165" i="99"/>
  <c r="M39" i="99"/>
  <c r="M166" i="99"/>
  <c r="M40" i="99"/>
  <c r="M167" i="99"/>
  <c r="M41" i="99"/>
  <c r="M168" i="99"/>
  <c r="M42" i="99"/>
  <c r="M169" i="99"/>
  <c r="M43" i="99"/>
  <c r="M44" i="99"/>
  <c r="M171" i="99"/>
  <c r="M45" i="99"/>
  <c r="M46" i="99"/>
  <c r="M173" i="99"/>
  <c r="M47" i="99"/>
  <c r="M174" i="99"/>
  <c r="M48" i="99"/>
  <c r="M175" i="99"/>
  <c r="M49" i="99"/>
  <c r="M50" i="99"/>
  <c r="M51" i="99"/>
  <c r="M178" i="99"/>
  <c r="M52" i="99"/>
  <c r="M179" i="99"/>
  <c r="M53" i="99"/>
  <c r="M54" i="99"/>
  <c r="M181" i="99"/>
  <c r="M55" i="99"/>
  <c r="M182" i="99"/>
  <c r="M56" i="99"/>
  <c r="M57" i="99"/>
  <c r="M184" i="99"/>
  <c r="M58" i="99"/>
  <c r="M185" i="99"/>
  <c r="M59" i="99"/>
  <c r="M60" i="99"/>
  <c r="M187" i="99"/>
  <c r="M61" i="99"/>
  <c r="M188" i="99"/>
  <c r="M62" i="99"/>
  <c r="M189" i="99"/>
  <c r="M63" i="99"/>
  <c r="M190" i="99"/>
  <c r="M64" i="99"/>
  <c r="M191" i="99"/>
  <c r="M65" i="99"/>
  <c r="M192" i="99"/>
  <c r="M66" i="99"/>
  <c r="M193" i="99"/>
  <c r="M67" i="99"/>
  <c r="M194" i="99"/>
  <c r="M68" i="99"/>
  <c r="M195" i="99"/>
  <c r="M69" i="99"/>
  <c r="M196" i="99"/>
  <c r="M70" i="99"/>
  <c r="M197" i="99"/>
  <c r="M71" i="99"/>
  <c r="M72" i="99"/>
  <c r="M73" i="99"/>
  <c r="M200" i="99"/>
  <c r="M74" i="99"/>
  <c r="M75" i="99"/>
  <c r="M76" i="99"/>
  <c r="M203" i="99"/>
  <c r="M77" i="99"/>
  <c r="M78" i="99"/>
  <c r="M205" i="99"/>
  <c r="M79" i="99"/>
  <c r="M80" i="99"/>
  <c r="M207" i="99"/>
  <c r="M81" i="99"/>
  <c r="M208" i="99"/>
  <c r="M82" i="99"/>
  <c r="M209" i="99"/>
  <c r="M83" i="99"/>
  <c r="M210" i="99"/>
  <c r="M84" i="99"/>
  <c r="M211" i="99"/>
  <c r="M85" i="99"/>
  <c r="M212" i="99"/>
  <c r="M86" i="99"/>
  <c r="M213" i="99"/>
  <c r="M87" i="99"/>
  <c r="M214" i="99"/>
  <c r="M88" i="99"/>
  <c r="M89" i="99"/>
  <c r="M216" i="99"/>
  <c r="M90" i="99"/>
  <c r="M217" i="99"/>
  <c r="M91" i="99"/>
  <c r="M218" i="99"/>
  <c r="M92" i="99"/>
  <c r="M219" i="99"/>
  <c r="M93" i="99"/>
  <c r="M94" i="99"/>
  <c r="M95" i="99"/>
  <c r="M222" i="99"/>
  <c r="M96" i="99"/>
  <c r="M223" i="99"/>
  <c r="M97" i="99"/>
  <c r="M98" i="99"/>
  <c r="M225" i="99"/>
  <c r="M99" i="99"/>
  <c r="M226" i="99"/>
  <c r="M100" i="99"/>
  <c r="M101" i="99"/>
  <c r="M228" i="99"/>
  <c r="M102" i="99"/>
  <c r="M229" i="99"/>
  <c r="M103" i="99"/>
  <c r="M104" i="99"/>
  <c r="M231" i="99"/>
  <c r="M105" i="99"/>
  <c r="M106" i="99"/>
  <c r="M233" i="99"/>
  <c r="M107" i="99"/>
  <c r="M234" i="99"/>
  <c r="M108" i="99"/>
  <c r="M235" i="99"/>
  <c r="M109" i="99"/>
  <c r="M236" i="99"/>
  <c r="M110" i="99"/>
  <c r="M111" i="99"/>
  <c r="M238" i="99"/>
  <c r="M112" i="99"/>
  <c r="M239" i="99"/>
  <c r="M113" i="99"/>
  <c r="M240" i="99"/>
  <c r="M114" i="99"/>
  <c r="M115" i="99"/>
  <c r="M242" i="99"/>
  <c r="M116" i="99"/>
  <c r="M243" i="99"/>
  <c r="M117" i="99"/>
  <c r="M118" i="99"/>
  <c r="M245" i="99"/>
  <c r="M119" i="99"/>
  <c r="M246" i="99"/>
  <c r="M120" i="99"/>
  <c r="M247" i="99"/>
  <c r="M121" i="99"/>
  <c r="M122" i="99"/>
  <c r="M249" i="99"/>
  <c r="M123" i="99"/>
  <c r="M250" i="99"/>
  <c r="M124" i="99"/>
  <c r="M251" i="99"/>
  <c r="K6" i="99"/>
  <c r="K7" i="99"/>
  <c r="K134" i="99"/>
  <c r="K8" i="99"/>
  <c r="K135" i="99"/>
  <c r="K9" i="99"/>
  <c r="K136" i="99"/>
  <c r="K10" i="99"/>
  <c r="K137" i="99"/>
  <c r="K11" i="99"/>
  <c r="K138" i="99"/>
  <c r="K12" i="99"/>
  <c r="K139" i="99"/>
  <c r="K13" i="99"/>
  <c r="K14" i="99"/>
  <c r="K141" i="99"/>
  <c r="K15" i="99"/>
  <c r="K142" i="99"/>
  <c r="K16" i="99"/>
  <c r="K143" i="99"/>
  <c r="K17" i="99"/>
  <c r="K144" i="99"/>
  <c r="K18" i="99"/>
  <c r="K145" i="99"/>
  <c r="K19" i="99"/>
  <c r="K146" i="99"/>
  <c r="K20" i="99"/>
  <c r="K147" i="99"/>
  <c r="K21" i="99"/>
  <c r="K148" i="99"/>
  <c r="K22" i="99"/>
  <c r="K23" i="99"/>
  <c r="K150" i="99"/>
  <c r="K24" i="99"/>
  <c r="K25" i="99"/>
  <c r="K152" i="99"/>
  <c r="K26" i="99"/>
  <c r="K27" i="99"/>
  <c r="K28" i="99"/>
  <c r="K155" i="99"/>
  <c r="K29" i="99"/>
  <c r="K30" i="99"/>
  <c r="K31" i="99"/>
  <c r="K32" i="99"/>
  <c r="K159" i="99"/>
  <c r="K33" i="99"/>
  <c r="K160" i="99"/>
  <c r="K34" i="99"/>
  <c r="K161" i="99"/>
  <c r="K35" i="99"/>
  <c r="K162" i="99"/>
  <c r="K36" i="99"/>
  <c r="K37" i="99"/>
  <c r="K164" i="99"/>
  <c r="K38" i="99"/>
  <c r="K165" i="99"/>
  <c r="K39" i="99"/>
  <c r="K40" i="99"/>
  <c r="K167" i="99"/>
  <c r="K41" i="99"/>
  <c r="K168" i="99"/>
  <c r="K42" i="99"/>
  <c r="K169" i="99"/>
  <c r="K43" i="99"/>
  <c r="K44" i="99"/>
  <c r="K171" i="99"/>
  <c r="K45" i="99"/>
  <c r="K46" i="99"/>
  <c r="K173" i="99"/>
  <c r="K47" i="99"/>
  <c r="K174" i="99"/>
  <c r="K48" i="99"/>
  <c r="K175" i="99"/>
  <c r="K49" i="99"/>
  <c r="K50" i="99"/>
  <c r="K51" i="99"/>
  <c r="K178" i="99"/>
  <c r="K52" i="99"/>
  <c r="K179" i="99"/>
  <c r="K53" i="99"/>
  <c r="K54" i="99"/>
  <c r="K181" i="99"/>
  <c r="K55" i="99"/>
  <c r="K182" i="99"/>
  <c r="K56" i="99"/>
  <c r="K183" i="99"/>
  <c r="K57" i="99"/>
  <c r="K184" i="99"/>
  <c r="K58" i="99"/>
  <c r="K185" i="99"/>
  <c r="K59" i="99"/>
  <c r="K60" i="99"/>
  <c r="K187" i="99"/>
  <c r="K61" i="99"/>
  <c r="K188" i="99"/>
  <c r="K62" i="99"/>
  <c r="K189" i="99"/>
  <c r="K63" i="99"/>
  <c r="K64" i="99"/>
  <c r="K191" i="99"/>
  <c r="K65" i="99"/>
  <c r="K66" i="99"/>
  <c r="K193" i="99"/>
  <c r="K67" i="99"/>
  <c r="K194" i="99"/>
  <c r="K68" i="99"/>
  <c r="K195" i="99"/>
  <c r="K69" i="99"/>
  <c r="K70" i="99"/>
  <c r="K197" i="99"/>
  <c r="K71" i="99"/>
  <c r="K72" i="99"/>
  <c r="K73" i="99"/>
  <c r="K200" i="99"/>
  <c r="K74" i="99"/>
  <c r="K201" i="99"/>
  <c r="K75" i="99"/>
  <c r="K202" i="99"/>
  <c r="K76" i="99"/>
  <c r="K203" i="99"/>
  <c r="K77" i="99"/>
  <c r="K78" i="99"/>
  <c r="K205" i="99"/>
  <c r="K79" i="99"/>
  <c r="K206" i="99"/>
  <c r="K80" i="99"/>
  <c r="K207" i="99"/>
  <c r="K81" i="99"/>
  <c r="K208" i="99"/>
  <c r="K82" i="99"/>
  <c r="K83" i="99"/>
  <c r="K210" i="99"/>
  <c r="K84" i="99"/>
  <c r="K211" i="99"/>
  <c r="K85" i="99"/>
  <c r="K212" i="99"/>
  <c r="K86" i="99"/>
  <c r="K213" i="99"/>
  <c r="K87" i="99"/>
  <c r="K214" i="99"/>
  <c r="K88" i="99"/>
  <c r="K215" i="99"/>
  <c r="K89" i="99"/>
  <c r="K90" i="99"/>
  <c r="K91" i="99"/>
  <c r="K92" i="99"/>
  <c r="K219" i="99"/>
  <c r="K93" i="99"/>
  <c r="K94" i="99"/>
  <c r="K221" i="99"/>
  <c r="K95" i="99"/>
  <c r="K222" i="99"/>
  <c r="K96" i="99"/>
  <c r="K223" i="99"/>
  <c r="K97" i="99"/>
  <c r="K98" i="99"/>
  <c r="K99" i="99"/>
  <c r="K226" i="99"/>
  <c r="K100" i="99"/>
  <c r="K101" i="99"/>
  <c r="K228" i="99"/>
  <c r="K102" i="99"/>
  <c r="K229" i="99"/>
  <c r="K103" i="99"/>
  <c r="K104" i="99"/>
  <c r="K231" i="99"/>
  <c r="K105" i="99"/>
  <c r="K106" i="99"/>
  <c r="K233" i="99"/>
  <c r="K107" i="99"/>
  <c r="K234" i="99"/>
  <c r="K108" i="99"/>
  <c r="K235" i="99"/>
  <c r="K109" i="99"/>
  <c r="K236" i="99"/>
  <c r="K110" i="99"/>
  <c r="K237" i="99"/>
  <c r="K111" i="99"/>
  <c r="K238" i="99"/>
  <c r="K112" i="99"/>
  <c r="K239" i="99"/>
  <c r="K113" i="99"/>
  <c r="K240" i="99"/>
  <c r="K114" i="99"/>
  <c r="K115" i="99"/>
  <c r="K242" i="99"/>
  <c r="K116" i="99"/>
  <c r="K243" i="99"/>
  <c r="K117" i="99"/>
  <c r="K118" i="99"/>
  <c r="K245" i="99"/>
  <c r="K119" i="99"/>
  <c r="K246" i="99"/>
  <c r="K120" i="99"/>
  <c r="K247" i="99"/>
  <c r="K121" i="99"/>
  <c r="K122" i="99"/>
  <c r="K249" i="99"/>
  <c r="K123" i="99"/>
  <c r="K250" i="99"/>
  <c r="K124" i="99"/>
  <c r="K251" i="99"/>
  <c r="I6" i="99"/>
  <c r="I7" i="99"/>
  <c r="I134" i="99"/>
  <c r="I8" i="99"/>
  <c r="I135" i="99"/>
  <c r="I9" i="99"/>
  <c r="I136" i="99"/>
  <c r="I10" i="99"/>
  <c r="I137" i="99"/>
  <c r="I11" i="99"/>
  <c r="I138" i="99"/>
  <c r="I12" i="99"/>
  <c r="I139" i="99"/>
  <c r="I13" i="99"/>
  <c r="I14" i="99"/>
  <c r="I141" i="99"/>
  <c r="I15" i="99"/>
  <c r="I142" i="99"/>
  <c r="I16" i="99"/>
  <c r="I143" i="99"/>
  <c r="I17" i="99"/>
  <c r="I144" i="99"/>
  <c r="I18" i="99"/>
  <c r="I145" i="99"/>
  <c r="I19" i="99"/>
  <c r="I146" i="99"/>
  <c r="I20" i="99"/>
  <c r="I147" i="99"/>
  <c r="I21" i="99"/>
  <c r="I148" i="99"/>
  <c r="I22" i="99"/>
  <c r="I23" i="99"/>
  <c r="I150" i="99"/>
  <c r="I24" i="99"/>
  <c r="I25" i="99"/>
  <c r="I152" i="99"/>
  <c r="I26" i="99"/>
  <c r="I27" i="99"/>
  <c r="I28" i="99"/>
  <c r="I155" i="99"/>
  <c r="I29" i="99"/>
  <c r="I30" i="99"/>
  <c r="I31" i="99"/>
  <c r="I32" i="99"/>
  <c r="I159" i="99"/>
  <c r="I33" i="99"/>
  <c r="I160" i="99"/>
  <c r="I34" i="99"/>
  <c r="I161" i="99"/>
  <c r="I35" i="99"/>
  <c r="I162" i="99"/>
  <c r="I36" i="99"/>
  <c r="I37" i="99"/>
  <c r="I164" i="99"/>
  <c r="I38" i="99"/>
  <c r="I165" i="99"/>
  <c r="I39" i="99"/>
  <c r="I40" i="99"/>
  <c r="I167" i="99"/>
  <c r="I41" i="99"/>
  <c r="I168" i="99"/>
  <c r="I42" i="99"/>
  <c r="I169" i="99"/>
  <c r="I43" i="99"/>
  <c r="I44" i="99"/>
  <c r="I171" i="99"/>
  <c r="I45" i="99"/>
  <c r="I46" i="99"/>
  <c r="I173" i="99"/>
  <c r="I47" i="99"/>
  <c r="I174" i="99"/>
  <c r="I48" i="99"/>
  <c r="I175" i="99"/>
  <c r="I49" i="99"/>
  <c r="I50" i="99"/>
  <c r="I51" i="99"/>
  <c r="I178" i="99"/>
  <c r="I52" i="99"/>
  <c r="I179" i="99"/>
  <c r="I53" i="99"/>
  <c r="I54" i="99"/>
  <c r="I181" i="99"/>
  <c r="I55" i="99"/>
  <c r="I182" i="99"/>
  <c r="I56" i="99"/>
  <c r="I57" i="99"/>
  <c r="I184" i="99"/>
  <c r="I58" i="99"/>
  <c r="I185" i="99"/>
  <c r="I59" i="99"/>
  <c r="I60" i="99"/>
  <c r="I187" i="99"/>
  <c r="I61" i="99"/>
  <c r="I188" i="99"/>
  <c r="I62" i="99"/>
  <c r="I189" i="99"/>
  <c r="I63" i="99"/>
  <c r="I64" i="99"/>
  <c r="I191" i="99"/>
  <c r="I65" i="99"/>
  <c r="I66" i="99"/>
  <c r="I193" i="99"/>
  <c r="I67" i="99"/>
  <c r="I194" i="99"/>
  <c r="I68" i="99"/>
  <c r="I195" i="99"/>
  <c r="I69" i="99"/>
  <c r="I196" i="99"/>
  <c r="I70" i="99"/>
  <c r="I197" i="99"/>
  <c r="I71" i="99"/>
  <c r="I72" i="99"/>
  <c r="I73" i="99"/>
  <c r="I200" i="99"/>
  <c r="I74" i="99"/>
  <c r="I201" i="99"/>
  <c r="I75" i="99"/>
  <c r="I202" i="99"/>
  <c r="I76" i="99"/>
  <c r="I203" i="99"/>
  <c r="I77" i="99"/>
  <c r="I78" i="99"/>
  <c r="I205" i="99"/>
  <c r="I79" i="99"/>
  <c r="I206" i="99"/>
  <c r="I80" i="99"/>
  <c r="I207" i="99"/>
  <c r="I81" i="99"/>
  <c r="I208" i="99"/>
  <c r="I82" i="99"/>
  <c r="I209" i="99"/>
  <c r="I83" i="99"/>
  <c r="I210" i="99"/>
  <c r="I84" i="99"/>
  <c r="I211" i="99"/>
  <c r="I85" i="99"/>
  <c r="I212" i="99"/>
  <c r="I86" i="99"/>
  <c r="I213" i="99"/>
  <c r="I87" i="99"/>
  <c r="I214" i="99"/>
  <c r="I88" i="99"/>
  <c r="I215" i="99"/>
  <c r="I89" i="99"/>
  <c r="I90" i="99"/>
  <c r="I91" i="99"/>
  <c r="I92" i="99"/>
  <c r="I219" i="99"/>
  <c r="I93" i="99"/>
  <c r="I94" i="99"/>
  <c r="I221" i="99"/>
  <c r="I95" i="99"/>
  <c r="I222" i="99"/>
  <c r="I96" i="99"/>
  <c r="I223" i="99"/>
  <c r="I97" i="99"/>
  <c r="I98" i="99"/>
  <c r="I99" i="99"/>
  <c r="I226" i="99"/>
  <c r="I100" i="99"/>
  <c r="I101" i="99"/>
  <c r="I228" i="99"/>
  <c r="I102" i="99"/>
  <c r="I229" i="99"/>
  <c r="I103" i="99"/>
  <c r="I104" i="99"/>
  <c r="I231" i="99"/>
  <c r="I105" i="99"/>
  <c r="I106" i="99"/>
  <c r="I233" i="99"/>
  <c r="I107" i="99"/>
  <c r="I234" i="99"/>
  <c r="I108" i="99"/>
  <c r="I235" i="99"/>
  <c r="I109" i="99"/>
  <c r="I236" i="99"/>
  <c r="I110" i="99"/>
  <c r="I237" i="99"/>
  <c r="I111" i="99"/>
  <c r="I238" i="99"/>
  <c r="I112" i="99"/>
  <c r="I239" i="99"/>
  <c r="I113" i="99"/>
  <c r="I240" i="99"/>
  <c r="I114" i="99"/>
  <c r="I115" i="99"/>
  <c r="I242" i="99"/>
  <c r="I116" i="99"/>
  <c r="I243" i="99"/>
  <c r="I117" i="99"/>
  <c r="I118" i="99"/>
  <c r="I245" i="99"/>
  <c r="I119" i="99"/>
  <c r="I246" i="99"/>
  <c r="I120" i="99"/>
  <c r="I247" i="99"/>
  <c r="I121" i="99"/>
  <c r="I122" i="99"/>
  <c r="I249" i="99"/>
  <c r="I123" i="99"/>
  <c r="I250" i="99"/>
  <c r="I124" i="99"/>
  <c r="I251" i="99"/>
  <c r="D7" i="99"/>
  <c r="D134" i="99"/>
  <c r="D8" i="99"/>
  <c r="D9" i="99"/>
  <c r="D10" i="99"/>
  <c r="F10" i="99"/>
  <c r="D11" i="99"/>
  <c r="D138" i="99"/>
  <c r="D12" i="99"/>
  <c r="D14" i="99"/>
  <c r="D15" i="99"/>
  <c r="D16" i="99"/>
  <c r="D143" i="99"/>
  <c r="D17" i="99"/>
  <c r="D18" i="99"/>
  <c r="D145" i="99"/>
  <c r="D19" i="99"/>
  <c r="D147" i="99"/>
  <c r="D21" i="99"/>
  <c r="D25" i="99"/>
  <c r="D28" i="99"/>
  <c r="D32" i="99"/>
  <c r="D34" i="99"/>
  <c r="D35" i="99"/>
  <c r="D162" i="99"/>
  <c r="D37" i="99"/>
  <c r="F37" i="99"/>
  <c r="D38" i="99"/>
  <c r="D40" i="99"/>
  <c r="D41" i="99"/>
  <c r="D42" i="99"/>
  <c r="F42" i="99"/>
  <c r="D171" i="99"/>
  <c r="D46" i="99"/>
  <c r="D47" i="99"/>
  <c r="D174" i="99"/>
  <c r="D48" i="99"/>
  <c r="D175" i="99"/>
  <c r="D51" i="99"/>
  <c r="D178" i="99"/>
  <c r="D52" i="99"/>
  <c r="D54" i="99"/>
  <c r="D55" i="99"/>
  <c r="D57" i="99"/>
  <c r="D184" i="99"/>
  <c r="D58" i="99"/>
  <c r="F58" i="99"/>
  <c r="D60" i="99"/>
  <c r="D62" i="99"/>
  <c r="F62" i="99"/>
  <c r="D64" i="99"/>
  <c r="D66" i="99"/>
  <c r="D67" i="99"/>
  <c r="D70" i="99"/>
  <c r="F70" i="99"/>
  <c r="D75" i="99"/>
  <c r="D76" i="99"/>
  <c r="D203" i="99"/>
  <c r="D78" i="99"/>
  <c r="D79" i="99"/>
  <c r="D80" i="99"/>
  <c r="D81" i="99"/>
  <c r="D85" i="99"/>
  <c r="D92" i="99"/>
  <c r="D95" i="99"/>
  <c r="D222" i="99"/>
  <c r="D96" i="99"/>
  <c r="D99" i="99"/>
  <c r="D101" i="99"/>
  <c r="F101" i="99"/>
  <c r="D102" i="99"/>
  <c r="D104" i="99"/>
  <c r="D106" i="99"/>
  <c r="D107" i="99"/>
  <c r="D234" i="99"/>
  <c r="D108" i="99"/>
  <c r="D235" i="99"/>
  <c r="D111" i="99"/>
  <c r="D112" i="99"/>
  <c r="D113" i="99"/>
  <c r="D115" i="99"/>
  <c r="D116" i="99"/>
  <c r="D118" i="99"/>
  <c r="D119" i="99"/>
  <c r="D247" i="99"/>
  <c r="D122" i="99"/>
  <c r="F122" i="99"/>
  <c r="D123" i="99"/>
  <c r="D124" i="99"/>
  <c r="C6" i="99"/>
  <c r="C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C38" i="99"/>
  <c r="C39" i="99"/>
  <c r="C40" i="99"/>
  <c r="C41" i="99"/>
  <c r="C42" i="99"/>
  <c r="C43" i="99"/>
  <c r="C44" i="99"/>
  <c r="C45" i="99"/>
  <c r="C46" i="99"/>
  <c r="C47" i="99"/>
  <c r="C48" i="99"/>
  <c r="C49" i="99"/>
  <c r="C50" i="99"/>
  <c r="C51" i="99"/>
  <c r="C52" i="99"/>
  <c r="C53" i="99"/>
  <c r="C54" i="99"/>
  <c r="C55" i="99"/>
  <c r="C56" i="99"/>
  <c r="C57" i="99"/>
  <c r="C58" i="99"/>
  <c r="C59" i="99"/>
  <c r="C60" i="99"/>
  <c r="C61" i="99"/>
  <c r="C62" i="99"/>
  <c r="C63" i="99"/>
  <c r="C64" i="99"/>
  <c r="C65" i="99"/>
  <c r="C66" i="99"/>
  <c r="C67" i="99"/>
  <c r="C68" i="99"/>
  <c r="C69" i="99"/>
  <c r="C70" i="99"/>
  <c r="C71" i="99"/>
  <c r="C72" i="99"/>
  <c r="C73" i="99"/>
  <c r="C74" i="99"/>
  <c r="C75" i="99"/>
  <c r="C76" i="99"/>
  <c r="C77" i="99"/>
  <c r="C78" i="99"/>
  <c r="C79" i="99"/>
  <c r="C80" i="99"/>
  <c r="C81" i="99"/>
  <c r="C82" i="99"/>
  <c r="C83" i="99"/>
  <c r="C84" i="99"/>
  <c r="C85" i="99"/>
  <c r="C86" i="99"/>
  <c r="C87" i="99"/>
  <c r="C88" i="99"/>
  <c r="C89" i="99"/>
  <c r="C90" i="99"/>
  <c r="C91" i="99"/>
  <c r="C92" i="99"/>
  <c r="C93" i="99"/>
  <c r="C94" i="99"/>
  <c r="C95" i="99"/>
  <c r="C96" i="99"/>
  <c r="C97" i="99"/>
  <c r="C98" i="99"/>
  <c r="C99" i="99"/>
  <c r="C100" i="99"/>
  <c r="C101" i="99"/>
  <c r="C102" i="99"/>
  <c r="C103" i="99"/>
  <c r="C104" i="99"/>
  <c r="C105" i="99"/>
  <c r="C106" i="99"/>
  <c r="C107" i="99"/>
  <c r="C108" i="99"/>
  <c r="C109" i="99"/>
  <c r="C110" i="99"/>
  <c r="C111" i="99"/>
  <c r="C112" i="99"/>
  <c r="C113" i="99"/>
  <c r="C114" i="99"/>
  <c r="C115" i="99"/>
  <c r="C116" i="99"/>
  <c r="C117" i="99"/>
  <c r="C118" i="99"/>
  <c r="C119" i="99"/>
  <c r="C120" i="99"/>
  <c r="C121" i="99"/>
  <c r="C122" i="99"/>
  <c r="C123" i="99"/>
  <c r="C124" i="99"/>
  <c r="B6" i="99"/>
  <c r="B7" i="99"/>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B38" i="99"/>
  <c r="B39" i="99"/>
  <c r="B40" i="99"/>
  <c r="B41" i="99"/>
  <c r="B42" i="99"/>
  <c r="B43" i="99"/>
  <c r="B44" i="99"/>
  <c r="B45" i="99"/>
  <c r="B46" i="99"/>
  <c r="B47" i="99"/>
  <c r="B48" i="99"/>
  <c r="B49" i="99"/>
  <c r="B50" i="99"/>
  <c r="B51" i="99"/>
  <c r="B52" i="99"/>
  <c r="B53" i="99"/>
  <c r="B54" i="99"/>
  <c r="B55" i="99"/>
  <c r="B56" i="99"/>
  <c r="B57" i="99"/>
  <c r="B58" i="99"/>
  <c r="B59" i="99"/>
  <c r="B60" i="99"/>
  <c r="B61" i="99"/>
  <c r="B62" i="99"/>
  <c r="B63" i="99"/>
  <c r="B64" i="99"/>
  <c r="B65" i="99"/>
  <c r="B66" i="99"/>
  <c r="B67" i="99"/>
  <c r="B68" i="99"/>
  <c r="B69" i="99"/>
  <c r="B70" i="99"/>
  <c r="B71" i="99"/>
  <c r="B72" i="99"/>
  <c r="B73" i="99"/>
  <c r="B74" i="99"/>
  <c r="B75" i="99"/>
  <c r="B76" i="99"/>
  <c r="B77" i="99"/>
  <c r="B78" i="99"/>
  <c r="B79" i="99"/>
  <c r="B80" i="99"/>
  <c r="B81" i="99"/>
  <c r="B82" i="99"/>
  <c r="B83" i="99"/>
  <c r="B84" i="99"/>
  <c r="B85" i="99"/>
  <c r="B86" i="99"/>
  <c r="B87" i="99"/>
  <c r="B88" i="99"/>
  <c r="B89" i="99"/>
  <c r="B90" i="99"/>
  <c r="B91" i="99"/>
  <c r="B92" i="99"/>
  <c r="B93" i="99"/>
  <c r="B94" i="99"/>
  <c r="B95" i="99"/>
  <c r="B96" i="99"/>
  <c r="B97" i="99"/>
  <c r="B98" i="99"/>
  <c r="B99" i="99"/>
  <c r="B100" i="99"/>
  <c r="B101" i="99"/>
  <c r="B102" i="99"/>
  <c r="B103" i="99"/>
  <c r="B104" i="99"/>
  <c r="B105" i="99"/>
  <c r="B106" i="99"/>
  <c r="B107" i="99"/>
  <c r="B108" i="99"/>
  <c r="B109" i="99"/>
  <c r="B110" i="99"/>
  <c r="B111" i="99"/>
  <c r="B112" i="99"/>
  <c r="B113" i="99"/>
  <c r="B114" i="99"/>
  <c r="B115" i="99"/>
  <c r="B116" i="99"/>
  <c r="B117" i="99"/>
  <c r="B118" i="99"/>
  <c r="B119" i="99"/>
  <c r="B120" i="99"/>
  <c r="B121" i="99"/>
  <c r="B122" i="99"/>
  <c r="B123" i="99"/>
  <c r="B124" i="99"/>
  <c r="BF101" i="115"/>
  <c r="BF100" i="115"/>
  <c r="BF99" i="115"/>
  <c r="C6" i="115"/>
  <c r="C7" i="115"/>
  <c r="C8" i="115"/>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C42" i="115"/>
  <c r="C43" i="115"/>
  <c r="C44" i="115"/>
  <c r="C45" i="115"/>
  <c r="C46" i="115"/>
  <c r="C47" i="115"/>
  <c r="C48" i="115"/>
  <c r="C49" i="115"/>
  <c r="C50" i="115"/>
  <c r="C51" i="115"/>
  <c r="C52" i="115"/>
  <c r="C53" i="115"/>
  <c r="C54" i="115"/>
  <c r="C55" i="115"/>
  <c r="C56" i="115"/>
  <c r="C57" i="115"/>
  <c r="C58" i="115"/>
  <c r="C59" i="115"/>
  <c r="C60" i="115"/>
  <c r="C61" i="115"/>
  <c r="C62" i="115"/>
  <c r="C63" i="115"/>
  <c r="C64" i="115"/>
  <c r="C65" i="115"/>
  <c r="C66" i="115"/>
  <c r="C67" i="115"/>
  <c r="C68" i="115"/>
  <c r="C69" i="115"/>
  <c r="C70" i="115"/>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C96" i="115"/>
  <c r="C97" i="115"/>
  <c r="C98" i="115"/>
  <c r="C99" i="115"/>
  <c r="C100" i="115"/>
  <c r="C101" i="115"/>
  <c r="C102" i="115"/>
  <c r="C103" i="115"/>
  <c r="C104" i="115"/>
  <c r="C105" i="115"/>
  <c r="C106" i="115"/>
  <c r="C107" i="115"/>
  <c r="C108" i="115"/>
  <c r="C109" i="115"/>
  <c r="C110" i="115"/>
  <c r="C111" i="115"/>
  <c r="C112" i="115"/>
  <c r="C113" i="115"/>
  <c r="C114" i="115"/>
  <c r="C115" i="115"/>
  <c r="C116" i="115"/>
  <c r="C117" i="115"/>
  <c r="C118" i="115"/>
  <c r="C119" i="115"/>
  <c r="C120" i="115"/>
  <c r="C121" i="115"/>
  <c r="C122" i="115"/>
  <c r="C123" i="115"/>
  <c r="C124" i="115"/>
  <c r="B6" i="115"/>
  <c r="B7" i="115"/>
  <c r="B8" i="115"/>
  <c r="B9" i="115"/>
  <c r="B10" i="115"/>
  <c r="B11" i="115"/>
  <c r="B12" i="115"/>
  <c r="B13" i="115"/>
  <c r="B14" i="115"/>
  <c r="B15" i="115"/>
  <c r="B16" i="115"/>
  <c r="B17" i="115"/>
  <c r="B18" i="115"/>
  <c r="B19" i="115"/>
  <c r="B20" i="115"/>
  <c r="B21" i="115"/>
  <c r="B22" i="115"/>
  <c r="B23" i="115"/>
  <c r="B24" i="115"/>
  <c r="B25" i="115"/>
  <c r="B26" i="115"/>
  <c r="B27" i="115"/>
  <c r="B28" i="115"/>
  <c r="B29" i="115"/>
  <c r="B30" i="115"/>
  <c r="B31" i="115"/>
  <c r="B32" i="115"/>
  <c r="B33" i="115"/>
  <c r="B34" i="115"/>
  <c r="B35" i="115"/>
  <c r="B36" i="115"/>
  <c r="B37" i="115"/>
  <c r="B38" i="115"/>
  <c r="B39" i="115"/>
  <c r="B40" i="115"/>
  <c r="B41" i="115"/>
  <c r="B42" i="115"/>
  <c r="B43" i="115"/>
  <c r="B44" i="115"/>
  <c r="B45" i="115"/>
  <c r="B46" i="115"/>
  <c r="B47" i="115"/>
  <c r="B48" i="115"/>
  <c r="B49" i="115"/>
  <c r="B50" i="115"/>
  <c r="B51" i="115"/>
  <c r="B52" i="115"/>
  <c r="B53" i="115"/>
  <c r="B54" i="115"/>
  <c r="B55" i="115"/>
  <c r="B56" i="115"/>
  <c r="B57" i="115"/>
  <c r="B58" i="115"/>
  <c r="B59" i="115"/>
  <c r="B60" i="115"/>
  <c r="B61" i="115"/>
  <c r="B62" i="115"/>
  <c r="B63" i="115"/>
  <c r="B64" i="115"/>
  <c r="B65" i="115"/>
  <c r="B66" i="115"/>
  <c r="B67" i="115"/>
  <c r="B68" i="115"/>
  <c r="B69" i="115"/>
  <c r="B70" i="115"/>
  <c r="B71" i="115"/>
  <c r="B72" i="115"/>
  <c r="B73" i="115"/>
  <c r="B74" i="115"/>
  <c r="B75" i="115"/>
  <c r="B76" i="115"/>
  <c r="B77" i="115"/>
  <c r="B78" i="115"/>
  <c r="B79" i="115"/>
  <c r="B80" i="115"/>
  <c r="B81" i="115"/>
  <c r="B82" i="115"/>
  <c r="B83" i="115"/>
  <c r="B84" i="115"/>
  <c r="B85" i="115"/>
  <c r="B86" i="115"/>
  <c r="B87" i="115"/>
  <c r="B88" i="115"/>
  <c r="B89" i="115"/>
  <c r="B90" i="115"/>
  <c r="B91" i="115"/>
  <c r="B92" i="115"/>
  <c r="B93" i="115"/>
  <c r="B94" i="115"/>
  <c r="B95" i="115"/>
  <c r="B96" i="115"/>
  <c r="B97" i="115"/>
  <c r="B98" i="115"/>
  <c r="B99" i="115"/>
  <c r="B100" i="115"/>
  <c r="B101" i="115"/>
  <c r="B102" i="115"/>
  <c r="B103" i="115"/>
  <c r="B104" i="115"/>
  <c r="B105" i="115"/>
  <c r="B106" i="115"/>
  <c r="B107" i="115"/>
  <c r="B108" i="115"/>
  <c r="B109" i="115"/>
  <c r="B110" i="115"/>
  <c r="B111" i="115"/>
  <c r="B112" i="115"/>
  <c r="B113" i="115"/>
  <c r="B114" i="115"/>
  <c r="B115" i="115"/>
  <c r="B116" i="115"/>
  <c r="B117" i="115"/>
  <c r="B118" i="115"/>
  <c r="B119" i="115"/>
  <c r="B120" i="115"/>
  <c r="B121" i="115"/>
  <c r="B122" i="115"/>
  <c r="B123" i="115"/>
  <c r="B124" i="115"/>
  <c r="W98" i="94"/>
  <c r="W97" i="94"/>
  <c r="W96" i="94"/>
  <c r="F8" i="94"/>
  <c r="F9" i="94"/>
  <c r="F12" i="94"/>
  <c r="F16" i="94"/>
  <c r="F17" i="94"/>
  <c r="F20" i="94"/>
  <c r="F21" i="94"/>
  <c r="F25" i="94"/>
  <c r="F26" i="94"/>
  <c r="F28" i="94"/>
  <c r="F32" i="94"/>
  <c r="F34" i="94"/>
  <c r="F37" i="94"/>
  <c r="F40" i="94"/>
  <c r="F41" i="94"/>
  <c r="F44" i="94"/>
  <c r="F48" i="94"/>
  <c r="F52" i="94"/>
  <c r="F54" i="94"/>
  <c r="D54" i="94"/>
  <c r="AF54" i="94"/>
  <c r="AW54" i="94"/>
  <c r="BM54" i="94"/>
  <c r="F57" i="94"/>
  <c r="F60" i="94"/>
  <c r="F64" i="94"/>
  <c r="F76" i="94"/>
  <c r="F78" i="94"/>
  <c r="F80" i="94"/>
  <c r="F81" i="94"/>
  <c r="F82" i="94"/>
  <c r="F84" i="94"/>
  <c r="F85" i="94"/>
  <c r="F86" i="94"/>
  <c r="F91" i="94"/>
  <c r="F92" i="94"/>
  <c r="F96" i="94"/>
  <c r="F100" i="94"/>
  <c r="F101" i="94"/>
  <c r="F104" i="94"/>
  <c r="F108" i="94"/>
  <c r="F112" i="94"/>
  <c r="F113" i="94"/>
  <c r="F116" i="94"/>
  <c r="F118" i="94"/>
  <c r="F120" i="94"/>
  <c r="F124" i="94"/>
  <c r="D7" i="94"/>
  <c r="AK7" i="94"/>
  <c r="D8" i="94"/>
  <c r="D9" i="94"/>
  <c r="D10" i="94"/>
  <c r="AB10" i="94"/>
  <c r="D11" i="94"/>
  <c r="AK11" i="94"/>
  <c r="D12" i="94"/>
  <c r="D14" i="94"/>
  <c r="D15" i="94"/>
  <c r="AL15" i="94"/>
  <c r="D16" i="94"/>
  <c r="AD16" i="94"/>
  <c r="D17" i="94"/>
  <c r="AD17" i="94"/>
  <c r="AU17" i="94"/>
  <c r="BK17" i="94"/>
  <c r="D18" i="94"/>
  <c r="D19" i="94"/>
  <c r="AM19" i="94"/>
  <c r="D20" i="94"/>
  <c r="AD20" i="94"/>
  <c r="D21" i="94"/>
  <c r="AC21" i="94"/>
  <c r="D25" i="94"/>
  <c r="D28" i="94"/>
  <c r="AD28" i="94"/>
  <c r="D32" i="94"/>
  <c r="AD32" i="94"/>
  <c r="D34" i="94"/>
  <c r="X34" i="94"/>
  <c r="D35" i="94"/>
  <c r="D37" i="94"/>
  <c r="AD37" i="94"/>
  <c r="D38" i="94"/>
  <c r="Y38" i="94"/>
  <c r="AP38" i="94"/>
  <c r="BF38" i="94"/>
  <c r="D40" i="94"/>
  <c r="D41" i="94"/>
  <c r="D42" i="94"/>
  <c r="D44" i="94"/>
  <c r="Y44" i="94"/>
  <c r="D46" i="94"/>
  <c r="AG46" i="94"/>
  <c r="D47" i="94"/>
  <c r="D48" i="94"/>
  <c r="AE48" i="94"/>
  <c r="D51" i="94"/>
  <c r="AH51" i="94"/>
  <c r="D52" i="94"/>
  <c r="D55" i="94"/>
  <c r="AH55" i="94"/>
  <c r="D57" i="94"/>
  <c r="Y57" i="94"/>
  <c r="D58" i="94"/>
  <c r="AI58" i="94"/>
  <c r="D60" i="94"/>
  <c r="D62" i="94"/>
  <c r="AH62" i="94"/>
  <c r="D64" i="94"/>
  <c r="AE64" i="94"/>
  <c r="D66" i="94"/>
  <c r="AK66" i="94"/>
  <c r="D70" i="94"/>
  <c r="AI70" i="94"/>
  <c r="D75" i="94"/>
  <c r="Z75" i="94"/>
  <c r="D76" i="94"/>
  <c r="D78" i="94"/>
  <c r="D79" i="94"/>
  <c r="X79" i="94"/>
  <c r="D80" i="94"/>
  <c r="AD80" i="94"/>
  <c r="AU80" i="94"/>
  <c r="BK80" i="94"/>
  <c r="D81" i="94"/>
  <c r="AC81" i="94"/>
  <c r="AT81" i="94"/>
  <c r="BJ81" i="94"/>
  <c r="D85" i="94"/>
  <c r="D92" i="94"/>
  <c r="AF92" i="94"/>
  <c r="D95" i="94"/>
  <c r="X95" i="94"/>
  <c r="AO95" i="94"/>
  <c r="BE95" i="94"/>
  <c r="D96" i="94"/>
  <c r="AM96" i="94"/>
  <c r="D99" i="94"/>
  <c r="D101" i="94"/>
  <c r="AA101" i="94"/>
  <c r="D102" i="94"/>
  <c r="Z102" i="94"/>
  <c r="D104" i="94"/>
  <c r="AB104" i="94"/>
  <c r="D106" i="94"/>
  <c r="D107" i="94"/>
  <c r="AE107" i="94"/>
  <c r="D108" i="94"/>
  <c r="Y108" i="94"/>
  <c r="D111" i="94"/>
  <c r="AI111" i="94"/>
  <c r="D112" i="94"/>
  <c r="D113" i="94"/>
  <c r="D115" i="94"/>
  <c r="AK115" i="94"/>
  <c r="BB115" i="94"/>
  <c r="BR115" i="94"/>
  <c r="D116" i="94"/>
  <c r="AK116" i="94"/>
  <c r="BB116" i="94"/>
  <c r="BR116" i="94"/>
  <c r="D118" i="94"/>
  <c r="D119" i="94"/>
  <c r="AM119" i="94"/>
  <c r="D120" i="94"/>
  <c r="D122" i="94"/>
  <c r="AM122" i="94"/>
  <c r="BD122" i="94"/>
  <c r="BT122" i="94"/>
  <c r="D124" i="94"/>
  <c r="AC124" i="94"/>
  <c r="AT124" i="94"/>
  <c r="BJ124" i="94"/>
  <c r="C6" i="94"/>
  <c r="C7" i="94"/>
  <c r="C8" i="94"/>
  <c r="C9" i="94"/>
  <c r="C10" i="94"/>
  <c r="C11" i="94"/>
  <c r="C12" i="94"/>
  <c r="C13" i="94"/>
  <c r="C14" i="94"/>
  <c r="C15" i="94"/>
  <c r="C16" i="94"/>
  <c r="C17" i="94"/>
  <c r="C18" i="94"/>
  <c r="C19" i="94"/>
  <c r="C20" i="94"/>
  <c r="C21" i="94"/>
  <c r="C22" i="94"/>
  <c r="C23" i="94"/>
  <c r="C24" i="94"/>
  <c r="C25" i="94"/>
  <c r="C26" i="94"/>
  <c r="C27" i="94"/>
  <c r="C28" i="94"/>
  <c r="C29" i="94"/>
  <c r="C30" i="94"/>
  <c r="C31" i="94"/>
  <c r="C32" i="94"/>
  <c r="C33" i="94"/>
  <c r="C34" i="94"/>
  <c r="C35" i="94"/>
  <c r="C36" i="94"/>
  <c r="C37" i="94"/>
  <c r="C38" i="94"/>
  <c r="C39" i="94"/>
  <c r="C40" i="94"/>
  <c r="C41" i="94"/>
  <c r="C42" i="94"/>
  <c r="C43" i="94"/>
  <c r="C44" i="94"/>
  <c r="C45" i="94"/>
  <c r="C46" i="94"/>
  <c r="C47" i="94"/>
  <c r="C48" i="94"/>
  <c r="C49" i="94"/>
  <c r="C50" i="94"/>
  <c r="C51" i="94"/>
  <c r="C52" i="94"/>
  <c r="C53" i="94"/>
  <c r="C54" i="94"/>
  <c r="C55" i="94"/>
  <c r="C56" i="94"/>
  <c r="C57" i="94"/>
  <c r="C58" i="94"/>
  <c r="C59" i="94"/>
  <c r="C60" i="94"/>
  <c r="C61" i="94"/>
  <c r="C62" i="94"/>
  <c r="C63" i="94"/>
  <c r="C64" i="94"/>
  <c r="C65" i="94"/>
  <c r="C66" i="94"/>
  <c r="C67" i="94"/>
  <c r="C68" i="94"/>
  <c r="C69" i="94"/>
  <c r="C70" i="94"/>
  <c r="C71" i="94"/>
  <c r="C72" i="94"/>
  <c r="C73" i="94"/>
  <c r="C74" i="94"/>
  <c r="C75" i="94"/>
  <c r="C76" i="94"/>
  <c r="C77" i="94"/>
  <c r="C78" i="94"/>
  <c r="C79" i="94"/>
  <c r="C80" i="94"/>
  <c r="C81" i="94"/>
  <c r="C82" i="94"/>
  <c r="C83" i="94"/>
  <c r="C84" i="94"/>
  <c r="C85" i="94"/>
  <c r="C86" i="94"/>
  <c r="C87" i="94"/>
  <c r="C88" i="94"/>
  <c r="C89" i="94"/>
  <c r="C90" i="94"/>
  <c r="C91" i="94"/>
  <c r="C92" i="94"/>
  <c r="C93" i="94"/>
  <c r="C94" i="94"/>
  <c r="C95" i="94"/>
  <c r="C96" i="94"/>
  <c r="C97" i="94"/>
  <c r="C98" i="94"/>
  <c r="C99" i="94"/>
  <c r="C100" i="94"/>
  <c r="C101" i="94"/>
  <c r="C102" i="94"/>
  <c r="C103" i="94"/>
  <c r="C104" i="94"/>
  <c r="C105" i="94"/>
  <c r="C106" i="94"/>
  <c r="C107" i="94"/>
  <c r="C108" i="94"/>
  <c r="C109" i="94"/>
  <c r="C110" i="94"/>
  <c r="C111" i="94"/>
  <c r="C112" i="94"/>
  <c r="C113" i="94"/>
  <c r="C114" i="94"/>
  <c r="C115" i="94"/>
  <c r="C116" i="94"/>
  <c r="C117" i="94"/>
  <c r="C118" i="94"/>
  <c r="C119" i="94"/>
  <c r="C120" i="94"/>
  <c r="C121" i="94"/>
  <c r="C122" i="94"/>
  <c r="C123" i="94"/>
  <c r="C124" i="94"/>
  <c r="B6" i="94"/>
  <c r="C76" i="98"/>
  <c r="B7" i="94"/>
  <c r="B8" i="94"/>
  <c r="B9" i="94"/>
  <c r="B10" i="94"/>
  <c r="B11" i="94"/>
  <c r="B12" i="94"/>
  <c r="B13" i="94"/>
  <c r="C77" i="98"/>
  <c r="B14" i="94"/>
  <c r="B15" i="94"/>
  <c r="B16" i="94"/>
  <c r="B17" i="94"/>
  <c r="B18" i="94"/>
  <c r="B19" i="94"/>
  <c r="B20" i="94"/>
  <c r="B21" i="94"/>
  <c r="B22" i="94"/>
  <c r="C78" i="98"/>
  <c r="B23" i="94"/>
  <c r="C79" i="98"/>
  <c r="B24" i="94"/>
  <c r="C80" i="98"/>
  <c r="B25" i="94"/>
  <c r="B26" i="94"/>
  <c r="C81" i="98"/>
  <c r="B27" i="94"/>
  <c r="C82" i="98"/>
  <c r="B28" i="94"/>
  <c r="B29" i="94"/>
  <c r="C83" i="98"/>
  <c r="B30" i="94"/>
  <c r="C84" i="98"/>
  <c r="B31" i="94"/>
  <c r="C85" i="98"/>
  <c r="B32" i="94"/>
  <c r="B33" i="94"/>
  <c r="C86" i="98"/>
  <c r="B34" i="94"/>
  <c r="B35" i="94"/>
  <c r="B36" i="94"/>
  <c r="C87" i="98"/>
  <c r="B37" i="94"/>
  <c r="B38" i="94"/>
  <c r="B39" i="94"/>
  <c r="C88" i="98"/>
  <c r="B40" i="94"/>
  <c r="B41" i="94"/>
  <c r="B42" i="94"/>
  <c r="B43" i="94"/>
  <c r="C89" i="98"/>
  <c r="B44" i="94"/>
  <c r="B45" i="94"/>
  <c r="C90" i="98"/>
  <c r="B46" i="94"/>
  <c r="B47" i="94"/>
  <c r="B48" i="94"/>
  <c r="B49" i="94"/>
  <c r="C91" i="98"/>
  <c r="B50" i="94"/>
  <c r="C92" i="98"/>
  <c r="B51" i="94"/>
  <c r="B52" i="94"/>
  <c r="B53" i="94"/>
  <c r="C93" i="98"/>
  <c r="B54" i="94"/>
  <c r="B55" i="94"/>
  <c r="B56" i="94"/>
  <c r="C94" i="98"/>
  <c r="B57" i="94"/>
  <c r="B58" i="94"/>
  <c r="B59" i="94"/>
  <c r="C95" i="98"/>
  <c r="B60" i="94"/>
  <c r="B61" i="94"/>
  <c r="C96" i="98"/>
  <c r="B62" i="94"/>
  <c r="B63" i="94"/>
  <c r="C97" i="98"/>
  <c r="B64" i="94"/>
  <c r="B65" i="94"/>
  <c r="C98" i="98"/>
  <c r="B66" i="94"/>
  <c r="B67" i="94"/>
  <c r="B68" i="94"/>
  <c r="C99" i="98"/>
  <c r="B69" i="94"/>
  <c r="C100" i="98"/>
  <c r="B70" i="94"/>
  <c r="B71" i="94"/>
  <c r="B72" i="94"/>
  <c r="C101" i="98"/>
  <c r="B73" i="94"/>
  <c r="C102" i="98"/>
  <c r="B74" i="94"/>
  <c r="C103" i="98"/>
  <c r="B75" i="94"/>
  <c r="B76" i="94"/>
  <c r="B77" i="94"/>
  <c r="C104" i="98"/>
  <c r="B78" i="94"/>
  <c r="B79" i="94"/>
  <c r="B80" i="94"/>
  <c r="B81" i="94"/>
  <c r="B82" i="94"/>
  <c r="C105" i="98"/>
  <c r="B83" i="94"/>
  <c r="C106" i="98"/>
  <c r="B84" i="94"/>
  <c r="C107" i="98"/>
  <c r="B85" i="94"/>
  <c r="B86" i="94"/>
  <c r="C108" i="98"/>
  <c r="B87" i="94"/>
  <c r="B88" i="94"/>
  <c r="C109" i="98"/>
  <c r="B89" i="94"/>
  <c r="C110" i="98"/>
  <c r="B90" i="94"/>
  <c r="B91" i="94"/>
  <c r="C111" i="98"/>
  <c r="B92" i="94"/>
  <c r="B93" i="94"/>
  <c r="C112" i="98"/>
  <c r="B94" i="94"/>
  <c r="C113" i="98"/>
  <c r="B95" i="94"/>
  <c r="B96" i="94"/>
  <c r="B97" i="94"/>
  <c r="C114" i="98"/>
  <c r="B98" i="94"/>
  <c r="C115" i="98"/>
  <c r="B99" i="94"/>
  <c r="B100" i="94"/>
  <c r="C116" i="98"/>
  <c r="B101" i="94"/>
  <c r="B102" i="94"/>
  <c r="B103" i="94"/>
  <c r="C117" i="98"/>
  <c r="B104" i="94"/>
  <c r="B105" i="94"/>
  <c r="C118" i="98"/>
  <c r="B106" i="94"/>
  <c r="B107" i="94"/>
  <c r="B108" i="94"/>
  <c r="B109" i="94"/>
  <c r="C119" i="98"/>
  <c r="B110" i="94"/>
  <c r="C120" i="98"/>
  <c r="B111" i="94"/>
  <c r="B112" i="94"/>
  <c r="B113" i="94"/>
  <c r="B114" i="94"/>
  <c r="C121" i="98"/>
  <c r="B115" i="94"/>
  <c r="B116" i="94"/>
  <c r="B117" i="94"/>
  <c r="C122" i="98"/>
  <c r="B118" i="94"/>
  <c r="B119" i="94"/>
  <c r="B120" i="94"/>
  <c r="B121" i="94"/>
  <c r="C123" i="98"/>
  <c r="B122" i="94"/>
  <c r="B123" i="94"/>
  <c r="B124" i="94"/>
  <c r="C6" i="82"/>
  <c r="C7" i="82"/>
  <c r="C8" i="82"/>
  <c r="C9" i="82"/>
  <c r="C10" i="82"/>
  <c r="C11" i="82"/>
  <c r="C12" i="82"/>
  <c r="C13" i="82"/>
  <c r="C14" i="82"/>
  <c r="C15" i="82"/>
  <c r="C16" i="82"/>
  <c r="C17" i="82"/>
  <c r="C18" i="82"/>
  <c r="C19" i="82"/>
  <c r="C20" i="82"/>
  <c r="C21" i="82"/>
  <c r="C22" i="82"/>
  <c r="C23" i="82"/>
  <c r="C24" i="82"/>
  <c r="C25" i="82"/>
  <c r="C26" i="82"/>
  <c r="C27" i="82"/>
  <c r="C28" i="82"/>
  <c r="C29" i="82"/>
  <c r="C30" i="82"/>
  <c r="C31" i="82"/>
  <c r="C32" i="82"/>
  <c r="C33" i="82"/>
  <c r="C34" i="82"/>
  <c r="C35" i="82"/>
  <c r="C36" i="82"/>
  <c r="C37" i="82"/>
  <c r="C38" i="82"/>
  <c r="C39" i="82"/>
  <c r="C40" i="82"/>
  <c r="C41" i="82"/>
  <c r="C42" i="82"/>
  <c r="C43" i="82"/>
  <c r="C44" i="82"/>
  <c r="C45" i="82"/>
  <c r="C46" i="82"/>
  <c r="C47" i="82"/>
  <c r="C48" i="82"/>
  <c r="C49" i="82"/>
  <c r="C50" i="82"/>
  <c r="C51" i="82"/>
  <c r="C52" i="82"/>
  <c r="C53" i="82"/>
  <c r="C54" i="82"/>
  <c r="C55" i="82"/>
  <c r="C56" i="82"/>
  <c r="C57" i="82"/>
  <c r="C58" i="82"/>
  <c r="C59" i="82"/>
  <c r="C60" i="82"/>
  <c r="C61" i="82"/>
  <c r="C62" i="82"/>
  <c r="C63" i="82"/>
  <c r="C64" i="82"/>
  <c r="C65" i="82"/>
  <c r="C66" i="82"/>
  <c r="C67" i="82"/>
  <c r="C68" i="82"/>
  <c r="C69" i="82"/>
  <c r="C70" i="82"/>
  <c r="C71" i="82"/>
  <c r="C72" i="82"/>
  <c r="C73" i="82"/>
  <c r="C74" i="82"/>
  <c r="C75" i="82"/>
  <c r="C76" i="82"/>
  <c r="C77" i="82"/>
  <c r="C78" i="82"/>
  <c r="C79" i="82"/>
  <c r="C80" i="82"/>
  <c r="C81" i="82"/>
  <c r="C82" i="82"/>
  <c r="C83" i="82"/>
  <c r="C84" i="82"/>
  <c r="C85" i="82"/>
  <c r="C86" i="82"/>
  <c r="C87" i="82"/>
  <c r="C88" i="82"/>
  <c r="C89" i="82"/>
  <c r="C90" i="82"/>
  <c r="C91" i="82"/>
  <c r="C92" i="82"/>
  <c r="C93" i="82"/>
  <c r="C94" i="82"/>
  <c r="C95" i="82"/>
  <c r="C96" i="82"/>
  <c r="C97" i="82"/>
  <c r="C98" i="82"/>
  <c r="C99" i="82"/>
  <c r="C100" i="82"/>
  <c r="C101" i="82"/>
  <c r="C102" i="82"/>
  <c r="C103" i="82"/>
  <c r="C104" i="82"/>
  <c r="C105" i="82"/>
  <c r="C106" i="82"/>
  <c r="C107" i="82"/>
  <c r="C108" i="82"/>
  <c r="C109" i="82"/>
  <c r="C110" i="82"/>
  <c r="C111" i="82"/>
  <c r="C112" i="82"/>
  <c r="C113" i="82"/>
  <c r="C114" i="82"/>
  <c r="C115" i="82"/>
  <c r="C116" i="82"/>
  <c r="C117" i="82"/>
  <c r="C118" i="82"/>
  <c r="C119" i="82"/>
  <c r="C120" i="82"/>
  <c r="C121" i="82"/>
  <c r="C122" i="82"/>
  <c r="C123" i="82"/>
  <c r="C124" i="82"/>
  <c r="B6" i="82"/>
  <c r="B7" i="82"/>
  <c r="B8" i="82"/>
  <c r="B9" i="82"/>
  <c r="B10" i="82"/>
  <c r="B11" i="82"/>
  <c r="B12" i="82"/>
  <c r="B13" i="82"/>
  <c r="B14" i="82"/>
  <c r="B15" i="82"/>
  <c r="B16" i="82"/>
  <c r="B17" i="82"/>
  <c r="B18" i="82"/>
  <c r="B19" i="82"/>
  <c r="B20" i="82"/>
  <c r="B21" i="82"/>
  <c r="B22" i="82"/>
  <c r="B23" i="82"/>
  <c r="B24" i="82"/>
  <c r="B25" i="82"/>
  <c r="B26" i="82"/>
  <c r="B27" i="82"/>
  <c r="B28" i="82"/>
  <c r="B29" i="82"/>
  <c r="B30" i="82"/>
  <c r="B31" i="82"/>
  <c r="B32" i="82"/>
  <c r="B33" i="82"/>
  <c r="B34" i="82"/>
  <c r="B35" i="82"/>
  <c r="B36" i="82"/>
  <c r="B37" i="82"/>
  <c r="B38" i="82"/>
  <c r="B39" i="82"/>
  <c r="B40" i="82"/>
  <c r="B41" i="82"/>
  <c r="B42" i="82"/>
  <c r="B43" i="82"/>
  <c r="B44" i="82"/>
  <c r="B45" i="82"/>
  <c r="B46" i="82"/>
  <c r="B47" i="82"/>
  <c r="B48" i="82"/>
  <c r="B49" i="82"/>
  <c r="B50" i="82"/>
  <c r="B51" i="82"/>
  <c r="B52" i="82"/>
  <c r="B53" i="82"/>
  <c r="B54" i="82"/>
  <c r="B55" i="82"/>
  <c r="B56" i="82"/>
  <c r="B57" i="82"/>
  <c r="B58" i="82"/>
  <c r="B59" i="82"/>
  <c r="B60" i="82"/>
  <c r="B61" i="82"/>
  <c r="B62" i="82"/>
  <c r="B63" i="82"/>
  <c r="B64" i="82"/>
  <c r="B65" i="82"/>
  <c r="B66" i="82"/>
  <c r="B67" i="82"/>
  <c r="B68" i="82"/>
  <c r="B69" i="82"/>
  <c r="B70" i="82"/>
  <c r="B71" i="82"/>
  <c r="B72" i="82"/>
  <c r="B73" i="82"/>
  <c r="B74" i="82"/>
  <c r="B75" i="82"/>
  <c r="B76" i="82"/>
  <c r="B77" i="82"/>
  <c r="B78" i="82"/>
  <c r="B79" i="82"/>
  <c r="B80" i="82"/>
  <c r="B81" i="82"/>
  <c r="B82" i="82"/>
  <c r="B83" i="82"/>
  <c r="B84" i="82"/>
  <c r="B85" i="82"/>
  <c r="B86" i="82"/>
  <c r="B87" i="82"/>
  <c r="B88" i="82"/>
  <c r="B89" i="82"/>
  <c r="B90" i="82"/>
  <c r="B91" i="82"/>
  <c r="B92" i="82"/>
  <c r="B93" i="82"/>
  <c r="B94" i="82"/>
  <c r="B95" i="82"/>
  <c r="B96" i="82"/>
  <c r="B97" i="82"/>
  <c r="B98" i="82"/>
  <c r="B99" i="82"/>
  <c r="B100" i="82"/>
  <c r="B101" i="82"/>
  <c r="B102" i="82"/>
  <c r="B103" i="82"/>
  <c r="B104" i="82"/>
  <c r="B105" i="82"/>
  <c r="B106" i="82"/>
  <c r="B107" i="82"/>
  <c r="B108" i="82"/>
  <c r="B109" i="82"/>
  <c r="B110" i="82"/>
  <c r="B111" i="82"/>
  <c r="B112" i="82"/>
  <c r="B113" i="82"/>
  <c r="B114" i="82"/>
  <c r="B115" i="82"/>
  <c r="B116" i="82"/>
  <c r="B117" i="82"/>
  <c r="B118" i="82"/>
  <c r="B119" i="82"/>
  <c r="B120" i="82"/>
  <c r="B121" i="82"/>
  <c r="B122" i="82"/>
  <c r="B123" i="82"/>
  <c r="B124" i="82"/>
  <c r="B6" i="103"/>
  <c r="B6" i="127"/>
  <c r="B7" i="103"/>
  <c r="B7" i="127"/>
  <c r="C7" i="103"/>
  <c r="C7" i="127"/>
  <c r="B8" i="103"/>
  <c r="B8" i="127"/>
  <c r="C8" i="103"/>
  <c r="C8" i="127"/>
  <c r="B9" i="103"/>
  <c r="B9" i="127"/>
  <c r="C9" i="103"/>
  <c r="C9" i="127"/>
  <c r="B10" i="103"/>
  <c r="B10" i="127"/>
  <c r="C10" i="103"/>
  <c r="C10" i="127"/>
  <c r="B11" i="103"/>
  <c r="B11" i="127"/>
  <c r="C11" i="103"/>
  <c r="C11" i="127"/>
  <c r="B12" i="103"/>
  <c r="B12" i="127"/>
  <c r="C12" i="103"/>
  <c r="C12" i="127"/>
  <c r="B13" i="103"/>
  <c r="B14" i="103"/>
  <c r="B14" i="127"/>
  <c r="C14" i="103"/>
  <c r="C14" i="127"/>
  <c r="B15" i="103"/>
  <c r="B15" i="127"/>
  <c r="C15" i="103"/>
  <c r="C15" i="127"/>
  <c r="B16" i="103"/>
  <c r="B16" i="127"/>
  <c r="C16" i="103"/>
  <c r="C16" i="127"/>
  <c r="D16" i="127"/>
  <c r="B17" i="103"/>
  <c r="B17" i="127"/>
  <c r="C17" i="103"/>
  <c r="C17" i="127"/>
  <c r="B18" i="103"/>
  <c r="B18" i="127"/>
  <c r="C18" i="103"/>
  <c r="C18" i="127"/>
  <c r="B19" i="103"/>
  <c r="B19" i="127"/>
  <c r="C19" i="103"/>
  <c r="C19" i="127"/>
  <c r="B20" i="103"/>
  <c r="B20" i="127"/>
  <c r="C20" i="103"/>
  <c r="C20" i="127"/>
  <c r="B21" i="103"/>
  <c r="B21" i="127"/>
  <c r="C21" i="103"/>
  <c r="C21" i="127"/>
  <c r="B22" i="103"/>
  <c r="B156" i="103"/>
  <c r="B36" i="103"/>
  <c r="B36" i="127"/>
  <c r="X124" i="115"/>
  <c r="X123" i="115"/>
  <c r="X122" i="115"/>
  <c r="X120" i="115"/>
  <c r="X119" i="115"/>
  <c r="X118" i="115"/>
  <c r="X116" i="115"/>
  <c r="X115" i="115"/>
  <c r="X113" i="115"/>
  <c r="X112" i="115"/>
  <c r="X111" i="115"/>
  <c r="X108" i="115"/>
  <c r="X107" i="115"/>
  <c r="X106" i="115"/>
  <c r="X104" i="115"/>
  <c r="X102" i="115"/>
  <c r="X101" i="115"/>
  <c r="X99" i="115"/>
  <c r="X96" i="115"/>
  <c r="X95" i="115"/>
  <c r="X92" i="115"/>
  <c r="X80" i="115"/>
  <c r="X76" i="115"/>
  <c r="D19" i="127"/>
  <c r="D14" i="127"/>
  <c r="D20" i="127"/>
  <c r="D12" i="127"/>
  <c r="D8" i="127"/>
  <c r="D21" i="127"/>
  <c r="D17" i="127"/>
  <c r="D9" i="127"/>
  <c r="D18" i="127"/>
  <c r="D6" i="127"/>
  <c r="AW1" i="118"/>
  <c r="AS1" i="118"/>
  <c r="AK1" i="118"/>
  <c r="X121" i="115"/>
  <c r="X117" i="115"/>
  <c r="X114" i="115"/>
  <c r="X110" i="115"/>
  <c r="X109" i="115"/>
  <c r="X105" i="115"/>
  <c r="X103" i="115"/>
  <c r="X100" i="115"/>
  <c r="X98" i="115"/>
  <c r="X97" i="115"/>
  <c r="X94" i="115"/>
  <c r="X93" i="115"/>
  <c r="X90" i="115"/>
  <c r="X88" i="115"/>
  <c r="X87" i="115"/>
  <c r="X84" i="115"/>
  <c r="X77" i="115"/>
  <c r="X91" i="115"/>
  <c r="Z96" i="94"/>
  <c r="AA96" i="94"/>
  <c r="AE96" i="94"/>
  <c r="AL96" i="94"/>
  <c r="AH96" i="94"/>
  <c r="DQ1" i="118"/>
  <c r="Y1" i="118"/>
  <c r="F11" i="99"/>
  <c r="X86" i="115"/>
  <c r="X83" i="115"/>
  <c r="X82" i="115"/>
  <c r="X79" i="115"/>
  <c r="X78" i="115"/>
  <c r="X75" i="115"/>
  <c r="X74" i="115"/>
  <c r="X73" i="115"/>
  <c r="X72" i="115"/>
  <c r="X71" i="115"/>
  <c r="X70" i="115"/>
  <c r="X69" i="115"/>
  <c r="X68" i="115"/>
  <c r="X67" i="115"/>
  <c r="X66" i="115"/>
  <c r="X65" i="115"/>
  <c r="X64" i="115"/>
  <c r="X63" i="115"/>
  <c r="X62" i="115"/>
  <c r="X61" i="115"/>
  <c r="X60" i="115"/>
  <c r="X59" i="115"/>
  <c r="X58" i="115"/>
  <c r="X57" i="115"/>
  <c r="X56" i="115"/>
  <c r="X55" i="115"/>
  <c r="X54" i="115"/>
  <c r="X53" i="115"/>
  <c r="X52" i="115"/>
  <c r="X51" i="115"/>
  <c r="X50" i="115"/>
  <c r="X49" i="115"/>
  <c r="X48" i="115"/>
  <c r="X47" i="115"/>
  <c r="X46" i="115"/>
  <c r="X45" i="115"/>
  <c r="X44" i="115"/>
  <c r="X43" i="115"/>
  <c r="X42" i="115"/>
  <c r="X41" i="115"/>
  <c r="X40" i="115"/>
  <c r="X39" i="115"/>
  <c r="X38" i="115"/>
  <c r="X37" i="115"/>
  <c r="X36" i="115"/>
  <c r="X35" i="115"/>
  <c r="X34" i="115"/>
  <c r="X33" i="115"/>
  <c r="X32" i="115"/>
  <c r="X31" i="115"/>
  <c r="X30" i="115"/>
  <c r="X29" i="115"/>
  <c r="X28" i="115"/>
  <c r="X27" i="115"/>
  <c r="X26" i="115"/>
  <c r="X25" i="115"/>
  <c r="X24" i="115"/>
  <c r="X23" i="115"/>
  <c r="X22" i="115"/>
  <c r="X21" i="115"/>
  <c r="X20" i="115"/>
  <c r="X19" i="115"/>
  <c r="X18" i="115"/>
  <c r="X17" i="115"/>
  <c r="X16" i="115"/>
  <c r="X15" i="115"/>
  <c r="X14" i="115"/>
  <c r="X13" i="115"/>
  <c r="X12" i="115"/>
  <c r="X11" i="115"/>
  <c r="X10" i="115"/>
  <c r="X9" i="115"/>
  <c r="X8" i="115"/>
  <c r="X85" i="115"/>
  <c r="X81" i="115"/>
  <c r="X7" i="115"/>
  <c r="X6" i="115"/>
  <c r="BQ4" i="118"/>
  <c r="CW4" i="118"/>
  <c r="CS4" i="118"/>
  <c r="AW4" i="118"/>
  <c r="CO4" i="118"/>
  <c r="AS4" i="118"/>
  <c r="CK4" i="118"/>
  <c r="AO4" i="118"/>
  <c r="DL4" i="118"/>
  <c r="CZ4" i="118"/>
  <c r="CF4" i="118"/>
  <c r="BT4" i="118"/>
  <c r="AZ4" i="118"/>
  <c r="AN4" i="118"/>
  <c r="T4" i="118"/>
  <c r="H4" i="118"/>
  <c r="DG4" i="118"/>
  <c r="DC4" i="118"/>
  <c r="CM4" i="118"/>
  <c r="CI4" i="118"/>
  <c r="BW4" i="118"/>
  <c r="BS4" i="118"/>
  <c r="BG4" i="118"/>
  <c r="BC4" i="118"/>
  <c r="AQ4" i="118"/>
  <c r="AM4" i="118"/>
  <c r="AA4" i="118"/>
  <c r="W4" i="118"/>
  <c r="K4" i="118"/>
  <c r="G4" i="118"/>
  <c r="DJ4" i="118"/>
  <c r="DF4" i="118"/>
  <c r="CT4" i="118"/>
  <c r="CP4" i="118"/>
  <c r="CD4" i="118"/>
  <c r="BZ4" i="118"/>
  <c r="BN4" i="118"/>
  <c r="BJ4" i="118"/>
  <c r="AX4" i="118"/>
  <c r="AT4" i="118"/>
  <c r="AH4" i="118"/>
  <c r="AD4" i="118"/>
  <c r="R4" i="118"/>
  <c r="N4" i="118"/>
  <c r="DE3" i="118"/>
  <c r="CS3" i="118"/>
  <c r="BM3" i="118"/>
  <c r="BA3" i="118"/>
  <c r="I3" i="118"/>
  <c r="DT3" i="118"/>
  <c r="DH3" i="118"/>
  <c r="DD3" i="118"/>
  <c r="CR3" i="118"/>
  <c r="CN3" i="118"/>
  <c r="CB3" i="118"/>
  <c r="BX3" i="118"/>
  <c r="BL3" i="118"/>
  <c r="BH3" i="118"/>
  <c r="AV3" i="118"/>
  <c r="AR3" i="118"/>
  <c r="AF3" i="118"/>
  <c r="AB3" i="118"/>
  <c r="P3" i="118"/>
  <c r="L3" i="118"/>
  <c r="DA3" i="118"/>
  <c r="CK3" i="118"/>
  <c r="BQ3" i="118"/>
  <c r="AS3" i="118"/>
  <c r="AG3" i="118"/>
  <c r="Y3" i="118"/>
  <c r="U3" i="118"/>
  <c r="M3" i="118"/>
  <c r="DS3" i="118"/>
  <c r="DO3" i="118"/>
  <c r="DK3" i="118"/>
  <c r="DG3" i="118"/>
  <c r="DC3" i="118"/>
  <c r="CY3" i="118"/>
  <c r="CU3" i="118"/>
  <c r="CQ3" i="118"/>
  <c r="CM3" i="118"/>
  <c r="CI3" i="118"/>
  <c r="CE3" i="118"/>
  <c r="CA3" i="118"/>
  <c r="BW3" i="118"/>
  <c r="BS3" i="118"/>
  <c r="BO3" i="118"/>
  <c r="BK3" i="118"/>
  <c r="BG3" i="118"/>
  <c r="BC3" i="118"/>
  <c r="AY3" i="118"/>
  <c r="AU3" i="118"/>
  <c r="AQ3" i="118"/>
  <c r="AM3" i="118"/>
  <c r="AI3" i="118"/>
  <c r="AE3" i="118"/>
  <c r="AA3" i="118"/>
  <c r="W3" i="118"/>
  <c r="S3" i="118"/>
  <c r="O3" i="118"/>
  <c r="K3" i="118"/>
  <c r="G3" i="118"/>
  <c r="DU3" i="118"/>
  <c r="DI3" i="118"/>
  <c r="CW3" i="118"/>
  <c r="CO3" i="118"/>
  <c r="CG3" i="118"/>
  <c r="BU3" i="118"/>
  <c r="BI3" i="118"/>
  <c r="AW3" i="118"/>
  <c r="AK3" i="118"/>
  <c r="Q3" i="118"/>
  <c r="DR3" i="118"/>
  <c r="DN3" i="118"/>
  <c r="DJ3" i="118"/>
  <c r="DF3" i="118"/>
  <c r="DB3" i="118"/>
  <c r="CX3" i="118"/>
  <c r="CT3" i="118"/>
  <c r="CP3" i="118"/>
  <c r="CL3" i="118"/>
  <c r="CH3" i="118"/>
  <c r="CD3" i="118"/>
  <c r="BZ3" i="118"/>
  <c r="BV3" i="118"/>
  <c r="BR3" i="118"/>
  <c r="BN3" i="118"/>
  <c r="BJ3" i="118"/>
  <c r="BF3" i="118"/>
  <c r="BB3" i="118"/>
  <c r="AX3" i="118"/>
  <c r="AT3" i="118"/>
  <c r="AP3" i="118"/>
  <c r="AL3" i="118"/>
  <c r="AH3" i="118"/>
  <c r="AD3" i="118"/>
  <c r="Z3" i="118"/>
  <c r="V3" i="118"/>
  <c r="R3" i="118"/>
  <c r="N3" i="118"/>
  <c r="J3" i="118"/>
  <c r="CR1" i="118"/>
  <c r="AV1" i="118"/>
  <c r="AF1" i="118"/>
  <c r="P1" i="118"/>
  <c r="CI1" i="118"/>
  <c r="BS1" i="118"/>
  <c r="BC1" i="118"/>
  <c r="W1" i="118"/>
  <c r="G1" i="118"/>
  <c r="DF1" i="118"/>
  <c r="BZ1" i="118"/>
  <c r="BJ1" i="118"/>
  <c r="AT1" i="118"/>
  <c r="N1" i="118"/>
  <c r="F107" i="99"/>
  <c r="X89" i="115"/>
  <c r="B37" i="103"/>
  <c r="B37" i="127"/>
  <c r="C37" i="103"/>
  <c r="C37" i="127"/>
  <c r="D37" i="127"/>
  <c r="B38" i="103"/>
  <c r="B38" i="127"/>
  <c r="C38" i="103"/>
  <c r="C38" i="127"/>
  <c r="B39" i="103"/>
  <c r="B39" i="127"/>
  <c r="B40" i="103"/>
  <c r="B40" i="127"/>
  <c r="C40" i="103"/>
  <c r="C40" i="127"/>
  <c r="B41" i="103"/>
  <c r="B41" i="127"/>
  <c r="C41" i="103"/>
  <c r="C41" i="127"/>
  <c r="B42" i="103"/>
  <c r="B42" i="127"/>
  <c r="C42" i="103"/>
  <c r="C42" i="127"/>
  <c r="B43" i="103"/>
  <c r="B44" i="103"/>
  <c r="B44" i="127"/>
  <c r="C44" i="103"/>
  <c r="C44" i="127"/>
  <c r="B45" i="103"/>
  <c r="B45" i="127"/>
  <c r="B46" i="103"/>
  <c r="B46" i="127"/>
  <c r="C46" i="103"/>
  <c r="C46" i="127"/>
  <c r="B47" i="103"/>
  <c r="B47" i="127"/>
  <c r="C47" i="103"/>
  <c r="C47" i="127"/>
  <c r="B48" i="103"/>
  <c r="B48" i="127"/>
  <c r="C48" i="103"/>
  <c r="C48" i="127"/>
  <c r="B49" i="103"/>
  <c r="B50" i="103"/>
  <c r="B171" i="103"/>
  <c r="B51" i="103"/>
  <c r="B51" i="127"/>
  <c r="C51" i="103"/>
  <c r="C51" i="127"/>
  <c r="B52" i="103"/>
  <c r="B52" i="127"/>
  <c r="C52" i="103"/>
  <c r="C52" i="127"/>
  <c r="D82" i="127"/>
  <c r="D219" i="103"/>
  <c r="D94" i="127"/>
  <c r="D110" i="127"/>
  <c r="D114" i="127"/>
  <c r="C25" i="103"/>
  <c r="C25" i="127"/>
  <c r="C28" i="103"/>
  <c r="C28" i="127"/>
  <c r="C32" i="103"/>
  <c r="C32" i="127"/>
  <c r="C34" i="103"/>
  <c r="C34" i="127"/>
  <c r="C35" i="103"/>
  <c r="C35" i="127"/>
  <c r="C54" i="103"/>
  <c r="C54" i="127"/>
  <c r="C55" i="103"/>
  <c r="C55" i="127"/>
  <c r="C57" i="103"/>
  <c r="C57" i="127"/>
  <c r="C58" i="103"/>
  <c r="C58" i="127"/>
  <c r="C60" i="103"/>
  <c r="C60" i="127"/>
  <c r="C62" i="103"/>
  <c r="C62" i="127"/>
  <c r="C64" i="103"/>
  <c r="C64" i="127"/>
  <c r="C66" i="103"/>
  <c r="C66" i="127"/>
  <c r="C67" i="103"/>
  <c r="C67" i="127"/>
  <c r="C70" i="103"/>
  <c r="C70" i="127"/>
  <c r="C75" i="103"/>
  <c r="C75" i="127"/>
  <c r="C76" i="103"/>
  <c r="C76" i="127"/>
  <c r="C78" i="103"/>
  <c r="C78" i="127"/>
  <c r="C79" i="103"/>
  <c r="C79" i="127"/>
  <c r="C80" i="103"/>
  <c r="C80" i="127"/>
  <c r="C81" i="103"/>
  <c r="C81" i="127"/>
  <c r="C85" i="103"/>
  <c r="C85" i="127"/>
  <c r="C92" i="103"/>
  <c r="C92" i="127"/>
  <c r="C95" i="103"/>
  <c r="C95" i="127"/>
  <c r="C96" i="103"/>
  <c r="C96" i="127"/>
  <c r="C99" i="103"/>
  <c r="C99" i="127"/>
  <c r="C101" i="103"/>
  <c r="C101" i="127"/>
  <c r="C102" i="103"/>
  <c r="C102" i="127"/>
  <c r="C104" i="103"/>
  <c r="C104" i="127"/>
  <c r="C106" i="103"/>
  <c r="C106" i="127"/>
  <c r="C107" i="103"/>
  <c r="C107" i="127"/>
  <c r="C108" i="103"/>
  <c r="C108" i="127"/>
  <c r="C111" i="103"/>
  <c r="C111" i="127"/>
  <c r="C112" i="103"/>
  <c r="C112" i="127"/>
  <c r="C113" i="103"/>
  <c r="C113" i="127"/>
  <c r="C115" i="103"/>
  <c r="C115" i="127"/>
  <c r="C116" i="103"/>
  <c r="C116" i="127"/>
  <c r="C118" i="103"/>
  <c r="C118" i="127"/>
  <c r="C119" i="103"/>
  <c r="C119" i="127"/>
  <c r="C120" i="103"/>
  <c r="C120" i="127"/>
  <c r="C122" i="103"/>
  <c r="C122" i="127"/>
  <c r="C123" i="103"/>
  <c r="C123" i="127"/>
  <c r="C124" i="103"/>
  <c r="C124" i="127"/>
  <c r="B23" i="103"/>
  <c r="B23" i="127"/>
  <c r="B24" i="103"/>
  <c r="B24" i="127"/>
  <c r="B25" i="103"/>
  <c r="B25" i="127"/>
  <c r="B26" i="103"/>
  <c r="B27" i="103"/>
  <c r="B27" i="127"/>
  <c r="B28" i="103"/>
  <c r="B28" i="127"/>
  <c r="B29" i="103"/>
  <c r="B141" i="103"/>
  <c r="B30" i="103"/>
  <c r="B142" i="103"/>
  <c r="B31" i="103"/>
  <c r="B31" i="127"/>
  <c r="B32" i="103"/>
  <c r="B32" i="127"/>
  <c r="B33" i="103"/>
  <c r="B214" i="103"/>
  <c r="B34" i="103"/>
  <c r="B34" i="127"/>
  <c r="B35" i="103"/>
  <c r="B35" i="127"/>
  <c r="B53" i="103"/>
  <c r="B54" i="103"/>
  <c r="B54" i="127"/>
  <c r="B55" i="103"/>
  <c r="B55" i="127"/>
  <c r="B56" i="103"/>
  <c r="B216" i="103"/>
  <c r="B57" i="103"/>
  <c r="B57" i="127"/>
  <c r="B58" i="103"/>
  <c r="B58" i="127"/>
  <c r="B59" i="103"/>
  <c r="B59" i="127"/>
  <c r="B60" i="103"/>
  <c r="B60" i="127"/>
  <c r="B61" i="103"/>
  <c r="B61" i="127"/>
  <c r="B62" i="103"/>
  <c r="B62" i="127"/>
  <c r="B63" i="103"/>
  <c r="B63" i="127"/>
  <c r="B64" i="103"/>
  <c r="B64" i="127"/>
  <c r="B65" i="103"/>
  <c r="B66" i="103"/>
  <c r="B66" i="127"/>
  <c r="B67" i="103"/>
  <c r="B67" i="127"/>
  <c r="B68" i="103"/>
  <c r="B69" i="103"/>
  <c r="B70" i="103"/>
  <c r="B70" i="127"/>
  <c r="B71" i="103"/>
  <c r="B71" i="127"/>
  <c r="B72" i="103"/>
  <c r="B180" i="103"/>
  <c r="B73" i="103"/>
  <c r="B73" i="127"/>
  <c r="B74" i="103"/>
  <c r="B75" i="103"/>
  <c r="B75" i="127"/>
  <c r="B76" i="103"/>
  <c r="B76" i="127"/>
  <c r="B77" i="103"/>
  <c r="B200" i="103"/>
  <c r="B78" i="103"/>
  <c r="B78" i="127"/>
  <c r="B79" i="103"/>
  <c r="B79" i="127"/>
  <c r="B80" i="103"/>
  <c r="B80" i="127"/>
  <c r="B81" i="103"/>
  <c r="B81" i="127"/>
  <c r="B82" i="103"/>
  <c r="B82" i="127"/>
  <c r="B83" i="103"/>
  <c r="B84" i="103"/>
  <c r="B84" i="127"/>
  <c r="B85" i="103"/>
  <c r="B85" i="127"/>
  <c r="B86" i="103"/>
  <c r="B87" i="103"/>
  <c r="B87" i="127"/>
  <c r="B88" i="103"/>
  <c r="B89" i="103"/>
  <c r="B90" i="103"/>
  <c r="B90" i="127"/>
  <c r="B91" i="103"/>
  <c r="B92" i="103"/>
  <c r="B92" i="127"/>
  <c r="B93" i="103"/>
  <c r="B94" i="103"/>
  <c r="B94" i="127"/>
  <c r="B95" i="103"/>
  <c r="B95" i="127"/>
  <c r="B96" i="103"/>
  <c r="B96" i="127"/>
  <c r="B97" i="103"/>
  <c r="B98" i="103"/>
  <c r="B99" i="103"/>
  <c r="B99" i="127"/>
  <c r="B100" i="103"/>
  <c r="B148" i="103"/>
  <c r="B101" i="103"/>
  <c r="B101" i="127"/>
  <c r="B102" i="103"/>
  <c r="B102" i="127"/>
  <c r="B103" i="103"/>
  <c r="B159" i="103"/>
  <c r="B104" i="103"/>
  <c r="B104" i="127"/>
  <c r="B105" i="103"/>
  <c r="B105" i="127"/>
  <c r="B106" i="103"/>
  <c r="B106" i="127"/>
  <c r="B107" i="103"/>
  <c r="B107" i="127"/>
  <c r="B108" i="103"/>
  <c r="B108" i="127"/>
  <c r="B109" i="103"/>
  <c r="B109" i="127"/>
  <c r="B110" i="103"/>
  <c r="B195" i="103"/>
  <c r="B111" i="103"/>
  <c r="B111" i="127"/>
  <c r="B112" i="103"/>
  <c r="B112" i="127"/>
  <c r="B113" i="103"/>
  <c r="B113" i="127"/>
  <c r="B114" i="103"/>
  <c r="B225" i="103"/>
  <c r="B115" i="103"/>
  <c r="B115" i="127"/>
  <c r="B116" i="103"/>
  <c r="B116" i="127"/>
  <c r="B117" i="103"/>
  <c r="B118" i="103"/>
  <c r="B118" i="127"/>
  <c r="B119" i="103"/>
  <c r="B119" i="127"/>
  <c r="B120" i="103"/>
  <c r="B120" i="127"/>
  <c r="B121" i="103"/>
  <c r="B226" i="103"/>
  <c r="B122" i="103"/>
  <c r="B122" i="127"/>
  <c r="B123" i="103"/>
  <c r="B123" i="127"/>
  <c r="B124" i="103"/>
  <c r="B124" i="127"/>
  <c r="A23" i="103"/>
  <c r="A26" i="103"/>
  <c r="A27" i="103"/>
  <c r="A30" i="103"/>
  <c r="A142" i="103"/>
  <c r="A31" i="103"/>
  <c r="A33" i="103"/>
  <c r="A34" i="103"/>
  <c r="A34" i="127"/>
  <c r="A35" i="103"/>
  <c r="A35" i="127"/>
  <c r="A38" i="103"/>
  <c r="A38" i="127"/>
  <c r="A39" i="103"/>
  <c r="A43" i="103"/>
  <c r="A45" i="103"/>
  <c r="A45" i="127"/>
  <c r="A47" i="103"/>
  <c r="A47" i="127"/>
  <c r="A51" i="103"/>
  <c r="A51" i="127"/>
  <c r="A55" i="103"/>
  <c r="A55" i="127"/>
  <c r="A57" i="103"/>
  <c r="A57" i="127"/>
  <c r="A59" i="103"/>
  <c r="A174" i="103"/>
  <c r="A62" i="103"/>
  <c r="A62" i="127"/>
  <c r="A63" i="103"/>
  <c r="A176" i="103"/>
  <c r="A66" i="103"/>
  <c r="A66" i="127"/>
  <c r="A67" i="103"/>
  <c r="A67" i="127"/>
  <c r="A71" i="103"/>
  <c r="A71" i="127"/>
  <c r="A73" i="103"/>
  <c r="A181" i="103"/>
  <c r="A75" i="103"/>
  <c r="A75" i="127"/>
  <c r="A78" i="103"/>
  <c r="A78" i="127"/>
  <c r="A79" i="103"/>
  <c r="A79" i="127"/>
  <c r="A82" i="103"/>
  <c r="A82" i="127"/>
  <c r="A83" i="103"/>
  <c r="A85" i="103"/>
  <c r="A85" i="127"/>
  <c r="A87" i="103"/>
  <c r="A87" i="127"/>
  <c r="A91" i="103"/>
  <c r="A94" i="103"/>
  <c r="A95" i="103"/>
  <c r="A95" i="127"/>
  <c r="A97" i="103"/>
  <c r="A98" i="103"/>
  <c r="A193" i="103"/>
  <c r="A99" i="103"/>
  <c r="A99" i="127"/>
  <c r="A103" i="103"/>
  <c r="A203" i="103"/>
  <c r="A107" i="103"/>
  <c r="A107" i="127"/>
  <c r="A110" i="103"/>
  <c r="A111" i="103"/>
  <c r="A111" i="127"/>
  <c r="A113" i="103"/>
  <c r="A113" i="127"/>
  <c r="A115" i="103"/>
  <c r="A115" i="127"/>
  <c r="A118" i="103"/>
  <c r="A118" i="127"/>
  <c r="A119" i="103"/>
  <c r="A119" i="127"/>
  <c r="B175" i="103"/>
  <c r="D113" i="127"/>
  <c r="D101" i="127"/>
  <c r="D85" i="127"/>
  <c r="D81" i="127"/>
  <c r="D57" i="127"/>
  <c r="D32" i="127"/>
  <c r="D28" i="127"/>
  <c r="D47" i="127"/>
  <c r="D44" i="127"/>
  <c r="D41" i="127"/>
  <c r="D38" i="127"/>
  <c r="B213" i="103"/>
  <c r="D124" i="127"/>
  <c r="D120" i="127"/>
  <c r="D116" i="127"/>
  <c r="D112" i="127"/>
  <c r="D108" i="127"/>
  <c r="D104" i="127"/>
  <c r="D96" i="127"/>
  <c r="D92" i="127"/>
  <c r="D80" i="127"/>
  <c r="D76" i="127"/>
  <c r="D72" i="127"/>
  <c r="D64" i="127"/>
  <c r="D60" i="127"/>
  <c r="D50" i="127"/>
  <c r="D48" i="127"/>
  <c r="D42" i="127"/>
  <c r="D123" i="127"/>
  <c r="D107" i="127"/>
  <c r="D91" i="127"/>
  <c r="D67" i="127"/>
  <c r="D34" i="127"/>
  <c r="D26" i="127"/>
  <c r="D122" i="127"/>
  <c r="D118" i="127"/>
  <c r="D106" i="127"/>
  <c r="D102" i="127"/>
  <c r="D98" i="127"/>
  <c r="D90" i="127"/>
  <c r="E219" i="103"/>
  <c r="D86" i="127"/>
  <c r="D78" i="127"/>
  <c r="D70" i="127"/>
  <c r="D66" i="127"/>
  <c r="D62" i="127"/>
  <c r="D58" i="127"/>
  <c r="D54" i="127"/>
  <c r="D25" i="127"/>
  <c r="D52" i="127"/>
  <c r="D46" i="127"/>
  <c r="D40" i="127"/>
  <c r="A122" i="99"/>
  <c r="A249" i="99"/>
  <c r="A122" i="94"/>
  <c r="A122" i="82"/>
  <c r="A106" i="99"/>
  <c r="A233" i="99"/>
  <c r="A106" i="94"/>
  <c r="A106" i="82"/>
  <c r="A90" i="99"/>
  <c r="A217" i="99"/>
  <c r="A90" i="94"/>
  <c r="A90" i="82"/>
  <c r="A74" i="99"/>
  <c r="A201" i="99"/>
  <c r="A74" i="94"/>
  <c r="B103" i="98"/>
  <c r="A74" i="82"/>
  <c r="A58" i="99"/>
  <c r="A185" i="99"/>
  <c r="A58" i="94"/>
  <c r="A58" i="82"/>
  <c r="A46" i="99"/>
  <c r="A173" i="99"/>
  <c r="A46" i="94"/>
  <c r="A46" i="82"/>
  <c r="A121" i="99"/>
  <c r="A248" i="99"/>
  <c r="A121" i="94"/>
  <c r="B123" i="98"/>
  <c r="A121" i="82"/>
  <c r="A109" i="99"/>
  <c r="A236" i="99"/>
  <c r="A109" i="94"/>
  <c r="B119" i="98"/>
  <c r="A109" i="82"/>
  <c r="A101" i="99"/>
  <c r="A228" i="99"/>
  <c r="A101" i="94"/>
  <c r="A101" i="82"/>
  <c r="A89" i="99"/>
  <c r="A216" i="99"/>
  <c r="A89" i="94"/>
  <c r="B110" i="98"/>
  <c r="A89" i="82"/>
  <c r="A77" i="99"/>
  <c r="A204" i="99"/>
  <c r="A65" i="99"/>
  <c r="A192" i="99"/>
  <c r="A65" i="94"/>
  <c r="B98" i="98"/>
  <c r="A65" i="82"/>
  <c r="A53" i="99"/>
  <c r="A180" i="99"/>
  <c r="A53" i="94"/>
  <c r="B93" i="98"/>
  <c r="A53" i="82"/>
  <c r="A41" i="99"/>
  <c r="A168" i="99"/>
  <c r="A41" i="94"/>
  <c r="A41" i="82"/>
  <c r="A25" i="99"/>
  <c r="A152" i="99"/>
  <c r="A25" i="94"/>
  <c r="A25" i="82"/>
  <c r="A17" i="99"/>
  <c r="A144" i="99"/>
  <c r="A17" i="94"/>
  <c r="A17" i="103"/>
  <c r="A17" i="127"/>
  <c r="A17" i="82"/>
  <c r="A124" i="99"/>
  <c r="A251" i="99"/>
  <c r="A124" i="82"/>
  <c r="A124" i="94"/>
  <c r="A120" i="99"/>
  <c r="A247" i="99"/>
  <c r="A120" i="82"/>
  <c r="A120" i="94"/>
  <c r="A116" i="99"/>
  <c r="A243" i="99"/>
  <c r="A116" i="82"/>
  <c r="A116" i="94"/>
  <c r="A112" i="99"/>
  <c r="A239" i="99"/>
  <c r="A112" i="82"/>
  <c r="A112" i="94"/>
  <c r="A108" i="99"/>
  <c r="A235" i="99"/>
  <c r="A108" i="82"/>
  <c r="A108" i="94"/>
  <c r="A104" i="99"/>
  <c r="A231" i="99"/>
  <c r="A104" i="82"/>
  <c r="A104" i="94"/>
  <c r="A100" i="99"/>
  <c r="A227" i="99"/>
  <c r="A100" i="82"/>
  <c r="A100" i="94"/>
  <c r="B116" i="98"/>
  <c r="A96" i="99"/>
  <c r="A223" i="99"/>
  <c r="A96" i="82"/>
  <c r="A96" i="94"/>
  <c r="A92" i="99"/>
  <c r="A219" i="99"/>
  <c r="A92" i="82"/>
  <c r="A92" i="94"/>
  <c r="A88" i="99"/>
  <c r="A215" i="99"/>
  <c r="A88" i="82"/>
  <c r="A88" i="94"/>
  <c r="B109" i="98"/>
  <c r="A84" i="99"/>
  <c r="A211" i="99"/>
  <c r="A84" i="82"/>
  <c r="A84" i="94"/>
  <c r="B107" i="98"/>
  <c r="A80" i="99"/>
  <c r="A207" i="99"/>
  <c r="A80" i="82"/>
  <c r="A80" i="94"/>
  <c r="A76" i="99"/>
  <c r="A203" i="99"/>
  <c r="A76" i="82"/>
  <c r="A76" i="94"/>
  <c r="A72" i="99"/>
  <c r="A199" i="99"/>
  <c r="A72" i="82"/>
  <c r="A72" i="94"/>
  <c r="B101" i="98"/>
  <c r="A68" i="99"/>
  <c r="A195" i="99"/>
  <c r="A68" i="82"/>
  <c r="A68" i="94"/>
  <c r="B99" i="98"/>
  <c r="A64" i="99"/>
  <c r="A191" i="99"/>
  <c r="A64" i="82"/>
  <c r="A64" i="94"/>
  <c r="A60" i="99"/>
  <c r="A187" i="99"/>
  <c r="A60" i="82"/>
  <c r="A56" i="99"/>
  <c r="A183" i="99"/>
  <c r="A56" i="82"/>
  <c r="A52" i="99"/>
  <c r="A179" i="99"/>
  <c r="A52" i="82"/>
  <c r="A48" i="99"/>
  <c r="A175" i="99"/>
  <c r="A48" i="82"/>
  <c r="A44" i="99"/>
  <c r="A171" i="99"/>
  <c r="A44" i="82"/>
  <c r="A40" i="99"/>
  <c r="A167" i="99"/>
  <c r="A40" i="82"/>
  <c r="A36" i="99"/>
  <c r="A163" i="99"/>
  <c r="A36" i="82"/>
  <c r="A32" i="99"/>
  <c r="A159" i="99"/>
  <c r="A32" i="82"/>
  <c r="A28" i="99"/>
  <c r="A155" i="99"/>
  <c r="A28" i="82"/>
  <c r="A24" i="99"/>
  <c r="A151" i="99"/>
  <c r="A24" i="82"/>
  <c r="A20" i="99"/>
  <c r="A147" i="99"/>
  <c r="A20" i="82"/>
  <c r="A20" i="94"/>
  <c r="A16" i="99"/>
  <c r="A143" i="99"/>
  <c r="A16" i="103"/>
  <c r="A16" i="127"/>
  <c r="A16" i="94"/>
  <c r="A12" i="99"/>
  <c r="A139" i="99"/>
  <c r="A12" i="82"/>
  <c r="A12" i="103"/>
  <c r="A12" i="127"/>
  <c r="A12" i="94"/>
  <c r="A8" i="94"/>
  <c r="A8" i="82"/>
  <c r="A123" i="99"/>
  <c r="A250" i="99"/>
  <c r="A123" i="82"/>
  <c r="A123" i="94"/>
  <c r="A123" i="103"/>
  <c r="A123" i="127"/>
  <c r="A114" i="99"/>
  <c r="A241" i="99"/>
  <c r="A114" i="94"/>
  <c r="B121" i="98"/>
  <c r="A114" i="82"/>
  <c r="A102" i="99"/>
  <c r="A229" i="99"/>
  <c r="A102" i="94"/>
  <c r="A102" i="82"/>
  <c r="A86" i="99"/>
  <c r="A213" i="99"/>
  <c r="A86" i="94"/>
  <c r="B108" i="98"/>
  <c r="A86" i="82"/>
  <c r="A70" i="99"/>
  <c r="A197" i="99"/>
  <c r="A70" i="94"/>
  <c r="A70" i="82"/>
  <c r="A54" i="99"/>
  <c r="A181" i="99"/>
  <c r="A54" i="94"/>
  <c r="A54" i="82"/>
  <c r="A42" i="99"/>
  <c r="A169" i="99"/>
  <c r="A42" i="94"/>
  <c r="A42" i="82"/>
  <c r="A117" i="99"/>
  <c r="A244" i="99"/>
  <c r="A117" i="94"/>
  <c r="B122" i="98"/>
  <c r="A117" i="82"/>
  <c r="A105" i="99"/>
  <c r="A232" i="99"/>
  <c r="A105" i="94"/>
  <c r="B118" i="98"/>
  <c r="A105" i="82"/>
  <c r="A93" i="99"/>
  <c r="A220" i="99"/>
  <c r="A93" i="94"/>
  <c r="B112" i="98"/>
  <c r="A93" i="82"/>
  <c r="A81" i="99"/>
  <c r="A208" i="99"/>
  <c r="A81" i="94"/>
  <c r="A81" i="82"/>
  <c r="A69" i="99"/>
  <c r="A196" i="99"/>
  <c r="A69" i="94"/>
  <c r="B100" i="98"/>
  <c r="A69" i="82"/>
  <c r="A61" i="99"/>
  <c r="A188" i="99"/>
  <c r="A61" i="94"/>
  <c r="B96" i="98"/>
  <c r="A61" i="82"/>
  <c r="A49" i="99"/>
  <c r="A176" i="99"/>
  <c r="A49" i="94"/>
  <c r="B91" i="98"/>
  <c r="A49" i="82"/>
  <c r="A37" i="99"/>
  <c r="A164" i="99"/>
  <c r="A37" i="94"/>
  <c r="A37" i="82"/>
  <c r="A29" i="99"/>
  <c r="A156" i="99"/>
  <c r="A29" i="94"/>
  <c r="B83" i="98"/>
  <c r="A29" i="82"/>
  <c r="A21" i="99"/>
  <c r="A148" i="99"/>
  <c r="A21" i="94"/>
  <c r="A21" i="103"/>
  <c r="A21" i="127"/>
  <c r="A21" i="82"/>
  <c r="A13" i="99"/>
  <c r="A140" i="99"/>
  <c r="A13" i="94"/>
  <c r="B77" i="98"/>
  <c r="A13" i="103"/>
  <c r="A155" i="103"/>
  <c r="A13" i="82"/>
  <c r="A119" i="99"/>
  <c r="A246" i="99"/>
  <c r="A119" i="82"/>
  <c r="A119" i="94"/>
  <c r="A115" i="99"/>
  <c r="A242" i="99"/>
  <c r="A115" i="94"/>
  <c r="A115" i="82"/>
  <c r="A111" i="99"/>
  <c r="A238" i="99"/>
  <c r="A111" i="82"/>
  <c r="A111" i="94"/>
  <c r="A107" i="99"/>
  <c r="A234" i="99"/>
  <c r="A107" i="94"/>
  <c r="A107" i="82"/>
  <c r="A103" i="99"/>
  <c r="A230" i="99"/>
  <c r="A103" i="82"/>
  <c r="A103" i="94"/>
  <c r="B117" i="98"/>
  <c r="A99" i="99"/>
  <c r="A226" i="99"/>
  <c r="A99" i="82"/>
  <c r="A99" i="94"/>
  <c r="A95" i="99"/>
  <c r="A222" i="99"/>
  <c r="A95" i="94"/>
  <c r="A95" i="82"/>
  <c r="A91" i="99"/>
  <c r="A218" i="99"/>
  <c r="A91" i="82"/>
  <c r="A91" i="94"/>
  <c r="B111" i="98"/>
  <c r="A87" i="99"/>
  <c r="A214" i="99"/>
  <c r="A87" i="82"/>
  <c r="A87" i="94"/>
  <c r="A83" i="99"/>
  <c r="A210" i="99"/>
  <c r="A83" i="94"/>
  <c r="B106" i="98"/>
  <c r="A83" i="82"/>
  <c r="A79" i="99"/>
  <c r="A206" i="99"/>
  <c r="A79" i="82"/>
  <c r="A79" i="94"/>
  <c r="A75" i="99"/>
  <c r="A202" i="99"/>
  <c r="A75" i="94"/>
  <c r="A75" i="82"/>
  <c r="A71" i="99"/>
  <c r="A198" i="99"/>
  <c r="A71" i="82"/>
  <c r="A71" i="94"/>
  <c r="A67" i="99"/>
  <c r="A194" i="99"/>
  <c r="A67" i="82"/>
  <c r="A67" i="94"/>
  <c r="A63" i="99"/>
  <c r="A190" i="99"/>
  <c r="A63" i="94"/>
  <c r="B97" i="98"/>
  <c r="A63" i="82"/>
  <c r="A59" i="99"/>
  <c r="A186" i="99"/>
  <c r="A59" i="82"/>
  <c r="A59" i="94"/>
  <c r="B95" i="98"/>
  <c r="A55" i="99"/>
  <c r="A182" i="99"/>
  <c r="A55" i="82"/>
  <c r="A55" i="94"/>
  <c r="A51" i="99"/>
  <c r="A178" i="99"/>
  <c r="A51" i="94"/>
  <c r="A51" i="82"/>
  <c r="A47" i="99"/>
  <c r="A174" i="99"/>
  <c r="A47" i="82"/>
  <c r="A47" i="94"/>
  <c r="A43" i="99"/>
  <c r="A170" i="99"/>
  <c r="A43" i="94"/>
  <c r="B89" i="98"/>
  <c r="A43" i="82"/>
  <c r="A39" i="99"/>
  <c r="A166" i="99"/>
  <c r="A39" i="82"/>
  <c r="A39" i="94"/>
  <c r="B88" i="98"/>
  <c r="A35" i="99"/>
  <c r="A162" i="99"/>
  <c r="A35" i="82"/>
  <c r="A35" i="94"/>
  <c r="A31" i="99"/>
  <c r="A158" i="99"/>
  <c r="A31" i="94"/>
  <c r="B85" i="98"/>
  <c r="A31" i="82"/>
  <c r="A27" i="99"/>
  <c r="A154" i="99"/>
  <c r="A27" i="82"/>
  <c r="A27" i="94"/>
  <c r="B82" i="98"/>
  <c r="A23" i="99"/>
  <c r="A150" i="99"/>
  <c r="A23" i="94"/>
  <c r="B79" i="98"/>
  <c r="A23" i="82"/>
  <c r="A19" i="99"/>
  <c r="A146" i="99"/>
  <c r="A19" i="103"/>
  <c r="A19" i="127"/>
  <c r="A19" i="94"/>
  <c r="A19" i="82"/>
  <c r="A15" i="99"/>
  <c r="A142" i="99"/>
  <c r="A15" i="82"/>
  <c r="A15" i="103"/>
  <c r="A15" i="127"/>
  <c r="A15" i="94"/>
  <c r="A11" i="99"/>
  <c r="A138" i="99"/>
  <c r="A11" i="103"/>
  <c r="A11" i="127"/>
  <c r="A11" i="82"/>
  <c r="A11" i="94"/>
  <c r="A7" i="99"/>
  <c r="A134" i="99"/>
  <c r="A7" i="103"/>
  <c r="A7" i="127"/>
  <c r="A7" i="82"/>
  <c r="A7" i="94"/>
  <c r="A122" i="103"/>
  <c r="A122" i="127"/>
  <c r="A114" i="103"/>
  <c r="A205" i="103"/>
  <c r="A106" i="103"/>
  <c r="A106" i="127"/>
  <c r="A102" i="103"/>
  <c r="A102" i="127"/>
  <c r="A90" i="103"/>
  <c r="A90" i="127"/>
  <c r="A86" i="103"/>
  <c r="A219" i="103"/>
  <c r="A74" i="103"/>
  <c r="A70" i="103"/>
  <c r="A70" i="127"/>
  <c r="A58" i="103"/>
  <c r="A58" i="127"/>
  <c r="A54" i="103"/>
  <c r="A54" i="127"/>
  <c r="A46" i="103"/>
  <c r="A46" i="127"/>
  <c r="A42" i="103"/>
  <c r="A42" i="127"/>
  <c r="A110" i="99"/>
  <c r="A237" i="99"/>
  <c r="A110" i="94"/>
  <c r="B120" i="98"/>
  <c r="A110" i="82"/>
  <c r="A94" i="99"/>
  <c r="A221" i="99"/>
  <c r="A94" i="94"/>
  <c r="B113" i="98"/>
  <c r="A94" i="82"/>
  <c r="A82" i="99"/>
  <c r="A209" i="99"/>
  <c r="A82" i="94"/>
  <c r="B105" i="98"/>
  <c r="A82" i="82"/>
  <c r="A62" i="99"/>
  <c r="A189" i="99"/>
  <c r="A62" i="94"/>
  <c r="A62" i="82"/>
  <c r="A50" i="82"/>
  <c r="A34" i="99"/>
  <c r="A161" i="99"/>
  <c r="A34" i="94"/>
  <c r="A34" i="82"/>
  <c r="A30" i="99"/>
  <c r="A157" i="99"/>
  <c r="A30" i="94"/>
  <c r="B84" i="98"/>
  <c r="A30" i="82"/>
  <c r="A26" i="99"/>
  <c r="A153" i="99"/>
  <c r="A26" i="94"/>
  <c r="B81" i="98"/>
  <c r="A26" i="82"/>
  <c r="A22" i="99"/>
  <c r="A149" i="99"/>
  <c r="A22" i="103"/>
  <c r="A156" i="103"/>
  <c r="A22" i="94"/>
  <c r="B78" i="98"/>
  <c r="A22" i="82"/>
  <c r="A18" i="99"/>
  <c r="A145" i="99"/>
  <c r="A18" i="103"/>
  <c r="A18" i="127"/>
  <c r="A18" i="94"/>
  <c r="A18" i="82"/>
  <c r="A14" i="99"/>
  <c r="A141" i="99"/>
  <c r="A14" i="103"/>
  <c r="A14" i="127"/>
  <c r="A14" i="94"/>
  <c r="A14" i="82"/>
  <c r="A10" i="99"/>
  <c r="A137" i="99"/>
  <c r="A10" i="103"/>
  <c r="A10" i="127"/>
  <c r="A10" i="94"/>
  <c r="A10" i="82"/>
  <c r="A6" i="99"/>
  <c r="A133" i="99"/>
  <c r="A6" i="94"/>
  <c r="B76" i="98"/>
  <c r="A6" i="103"/>
  <c r="A210" i="103"/>
  <c r="A6" i="82"/>
  <c r="A121" i="103"/>
  <c r="A117" i="103"/>
  <c r="A161" i="103"/>
  <c r="A109" i="103"/>
  <c r="A109" i="127"/>
  <c r="A105" i="103"/>
  <c r="A101" i="103"/>
  <c r="A101" i="127"/>
  <c r="A93" i="103"/>
  <c r="A190" i="103"/>
  <c r="A89" i="103"/>
  <c r="A81" i="103"/>
  <c r="A81" i="127"/>
  <c r="A69" i="103"/>
  <c r="A65" i="103"/>
  <c r="A61" i="103"/>
  <c r="A61" i="127"/>
  <c r="A53" i="103"/>
  <c r="A49" i="103"/>
  <c r="A49" i="127"/>
  <c r="A41" i="103"/>
  <c r="A41" i="127"/>
  <c r="A37" i="103"/>
  <c r="A37" i="127"/>
  <c r="A29" i="103"/>
  <c r="A199" i="103"/>
  <c r="A25" i="103"/>
  <c r="A25" i="127"/>
  <c r="A118" i="99"/>
  <c r="A245" i="99"/>
  <c r="A118" i="94"/>
  <c r="A118" i="82"/>
  <c r="A98" i="99"/>
  <c r="A225" i="99"/>
  <c r="A98" i="94"/>
  <c r="B115" i="98"/>
  <c r="A98" i="82"/>
  <c r="A78" i="99"/>
  <c r="A205" i="99"/>
  <c r="A78" i="94"/>
  <c r="A78" i="82"/>
  <c r="A66" i="99"/>
  <c r="A193" i="99"/>
  <c r="A66" i="94"/>
  <c r="A66" i="82"/>
  <c r="A38" i="99"/>
  <c r="A165" i="99"/>
  <c r="A38" i="94"/>
  <c r="A38" i="82"/>
  <c r="A113" i="99"/>
  <c r="A240" i="99"/>
  <c r="A113" i="94"/>
  <c r="A113" i="82"/>
  <c r="A97" i="99"/>
  <c r="A224" i="99"/>
  <c r="A97" i="94"/>
  <c r="B114" i="98"/>
  <c r="A97" i="82"/>
  <c r="A85" i="99"/>
  <c r="A212" i="99"/>
  <c r="A85" i="94"/>
  <c r="A85" i="82"/>
  <c r="A73" i="99"/>
  <c r="A200" i="99"/>
  <c r="A73" i="94"/>
  <c r="B102" i="98"/>
  <c r="A73" i="82"/>
  <c r="A57" i="99"/>
  <c r="A184" i="99"/>
  <c r="A57" i="94"/>
  <c r="A57" i="82"/>
  <c r="A45" i="99"/>
  <c r="A172" i="99"/>
  <c r="A45" i="94"/>
  <c r="B90" i="98"/>
  <c r="A45" i="82"/>
  <c r="A33" i="99"/>
  <c r="A160" i="99"/>
  <c r="A33" i="94"/>
  <c r="B86" i="98"/>
  <c r="A33" i="82"/>
  <c r="A9" i="99"/>
  <c r="A136" i="99"/>
  <c r="A9" i="94"/>
  <c r="A9" i="103"/>
  <c r="A9" i="127"/>
  <c r="A9" i="82"/>
  <c r="A124" i="103"/>
  <c r="A124" i="127"/>
  <c r="A120" i="103"/>
  <c r="A120" i="127"/>
  <c r="A116" i="103"/>
  <c r="A116" i="127"/>
  <c r="A112" i="103"/>
  <c r="A112" i="127"/>
  <c r="A108" i="103"/>
  <c r="A108" i="127"/>
  <c r="A104" i="103"/>
  <c r="A104" i="127"/>
  <c r="A100" i="103"/>
  <c r="A96" i="103"/>
  <c r="A96" i="127"/>
  <c r="A92" i="103"/>
  <c r="A92" i="127"/>
  <c r="A88" i="103"/>
  <c r="A84" i="103"/>
  <c r="A84" i="127"/>
  <c r="A80" i="103"/>
  <c r="A80" i="127"/>
  <c r="A76" i="103"/>
  <c r="A76" i="127"/>
  <c r="A72" i="103"/>
  <c r="A180" i="103"/>
  <c r="A68" i="103"/>
  <c r="A178" i="103"/>
  <c r="A64" i="103"/>
  <c r="A64" i="127"/>
  <c r="A56" i="103"/>
  <c r="A56" i="127"/>
  <c r="A52" i="103"/>
  <c r="A52" i="127"/>
  <c r="A48" i="103"/>
  <c r="A48" i="127"/>
  <c r="A40" i="103"/>
  <c r="A40" i="127"/>
  <c r="A36" i="103"/>
  <c r="A32" i="103"/>
  <c r="A32" i="127"/>
  <c r="A24" i="103"/>
  <c r="A24" i="127"/>
  <c r="E206" i="103"/>
  <c r="D225" i="103"/>
  <c r="D224" i="103"/>
  <c r="D221" i="103"/>
  <c r="D218" i="103"/>
  <c r="A151" i="103"/>
  <c r="D216" i="103"/>
  <c r="D202" i="103"/>
  <c r="D206" i="103"/>
  <c r="D205" i="103"/>
  <c r="A201" i="103"/>
  <c r="D171" i="103"/>
  <c r="D173" i="103"/>
  <c r="D183" i="103"/>
  <c r="D186" i="103"/>
  <c r="D190" i="103"/>
  <c r="D191" i="103"/>
  <c r="D193" i="103"/>
  <c r="D165" i="103"/>
  <c r="B177" i="103"/>
  <c r="D195" i="103"/>
  <c r="D156" i="103"/>
  <c r="B158" i="103"/>
  <c r="D149" i="103"/>
  <c r="D151" i="103"/>
  <c r="D148" i="103"/>
  <c r="E151" i="103"/>
  <c r="E205" i="103"/>
  <c r="E221" i="103"/>
  <c r="E225" i="103"/>
  <c r="A213" i="103"/>
  <c r="E186" i="103"/>
  <c r="A29" i="127"/>
  <c r="E191" i="103"/>
  <c r="W6" i="94"/>
  <c r="W7" i="94"/>
  <c r="W8" i="94"/>
  <c r="W9" i="94"/>
  <c r="W10" i="94"/>
  <c r="W11" i="94"/>
  <c r="W12" i="94"/>
  <c r="W13" i="94"/>
  <c r="W14" i="94"/>
  <c r="W15" i="94"/>
  <c r="W16" i="94"/>
  <c r="W17" i="94"/>
  <c r="W18" i="94"/>
  <c r="W19" i="94"/>
  <c r="W20" i="94"/>
  <c r="W21" i="94"/>
  <c r="W22" i="94"/>
  <c r="W23" i="94"/>
  <c r="W24" i="94"/>
  <c r="W25" i="94"/>
  <c r="W26" i="94"/>
  <c r="W27" i="94"/>
  <c r="W28" i="94"/>
  <c r="W29" i="94"/>
  <c r="W30" i="94"/>
  <c r="W31" i="94"/>
  <c r="W32" i="94"/>
  <c r="W33" i="94"/>
  <c r="W34" i="94"/>
  <c r="W35" i="94"/>
  <c r="W36" i="94"/>
  <c r="W37" i="94"/>
  <c r="W38" i="94"/>
  <c r="W39" i="94"/>
  <c r="W40" i="94"/>
  <c r="W41" i="94"/>
  <c r="W42" i="94"/>
  <c r="W43" i="94"/>
  <c r="W44" i="94"/>
  <c r="W45" i="94"/>
  <c r="W46" i="94"/>
  <c r="W47" i="94"/>
  <c r="W48" i="94"/>
  <c r="W49" i="94"/>
  <c r="W50" i="94"/>
  <c r="W51" i="94"/>
  <c r="W52" i="94"/>
  <c r="W53" i="94"/>
  <c r="W54" i="94"/>
  <c r="W55" i="94"/>
  <c r="W56" i="94"/>
  <c r="W57" i="94"/>
  <c r="W58" i="94"/>
  <c r="W59" i="94"/>
  <c r="W60" i="94"/>
  <c r="W61" i="94"/>
  <c r="W62" i="94"/>
  <c r="W63" i="94"/>
  <c r="W64" i="94"/>
  <c r="W65" i="94"/>
  <c r="W66" i="94"/>
  <c r="W67" i="94"/>
  <c r="W68" i="94"/>
  <c r="W69" i="94"/>
  <c r="W70" i="94"/>
  <c r="W71" i="94"/>
  <c r="W72" i="94"/>
  <c r="W73" i="94"/>
  <c r="W74" i="94"/>
  <c r="W75" i="94"/>
  <c r="W76" i="94"/>
  <c r="W77" i="94"/>
  <c r="W78" i="94"/>
  <c r="W79" i="94"/>
  <c r="W80" i="94"/>
  <c r="W81" i="94"/>
  <c r="W82" i="94"/>
  <c r="W83" i="94"/>
  <c r="W84" i="94"/>
  <c r="W85" i="94"/>
  <c r="W86" i="94"/>
  <c r="W87" i="94"/>
  <c r="W88" i="94"/>
  <c r="W89" i="94"/>
  <c r="W90" i="94"/>
  <c r="W91" i="94"/>
  <c r="W92" i="94"/>
  <c r="W93" i="94"/>
  <c r="W94" i="94"/>
  <c r="W95" i="94"/>
  <c r="W99" i="94"/>
  <c r="W100" i="94"/>
  <c r="W101" i="94"/>
  <c r="W102" i="94"/>
  <c r="W103" i="94"/>
  <c r="W104" i="94"/>
  <c r="W105" i="94"/>
  <c r="W106" i="94"/>
  <c r="W107" i="94"/>
  <c r="W108" i="94"/>
  <c r="W109" i="94"/>
  <c r="W110" i="94"/>
  <c r="W111" i="94"/>
  <c r="W112" i="94"/>
  <c r="W113" i="94"/>
  <c r="W114" i="94"/>
  <c r="W115" i="94"/>
  <c r="W116" i="94"/>
  <c r="W117" i="94"/>
  <c r="W118" i="94"/>
  <c r="W119" i="94"/>
  <c r="W120" i="94"/>
  <c r="W121" i="94"/>
  <c r="W122" i="94"/>
  <c r="W123" i="94"/>
  <c r="W124" i="94"/>
  <c r="AA99" i="94"/>
  <c r="X111" i="94"/>
  <c r="Z123" i="94"/>
  <c r="AQ123" i="94"/>
  <c r="BG123" i="94"/>
  <c r="BF63" i="115"/>
  <c r="BF64" i="115"/>
  <c r="BF65" i="115"/>
  <c r="BF66" i="115"/>
  <c r="AK123" i="94"/>
  <c r="AI123" i="94"/>
  <c r="AA123" i="94"/>
  <c r="AR123" i="94"/>
  <c r="BH123" i="94"/>
  <c r="AG123" i="94"/>
  <c r="Y123" i="94"/>
  <c r="AM123" i="94"/>
  <c r="AE123" i="94"/>
  <c r="AV123" i="94"/>
  <c r="BL123" i="94"/>
  <c r="AA118" i="94"/>
  <c r="AE118" i="94"/>
  <c r="AI118" i="94"/>
  <c r="AM118" i="94"/>
  <c r="X118" i="94"/>
  <c r="AB118" i="94"/>
  <c r="AF118" i="94"/>
  <c r="AJ118" i="94"/>
  <c r="Y118" i="94"/>
  <c r="AC118" i="94"/>
  <c r="AG118" i="94"/>
  <c r="AK118" i="94"/>
  <c r="Z118" i="94"/>
  <c r="AD118" i="94"/>
  <c r="AH118" i="94"/>
  <c r="AL118" i="94"/>
  <c r="AA122" i="94"/>
  <c r="AE122" i="94"/>
  <c r="AV122" i="94"/>
  <c r="BL122" i="94"/>
  <c r="AI122" i="94"/>
  <c r="AZ122" i="94"/>
  <c r="BP122" i="94"/>
  <c r="X122" i="94"/>
  <c r="AO122" i="94"/>
  <c r="BE122" i="94"/>
  <c r="AB122" i="94"/>
  <c r="AS122" i="94"/>
  <c r="BI122" i="94"/>
  <c r="AF122" i="94"/>
  <c r="AW122" i="94"/>
  <c r="BM122" i="94"/>
  <c r="Y122" i="94"/>
  <c r="AP122" i="94"/>
  <c r="BF122" i="94"/>
  <c r="AC122" i="94"/>
  <c r="AT122" i="94"/>
  <c r="BJ122" i="94"/>
  <c r="AG122" i="94"/>
  <c r="AX122" i="94"/>
  <c r="BN122" i="94"/>
  <c r="Z122" i="94"/>
  <c r="AQ122" i="94"/>
  <c r="BG122" i="94"/>
  <c r="AD122" i="94"/>
  <c r="AU122" i="94"/>
  <c r="BK122" i="94"/>
  <c r="AH122" i="94"/>
  <c r="AY122" i="94"/>
  <c r="BO122" i="94"/>
  <c r="Y116" i="94"/>
  <c r="AP116" i="94"/>
  <c r="BF116" i="94"/>
  <c r="AC116" i="94"/>
  <c r="AT116" i="94"/>
  <c r="BJ116" i="94"/>
  <c r="AG116" i="94"/>
  <c r="AX116" i="94"/>
  <c r="BN116" i="94"/>
  <c r="Z116" i="94"/>
  <c r="AQ116" i="94"/>
  <c r="BG116" i="94"/>
  <c r="AD116" i="94"/>
  <c r="AU116" i="94"/>
  <c r="BK116" i="94"/>
  <c r="AH116" i="94"/>
  <c r="AY116" i="94"/>
  <c r="BO116" i="94"/>
  <c r="AA116" i="94"/>
  <c r="AR116" i="94"/>
  <c r="BH116" i="94"/>
  <c r="AE116" i="94"/>
  <c r="AV116" i="94"/>
  <c r="BL116" i="94"/>
  <c r="AI116" i="94"/>
  <c r="AZ116" i="94"/>
  <c r="BP116" i="94"/>
  <c r="X116" i="94"/>
  <c r="AO116" i="94"/>
  <c r="BE116" i="94"/>
  <c r="AB116" i="94"/>
  <c r="AS116" i="94"/>
  <c r="BI116" i="94"/>
  <c r="AF116" i="94"/>
  <c r="AW116" i="94"/>
  <c r="BM116" i="94"/>
  <c r="Z112" i="94"/>
  <c r="AQ112" i="94"/>
  <c r="BG112" i="94"/>
  <c r="AD112" i="94"/>
  <c r="AU112" i="94"/>
  <c r="BK112" i="94"/>
  <c r="AH112" i="94"/>
  <c r="AL112" i="94"/>
  <c r="AA112" i="94"/>
  <c r="AR112" i="94"/>
  <c r="BH112" i="94"/>
  <c r="AE112" i="94"/>
  <c r="AV112" i="94"/>
  <c r="BL112" i="94"/>
  <c r="AI112" i="94"/>
  <c r="AM112" i="94"/>
  <c r="X112" i="94"/>
  <c r="AO112" i="94"/>
  <c r="BE112" i="94"/>
  <c r="AB112" i="94"/>
  <c r="AS112" i="94"/>
  <c r="BI112" i="94"/>
  <c r="AF112" i="94"/>
  <c r="AJ112" i="94"/>
  <c r="Y112" i="94"/>
  <c r="AP112" i="94"/>
  <c r="BF112" i="94"/>
  <c r="AC112" i="94"/>
  <c r="AT112" i="94"/>
  <c r="BJ112" i="94"/>
  <c r="AG112" i="94"/>
  <c r="AK112" i="94"/>
  <c r="Z47" i="94"/>
  <c r="AD47" i="94"/>
  <c r="AH47" i="94"/>
  <c r="AL47" i="94"/>
  <c r="AA47" i="94"/>
  <c r="AE47" i="94"/>
  <c r="AI47" i="94"/>
  <c r="AM47" i="94"/>
  <c r="X47" i="94"/>
  <c r="AB47" i="94"/>
  <c r="AF47" i="94"/>
  <c r="AJ47" i="94"/>
  <c r="Y47" i="94"/>
  <c r="AC47" i="94"/>
  <c r="AG47" i="94"/>
  <c r="AK47" i="94"/>
  <c r="Y106" i="94"/>
  <c r="AP106" i="94"/>
  <c r="BF106" i="94"/>
  <c r="AC106" i="94"/>
  <c r="AG106" i="94"/>
  <c r="AK106" i="94"/>
  <c r="Z106" i="94"/>
  <c r="AQ106" i="94"/>
  <c r="BG106" i="94"/>
  <c r="AD106" i="94"/>
  <c r="AH106" i="94"/>
  <c r="AY106" i="94"/>
  <c r="BO106" i="94"/>
  <c r="AL106" i="94"/>
  <c r="AA106" i="94"/>
  <c r="AE106" i="94"/>
  <c r="AI106" i="94"/>
  <c r="AZ106" i="94"/>
  <c r="BP106" i="94"/>
  <c r="AM106" i="94"/>
  <c r="X106" i="94"/>
  <c r="AB106" i="94"/>
  <c r="AF106" i="94"/>
  <c r="AJ106" i="94"/>
  <c r="AA85" i="94"/>
  <c r="AR85" i="94"/>
  <c r="BH85" i="94"/>
  <c r="AE85" i="94"/>
  <c r="AI85" i="94"/>
  <c r="AM85" i="94"/>
  <c r="Y85" i="94"/>
  <c r="AP85" i="94"/>
  <c r="BF85" i="94"/>
  <c r="AC85" i="94"/>
  <c r="AG85" i="94"/>
  <c r="AK85" i="94"/>
  <c r="AB85" i="94"/>
  <c r="AJ85" i="94"/>
  <c r="AD85" i="94"/>
  <c r="AL85" i="94"/>
  <c r="X85" i="94"/>
  <c r="AF85" i="94"/>
  <c r="Z85" i="94"/>
  <c r="AH85" i="94"/>
  <c r="AK124" i="94"/>
  <c r="BB124" i="94"/>
  <c r="BR124" i="94"/>
  <c r="X104" i="94"/>
  <c r="AF104" i="94"/>
  <c r="AJ104" i="94"/>
  <c r="Y104" i="94"/>
  <c r="AG104" i="94"/>
  <c r="AK104" i="94"/>
  <c r="Z104" i="94"/>
  <c r="AH104" i="94"/>
  <c r="AL104" i="94"/>
  <c r="BC104" i="94"/>
  <c r="BS104" i="94"/>
  <c r="AA104" i="94"/>
  <c r="AI104" i="94"/>
  <c r="AM104" i="94"/>
  <c r="Y81" i="94"/>
  <c r="AG81" i="94"/>
  <c r="AK81" i="94"/>
  <c r="BB81" i="94"/>
  <c r="BR81" i="94"/>
  <c r="AA81" i="94"/>
  <c r="AI81" i="94"/>
  <c r="AM81" i="94"/>
  <c r="X81" i="94"/>
  <c r="Z81" i="94"/>
  <c r="AH81" i="94"/>
  <c r="AJ81" i="94"/>
  <c r="AD81" i="94"/>
  <c r="AL81" i="94"/>
  <c r="Z67" i="94"/>
  <c r="AD67" i="94"/>
  <c r="AH67" i="94"/>
  <c r="AL67" i="94"/>
  <c r="AA67" i="94"/>
  <c r="AE67" i="94"/>
  <c r="AI67" i="94"/>
  <c r="AM67" i="94"/>
  <c r="X67" i="94"/>
  <c r="AB67" i="94"/>
  <c r="AF67" i="94"/>
  <c r="AW67" i="94"/>
  <c r="BM67" i="94"/>
  <c r="AJ67" i="94"/>
  <c r="AC67" i="94"/>
  <c r="AG67" i="94"/>
  <c r="AK67" i="94"/>
  <c r="AA41" i="94"/>
  <c r="AE41" i="94"/>
  <c r="AI41" i="94"/>
  <c r="AZ41" i="94"/>
  <c r="BP41" i="94"/>
  <c r="AM41" i="94"/>
  <c r="Y41" i="94"/>
  <c r="AC41" i="94"/>
  <c r="AT41" i="94"/>
  <c r="BJ41" i="94"/>
  <c r="AG41" i="94"/>
  <c r="AK41" i="94"/>
  <c r="AB41" i="94"/>
  <c r="AJ41" i="94"/>
  <c r="AD41" i="94"/>
  <c r="AL41" i="94"/>
  <c r="X41" i="94"/>
  <c r="AF41" i="94"/>
  <c r="Z41" i="94"/>
  <c r="AH41" i="94"/>
  <c r="X78" i="94"/>
  <c r="AB78" i="94"/>
  <c r="AS78" i="94"/>
  <c r="BI78" i="94"/>
  <c r="AF78" i="94"/>
  <c r="AW78" i="94"/>
  <c r="BM78" i="94"/>
  <c r="AJ78" i="94"/>
  <c r="BA78" i="94"/>
  <c r="BQ78" i="94"/>
  <c r="Y78" i="94"/>
  <c r="AC78" i="94"/>
  <c r="AT78" i="94"/>
  <c r="BJ78" i="94"/>
  <c r="AG78" i="94"/>
  <c r="AX78" i="94"/>
  <c r="BN78" i="94"/>
  <c r="AK78" i="94"/>
  <c r="BB78" i="94"/>
  <c r="BR78" i="94"/>
  <c r="Z78" i="94"/>
  <c r="AD78" i="94"/>
  <c r="AU78" i="94"/>
  <c r="BK78" i="94"/>
  <c r="AH78" i="94"/>
  <c r="AY78" i="94"/>
  <c r="BO78" i="94"/>
  <c r="AL78" i="94"/>
  <c r="BC78" i="94"/>
  <c r="BS78" i="94"/>
  <c r="Y66" i="94"/>
  <c r="AC66" i="94"/>
  <c r="AG66" i="94"/>
  <c r="AA66" i="94"/>
  <c r="AE66" i="94"/>
  <c r="AI66" i="94"/>
  <c r="AZ66" i="94"/>
  <c r="BP66" i="94"/>
  <c r="Z66" i="94"/>
  <c r="AH66" i="94"/>
  <c r="AB66" i="94"/>
  <c r="AD66" i="94"/>
  <c r="AL66" i="94"/>
  <c r="X66" i="94"/>
  <c r="AI62" i="94"/>
  <c r="AZ62" i="94"/>
  <c r="BP62" i="94"/>
  <c r="AA58" i="94"/>
  <c r="AR58" i="94"/>
  <c r="BH58" i="94"/>
  <c r="AE58" i="94"/>
  <c r="AV58" i="94"/>
  <c r="BL58" i="94"/>
  <c r="AM58" i="94"/>
  <c r="BD58" i="94"/>
  <c r="BT58" i="94"/>
  <c r="Y58" i="94"/>
  <c r="AP58" i="94"/>
  <c r="BF58" i="94"/>
  <c r="AC58" i="94"/>
  <c r="AK58" i="94"/>
  <c r="BB58" i="94"/>
  <c r="BR58" i="94"/>
  <c r="AB58" i="94"/>
  <c r="AS58" i="94"/>
  <c r="BI58" i="94"/>
  <c r="AJ58" i="94"/>
  <c r="BA58" i="94"/>
  <c r="BQ58" i="94"/>
  <c r="AL58" i="94"/>
  <c r="BC58" i="94"/>
  <c r="BS58" i="94"/>
  <c r="X58" i="94"/>
  <c r="AF58" i="94"/>
  <c r="AH58" i="94"/>
  <c r="AA54" i="94"/>
  <c r="AE54" i="94"/>
  <c r="AI54" i="94"/>
  <c r="AZ54" i="94"/>
  <c r="BP54" i="94"/>
  <c r="AM54" i="94"/>
  <c r="X54" i="94"/>
  <c r="AB54" i="94"/>
  <c r="AJ54" i="94"/>
  <c r="Y54" i="94"/>
  <c r="AC54" i="94"/>
  <c r="AG54" i="94"/>
  <c r="AK54" i="94"/>
  <c r="Z54" i="94"/>
  <c r="AD54" i="94"/>
  <c r="AH54" i="94"/>
  <c r="AL54" i="94"/>
  <c r="Y46" i="94"/>
  <c r="AC46" i="94"/>
  <c r="AT46" i="94"/>
  <c r="BJ46" i="94"/>
  <c r="AK46" i="94"/>
  <c r="Z46" i="94"/>
  <c r="AD46" i="94"/>
  <c r="AU46" i="94"/>
  <c r="BK46" i="94"/>
  <c r="AL46" i="94"/>
  <c r="AA46" i="94"/>
  <c r="AE46" i="94"/>
  <c r="AV46" i="94"/>
  <c r="BL46" i="94"/>
  <c r="AM46" i="94"/>
  <c r="BD46" i="94"/>
  <c r="BT46" i="94"/>
  <c r="X46" i="94"/>
  <c r="AB46" i="94"/>
  <c r="AJ46" i="94"/>
  <c r="BA46" i="94"/>
  <c r="BQ46" i="94"/>
  <c r="AB34" i="94"/>
  <c r="AS34" i="94"/>
  <c r="BI34" i="94"/>
  <c r="AF34" i="94"/>
  <c r="AW34" i="94"/>
  <c r="BM34" i="94"/>
  <c r="AJ34" i="94"/>
  <c r="AD34" i="94"/>
  <c r="AU34" i="94"/>
  <c r="BK34" i="94"/>
  <c r="AH34" i="94"/>
  <c r="AY34" i="94"/>
  <c r="BO34" i="94"/>
  <c r="AL34" i="94"/>
  <c r="AK34" i="94"/>
  <c r="BB34" i="94"/>
  <c r="BR34" i="94"/>
  <c r="AE34" i="94"/>
  <c r="AV34" i="94"/>
  <c r="BL34" i="94"/>
  <c r="AM34" i="94"/>
  <c r="AG34" i="94"/>
  <c r="AX34" i="94"/>
  <c r="BN34" i="94"/>
  <c r="AA34" i="94"/>
  <c r="AR34" i="94"/>
  <c r="BH34" i="94"/>
  <c r="AI34" i="94"/>
  <c r="X18" i="94"/>
  <c r="AB18" i="94"/>
  <c r="AS18" i="94"/>
  <c r="BI18" i="94"/>
  <c r="AF18" i="94"/>
  <c r="AJ18" i="94"/>
  <c r="BA18" i="94"/>
  <c r="BQ18" i="94"/>
  <c r="Z18" i="94"/>
  <c r="AD18" i="94"/>
  <c r="AU18" i="94"/>
  <c r="BK18" i="94"/>
  <c r="AH18" i="94"/>
  <c r="AL18" i="94"/>
  <c r="Y18" i="94"/>
  <c r="AG18" i="94"/>
  <c r="AX18" i="94"/>
  <c r="BN18" i="94"/>
  <c r="AA18" i="94"/>
  <c r="AR18" i="94"/>
  <c r="BH18" i="94"/>
  <c r="AI18" i="94"/>
  <c r="AC18" i="94"/>
  <c r="AK18" i="94"/>
  <c r="BB18" i="94"/>
  <c r="BR18" i="94"/>
  <c r="AE18" i="94"/>
  <c r="AM18" i="94"/>
  <c r="BD18" i="94"/>
  <c r="BT18" i="94"/>
  <c r="X14" i="94"/>
  <c r="AB14" i="94"/>
  <c r="AS14" i="94"/>
  <c r="BI14" i="94"/>
  <c r="AF14" i="94"/>
  <c r="AJ14" i="94"/>
  <c r="BA14" i="94"/>
  <c r="BQ14" i="94"/>
  <c r="Y14" i="94"/>
  <c r="AC14" i="94"/>
  <c r="AT14" i="94"/>
  <c r="BJ14" i="94"/>
  <c r="AG14" i="94"/>
  <c r="AK14" i="94"/>
  <c r="Z14" i="94"/>
  <c r="AD14" i="94"/>
  <c r="AU14" i="94"/>
  <c r="BK14" i="94"/>
  <c r="AH14" i="94"/>
  <c r="AL14" i="94"/>
  <c r="AA14" i="94"/>
  <c r="AE14" i="94"/>
  <c r="AV14" i="94"/>
  <c r="BL14" i="94"/>
  <c r="AI14" i="94"/>
  <c r="AZ14" i="94"/>
  <c r="BP14" i="94"/>
  <c r="AM14" i="94"/>
  <c r="BD14" i="94"/>
  <c r="BT14" i="94"/>
  <c r="AJ123" i="94"/>
  <c r="BA123" i="94"/>
  <c r="BQ123" i="94"/>
  <c r="AF123" i="94"/>
  <c r="AB123" i="94"/>
  <c r="X123" i="94"/>
  <c r="AG119" i="94"/>
  <c r="AM111" i="94"/>
  <c r="AE111" i="94"/>
  <c r="AA111" i="94"/>
  <c r="AL99" i="94"/>
  <c r="AH99" i="94"/>
  <c r="AD99" i="94"/>
  <c r="Z99" i="94"/>
  <c r="AI78" i="94"/>
  <c r="AZ78" i="94"/>
  <c r="BP78" i="94"/>
  <c r="AF37" i="94"/>
  <c r="AW37" i="94"/>
  <c r="BM37" i="94"/>
  <c r="Y37" i="94"/>
  <c r="AP37" i="94"/>
  <c r="BF37" i="94"/>
  <c r="X25" i="94"/>
  <c r="AB25" i="94"/>
  <c r="AF25" i="94"/>
  <c r="AW25" i="94"/>
  <c r="BM25" i="94"/>
  <c r="AJ25" i="94"/>
  <c r="BA25" i="94"/>
  <c r="BQ25" i="94"/>
  <c r="Z25" i="94"/>
  <c r="AD25" i="94"/>
  <c r="AH25" i="94"/>
  <c r="AY25" i="94"/>
  <c r="BO25" i="94"/>
  <c r="AL25" i="94"/>
  <c r="Y25" i="94"/>
  <c r="AG25" i="94"/>
  <c r="AA25" i="94"/>
  <c r="AR25" i="94"/>
  <c r="BH25" i="94"/>
  <c r="AI25" i="94"/>
  <c r="AZ25" i="94"/>
  <c r="BP25" i="94"/>
  <c r="AC25" i="94"/>
  <c r="AK25" i="94"/>
  <c r="AE25" i="94"/>
  <c r="AV25" i="94"/>
  <c r="BL25" i="94"/>
  <c r="AM25" i="94"/>
  <c r="BD25" i="94"/>
  <c r="BT25" i="94"/>
  <c r="Y21" i="94"/>
  <c r="AG21" i="94"/>
  <c r="AK21" i="94"/>
  <c r="AA21" i="94"/>
  <c r="AI21" i="94"/>
  <c r="AM21" i="94"/>
  <c r="Z21" i="94"/>
  <c r="AQ21" i="94"/>
  <c r="BG21" i="94"/>
  <c r="AB21" i="94"/>
  <c r="AJ21" i="94"/>
  <c r="AD21" i="94"/>
  <c r="AU21" i="94"/>
  <c r="BK21" i="94"/>
  <c r="X21" i="94"/>
  <c r="AF21" i="94"/>
  <c r="Z17" i="94"/>
  <c r="AH17" i="94"/>
  <c r="AL17" i="94"/>
  <c r="X17" i="94"/>
  <c r="AF17" i="94"/>
  <c r="AJ17" i="94"/>
  <c r="AA17" i="94"/>
  <c r="AC17" i="94"/>
  <c r="AK17" i="94"/>
  <c r="AE17" i="94"/>
  <c r="Y17" i="94"/>
  <c r="AP17" i="94"/>
  <c r="BF17" i="94"/>
  <c r="AG17" i="94"/>
  <c r="Y9" i="94"/>
  <c r="AC9" i="94"/>
  <c r="AT9" i="94"/>
  <c r="BJ9" i="94"/>
  <c r="AG9" i="94"/>
  <c r="AX9" i="94"/>
  <c r="BN9" i="94"/>
  <c r="AK9" i="94"/>
  <c r="Z9" i="94"/>
  <c r="AD9" i="94"/>
  <c r="AU9" i="94"/>
  <c r="BK9" i="94"/>
  <c r="AH9" i="94"/>
  <c r="AY9" i="94"/>
  <c r="BO9" i="94"/>
  <c r="AL9" i="94"/>
  <c r="BC9" i="94"/>
  <c r="BS9" i="94"/>
  <c r="AA9" i="94"/>
  <c r="AE9" i="94"/>
  <c r="AV9" i="94"/>
  <c r="BL9" i="94"/>
  <c r="AI9" i="94"/>
  <c r="AZ9" i="94"/>
  <c r="BP9" i="94"/>
  <c r="AM9" i="94"/>
  <c r="BD9" i="94"/>
  <c r="BT9" i="94"/>
  <c r="AF9" i="94"/>
  <c r="AW9" i="94"/>
  <c r="BM9" i="94"/>
  <c r="AJ9" i="94"/>
  <c r="BA9" i="94"/>
  <c r="BQ9" i="94"/>
  <c r="X9" i="94"/>
  <c r="AB9" i="94"/>
  <c r="AS9" i="94"/>
  <c r="BI9" i="94"/>
  <c r="AH111" i="94"/>
  <c r="AD111" i="94"/>
  <c r="Z111" i="94"/>
  <c r="AK99" i="94"/>
  <c r="AG99" i="94"/>
  <c r="AC99" i="94"/>
  <c r="Y99" i="94"/>
  <c r="AE78" i="94"/>
  <c r="AV78" i="94"/>
  <c r="BL78" i="94"/>
  <c r="AE80" i="94"/>
  <c r="AV80" i="94"/>
  <c r="BL80" i="94"/>
  <c r="AA76" i="94"/>
  <c r="AE76" i="94"/>
  <c r="AI76" i="94"/>
  <c r="AM76" i="94"/>
  <c r="X76" i="94"/>
  <c r="AB76" i="94"/>
  <c r="AF76" i="94"/>
  <c r="AJ76" i="94"/>
  <c r="Y76" i="94"/>
  <c r="AC76" i="94"/>
  <c r="AG76" i="94"/>
  <c r="AK76" i="94"/>
  <c r="Z76" i="94"/>
  <c r="AD76" i="94"/>
  <c r="AH76" i="94"/>
  <c r="AL76" i="94"/>
  <c r="BC76" i="94"/>
  <c r="BS76" i="94"/>
  <c r="X60" i="94"/>
  <c r="AB60" i="94"/>
  <c r="AF60" i="94"/>
  <c r="AW60" i="94"/>
  <c r="BM60" i="94"/>
  <c r="AJ60" i="94"/>
  <c r="BA60" i="94"/>
  <c r="BQ60" i="94"/>
  <c r="Z60" i="94"/>
  <c r="AD60" i="94"/>
  <c r="AU60" i="94"/>
  <c r="BK60" i="94"/>
  <c r="AH60" i="94"/>
  <c r="AY60" i="94"/>
  <c r="BO60" i="94"/>
  <c r="AL60" i="94"/>
  <c r="AE60" i="94"/>
  <c r="AM60" i="94"/>
  <c r="Y60" i="94"/>
  <c r="AG60" i="94"/>
  <c r="AA60" i="94"/>
  <c r="AI60" i="94"/>
  <c r="AC60" i="94"/>
  <c r="AT60" i="94"/>
  <c r="BJ60" i="94"/>
  <c r="AK60" i="94"/>
  <c r="BB60" i="94"/>
  <c r="BR60" i="94"/>
  <c r="Y52" i="94"/>
  <c r="AC52" i="94"/>
  <c r="AT52" i="94"/>
  <c r="BJ52" i="94"/>
  <c r="AG52" i="94"/>
  <c r="AX52" i="94"/>
  <c r="BN52" i="94"/>
  <c r="AK52" i="94"/>
  <c r="Z52" i="94"/>
  <c r="AD52" i="94"/>
  <c r="AH52" i="94"/>
  <c r="AL52" i="94"/>
  <c r="AA52" i="94"/>
  <c r="AE52" i="94"/>
  <c r="AV52" i="94"/>
  <c r="BL52" i="94"/>
  <c r="AI52" i="94"/>
  <c r="AZ52" i="94"/>
  <c r="BP52" i="94"/>
  <c r="AM52" i="94"/>
  <c r="X52" i="94"/>
  <c r="AO52" i="94"/>
  <c r="BE52" i="94"/>
  <c r="AB52" i="94"/>
  <c r="AF52" i="94"/>
  <c r="AJ52" i="94"/>
  <c r="X40" i="94"/>
  <c r="AB40" i="94"/>
  <c r="AF40" i="94"/>
  <c r="AJ40" i="94"/>
  <c r="Z40" i="94"/>
  <c r="AD40" i="94"/>
  <c r="AH40" i="94"/>
  <c r="AL40" i="94"/>
  <c r="AE40" i="94"/>
  <c r="AM40" i="94"/>
  <c r="BD40" i="94"/>
  <c r="BT40" i="94"/>
  <c r="Y40" i="94"/>
  <c r="AG40" i="94"/>
  <c r="AA40" i="94"/>
  <c r="AI40" i="94"/>
  <c r="AC40" i="94"/>
  <c r="AK40" i="94"/>
  <c r="Z28" i="94"/>
  <c r="AQ28" i="94"/>
  <c r="BG28" i="94"/>
  <c r="AL28" i="94"/>
  <c r="BC28" i="94"/>
  <c r="BS28" i="94"/>
  <c r="Z12" i="94"/>
  <c r="AD12" i="94"/>
  <c r="AH12" i="94"/>
  <c r="AL12" i="94"/>
  <c r="AA12" i="94"/>
  <c r="AE12" i="94"/>
  <c r="AI12" i="94"/>
  <c r="AM12" i="94"/>
  <c r="BD12" i="94"/>
  <c r="BT12" i="94"/>
  <c r="X12" i="94"/>
  <c r="AB12" i="94"/>
  <c r="AF12" i="94"/>
  <c r="AJ12" i="94"/>
  <c r="Y12" i="94"/>
  <c r="AC12" i="94"/>
  <c r="AG12" i="94"/>
  <c r="AK12" i="94"/>
  <c r="BB12" i="94"/>
  <c r="BR12" i="94"/>
  <c r="Z8" i="94"/>
  <c r="AQ8" i="94"/>
  <c r="BG8" i="94"/>
  <c r="AD8" i="94"/>
  <c r="AH8" i="94"/>
  <c r="AL8" i="94"/>
  <c r="AA8" i="94"/>
  <c r="AE8" i="94"/>
  <c r="AI8" i="94"/>
  <c r="AM8" i="94"/>
  <c r="X8" i="94"/>
  <c r="AB8" i="94"/>
  <c r="AF8" i="94"/>
  <c r="AJ8" i="94"/>
  <c r="AC8" i="94"/>
  <c r="AG8" i="94"/>
  <c r="AK8" i="94"/>
  <c r="Y8" i="94"/>
  <c r="AL123" i="94"/>
  <c r="BC123" i="94"/>
  <c r="BS123" i="94"/>
  <c r="AH123" i="94"/>
  <c r="AD123" i="94"/>
  <c r="AK111" i="94"/>
  <c r="AG111" i="94"/>
  <c r="AC111" i="94"/>
  <c r="Y111" i="94"/>
  <c r="AJ99" i="94"/>
  <c r="AF99" i="94"/>
  <c r="AB99" i="94"/>
  <c r="X99" i="94"/>
  <c r="AA78" i="94"/>
  <c r="AR78" i="94"/>
  <c r="BH78" i="94"/>
  <c r="Z35" i="94"/>
  <c r="AD35" i="94"/>
  <c r="AH35" i="94"/>
  <c r="AL35" i="94"/>
  <c r="X35" i="94"/>
  <c r="AB35" i="94"/>
  <c r="AF35" i="94"/>
  <c r="AJ35" i="94"/>
  <c r="AA35" i="94"/>
  <c r="AI35" i="94"/>
  <c r="AC35" i="94"/>
  <c r="AK35" i="94"/>
  <c r="AE35" i="94"/>
  <c r="AM35" i="94"/>
  <c r="Y35" i="94"/>
  <c r="AG35" i="94"/>
  <c r="AI19" i="94"/>
  <c r="AF15" i="94"/>
  <c r="AF7" i="94"/>
  <c r="AW7" i="94"/>
  <c r="BM7" i="94"/>
  <c r="AJ111" i="94"/>
  <c r="AF111" i="94"/>
  <c r="AB111" i="94"/>
  <c r="AS111" i="94"/>
  <c r="BI111" i="94"/>
  <c r="AK101" i="94"/>
  <c r="AM99" i="94"/>
  <c r="AI99" i="94"/>
  <c r="AE99" i="94"/>
  <c r="AM78" i="94"/>
  <c r="BD78" i="94"/>
  <c r="BT78" i="94"/>
  <c r="AQ78" i="94"/>
  <c r="BG78" i="94"/>
  <c r="H125" i="115"/>
  <c r="H126" i="115"/>
  <c r="H127" i="115"/>
  <c r="B5" i="115"/>
  <c r="AS128" i="115"/>
  <c r="BA128" i="115"/>
  <c r="AT128" i="115"/>
  <c r="AX128" i="115"/>
  <c r="AU128" i="115"/>
  <c r="BC128" i="115"/>
  <c r="AK5" i="99"/>
  <c r="AK132" i="99"/>
  <c r="A5" i="99"/>
  <c r="A132" i="99"/>
  <c r="BF6" i="115"/>
  <c r="BF7" i="115"/>
  <c r="BF8" i="115"/>
  <c r="BF9" i="115"/>
  <c r="BF10" i="115"/>
  <c r="BF11" i="115"/>
  <c r="BF12" i="115"/>
  <c r="BF13" i="115"/>
  <c r="BF14" i="115"/>
  <c r="BF15" i="115"/>
  <c r="BF16" i="115"/>
  <c r="BF17" i="115"/>
  <c r="BF18" i="115"/>
  <c r="BF19" i="115"/>
  <c r="BF20" i="115"/>
  <c r="BF21" i="115"/>
  <c r="BF22" i="115"/>
  <c r="BF23" i="115"/>
  <c r="BF24" i="115"/>
  <c r="BF25" i="115"/>
  <c r="BF26" i="115"/>
  <c r="BF27" i="115"/>
  <c r="BF28" i="115"/>
  <c r="BF29" i="115"/>
  <c r="BF30" i="115"/>
  <c r="BF31" i="115"/>
  <c r="BF32" i="115"/>
  <c r="BF33" i="115"/>
  <c r="BF34" i="115"/>
  <c r="BF35" i="115"/>
  <c r="BF36" i="115"/>
  <c r="BF37" i="115"/>
  <c r="BF38" i="115"/>
  <c r="BF39" i="115"/>
  <c r="BF40" i="115"/>
  <c r="BF41" i="115"/>
  <c r="BF42" i="115"/>
  <c r="BF43" i="115"/>
  <c r="BF44" i="115"/>
  <c r="BF45" i="115"/>
  <c r="BF46" i="115"/>
  <c r="BF47" i="115"/>
  <c r="BF48" i="115"/>
  <c r="BF49" i="115"/>
  <c r="BF50" i="115"/>
  <c r="BF51" i="115"/>
  <c r="BF52" i="115"/>
  <c r="BF53" i="115"/>
  <c r="BF54" i="115"/>
  <c r="BF55" i="115"/>
  <c r="BF56" i="115"/>
  <c r="BF57" i="115"/>
  <c r="BF58" i="115"/>
  <c r="BF59" i="115"/>
  <c r="BF60" i="115"/>
  <c r="BF61" i="115"/>
  <c r="BF62" i="115"/>
  <c r="BF67" i="115"/>
  <c r="BF68" i="115"/>
  <c r="BF69" i="115"/>
  <c r="BF70" i="115"/>
  <c r="BF71" i="115"/>
  <c r="BF72" i="115"/>
  <c r="BF73" i="115"/>
  <c r="BF74" i="115"/>
  <c r="BF75" i="115"/>
  <c r="BF76" i="115"/>
  <c r="BF77" i="115"/>
  <c r="BF78" i="115"/>
  <c r="BF79" i="115"/>
  <c r="BF80" i="115"/>
  <c r="BF81" i="115"/>
  <c r="BF82" i="115"/>
  <c r="BF83" i="115"/>
  <c r="BF84" i="115"/>
  <c r="BF85" i="115"/>
  <c r="BF86" i="115"/>
  <c r="BF87" i="115"/>
  <c r="BF88" i="115"/>
  <c r="BF89" i="115"/>
  <c r="BF90" i="115"/>
  <c r="BF91" i="115"/>
  <c r="BF92" i="115"/>
  <c r="BF93" i="115"/>
  <c r="BF94" i="115"/>
  <c r="BF95" i="115"/>
  <c r="BF96" i="115"/>
  <c r="BF97" i="115"/>
  <c r="BF98" i="115"/>
  <c r="BF102" i="115"/>
  <c r="BF103" i="115"/>
  <c r="BF104" i="115"/>
  <c r="BF105" i="115"/>
  <c r="BF106" i="115"/>
  <c r="BF107" i="115"/>
  <c r="BF108" i="115"/>
  <c r="BF109" i="115"/>
  <c r="BF110" i="115"/>
  <c r="BF111" i="115"/>
  <c r="BF112" i="115"/>
  <c r="BF113" i="115"/>
  <c r="BF114" i="115"/>
  <c r="BF115" i="115"/>
  <c r="BF116" i="115"/>
  <c r="BF117" i="115"/>
  <c r="BF118" i="115"/>
  <c r="BF119" i="115"/>
  <c r="BF120" i="115"/>
  <c r="BF121" i="115"/>
  <c r="BF122" i="115"/>
  <c r="BF123" i="115"/>
  <c r="BF124" i="115"/>
  <c r="A5" i="94"/>
  <c r="T1" i="82"/>
  <c r="S1" i="82"/>
  <c r="R1" i="82"/>
  <c r="Q1" i="82"/>
  <c r="P1" i="82"/>
  <c r="O1" i="82"/>
  <c r="N1" i="82"/>
  <c r="M1" i="82"/>
  <c r="L1" i="82"/>
  <c r="K1" i="82"/>
  <c r="J1" i="82"/>
  <c r="I1" i="82"/>
  <c r="H1" i="82"/>
  <c r="G1" i="82"/>
  <c r="A5" i="82"/>
  <c r="A5" i="103"/>
  <c r="A5" i="127"/>
  <c r="AU52" i="94"/>
  <c r="BK52" i="94"/>
  <c r="BC34" i="94"/>
  <c r="BS34" i="94"/>
  <c r="AV18" i="94"/>
  <c r="BL18" i="94"/>
  <c r="AP41" i="94"/>
  <c r="BF41" i="94"/>
  <c r="DB160" i="118"/>
  <c r="DC160" i="118"/>
  <c r="DD160" i="118"/>
  <c r="DE160" i="118"/>
  <c r="DF160" i="118"/>
  <c r="DB159" i="118"/>
  <c r="DC159" i="118"/>
  <c r="DD159" i="118"/>
  <c r="DE159" i="118"/>
  <c r="DF159" i="118"/>
  <c r="I5" i="99"/>
  <c r="I132" i="99"/>
  <c r="K5" i="99"/>
  <c r="K132" i="99"/>
  <c r="M5" i="99"/>
  <c r="M132" i="99"/>
  <c r="O5" i="99"/>
  <c r="O132" i="99"/>
  <c r="Q5" i="99"/>
  <c r="Q132" i="99"/>
  <c r="S5" i="99"/>
  <c r="S132" i="99"/>
  <c r="U5" i="99"/>
  <c r="U132" i="99"/>
  <c r="W5" i="99"/>
  <c r="W132" i="99"/>
  <c r="Y5" i="99"/>
  <c r="Y132" i="99"/>
  <c r="AA5" i="99"/>
  <c r="AA132" i="99"/>
  <c r="AC5" i="99"/>
  <c r="AC132" i="99"/>
  <c r="AE5" i="99"/>
  <c r="AE132" i="99"/>
  <c r="AG5" i="99"/>
  <c r="AG132" i="99"/>
  <c r="AI5" i="99"/>
  <c r="AI132" i="99"/>
  <c r="AM5" i="99"/>
  <c r="AM132" i="99"/>
  <c r="B5" i="94"/>
  <c r="C5" i="94"/>
  <c r="D5" i="94"/>
  <c r="AF5" i="94"/>
  <c r="F5" i="94"/>
  <c r="BF5" i="115"/>
  <c r="E53" i="124"/>
  <c r="C53" i="124"/>
  <c r="P18" i="123"/>
  <c r="P17" i="123"/>
  <c r="P19" i="123"/>
  <c r="O17" i="123"/>
  <c r="O19" i="123"/>
  <c r="N17" i="123"/>
  <c r="N18" i="123"/>
  <c r="N19" i="123"/>
  <c r="B4" i="123"/>
  <c r="B3" i="123"/>
  <c r="CU160" i="118"/>
  <c r="CV160" i="118"/>
  <c r="CW160" i="118"/>
  <c r="CX160" i="118"/>
  <c r="CY160" i="118"/>
  <c r="CZ160" i="118"/>
  <c r="DA160" i="118"/>
  <c r="G160" i="118"/>
  <c r="H160" i="118"/>
  <c r="I160" i="118"/>
  <c r="J160" i="118"/>
  <c r="K160" i="118"/>
  <c r="L160" i="118"/>
  <c r="M160" i="118"/>
  <c r="N160" i="118"/>
  <c r="O160" i="118"/>
  <c r="P160" i="118"/>
  <c r="Q160" i="118"/>
  <c r="R160" i="118"/>
  <c r="S160" i="118"/>
  <c r="T160" i="118"/>
  <c r="U160" i="118"/>
  <c r="V160" i="118"/>
  <c r="W160" i="118"/>
  <c r="X160" i="118"/>
  <c r="Y160" i="118"/>
  <c r="Z160" i="118"/>
  <c r="AA160" i="118"/>
  <c r="AB160" i="118"/>
  <c r="AC160" i="118"/>
  <c r="AD160" i="118"/>
  <c r="AE160" i="118"/>
  <c r="AF160" i="118"/>
  <c r="AG160" i="118"/>
  <c r="AH160" i="118"/>
  <c r="AI160" i="118"/>
  <c r="AJ160" i="118"/>
  <c r="AK160" i="118"/>
  <c r="AL160" i="118"/>
  <c r="AM160" i="118"/>
  <c r="AN160" i="118"/>
  <c r="AO160" i="118"/>
  <c r="AP160" i="118"/>
  <c r="AQ160" i="118"/>
  <c r="AR160" i="118"/>
  <c r="AS160" i="118"/>
  <c r="AT160" i="118"/>
  <c r="AU160" i="118"/>
  <c r="AV160" i="118"/>
  <c r="AW160" i="118"/>
  <c r="AX160" i="118"/>
  <c r="AY160" i="118"/>
  <c r="AZ160" i="118"/>
  <c r="BA160" i="118"/>
  <c r="BB160" i="118"/>
  <c r="BC160" i="118"/>
  <c r="BD160" i="118"/>
  <c r="BE160" i="118"/>
  <c r="BF160" i="118"/>
  <c r="BG160" i="118"/>
  <c r="BH160" i="118"/>
  <c r="BI160" i="118"/>
  <c r="BJ160" i="118"/>
  <c r="BK160" i="118"/>
  <c r="BL160" i="118"/>
  <c r="BM160" i="118"/>
  <c r="BN160" i="118"/>
  <c r="BO160" i="118"/>
  <c r="BP160" i="118"/>
  <c r="BQ160" i="118"/>
  <c r="BR160" i="118"/>
  <c r="BS160" i="118"/>
  <c r="BT160" i="118"/>
  <c r="BU160" i="118"/>
  <c r="BV160" i="118"/>
  <c r="BW160" i="118"/>
  <c r="BX160" i="118"/>
  <c r="BY160" i="118"/>
  <c r="BZ160" i="118"/>
  <c r="CA160" i="118"/>
  <c r="CB160" i="118"/>
  <c r="CC160" i="118"/>
  <c r="CD160" i="118"/>
  <c r="CE160" i="118"/>
  <c r="CF160" i="118"/>
  <c r="CG160" i="118"/>
  <c r="CH160" i="118"/>
  <c r="CI160" i="118"/>
  <c r="CJ160" i="118"/>
  <c r="CK160" i="118"/>
  <c r="CL160" i="118"/>
  <c r="CM160" i="118"/>
  <c r="CN160" i="118"/>
  <c r="CO160" i="118"/>
  <c r="CP160" i="118"/>
  <c r="CQ160" i="118"/>
  <c r="CR160" i="118"/>
  <c r="CS160" i="118"/>
  <c r="CT160" i="118"/>
  <c r="G161" i="118"/>
  <c r="H161" i="118"/>
  <c r="I161" i="118"/>
  <c r="J161" i="118"/>
  <c r="K161" i="118"/>
  <c r="L161" i="118"/>
  <c r="M161" i="118"/>
  <c r="N161" i="118"/>
  <c r="O161" i="118"/>
  <c r="P161" i="118"/>
  <c r="Q161" i="118"/>
  <c r="R161" i="118"/>
  <c r="S161" i="118"/>
  <c r="T161" i="118"/>
  <c r="U161" i="118"/>
  <c r="V161" i="118"/>
  <c r="W161" i="118"/>
  <c r="X161" i="118"/>
  <c r="Y161" i="118"/>
  <c r="Z161" i="118"/>
  <c r="AA161" i="118"/>
  <c r="AB161" i="118"/>
  <c r="AC161" i="118"/>
  <c r="AD161" i="118"/>
  <c r="AE161" i="118"/>
  <c r="AF161" i="118"/>
  <c r="AG161" i="118"/>
  <c r="AH161" i="118"/>
  <c r="AI161" i="118"/>
  <c r="AJ161" i="118"/>
  <c r="AK161" i="118"/>
  <c r="AL161" i="118"/>
  <c r="AM161" i="118"/>
  <c r="AN161" i="118"/>
  <c r="AO161" i="118"/>
  <c r="AP161" i="118"/>
  <c r="AQ161" i="118"/>
  <c r="AR161" i="118"/>
  <c r="AS161" i="118"/>
  <c r="AT161" i="118"/>
  <c r="AU161" i="118"/>
  <c r="AV161" i="118"/>
  <c r="AW161" i="118"/>
  <c r="AX161" i="118"/>
  <c r="AY161" i="118"/>
  <c r="AZ161" i="118"/>
  <c r="BA161" i="118"/>
  <c r="BB161" i="118"/>
  <c r="BC161" i="118"/>
  <c r="BD161" i="118"/>
  <c r="BE161" i="118"/>
  <c r="BF161" i="118"/>
  <c r="BG161" i="118"/>
  <c r="BH161" i="118"/>
  <c r="BI161" i="118"/>
  <c r="BJ161" i="118"/>
  <c r="BK161" i="118"/>
  <c r="BL161" i="118"/>
  <c r="BM161" i="118"/>
  <c r="BN161" i="118"/>
  <c r="BO161" i="118"/>
  <c r="BP161" i="118"/>
  <c r="BQ161" i="118"/>
  <c r="BR161" i="118"/>
  <c r="BS161" i="118"/>
  <c r="BT161" i="118"/>
  <c r="BU161" i="118"/>
  <c r="BV161" i="118"/>
  <c r="BW161" i="118"/>
  <c r="BX161" i="118"/>
  <c r="BY161" i="118"/>
  <c r="BZ161" i="118"/>
  <c r="CA161" i="118"/>
  <c r="CB161" i="118"/>
  <c r="CC161" i="118"/>
  <c r="CD161" i="118"/>
  <c r="CE161" i="118"/>
  <c r="CF161" i="118"/>
  <c r="CG161" i="118"/>
  <c r="CH161" i="118"/>
  <c r="CI161" i="118"/>
  <c r="CJ161" i="118"/>
  <c r="CK161" i="118"/>
  <c r="CL161" i="118"/>
  <c r="CM161" i="118"/>
  <c r="CN161" i="118"/>
  <c r="CO161" i="118"/>
  <c r="CP161" i="118"/>
  <c r="CQ161" i="118"/>
  <c r="CR161" i="118"/>
  <c r="CS161" i="118"/>
  <c r="CT161" i="118"/>
  <c r="CU161" i="118"/>
  <c r="CV161" i="118"/>
  <c r="CW161" i="118"/>
  <c r="CX161" i="118"/>
  <c r="CY161" i="118"/>
  <c r="CZ161" i="118"/>
  <c r="DA161" i="118"/>
  <c r="F161" i="118"/>
  <c r="G159" i="118"/>
  <c r="H159" i="118"/>
  <c r="I159" i="118"/>
  <c r="J159" i="118"/>
  <c r="K159" i="118"/>
  <c r="L159" i="118"/>
  <c r="M159" i="118"/>
  <c r="N159" i="118"/>
  <c r="O159" i="118"/>
  <c r="P159" i="118"/>
  <c r="Q159" i="118"/>
  <c r="R159" i="118"/>
  <c r="S159" i="118"/>
  <c r="T159" i="118"/>
  <c r="U159" i="118"/>
  <c r="V159" i="118"/>
  <c r="W159" i="118"/>
  <c r="X159" i="118"/>
  <c r="Y159" i="118"/>
  <c r="Z159" i="118"/>
  <c r="AA159" i="118"/>
  <c r="AB159" i="118"/>
  <c r="AC159" i="118"/>
  <c r="AD159" i="118"/>
  <c r="AE159" i="118"/>
  <c r="AF159" i="118"/>
  <c r="AG159" i="118"/>
  <c r="AH159" i="118"/>
  <c r="AI159" i="118"/>
  <c r="AJ159" i="118"/>
  <c r="AK159" i="118"/>
  <c r="AL159" i="118"/>
  <c r="AM159" i="118"/>
  <c r="AN159" i="118"/>
  <c r="AO159" i="118"/>
  <c r="AP159" i="118"/>
  <c r="AQ159" i="118"/>
  <c r="AR159" i="118"/>
  <c r="AS159" i="118"/>
  <c r="AT159" i="118"/>
  <c r="AU159" i="118"/>
  <c r="AV159" i="118"/>
  <c r="AW159" i="118"/>
  <c r="AX159" i="118"/>
  <c r="AY159" i="118"/>
  <c r="AZ159" i="118"/>
  <c r="BA159" i="118"/>
  <c r="BB159" i="118"/>
  <c r="BC159" i="118"/>
  <c r="BD159" i="118"/>
  <c r="BE159" i="118"/>
  <c r="BF159" i="118"/>
  <c r="BG159" i="118"/>
  <c r="BH159" i="118"/>
  <c r="BI159" i="118"/>
  <c r="BJ159" i="118"/>
  <c r="BK159" i="118"/>
  <c r="BL159" i="118"/>
  <c r="BM159" i="118"/>
  <c r="BN159" i="118"/>
  <c r="BO159" i="118"/>
  <c r="BP159" i="118"/>
  <c r="BQ159" i="118"/>
  <c r="BR159" i="118"/>
  <c r="BS159" i="118"/>
  <c r="BT159" i="118"/>
  <c r="BU159" i="118"/>
  <c r="BV159" i="118"/>
  <c r="BW159" i="118"/>
  <c r="BX159" i="118"/>
  <c r="BY159" i="118"/>
  <c r="BZ159" i="118"/>
  <c r="CA159" i="118"/>
  <c r="CB159" i="118"/>
  <c r="CC159" i="118"/>
  <c r="CD159" i="118"/>
  <c r="CE159" i="118"/>
  <c r="CF159" i="118"/>
  <c r="CG159" i="118"/>
  <c r="CH159" i="118"/>
  <c r="CI159" i="118"/>
  <c r="CJ159" i="118"/>
  <c r="CK159" i="118"/>
  <c r="CL159" i="118"/>
  <c r="CM159" i="118"/>
  <c r="CN159" i="118"/>
  <c r="CO159" i="118"/>
  <c r="CP159" i="118"/>
  <c r="CQ159" i="118"/>
  <c r="CR159" i="118"/>
  <c r="CS159" i="118"/>
  <c r="CT159" i="118"/>
  <c r="CU159" i="118"/>
  <c r="CV159" i="118"/>
  <c r="CW159" i="118"/>
  <c r="CX159" i="118"/>
  <c r="CY159" i="118"/>
  <c r="CZ159" i="118"/>
  <c r="DA159" i="118"/>
  <c r="F159" i="118"/>
  <c r="N125" i="115"/>
  <c r="N126" i="115"/>
  <c r="N127" i="115"/>
  <c r="I125" i="115"/>
  <c r="I126" i="115"/>
  <c r="I127" i="115"/>
  <c r="J125" i="115"/>
  <c r="J126" i="115"/>
  <c r="J127" i="115"/>
  <c r="K125" i="115"/>
  <c r="K126" i="115"/>
  <c r="K127" i="115"/>
  <c r="L125" i="115"/>
  <c r="L126" i="115"/>
  <c r="L127" i="115"/>
  <c r="M125" i="115"/>
  <c r="M126" i="115"/>
  <c r="M127" i="115"/>
  <c r="O125" i="115"/>
  <c r="O126" i="115"/>
  <c r="O127" i="115"/>
  <c r="P125" i="115"/>
  <c r="P126" i="115"/>
  <c r="P127" i="115"/>
  <c r="Q125" i="115"/>
  <c r="Q126" i="115"/>
  <c r="Q127" i="115"/>
  <c r="R125" i="115"/>
  <c r="R126" i="115"/>
  <c r="R127" i="115"/>
  <c r="S125" i="115"/>
  <c r="S126" i="115"/>
  <c r="S127" i="115"/>
  <c r="T125" i="115"/>
  <c r="T126" i="115"/>
  <c r="T127" i="115"/>
  <c r="U125" i="115"/>
  <c r="U126" i="115"/>
  <c r="U127" i="115"/>
  <c r="V125" i="115"/>
  <c r="V126" i="115"/>
  <c r="V127" i="115"/>
  <c r="W125" i="115"/>
  <c r="W126" i="115"/>
  <c r="W127" i="115"/>
  <c r="C20" i="119"/>
  <c r="C21" i="119"/>
  <c r="C22" i="119"/>
  <c r="C23" i="119"/>
  <c r="C24" i="119"/>
  <c r="C25" i="119"/>
  <c r="C26" i="119"/>
  <c r="C27" i="119"/>
  <c r="C28" i="119"/>
  <c r="C29" i="119"/>
  <c r="C30" i="119"/>
  <c r="C31" i="119"/>
  <c r="C32" i="119"/>
  <c r="C33" i="119"/>
  <c r="C34" i="119"/>
  <c r="C35" i="119"/>
  <c r="C36" i="119"/>
  <c r="C37" i="119"/>
  <c r="C38" i="119"/>
  <c r="C39" i="119"/>
  <c r="C40" i="119"/>
  <c r="C41" i="119"/>
  <c r="C42" i="119"/>
  <c r="C43" i="119"/>
  <c r="C44" i="119"/>
  <c r="C45" i="119"/>
  <c r="C46" i="119"/>
  <c r="C47" i="119"/>
  <c r="C48" i="119"/>
  <c r="C49" i="119"/>
  <c r="C50" i="119"/>
  <c r="C51" i="119"/>
  <c r="C52" i="119"/>
  <c r="C53" i="119"/>
  <c r="C54" i="119"/>
  <c r="C55" i="119"/>
  <c r="C56" i="119"/>
  <c r="C57" i="119"/>
  <c r="C58" i="119"/>
  <c r="C59" i="119"/>
  <c r="C60" i="119"/>
  <c r="C61" i="119"/>
  <c r="C62" i="119"/>
  <c r="C63" i="119"/>
  <c r="C64" i="119"/>
  <c r="C65" i="119"/>
  <c r="C66" i="119"/>
  <c r="C67" i="119"/>
  <c r="C68" i="119"/>
  <c r="C69" i="119"/>
  <c r="C70" i="119"/>
  <c r="C71" i="119"/>
  <c r="C72" i="119"/>
  <c r="C73" i="119"/>
  <c r="C74" i="119"/>
  <c r="C75" i="119"/>
  <c r="C76" i="119"/>
  <c r="C77" i="119"/>
  <c r="C78" i="119"/>
  <c r="C79" i="119"/>
  <c r="C80" i="119"/>
  <c r="C81" i="119"/>
  <c r="C82" i="119"/>
  <c r="C83" i="119"/>
  <c r="C84" i="119"/>
  <c r="C85" i="119"/>
  <c r="C86" i="119"/>
  <c r="C87" i="119"/>
  <c r="C89" i="119"/>
  <c r="C90" i="119"/>
  <c r="C91" i="119"/>
  <c r="C92" i="119"/>
  <c r="C93" i="119"/>
  <c r="C94" i="119"/>
  <c r="C95" i="119"/>
  <c r="C96" i="119"/>
  <c r="C97" i="119"/>
  <c r="C98" i="119"/>
  <c r="C99" i="119"/>
  <c r="C100" i="119"/>
  <c r="C101" i="119"/>
  <c r="C102" i="119"/>
  <c r="C103" i="119"/>
  <c r="C104" i="119"/>
  <c r="C105" i="119"/>
  <c r="C106" i="119"/>
  <c r="C107" i="119"/>
  <c r="C108" i="119"/>
  <c r="C109" i="119"/>
  <c r="C110" i="119"/>
  <c r="C111" i="119"/>
  <c r="C112" i="119"/>
  <c r="C113" i="119"/>
  <c r="C114" i="119"/>
  <c r="C115" i="119"/>
  <c r="C116" i="119"/>
  <c r="C117" i="119"/>
  <c r="C118" i="119"/>
  <c r="C119" i="119"/>
  <c r="C120" i="119"/>
  <c r="C121" i="119"/>
  <c r="C122" i="119"/>
  <c r="C123" i="119"/>
  <c r="C124" i="119"/>
  <c r="C125" i="119"/>
  <c r="C126" i="119"/>
  <c r="C127" i="119"/>
  <c r="C128" i="119"/>
  <c r="C129" i="119"/>
  <c r="C130" i="119"/>
  <c r="C131" i="119"/>
  <c r="C132" i="119"/>
  <c r="B20" i="119"/>
  <c r="B21" i="119"/>
  <c r="B22" i="119"/>
  <c r="B23" i="119"/>
  <c r="B24" i="119"/>
  <c r="B25" i="119"/>
  <c r="B26" i="119"/>
  <c r="B27" i="119"/>
  <c r="B28" i="119"/>
  <c r="B29" i="119"/>
  <c r="B30" i="119"/>
  <c r="B31" i="119"/>
  <c r="B32" i="119"/>
  <c r="B33" i="119"/>
  <c r="B34" i="119"/>
  <c r="B35" i="119"/>
  <c r="B36" i="119"/>
  <c r="B37" i="119"/>
  <c r="B38" i="119"/>
  <c r="B39" i="119"/>
  <c r="B40" i="119"/>
  <c r="B41" i="119"/>
  <c r="B42" i="119"/>
  <c r="B43" i="119"/>
  <c r="B44" i="119"/>
  <c r="B45" i="119"/>
  <c r="B46" i="119"/>
  <c r="B47" i="119"/>
  <c r="B48" i="119"/>
  <c r="B49" i="119"/>
  <c r="B50" i="119"/>
  <c r="B51" i="119"/>
  <c r="B52" i="119"/>
  <c r="B53" i="119"/>
  <c r="B54" i="119"/>
  <c r="B55" i="119"/>
  <c r="B56" i="119"/>
  <c r="B57" i="119"/>
  <c r="B58" i="119"/>
  <c r="B59" i="119"/>
  <c r="B60" i="119"/>
  <c r="B61" i="119"/>
  <c r="B62" i="119"/>
  <c r="B63" i="119"/>
  <c r="B64" i="119"/>
  <c r="B65" i="119"/>
  <c r="B66" i="119"/>
  <c r="B67" i="119"/>
  <c r="B68" i="119"/>
  <c r="B69" i="119"/>
  <c r="B70" i="119"/>
  <c r="B71" i="119"/>
  <c r="B72" i="119"/>
  <c r="B73" i="119"/>
  <c r="B74" i="119"/>
  <c r="B75" i="119"/>
  <c r="B76" i="119"/>
  <c r="B77" i="119"/>
  <c r="B78" i="119"/>
  <c r="B79" i="119"/>
  <c r="B80" i="119"/>
  <c r="B81" i="119"/>
  <c r="B82" i="119"/>
  <c r="B83" i="119"/>
  <c r="B84" i="119"/>
  <c r="B85" i="119"/>
  <c r="B86" i="119"/>
  <c r="B87" i="119"/>
  <c r="B88" i="119"/>
  <c r="B89" i="119"/>
  <c r="B90" i="119"/>
  <c r="B91" i="119"/>
  <c r="B92" i="119"/>
  <c r="B93" i="119"/>
  <c r="B94" i="119"/>
  <c r="B95" i="119"/>
  <c r="B96" i="119"/>
  <c r="B97" i="119"/>
  <c r="B98" i="119"/>
  <c r="B99" i="119"/>
  <c r="B100" i="119"/>
  <c r="B101" i="119"/>
  <c r="B102" i="119"/>
  <c r="B103" i="119"/>
  <c r="B104" i="119"/>
  <c r="B105" i="119"/>
  <c r="B106" i="119"/>
  <c r="B107" i="119"/>
  <c r="B108" i="119"/>
  <c r="B109" i="119"/>
  <c r="B110" i="119"/>
  <c r="B111" i="119"/>
  <c r="B112" i="119"/>
  <c r="B113" i="119"/>
  <c r="B114" i="119"/>
  <c r="B115" i="119"/>
  <c r="B116" i="119"/>
  <c r="B117" i="119"/>
  <c r="B118" i="119"/>
  <c r="B119" i="119"/>
  <c r="B120" i="119"/>
  <c r="B121" i="119"/>
  <c r="B122" i="119"/>
  <c r="B123" i="119"/>
  <c r="B124" i="119"/>
  <c r="B125" i="119"/>
  <c r="B126" i="119"/>
  <c r="B127" i="119"/>
  <c r="B128" i="119"/>
  <c r="B129" i="119"/>
  <c r="B130" i="119"/>
  <c r="B131" i="119"/>
  <c r="B132" i="119"/>
  <c r="C19" i="119"/>
  <c r="C5" i="115"/>
  <c r="B365" i="99"/>
  <c r="A365" i="99"/>
  <c r="B364" i="99"/>
  <c r="A364" i="99"/>
  <c r="B363" i="99"/>
  <c r="A363" i="99"/>
  <c r="B359" i="99"/>
  <c r="A359" i="99"/>
  <c r="B358" i="99"/>
  <c r="A358" i="99"/>
  <c r="B357" i="99"/>
  <c r="A357" i="99"/>
  <c r="B353" i="99"/>
  <c r="A353" i="99"/>
  <c r="B352" i="99"/>
  <c r="A352" i="99"/>
  <c r="B351" i="99"/>
  <c r="A351" i="99"/>
  <c r="B347" i="99"/>
  <c r="A347" i="99"/>
  <c r="B346" i="99"/>
  <c r="A346" i="99"/>
  <c r="B345" i="99"/>
  <c r="A345" i="99"/>
  <c r="B341" i="99"/>
  <c r="A341" i="99"/>
  <c r="B340" i="99"/>
  <c r="A340" i="99"/>
  <c r="B339" i="99"/>
  <c r="A339" i="99"/>
  <c r="B335" i="99"/>
  <c r="A335" i="99"/>
  <c r="B334" i="99"/>
  <c r="A334" i="99"/>
  <c r="B333" i="99"/>
  <c r="A333" i="99"/>
  <c r="B329" i="99"/>
  <c r="A329" i="99"/>
  <c r="B328" i="99"/>
  <c r="A328" i="99"/>
  <c r="B327" i="99"/>
  <c r="A327" i="99"/>
  <c r="B323" i="99"/>
  <c r="A323" i="99"/>
  <c r="B322" i="99"/>
  <c r="A322" i="99"/>
  <c r="B321" i="99"/>
  <c r="A321" i="99"/>
  <c r="B317" i="99"/>
  <c r="A317" i="99"/>
  <c r="B316" i="99"/>
  <c r="A316" i="99"/>
  <c r="B315" i="99"/>
  <c r="A315" i="99"/>
  <c r="B311" i="99"/>
  <c r="A311" i="99"/>
  <c r="B310" i="99"/>
  <c r="A310" i="99"/>
  <c r="B309" i="99"/>
  <c r="A309" i="99"/>
  <c r="B305" i="99"/>
  <c r="A305" i="99"/>
  <c r="B304" i="99"/>
  <c r="A304" i="99"/>
  <c r="B303" i="99"/>
  <c r="A303" i="99"/>
  <c r="B299" i="99"/>
  <c r="A299" i="99"/>
  <c r="B298" i="99"/>
  <c r="A298" i="99"/>
  <c r="B297" i="99"/>
  <c r="A297" i="99"/>
  <c r="B293" i="99"/>
  <c r="A293" i="99"/>
  <c r="B292" i="99"/>
  <c r="A292" i="99"/>
  <c r="B291" i="99"/>
  <c r="A291" i="99"/>
  <c r="B287" i="99"/>
  <c r="A287" i="99"/>
  <c r="B286" i="99"/>
  <c r="A286" i="99"/>
  <c r="B285" i="99"/>
  <c r="A285" i="99"/>
  <c r="B281" i="99"/>
  <c r="A281" i="99"/>
  <c r="B280" i="99"/>
  <c r="A280" i="99"/>
  <c r="B279" i="99"/>
  <c r="A279" i="99"/>
  <c r="B275" i="99"/>
  <c r="A275" i="99"/>
  <c r="B274" i="99"/>
  <c r="A274" i="99"/>
  <c r="B273" i="99"/>
  <c r="A273" i="99"/>
  <c r="I128" i="99"/>
  <c r="D5" i="99"/>
  <c r="D132" i="99"/>
  <c r="C5" i="99"/>
  <c r="B5" i="99"/>
  <c r="W5" i="94"/>
  <c r="C5" i="82"/>
  <c r="B5" i="82"/>
  <c r="B143" i="103"/>
  <c r="C5" i="103"/>
  <c r="C5" i="127"/>
  <c r="B5" i="103"/>
  <c r="B5" i="127"/>
  <c r="C26" i="93"/>
  <c r="B26" i="93"/>
  <c r="C25" i="93"/>
  <c r="B25" i="93"/>
  <c r="B24" i="93"/>
  <c r="C23" i="93"/>
  <c r="B23" i="93"/>
  <c r="D22" i="93"/>
  <c r="E22" i="93"/>
  <c r="C22" i="93"/>
  <c r="B22" i="93"/>
  <c r="D21" i="93"/>
  <c r="E21" i="93"/>
  <c r="F21" i="93"/>
  <c r="C21" i="93"/>
  <c r="B21" i="93"/>
  <c r="B20" i="93"/>
  <c r="B19" i="93"/>
  <c r="B18" i="93"/>
  <c r="B17" i="93"/>
  <c r="D16" i="93"/>
  <c r="E16" i="93"/>
  <c r="C16" i="93"/>
  <c r="B16" i="93"/>
  <c r="D15" i="93"/>
  <c r="E15" i="93"/>
  <c r="F15" i="93"/>
  <c r="C15" i="93"/>
  <c r="B15" i="93"/>
  <c r="B14" i="93"/>
  <c r="B13" i="93"/>
  <c r="B12" i="93"/>
  <c r="B11" i="93"/>
  <c r="D10" i="93"/>
  <c r="C10" i="93"/>
  <c r="B10" i="93"/>
  <c r="G122" i="75"/>
  <c r="C121" i="75"/>
  <c r="G121" i="75"/>
  <c r="C120" i="75"/>
  <c r="L120" i="75"/>
  <c r="C119" i="75"/>
  <c r="G118" i="75"/>
  <c r="C117" i="75"/>
  <c r="C116" i="75"/>
  <c r="G116" i="75"/>
  <c r="E116" i="75"/>
  <c r="C115" i="75"/>
  <c r="L115" i="75"/>
  <c r="G114" i="75"/>
  <c r="C113" i="75"/>
  <c r="L113" i="75"/>
  <c r="G113" i="75"/>
  <c r="F113" i="75"/>
  <c r="C112" i="75"/>
  <c r="G112" i="75"/>
  <c r="E112" i="75"/>
  <c r="C111" i="75"/>
  <c r="C110" i="75"/>
  <c r="C109" i="75"/>
  <c r="G109" i="75"/>
  <c r="C108" i="75"/>
  <c r="G108" i="75"/>
  <c r="C107" i="75"/>
  <c r="C106" i="75"/>
  <c r="L106" i="75"/>
  <c r="C105" i="75"/>
  <c r="G105" i="75"/>
  <c r="F105" i="75"/>
  <c r="C104" i="75"/>
  <c r="L104" i="75"/>
  <c r="C103" i="75"/>
  <c r="C102" i="75"/>
  <c r="G102" i="75"/>
  <c r="E102" i="75"/>
  <c r="C101" i="75"/>
  <c r="G101" i="75"/>
  <c r="C100" i="75"/>
  <c r="C99" i="75"/>
  <c r="L99" i="75"/>
  <c r="G98" i="75"/>
  <c r="C97" i="75"/>
  <c r="C96" i="75"/>
  <c r="G96" i="75"/>
  <c r="E96" i="75"/>
  <c r="C95" i="75"/>
  <c r="G95" i="75"/>
  <c r="E95" i="75"/>
  <c r="G94" i="75"/>
  <c r="C93" i="75"/>
  <c r="G93" i="75"/>
  <c r="E93" i="75"/>
  <c r="C92" i="75"/>
  <c r="G92" i="75"/>
  <c r="E92" i="75"/>
  <c r="C91" i="75"/>
  <c r="C90" i="75"/>
  <c r="G90" i="75"/>
  <c r="E90" i="75"/>
  <c r="C89" i="75"/>
  <c r="G89" i="75"/>
  <c r="C88" i="75"/>
  <c r="C87" i="75"/>
  <c r="L87" i="75"/>
  <c r="C86" i="75"/>
  <c r="G86" i="75"/>
  <c r="C85" i="75"/>
  <c r="G85" i="75"/>
  <c r="C84" i="75"/>
  <c r="G84" i="75"/>
  <c r="F84" i="75"/>
  <c r="C83" i="75"/>
  <c r="C82" i="75"/>
  <c r="G82" i="75"/>
  <c r="F82" i="75"/>
  <c r="G81" i="75"/>
  <c r="C80" i="75"/>
  <c r="G80" i="75"/>
  <c r="C79" i="75"/>
  <c r="C78" i="75"/>
  <c r="G78" i="75"/>
  <c r="E78" i="75"/>
  <c r="C77" i="75"/>
  <c r="G77" i="75"/>
  <c r="E77" i="75"/>
  <c r="C76" i="75"/>
  <c r="G76" i="75"/>
  <c r="C75" i="75"/>
  <c r="C74" i="75"/>
  <c r="G74" i="75"/>
  <c r="E74" i="75"/>
  <c r="C73" i="75"/>
  <c r="G72" i="75"/>
  <c r="C71" i="75"/>
  <c r="C70" i="75"/>
  <c r="G70" i="75"/>
  <c r="C69" i="75"/>
  <c r="L69" i="75"/>
  <c r="C68" i="75"/>
  <c r="C67" i="75"/>
  <c r="C66" i="75"/>
  <c r="C65" i="75"/>
  <c r="C64" i="75"/>
  <c r="G64" i="75"/>
  <c r="E64" i="75"/>
  <c r="C63" i="75"/>
  <c r="G63" i="75"/>
  <c r="E63" i="75"/>
  <c r="C62" i="75"/>
  <c r="G62" i="75"/>
  <c r="G61" i="75"/>
  <c r="C60" i="75"/>
  <c r="L60" i="75"/>
  <c r="C59" i="75"/>
  <c r="L59" i="75"/>
  <c r="G58" i="75"/>
  <c r="C57" i="75"/>
  <c r="C56" i="75"/>
  <c r="G56" i="75"/>
  <c r="E56" i="75"/>
  <c r="G55" i="75"/>
  <c r="C54" i="75"/>
  <c r="C53" i="75"/>
  <c r="G53" i="75"/>
  <c r="C52" i="75"/>
  <c r="G52" i="75"/>
  <c r="E52" i="75"/>
  <c r="C51" i="75"/>
  <c r="L51" i="75"/>
  <c r="C50" i="75"/>
  <c r="G50" i="75"/>
  <c r="C49" i="75"/>
  <c r="L49" i="75"/>
  <c r="C48" i="75"/>
  <c r="G48" i="75"/>
  <c r="E48" i="75"/>
  <c r="C47" i="75"/>
  <c r="G46" i="75"/>
  <c r="C45" i="75"/>
  <c r="G45" i="75"/>
  <c r="E45" i="75"/>
  <c r="C44" i="75"/>
  <c r="G44" i="75"/>
  <c r="E44" i="75"/>
  <c r="C43" i="75"/>
  <c r="C42" i="75"/>
  <c r="L42" i="75"/>
  <c r="C41" i="75"/>
  <c r="G40" i="75"/>
  <c r="C39" i="75"/>
  <c r="C38" i="75"/>
  <c r="G38" i="75"/>
  <c r="E38" i="75"/>
  <c r="C37" i="75"/>
  <c r="C36" i="75"/>
  <c r="C35" i="75"/>
  <c r="G34" i="75"/>
  <c r="C33" i="75"/>
  <c r="G33" i="75"/>
  <c r="F33" i="75"/>
  <c r="C32" i="75"/>
  <c r="G32" i="75"/>
  <c r="E32" i="75"/>
  <c r="C31" i="75"/>
  <c r="C30" i="75"/>
  <c r="G30" i="75"/>
  <c r="G29" i="75"/>
  <c r="C28" i="75"/>
  <c r="C27" i="75"/>
  <c r="L27" i="75"/>
  <c r="C26" i="75"/>
  <c r="C25" i="75"/>
  <c r="C24" i="75"/>
  <c r="G24" i="75"/>
  <c r="L24" i="75"/>
  <c r="C23" i="75"/>
  <c r="G23" i="75"/>
  <c r="F23" i="75"/>
  <c r="C22" i="75"/>
  <c r="G22" i="75"/>
  <c r="E22" i="75"/>
  <c r="C21" i="75"/>
  <c r="L21" i="75"/>
  <c r="C20" i="75"/>
  <c r="L20" i="75"/>
  <c r="C19" i="75"/>
  <c r="G18" i="75"/>
  <c r="G12" i="75"/>
  <c r="G2" i="75"/>
  <c r="G49" i="85"/>
  <c r="F49" i="85"/>
  <c r="C49" i="85"/>
  <c r="G48" i="85"/>
  <c r="F48" i="85"/>
  <c r="C48" i="85"/>
  <c r="G47" i="85"/>
  <c r="F47" i="85"/>
  <c r="C47" i="85"/>
  <c r="G46" i="85"/>
  <c r="F46" i="85"/>
  <c r="C46" i="85"/>
  <c r="G45" i="85"/>
  <c r="F45" i="85"/>
  <c r="C45" i="85"/>
  <c r="G44" i="85"/>
  <c r="F44" i="85"/>
  <c r="C44" i="85"/>
  <c r="G43" i="85"/>
  <c r="F43" i="85"/>
  <c r="C43" i="85"/>
  <c r="G42" i="85"/>
  <c r="F42" i="85"/>
  <c r="C42" i="85"/>
  <c r="G41" i="85"/>
  <c r="F41" i="85"/>
  <c r="C41" i="85"/>
  <c r="G40" i="85"/>
  <c r="F40" i="85"/>
  <c r="C40" i="85"/>
  <c r="G39" i="85"/>
  <c r="F39" i="85"/>
  <c r="C39" i="85"/>
  <c r="G38" i="85"/>
  <c r="F38" i="85"/>
  <c r="C38" i="85"/>
  <c r="G37" i="85"/>
  <c r="F37" i="85"/>
  <c r="C37" i="85"/>
  <c r="G36" i="85"/>
  <c r="F36" i="85"/>
  <c r="C36" i="85"/>
  <c r="G35" i="85"/>
  <c r="F35" i="85"/>
  <c r="C35" i="85"/>
  <c r="Q5" i="85"/>
  <c r="P5" i="85"/>
  <c r="O5" i="85"/>
  <c r="N5" i="85"/>
  <c r="M5" i="85"/>
  <c r="L5" i="85"/>
  <c r="K5" i="85"/>
  <c r="J5" i="85"/>
  <c r="I5" i="85"/>
  <c r="H5" i="85"/>
  <c r="G5" i="85"/>
  <c r="F5" i="85"/>
  <c r="E5" i="85"/>
  <c r="D5" i="85"/>
  <c r="C5" i="85"/>
  <c r="I130" i="96"/>
  <c r="I129" i="96"/>
  <c r="I128" i="96"/>
  <c r="I127" i="96"/>
  <c r="I126" i="96"/>
  <c r="I125" i="96"/>
  <c r="I124" i="96"/>
  <c r="I123" i="96"/>
  <c r="I122" i="96"/>
  <c r="I121" i="96"/>
  <c r="I120" i="96"/>
  <c r="I119" i="96"/>
  <c r="I118" i="96"/>
  <c r="I117" i="96"/>
  <c r="I116" i="96"/>
  <c r="I115" i="96"/>
  <c r="I114" i="96"/>
  <c r="I113" i="96"/>
  <c r="I112" i="96"/>
  <c r="I111" i="96"/>
  <c r="I110" i="96"/>
  <c r="B4" i="96"/>
  <c r="B3" i="96"/>
  <c r="B4" i="98"/>
  <c r="B3" i="98"/>
  <c r="B4" i="91"/>
  <c r="B3" i="91"/>
  <c r="D59" i="102"/>
  <c r="B49" i="102"/>
  <c r="B48" i="102"/>
  <c r="D37" i="102"/>
  <c r="D32" i="102"/>
  <c r="B22" i="102"/>
  <c r="B21" i="102"/>
  <c r="D17" i="102"/>
  <c r="D14" i="102"/>
  <c r="B4" i="102"/>
  <c r="B3" i="102"/>
  <c r="B4" i="88"/>
  <c r="B3" i="88"/>
  <c r="H12" i="52"/>
  <c r="AB5" i="94"/>
  <c r="AS5" i="94"/>
  <c r="BI5" i="94"/>
  <c r="Z5" i="94"/>
  <c r="AI5" i="94"/>
  <c r="AM5" i="94"/>
  <c r="BD5" i="94"/>
  <c r="BT5" i="94"/>
  <c r="AL5" i="94"/>
  <c r="BC5" i="94"/>
  <c r="BS5" i="94"/>
  <c r="X5" i="94"/>
  <c r="AA5" i="94"/>
  <c r="G17" i="75"/>
  <c r="F17" i="75"/>
  <c r="G14" i="75"/>
  <c r="F14" i="75"/>
  <c r="G15" i="75"/>
  <c r="F15" i="75"/>
  <c r="G13" i="75"/>
  <c r="F13" i="75"/>
  <c r="G16" i="75"/>
  <c r="F16" i="75"/>
  <c r="G79" i="75"/>
  <c r="F79" i="75"/>
  <c r="G75" i="75"/>
  <c r="F75" i="75"/>
  <c r="L75" i="75"/>
  <c r="G59" i="75"/>
  <c r="F59" i="75"/>
  <c r="G119" i="75"/>
  <c r="L121" i="75"/>
  <c r="L119" i="75"/>
  <c r="L111" i="75"/>
  <c r="L103" i="75"/>
  <c r="G115" i="75"/>
  <c r="F115" i="75"/>
  <c r="L57" i="75"/>
  <c r="L39" i="75"/>
  <c r="L117" i="75"/>
  <c r="G103" i="75"/>
  <c r="F103" i="75"/>
  <c r="G57" i="75"/>
  <c r="F57" i="75"/>
  <c r="G111" i="75"/>
  <c r="E111" i="75"/>
  <c r="G39" i="75"/>
  <c r="E39" i="75"/>
  <c r="L50" i="75"/>
  <c r="L110" i="75"/>
  <c r="L35" i="75"/>
  <c r="G110" i="75"/>
  <c r="E110" i="75"/>
  <c r="L38" i="75"/>
  <c r="G117" i="75"/>
  <c r="E117" i="75"/>
  <c r="G35" i="75"/>
  <c r="F35" i="75"/>
  <c r="L105" i="75"/>
  <c r="L25" i="75"/>
  <c r="G25" i="75"/>
  <c r="E25" i="75"/>
  <c r="L23" i="75"/>
  <c r="G27" i="75"/>
  <c r="D5" i="127"/>
  <c r="G120" i="75"/>
  <c r="E120" i="75"/>
  <c r="L96" i="75"/>
  <c r="L108" i="75"/>
  <c r="L56" i="75"/>
  <c r="G60" i="75"/>
  <c r="L80" i="75"/>
  <c r="L43" i="75"/>
  <c r="G43" i="75"/>
  <c r="E43" i="75"/>
  <c r="G42" i="75"/>
  <c r="L116" i="75"/>
  <c r="L52" i="75"/>
  <c r="L53" i="75"/>
  <c r="G49" i="75"/>
  <c r="F49" i="75"/>
  <c r="G104" i="75"/>
  <c r="F104" i="75"/>
  <c r="G69" i="75"/>
  <c r="E69" i="75"/>
  <c r="L68" i="75"/>
  <c r="L65" i="75"/>
  <c r="L62" i="75"/>
  <c r="G68" i="75"/>
  <c r="L71" i="75"/>
  <c r="G71" i="75"/>
  <c r="F71" i="75"/>
  <c r="G65" i="75"/>
  <c r="L64" i="75"/>
  <c r="G20" i="75"/>
  <c r="G21" i="75"/>
  <c r="F21" i="75"/>
  <c r="L92" i="75"/>
  <c r="L32" i="75"/>
  <c r="L82" i="75"/>
  <c r="L84" i="75"/>
  <c r="L89" i="75"/>
  <c r="L90" i="75"/>
  <c r="F1" i="82"/>
  <c r="B140" i="103"/>
  <c r="X5" i="115"/>
  <c r="AP128" i="115"/>
  <c r="C355" i="99"/>
  <c r="C351" i="99"/>
  <c r="AK95" i="94"/>
  <c r="BB95" i="94"/>
  <c r="BR95" i="94"/>
  <c r="Y92" i="94"/>
  <c r="AC92" i="94"/>
  <c r="AT92" i="94"/>
  <c r="BJ92" i="94"/>
  <c r="D90" i="94"/>
  <c r="AD90" i="94"/>
  <c r="AU90" i="94"/>
  <c r="BK90" i="94"/>
  <c r="C87" i="103"/>
  <c r="C87" i="127"/>
  <c r="D87" i="99"/>
  <c r="F87" i="99"/>
  <c r="D87" i="94"/>
  <c r="X87" i="94"/>
  <c r="D90" i="99"/>
  <c r="D217" i="99"/>
  <c r="C90" i="103"/>
  <c r="C90" i="127"/>
  <c r="AE90" i="94"/>
  <c r="AV90" i="94"/>
  <c r="BL90" i="94"/>
  <c r="D71" i="99"/>
  <c r="F71" i="99"/>
  <c r="D71" i="94"/>
  <c r="AA71" i="94"/>
  <c r="C71" i="103"/>
  <c r="C71" i="127"/>
  <c r="AA210" i="99"/>
  <c r="Q6" i="85"/>
  <c r="Q7" i="85"/>
  <c r="Q9" i="85"/>
  <c r="E37" i="85"/>
  <c r="AG157" i="99"/>
  <c r="AC172" i="99"/>
  <c r="AK166" i="99"/>
  <c r="Y166" i="99"/>
  <c r="AE214" i="99"/>
  <c r="AC214" i="99"/>
  <c r="AA214" i="99"/>
  <c r="AM156" i="99"/>
  <c r="Q241" i="99"/>
  <c r="I241" i="99"/>
  <c r="K241" i="99"/>
  <c r="AA241" i="99"/>
  <c r="M241" i="99"/>
  <c r="AI200" i="99"/>
  <c r="I230" i="99"/>
  <c r="M230" i="99"/>
  <c r="Q230" i="99"/>
  <c r="AC230" i="99"/>
  <c r="K230" i="99"/>
  <c r="Q157" i="99"/>
  <c r="AE157" i="99"/>
  <c r="AC157" i="99"/>
  <c r="K157" i="99"/>
  <c r="Y195" i="99"/>
  <c r="W195" i="99"/>
  <c r="AE163" i="99"/>
  <c r="Q163" i="99"/>
  <c r="S163" i="99"/>
  <c r="M163" i="99"/>
  <c r="I217" i="99"/>
  <c r="K217" i="99"/>
  <c r="K176" i="99"/>
  <c r="M198" i="99"/>
  <c r="K198" i="99"/>
  <c r="Q198" i="99"/>
  <c r="I198" i="99"/>
  <c r="K209" i="99"/>
  <c r="Q209" i="99"/>
  <c r="AE224" i="99"/>
  <c r="AM160" i="99"/>
  <c r="O180" i="99"/>
  <c r="S177" i="99"/>
  <c r="B144" i="103"/>
  <c r="D154" i="103"/>
  <c r="AQ47" i="94"/>
  <c r="BG47" i="94"/>
  <c r="AV47" i="94"/>
  <c r="BL47" i="94"/>
  <c r="AJ95" i="94"/>
  <c r="BA95" i="94"/>
  <c r="BQ95" i="94"/>
  <c r="A140" i="103"/>
  <c r="AF11" i="94"/>
  <c r="AW11" i="94"/>
  <c r="BM11" i="94"/>
  <c r="AJ115" i="94"/>
  <c r="BA115" i="94"/>
  <c r="BQ115" i="94"/>
  <c r="BD8" i="94"/>
  <c r="BT8" i="94"/>
  <c r="AG16" i="94"/>
  <c r="AX16" i="94"/>
  <c r="BN16" i="94"/>
  <c r="AQ54" i="94"/>
  <c r="BG54" i="94"/>
  <c r="D71" i="127"/>
  <c r="D95" i="127"/>
  <c r="D111" i="127"/>
  <c r="B103" i="127"/>
  <c r="D27" i="127"/>
  <c r="B72" i="127"/>
  <c r="D87" i="127"/>
  <c r="F95" i="99"/>
  <c r="AO79" i="94"/>
  <c r="BE79" i="94"/>
  <c r="AU37" i="94"/>
  <c r="BK37" i="94"/>
  <c r="AU28" i="94"/>
  <c r="BK28" i="94"/>
  <c r="AT57" i="82"/>
  <c r="AH37" i="82"/>
  <c r="AE37" i="82"/>
  <c r="AC37" i="82"/>
  <c r="AA37" i="82"/>
  <c r="V37" i="82"/>
  <c r="AB37" i="82"/>
  <c r="X37" i="82"/>
  <c r="AL37" i="82"/>
  <c r="W37" i="82"/>
  <c r="U37" i="82"/>
  <c r="AF37" i="82"/>
  <c r="AD37" i="82"/>
  <c r="Z37" i="82"/>
  <c r="Y37" i="82"/>
  <c r="AI11" i="82"/>
  <c r="BC47" i="94"/>
  <c r="BS47" i="94"/>
  <c r="AH115" i="82"/>
  <c r="AC115" i="82"/>
  <c r="AO87" i="94"/>
  <c r="BE87" i="94"/>
  <c r="AP8" i="94"/>
  <c r="BF8" i="94"/>
  <c r="AF32" i="94"/>
  <c r="AW32" i="94"/>
  <c r="BM32" i="94"/>
  <c r="AA38" i="94"/>
  <c r="AR38" i="94"/>
  <c r="BH38" i="94"/>
  <c r="AP54" i="94"/>
  <c r="BF54" i="94"/>
  <c r="AR54" i="94"/>
  <c r="BH54" i="94"/>
  <c r="AT67" i="94"/>
  <c r="BJ67" i="94"/>
  <c r="AS67" i="94"/>
  <c r="BI67" i="94"/>
  <c r="AV67" i="94"/>
  <c r="BL67" i="94"/>
  <c r="AU67" i="94"/>
  <c r="BK67" i="94"/>
  <c r="AY118" i="94"/>
  <c r="BO118" i="94"/>
  <c r="BD123" i="94"/>
  <c r="BT123" i="94"/>
  <c r="AZ123" i="94"/>
  <c r="BP123" i="94"/>
  <c r="A170" i="103"/>
  <c r="E159" i="103"/>
  <c r="E203" i="103"/>
  <c r="AR71" i="94"/>
  <c r="BH71" i="94"/>
  <c r="AW15" i="94"/>
  <c r="BM15" i="94"/>
  <c r="AT111" i="94"/>
  <c r="BJ111" i="94"/>
  <c r="AU123" i="94"/>
  <c r="BK123" i="94"/>
  <c r="BB8" i="94"/>
  <c r="BR8" i="94"/>
  <c r="AW8" i="94"/>
  <c r="BM8" i="94"/>
  <c r="AZ8" i="94"/>
  <c r="BP8" i="94"/>
  <c r="AY8" i="94"/>
  <c r="BO8" i="94"/>
  <c r="AA20" i="94"/>
  <c r="AB44" i="94"/>
  <c r="AS123" i="94"/>
  <c r="BI123" i="94"/>
  <c r="BC54" i="94"/>
  <c r="BS54" i="94"/>
  <c r="BB54" i="94"/>
  <c r="BR54" i="94"/>
  <c r="BA54" i="94"/>
  <c r="BQ54" i="94"/>
  <c r="BD54" i="94"/>
  <c r="BT54" i="94"/>
  <c r="AP123" i="94"/>
  <c r="BF123" i="94"/>
  <c r="E149" i="103"/>
  <c r="D176" i="103"/>
  <c r="D203" i="103"/>
  <c r="D39" i="127"/>
  <c r="D55" i="127"/>
  <c r="D75" i="127"/>
  <c r="D99" i="127"/>
  <c r="D115" i="127"/>
  <c r="D35" i="127"/>
  <c r="D7" i="127"/>
  <c r="BA40" i="94"/>
  <c r="BQ40" i="94"/>
  <c r="E79" i="103"/>
  <c r="E79" i="127"/>
  <c r="AI99" i="82"/>
  <c r="AN95" i="82"/>
  <c r="AG37" i="82"/>
  <c r="AG120" i="82"/>
  <c r="V120" i="82"/>
  <c r="AJ120" i="82"/>
  <c r="AC51" i="82"/>
  <c r="U51" i="82"/>
  <c r="BB47" i="94"/>
  <c r="BR47" i="94"/>
  <c r="AQ75" i="94"/>
  <c r="BG75" i="94"/>
  <c r="Z67" i="82"/>
  <c r="X67" i="82"/>
  <c r="E15" i="103"/>
  <c r="E15" i="127"/>
  <c r="D15" i="127"/>
  <c r="D11" i="127"/>
  <c r="E11" i="103"/>
  <c r="E11" i="127"/>
  <c r="AI95" i="94"/>
  <c r="AZ19" i="94"/>
  <c r="BP19" i="94"/>
  <c r="AV35" i="94"/>
  <c r="BL35" i="94"/>
  <c r="AR35" i="94"/>
  <c r="BH35" i="94"/>
  <c r="AO35" i="94"/>
  <c r="BE35" i="94"/>
  <c r="AQ35" i="94"/>
  <c r="BG35" i="94"/>
  <c r="AY123" i="94"/>
  <c r="BO123" i="94"/>
  <c r="AB64" i="94"/>
  <c r="AS64" i="94"/>
  <c r="BI64" i="94"/>
  <c r="AU111" i="94"/>
  <c r="BK111" i="94"/>
  <c r="AL115" i="94"/>
  <c r="BC115" i="94"/>
  <c r="BS115" i="94"/>
  <c r="AW123" i="94"/>
  <c r="BM123" i="94"/>
  <c r="BB67" i="94"/>
  <c r="BR67" i="94"/>
  <c r="BD67" i="94"/>
  <c r="BT67" i="94"/>
  <c r="AR47" i="94"/>
  <c r="BH47" i="94"/>
  <c r="AX123" i="94"/>
  <c r="BN123" i="94"/>
  <c r="BB123" i="94"/>
  <c r="BR123" i="94"/>
  <c r="A72" i="127"/>
  <c r="D159" i="103"/>
  <c r="D189" i="103"/>
  <c r="D51" i="127"/>
  <c r="D63" i="127"/>
  <c r="D119" i="127"/>
  <c r="F92" i="99"/>
  <c r="F3" i="118"/>
  <c r="CC3" i="118"/>
  <c r="AO3" i="118"/>
  <c r="DP3" i="118"/>
  <c r="CZ3" i="118"/>
  <c r="CJ3" i="118"/>
  <c r="BT3" i="118"/>
  <c r="BD3" i="118"/>
  <c r="AN3" i="118"/>
  <c r="X3" i="118"/>
  <c r="H3" i="118"/>
  <c r="DM3" i="118"/>
  <c r="BY3" i="118"/>
  <c r="AC3" i="118"/>
  <c r="DL3" i="118"/>
  <c r="CV3" i="118"/>
  <c r="CF3" i="118"/>
  <c r="BP3" i="118"/>
  <c r="AZ3" i="118"/>
  <c r="AJ3" i="118"/>
  <c r="T3" i="118"/>
  <c r="DQ3" i="118"/>
  <c r="BE3" i="118"/>
  <c r="Y76" i="82"/>
  <c r="AI123" i="82"/>
  <c r="U20" i="82"/>
  <c r="Y123" i="82"/>
  <c r="Z46" i="82"/>
  <c r="AC46" i="82"/>
  <c r="AO34" i="115"/>
  <c r="AZ111" i="94"/>
  <c r="BP111" i="94"/>
  <c r="AT21" i="94"/>
  <c r="BJ21" i="94"/>
  <c r="AS41" i="94"/>
  <c r="BI41" i="94"/>
  <c r="AR17" i="94"/>
  <c r="BH17" i="94"/>
  <c r="F116" i="99"/>
  <c r="F96" i="99"/>
  <c r="F40" i="99"/>
  <c r="U46" i="82"/>
  <c r="V57" i="82"/>
  <c r="V18" i="82"/>
  <c r="AK60" i="82"/>
  <c r="W16" i="82"/>
  <c r="X123" i="82"/>
  <c r="AL123" i="82"/>
  <c r="X20" i="82"/>
  <c r="AM99" i="82"/>
  <c r="AN80" i="82"/>
  <c r="AX93" i="126"/>
  <c r="AX55" i="126"/>
  <c r="AX57" i="126"/>
  <c r="AX59" i="126"/>
  <c r="AX61" i="126"/>
  <c r="AX63" i="126"/>
  <c r="AX65" i="126"/>
  <c r="AX67" i="126"/>
  <c r="AX69" i="126"/>
  <c r="AX71" i="126"/>
  <c r="AX73" i="126"/>
  <c r="AX75" i="126"/>
  <c r="AX77" i="126"/>
  <c r="AX79" i="126"/>
  <c r="AX81" i="126"/>
  <c r="AX83" i="126"/>
  <c r="AX85" i="126"/>
  <c r="AX87" i="126"/>
  <c r="AX89" i="126"/>
  <c r="AX91" i="126"/>
  <c r="AX95" i="126"/>
  <c r="AX97" i="126"/>
  <c r="AX92" i="126"/>
  <c r="AX54" i="126"/>
  <c r="AX56" i="126"/>
  <c r="AX58" i="126"/>
  <c r="AX60" i="126"/>
  <c r="AX62" i="126"/>
  <c r="AX64" i="126"/>
  <c r="AX66" i="126"/>
  <c r="AX68" i="126"/>
  <c r="AX70" i="126"/>
  <c r="AX72" i="126"/>
  <c r="AX74" i="126"/>
  <c r="AX76" i="126"/>
  <c r="AX78" i="126"/>
  <c r="AX80" i="126"/>
  <c r="AX82" i="126"/>
  <c r="AX84" i="126"/>
  <c r="AX86" i="126"/>
  <c r="AX88" i="126"/>
  <c r="AX90" i="126"/>
  <c r="AX94" i="126"/>
  <c r="AX96" i="126"/>
  <c r="AW57" i="126"/>
  <c r="AW61" i="126"/>
  <c r="AW65" i="126"/>
  <c r="AW81" i="126"/>
  <c r="AW56" i="126"/>
  <c r="AW60" i="126"/>
  <c r="AW64" i="126"/>
  <c r="AW68" i="126"/>
  <c r="AW72" i="126"/>
  <c r="AW84" i="126"/>
  <c r="AW55" i="126"/>
  <c r="AW59" i="126"/>
  <c r="AW63" i="126"/>
  <c r="AW67" i="126"/>
  <c r="AW71" i="126"/>
  <c r="AW75" i="126"/>
  <c r="AW79" i="126"/>
  <c r="AW83" i="126"/>
  <c r="AW87" i="126"/>
  <c r="AW91" i="126"/>
  <c r="AW95" i="126"/>
  <c r="AW69" i="126"/>
  <c r="AW85" i="126"/>
  <c r="AW93" i="126"/>
  <c r="AW76" i="126"/>
  <c r="AW88" i="126"/>
  <c r="AW96" i="126"/>
  <c r="AW54" i="126"/>
  <c r="AW58" i="126"/>
  <c r="AW62" i="126"/>
  <c r="AW66" i="126"/>
  <c r="AW70" i="126"/>
  <c r="AW74" i="126"/>
  <c r="AW78" i="126"/>
  <c r="AW82" i="126"/>
  <c r="AW86" i="126"/>
  <c r="AW90" i="126"/>
  <c r="AW94" i="126"/>
  <c r="AW73" i="126"/>
  <c r="AW77" i="126"/>
  <c r="AW89" i="126"/>
  <c r="AW97" i="126"/>
  <c r="AW80" i="126"/>
  <c r="AW92" i="126"/>
  <c r="AU84" i="126"/>
  <c r="AU91" i="126"/>
  <c r="AU93" i="126"/>
  <c r="AU95" i="126"/>
  <c r="AU97" i="126"/>
  <c r="AU54" i="126"/>
  <c r="AU55" i="126"/>
  <c r="AU56" i="126"/>
  <c r="AU57" i="126"/>
  <c r="AU58" i="126"/>
  <c r="AU59" i="126"/>
  <c r="AU60" i="126"/>
  <c r="AU61" i="126"/>
  <c r="AU62" i="126"/>
  <c r="AU63" i="126"/>
  <c r="AU64" i="126"/>
  <c r="AU65" i="126"/>
  <c r="AU66" i="126"/>
  <c r="AU67" i="126"/>
  <c r="AU68" i="126"/>
  <c r="AU69" i="126"/>
  <c r="AU70" i="126"/>
  <c r="AU71" i="126"/>
  <c r="AU72" i="126"/>
  <c r="AU73" i="126"/>
  <c r="AU74" i="126"/>
  <c r="AU75" i="126"/>
  <c r="AU76" i="126"/>
  <c r="AU77" i="126"/>
  <c r="AU78" i="126"/>
  <c r="AU79" i="126"/>
  <c r="AU80" i="126"/>
  <c r="AU81" i="126"/>
  <c r="AU82" i="126"/>
  <c r="AU83" i="126"/>
  <c r="AU85" i="126"/>
  <c r="AU86" i="126"/>
  <c r="AU87" i="126"/>
  <c r="AU88" i="126"/>
  <c r="AU89" i="126"/>
  <c r="AU90" i="126"/>
  <c r="AU92" i="126"/>
  <c r="AU94" i="126"/>
  <c r="AU96" i="126"/>
  <c r="AR55" i="126"/>
  <c r="AR59" i="126"/>
  <c r="AR63" i="126"/>
  <c r="AR67" i="126"/>
  <c r="AR71" i="126"/>
  <c r="AR75" i="126"/>
  <c r="AR79" i="126"/>
  <c r="AR83" i="126"/>
  <c r="AR87" i="126"/>
  <c r="AR91" i="126"/>
  <c r="AR95" i="126"/>
  <c r="AR70" i="126"/>
  <c r="AR90" i="126"/>
  <c r="AR56" i="126"/>
  <c r="AR60" i="126"/>
  <c r="AR64" i="126"/>
  <c r="AR68" i="126"/>
  <c r="AR72" i="126"/>
  <c r="AR76" i="126"/>
  <c r="AR80" i="126"/>
  <c r="AR84" i="126"/>
  <c r="AR88" i="126"/>
  <c r="AR92" i="126"/>
  <c r="AR96" i="126"/>
  <c r="AR58" i="126"/>
  <c r="AR62" i="126"/>
  <c r="AR78" i="126"/>
  <c r="AR82" i="126"/>
  <c r="AR94" i="126"/>
  <c r="AR57" i="126"/>
  <c r="AR61" i="126"/>
  <c r="AR65" i="126"/>
  <c r="AR69" i="126"/>
  <c r="AR73" i="126"/>
  <c r="AR77" i="126"/>
  <c r="AR81" i="126"/>
  <c r="AR85" i="126"/>
  <c r="AR89" i="126"/>
  <c r="AR93" i="126"/>
  <c r="AR97" i="126"/>
  <c r="AR54" i="126"/>
  <c r="AR66" i="126"/>
  <c r="AR74" i="126"/>
  <c r="AR86" i="126"/>
  <c r="S4" i="99"/>
  <c r="BJ4" i="94"/>
  <c r="BR4" i="94"/>
  <c r="O9" i="123"/>
  <c r="C353" i="99"/>
  <c r="C352" i="99"/>
  <c r="C354" i="99"/>
  <c r="I4" i="99"/>
  <c r="E23" i="103"/>
  <c r="E23" i="127"/>
  <c r="D168" i="103"/>
  <c r="D184" i="103"/>
  <c r="D167" i="103"/>
  <c r="D43" i="127"/>
  <c r="D83" i="127"/>
  <c r="D166" i="103"/>
  <c r="AJ46" i="82"/>
  <c r="U32" i="82"/>
  <c r="AI32" i="82"/>
  <c r="V115" i="82"/>
  <c r="AJ115" i="82"/>
  <c r="V96" i="82"/>
  <c r="W96" i="82"/>
  <c r="AK96" i="82"/>
  <c r="AK46" i="82"/>
  <c r="X120" i="82"/>
  <c r="Z58" i="82"/>
  <c r="Z32" i="82"/>
  <c r="AA87" i="82"/>
  <c r="AO87" i="82"/>
  <c r="AQ46" i="82"/>
  <c r="AG115" i="82"/>
  <c r="B154" i="103"/>
  <c r="AP92" i="94"/>
  <c r="BF92" i="94"/>
  <c r="AE95" i="94"/>
  <c r="AV95" i="94"/>
  <c r="BL95" i="94"/>
  <c r="AH95" i="94"/>
  <c r="AY95" i="94"/>
  <c r="BO95" i="94"/>
  <c r="AG95" i="94"/>
  <c r="AX95" i="94"/>
  <c r="BN95" i="94"/>
  <c r="AF95" i="94"/>
  <c r="AW95" i="94"/>
  <c r="BM95" i="94"/>
  <c r="AI7" i="94"/>
  <c r="AZ7" i="94"/>
  <c r="BP7" i="94"/>
  <c r="AI11" i="94"/>
  <c r="AZ11" i="94"/>
  <c r="BP11" i="94"/>
  <c r="BA35" i="94"/>
  <c r="BQ35" i="94"/>
  <c r="AX12" i="94"/>
  <c r="BN12" i="94"/>
  <c r="AW12" i="94"/>
  <c r="BM12" i="94"/>
  <c r="AZ12" i="94"/>
  <c r="BP12" i="94"/>
  <c r="AY12" i="94"/>
  <c r="BO12" i="94"/>
  <c r="AF16" i="94"/>
  <c r="AW16" i="94"/>
  <c r="BM16" i="94"/>
  <c r="AE20" i="94"/>
  <c r="AH32" i="94"/>
  <c r="AY32" i="94"/>
  <c r="BO32" i="94"/>
  <c r="AC44" i="94"/>
  <c r="X64" i="94"/>
  <c r="AO64" i="94"/>
  <c r="BE64" i="94"/>
  <c r="AX76" i="94"/>
  <c r="BN76" i="94"/>
  <c r="AX119" i="94"/>
  <c r="BN119" i="94"/>
  <c r="AW41" i="94"/>
  <c r="BM41" i="94"/>
  <c r="BA41" i="94"/>
  <c r="BQ41" i="94"/>
  <c r="AV41" i="94"/>
  <c r="BL41" i="94"/>
  <c r="BA81" i="94"/>
  <c r="BQ81" i="94"/>
  <c r="AZ81" i="94"/>
  <c r="BP81" i="94"/>
  <c r="A86" i="127"/>
  <c r="AY55" i="94"/>
  <c r="BO55" i="94"/>
  <c r="A154" i="103"/>
  <c r="F90" i="99"/>
  <c r="AF90" i="94"/>
  <c r="AW90" i="94"/>
  <c r="BM90" i="94"/>
  <c r="AB92" i="94"/>
  <c r="AS92" i="94"/>
  <c r="BI92" i="94"/>
  <c r="AA95" i="94"/>
  <c r="AR95" i="94"/>
  <c r="BH95" i="94"/>
  <c r="AD95" i="94"/>
  <c r="AU95" i="94"/>
  <c r="BK95" i="94"/>
  <c r="AC95" i="94"/>
  <c r="AT95" i="94"/>
  <c r="BJ95" i="94"/>
  <c r="AB95" i="94"/>
  <c r="AS95" i="94"/>
  <c r="BI95" i="94"/>
  <c r="AR5" i="94"/>
  <c r="BH5" i="94"/>
  <c r="AZ5" i="94"/>
  <c r="BP5" i="94"/>
  <c r="A141" i="103"/>
  <c r="AH7" i="94"/>
  <c r="AY7" i="94"/>
  <c r="BO7" i="94"/>
  <c r="AH11" i="94"/>
  <c r="AY11" i="94"/>
  <c r="BO11" i="94"/>
  <c r="AH15" i="94"/>
  <c r="AY15" i="94"/>
  <c r="BO15" i="94"/>
  <c r="AG107" i="94"/>
  <c r="AX107" i="94"/>
  <c r="BN107" i="94"/>
  <c r="AI16" i="94"/>
  <c r="AZ16" i="94"/>
  <c r="BP16" i="94"/>
  <c r="AF20" i="94"/>
  <c r="AE32" i="94"/>
  <c r="AV32" i="94"/>
  <c r="BL32" i="94"/>
  <c r="BC40" i="94"/>
  <c r="BS40" i="94"/>
  <c r="AI44" i="94"/>
  <c r="Y48" i="94"/>
  <c r="AG64" i="94"/>
  <c r="AX64" i="94"/>
  <c r="BN64" i="94"/>
  <c r="AU76" i="94"/>
  <c r="BK76" i="94"/>
  <c r="AS76" i="94"/>
  <c r="BI76" i="94"/>
  <c r="Z107" i="94"/>
  <c r="AQ107" i="94"/>
  <c r="BG107" i="94"/>
  <c r="AL111" i="94"/>
  <c r="BC111" i="94"/>
  <c r="BS111" i="94"/>
  <c r="AM17" i="94"/>
  <c r="BD17" i="94"/>
  <c r="BT17" i="94"/>
  <c r="AI17" i="94"/>
  <c r="AZ17" i="94"/>
  <c r="BP17" i="94"/>
  <c r="AB17" i="94"/>
  <c r="AS17" i="94"/>
  <c r="BI17" i="94"/>
  <c r="AL21" i="94"/>
  <c r="BC21" i="94"/>
  <c r="BS21" i="94"/>
  <c r="AH21" i="94"/>
  <c r="AY21" i="94"/>
  <c r="BO21" i="94"/>
  <c r="AE21" i="94"/>
  <c r="AV21" i="94"/>
  <c r="BL21" i="94"/>
  <c r="AX25" i="94"/>
  <c r="BN25" i="94"/>
  <c r="Y34" i="94"/>
  <c r="AP34" i="94"/>
  <c r="BF34" i="94"/>
  <c r="AC34" i="94"/>
  <c r="AT34" i="94"/>
  <c r="BJ34" i="94"/>
  <c r="Z34" i="94"/>
  <c r="AQ34" i="94"/>
  <c r="BG34" i="94"/>
  <c r="AF46" i="94"/>
  <c r="AI46" i="94"/>
  <c r="AZ46" i="94"/>
  <c r="BP46" i="94"/>
  <c r="AH46" i="94"/>
  <c r="AY46" i="94"/>
  <c r="BO46" i="94"/>
  <c r="AY54" i="94"/>
  <c r="BO54" i="94"/>
  <c r="AX54" i="94"/>
  <c r="BN54" i="94"/>
  <c r="Z58" i="94"/>
  <c r="AQ58" i="94"/>
  <c r="BG58" i="94"/>
  <c r="AD58" i="94"/>
  <c r="AG58" i="94"/>
  <c r="AF66" i="94"/>
  <c r="AJ66" i="94"/>
  <c r="AM66" i="94"/>
  <c r="AC70" i="94"/>
  <c r="AP78" i="94"/>
  <c r="BF78" i="94"/>
  <c r="AO78" i="94"/>
  <c r="BE78" i="94"/>
  <c r="AB81" i="94"/>
  <c r="AF81" i="94"/>
  <c r="AW81" i="94"/>
  <c r="BM81" i="94"/>
  <c r="AE81" i="94"/>
  <c r="AE104" i="94"/>
  <c r="AD104" i="94"/>
  <c r="AC104" i="94"/>
  <c r="AX47" i="94"/>
  <c r="BN47" i="94"/>
  <c r="AW47" i="94"/>
  <c r="BM47" i="94"/>
  <c r="AZ47" i="94"/>
  <c r="BP47" i="94"/>
  <c r="AY47" i="94"/>
  <c r="BO47" i="94"/>
  <c r="BB112" i="94"/>
  <c r="BR112" i="94"/>
  <c r="BD112" i="94"/>
  <c r="BT112" i="94"/>
  <c r="BC112" i="94"/>
  <c r="BS112" i="94"/>
  <c r="AJ116" i="94"/>
  <c r="BA116" i="94"/>
  <c r="BQ116" i="94"/>
  <c r="AM116" i="94"/>
  <c r="BD116" i="94"/>
  <c r="BT116" i="94"/>
  <c r="AL116" i="94"/>
  <c r="BC116" i="94"/>
  <c r="BS116" i="94"/>
  <c r="AL122" i="94"/>
  <c r="BC122" i="94"/>
  <c r="BS122" i="94"/>
  <c r="AK122" i="94"/>
  <c r="BB122" i="94"/>
  <c r="BR122" i="94"/>
  <c r="AJ122" i="94"/>
  <c r="BA122" i="94"/>
  <c r="BQ122" i="94"/>
  <c r="AC108" i="94"/>
  <c r="AT108" i="94"/>
  <c r="BJ108" i="94"/>
  <c r="AS118" i="94"/>
  <c r="BI118" i="94"/>
  <c r="AV118" i="94"/>
  <c r="BL118" i="94"/>
  <c r="A185" i="103"/>
  <c r="B218" i="103"/>
  <c r="A28" i="103"/>
  <c r="A28" i="127"/>
  <c r="A44" i="103"/>
  <c r="A44" i="127"/>
  <c r="A60" i="103"/>
  <c r="A60" i="127"/>
  <c r="A8" i="103"/>
  <c r="A8" i="127"/>
  <c r="A8" i="99"/>
  <c r="A135" i="99"/>
  <c r="A16" i="82"/>
  <c r="A20" i="103"/>
  <c r="A20" i="127"/>
  <c r="A24" i="94"/>
  <c r="B80" i="98"/>
  <c r="A28" i="94"/>
  <c r="A32" i="94"/>
  <c r="A36" i="94"/>
  <c r="B87" i="98"/>
  <c r="A40" i="94"/>
  <c r="A44" i="94"/>
  <c r="A48" i="94"/>
  <c r="A52" i="94"/>
  <c r="A56" i="94"/>
  <c r="B94" i="98"/>
  <c r="A60" i="94"/>
  <c r="B167" i="103"/>
  <c r="AD1" i="118"/>
  <c r="CP1" i="118"/>
  <c r="AM1" i="118"/>
  <c r="DK1" i="118"/>
  <c r="BL1" i="118"/>
  <c r="V4" i="118"/>
  <c r="AL4" i="118"/>
  <c r="BB4" i="118"/>
  <c r="BR4" i="118"/>
  <c r="CH4" i="118"/>
  <c r="CX4" i="118"/>
  <c r="DN4" i="118"/>
  <c r="O4" i="118"/>
  <c r="AE4" i="118"/>
  <c r="AU4" i="118"/>
  <c r="BK4" i="118"/>
  <c r="CA4" i="118"/>
  <c r="CQ4" i="118"/>
  <c r="DK4" i="118"/>
  <c r="X4" i="118"/>
  <c r="BD4" i="118"/>
  <c r="CJ4" i="118"/>
  <c r="DP4" i="118"/>
  <c r="DA4" i="118"/>
  <c r="DE4" i="118"/>
  <c r="DI4" i="118"/>
  <c r="AF96" i="94"/>
  <c r="AD96" i="94"/>
  <c r="AG1" i="118"/>
  <c r="U115" i="82"/>
  <c r="U76" i="82"/>
  <c r="AI12" i="82"/>
  <c r="V112" i="82"/>
  <c r="AJ112" i="82"/>
  <c r="V92" i="82"/>
  <c r="AJ92" i="82"/>
  <c r="V38" i="82"/>
  <c r="W115" i="82"/>
  <c r="W76" i="82"/>
  <c r="W38" i="82"/>
  <c r="AK12" i="82"/>
  <c r="AL118" i="82"/>
  <c r="AL95" i="82"/>
  <c r="X54" i="82"/>
  <c r="X38" i="82"/>
  <c r="X32" i="82"/>
  <c r="Y115" i="82"/>
  <c r="AM115" i="82"/>
  <c r="Y16" i="82"/>
  <c r="Z115" i="82"/>
  <c r="Z51" i="82"/>
  <c r="AA115" i="82"/>
  <c r="AO115" i="82"/>
  <c r="AA54" i="82"/>
  <c r="AA38" i="82"/>
  <c r="AB38" i="82"/>
  <c r="AC41" i="82"/>
  <c r="AD38" i="82"/>
  <c r="AJ119" i="82"/>
  <c r="AI116" i="82"/>
  <c r="AM95" i="94"/>
  <c r="BD95" i="94"/>
  <c r="BT95" i="94"/>
  <c r="AL95" i="94"/>
  <c r="BC95" i="94"/>
  <c r="BS95" i="94"/>
  <c r="Z95" i="94"/>
  <c r="Y95" i="94"/>
  <c r="BD99" i="94"/>
  <c r="BT99" i="94"/>
  <c r="AG7" i="94"/>
  <c r="AX7" i="94"/>
  <c r="BN7" i="94"/>
  <c r="AG11" i="94"/>
  <c r="AX11" i="94"/>
  <c r="BN11" i="94"/>
  <c r="X19" i="94"/>
  <c r="AO19" i="94"/>
  <c r="BE19" i="94"/>
  <c r="AS99" i="94"/>
  <c r="BI99" i="94"/>
  <c r="X115" i="94"/>
  <c r="AO115" i="94"/>
  <c r="BE115" i="94"/>
  <c r="AH16" i="94"/>
  <c r="AY16" i="94"/>
  <c r="BO16" i="94"/>
  <c r="AH20" i="94"/>
  <c r="AY20" i="94"/>
  <c r="BO20" i="94"/>
  <c r="AA32" i="94"/>
  <c r="AR32" i="94"/>
  <c r="BH32" i="94"/>
  <c r="AT40" i="94"/>
  <c r="BJ40" i="94"/>
  <c r="AP40" i="94"/>
  <c r="BF40" i="94"/>
  <c r="AY40" i="94"/>
  <c r="BO40" i="94"/>
  <c r="AW40" i="94"/>
  <c r="BM40" i="94"/>
  <c r="AH44" i="94"/>
  <c r="AY44" i="94"/>
  <c r="BO44" i="94"/>
  <c r="AA48" i="94"/>
  <c r="AR48" i="94"/>
  <c r="BH48" i="94"/>
  <c r="AI64" i="94"/>
  <c r="AZ64" i="94"/>
  <c r="BP64" i="94"/>
  <c r="AP76" i="94"/>
  <c r="BF76" i="94"/>
  <c r="AO76" i="94"/>
  <c r="BE76" i="94"/>
  <c r="AT99" i="94"/>
  <c r="BJ99" i="94"/>
  <c r="AQ17" i="94"/>
  <c r="BG17" i="94"/>
  <c r="AQ25" i="94"/>
  <c r="BG25" i="94"/>
  <c r="BC99" i="94"/>
  <c r="BS99" i="94"/>
  <c r="AZ34" i="94"/>
  <c r="BP34" i="94"/>
  <c r="BD34" i="94"/>
  <c r="BT34" i="94"/>
  <c r="BA34" i="94"/>
  <c r="BQ34" i="94"/>
  <c r="AU54" i="94"/>
  <c r="BK54" i="94"/>
  <c r="AT54" i="94"/>
  <c r="BJ54" i="94"/>
  <c r="AS54" i="94"/>
  <c r="BI54" i="94"/>
  <c r="AV54" i="94"/>
  <c r="BL54" i="94"/>
  <c r="BB41" i="94"/>
  <c r="BR41" i="94"/>
  <c r="BD41" i="94"/>
  <c r="BT41" i="94"/>
  <c r="AX112" i="94"/>
  <c r="BN112" i="94"/>
  <c r="AW112" i="94"/>
  <c r="BM112" i="94"/>
  <c r="AZ112" i="94"/>
  <c r="BP112" i="94"/>
  <c r="AY112" i="94"/>
  <c r="BO112" i="94"/>
  <c r="Z108" i="94"/>
  <c r="AQ108" i="94"/>
  <c r="BG108" i="94"/>
  <c r="AQ118" i="94"/>
  <c r="BG118" i="94"/>
  <c r="AP118" i="94"/>
  <c r="BF118" i="94"/>
  <c r="A225" i="103"/>
  <c r="B157" i="103"/>
  <c r="J4" i="118"/>
  <c r="Z4" i="118"/>
  <c r="AP4" i="118"/>
  <c r="BF4" i="118"/>
  <c r="BV4" i="118"/>
  <c r="CL4" i="118"/>
  <c r="DB4" i="118"/>
  <c r="DR4" i="118"/>
  <c r="S4" i="118"/>
  <c r="AI4" i="118"/>
  <c r="AY4" i="118"/>
  <c r="BO4" i="118"/>
  <c r="CE4" i="118"/>
  <c r="CU4" i="118"/>
  <c r="DS4" i="118"/>
  <c r="AJ4" i="118"/>
  <c r="BP4" i="118"/>
  <c r="CV4" i="118"/>
  <c r="Y4" i="118"/>
  <c r="AC4" i="118"/>
  <c r="AG4" i="118"/>
  <c r="B210" i="103"/>
  <c r="U108" i="82"/>
  <c r="U35" i="82"/>
  <c r="U25" i="82"/>
  <c r="V123" i="82"/>
  <c r="AJ123" i="82"/>
  <c r="V108" i="82"/>
  <c r="V76" i="82"/>
  <c r="V20" i="82"/>
  <c r="AJ12" i="82"/>
  <c r="X115" i="82"/>
  <c r="AL70" i="82"/>
  <c r="AL28" i="82"/>
  <c r="X16" i="82"/>
  <c r="Y108" i="82"/>
  <c r="Y35" i="82"/>
  <c r="Z106" i="82"/>
  <c r="Z35" i="82"/>
  <c r="Z20" i="82"/>
  <c r="AC38" i="82"/>
  <c r="AD20" i="82"/>
  <c r="AE35" i="82"/>
  <c r="AS35" i="82"/>
  <c r="AF115" i="82"/>
  <c r="D143" i="103"/>
  <c r="D31" i="127"/>
  <c r="D174" i="103"/>
  <c r="D59" i="127"/>
  <c r="AI101" i="82"/>
  <c r="U79" i="82"/>
  <c r="AI51" i="82"/>
  <c r="U7" i="82"/>
  <c r="AI7" i="82"/>
  <c r="V99" i="82"/>
  <c r="AJ99" i="82"/>
  <c r="V55" i="82"/>
  <c r="W32" i="82"/>
  <c r="AK32" i="82"/>
  <c r="W11" i="82"/>
  <c r="AK11" i="82"/>
  <c r="X99" i="82"/>
  <c r="AL41" i="82"/>
  <c r="X7" i="82"/>
  <c r="AL7" i="82"/>
  <c r="Y58" i="82"/>
  <c r="AB115" i="82"/>
  <c r="AP115" i="82"/>
  <c r="AB79" i="82"/>
  <c r="AB32" i="82"/>
  <c r="AP32" i="82"/>
  <c r="AC81" i="82"/>
  <c r="AC14" i="82"/>
  <c r="AQ14" i="82"/>
  <c r="AD115" i="82"/>
  <c r="AR115" i="82"/>
  <c r="AE95" i="82"/>
  <c r="AG81" i="82"/>
  <c r="AG7" i="82"/>
  <c r="AH7" i="82"/>
  <c r="AA87" i="94"/>
  <c r="A6" i="127"/>
  <c r="AR34" i="82"/>
  <c r="F7" i="99"/>
  <c r="AN81" i="94"/>
  <c r="BD119" i="94"/>
  <c r="BT119" i="94"/>
  <c r="AU118" i="94"/>
  <c r="BK118" i="94"/>
  <c r="U122" i="82"/>
  <c r="AI122" i="82"/>
  <c r="U111" i="82"/>
  <c r="AI111" i="82"/>
  <c r="U95" i="82"/>
  <c r="AI95" i="82"/>
  <c r="U58" i="82"/>
  <c r="AJ35" i="82"/>
  <c r="AL16" i="82"/>
  <c r="AN51" i="82"/>
  <c r="AA32" i="82"/>
  <c r="AO32" i="82"/>
  <c r="AQ51" i="82"/>
  <c r="AC32" i="82"/>
  <c r="AC7" i="82"/>
  <c r="AD66" i="82"/>
  <c r="AE115" i="82"/>
  <c r="AS115" i="82"/>
  <c r="AN25" i="82"/>
  <c r="A223" i="103"/>
  <c r="A204" i="103"/>
  <c r="B215" i="103"/>
  <c r="U81" i="82"/>
  <c r="AI35" i="82"/>
  <c r="AI25" i="82"/>
  <c r="V32" i="82"/>
  <c r="AJ32" i="82"/>
  <c r="V7" i="82"/>
  <c r="AJ7" i="82"/>
  <c r="W95" i="82"/>
  <c r="AK95" i="82"/>
  <c r="AK35" i="82"/>
  <c r="AL101" i="82"/>
  <c r="Y111" i="82"/>
  <c r="AM111" i="82"/>
  <c r="Y32" i="82"/>
  <c r="Y7" i="82"/>
  <c r="AA7" i="82"/>
  <c r="AB95" i="82"/>
  <c r="AB7" i="82"/>
  <c r="AS41" i="82"/>
  <c r="AU35" i="82"/>
  <c r="H23" i="93"/>
  <c r="H17" i="93"/>
  <c r="J1" i="118"/>
  <c r="AP1" i="118"/>
  <c r="BV1" i="118"/>
  <c r="DB1" i="118"/>
  <c r="S1" i="118"/>
  <c r="AY1" i="118"/>
  <c r="CE1" i="118"/>
  <c r="L1" i="118"/>
  <c r="AR1" i="118"/>
  <c r="CN1" i="118"/>
  <c r="AO1" i="118"/>
  <c r="DE1" i="118"/>
  <c r="BA1" i="118"/>
  <c r="BM1" i="118"/>
  <c r="Z1" i="118"/>
  <c r="BF1" i="118"/>
  <c r="CL1" i="118"/>
  <c r="DR1" i="118"/>
  <c r="AI1" i="118"/>
  <c r="BO1" i="118"/>
  <c r="CY1" i="118"/>
  <c r="AB1" i="118"/>
  <c r="BH1" i="118"/>
  <c r="DT1" i="118"/>
  <c r="CC1" i="118"/>
  <c r="BQ1" i="118"/>
  <c r="A77" i="103"/>
  <c r="A77" i="82"/>
  <c r="A77" i="94"/>
  <c r="B104" i="98"/>
  <c r="A73" i="127"/>
  <c r="A50" i="94"/>
  <c r="B92" i="98"/>
  <c r="A50" i="99"/>
  <c r="A177" i="99"/>
  <c r="A50" i="103"/>
  <c r="A50" i="127"/>
  <c r="AO95" i="115"/>
  <c r="AV99" i="94"/>
  <c r="BL99" i="94"/>
  <c r="BA99" i="94"/>
  <c r="BQ99" i="94"/>
  <c r="AV20" i="94"/>
  <c r="BL20" i="94"/>
  <c r="BB99" i="94"/>
  <c r="BR99" i="94"/>
  <c r="AN21" i="94"/>
  <c r="AU99" i="94"/>
  <c r="BK99" i="94"/>
  <c r="AX118" i="94"/>
  <c r="BN118" i="94"/>
  <c r="AW118" i="94"/>
  <c r="BM118" i="94"/>
  <c r="BD118" i="94"/>
  <c r="BT118" i="94"/>
  <c r="A93" i="127"/>
  <c r="A218" i="103"/>
  <c r="B181" i="103"/>
  <c r="B169" i="103"/>
  <c r="D212" i="103"/>
  <c r="E22" i="103"/>
  <c r="D22" i="127"/>
  <c r="D10" i="127"/>
  <c r="E10" i="103"/>
  <c r="E10" i="127"/>
  <c r="E6" i="103"/>
  <c r="D210" i="103"/>
  <c r="AR106" i="94"/>
  <c r="BH106" i="94"/>
  <c r="BA66" i="94"/>
  <c r="BQ66" i="94"/>
  <c r="BB46" i="94"/>
  <c r="BR46" i="94"/>
  <c r="BC18" i="94"/>
  <c r="BS18" i="94"/>
  <c r="BB14" i="94"/>
  <c r="BR14" i="94"/>
  <c r="AH71" i="94"/>
  <c r="AY71" i="94"/>
  <c r="BO71" i="94"/>
  <c r="Z71" i="94"/>
  <c r="AQ71" i="94"/>
  <c r="BG71" i="94"/>
  <c r="Z87" i="94"/>
  <c r="AZ99" i="94"/>
  <c r="BP99" i="94"/>
  <c r="AW20" i="94"/>
  <c r="BM20" i="94"/>
  <c r="AP48" i="94"/>
  <c r="BF48" i="94"/>
  <c r="AP99" i="94"/>
  <c r="BF99" i="94"/>
  <c r="AY99" i="94"/>
  <c r="BO99" i="94"/>
  <c r="AN47" i="94"/>
  <c r="BC118" i="94"/>
  <c r="BS118" i="94"/>
  <c r="AT118" i="94"/>
  <c r="BJ118" i="94"/>
  <c r="A146" i="103"/>
  <c r="A68" i="127"/>
  <c r="A183" i="103"/>
  <c r="B30" i="127"/>
  <c r="B174" i="103"/>
  <c r="A59" i="127"/>
  <c r="B33" i="127"/>
  <c r="B77" i="127"/>
  <c r="AH106" i="82"/>
  <c r="AB106" i="82"/>
  <c r="AE106" i="82"/>
  <c r="AA106" i="82"/>
  <c r="X106" i="82"/>
  <c r="Y106" i="82"/>
  <c r="AF106" i="82"/>
  <c r="U106" i="82"/>
  <c r="AI106" i="82"/>
  <c r="AD106" i="82"/>
  <c r="AC106" i="82"/>
  <c r="W106" i="82"/>
  <c r="AK106" i="82"/>
  <c r="V106" i="82"/>
  <c r="AJ106" i="82"/>
  <c r="AE64" i="82"/>
  <c r="W64" i="82"/>
  <c r="V64" i="82"/>
  <c r="AJ64" i="82"/>
  <c r="AA57" i="82"/>
  <c r="W57" i="82"/>
  <c r="AK57" i="82"/>
  <c r="U57" i="82"/>
  <c r="AI57" i="82"/>
  <c r="AN67" i="94"/>
  <c r="AW99" i="94"/>
  <c r="BM99" i="94"/>
  <c r="AR20" i="94"/>
  <c r="BH20" i="94"/>
  <c r="AX99" i="94"/>
  <c r="BN99" i="94"/>
  <c r="AQ99" i="94"/>
  <c r="BG99" i="94"/>
  <c r="BB118" i="94"/>
  <c r="BR118" i="94"/>
  <c r="BA118" i="94"/>
  <c r="BQ118" i="94"/>
  <c r="AO118" i="94"/>
  <c r="BE118" i="94"/>
  <c r="AR118" i="94"/>
  <c r="BH118" i="94"/>
  <c r="AR99" i="94"/>
  <c r="BH99" i="94"/>
  <c r="A117" i="127"/>
  <c r="A169" i="103"/>
  <c r="A98" i="127"/>
  <c r="F4" i="118"/>
  <c r="DM4" i="118"/>
  <c r="CG4" i="118"/>
  <c r="CC4" i="118"/>
  <c r="Q4" i="118"/>
  <c r="BY4" i="118"/>
  <c r="M4" i="118"/>
  <c r="BU4" i="118"/>
  <c r="I4" i="118"/>
  <c r="DH4" i="118"/>
  <c r="CR4" i="118"/>
  <c r="CB4" i="118"/>
  <c r="BL4" i="118"/>
  <c r="AV4" i="118"/>
  <c r="AF4" i="118"/>
  <c r="P4" i="118"/>
  <c r="DO4" i="118"/>
  <c r="CY4" i="118"/>
  <c r="BA4" i="118"/>
  <c r="U4" i="118"/>
  <c r="BM4" i="118"/>
  <c r="DU4" i="118"/>
  <c r="BI4" i="118"/>
  <c r="DQ4" i="118"/>
  <c r="BE4" i="118"/>
  <c r="DT4" i="118"/>
  <c r="DD4" i="118"/>
  <c r="CN4" i="118"/>
  <c r="BX4" i="118"/>
  <c r="BH4" i="118"/>
  <c r="AR4" i="118"/>
  <c r="AB4" i="118"/>
  <c r="L4" i="118"/>
  <c r="Y119" i="82"/>
  <c r="AM119" i="82"/>
  <c r="AC119" i="82"/>
  <c r="AQ119" i="82"/>
  <c r="AG14" i="82"/>
  <c r="AF14" i="82"/>
  <c r="AB14" i="82"/>
  <c r="AP14" i="82"/>
  <c r="Y14" i="82"/>
  <c r="Z14" i="82"/>
  <c r="X14" i="82"/>
  <c r="W14" i="82"/>
  <c r="U14" i="82"/>
  <c r="AI14" i="82"/>
  <c r="AD14" i="82"/>
  <c r="V14" i="82"/>
  <c r="AJ14" i="82"/>
  <c r="AE11" i="82"/>
  <c r="X11" i="82"/>
  <c r="V11" i="82"/>
  <c r="AJ11" i="82"/>
  <c r="AA11" i="82"/>
  <c r="F111" i="99"/>
  <c r="AI118" i="82"/>
  <c r="AI34" i="82"/>
  <c r="AI16" i="82"/>
  <c r="AK38" i="82"/>
  <c r="AK16" i="82"/>
  <c r="AM48" i="82"/>
  <c r="AM16" i="82"/>
  <c r="Y124" i="82"/>
  <c r="AM124" i="82"/>
  <c r="X124" i="82"/>
  <c r="V124" i="82"/>
  <c r="AJ124" i="82"/>
  <c r="AC118" i="82"/>
  <c r="AD118" i="82"/>
  <c r="Y118" i="82"/>
  <c r="AM118" i="82"/>
  <c r="AA118" i="82"/>
  <c r="V118" i="82"/>
  <c r="AJ118" i="82"/>
  <c r="AC113" i="82"/>
  <c r="AA113" i="82"/>
  <c r="AD113" i="82"/>
  <c r="AB113" i="82"/>
  <c r="Y113" i="82"/>
  <c r="U113" i="82"/>
  <c r="AI113" i="82"/>
  <c r="AD111" i="82"/>
  <c r="Z111" i="82"/>
  <c r="W111" i="82"/>
  <c r="V111" i="82"/>
  <c r="AJ111" i="82"/>
  <c r="AG67" i="82"/>
  <c r="W67" i="82"/>
  <c r="V67" i="82"/>
  <c r="AJ67" i="82"/>
  <c r="AI62" i="82"/>
  <c r="Z52" i="82"/>
  <c r="AA52" i="82"/>
  <c r="AO52" i="82"/>
  <c r="V42" i="82"/>
  <c r="AJ42" i="82"/>
  <c r="AE42" i="82"/>
  <c r="X42" i="82"/>
  <c r="AL42" i="82"/>
  <c r="W40" i="82"/>
  <c r="AK40" i="82"/>
  <c r="V40" i="82"/>
  <c r="AJ40" i="82"/>
  <c r="AR37" i="82"/>
  <c r="AH16" i="82"/>
  <c r="AD16" i="82"/>
  <c r="AR16" i="82"/>
  <c r="AC16" i="82"/>
  <c r="AQ16" i="82"/>
  <c r="AA16" i="82"/>
  <c r="AO16" i="82"/>
  <c r="V16" i="82"/>
  <c r="AJ16" i="82"/>
  <c r="AA10" i="82"/>
  <c r="Z10" i="82"/>
  <c r="AC8" i="82"/>
  <c r="AF8" i="82"/>
  <c r="AD8" i="82"/>
  <c r="AR8" i="82"/>
  <c r="AP108" i="94"/>
  <c r="BF108" i="94"/>
  <c r="AQ102" i="94"/>
  <c r="BG102" i="94"/>
  <c r="AV64" i="94"/>
  <c r="BL64" i="94"/>
  <c r="AU32" i="94"/>
  <c r="BK32" i="94"/>
  <c r="AU20" i="94"/>
  <c r="BK20" i="94"/>
  <c r="AU16" i="94"/>
  <c r="BK16" i="94"/>
  <c r="BB11" i="94"/>
  <c r="BR11" i="94"/>
  <c r="BB7" i="94"/>
  <c r="BR7" i="94"/>
  <c r="AI70" i="82"/>
  <c r="AI58" i="82"/>
  <c r="AI38" i="82"/>
  <c r="V113" i="82"/>
  <c r="AJ113" i="82"/>
  <c r="V62" i="82"/>
  <c r="AJ62" i="82"/>
  <c r="V52" i="82"/>
  <c r="AJ38" i="82"/>
  <c r="AJ18" i="82"/>
  <c r="W118" i="82"/>
  <c r="W52" i="82"/>
  <c r="AK52" i="82"/>
  <c r="X113" i="82"/>
  <c r="Y67" i="82"/>
  <c r="AN58" i="82"/>
  <c r="Z40" i="82"/>
  <c r="AN40" i="82"/>
  <c r="AN34" i="82"/>
  <c r="AO48" i="82"/>
  <c r="AP37" i="82"/>
  <c r="AF25" i="82"/>
  <c r="AG16" i="82"/>
  <c r="Z120" i="82"/>
  <c r="AF120" i="82"/>
  <c r="W120" i="82"/>
  <c r="AK120" i="82"/>
  <c r="U120" i="82"/>
  <c r="AI120" i="82"/>
  <c r="AI87" i="82"/>
  <c r="AJ66" i="82"/>
  <c r="AC58" i="82"/>
  <c r="AQ58" i="82"/>
  <c r="AB58" i="82"/>
  <c r="X58" i="82"/>
  <c r="AL58" i="82"/>
  <c r="V58" i="82"/>
  <c r="AG12" i="82"/>
  <c r="AC12" i="82"/>
  <c r="AA12" i="82"/>
  <c r="AB12" i="82"/>
  <c r="AP12" i="82"/>
  <c r="AV107" i="94"/>
  <c r="BL107" i="94"/>
  <c r="AW92" i="94"/>
  <c r="BM92" i="94"/>
  <c r="AZ70" i="94"/>
  <c r="BP70" i="94"/>
  <c r="AY62" i="94"/>
  <c r="BO62" i="94"/>
  <c r="AV48" i="94"/>
  <c r="BL48" i="94"/>
  <c r="AV104" i="94"/>
  <c r="BL104" i="94"/>
  <c r="BC60" i="94"/>
  <c r="BS60" i="94"/>
  <c r="AX40" i="94"/>
  <c r="BN40" i="94"/>
  <c r="AP21" i="94"/>
  <c r="BF21" i="94"/>
  <c r="AV17" i="94"/>
  <c r="BL17" i="94"/>
  <c r="BA12" i="94"/>
  <c r="BQ12" i="94"/>
  <c r="BA8" i="94"/>
  <c r="BQ8" i="94"/>
  <c r="F79" i="99"/>
  <c r="F55" i="99"/>
  <c r="AI115" i="82"/>
  <c r="U67" i="82"/>
  <c r="V25" i="82"/>
  <c r="AJ25" i="82"/>
  <c r="X111" i="82"/>
  <c r="AL54" i="82"/>
  <c r="Z113" i="82"/>
  <c r="AB124" i="82"/>
  <c r="AC111" i="82"/>
  <c r="AQ28" i="82"/>
  <c r="AR66" i="82"/>
  <c r="AE16" i="82"/>
  <c r="AS16" i="82"/>
  <c r="AA123" i="82"/>
  <c r="AE123" i="82"/>
  <c r="AB123" i="82"/>
  <c r="AP123" i="82"/>
  <c r="AH101" i="82"/>
  <c r="AD101" i="82"/>
  <c r="AC101" i="82"/>
  <c r="AA101" i="82"/>
  <c r="AO101" i="82"/>
  <c r="AF101" i="82"/>
  <c r="Y101" i="82"/>
  <c r="AM101" i="82"/>
  <c r="V101" i="82"/>
  <c r="AJ101" i="82"/>
  <c r="AH99" i="82"/>
  <c r="AV99" i="82"/>
  <c r="AG99" i="82"/>
  <c r="AE99" i="82"/>
  <c r="Z99" i="82"/>
  <c r="AC99" i="82"/>
  <c r="AQ99" i="82"/>
  <c r="AB99" i="82"/>
  <c r="W99" i="82"/>
  <c r="AF95" i="82"/>
  <c r="AD95" i="82"/>
  <c r="AR95" i="82"/>
  <c r="AA95" i="82"/>
  <c r="AO95" i="82"/>
  <c r="AD70" i="82"/>
  <c r="AR70" i="82"/>
  <c r="Z70" i="82"/>
  <c r="AN70" i="82"/>
  <c r="AE70" i="82"/>
  <c r="AD51" i="82"/>
  <c r="AR51" i="82"/>
  <c r="Y51" i="82"/>
  <c r="AM51" i="82"/>
  <c r="V51" i="82"/>
  <c r="AJ51" i="82"/>
  <c r="AF41" i="82"/>
  <c r="Z41" i="82"/>
  <c r="W41" i="82"/>
  <c r="U104" i="82"/>
  <c r="AI104" i="82"/>
  <c r="AI75" i="82"/>
  <c r="AI46" i="82"/>
  <c r="AI18" i="82"/>
  <c r="V81" i="82"/>
  <c r="V34" i="82"/>
  <c r="AJ34" i="82"/>
  <c r="AJ21" i="82"/>
  <c r="W34" i="82"/>
  <c r="AL35" i="82"/>
  <c r="AL21" i="82"/>
  <c r="AM60" i="82"/>
  <c r="Y44" i="82"/>
  <c r="AM35" i="82"/>
  <c r="Y20" i="82"/>
  <c r="AN115" i="82"/>
  <c r="Z104" i="82"/>
  <c r="Z81" i="82"/>
  <c r="AN38" i="82"/>
  <c r="AN32" i="82"/>
  <c r="AO38" i="82"/>
  <c r="AA28" i="82"/>
  <c r="AP38" i="82"/>
  <c r="AQ107" i="82"/>
  <c r="AQ35" i="82"/>
  <c r="AD47" i="82"/>
  <c r="AR35" i="82"/>
  <c r="AE34" i="82"/>
  <c r="AT35" i="82"/>
  <c r="AG34" i="82"/>
  <c r="AP107" i="82"/>
  <c r="AQ78" i="82"/>
  <c r="AU75" i="82"/>
  <c r="AQ12" i="82"/>
  <c r="AL38" i="82"/>
  <c r="AL32" i="82"/>
  <c r="AL19" i="82"/>
  <c r="AM38" i="82"/>
  <c r="AM32" i="82"/>
  <c r="AN35" i="82"/>
  <c r="AO21" i="82"/>
  <c r="AQ38" i="82"/>
  <c r="AQ32" i="82"/>
  <c r="AR38" i="82"/>
  <c r="AR99" i="82"/>
  <c r="P4" i="123"/>
  <c r="E104" i="75"/>
  <c r="E103" i="75"/>
  <c r="F95" i="75"/>
  <c r="E84" i="75"/>
  <c r="F52" i="75"/>
  <c r="F117" i="75"/>
  <c r="D251" i="99"/>
  <c r="F124" i="99"/>
  <c r="D246" i="99"/>
  <c r="F119" i="99"/>
  <c r="D240" i="99"/>
  <c r="F113" i="99"/>
  <c r="D155" i="99"/>
  <c r="F28" i="99"/>
  <c r="D146" i="99"/>
  <c r="F19" i="99"/>
  <c r="D142" i="99"/>
  <c r="F15" i="99"/>
  <c r="AF42" i="94"/>
  <c r="AW42" i="94"/>
  <c r="BM42" i="94"/>
  <c r="Y42" i="94"/>
  <c r="AB42" i="94"/>
  <c r="AM42" i="94"/>
  <c r="BD42" i="94"/>
  <c r="BT42" i="94"/>
  <c r="D214" i="99"/>
  <c r="AH92" i="94"/>
  <c r="AY92" i="94"/>
  <c r="BO92" i="94"/>
  <c r="AD92" i="94"/>
  <c r="AU92" i="94"/>
  <c r="BK92" i="94"/>
  <c r="BD21" i="94"/>
  <c r="BT21" i="94"/>
  <c r="AM15" i="94"/>
  <c r="AX35" i="94"/>
  <c r="BN35" i="94"/>
  <c r="BC35" i="94"/>
  <c r="BS35" i="94"/>
  <c r="AU8" i="94"/>
  <c r="BK8" i="94"/>
  <c r="AV12" i="94"/>
  <c r="BL12" i="94"/>
  <c r="AC28" i="94"/>
  <c r="AT28" i="94"/>
  <c r="BJ28" i="94"/>
  <c r="AB28" i="94"/>
  <c r="AS28" i="94"/>
  <c r="BI28" i="94"/>
  <c r="AZ40" i="94"/>
  <c r="BP40" i="94"/>
  <c r="AS40" i="94"/>
  <c r="BI40" i="94"/>
  <c r="AZ60" i="94"/>
  <c r="BP60" i="94"/>
  <c r="AF119" i="94"/>
  <c r="AW119" i="94"/>
  <c r="BM119" i="94"/>
  <c r="AM37" i="94"/>
  <c r="BD37" i="94"/>
  <c r="BT37" i="94"/>
  <c r="AB37" i="94"/>
  <c r="AS37" i="94"/>
  <c r="BI37" i="94"/>
  <c r="AA107" i="94"/>
  <c r="AR107" i="94"/>
  <c r="BH107" i="94"/>
  <c r="AH42" i="94"/>
  <c r="AY42" i="94"/>
  <c r="BO42" i="94"/>
  <c r="BC66" i="94"/>
  <c r="BS66" i="94"/>
  <c r="AY66" i="94"/>
  <c r="BO66" i="94"/>
  <c r="AV66" i="94"/>
  <c r="BL66" i="94"/>
  <c r="AT66" i="94"/>
  <c r="BJ66" i="94"/>
  <c r="AZ104" i="94"/>
  <c r="BP104" i="94"/>
  <c r="AE55" i="94"/>
  <c r="AV55" i="94"/>
  <c r="BL55" i="94"/>
  <c r="A175" i="103"/>
  <c r="F48" i="99"/>
  <c r="AI42" i="94"/>
  <c r="X113" i="94"/>
  <c r="AB113" i="94"/>
  <c r="AS113" i="94"/>
  <c r="BI113" i="94"/>
  <c r="AB101" i="94"/>
  <c r="AF101" i="94"/>
  <c r="AF70" i="94"/>
  <c r="AW70" i="94"/>
  <c r="BM70" i="94"/>
  <c r="AH70" i="94"/>
  <c r="AY70" i="94"/>
  <c r="BO70" i="94"/>
  <c r="AB70" i="94"/>
  <c r="AD70" i="94"/>
  <c r="AF62" i="94"/>
  <c r="AW62" i="94"/>
  <c r="BM62" i="94"/>
  <c r="Y62" i="94"/>
  <c r="AP62" i="94"/>
  <c r="BF62" i="94"/>
  <c r="AB62" i="94"/>
  <c r="AS62" i="94"/>
  <c r="BI62" i="94"/>
  <c r="AM62" i="94"/>
  <c r="BD62" i="94"/>
  <c r="BT62" i="94"/>
  <c r="AG10" i="94"/>
  <c r="AE10" i="94"/>
  <c r="AC10" i="94"/>
  <c r="AT10" i="94"/>
  <c r="BJ10" i="94"/>
  <c r="AA10" i="94"/>
  <c r="AR10" i="94"/>
  <c r="BH10" i="94"/>
  <c r="AJ92" i="94"/>
  <c r="BA92" i="94"/>
  <c r="BQ92" i="94"/>
  <c r="AO17" i="94"/>
  <c r="BE17" i="94"/>
  <c r="AX17" i="94"/>
  <c r="BN17" i="94"/>
  <c r="BB21" i="94"/>
  <c r="BR21" i="94"/>
  <c r="AX60" i="94"/>
  <c r="BN60" i="94"/>
  <c r="AJ107" i="94"/>
  <c r="BA107" i="94"/>
  <c r="BQ107" i="94"/>
  <c r="AC113" i="94"/>
  <c r="AT113" i="94"/>
  <c r="BJ113" i="94"/>
  <c r="AK15" i="94"/>
  <c r="BB15" i="94"/>
  <c r="BR15" i="94"/>
  <c r="AJ19" i="94"/>
  <c r="BA19" i="94"/>
  <c r="BQ19" i="94"/>
  <c r="AK19" i="94"/>
  <c r="BB19" i="94"/>
  <c r="BR19" i="94"/>
  <c r="BB35" i="94"/>
  <c r="BR35" i="94"/>
  <c r="AK107" i="94"/>
  <c r="BB107" i="94"/>
  <c r="BR107" i="94"/>
  <c r="AX8" i="94"/>
  <c r="BN8" i="94"/>
  <c r="AV8" i="94"/>
  <c r="BL8" i="94"/>
  <c r="AT12" i="94"/>
  <c r="BJ12" i="94"/>
  <c r="AU12" i="94"/>
  <c r="BK12" i="94"/>
  <c r="AU40" i="94"/>
  <c r="BK40" i="94"/>
  <c r="AS44" i="94"/>
  <c r="BI44" i="94"/>
  <c r="AB48" i="94"/>
  <c r="AS48" i="94"/>
  <c r="BI48" i="94"/>
  <c r="AD48" i="94"/>
  <c r="AU48" i="94"/>
  <c r="BK48" i="94"/>
  <c r="BD60" i="94"/>
  <c r="BT60" i="94"/>
  <c r="AS60" i="94"/>
  <c r="BI60" i="94"/>
  <c r="AR21" i="94"/>
  <c r="BH21" i="94"/>
  <c r="AH10" i="94"/>
  <c r="AY10" i="94"/>
  <c r="BO10" i="94"/>
  <c r="AC71" i="94"/>
  <c r="AT71" i="94"/>
  <c r="BJ71" i="94"/>
  <c r="AQ87" i="94"/>
  <c r="BG87" i="94"/>
  <c r="AM92" i="94"/>
  <c r="BD92" i="94"/>
  <c r="BT92" i="94"/>
  <c r="AA92" i="94"/>
  <c r="AR92" i="94"/>
  <c r="BH92" i="94"/>
  <c r="Z92" i="94"/>
  <c r="AQ92" i="94"/>
  <c r="BG92" i="94"/>
  <c r="AO5" i="94"/>
  <c r="BE5" i="94"/>
  <c r="AQ5" i="94"/>
  <c r="BG5" i="94"/>
  <c r="AW5" i="94"/>
  <c r="BM5" i="94"/>
  <c r="AW21" i="94"/>
  <c r="BM21" i="94"/>
  <c r="BD66" i="94"/>
  <c r="BT66" i="94"/>
  <c r="AD119" i="94"/>
  <c r="AU119" i="94"/>
  <c r="BK119" i="94"/>
  <c r="AG15" i="94"/>
  <c r="AX15" i="94"/>
  <c r="BN15" i="94"/>
  <c r="AI15" i="94"/>
  <c r="AZ15" i="94"/>
  <c r="BP15" i="94"/>
  <c r="AB19" i="94"/>
  <c r="AS19" i="94"/>
  <c r="BI19" i="94"/>
  <c r="AG19" i="94"/>
  <c r="AX19" i="94"/>
  <c r="BN19" i="94"/>
  <c r="AP35" i="94"/>
  <c r="BF35" i="94"/>
  <c r="AT35" i="94"/>
  <c r="BJ35" i="94"/>
  <c r="AW35" i="94"/>
  <c r="BM35" i="94"/>
  <c r="AY35" i="94"/>
  <c r="BO35" i="94"/>
  <c r="AH101" i="94"/>
  <c r="AY101" i="94"/>
  <c r="BO101" i="94"/>
  <c r="AD113" i="94"/>
  <c r="AU113" i="94"/>
  <c r="BK113" i="94"/>
  <c r="AA119" i="94"/>
  <c r="AR119" i="94"/>
  <c r="BH119" i="94"/>
  <c r="AT8" i="94"/>
  <c r="BJ8" i="94"/>
  <c r="AO8" i="94"/>
  <c r="BE8" i="94"/>
  <c r="AR8" i="94"/>
  <c r="BH8" i="94"/>
  <c r="AP12" i="94"/>
  <c r="BF12" i="94"/>
  <c r="AO12" i="94"/>
  <c r="BE12" i="94"/>
  <c r="AR12" i="94"/>
  <c r="BH12" i="94"/>
  <c r="AQ12" i="94"/>
  <c r="BG12" i="94"/>
  <c r="AI28" i="94"/>
  <c r="AZ28" i="94"/>
  <c r="BP28" i="94"/>
  <c r="X28" i="94"/>
  <c r="AO28" i="94"/>
  <c r="BE28" i="94"/>
  <c r="AR40" i="94"/>
  <c r="BH40" i="94"/>
  <c r="AV40" i="94"/>
  <c r="BL40" i="94"/>
  <c r="AQ40" i="94"/>
  <c r="BG40" i="94"/>
  <c r="AO40" i="94"/>
  <c r="BE40" i="94"/>
  <c r="AT44" i="94"/>
  <c r="BJ44" i="94"/>
  <c r="X48" i="94"/>
  <c r="AO48" i="94"/>
  <c r="BE48" i="94"/>
  <c r="Z48" i="94"/>
  <c r="AQ48" i="94"/>
  <c r="BG48" i="94"/>
  <c r="AR60" i="94"/>
  <c r="BH60" i="94"/>
  <c r="AV60" i="94"/>
  <c r="BL60" i="94"/>
  <c r="AQ60" i="94"/>
  <c r="BG60" i="94"/>
  <c r="AO60" i="94"/>
  <c r="BE60" i="94"/>
  <c r="AE101" i="94"/>
  <c r="AV101" i="94"/>
  <c r="BL101" i="94"/>
  <c r="AL107" i="94"/>
  <c r="BC107" i="94"/>
  <c r="BS107" i="94"/>
  <c r="BA17" i="94"/>
  <c r="BQ17" i="94"/>
  <c r="BC17" i="94"/>
  <c r="BS17" i="94"/>
  <c r="AC37" i="94"/>
  <c r="AT37" i="94"/>
  <c r="BJ37" i="94"/>
  <c r="AH37" i="94"/>
  <c r="AY37" i="94"/>
  <c r="BO37" i="94"/>
  <c r="AD10" i="94"/>
  <c r="AD42" i="94"/>
  <c r="AD62" i="94"/>
  <c r="AU62" i="94"/>
  <c r="BK62" i="94"/>
  <c r="AU66" i="94"/>
  <c r="BK66" i="94"/>
  <c r="AQ66" i="94"/>
  <c r="BG66" i="94"/>
  <c r="AR66" i="94"/>
  <c r="BH66" i="94"/>
  <c r="AE70" i="94"/>
  <c r="B183" i="103"/>
  <c r="A157" i="103"/>
  <c r="A30" i="127"/>
  <c r="B110" i="127"/>
  <c r="B224" i="103"/>
  <c r="B83" i="127"/>
  <c r="B184" i="103"/>
  <c r="F57" i="99"/>
  <c r="F51" i="99"/>
  <c r="F16" i="99"/>
  <c r="F108" i="99"/>
  <c r="A36" i="127"/>
  <c r="A215" i="103"/>
  <c r="A144" i="103"/>
  <c r="AR87" i="94"/>
  <c r="BH87" i="94"/>
  <c r="AK92" i="94"/>
  <c r="BB92" i="94"/>
  <c r="BR92" i="94"/>
  <c r="BB17" i="94"/>
  <c r="BR17" i="94"/>
  <c r="BA21" i="94"/>
  <c r="BQ21" i="94"/>
  <c r="BC8" i="94"/>
  <c r="BS8" i="94"/>
  <c r="BC12" i="94"/>
  <c r="BS12" i="94"/>
  <c r="BB40" i="94"/>
  <c r="BR40" i="94"/>
  <c r="AG101" i="94"/>
  <c r="AH119" i="94"/>
  <c r="AY119" i="94"/>
  <c r="BO119" i="94"/>
  <c r="AJ15" i="94"/>
  <c r="BA15" i="94"/>
  <c r="BQ15" i="94"/>
  <c r="AF19" i="94"/>
  <c r="BD35" i="94"/>
  <c r="BT35" i="94"/>
  <c r="AZ35" i="94"/>
  <c r="BP35" i="94"/>
  <c r="AS35" i="94"/>
  <c r="BI35" i="94"/>
  <c r="AU35" i="94"/>
  <c r="BK35" i="94"/>
  <c r="AL101" i="94"/>
  <c r="AH113" i="94"/>
  <c r="AY113" i="94"/>
  <c r="BO113" i="94"/>
  <c r="Y28" i="94"/>
  <c r="AP28" i="94"/>
  <c r="BF28" i="94"/>
  <c r="AZ44" i="94"/>
  <c r="BP44" i="94"/>
  <c r="AC48" i="94"/>
  <c r="AT48" i="94"/>
  <c r="BJ48" i="94"/>
  <c r="AM101" i="94"/>
  <c r="BD101" i="94"/>
  <c r="BT101" i="94"/>
  <c r="AI113" i="94"/>
  <c r="AZ113" i="94"/>
  <c r="BP113" i="94"/>
  <c r="AT17" i="94"/>
  <c r="BJ17" i="94"/>
  <c r="AW17" i="94"/>
  <c r="BM17" i="94"/>
  <c r="AY17" i="94"/>
  <c r="BO17" i="94"/>
  <c r="BU17" i="94"/>
  <c r="AO17" i="99"/>
  <c r="F144" i="99"/>
  <c r="AO21" i="94"/>
  <c r="BE21" i="94"/>
  <c r="AS21" i="94"/>
  <c r="BI21" i="94"/>
  <c r="AZ21" i="94"/>
  <c r="BP21" i="94"/>
  <c r="AX21" i="94"/>
  <c r="BN21" i="94"/>
  <c r="AI37" i="94"/>
  <c r="AZ37" i="94"/>
  <c r="BP37" i="94"/>
  <c r="AF10" i="94"/>
  <c r="AW10" i="94"/>
  <c r="BM10" i="94"/>
  <c r="AC42" i="94"/>
  <c r="AT42" i="94"/>
  <c r="BJ42" i="94"/>
  <c r="AC62" i="94"/>
  <c r="AT62" i="94"/>
  <c r="BJ62" i="94"/>
  <c r="AG70" i="94"/>
  <c r="AX70" i="94"/>
  <c r="BN70" i="94"/>
  <c r="AQ104" i="94"/>
  <c r="BG104" i="94"/>
  <c r="AP104" i="94"/>
  <c r="BF104" i="94"/>
  <c r="B191" i="103"/>
  <c r="B221" i="103"/>
  <c r="B13" i="127"/>
  <c r="B198" i="103"/>
  <c r="AI57" i="94"/>
  <c r="AF57" i="94"/>
  <c r="AP44" i="94"/>
  <c r="BF44" i="94"/>
  <c r="AM38" i="94"/>
  <c r="BD38" i="94"/>
  <c r="BT38" i="94"/>
  <c r="X38" i="94"/>
  <c r="AB38" i="94"/>
  <c r="AS38" i="94"/>
  <c r="BI38" i="94"/>
  <c r="AP95" i="94"/>
  <c r="BF95" i="94"/>
  <c r="BB9" i="94"/>
  <c r="BR9" i="94"/>
  <c r="D242" i="99"/>
  <c r="F115" i="99"/>
  <c r="D229" i="99"/>
  <c r="F102" i="99"/>
  <c r="D207" i="99"/>
  <c r="F80" i="99"/>
  <c r="D202" i="99"/>
  <c r="F75" i="99"/>
  <c r="D191" i="99"/>
  <c r="F64" i="99"/>
  <c r="D165" i="99"/>
  <c r="F38" i="99"/>
  <c r="D159" i="99"/>
  <c r="F32" i="99"/>
  <c r="AY14" i="94"/>
  <c r="BO14" i="94"/>
  <c r="AX14" i="94"/>
  <c r="BN14" i="94"/>
  <c r="AW14" i="94"/>
  <c r="BM14" i="94"/>
  <c r="AY18" i="94"/>
  <c r="BO18" i="94"/>
  <c r="AW18" i="94"/>
  <c r="BM18" i="94"/>
  <c r="AW46" i="94"/>
  <c r="BM46" i="94"/>
  <c r="AX46" i="94"/>
  <c r="BN46" i="94"/>
  <c r="AO66" i="94"/>
  <c r="BE66" i="94"/>
  <c r="AS66" i="94"/>
  <c r="BI66" i="94"/>
  <c r="AX66" i="94"/>
  <c r="BN66" i="94"/>
  <c r="AS104" i="94"/>
  <c r="BI104" i="94"/>
  <c r="AU47" i="94"/>
  <c r="BK47" i="94"/>
  <c r="U102" i="82"/>
  <c r="U66" i="82"/>
  <c r="AI66" i="82"/>
  <c r="U42" i="82"/>
  <c r="AI42" i="82"/>
  <c r="AI37" i="82"/>
  <c r="AI28" i="82"/>
  <c r="U8" i="82"/>
  <c r="AI8" i="82"/>
  <c r="V122" i="82"/>
  <c r="AJ122" i="82"/>
  <c r="AJ37" i="82"/>
  <c r="AJ28" i="82"/>
  <c r="W119" i="82"/>
  <c r="W70" i="82"/>
  <c r="AK70" i="82"/>
  <c r="AK34" i="82"/>
  <c r="X119" i="82"/>
  <c r="AL119" i="82"/>
  <c r="Y8" i="82"/>
  <c r="AM8" i="82"/>
  <c r="AN120" i="82"/>
  <c r="AR118" i="82"/>
  <c r="AR101" i="82"/>
  <c r="AR20" i="82"/>
  <c r="AC124" i="82"/>
  <c r="Z124" i="82"/>
  <c r="AD124" i="82"/>
  <c r="AB122" i="82"/>
  <c r="X122" i="82"/>
  <c r="AC122" i="82"/>
  <c r="Y122" i="82"/>
  <c r="W122" i="82"/>
  <c r="AK122" i="82"/>
  <c r="AD119" i="82"/>
  <c r="AR119" i="82"/>
  <c r="Z119" i="82"/>
  <c r="AN119" i="82"/>
  <c r="AA119" i="82"/>
  <c r="AO119" i="82"/>
  <c r="AB119" i="82"/>
  <c r="AP119" i="82"/>
  <c r="AD96" i="82"/>
  <c r="Y96" i="82"/>
  <c r="AC96" i="82"/>
  <c r="AA96" i="82"/>
  <c r="Z96" i="82"/>
  <c r="X96" i="82"/>
  <c r="AL96" i="82"/>
  <c r="AA92" i="82"/>
  <c r="AB92" i="82"/>
  <c r="AP92" i="82"/>
  <c r="Y70" i="82"/>
  <c r="AM70" i="82"/>
  <c r="AB70" i="82"/>
  <c r="AP70" i="82"/>
  <c r="AE66" i="82"/>
  <c r="Z66" i="82"/>
  <c r="AN66" i="82"/>
  <c r="AG66" i="82"/>
  <c r="AU66" i="82"/>
  <c r="AC66" i="82"/>
  <c r="AQ66" i="82"/>
  <c r="AA66" i="82"/>
  <c r="AO66" i="82"/>
  <c r="AB66" i="82"/>
  <c r="AP66" i="82"/>
  <c r="Y66" i="82"/>
  <c r="AM66" i="82"/>
  <c r="X66" i="82"/>
  <c r="AL66" i="82"/>
  <c r="W66" i="82"/>
  <c r="AK66" i="82"/>
  <c r="AD62" i="82"/>
  <c r="AR62" i="82"/>
  <c r="AB62" i="82"/>
  <c r="AP62" i="82"/>
  <c r="Y62" i="82"/>
  <c r="AM62" i="82"/>
  <c r="AF62" i="82"/>
  <c r="AT62" i="82"/>
  <c r="AC62" i="82"/>
  <c r="AQ62" i="82"/>
  <c r="AA62" i="82"/>
  <c r="AO62" i="82"/>
  <c r="Z62" i="82"/>
  <c r="AN62" i="82"/>
  <c r="Z57" i="82"/>
  <c r="AC57" i="82"/>
  <c r="AQ57" i="82"/>
  <c r="AB57" i="82"/>
  <c r="AP57" i="82"/>
  <c r="Y57" i="82"/>
  <c r="AD57" i="82"/>
  <c r="AR57" i="82"/>
  <c r="X57" i="82"/>
  <c r="AH54" i="82"/>
  <c r="AB54" i="82"/>
  <c r="Z54" i="82"/>
  <c r="AG54" i="82"/>
  <c r="AE54" i="82"/>
  <c r="AS54" i="82"/>
  <c r="AC54" i="82"/>
  <c r="Y54" i="82"/>
  <c r="AE51" i="82"/>
  <c r="AS51" i="82"/>
  <c r="AA51" i="82"/>
  <c r="AO51" i="82"/>
  <c r="AB51" i="82"/>
  <c r="AP51" i="82"/>
  <c r="W51" i="82"/>
  <c r="AK51" i="82"/>
  <c r="AF42" i="82"/>
  <c r="AT42" i="82"/>
  <c r="AB42" i="82"/>
  <c r="AP42" i="82"/>
  <c r="AA42" i="82"/>
  <c r="AO42" i="82"/>
  <c r="Z42" i="82"/>
  <c r="AN42" i="82"/>
  <c r="W42" i="82"/>
  <c r="AK42" i="82"/>
  <c r="Y42" i="82"/>
  <c r="AM42" i="82"/>
  <c r="AG40" i="82"/>
  <c r="AU40" i="82"/>
  <c r="AC40" i="82"/>
  <c r="AQ40" i="82"/>
  <c r="Y40" i="82"/>
  <c r="AM40" i="82"/>
  <c r="X40" i="82"/>
  <c r="AL40" i="82"/>
  <c r="AP28" i="82"/>
  <c r="AO28" i="82"/>
  <c r="AH25" i="82"/>
  <c r="AV25" i="82"/>
  <c r="AG25" i="82"/>
  <c r="X25" i="82"/>
  <c r="AL25" i="82"/>
  <c r="AE25" i="82"/>
  <c r="Y25" i="82"/>
  <c r="AM25" i="82"/>
  <c r="W25" i="82"/>
  <c r="AK25" i="82"/>
  <c r="AH10" i="82"/>
  <c r="AF10" i="82"/>
  <c r="AB10" i="82"/>
  <c r="AP10" i="82"/>
  <c r="AD10" i="82"/>
  <c r="AC10" i="82"/>
  <c r="X10" i="82"/>
  <c r="AH8" i="82"/>
  <c r="AE8" i="82"/>
  <c r="AS8" i="82"/>
  <c r="AA8" i="82"/>
  <c r="Z8" i="82"/>
  <c r="W8" i="82"/>
  <c r="AK8" i="82"/>
  <c r="X8" i="82"/>
  <c r="AL8" i="82"/>
  <c r="V8" i="82"/>
  <c r="BC14" i="94"/>
  <c r="BS14" i="94"/>
  <c r="AZ18" i="94"/>
  <c r="BP18" i="94"/>
  <c r="BC46" i="94"/>
  <c r="BS46" i="94"/>
  <c r="AW66" i="94"/>
  <c r="BM66" i="94"/>
  <c r="BB66" i="94"/>
  <c r="BR66" i="94"/>
  <c r="AO41" i="94"/>
  <c r="BE41" i="94"/>
  <c r="AR41" i="94"/>
  <c r="BH41" i="94"/>
  <c r="AO67" i="94"/>
  <c r="BE67" i="94"/>
  <c r="AR67" i="94"/>
  <c r="BH67" i="94"/>
  <c r="AY104" i="94"/>
  <c r="BO104" i="94"/>
  <c r="AX104" i="94"/>
  <c r="BN104" i="94"/>
  <c r="U124" i="82"/>
  <c r="AI124" i="82"/>
  <c r="U119" i="82"/>
  <c r="AI119" i="82"/>
  <c r="U96" i="82"/>
  <c r="AI96" i="82"/>
  <c r="AI79" i="82"/>
  <c r="U54" i="82"/>
  <c r="AI20" i="82"/>
  <c r="U10" i="82"/>
  <c r="V54" i="82"/>
  <c r="V10" i="82"/>
  <c r="W62" i="82"/>
  <c r="AK62" i="82"/>
  <c r="W54" i="82"/>
  <c r="W10" i="82"/>
  <c r="X102" i="82"/>
  <c r="X85" i="82"/>
  <c r="X62" i="82"/>
  <c r="AL62" i="82"/>
  <c r="X51" i="82"/>
  <c r="AL51" i="82"/>
  <c r="Y10" i="82"/>
  <c r="Z122" i="82"/>
  <c r="AA124" i="82"/>
  <c r="AA70" i="82"/>
  <c r="AO70" i="82"/>
  <c r="AB8" i="82"/>
  <c r="AQ106" i="82"/>
  <c r="AC70" i="82"/>
  <c r="AQ70" i="82"/>
  <c r="AC42" i="82"/>
  <c r="AQ42" i="82"/>
  <c r="AC25" i="82"/>
  <c r="AQ25" i="82"/>
  <c r="AD122" i="82"/>
  <c r="AD92" i="82"/>
  <c r="AD54" i="82"/>
  <c r="AD42" i="82"/>
  <c r="AR42" i="82"/>
  <c r="AD25" i="82"/>
  <c r="AR25" i="82"/>
  <c r="AG51" i="82"/>
  <c r="AU51" i="82"/>
  <c r="AG8" i="82"/>
  <c r="AA116" i="82"/>
  <c r="AO116" i="82"/>
  <c r="AE116" i="82"/>
  <c r="AS116" i="82"/>
  <c r="W116" i="82"/>
  <c r="AK116" i="82"/>
  <c r="AG108" i="82"/>
  <c r="AF108" i="82"/>
  <c r="AD108" i="82"/>
  <c r="AC108" i="82"/>
  <c r="AA108" i="82"/>
  <c r="Z108" i="82"/>
  <c r="AN108" i="82"/>
  <c r="W108" i="82"/>
  <c r="AF104" i="82"/>
  <c r="AB104" i="82"/>
  <c r="Y104" i="82"/>
  <c r="AE104" i="82"/>
  <c r="AS104" i="82"/>
  <c r="AC104" i="82"/>
  <c r="X104" i="82"/>
  <c r="AD87" i="82"/>
  <c r="Z87" i="82"/>
  <c r="AN87" i="82"/>
  <c r="AH81" i="82"/>
  <c r="AA81" i="82"/>
  <c r="AE81" i="82"/>
  <c r="AD81" i="82"/>
  <c r="Y81" i="82"/>
  <c r="X81" i="82"/>
  <c r="W81" i="82"/>
  <c r="AK81" i="82"/>
  <c r="AB81" i="82"/>
  <c r="AD79" i="82"/>
  <c r="AC79" i="82"/>
  <c r="AA79" i="82"/>
  <c r="AE79" i="82"/>
  <c r="Z79" i="82"/>
  <c r="Y79" i="82"/>
  <c r="X79" i="82"/>
  <c r="W79" i="82"/>
  <c r="AH76" i="82"/>
  <c r="AB76" i="82"/>
  <c r="Z76" i="82"/>
  <c r="AF76" i="82"/>
  <c r="AD76" i="82"/>
  <c r="AC76" i="82"/>
  <c r="AA76" i="82"/>
  <c r="AF20" i="82"/>
  <c r="AH20" i="82"/>
  <c r="AC20" i="82"/>
  <c r="AB20" i="82"/>
  <c r="W20" i="82"/>
  <c r="AA20" i="82"/>
  <c r="AF18" i="82"/>
  <c r="AT18" i="82"/>
  <c r="AD18" i="82"/>
  <c r="AR18" i="82"/>
  <c r="AA18" i="82"/>
  <c r="AO18" i="82"/>
  <c r="AG18" i="82"/>
  <c r="AU18" i="82"/>
  <c r="AC18" i="82"/>
  <c r="AQ18" i="82"/>
  <c r="Z18" i="82"/>
  <c r="AN18" i="82"/>
  <c r="AB18" i="82"/>
  <c r="AP18" i="82"/>
  <c r="AI5" i="82"/>
  <c r="AK99" i="82"/>
  <c r="AK7" i="82"/>
  <c r="AL120" i="82"/>
  <c r="AL113" i="82"/>
  <c r="AL34" i="82"/>
  <c r="AL14" i="82"/>
  <c r="AN123" i="82"/>
  <c r="AN14" i="82"/>
  <c r="AO118" i="82"/>
  <c r="AO106" i="82"/>
  <c r="AP99" i="82"/>
  <c r="AP9" i="82"/>
  <c r="AQ9" i="82"/>
  <c r="AR123" i="82"/>
  <c r="AR47" i="82"/>
  <c r="AR28" i="82"/>
  <c r="AR14" i="82"/>
  <c r="AS101" i="82"/>
  <c r="AT118" i="82"/>
  <c r="AT28" i="82"/>
  <c r="AT14" i="82"/>
  <c r="AG60" i="82"/>
  <c r="AF60" i="82"/>
  <c r="AA60" i="82"/>
  <c r="AO60" i="82"/>
  <c r="AN48" i="82"/>
  <c r="AD46" i="82"/>
  <c r="AR46" i="82"/>
  <c r="Y46" i="82"/>
  <c r="AS38" i="82"/>
  <c r="AH35" i="82"/>
  <c r="AB35" i="82"/>
  <c r="AP35" i="82"/>
  <c r="AA35" i="82"/>
  <c r="AO35" i="82"/>
  <c r="AR32" i="82"/>
  <c r="AB21" i="82"/>
  <c r="AP21" i="82"/>
  <c r="Y21" i="82"/>
  <c r="AM21" i="82"/>
  <c r="AK123" i="82"/>
  <c r="AK118" i="82"/>
  <c r="AK101" i="82"/>
  <c r="AK37" i="82"/>
  <c r="AK28" i="82"/>
  <c r="AK14" i="82"/>
  <c r="AL99" i="82"/>
  <c r="AM123" i="82"/>
  <c r="AM44" i="82"/>
  <c r="AM37" i="82"/>
  <c r="AM28" i="82"/>
  <c r="AM14" i="82"/>
  <c r="AM7" i="82"/>
  <c r="AN118" i="82"/>
  <c r="AN99" i="82"/>
  <c r="AN44" i="82"/>
  <c r="AO14" i="82"/>
  <c r="AP101" i="82"/>
  <c r="AQ123" i="82"/>
  <c r="AS123" i="82"/>
  <c r="AT120" i="82"/>
  <c r="AT101" i="82"/>
  <c r="AU120" i="82"/>
  <c r="AO123" i="82"/>
  <c r="AB120" i="82"/>
  <c r="AP120" i="82"/>
  <c r="Y120" i="82"/>
  <c r="AM120" i="82"/>
  <c r="AQ118" i="82"/>
  <c r="AQ115" i="82"/>
  <c r="AH67" i="82"/>
  <c r="AC67" i="82"/>
  <c r="AA67" i="82"/>
  <c r="AE55" i="82"/>
  <c r="Y55" i="82"/>
  <c r="AB52" i="82"/>
  <c r="AD52" i="82"/>
  <c r="AC52" i="82"/>
  <c r="AQ52" i="82"/>
  <c r="AH41" i="82"/>
  <c r="AG41" i="82"/>
  <c r="AB16" i="82"/>
  <c r="AP16" i="82"/>
  <c r="Z16" i="82"/>
  <c r="AN16" i="82"/>
  <c r="AU14" i="82"/>
  <c r="AS11" i="82"/>
  <c r="AF9" i="82"/>
  <c r="AT9" i="82"/>
  <c r="Z9" i="82"/>
  <c r="AN9" i="82"/>
  <c r="AV7" i="82"/>
  <c r="AM113" i="82"/>
  <c r="AM34" i="82"/>
  <c r="AN101" i="82"/>
  <c r="AN28" i="82"/>
  <c r="AO99" i="82"/>
  <c r="AO7" i="82"/>
  <c r="AP95" i="82"/>
  <c r="AQ101" i="82"/>
  <c r="AQ95" i="82"/>
  <c r="AQ44" i="82"/>
  <c r="AQ34" i="82"/>
  <c r="AS95" i="82"/>
  <c r="AS28" i="82"/>
  <c r="AT95" i="82"/>
  <c r="AU99" i="82"/>
  <c r="AV60" i="82"/>
  <c r="AQ47" i="82"/>
  <c r="E91" i="127"/>
  <c r="E189" i="103"/>
  <c r="D182" i="103"/>
  <c r="D74" i="127"/>
  <c r="E26" i="127"/>
  <c r="E165" i="103"/>
  <c r="AI71" i="94"/>
  <c r="AZ71" i="94"/>
  <c r="BP71" i="94"/>
  <c r="AB71" i="94"/>
  <c r="AS71" i="94"/>
  <c r="BI71" i="94"/>
  <c r="AJ71" i="94"/>
  <c r="BA71" i="94"/>
  <c r="BQ71" i="94"/>
  <c r="AK71" i="94"/>
  <c r="BB71" i="94"/>
  <c r="BR71" i="94"/>
  <c r="AG71" i="94"/>
  <c r="AX71" i="94"/>
  <c r="BN71" i="94"/>
  <c r="AL87" i="94"/>
  <c r="BC87" i="94"/>
  <c r="BS87" i="94"/>
  <c r="AG87" i="94"/>
  <c r="AX87" i="94"/>
  <c r="BN87" i="94"/>
  <c r="AN8" i="94"/>
  <c r="AN12" i="94"/>
  <c r="AS12" i="94"/>
  <c r="BI12" i="94"/>
  <c r="AN52" i="94"/>
  <c r="AD124" i="94"/>
  <c r="AU124" i="94"/>
  <c r="BK124" i="94"/>
  <c r="AJ124" i="94"/>
  <c r="BA124" i="94"/>
  <c r="BQ124" i="94"/>
  <c r="AE124" i="94"/>
  <c r="AV124" i="94"/>
  <c r="BL124" i="94"/>
  <c r="AI124" i="94"/>
  <c r="AZ124" i="94"/>
  <c r="BP124" i="94"/>
  <c r="Z119" i="94"/>
  <c r="AQ119" i="94"/>
  <c r="BG119" i="94"/>
  <c r="AC119" i="94"/>
  <c r="AT119" i="94"/>
  <c r="BJ119" i="94"/>
  <c r="AB119" i="94"/>
  <c r="AS119" i="94"/>
  <c r="BI119" i="94"/>
  <c r="AI119" i="94"/>
  <c r="AZ119" i="94"/>
  <c r="BP119" i="94"/>
  <c r="AK119" i="94"/>
  <c r="BB119" i="94"/>
  <c r="BR119" i="94"/>
  <c r="Y119" i="94"/>
  <c r="AP119" i="94"/>
  <c r="BF119" i="94"/>
  <c r="AJ119" i="94"/>
  <c r="BA119" i="94"/>
  <c r="BQ119" i="94"/>
  <c r="X119" i="94"/>
  <c r="AO119" i="94"/>
  <c r="BE119" i="94"/>
  <c r="AE119" i="94"/>
  <c r="AV119" i="94"/>
  <c r="BL119" i="94"/>
  <c r="AL119" i="94"/>
  <c r="BC119" i="94"/>
  <c r="BS119" i="94"/>
  <c r="Y113" i="94"/>
  <c r="AP113" i="94"/>
  <c r="BF113" i="94"/>
  <c r="AJ113" i="94"/>
  <c r="BA113" i="94"/>
  <c r="BQ113" i="94"/>
  <c r="AM113" i="94"/>
  <c r="BD113" i="94"/>
  <c r="BT113" i="94"/>
  <c r="AE113" i="94"/>
  <c r="AV113" i="94"/>
  <c r="BL113" i="94"/>
  <c r="AK113" i="94"/>
  <c r="BB113" i="94"/>
  <c r="BR113" i="94"/>
  <c r="AF113" i="94"/>
  <c r="AW113" i="94"/>
  <c r="BM113" i="94"/>
  <c r="AA113" i="94"/>
  <c r="AR113" i="94"/>
  <c r="BH113" i="94"/>
  <c r="AL113" i="94"/>
  <c r="BC113" i="94"/>
  <c r="BS113" i="94"/>
  <c r="Z113" i="94"/>
  <c r="AQ113" i="94"/>
  <c r="BG113" i="94"/>
  <c r="AG113" i="94"/>
  <c r="AX113" i="94"/>
  <c r="BN113" i="94"/>
  <c r="X107" i="94"/>
  <c r="AO107" i="94"/>
  <c r="BE107" i="94"/>
  <c r="AM107" i="94"/>
  <c r="BD107" i="94"/>
  <c r="BT107" i="94"/>
  <c r="AH107" i="94"/>
  <c r="AY107" i="94"/>
  <c r="BO107" i="94"/>
  <c r="AC107" i="94"/>
  <c r="AT107" i="94"/>
  <c r="BJ107" i="94"/>
  <c r="AF107" i="94"/>
  <c r="AW107" i="94"/>
  <c r="BM107" i="94"/>
  <c r="AI107" i="94"/>
  <c r="AZ107" i="94"/>
  <c r="BP107" i="94"/>
  <c r="AD107" i="94"/>
  <c r="AU107" i="94"/>
  <c r="BK107" i="94"/>
  <c r="Y107" i="94"/>
  <c r="AP107" i="94"/>
  <c r="BF107" i="94"/>
  <c r="AB107" i="94"/>
  <c r="AS107" i="94"/>
  <c r="BI107" i="94"/>
  <c r="Y101" i="94"/>
  <c r="X101" i="94"/>
  <c r="AD101" i="94"/>
  <c r="AC101" i="94"/>
  <c r="AT101" i="94"/>
  <c r="BJ101" i="94"/>
  <c r="AJ101" i="94"/>
  <c r="BA101" i="94"/>
  <c r="BQ101" i="94"/>
  <c r="AI101" i="94"/>
  <c r="AZ101" i="94"/>
  <c r="BP101" i="94"/>
  <c r="Z101" i="94"/>
  <c r="AQ101" i="94"/>
  <c r="BG101" i="94"/>
  <c r="X92" i="94"/>
  <c r="AO92" i="94"/>
  <c r="BE92" i="94"/>
  <c r="AE92" i="94"/>
  <c r="AV92" i="94"/>
  <c r="BL92" i="94"/>
  <c r="AG92" i="94"/>
  <c r="AX92" i="94"/>
  <c r="BN92" i="94"/>
  <c r="AL92" i="94"/>
  <c r="BC92" i="94"/>
  <c r="BS92" i="94"/>
  <c r="AI92" i="94"/>
  <c r="AZ92" i="94"/>
  <c r="BP92" i="94"/>
  <c r="AA79" i="94"/>
  <c r="AR79" i="94"/>
  <c r="BH79" i="94"/>
  <c r="AJ79" i="94"/>
  <c r="BA79" i="94"/>
  <c r="BQ79" i="94"/>
  <c r="AM79" i="94"/>
  <c r="BD79" i="94"/>
  <c r="BT79" i="94"/>
  <c r="AD79" i="94"/>
  <c r="AU79" i="94"/>
  <c r="BK79" i="94"/>
  <c r="AK79" i="94"/>
  <c r="BB79" i="94"/>
  <c r="BR79" i="94"/>
  <c r="AB79" i="94"/>
  <c r="AS79" i="94"/>
  <c r="BI79" i="94"/>
  <c r="AM70" i="94"/>
  <c r="BD70" i="94"/>
  <c r="BT70" i="94"/>
  <c r="AJ70" i="94"/>
  <c r="BA70" i="94"/>
  <c r="BQ70" i="94"/>
  <c r="AK70" i="94"/>
  <c r="BB70" i="94"/>
  <c r="BR70" i="94"/>
  <c r="AL70" i="94"/>
  <c r="BC70" i="94"/>
  <c r="BS70" i="94"/>
  <c r="AA70" i="94"/>
  <c r="AR70" i="94"/>
  <c r="BH70" i="94"/>
  <c r="X70" i="94"/>
  <c r="Y70" i="94"/>
  <c r="AP70" i="94"/>
  <c r="BF70" i="94"/>
  <c r="Z70" i="94"/>
  <c r="AQ70" i="94"/>
  <c r="BG70" i="94"/>
  <c r="AL62" i="94"/>
  <c r="BC62" i="94"/>
  <c r="BS62" i="94"/>
  <c r="AJ62" i="94"/>
  <c r="BA62" i="94"/>
  <c r="BQ62" i="94"/>
  <c r="AK62" i="94"/>
  <c r="BB62" i="94"/>
  <c r="BR62" i="94"/>
  <c r="AG62" i="94"/>
  <c r="AX62" i="94"/>
  <c r="BN62" i="94"/>
  <c r="Z62" i="94"/>
  <c r="AQ62" i="94"/>
  <c r="BG62" i="94"/>
  <c r="X62" i="94"/>
  <c r="AO62" i="94"/>
  <c r="BE62" i="94"/>
  <c r="AA62" i="94"/>
  <c r="AR62" i="94"/>
  <c r="BH62" i="94"/>
  <c r="AE62" i="94"/>
  <c r="AV62" i="94"/>
  <c r="BL62" i="94"/>
  <c r="AG55" i="94"/>
  <c r="AX55" i="94"/>
  <c r="BN55" i="94"/>
  <c r="AI55" i="94"/>
  <c r="AZ55" i="94"/>
  <c r="BP55" i="94"/>
  <c r="AD55" i="94"/>
  <c r="AU55" i="94"/>
  <c r="BK55" i="94"/>
  <c r="AB55" i="94"/>
  <c r="AS55" i="94"/>
  <c r="BI55" i="94"/>
  <c r="AF55" i="94"/>
  <c r="AW55" i="94"/>
  <c r="BM55" i="94"/>
  <c r="AC55" i="94"/>
  <c r="AT55" i="94"/>
  <c r="BJ55" i="94"/>
  <c r="AH48" i="94"/>
  <c r="AY48" i="94"/>
  <c r="BO48" i="94"/>
  <c r="AI48" i="94"/>
  <c r="AZ48" i="94"/>
  <c r="BP48" i="94"/>
  <c r="AF48" i="94"/>
  <c r="AW48" i="94"/>
  <c r="BM48" i="94"/>
  <c r="AG48" i="94"/>
  <c r="AX48" i="94"/>
  <c r="BN48" i="94"/>
  <c r="AL48" i="94"/>
  <c r="BC48" i="94"/>
  <c r="BS48" i="94"/>
  <c r="AM48" i="94"/>
  <c r="BD48" i="94"/>
  <c r="BT48" i="94"/>
  <c r="AJ48" i="94"/>
  <c r="BA48" i="94"/>
  <c r="BQ48" i="94"/>
  <c r="AK48" i="94"/>
  <c r="BB48" i="94"/>
  <c r="BR48" i="94"/>
  <c r="AL42" i="94"/>
  <c r="AJ42" i="94"/>
  <c r="BA42" i="94"/>
  <c r="BQ42" i="94"/>
  <c r="AK42" i="94"/>
  <c r="AG42" i="94"/>
  <c r="AX42" i="94"/>
  <c r="BN42" i="94"/>
  <c r="Z42" i="94"/>
  <c r="AQ42" i="94"/>
  <c r="BG42" i="94"/>
  <c r="X42" i="94"/>
  <c r="AO42" i="94"/>
  <c r="BE42" i="94"/>
  <c r="AA42" i="94"/>
  <c r="AR42" i="94"/>
  <c r="BH42" i="94"/>
  <c r="AE42" i="94"/>
  <c r="AV42" i="94"/>
  <c r="BL42" i="94"/>
  <c r="AJ37" i="94"/>
  <c r="BA37" i="94"/>
  <c r="BQ37" i="94"/>
  <c r="AL37" i="94"/>
  <c r="BC37" i="94"/>
  <c r="BS37" i="94"/>
  <c r="AG37" i="94"/>
  <c r="AX37" i="94"/>
  <c r="BN37" i="94"/>
  <c r="AK37" i="94"/>
  <c r="BB37" i="94"/>
  <c r="BR37" i="94"/>
  <c r="X37" i="94"/>
  <c r="AO37" i="94"/>
  <c r="BE37" i="94"/>
  <c r="Z37" i="94"/>
  <c r="AQ37" i="94"/>
  <c r="BG37" i="94"/>
  <c r="AE37" i="94"/>
  <c r="AV37" i="94"/>
  <c r="BL37" i="94"/>
  <c r="AA37" i="94"/>
  <c r="AR37" i="94"/>
  <c r="BH37" i="94"/>
  <c r="AF28" i="94"/>
  <c r="AW28" i="94"/>
  <c r="BM28" i="94"/>
  <c r="AH28" i="94"/>
  <c r="AY28" i="94"/>
  <c r="BO28" i="94"/>
  <c r="AK28" i="94"/>
  <c r="BB28" i="94"/>
  <c r="BR28" i="94"/>
  <c r="AG28" i="94"/>
  <c r="AX28" i="94"/>
  <c r="BN28" i="94"/>
  <c r="AJ28" i="94"/>
  <c r="BA28" i="94"/>
  <c r="BQ28" i="94"/>
  <c r="AA28" i="94"/>
  <c r="AR28" i="94"/>
  <c r="BH28" i="94"/>
  <c r="AE28" i="94"/>
  <c r="AV28" i="94"/>
  <c r="BL28" i="94"/>
  <c r="AM28" i="94"/>
  <c r="BD28" i="94"/>
  <c r="BT28" i="94"/>
  <c r="AA19" i="94"/>
  <c r="AR19" i="94"/>
  <c r="BH19" i="94"/>
  <c r="Y19" i="94"/>
  <c r="AP19" i="94"/>
  <c r="BF19" i="94"/>
  <c r="AD19" i="94"/>
  <c r="AU19" i="94"/>
  <c r="BK19" i="94"/>
  <c r="Z19" i="94"/>
  <c r="AQ19" i="94"/>
  <c r="BG19" i="94"/>
  <c r="AE19" i="94"/>
  <c r="AC19" i="94"/>
  <c r="AT19" i="94"/>
  <c r="BJ19" i="94"/>
  <c r="AL19" i="94"/>
  <c r="AH19" i="94"/>
  <c r="Z15" i="94"/>
  <c r="AA15" i="94"/>
  <c r="AR15" i="94"/>
  <c r="BH15" i="94"/>
  <c r="X15" i="94"/>
  <c r="AO15" i="94"/>
  <c r="BE15" i="94"/>
  <c r="Y15" i="94"/>
  <c r="AP15" i="94"/>
  <c r="BF15" i="94"/>
  <c r="AD15" i="94"/>
  <c r="AU15" i="94"/>
  <c r="BK15" i="94"/>
  <c r="AE15" i="94"/>
  <c r="AB15" i="94"/>
  <c r="AC15" i="94"/>
  <c r="AJ10" i="94"/>
  <c r="AK10" i="94"/>
  <c r="BB10" i="94"/>
  <c r="BR10" i="94"/>
  <c r="AL10" i="94"/>
  <c r="AI10" i="94"/>
  <c r="AZ10" i="94"/>
  <c r="BP10" i="94"/>
  <c r="X10" i="94"/>
  <c r="AO10" i="94"/>
  <c r="BE10" i="94"/>
  <c r="Y10" i="94"/>
  <c r="AP10" i="94"/>
  <c r="BF10" i="94"/>
  <c r="Z10" i="94"/>
  <c r="AQ10" i="94"/>
  <c r="BG10" i="94"/>
  <c r="AM10" i="94"/>
  <c r="BD10" i="94"/>
  <c r="BT10" i="94"/>
  <c r="BC67" i="94"/>
  <c r="BS67" i="94"/>
  <c r="AQ67" i="94"/>
  <c r="BG67" i="94"/>
  <c r="BA67" i="94"/>
  <c r="BQ67" i="94"/>
  <c r="AY41" i="94"/>
  <c r="BO41" i="94"/>
  <c r="BC41" i="94"/>
  <c r="BS41" i="94"/>
  <c r="AL71" i="94"/>
  <c r="BC71" i="94"/>
  <c r="BS71" i="94"/>
  <c r="Y71" i="94"/>
  <c r="AP71" i="94"/>
  <c r="BF71" i="94"/>
  <c r="AD71" i="94"/>
  <c r="AU71" i="94"/>
  <c r="BK71" i="94"/>
  <c r="AF71" i="94"/>
  <c r="AW71" i="94"/>
  <c r="BM71" i="94"/>
  <c r="AE71" i="94"/>
  <c r="AV71" i="94"/>
  <c r="BL71" i="94"/>
  <c r="AN46" i="94"/>
  <c r="AS46" i="94"/>
  <c r="BI46" i="94"/>
  <c r="A94" i="127"/>
  <c r="A191" i="103"/>
  <c r="A221" i="103"/>
  <c r="A168" i="103"/>
  <c r="A43" i="127"/>
  <c r="B201" i="103"/>
  <c r="B146" i="103"/>
  <c r="B190" i="103"/>
  <c r="B93" i="127"/>
  <c r="B89" i="127"/>
  <c r="B220" i="103"/>
  <c r="B188" i="103"/>
  <c r="A172" i="103"/>
  <c r="A53" i="127"/>
  <c r="A77" i="127"/>
  <c r="A200" i="103"/>
  <c r="A13" i="127"/>
  <c r="A211" i="103"/>
  <c r="A110" i="127"/>
  <c r="A224" i="103"/>
  <c r="A195" i="103"/>
  <c r="A148" i="103"/>
  <c r="A202" i="103"/>
  <c r="A100" i="127"/>
  <c r="A158" i="103"/>
  <c r="D198" i="99"/>
  <c r="X71" i="94"/>
  <c r="AM71" i="94"/>
  <c r="BD71" i="94"/>
  <c r="BT71" i="94"/>
  <c r="AJ90" i="94"/>
  <c r="BA90" i="94"/>
  <c r="BQ90" i="94"/>
  <c r="AL90" i="94"/>
  <c r="BC90" i="94"/>
  <c r="BS90" i="94"/>
  <c r="AN9" i="94"/>
  <c r="AN17" i="94"/>
  <c r="AZ118" i="94"/>
  <c r="BP118" i="94"/>
  <c r="AN118" i="94"/>
  <c r="A198" i="103"/>
  <c r="A31" i="127"/>
  <c r="A143" i="103"/>
  <c r="A23" i="127"/>
  <c r="A139" i="103"/>
  <c r="B161" i="103"/>
  <c r="B117" i="127"/>
  <c r="B187" i="103"/>
  <c r="B88" i="127"/>
  <c r="AZ95" i="94"/>
  <c r="BP95" i="94"/>
  <c r="AQ95" i="94"/>
  <c r="BG95" i="94"/>
  <c r="AR9" i="94"/>
  <c r="BH9" i="94"/>
  <c r="AQ9" i="94"/>
  <c r="BG9" i="94"/>
  <c r="AP9" i="94"/>
  <c r="BF9" i="94"/>
  <c r="AR14" i="94"/>
  <c r="BH14" i="94"/>
  <c r="AQ14" i="94"/>
  <c r="BG14" i="94"/>
  <c r="AP14" i="94"/>
  <c r="BF14" i="94"/>
  <c r="AO14" i="94"/>
  <c r="BE14" i="94"/>
  <c r="BU14" i="94"/>
  <c r="AO14" i="99"/>
  <c r="F141" i="99"/>
  <c r="AT18" i="94"/>
  <c r="BJ18" i="94"/>
  <c r="AP18" i="94"/>
  <c r="BF18" i="94"/>
  <c r="AQ18" i="94"/>
  <c r="BG18" i="94"/>
  <c r="AO46" i="94"/>
  <c r="BE46" i="94"/>
  <c r="AR46" i="94"/>
  <c r="BH46" i="94"/>
  <c r="AQ46" i="94"/>
  <c r="BG46" i="94"/>
  <c r="AP46" i="94"/>
  <c r="BF46" i="94"/>
  <c r="BU46" i="94"/>
  <c r="AO46" i="99"/>
  <c r="F173" i="99"/>
  <c r="AU104" i="94"/>
  <c r="BK104" i="94"/>
  <c r="AY51" i="94"/>
  <c r="BO51" i="94"/>
  <c r="AP57" i="94"/>
  <c r="BF57" i="94"/>
  <c r="A222" i="103"/>
  <c r="A194" i="103"/>
  <c r="A74" i="127"/>
  <c r="A182" i="103"/>
  <c r="A63" i="127"/>
  <c r="B193" i="103"/>
  <c r="B98" i="127"/>
  <c r="AQ41" i="94"/>
  <c r="BG41" i="94"/>
  <c r="AU41" i="94"/>
  <c r="BK41" i="94"/>
  <c r="AX41" i="94"/>
  <c r="BN41" i="94"/>
  <c r="AX67" i="94"/>
  <c r="BN67" i="94"/>
  <c r="AZ67" i="94"/>
  <c r="BP67" i="94"/>
  <c r="AY67" i="94"/>
  <c r="BO67" i="94"/>
  <c r="BD104" i="94"/>
  <c r="BT104" i="94"/>
  <c r="AW104" i="94"/>
  <c r="BM104" i="94"/>
  <c r="AW57" i="94"/>
  <c r="BM57" i="94"/>
  <c r="A165" i="103"/>
  <c r="A26" i="127"/>
  <c r="B121" i="127"/>
  <c r="B162" i="103"/>
  <c r="B219" i="103"/>
  <c r="B186" i="103"/>
  <c r="B86" i="127"/>
  <c r="B212" i="103"/>
  <c r="B22" i="127"/>
  <c r="AA120" i="94"/>
  <c r="AR120" i="94"/>
  <c r="BH120" i="94"/>
  <c r="AG120" i="94"/>
  <c r="AX120" i="94"/>
  <c r="BN120" i="94"/>
  <c r="AH120" i="94"/>
  <c r="AY120" i="94"/>
  <c r="BO120" i="94"/>
  <c r="AD75" i="94"/>
  <c r="AU75" i="94"/>
  <c r="BK75" i="94"/>
  <c r="AA75" i="94"/>
  <c r="AR75" i="94"/>
  <c r="BH75" i="94"/>
  <c r="AB75" i="94"/>
  <c r="AS75" i="94"/>
  <c r="BI75" i="94"/>
  <c r="AZ57" i="94"/>
  <c r="BP57" i="94"/>
  <c r="AD51" i="94"/>
  <c r="AU51" i="94"/>
  <c r="BK51" i="94"/>
  <c r="AF51" i="94"/>
  <c r="AW51" i="94"/>
  <c r="BM51" i="94"/>
  <c r="AO101" i="94"/>
  <c r="BE101" i="94"/>
  <c r="AS85" i="94"/>
  <c r="BI85" i="94"/>
  <c r="AX85" i="94"/>
  <c r="BN85" i="94"/>
  <c r="AU81" i="94"/>
  <c r="BK81" i="94"/>
  <c r="AT76" i="94"/>
  <c r="BJ76" i="94"/>
  <c r="AT58" i="94"/>
  <c r="BJ58" i="94"/>
  <c r="AU42" i="94"/>
  <c r="BK42" i="94"/>
  <c r="BC25" i="94"/>
  <c r="BS25" i="94"/>
  <c r="AV15" i="94"/>
  <c r="BL15" i="94"/>
  <c r="AS10" i="94"/>
  <c r="BI10" i="94"/>
  <c r="F108" i="127"/>
  <c r="AH116" i="82"/>
  <c r="AF116" i="82"/>
  <c r="AT116" i="82"/>
  <c r="AG116" i="82"/>
  <c r="AU116" i="82"/>
  <c r="AD116" i="82"/>
  <c r="AR116" i="82"/>
  <c r="AH112" i="82"/>
  <c r="AF112" i="82"/>
  <c r="AT112" i="82"/>
  <c r="AE112" i="82"/>
  <c r="AS112" i="82"/>
  <c r="AD112" i="82"/>
  <c r="AR112" i="82"/>
  <c r="AH90" i="82"/>
  <c r="AF90" i="82"/>
  <c r="AT90" i="82"/>
  <c r="AD90" i="82"/>
  <c r="AR90" i="82"/>
  <c r="AE90" i="82"/>
  <c r="AS90" i="82"/>
  <c r="AE80" i="82"/>
  <c r="AS80" i="82"/>
  <c r="AA80" i="82"/>
  <c r="AO80" i="82"/>
  <c r="AA78" i="82"/>
  <c r="AO78" i="82"/>
  <c r="AB78" i="82"/>
  <c r="AP78" i="82"/>
  <c r="AE78" i="82"/>
  <c r="AS78" i="82"/>
  <c r="AH71" i="82"/>
  <c r="AF71" i="82"/>
  <c r="AT71" i="82"/>
  <c r="AA44" i="82"/>
  <c r="AO44" i="82"/>
  <c r="AD44" i="82"/>
  <c r="AR44" i="82"/>
  <c r="AH19" i="82"/>
  <c r="AV19" i="82"/>
  <c r="AB19" i="82"/>
  <c r="AP19" i="82"/>
  <c r="AD19" i="82"/>
  <c r="AR19" i="82"/>
  <c r="AH17" i="82"/>
  <c r="AG17" i="82"/>
  <c r="AU17" i="82"/>
  <c r="AF17" i="82"/>
  <c r="Z17" i="82"/>
  <c r="AE17" i="82"/>
  <c r="AS17" i="82"/>
  <c r="AC17" i="82"/>
  <c r="AQ17" i="82"/>
  <c r="AT104" i="94"/>
  <c r="BJ104" i="94"/>
  <c r="AU85" i="94"/>
  <c r="BK85" i="94"/>
  <c r="R1" i="118"/>
  <c r="AH1" i="118"/>
  <c r="AX1" i="118"/>
  <c r="BN1" i="118"/>
  <c r="CD1" i="118"/>
  <c r="CT1" i="118"/>
  <c r="DJ1" i="118"/>
  <c r="K1" i="118"/>
  <c r="AA1" i="118"/>
  <c r="AQ1" i="118"/>
  <c r="BG1" i="118"/>
  <c r="BW1" i="118"/>
  <c r="CM1" i="118"/>
  <c r="DO1" i="118"/>
  <c r="T1" i="118"/>
  <c r="AJ1" i="118"/>
  <c r="AZ1" i="118"/>
  <c r="BX1" i="118"/>
  <c r="DD1" i="118"/>
  <c r="BE1" i="118"/>
  <c r="CW1" i="118"/>
  <c r="DI1" i="118"/>
  <c r="CG1" i="118"/>
  <c r="CO1" i="118"/>
  <c r="AI108" i="82"/>
  <c r="AI102" i="82"/>
  <c r="U80" i="82"/>
  <c r="AI80" i="82"/>
  <c r="U71" i="82"/>
  <c r="AI71" i="82"/>
  <c r="AI64" i="82"/>
  <c r="U44" i="82"/>
  <c r="AI44" i="82"/>
  <c r="V116" i="82"/>
  <c r="AJ116" i="82"/>
  <c r="V90" i="82"/>
  <c r="AJ90" i="82"/>
  <c r="AJ55" i="82"/>
  <c r="V5" i="82"/>
  <c r="AJ5" i="82"/>
  <c r="AK108" i="82"/>
  <c r="AK58" i="82"/>
  <c r="AL108" i="82"/>
  <c r="AL102" i="82"/>
  <c r="X47" i="82"/>
  <c r="AL47" i="82"/>
  <c r="X17" i="82"/>
  <c r="AL17" i="82"/>
  <c r="Y116" i="82"/>
  <c r="AM116" i="82"/>
  <c r="Y112" i="82"/>
  <c r="AM112" i="82"/>
  <c r="AM104" i="82"/>
  <c r="AM96" i="82"/>
  <c r="AM58" i="82"/>
  <c r="Y19" i="82"/>
  <c r="AM19" i="82"/>
  <c r="AM12" i="82"/>
  <c r="Z116" i="82"/>
  <c r="AN116" i="82"/>
  <c r="Z107" i="82"/>
  <c r="AN107" i="82"/>
  <c r="Z90" i="82"/>
  <c r="AN90" i="82"/>
  <c r="AO108" i="82"/>
  <c r="AA90" i="82"/>
  <c r="AO90" i="82"/>
  <c r="AO37" i="82"/>
  <c r="AO10" i="82"/>
  <c r="AP108" i="82"/>
  <c r="AB90" i="82"/>
  <c r="AP90" i="82"/>
  <c r="AP60" i="82"/>
  <c r="AB44" i="82"/>
  <c r="AP44" i="82"/>
  <c r="AB40" i="82"/>
  <c r="AP40" i="82"/>
  <c r="AP34" i="82"/>
  <c r="AP25" i="82"/>
  <c r="AB17" i="82"/>
  <c r="AP17" i="82"/>
  <c r="AC116" i="82"/>
  <c r="AQ116" i="82"/>
  <c r="AC112" i="82"/>
  <c r="AQ112" i="82"/>
  <c r="AC90" i="82"/>
  <c r="AQ90" i="82"/>
  <c r="AC19" i="82"/>
  <c r="AQ19" i="82"/>
  <c r="AR92" i="82"/>
  <c r="AR52" i="82"/>
  <c r="AD17" i="82"/>
  <c r="AR17" i="82"/>
  <c r="AS64" i="82"/>
  <c r="AF19" i="82"/>
  <c r="AT19" i="82"/>
  <c r="AG90" i="82"/>
  <c r="AU90" i="82"/>
  <c r="AH123" i="82"/>
  <c r="AG123" i="82"/>
  <c r="AU123" i="82"/>
  <c r="AF123" i="82"/>
  <c r="AT123" i="82"/>
  <c r="AH120" i="82"/>
  <c r="AD120" i="82"/>
  <c r="AR120" i="82"/>
  <c r="AA120" i="82"/>
  <c r="AO120" i="82"/>
  <c r="AE120" i="82"/>
  <c r="AS120" i="82"/>
  <c r="AH118" i="82"/>
  <c r="AE118" i="82"/>
  <c r="AS118" i="82"/>
  <c r="AB118" i="82"/>
  <c r="AP118" i="82"/>
  <c r="AV108" i="82"/>
  <c r="AR96" i="82"/>
  <c r="AO92" i="82"/>
  <c r="AV85" i="82"/>
  <c r="AT76" i="82"/>
  <c r="AF67" i="82"/>
  <c r="AB67" i="82"/>
  <c r="AE67" i="82"/>
  <c r="AS67" i="82"/>
  <c r="AD67" i="82"/>
  <c r="AR67" i="82"/>
  <c r="AH58" i="82"/>
  <c r="AF58" i="82"/>
  <c r="AG58" i="82"/>
  <c r="AU58" i="82"/>
  <c r="AA58" i="82"/>
  <c r="AO58" i="82"/>
  <c r="AE58" i="82"/>
  <c r="AS58" i="82"/>
  <c r="AD58" i="82"/>
  <c r="AR58" i="82"/>
  <c r="AS55" i="82"/>
  <c r="AP52" i="82"/>
  <c r="AY81" i="94"/>
  <c r="BO81" i="94"/>
  <c r="AO81" i="94"/>
  <c r="BE81" i="94"/>
  <c r="AR104" i="94"/>
  <c r="BH104" i="94"/>
  <c r="V1" i="118"/>
  <c r="AL1" i="118"/>
  <c r="BB1" i="118"/>
  <c r="BR1" i="118"/>
  <c r="CH1" i="118"/>
  <c r="CX1" i="118"/>
  <c r="DN1" i="118"/>
  <c r="O1" i="118"/>
  <c r="AE1" i="118"/>
  <c r="AU1" i="118"/>
  <c r="BK1" i="118"/>
  <c r="CA1" i="118"/>
  <c r="CU1" i="118"/>
  <c r="H1" i="118"/>
  <c r="X1" i="118"/>
  <c r="AN1" i="118"/>
  <c r="BD1" i="118"/>
  <c r="CB1" i="118"/>
  <c r="DH1" i="118"/>
  <c r="I1" i="118"/>
  <c r="DA1" i="118"/>
  <c r="CS1" i="118"/>
  <c r="M1" i="118"/>
  <c r="Q1" i="118"/>
  <c r="U1" i="118"/>
  <c r="AC1" i="118"/>
  <c r="U107" i="82"/>
  <c r="AI107" i="82"/>
  <c r="U90" i="82"/>
  <c r="AI90" i="82"/>
  <c r="AI55" i="82"/>
  <c r="U19" i="82"/>
  <c r="AI19" i="82"/>
  <c r="AI15" i="82"/>
  <c r="AI10" i="82"/>
  <c r="AJ108" i="82"/>
  <c r="AJ60" i="82"/>
  <c r="V19" i="82"/>
  <c r="AJ19" i="82"/>
  <c r="AJ15" i="82"/>
  <c r="AJ10" i="82"/>
  <c r="W107" i="82"/>
  <c r="AK107" i="82"/>
  <c r="W90" i="82"/>
  <c r="AK90" i="82"/>
  <c r="W71" i="82"/>
  <c r="AK71" i="82"/>
  <c r="AK64" i="82"/>
  <c r="AK41" i="82"/>
  <c r="AK15" i="82"/>
  <c r="AK10" i="82"/>
  <c r="X107" i="82"/>
  <c r="AL107" i="82"/>
  <c r="X90" i="82"/>
  <c r="AL90" i="82"/>
  <c r="AL10" i="82"/>
  <c r="AM102" i="82"/>
  <c r="Y90" i="82"/>
  <c r="AM90" i="82"/>
  <c r="Y75" i="82"/>
  <c r="AM75" i="82"/>
  <c r="Y17" i="82"/>
  <c r="AM17" i="82"/>
  <c r="Y11" i="82"/>
  <c r="AM11" i="82"/>
  <c r="Z112" i="82"/>
  <c r="AN112" i="82"/>
  <c r="AN96" i="82"/>
  <c r="AN60" i="82"/>
  <c r="Z47" i="82"/>
  <c r="AN47" i="82"/>
  <c r="AN37" i="82"/>
  <c r="Z19" i="82"/>
  <c r="AN19" i="82"/>
  <c r="AN12" i="82"/>
  <c r="AA107" i="82"/>
  <c r="AO107" i="82"/>
  <c r="AA71" i="82"/>
  <c r="AO71" i="82"/>
  <c r="AA19" i="82"/>
  <c r="AO19" i="82"/>
  <c r="AA9" i="82"/>
  <c r="AO9" i="82"/>
  <c r="AP96" i="82"/>
  <c r="AP58" i="82"/>
  <c r="AB11" i="82"/>
  <c r="AP7" i="82"/>
  <c r="AC120" i="82"/>
  <c r="AQ120" i="82"/>
  <c r="AQ104" i="82"/>
  <c r="AQ96" i="82"/>
  <c r="AR108" i="82"/>
  <c r="AR60" i="82"/>
  <c r="AR10" i="82"/>
  <c r="AR7" i="82"/>
  <c r="AE96" i="82"/>
  <c r="AS96" i="82"/>
  <c r="AS70" i="82"/>
  <c r="AS60" i="82"/>
  <c r="AS25" i="82"/>
  <c r="AG118" i="82"/>
  <c r="AU118" i="82"/>
  <c r="AU25" i="82"/>
  <c r="AT104" i="82"/>
  <c r="U112" i="82"/>
  <c r="AI112" i="82"/>
  <c r="AI60" i="82"/>
  <c r="U47" i="82"/>
  <c r="AI47" i="82"/>
  <c r="AI41" i="82"/>
  <c r="U9" i="82"/>
  <c r="AI9" i="82"/>
  <c r="AJ96" i="82"/>
  <c r="AJ58" i="82"/>
  <c r="AJ52" i="82"/>
  <c r="V44" i="82"/>
  <c r="AJ44" i="82"/>
  <c r="W112" i="82"/>
  <c r="AK112" i="82"/>
  <c r="W47" i="82"/>
  <c r="AK47" i="82"/>
  <c r="W19" i="82"/>
  <c r="AK19" i="82"/>
  <c r="X116" i="82"/>
  <c r="AL116" i="82"/>
  <c r="X112" i="82"/>
  <c r="AL112" i="82"/>
  <c r="AL85" i="82"/>
  <c r="AL60" i="82"/>
  <c r="X9" i="82"/>
  <c r="AL9" i="82"/>
  <c r="AM108" i="82"/>
  <c r="AM55" i="82"/>
  <c r="AM10" i="82"/>
  <c r="AN104" i="82"/>
  <c r="Z71" i="82"/>
  <c r="AN71" i="82"/>
  <c r="AN52" i="82"/>
  <c r="AN10" i="82"/>
  <c r="AA112" i="82"/>
  <c r="AO112" i="82"/>
  <c r="AO96" i="82"/>
  <c r="AA47" i="82"/>
  <c r="AO47" i="82"/>
  <c r="AB116" i="82"/>
  <c r="AP116" i="82"/>
  <c r="AB112" i="82"/>
  <c r="AP112" i="82"/>
  <c r="AP104" i="82"/>
  <c r="AB47" i="82"/>
  <c r="AP47" i="82"/>
  <c r="AQ10" i="82"/>
  <c r="AD107" i="82"/>
  <c r="AR107" i="82"/>
  <c r="AD80" i="82"/>
  <c r="AR80" i="82"/>
  <c r="AR41" i="82"/>
  <c r="AD9" i="82"/>
  <c r="AR9" i="82"/>
  <c r="AT108" i="82"/>
  <c r="AT60" i="82"/>
  <c r="AE40" i="82"/>
  <c r="AH40" i="82"/>
  <c r="AV40" i="82"/>
  <c r="AD40" i="82"/>
  <c r="AR40" i="82"/>
  <c r="AA40" i="82"/>
  <c r="AO40" i="82"/>
  <c r="AF40" i="82"/>
  <c r="AH21" i="82"/>
  <c r="AV21" i="82"/>
  <c r="AG21" i="82"/>
  <c r="AU21" i="82"/>
  <c r="AE21" i="82"/>
  <c r="AS21" i="82"/>
  <c r="AD21" i="82"/>
  <c r="AR21" i="82"/>
  <c r="Z21" i="82"/>
  <c r="AN21" i="82"/>
  <c r="AC21" i="82"/>
  <c r="AQ21" i="82"/>
  <c r="AH11" i="82"/>
  <c r="AV11" i="82"/>
  <c r="AG11" i="82"/>
  <c r="AF11" i="82"/>
  <c r="AC11" i="82"/>
  <c r="AQ11" i="82"/>
  <c r="Z11" i="82"/>
  <c r="AN11" i="82"/>
  <c r="AD11" i="82"/>
  <c r="AR11" i="82"/>
  <c r="AR106" i="82"/>
  <c r="AU12" i="82"/>
  <c r="AU108" i="82"/>
  <c r="AR87" i="82"/>
  <c r="AH79" i="82"/>
  <c r="AG79" i="82"/>
  <c r="AF79" i="82"/>
  <c r="AT79" i="82"/>
  <c r="AH48" i="82"/>
  <c r="AG48" i="82"/>
  <c r="AU48" i="82"/>
  <c r="AH46" i="82"/>
  <c r="AE46" i="82"/>
  <c r="AH12" i="82"/>
  <c r="AV12" i="82"/>
  <c r="AE12" i="82"/>
  <c r="AS12" i="82"/>
  <c r="AV10" i="82"/>
  <c r="AS7" i="82"/>
  <c r="AN7" i="82"/>
  <c r="AO104" i="82"/>
  <c r="AO34" i="82"/>
  <c r="AO25" i="82"/>
  <c r="AO12" i="82"/>
  <c r="AQ108" i="82"/>
  <c r="AQ60" i="82"/>
  <c r="AQ37" i="82"/>
  <c r="AQ7" i="82"/>
  <c r="AD104" i="82"/>
  <c r="AR104" i="82"/>
  <c r="AE108" i="82"/>
  <c r="AS108" i="82"/>
  <c r="AS99" i="82"/>
  <c r="AE87" i="82"/>
  <c r="AS87" i="82"/>
  <c r="AE76" i="82"/>
  <c r="AS42" i="82"/>
  <c r="AS37" i="82"/>
  <c r="AF46" i="82"/>
  <c r="AT37" i="82"/>
  <c r="AT25" i="82"/>
  <c r="AF7" i="82"/>
  <c r="AG76" i="82"/>
  <c r="AU76" i="82"/>
  <c r="AU41" i="82"/>
  <c r="AU34" i="82"/>
  <c r="AH66" i="82"/>
  <c r="AF66" i="82"/>
  <c r="AT66" i="82"/>
  <c r="AH51" i="82"/>
  <c r="AV51" i="82"/>
  <c r="AF51" i="82"/>
  <c r="AT51" i="82"/>
  <c r="AV35" i="82"/>
  <c r="AV16" i="82"/>
  <c r="AS34" i="82"/>
  <c r="AT99" i="82"/>
  <c r="AT34" i="82"/>
  <c r="AT10" i="82"/>
  <c r="AU115" i="82"/>
  <c r="AU101" i="82"/>
  <c r="AU60" i="82"/>
  <c r="AU37" i="82"/>
  <c r="AV67" i="82"/>
  <c r="AP46" i="82"/>
  <c r="AV41" i="82"/>
  <c r="AS20" i="82"/>
  <c r="AN71" i="94"/>
  <c r="AC90" i="94"/>
  <c r="AT90" i="94"/>
  <c r="BJ90" i="94"/>
  <c r="AM90" i="94"/>
  <c r="BD90" i="94"/>
  <c r="BT90" i="94"/>
  <c r="AG90" i="94"/>
  <c r="AX90" i="94"/>
  <c r="BN90" i="94"/>
  <c r="Z90" i="94"/>
  <c r="AQ90" i="94"/>
  <c r="BG90" i="94"/>
  <c r="F5" i="99"/>
  <c r="AN14" i="94"/>
  <c r="AN111" i="94"/>
  <c r="AN35" i="94"/>
  <c r="X90" i="94"/>
  <c r="AO90" i="94"/>
  <c r="BE90" i="94"/>
  <c r="Y5" i="94"/>
  <c r="AP5" i="94"/>
  <c r="BF5" i="94"/>
  <c r="AD5" i="94"/>
  <c r="AU5" i="94"/>
  <c r="BK5" i="94"/>
  <c r="AK5" i="94"/>
  <c r="BB5" i="94"/>
  <c r="BR5" i="94"/>
  <c r="AH5" i="94"/>
  <c r="AY5" i="94"/>
  <c r="BO5" i="94"/>
  <c r="B139" i="103"/>
  <c r="BB25" i="94"/>
  <c r="BR25" i="94"/>
  <c r="AS25" i="94"/>
  <c r="BI25" i="94"/>
  <c r="AU10" i="94"/>
  <c r="BK10" i="94"/>
  <c r="AV10" i="94"/>
  <c r="BL10" i="94"/>
  <c r="BA10" i="94"/>
  <c r="BQ10" i="94"/>
  <c r="AZ42" i="94"/>
  <c r="BP42" i="94"/>
  <c r="AP42" i="94"/>
  <c r="BF42" i="94"/>
  <c r="BC42" i="94"/>
  <c r="BS42" i="94"/>
  <c r="AW58" i="94"/>
  <c r="BM58" i="94"/>
  <c r="AZ58" i="94"/>
  <c r="BP58" i="94"/>
  <c r="BD15" i="94"/>
  <c r="BT15" i="94"/>
  <c r="AQ15" i="94"/>
  <c r="BG15" i="94"/>
  <c r="AW19" i="94"/>
  <c r="BM19" i="94"/>
  <c r="AP47" i="94"/>
  <c r="BF47" i="94"/>
  <c r="AO47" i="94"/>
  <c r="BE47" i="94"/>
  <c r="AS8" i="94"/>
  <c r="BI8" i="94"/>
  <c r="AN10" i="94"/>
  <c r="AN85" i="94"/>
  <c r="AN41" i="94"/>
  <c r="AW111" i="94"/>
  <c r="BM111" i="94"/>
  <c r="AM7" i="94"/>
  <c r="BD7" i="94"/>
  <c r="BT7" i="94"/>
  <c r="AM11" i="94"/>
  <c r="BD11" i="94"/>
  <c r="BT11" i="94"/>
  <c r="AB16" i="94"/>
  <c r="AS16" i="94"/>
  <c r="BI16" i="94"/>
  <c r="AK20" i="94"/>
  <c r="BB20" i="94"/>
  <c r="BR20" i="94"/>
  <c r="AN28" i="94"/>
  <c r="AG32" i="94"/>
  <c r="AX32" i="94"/>
  <c r="BN32" i="94"/>
  <c r="AD44" i="94"/>
  <c r="AU44" i="94"/>
  <c r="BK44" i="94"/>
  <c r="AR52" i="94"/>
  <c r="BH52" i="94"/>
  <c r="AQ52" i="94"/>
  <c r="BG52" i="94"/>
  <c r="AP52" i="94"/>
  <c r="BF52" i="94"/>
  <c r="AL64" i="94"/>
  <c r="BC64" i="94"/>
  <c r="BS64" i="94"/>
  <c r="AQ76" i="94"/>
  <c r="BG76" i="94"/>
  <c r="AR76" i="94"/>
  <c r="BH76" i="94"/>
  <c r="AR101" i="94"/>
  <c r="BH101" i="94"/>
  <c r="AL38" i="94"/>
  <c r="BC38" i="94"/>
  <c r="BS38" i="94"/>
  <c r="BD81" i="94"/>
  <c r="BT81" i="94"/>
  <c r="AR81" i="94"/>
  <c r="BH81" i="94"/>
  <c r="AO104" i="94"/>
  <c r="BE104" i="94"/>
  <c r="AN104" i="94"/>
  <c r="AO85" i="94"/>
  <c r="BE85" i="94"/>
  <c r="BC106" i="94"/>
  <c r="BS106" i="94"/>
  <c r="AX106" i="94"/>
  <c r="BN106" i="94"/>
  <c r="BA112" i="94"/>
  <c r="BQ112" i="94"/>
  <c r="AN112" i="94"/>
  <c r="AO111" i="94"/>
  <c r="BE111" i="94"/>
  <c r="B202" i="103"/>
  <c r="B49" i="127"/>
  <c r="B170" i="103"/>
  <c r="Y120" i="94"/>
  <c r="AP120" i="94"/>
  <c r="BF120" i="94"/>
  <c r="AE120" i="94"/>
  <c r="AV120" i="94"/>
  <c r="BL120" i="94"/>
  <c r="AB120" i="94"/>
  <c r="AS120" i="94"/>
  <c r="BI120" i="94"/>
  <c r="AK120" i="94"/>
  <c r="BB120" i="94"/>
  <c r="BR120" i="94"/>
  <c r="AL120" i="94"/>
  <c r="BC120" i="94"/>
  <c r="BS120" i="94"/>
  <c r="AM120" i="94"/>
  <c r="BD120" i="94"/>
  <c r="BT120" i="94"/>
  <c r="AJ120" i="94"/>
  <c r="BA120" i="94"/>
  <c r="BQ120" i="94"/>
  <c r="Z120" i="94"/>
  <c r="AQ120" i="94"/>
  <c r="BG120" i="94"/>
  <c r="AC120" i="94"/>
  <c r="AT120" i="94"/>
  <c r="BJ120" i="94"/>
  <c r="AD120" i="94"/>
  <c r="AU120" i="94"/>
  <c r="BK120" i="94"/>
  <c r="AI120" i="94"/>
  <c r="AZ120" i="94"/>
  <c r="BP120" i="94"/>
  <c r="AF120" i="94"/>
  <c r="AW120" i="94"/>
  <c r="BM120" i="94"/>
  <c r="AA115" i="94"/>
  <c r="AR115" i="94"/>
  <c r="BH115" i="94"/>
  <c r="AH115" i="94"/>
  <c r="AY115" i="94"/>
  <c r="BO115" i="94"/>
  <c r="AC115" i="94"/>
  <c r="AT115" i="94"/>
  <c r="BJ115" i="94"/>
  <c r="AF115" i="94"/>
  <c r="AW115" i="94"/>
  <c r="BM115" i="94"/>
  <c r="AE115" i="94"/>
  <c r="AV115" i="94"/>
  <c r="BL115" i="94"/>
  <c r="AD115" i="94"/>
  <c r="AU115" i="94"/>
  <c r="BK115" i="94"/>
  <c r="AG115" i="94"/>
  <c r="AX115" i="94"/>
  <c r="BN115" i="94"/>
  <c r="Y115" i="94"/>
  <c r="AP115" i="94"/>
  <c r="BF115" i="94"/>
  <c r="AB115" i="94"/>
  <c r="AS115" i="94"/>
  <c r="BI115" i="94"/>
  <c r="AM115" i="94"/>
  <c r="BD115" i="94"/>
  <c r="BT115" i="94"/>
  <c r="AD108" i="94"/>
  <c r="AU108" i="94"/>
  <c r="BK108" i="94"/>
  <c r="AA108" i="94"/>
  <c r="AR108" i="94"/>
  <c r="BH108" i="94"/>
  <c r="AI108" i="94"/>
  <c r="AZ108" i="94"/>
  <c r="BP108" i="94"/>
  <c r="X108" i="94"/>
  <c r="AF108" i="94"/>
  <c r="AW108" i="94"/>
  <c r="BM108" i="94"/>
  <c r="AK108" i="94"/>
  <c r="BB108" i="94"/>
  <c r="BR108" i="94"/>
  <c r="AE108" i="94"/>
  <c r="AV108" i="94"/>
  <c r="BL108" i="94"/>
  <c r="AB108" i="94"/>
  <c r="AS108" i="94"/>
  <c r="BI108" i="94"/>
  <c r="AH108" i="94"/>
  <c r="AY108" i="94"/>
  <c r="BO108" i="94"/>
  <c r="AG108" i="94"/>
  <c r="AX108" i="94"/>
  <c r="BN108" i="94"/>
  <c r="AL108" i="94"/>
  <c r="BC108" i="94"/>
  <c r="BS108" i="94"/>
  <c r="AM108" i="94"/>
  <c r="BD108" i="94"/>
  <c r="BT108" i="94"/>
  <c r="AJ108" i="94"/>
  <c r="BA108" i="94"/>
  <c r="BQ108" i="94"/>
  <c r="AA102" i="94"/>
  <c r="AR102" i="94"/>
  <c r="BH102" i="94"/>
  <c r="AI102" i="94"/>
  <c r="AZ102" i="94"/>
  <c r="BP102" i="94"/>
  <c r="X102" i="94"/>
  <c r="AF102" i="94"/>
  <c r="AW102" i="94"/>
  <c r="BM102" i="94"/>
  <c r="AC102" i="94"/>
  <c r="AT102" i="94"/>
  <c r="BJ102" i="94"/>
  <c r="AD102" i="94"/>
  <c r="AU102" i="94"/>
  <c r="BK102" i="94"/>
  <c r="AE102" i="94"/>
  <c r="AV102" i="94"/>
  <c r="BL102" i="94"/>
  <c r="AB102" i="94"/>
  <c r="AS102" i="94"/>
  <c r="BI102" i="94"/>
  <c r="Y102" i="94"/>
  <c r="AP102" i="94"/>
  <c r="BF102" i="94"/>
  <c r="AG102" i="94"/>
  <c r="AX102" i="94"/>
  <c r="BN102" i="94"/>
  <c r="AH102" i="94"/>
  <c r="AY102" i="94"/>
  <c r="BO102" i="94"/>
  <c r="AM102" i="94"/>
  <c r="BD102" i="94"/>
  <c r="BT102" i="94"/>
  <c r="AJ102" i="94"/>
  <c r="BA102" i="94"/>
  <c r="BQ102" i="94"/>
  <c r="AK102" i="94"/>
  <c r="BB102" i="94"/>
  <c r="BR102" i="94"/>
  <c r="AL102" i="94"/>
  <c r="BC102" i="94"/>
  <c r="BS102" i="94"/>
  <c r="AJ80" i="94"/>
  <c r="BA80" i="94"/>
  <c r="BQ80" i="94"/>
  <c r="Y80" i="94"/>
  <c r="AP80" i="94"/>
  <c r="BF80" i="94"/>
  <c r="AG80" i="94"/>
  <c r="AX80" i="94"/>
  <c r="BN80" i="94"/>
  <c r="AH80" i="94"/>
  <c r="AY80" i="94"/>
  <c r="BO80" i="94"/>
  <c r="AF80" i="94"/>
  <c r="AW80" i="94"/>
  <c r="BM80" i="94"/>
  <c r="AB80" i="94"/>
  <c r="AS80" i="94"/>
  <c r="BI80" i="94"/>
  <c r="AL80" i="94"/>
  <c r="BC80" i="94"/>
  <c r="BS80" i="94"/>
  <c r="AA80" i="94"/>
  <c r="AR80" i="94"/>
  <c r="BH80" i="94"/>
  <c r="AM80" i="94"/>
  <c r="BD80" i="94"/>
  <c r="BT80" i="94"/>
  <c r="AC80" i="94"/>
  <c r="AT80" i="94"/>
  <c r="BJ80" i="94"/>
  <c r="AK80" i="94"/>
  <c r="BB80" i="94"/>
  <c r="BR80" i="94"/>
  <c r="Z80" i="94"/>
  <c r="AQ80" i="94"/>
  <c r="BG80" i="94"/>
  <c r="X80" i="94"/>
  <c r="AO80" i="94"/>
  <c r="BE80" i="94"/>
  <c r="AC75" i="94"/>
  <c r="AT75" i="94"/>
  <c r="BJ75" i="94"/>
  <c r="AF75" i="94"/>
  <c r="AW75" i="94"/>
  <c r="BM75" i="94"/>
  <c r="AK75" i="94"/>
  <c r="BB75" i="94"/>
  <c r="BR75" i="94"/>
  <c r="AL75" i="94"/>
  <c r="BC75" i="94"/>
  <c r="BS75" i="94"/>
  <c r="AM75" i="94"/>
  <c r="BD75" i="94"/>
  <c r="BT75" i="94"/>
  <c r="AJ75" i="94"/>
  <c r="BA75" i="94"/>
  <c r="BQ75" i="94"/>
  <c r="AH75" i="94"/>
  <c r="AY75" i="94"/>
  <c r="BO75" i="94"/>
  <c r="AI75" i="94"/>
  <c r="AZ75" i="94"/>
  <c r="BP75" i="94"/>
  <c r="Y75" i="94"/>
  <c r="AP75" i="94"/>
  <c r="BF75" i="94"/>
  <c r="X75" i="94"/>
  <c r="AM64" i="94"/>
  <c r="BD64" i="94"/>
  <c r="BT64" i="94"/>
  <c r="AK64" i="94"/>
  <c r="BB64" i="94"/>
  <c r="BR64" i="94"/>
  <c r="AF64" i="94"/>
  <c r="AW64" i="94"/>
  <c r="BM64" i="94"/>
  <c r="AJ64" i="94"/>
  <c r="BA64" i="94"/>
  <c r="BQ64" i="94"/>
  <c r="AA64" i="94"/>
  <c r="AR64" i="94"/>
  <c r="BH64" i="94"/>
  <c r="Y64" i="94"/>
  <c r="AP64" i="94"/>
  <c r="BF64" i="94"/>
  <c r="AD64" i="94"/>
  <c r="AU64" i="94"/>
  <c r="BK64" i="94"/>
  <c r="Z64" i="94"/>
  <c r="AQ64" i="94"/>
  <c r="BG64" i="94"/>
  <c r="X57" i="94"/>
  <c r="Z57" i="94"/>
  <c r="AQ57" i="94"/>
  <c r="BG57" i="94"/>
  <c r="AE57" i="94"/>
  <c r="AV57" i="94"/>
  <c r="BL57" i="94"/>
  <c r="AA57" i="94"/>
  <c r="AR57" i="94"/>
  <c r="BH57" i="94"/>
  <c r="AJ57" i="94"/>
  <c r="BA57" i="94"/>
  <c r="BQ57" i="94"/>
  <c r="AL57" i="94"/>
  <c r="BC57" i="94"/>
  <c r="BS57" i="94"/>
  <c r="AG57" i="94"/>
  <c r="AX57" i="94"/>
  <c r="BN57" i="94"/>
  <c r="AK57" i="94"/>
  <c r="BB57" i="94"/>
  <c r="BR57" i="94"/>
  <c r="AH57" i="94"/>
  <c r="AY57" i="94"/>
  <c r="BO57" i="94"/>
  <c r="AC57" i="94"/>
  <c r="AT57" i="94"/>
  <c r="BJ57" i="94"/>
  <c r="AB57" i="94"/>
  <c r="AS57" i="94"/>
  <c r="BI57" i="94"/>
  <c r="AM57" i="94"/>
  <c r="BD57" i="94"/>
  <c r="BT57" i="94"/>
  <c r="Z51" i="94"/>
  <c r="AQ51" i="94"/>
  <c r="BG51" i="94"/>
  <c r="AA51" i="94"/>
  <c r="AR51" i="94"/>
  <c r="BH51" i="94"/>
  <c r="X51" i="94"/>
  <c r="Y51" i="94"/>
  <c r="AP51" i="94"/>
  <c r="BF51" i="94"/>
  <c r="AL51" i="94"/>
  <c r="BC51" i="94"/>
  <c r="BS51" i="94"/>
  <c r="AM51" i="94"/>
  <c r="BD51" i="94"/>
  <c r="BT51" i="94"/>
  <c r="AJ51" i="94"/>
  <c r="BA51" i="94"/>
  <c r="BQ51" i="94"/>
  <c r="AK51" i="94"/>
  <c r="BB51" i="94"/>
  <c r="BR51" i="94"/>
  <c r="AE51" i="94"/>
  <c r="AV51" i="94"/>
  <c r="BL51" i="94"/>
  <c r="AC51" i="94"/>
  <c r="AT51" i="94"/>
  <c r="BJ51" i="94"/>
  <c r="AI51" i="94"/>
  <c r="AZ51" i="94"/>
  <c r="BP51" i="94"/>
  <c r="AG51" i="94"/>
  <c r="AX51" i="94"/>
  <c r="BN51" i="94"/>
  <c r="Z44" i="94"/>
  <c r="AQ44" i="94"/>
  <c r="BG44" i="94"/>
  <c r="AG44" i="94"/>
  <c r="AX44" i="94"/>
  <c r="BN44" i="94"/>
  <c r="AL44" i="94"/>
  <c r="BC44" i="94"/>
  <c r="BS44" i="94"/>
  <c r="AM44" i="94"/>
  <c r="BD44" i="94"/>
  <c r="BT44" i="94"/>
  <c r="AA44" i="94"/>
  <c r="AR44" i="94"/>
  <c r="BH44" i="94"/>
  <c r="AF44" i="94"/>
  <c r="AW44" i="94"/>
  <c r="BM44" i="94"/>
  <c r="AK44" i="94"/>
  <c r="BB44" i="94"/>
  <c r="BR44" i="94"/>
  <c r="X44" i="94"/>
  <c r="AE38" i="94"/>
  <c r="AV38" i="94"/>
  <c r="BL38" i="94"/>
  <c r="AC38" i="94"/>
  <c r="AT38" i="94"/>
  <c r="BJ38" i="94"/>
  <c r="AJ38" i="94"/>
  <c r="BA38" i="94"/>
  <c r="BQ38" i="94"/>
  <c r="AF38" i="94"/>
  <c r="AW38" i="94"/>
  <c r="BM38" i="94"/>
  <c r="AI38" i="94"/>
  <c r="AZ38" i="94"/>
  <c r="BP38" i="94"/>
  <c r="AG38" i="94"/>
  <c r="AX38" i="94"/>
  <c r="BN38" i="94"/>
  <c r="AD38" i="94"/>
  <c r="AU38" i="94"/>
  <c r="BK38" i="94"/>
  <c r="Z38" i="94"/>
  <c r="AQ38" i="94"/>
  <c r="BG38" i="94"/>
  <c r="AL32" i="94"/>
  <c r="BC32" i="94"/>
  <c r="BS32" i="94"/>
  <c r="AJ32" i="94"/>
  <c r="BA32" i="94"/>
  <c r="BQ32" i="94"/>
  <c r="AI32" i="94"/>
  <c r="AZ32" i="94"/>
  <c r="BP32" i="94"/>
  <c r="AM32" i="94"/>
  <c r="BD32" i="94"/>
  <c r="BT32" i="94"/>
  <c r="Z32" i="94"/>
  <c r="AQ32" i="94"/>
  <c r="BG32" i="94"/>
  <c r="X32" i="94"/>
  <c r="Y32" i="94"/>
  <c r="AP32" i="94"/>
  <c r="BF32" i="94"/>
  <c r="AC32" i="94"/>
  <c r="AT32" i="94"/>
  <c r="BJ32" i="94"/>
  <c r="AL20" i="94"/>
  <c r="BC20" i="94"/>
  <c r="BS20" i="94"/>
  <c r="AJ20" i="94"/>
  <c r="BA20" i="94"/>
  <c r="BQ20" i="94"/>
  <c r="AM20" i="94"/>
  <c r="BD20" i="94"/>
  <c r="BT20" i="94"/>
  <c r="AI20" i="94"/>
  <c r="AZ20" i="94"/>
  <c r="BP20" i="94"/>
  <c r="Z20" i="94"/>
  <c r="AQ20" i="94"/>
  <c r="BG20" i="94"/>
  <c r="X20" i="94"/>
  <c r="AC20" i="94"/>
  <c r="AT20" i="94"/>
  <c r="BJ20" i="94"/>
  <c r="Y20" i="94"/>
  <c r="AP20" i="94"/>
  <c r="BF20" i="94"/>
  <c r="AL16" i="94"/>
  <c r="BC16" i="94"/>
  <c r="BS16" i="94"/>
  <c r="AM16" i="94"/>
  <c r="BD16" i="94"/>
  <c r="BT16" i="94"/>
  <c r="AJ16" i="94"/>
  <c r="BA16" i="94"/>
  <c r="BQ16" i="94"/>
  <c r="AK16" i="94"/>
  <c r="BB16" i="94"/>
  <c r="BR16" i="94"/>
  <c r="Z16" i="94"/>
  <c r="AQ16" i="94"/>
  <c r="BG16" i="94"/>
  <c r="AA16" i="94"/>
  <c r="AR16" i="94"/>
  <c r="BH16" i="94"/>
  <c r="X16" i="94"/>
  <c r="Y16" i="94"/>
  <c r="AP16" i="94"/>
  <c r="BF16" i="94"/>
  <c r="X11" i="94"/>
  <c r="AO11" i="94"/>
  <c r="BE11" i="94"/>
  <c r="Y11" i="94"/>
  <c r="AP11" i="94"/>
  <c r="BF11" i="94"/>
  <c r="Z11" i="94"/>
  <c r="AQ11" i="94"/>
  <c r="BG11" i="94"/>
  <c r="AA11" i="94"/>
  <c r="AR11" i="94"/>
  <c r="BH11" i="94"/>
  <c r="AB11" i="94"/>
  <c r="AS11" i="94"/>
  <c r="BI11" i="94"/>
  <c r="AC11" i="94"/>
  <c r="AT11" i="94"/>
  <c r="BJ11" i="94"/>
  <c r="AD11" i="94"/>
  <c r="AU11" i="94"/>
  <c r="BK11" i="94"/>
  <c r="AE11" i="94"/>
  <c r="AV11" i="94"/>
  <c r="BL11" i="94"/>
  <c r="X7" i="94"/>
  <c r="Y7" i="94"/>
  <c r="AP7" i="94"/>
  <c r="BF7" i="94"/>
  <c r="Z7" i="94"/>
  <c r="AQ7" i="94"/>
  <c r="BG7" i="94"/>
  <c r="AA7" i="94"/>
  <c r="AR7" i="94"/>
  <c r="BH7" i="94"/>
  <c r="AB7" i="94"/>
  <c r="AS7" i="94"/>
  <c r="BI7" i="94"/>
  <c r="AC7" i="94"/>
  <c r="AT7" i="94"/>
  <c r="BJ7" i="94"/>
  <c r="AD7" i="94"/>
  <c r="AU7" i="94"/>
  <c r="BK7" i="94"/>
  <c r="AE7" i="94"/>
  <c r="AV7" i="94"/>
  <c r="BL7" i="94"/>
  <c r="AR111" i="94"/>
  <c r="BH111" i="94"/>
  <c r="AY111" i="94"/>
  <c r="BO111" i="94"/>
  <c r="AU101" i="94"/>
  <c r="BK101" i="94"/>
  <c r="BB101" i="94"/>
  <c r="BR101" i="94"/>
  <c r="AQ81" i="94"/>
  <c r="BG81" i="94"/>
  <c r="AS81" i="94"/>
  <c r="BI81" i="94"/>
  <c r="AV70" i="94"/>
  <c r="BL70" i="94"/>
  <c r="AU70" i="94"/>
  <c r="BK70" i="94"/>
  <c r="AT70" i="94"/>
  <c r="BJ70" i="94"/>
  <c r="AS70" i="94"/>
  <c r="BI70" i="94"/>
  <c r="BB52" i="94"/>
  <c r="BR52" i="94"/>
  <c r="BD52" i="94"/>
  <c r="BT52" i="94"/>
  <c r="BC52" i="94"/>
  <c r="BS52" i="94"/>
  <c r="BA52" i="94"/>
  <c r="BQ52" i="94"/>
  <c r="D250" i="99"/>
  <c r="F123" i="99"/>
  <c r="D245" i="99"/>
  <c r="F118" i="99"/>
  <c r="D239" i="99"/>
  <c r="F112" i="99"/>
  <c r="D233" i="99"/>
  <c r="F106" i="99"/>
  <c r="D226" i="99"/>
  <c r="F99" i="99"/>
  <c r="D212" i="99"/>
  <c r="F85" i="99"/>
  <c r="D205" i="99"/>
  <c r="F78" i="99"/>
  <c r="D194" i="99"/>
  <c r="F67" i="99"/>
  <c r="D187" i="99"/>
  <c r="F60" i="99"/>
  <c r="D181" i="99"/>
  <c r="F54" i="99"/>
  <c r="D168" i="99"/>
  <c r="F41" i="99"/>
  <c r="D152" i="99"/>
  <c r="F25" i="99"/>
  <c r="D141" i="99"/>
  <c r="F14" i="99"/>
  <c r="D136" i="99"/>
  <c r="F9" i="99"/>
  <c r="AN19" i="94"/>
  <c r="AO113" i="94"/>
  <c r="BE113" i="94"/>
  <c r="AO18" i="94"/>
  <c r="BE18" i="94"/>
  <c r="AN18" i="94"/>
  <c r="AN34" i="94"/>
  <c r="AO34" i="94"/>
  <c r="BE34" i="94"/>
  <c r="AN54" i="94"/>
  <c r="AO54" i="94"/>
  <c r="BE54" i="94"/>
  <c r="BU54" i="94"/>
  <c r="AO54" i="99"/>
  <c r="F181" i="99"/>
  <c r="AO58" i="94"/>
  <c r="BE58" i="94"/>
  <c r="AN58" i="94"/>
  <c r="AN66" i="94"/>
  <c r="AP66" i="94"/>
  <c r="BF66" i="94"/>
  <c r="Y90" i="94"/>
  <c r="AP90" i="94"/>
  <c r="BF90" i="94"/>
  <c r="AK90" i="94"/>
  <c r="BB90" i="94"/>
  <c r="BR90" i="94"/>
  <c r="AB90" i="94"/>
  <c r="AS90" i="94"/>
  <c r="BI90" i="94"/>
  <c r="AA90" i="94"/>
  <c r="AR90" i="94"/>
  <c r="BH90" i="94"/>
  <c r="AJ5" i="94"/>
  <c r="BA5" i="94"/>
  <c r="BQ5" i="94"/>
  <c r="AG5" i="94"/>
  <c r="AX5" i="94"/>
  <c r="BN5" i="94"/>
  <c r="AE5" i="94"/>
  <c r="AV5" i="94"/>
  <c r="BL5" i="94"/>
  <c r="AC5" i="94"/>
  <c r="AT5" i="94"/>
  <c r="BJ5" i="94"/>
  <c r="AO9" i="94"/>
  <c r="BE9" i="94"/>
  <c r="BU9" i="94"/>
  <c r="AO9" i="99"/>
  <c r="F136" i="99"/>
  <c r="AP25" i="94"/>
  <c r="BF25" i="94"/>
  <c r="AT25" i="94"/>
  <c r="BJ25" i="94"/>
  <c r="AO25" i="94"/>
  <c r="BE25" i="94"/>
  <c r="AX10" i="94"/>
  <c r="BN10" i="94"/>
  <c r="BC10" i="94"/>
  <c r="BS10" i="94"/>
  <c r="AS42" i="94"/>
  <c r="BI42" i="94"/>
  <c r="BB42" i="94"/>
  <c r="BR42" i="94"/>
  <c r="AX58" i="94"/>
  <c r="BN58" i="94"/>
  <c r="AU58" i="94"/>
  <c r="BK58" i="94"/>
  <c r="AY58" i="94"/>
  <c r="BO58" i="94"/>
  <c r="BC15" i="94"/>
  <c r="BS15" i="94"/>
  <c r="BD19" i="94"/>
  <c r="BT19" i="94"/>
  <c r="BD47" i="94"/>
  <c r="BT47" i="94"/>
  <c r="BA47" i="94"/>
  <c r="BQ47" i="94"/>
  <c r="AS52" i="94"/>
  <c r="BI52" i="94"/>
  <c r="AY52" i="94"/>
  <c r="BO52" i="94"/>
  <c r="AN106" i="94"/>
  <c r="AN116" i="94"/>
  <c r="AX101" i="94"/>
  <c r="BN101" i="94"/>
  <c r="AI115" i="94"/>
  <c r="AZ115" i="94"/>
  <c r="BP115" i="94"/>
  <c r="AL7" i="94"/>
  <c r="BC7" i="94"/>
  <c r="BS7" i="94"/>
  <c r="AJ7" i="94"/>
  <c r="BA7" i="94"/>
  <c r="BQ7" i="94"/>
  <c r="AL11" i="94"/>
  <c r="BC11" i="94"/>
  <c r="BS11" i="94"/>
  <c r="AJ11" i="94"/>
  <c r="BA11" i="94"/>
  <c r="BQ11" i="94"/>
  <c r="AT15" i="94"/>
  <c r="BJ15" i="94"/>
  <c r="AS15" i="94"/>
  <c r="BI15" i="94"/>
  <c r="AY19" i="94"/>
  <c r="BO19" i="94"/>
  <c r="BC19" i="94"/>
  <c r="BS19" i="94"/>
  <c r="AV19" i="94"/>
  <c r="BL19" i="94"/>
  <c r="AO99" i="94"/>
  <c r="BE99" i="94"/>
  <c r="AN99" i="94"/>
  <c r="BC101" i="94"/>
  <c r="BS101" i="94"/>
  <c r="AC16" i="94"/>
  <c r="AT16" i="94"/>
  <c r="BJ16" i="94"/>
  <c r="AE16" i="94"/>
  <c r="AV16" i="94"/>
  <c r="BL16" i="94"/>
  <c r="AG20" i="94"/>
  <c r="AX20" i="94"/>
  <c r="BN20" i="94"/>
  <c r="AB20" i="94"/>
  <c r="AS20" i="94"/>
  <c r="BI20" i="94"/>
  <c r="AK32" i="94"/>
  <c r="BB32" i="94"/>
  <c r="BR32" i="94"/>
  <c r="AB32" i="94"/>
  <c r="AS32" i="94"/>
  <c r="BI32" i="94"/>
  <c r="AN40" i="94"/>
  <c r="AE44" i="94"/>
  <c r="AV44" i="94"/>
  <c r="BL44" i="94"/>
  <c r="AJ44" i="94"/>
  <c r="BA44" i="94"/>
  <c r="BQ44" i="94"/>
  <c r="AW52" i="94"/>
  <c r="BM52" i="94"/>
  <c r="AN60" i="94"/>
  <c r="AP60" i="94"/>
  <c r="BF60" i="94"/>
  <c r="BU60" i="94"/>
  <c r="AO60" i="99"/>
  <c r="F187" i="99"/>
  <c r="AH64" i="94"/>
  <c r="AY64" i="94"/>
  <c r="BO64" i="94"/>
  <c r="AC64" i="94"/>
  <c r="AT64" i="94"/>
  <c r="BJ64" i="94"/>
  <c r="AY76" i="94"/>
  <c r="BO76" i="94"/>
  <c r="AN76" i="94"/>
  <c r="AV76" i="94"/>
  <c r="BL76" i="94"/>
  <c r="AI80" i="94"/>
  <c r="AZ80" i="94"/>
  <c r="BP80" i="94"/>
  <c r="AU25" i="94"/>
  <c r="BK25" i="94"/>
  <c r="AV111" i="94"/>
  <c r="BL111" i="94"/>
  <c r="Z115" i="94"/>
  <c r="AQ115" i="94"/>
  <c r="BG115" i="94"/>
  <c r="AO123" i="94"/>
  <c r="BE123" i="94"/>
  <c r="AN123" i="94"/>
  <c r="AH38" i="94"/>
  <c r="AY38" i="94"/>
  <c r="BO38" i="94"/>
  <c r="AK38" i="94"/>
  <c r="BB38" i="94"/>
  <c r="BR38" i="94"/>
  <c r="AV81" i="94"/>
  <c r="BL81" i="94"/>
  <c r="AX81" i="94"/>
  <c r="BN81" i="94"/>
  <c r="AB51" i="94"/>
  <c r="AS51" i="94"/>
  <c r="BI51" i="94"/>
  <c r="BB85" i="94"/>
  <c r="BR85" i="94"/>
  <c r="AZ85" i="94"/>
  <c r="BP85" i="94"/>
  <c r="AO106" i="94"/>
  <c r="BE106" i="94"/>
  <c r="X120" i="94"/>
  <c r="AT47" i="94"/>
  <c r="BJ47" i="94"/>
  <c r="AS47" i="94"/>
  <c r="BI47" i="94"/>
  <c r="AD57" i="94"/>
  <c r="AU57" i="94"/>
  <c r="BK57" i="94"/>
  <c r="AE75" i="94"/>
  <c r="AV75" i="94"/>
  <c r="BL75" i="94"/>
  <c r="AG75" i="94"/>
  <c r="AX75" i="94"/>
  <c r="BN75" i="94"/>
  <c r="AR122" i="94"/>
  <c r="BH122" i="94"/>
  <c r="AN122" i="94"/>
  <c r="A150" i="103"/>
  <c r="A105" i="127"/>
  <c r="A162" i="103"/>
  <c r="A121" i="127"/>
  <c r="A226" i="103"/>
  <c r="A22" i="127"/>
  <c r="A212" i="103"/>
  <c r="A192" i="103"/>
  <c r="A147" i="103"/>
  <c r="A97" i="127"/>
  <c r="A91" i="127"/>
  <c r="A189" i="103"/>
  <c r="A184" i="103"/>
  <c r="A83" i="127"/>
  <c r="A39" i="127"/>
  <c r="A167" i="103"/>
  <c r="B178" i="103"/>
  <c r="B68" i="127"/>
  <c r="B199" i="103"/>
  <c r="B29" i="127"/>
  <c r="B26" i="127"/>
  <c r="B165" i="103"/>
  <c r="F35" i="99"/>
  <c r="AN25" i="94"/>
  <c r="AN37" i="94"/>
  <c r="AO38" i="94"/>
  <c r="BE38" i="94"/>
  <c r="A177" i="103"/>
  <c r="A65" i="127"/>
  <c r="A145" i="103"/>
  <c r="A103" i="127"/>
  <c r="A159" i="103"/>
  <c r="A149" i="103"/>
  <c r="A214" i="103"/>
  <c r="A33" i="127"/>
  <c r="A166" i="103"/>
  <c r="A27" i="127"/>
  <c r="B203" i="103"/>
  <c r="B149" i="103"/>
  <c r="B147" i="103"/>
  <c r="B192" i="103"/>
  <c r="B97" i="127"/>
  <c r="B91" i="127"/>
  <c r="B189" i="103"/>
  <c r="B74" i="127"/>
  <c r="B182" i="103"/>
  <c r="F47" i="99"/>
  <c r="F18" i="99"/>
  <c r="BA111" i="94"/>
  <c r="BQ111" i="94"/>
  <c r="AX111" i="94"/>
  <c r="BN111" i="94"/>
  <c r="BA76" i="94"/>
  <c r="BQ76" i="94"/>
  <c r="BD76" i="94"/>
  <c r="BT76" i="94"/>
  <c r="AS101" i="94"/>
  <c r="BI101" i="94"/>
  <c r="BD111" i="94"/>
  <c r="BT111" i="94"/>
  <c r="AY85" i="94"/>
  <c r="BO85" i="94"/>
  <c r="BA106" i="94"/>
  <c r="BQ106" i="94"/>
  <c r="A173" i="103"/>
  <c r="A216" i="103"/>
  <c r="A187" i="103"/>
  <c r="A88" i="127"/>
  <c r="A69" i="127"/>
  <c r="A217" i="103"/>
  <c r="B56" i="127"/>
  <c r="B173" i="103"/>
  <c r="B172" i="103"/>
  <c r="B53" i="127"/>
  <c r="X124" i="94"/>
  <c r="AF124" i="94"/>
  <c r="AW124" i="94"/>
  <c r="BM124" i="94"/>
  <c r="Y124" i="94"/>
  <c r="AP124" i="94"/>
  <c r="BF124" i="94"/>
  <c r="AH124" i="94"/>
  <c r="AY124" i="94"/>
  <c r="BO124" i="94"/>
  <c r="AA124" i="94"/>
  <c r="AR124" i="94"/>
  <c r="BH124" i="94"/>
  <c r="AM124" i="94"/>
  <c r="BD124" i="94"/>
  <c r="BT124" i="94"/>
  <c r="AB124" i="94"/>
  <c r="AS124" i="94"/>
  <c r="BI124" i="94"/>
  <c r="AG124" i="94"/>
  <c r="AX124" i="94"/>
  <c r="BN124" i="94"/>
  <c r="Z124" i="94"/>
  <c r="AQ124" i="94"/>
  <c r="BG124" i="94"/>
  <c r="AL124" i="94"/>
  <c r="BC124" i="94"/>
  <c r="BS124" i="94"/>
  <c r="AP101" i="94"/>
  <c r="BF101" i="94"/>
  <c r="AE79" i="94"/>
  <c r="AV79" i="94"/>
  <c r="BL79" i="94"/>
  <c r="AC79" i="94"/>
  <c r="AT79" i="94"/>
  <c r="BJ79" i="94"/>
  <c r="AH79" i="94"/>
  <c r="AY79" i="94"/>
  <c r="BO79" i="94"/>
  <c r="AL79" i="94"/>
  <c r="BC79" i="94"/>
  <c r="BS79" i="94"/>
  <c r="AI79" i="94"/>
  <c r="AZ79" i="94"/>
  <c r="BP79" i="94"/>
  <c r="Y79" i="94"/>
  <c r="AG79" i="94"/>
  <c r="AX79" i="94"/>
  <c r="BN79" i="94"/>
  <c r="Z79" i="94"/>
  <c r="AQ79" i="94"/>
  <c r="BG79" i="94"/>
  <c r="AF79" i="94"/>
  <c r="AW79" i="94"/>
  <c r="BM79" i="94"/>
  <c r="Y55" i="94"/>
  <c r="AP55" i="94"/>
  <c r="BF55" i="94"/>
  <c r="Z55" i="94"/>
  <c r="AQ55" i="94"/>
  <c r="BG55" i="94"/>
  <c r="AA55" i="94"/>
  <c r="AR55" i="94"/>
  <c r="BH55" i="94"/>
  <c r="X55" i="94"/>
  <c r="AK55" i="94"/>
  <c r="BB55" i="94"/>
  <c r="BR55" i="94"/>
  <c r="AL55" i="94"/>
  <c r="BC55" i="94"/>
  <c r="BS55" i="94"/>
  <c r="AM55" i="94"/>
  <c r="BD55" i="94"/>
  <c r="BT55" i="94"/>
  <c r="AJ55" i="94"/>
  <c r="BA55" i="94"/>
  <c r="BQ55" i="94"/>
  <c r="D231" i="99"/>
  <c r="F104" i="99"/>
  <c r="D208" i="99"/>
  <c r="F81" i="99"/>
  <c r="D193" i="99"/>
  <c r="F66" i="99"/>
  <c r="D179" i="99"/>
  <c r="F52" i="99"/>
  <c r="D173" i="99"/>
  <c r="F46" i="99"/>
  <c r="D161" i="99"/>
  <c r="F34" i="99"/>
  <c r="D148" i="99"/>
  <c r="F21" i="99"/>
  <c r="D144" i="99"/>
  <c r="F17" i="99"/>
  <c r="D139" i="99"/>
  <c r="F12" i="99"/>
  <c r="D135" i="99"/>
  <c r="F8" i="99"/>
  <c r="AN78" i="94"/>
  <c r="AN107" i="94"/>
  <c r="AP111" i="94"/>
  <c r="BF111" i="94"/>
  <c r="BB111" i="94"/>
  <c r="BR111" i="94"/>
  <c r="BB76" i="94"/>
  <c r="BR76" i="94"/>
  <c r="AW76" i="94"/>
  <c r="BM76" i="94"/>
  <c r="AZ76" i="94"/>
  <c r="BP76" i="94"/>
  <c r="AQ111" i="94"/>
  <c r="BG111" i="94"/>
  <c r="AW101" i="94"/>
  <c r="BM101" i="94"/>
  <c r="BC81" i="94"/>
  <c r="BS81" i="94"/>
  <c r="AP81" i="94"/>
  <c r="BF81" i="94"/>
  <c r="AQ85" i="94"/>
  <c r="BG85" i="94"/>
  <c r="BC85" i="94"/>
  <c r="BS85" i="94"/>
  <c r="BD85" i="94"/>
  <c r="BT85" i="94"/>
  <c r="AW106" i="94"/>
  <c r="BM106" i="94"/>
  <c r="BD106" i="94"/>
  <c r="BT106" i="94"/>
  <c r="BB106" i="94"/>
  <c r="BR106" i="94"/>
  <c r="A114" i="127"/>
  <c r="A206" i="103"/>
  <c r="B114" i="127"/>
  <c r="B151" i="103"/>
  <c r="B205" i="103"/>
  <c r="B206" i="103"/>
  <c r="B223" i="103"/>
  <c r="B160" i="103"/>
  <c r="B204" i="103"/>
  <c r="B217" i="103"/>
  <c r="B69" i="127"/>
  <c r="B179" i="103"/>
  <c r="B145" i="103"/>
  <c r="B65" i="127"/>
  <c r="B43" i="127"/>
  <c r="B168" i="103"/>
  <c r="F76" i="99"/>
  <c r="BB104" i="94"/>
  <c r="BR104" i="94"/>
  <c r="BA104" i="94"/>
  <c r="BQ104" i="94"/>
  <c r="BU104" i="94"/>
  <c r="AO104" i="99"/>
  <c r="F231" i="99"/>
  <c r="AT85" i="94"/>
  <c r="BJ85" i="94"/>
  <c r="AV85" i="94"/>
  <c r="BL85" i="94"/>
  <c r="AU106" i="94"/>
  <c r="BK106" i="94"/>
  <c r="AT106" i="94"/>
  <c r="BJ106" i="94"/>
  <c r="AW96" i="94"/>
  <c r="BM96" i="94"/>
  <c r="AU96" i="94"/>
  <c r="BK96" i="94"/>
  <c r="F85" i="127"/>
  <c r="F62" i="127"/>
  <c r="F55" i="127"/>
  <c r="F46" i="127"/>
  <c r="F90" i="127"/>
  <c r="F78" i="127"/>
  <c r="F66" i="127"/>
  <c r="F54" i="127"/>
  <c r="F34" i="127"/>
  <c r="F19" i="127"/>
  <c r="F8" i="127"/>
  <c r="F52" i="127"/>
  <c r="AW85" i="94"/>
  <c r="BM85" i="94"/>
  <c r="BA85" i="94"/>
  <c r="BQ85" i="94"/>
  <c r="AS106" i="94"/>
  <c r="BI106" i="94"/>
  <c r="AV106" i="94"/>
  <c r="BL106" i="94"/>
  <c r="AY96" i="94"/>
  <c r="BO96" i="94"/>
  <c r="AR96" i="94"/>
  <c r="BH96" i="94"/>
  <c r="F122" i="127"/>
  <c r="F80" i="127"/>
  <c r="F51" i="127"/>
  <c r="F37" i="127"/>
  <c r="F17" i="127"/>
  <c r="F10" i="127"/>
  <c r="DC1" i="118"/>
  <c r="DS1" i="118"/>
  <c r="BP1" i="118"/>
  <c r="CF1" i="118"/>
  <c r="CV1" i="118"/>
  <c r="DL1" i="118"/>
  <c r="BU1" i="118"/>
  <c r="BC96" i="94"/>
  <c r="BS96" i="94"/>
  <c r="AQ96" i="94"/>
  <c r="BG96" i="94"/>
  <c r="F123" i="127"/>
  <c r="F119" i="127"/>
  <c r="F106" i="127"/>
  <c r="F102" i="127"/>
  <c r="F95" i="127"/>
  <c r="F81" i="127"/>
  <c r="F71" i="127"/>
  <c r="F44" i="127"/>
  <c r="F35" i="127"/>
  <c r="F18" i="127"/>
  <c r="F15" i="127"/>
  <c r="F9" i="127"/>
  <c r="U85" i="82"/>
  <c r="AI85" i="82"/>
  <c r="U78" i="82"/>
  <c r="AI78" i="82"/>
  <c r="AI48" i="82"/>
  <c r="V78" i="82"/>
  <c r="AJ78" i="82"/>
  <c r="W92" i="82"/>
  <c r="AK92" i="82"/>
  <c r="AK79" i="82"/>
  <c r="AK20" i="82"/>
  <c r="X75" i="82"/>
  <c r="AL75" i="82"/>
  <c r="AL20" i="82"/>
  <c r="Y80" i="82"/>
  <c r="AM80" i="82"/>
  <c r="Z92" i="82"/>
  <c r="AN92" i="82"/>
  <c r="AP76" i="82"/>
  <c r="AQ76" i="82"/>
  <c r="AD78" i="82"/>
  <c r="AR78" i="82"/>
  <c r="AS81" i="82"/>
  <c r="AS76" i="82"/>
  <c r="AF78" i="82"/>
  <c r="AT78" i="82"/>
  <c r="AH107" i="82"/>
  <c r="AV107" i="82"/>
  <c r="AF107" i="82"/>
  <c r="AT107" i="82"/>
  <c r="V107" i="82"/>
  <c r="AJ107" i="82"/>
  <c r="AG107" i="82"/>
  <c r="AU107" i="82"/>
  <c r="AE107" i="82"/>
  <c r="AS107" i="82"/>
  <c r="Y107" i="82"/>
  <c r="AM107" i="82"/>
  <c r="AH95" i="82"/>
  <c r="AV95" i="82"/>
  <c r="AG95" i="82"/>
  <c r="AU95" i="82"/>
  <c r="V95" i="82"/>
  <c r="AJ95" i="82"/>
  <c r="Y95" i="82"/>
  <c r="AM95" i="82"/>
  <c r="AG15" i="82"/>
  <c r="AU15" i="82"/>
  <c r="AH15" i="82"/>
  <c r="AV15" i="82"/>
  <c r="AF15" i="82"/>
  <c r="AT15" i="82"/>
  <c r="AE15" i="82"/>
  <c r="AS15" i="82"/>
  <c r="AD15" i="82"/>
  <c r="AR15" i="82"/>
  <c r="AC15" i="82"/>
  <c r="AQ15" i="82"/>
  <c r="AB15" i="82"/>
  <c r="AP15" i="82"/>
  <c r="AA15" i="82"/>
  <c r="AO15" i="82"/>
  <c r="Z15" i="82"/>
  <c r="AN15" i="82"/>
  <c r="Y15" i="82"/>
  <c r="AM15" i="82"/>
  <c r="X15" i="82"/>
  <c r="AL15" i="82"/>
  <c r="AH9" i="82"/>
  <c r="AV9" i="82"/>
  <c r="AE9" i="82"/>
  <c r="AS9" i="82"/>
  <c r="Y9" i="82"/>
  <c r="AM9" i="82"/>
  <c r="W9" i="82"/>
  <c r="AK9" i="82"/>
  <c r="AG9" i="82"/>
  <c r="AU9" i="82"/>
  <c r="V9" i="82"/>
  <c r="AJ9" i="82"/>
  <c r="AH5" i="82"/>
  <c r="AV5" i="82"/>
  <c r="AG5" i="82"/>
  <c r="AU5" i="82"/>
  <c r="AF5" i="82"/>
  <c r="AT5" i="82"/>
  <c r="X5" i="82"/>
  <c r="AL5" i="82"/>
  <c r="AE5" i="82"/>
  <c r="AS5" i="82"/>
  <c r="AD5" i="82"/>
  <c r="AR5" i="82"/>
  <c r="AC5" i="82"/>
  <c r="AQ5" i="82"/>
  <c r="AB5" i="82"/>
  <c r="AP5" i="82"/>
  <c r="AA5" i="82"/>
  <c r="AO5" i="82"/>
  <c r="Z5" i="82"/>
  <c r="AN5" i="82"/>
  <c r="Y5" i="82"/>
  <c r="AM5" i="82"/>
  <c r="W5" i="82"/>
  <c r="AK5" i="82"/>
  <c r="CQ1" i="118"/>
  <c r="DG1" i="118"/>
  <c r="BT1" i="118"/>
  <c r="CJ1" i="118"/>
  <c r="CZ1" i="118"/>
  <c r="DP1" i="118"/>
  <c r="CK1" i="118"/>
  <c r="AV96" i="94"/>
  <c r="BL96" i="94"/>
  <c r="DM1" i="118"/>
  <c r="DU1" i="118"/>
  <c r="BY1" i="118"/>
  <c r="BI1" i="118"/>
  <c r="BD96" i="94"/>
  <c r="BT96" i="94"/>
  <c r="F5" i="127"/>
  <c r="F115" i="127"/>
  <c r="F112" i="127"/>
  <c r="F70" i="127"/>
  <c r="F47" i="127"/>
  <c r="F42" i="127"/>
  <c r="F38" i="127"/>
  <c r="F28" i="127"/>
  <c r="F20" i="127"/>
  <c r="F11" i="127"/>
  <c r="U92" i="82"/>
  <c r="AI92" i="82"/>
  <c r="AI81" i="82"/>
  <c r="AI76" i="82"/>
  <c r="AI67" i="82"/>
  <c r="AI54" i="82"/>
  <c r="AJ81" i="82"/>
  <c r="AJ76" i="82"/>
  <c r="AJ57" i="82"/>
  <c r="W78" i="82"/>
  <c r="AK78" i="82"/>
  <c r="X80" i="82"/>
  <c r="AL80" i="82"/>
  <c r="X71" i="82"/>
  <c r="AL71" i="82"/>
  <c r="AL48" i="82"/>
  <c r="Y87" i="82"/>
  <c r="AM87" i="82"/>
  <c r="AM67" i="82"/>
  <c r="AM54" i="82"/>
  <c r="AM20" i="82"/>
  <c r="Z78" i="82"/>
  <c r="AN78" i="82"/>
  <c r="AN57" i="82"/>
  <c r="AN46" i="82"/>
  <c r="AN17" i="82"/>
  <c r="AO57" i="82"/>
  <c r="AO46" i="82"/>
  <c r="AO17" i="82"/>
  <c r="AB87" i="82"/>
  <c r="AP87" i="82"/>
  <c r="AB80" i="82"/>
  <c r="AP80" i="82"/>
  <c r="AB71" i="82"/>
  <c r="AP71" i="82"/>
  <c r="AP48" i="82"/>
  <c r="AC87" i="82"/>
  <c r="AQ87" i="82"/>
  <c r="AC80" i="82"/>
  <c r="AQ80" i="82"/>
  <c r="AC71" i="82"/>
  <c r="AQ71" i="82"/>
  <c r="AQ48" i="82"/>
  <c r="AR76" i="82"/>
  <c r="AR48" i="82"/>
  <c r="AF87" i="82"/>
  <c r="AT87" i="82"/>
  <c r="AU81" i="82"/>
  <c r="AP106" i="82"/>
  <c r="AN106" i="82"/>
  <c r="AV104" i="82"/>
  <c r="AH102" i="82"/>
  <c r="AV102" i="82"/>
  <c r="AG102" i="82"/>
  <c r="AF102" i="82"/>
  <c r="AT102" i="82"/>
  <c r="W102" i="82"/>
  <c r="AK102" i="82"/>
  <c r="AE102" i="82"/>
  <c r="AS102" i="82"/>
  <c r="AD102" i="82"/>
  <c r="AR102" i="82"/>
  <c r="AC102" i="82"/>
  <c r="AQ102" i="82"/>
  <c r="AB102" i="82"/>
  <c r="AP102" i="82"/>
  <c r="AA102" i="82"/>
  <c r="AO102" i="82"/>
  <c r="Z102" i="82"/>
  <c r="AN102" i="82"/>
  <c r="V102" i="82"/>
  <c r="AJ102" i="82"/>
  <c r="AF64" i="82"/>
  <c r="AT64" i="82"/>
  <c r="AG64" i="82"/>
  <c r="AU64" i="82"/>
  <c r="AH64" i="82"/>
  <c r="Y64" i="82"/>
  <c r="AM64" i="82"/>
  <c r="AD64" i="82"/>
  <c r="AR64" i="82"/>
  <c r="AC64" i="82"/>
  <c r="AQ64" i="82"/>
  <c r="AB64" i="82"/>
  <c r="AP64" i="82"/>
  <c r="AA64" i="82"/>
  <c r="AO64" i="82"/>
  <c r="Z64" i="82"/>
  <c r="AN64" i="82"/>
  <c r="X64" i="82"/>
  <c r="AL64" i="82"/>
  <c r="AH55" i="82"/>
  <c r="AV55" i="82"/>
  <c r="AG55" i="82"/>
  <c r="AU55" i="82"/>
  <c r="AF55" i="82"/>
  <c r="AT55" i="82"/>
  <c r="X55" i="82"/>
  <c r="AL55" i="82"/>
  <c r="AD55" i="82"/>
  <c r="AR55" i="82"/>
  <c r="AC55" i="82"/>
  <c r="AQ55" i="82"/>
  <c r="AB55" i="82"/>
  <c r="AP55" i="82"/>
  <c r="AA55" i="82"/>
  <c r="AO55" i="82"/>
  <c r="Z55" i="82"/>
  <c r="AN55" i="82"/>
  <c r="W55" i="82"/>
  <c r="AK55" i="82"/>
  <c r="AH52" i="82"/>
  <c r="AV52" i="82"/>
  <c r="AE52" i="82"/>
  <c r="AS52" i="82"/>
  <c r="AG52" i="82"/>
  <c r="AU52" i="82"/>
  <c r="AF52" i="82"/>
  <c r="AT52" i="82"/>
  <c r="Y52" i="82"/>
  <c r="AM52" i="82"/>
  <c r="X52" i="82"/>
  <c r="AL52" i="82"/>
  <c r="AH47" i="82"/>
  <c r="AV47" i="82"/>
  <c r="AF47" i="82"/>
  <c r="AT47" i="82"/>
  <c r="V47" i="82"/>
  <c r="AJ47" i="82"/>
  <c r="AG47" i="82"/>
  <c r="AU47" i="82"/>
  <c r="AE47" i="82"/>
  <c r="AS47" i="82"/>
  <c r="Y47" i="82"/>
  <c r="AM47" i="82"/>
  <c r="AH44" i="82"/>
  <c r="AV44" i="82"/>
  <c r="AF44" i="82"/>
  <c r="AT44" i="82"/>
  <c r="AE44" i="82"/>
  <c r="AS44" i="82"/>
  <c r="AG44" i="82"/>
  <c r="AU44" i="82"/>
  <c r="X44" i="82"/>
  <c r="AL44" i="82"/>
  <c r="W44" i="82"/>
  <c r="AK44" i="82"/>
  <c r="AH18" i="82"/>
  <c r="AV18" i="82"/>
  <c r="AE18" i="82"/>
  <c r="AS18" i="82"/>
  <c r="Y18" i="82"/>
  <c r="AM18" i="82"/>
  <c r="X18" i="82"/>
  <c r="AL18" i="82"/>
  <c r="W18" i="82"/>
  <c r="AK18" i="82"/>
  <c r="AQ8" i="82"/>
  <c r="AP8" i="82"/>
  <c r="AO8" i="82"/>
  <c r="AN8" i="82"/>
  <c r="F124" i="127"/>
  <c r="F118" i="127"/>
  <c r="F111" i="127"/>
  <c r="F104" i="127"/>
  <c r="F101" i="127"/>
  <c r="F96" i="127"/>
  <c r="F92" i="127"/>
  <c r="F76" i="127"/>
  <c r="F58" i="127"/>
  <c r="F41" i="127"/>
  <c r="F14" i="127"/>
  <c r="W85" i="82"/>
  <c r="AK85" i="82"/>
  <c r="X87" i="82"/>
  <c r="AL87" i="82"/>
  <c r="AL79" i="82"/>
  <c r="AM76" i="82"/>
  <c r="AN76" i="82"/>
  <c r="AO76" i="82"/>
  <c r="AD71" i="82"/>
  <c r="AR71" i="82"/>
  <c r="AS79" i="82"/>
  <c r="AH92" i="82"/>
  <c r="AV92" i="82"/>
  <c r="AF92" i="82"/>
  <c r="AT92" i="82"/>
  <c r="AG92" i="82"/>
  <c r="AU92" i="82"/>
  <c r="Y92" i="82"/>
  <c r="AM92" i="82"/>
  <c r="AE92" i="82"/>
  <c r="AS92" i="82"/>
  <c r="X92" i="82"/>
  <c r="AL92" i="82"/>
  <c r="AH80" i="82"/>
  <c r="AV80" i="82"/>
  <c r="AF80" i="82"/>
  <c r="AT80" i="82"/>
  <c r="W80" i="82"/>
  <c r="AK80" i="82"/>
  <c r="AG80" i="82"/>
  <c r="AU80" i="82"/>
  <c r="V80" i="82"/>
  <c r="AJ80" i="82"/>
  <c r="AH78" i="82"/>
  <c r="AV78" i="82"/>
  <c r="AG78" i="82"/>
  <c r="AU78" i="82"/>
  <c r="Y78" i="82"/>
  <c r="AM78" i="82"/>
  <c r="X78" i="82"/>
  <c r="AL78" i="82"/>
  <c r="AH75" i="82"/>
  <c r="AV75" i="82"/>
  <c r="AF75" i="82"/>
  <c r="AT75" i="82"/>
  <c r="AE75" i="82"/>
  <c r="AS75" i="82"/>
  <c r="AD75" i="82"/>
  <c r="AR75" i="82"/>
  <c r="AC75" i="82"/>
  <c r="AQ75" i="82"/>
  <c r="AB75" i="82"/>
  <c r="AP75" i="82"/>
  <c r="AA75" i="82"/>
  <c r="AO75" i="82"/>
  <c r="Z75" i="82"/>
  <c r="AN75" i="82"/>
  <c r="W75" i="82"/>
  <c r="AK75" i="82"/>
  <c r="V75" i="82"/>
  <c r="AJ75" i="82"/>
  <c r="F120" i="127"/>
  <c r="F116" i="127"/>
  <c r="F113" i="127"/>
  <c r="F107" i="127"/>
  <c r="F99" i="127"/>
  <c r="F87" i="127"/>
  <c r="F79" i="127"/>
  <c r="F75" i="127"/>
  <c r="F67" i="127"/>
  <c r="F64" i="127"/>
  <c r="F60" i="127"/>
  <c r="F57" i="127"/>
  <c r="F48" i="127"/>
  <c r="F40" i="127"/>
  <c r="F32" i="127"/>
  <c r="F25" i="127"/>
  <c r="F21" i="127"/>
  <c r="F16" i="127"/>
  <c r="F12" i="127"/>
  <c r="F7" i="127"/>
  <c r="AH87" i="82"/>
  <c r="AV87" i="82"/>
  <c r="AG87" i="82"/>
  <c r="AU87" i="82"/>
  <c r="W87" i="82"/>
  <c r="AK87" i="82"/>
  <c r="V87" i="82"/>
  <c r="AJ87" i="82"/>
  <c r="AG85" i="82"/>
  <c r="AU85" i="82"/>
  <c r="AF85" i="82"/>
  <c r="AT85" i="82"/>
  <c r="V85" i="82"/>
  <c r="AJ85" i="82"/>
  <c r="AE85" i="82"/>
  <c r="AS85" i="82"/>
  <c r="AD85" i="82"/>
  <c r="AR85" i="82"/>
  <c r="AC85" i="82"/>
  <c r="AQ85" i="82"/>
  <c r="AB85" i="82"/>
  <c r="AP85" i="82"/>
  <c r="AA85" i="82"/>
  <c r="AO85" i="82"/>
  <c r="Z85" i="82"/>
  <c r="AN85" i="82"/>
  <c r="Y85" i="82"/>
  <c r="AM85" i="82"/>
  <c r="AE71" i="82"/>
  <c r="AS71" i="82"/>
  <c r="AG71" i="82"/>
  <c r="AU71" i="82"/>
  <c r="V71" i="82"/>
  <c r="AJ71" i="82"/>
  <c r="Y71" i="82"/>
  <c r="AM71" i="82"/>
  <c r="AJ54" i="82"/>
  <c r="AJ48" i="82"/>
  <c r="AJ17" i="82"/>
  <c r="AK124" i="82"/>
  <c r="AK115" i="82"/>
  <c r="AK111" i="82"/>
  <c r="AK104" i="82"/>
  <c r="AK76" i="82"/>
  <c r="AK67" i="82"/>
  <c r="AL122" i="82"/>
  <c r="AL106" i="82"/>
  <c r="AL81" i="82"/>
  <c r="AL57" i="82"/>
  <c r="AL46" i="82"/>
  <c r="AL11" i="82"/>
  <c r="AM79" i="82"/>
  <c r="AM41" i="82"/>
  <c r="AN122" i="82"/>
  <c r="AN111" i="82"/>
  <c r="AN79" i="82"/>
  <c r="AN20" i="82"/>
  <c r="AO122" i="82"/>
  <c r="AO111" i="82"/>
  <c r="AO79" i="82"/>
  <c r="AO20" i="82"/>
  <c r="AO11" i="82"/>
  <c r="AP122" i="82"/>
  <c r="AP111" i="82"/>
  <c r="AP79" i="82"/>
  <c r="AP20" i="82"/>
  <c r="AP11" i="82"/>
  <c r="AQ122" i="82"/>
  <c r="AQ111" i="82"/>
  <c r="AQ79" i="82"/>
  <c r="AQ20" i="82"/>
  <c r="AR122" i="82"/>
  <c r="AR111" i="82"/>
  <c r="AR79" i="82"/>
  <c r="AT81" i="82"/>
  <c r="AT67" i="82"/>
  <c r="AT54" i="82"/>
  <c r="AT48" i="82"/>
  <c r="AT41" i="82"/>
  <c r="AU67" i="82"/>
  <c r="AU54" i="82"/>
  <c r="AV115" i="82"/>
  <c r="AH96" i="82"/>
  <c r="AV96" i="82"/>
  <c r="AF96" i="82"/>
  <c r="AT96" i="82"/>
  <c r="AG96" i="82"/>
  <c r="AU96" i="82"/>
  <c r="AH62" i="82"/>
  <c r="AV62" i="82"/>
  <c r="AG62" i="82"/>
  <c r="AU62" i="82"/>
  <c r="AE62" i="82"/>
  <c r="AS62" i="82"/>
  <c r="AH57" i="82"/>
  <c r="AV57" i="82"/>
  <c r="AE57" i="82"/>
  <c r="AS57" i="82"/>
  <c r="AG57" i="82"/>
  <c r="AU57" i="82"/>
  <c r="AH28" i="82"/>
  <c r="AV28" i="82"/>
  <c r="AG28" i="82"/>
  <c r="AU28" i="82"/>
  <c r="AV20" i="82"/>
  <c r="AG19" i="82"/>
  <c r="AU19" i="82"/>
  <c r="AE19" i="82"/>
  <c r="AS19" i="82"/>
  <c r="AV17" i="82"/>
  <c r="AH14" i="82"/>
  <c r="AV14" i="82"/>
  <c r="AE14" i="82"/>
  <c r="AS14" i="82"/>
  <c r="AG10" i="82"/>
  <c r="AU10" i="82"/>
  <c r="AE10" i="82"/>
  <c r="AS10" i="82"/>
  <c r="AV8" i="82"/>
  <c r="AJ79" i="82"/>
  <c r="AJ41" i="82"/>
  <c r="AJ20" i="82"/>
  <c r="AJ8" i="82"/>
  <c r="AK119" i="82"/>
  <c r="AK113" i="82"/>
  <c r="AK54" i="82"/>
  <c r="AK48" i="82"/>
  <c r="AK17" i="82"/>
  <c r="AL124" i="82"/>
  <c r="AL115" i="82"/>
  <c r="AL111" i="82"/>
  <c r="AL104" i="82"/>
  <c r="AL76" i="82"/>
  <c r="AL67" i="82"/>
  <c r="AM122" i="82"/>
  <c r="AM106" i="82"/>
  <c r="AM81" i="82"/>
  <c r="AM57" i="82"/>
  <c r="AM46" i="82"/>
  <c r="AN124" i="82"/>
  <c r="AN113" i="82"/>
  <c r="AN81" i="82"/>
  <c r="AN67" i="82"/>
  <c r="AN54" i="82"/>
  <c r="AN41" i="82"/>
  <c r="AO124" i="82"/>
  <c r="AO113" i="82"/>
  <c r="AO81" i="82"/>
  <c r="AO67" i="82"/>
  <c r="AO54" i="82"/>
  <c r="AO41" i="82"/>
  <c r="AP124" i="82"/>
  <c r="AP113" i="82"/>
  <c r="AP81" i="82"/>
  <c r="AP67" i="82"/>
  <c r="AP54" i="82"/>
  <c r="AP41" i="82"/>
  <c r="AQ124" i="82"/>
  <c r="AQ113" i="82"/>
  <c r="AQ81" i="82"/>
  <c r="AQ67" i="82"/>
  <c r="AQ54" i="82"/>
  <c r="AQ41" i="82"/>
  <c r="AR124" i="82"/>
  <c r="AR113" i="82"/>
  <c r="AR81" i="82"/>
  <c r="AR54" i="82"/>
  <c r="AS106" i="82"/>
  <c r="AS46" i="82"/>
  <c r="AU106" i="82"/>
  <c r="AU46" i="82"/>
  <c r="AU8" i="82"/>
  <c r="AH70" i="82"/>
  <c r="AV70" i="82"/>
  <c r="AG70" i="82"/>
  <c r="AU70" i="82"/>
  <c r="AF70" i="82"/>
  <c r="AT70" i="82"/>
  <c r="AV66" i="82"/>
  <c r="AH42" i="82"/>
  <c r="AV42" i="82"/>
  <c r="AG42" i="82"/>
  <c r="AU42" i="82"/>
  <c r="AH38" i="82"/>
  <c r="AV38" i="82"/>
  <c r="AF38" i="82"/>
  <c r="AT38" i="82"/>
  <c r="AG38" i="82"/>
  <c r="AU38" i="82"/>
  <c r="AH32" i="82"/>
  <c r="AV32" i="82"/>
  <c r="AF32" i="82"/>
  <c r="AT32" i="82"/>
  <c r="AE32" i="82"/>
  <c r="AS32" i="82"/>
  <c r="AG32" i="82"/>
  <c r="AU32" i="82"/>
  <c r="AS48" i="82"/>
  <c r="AT115" i="82"/>
  <c r="AT46" i="82"/>
  <c r="AT40" i="82"/>
  <c r="AT21" i="82"/>
  <c r="AT17" i="82"/>
  <c r="AT12" i="82"/>
  <c r="AT8" i="82"/>
  <c r="AU104" i="82"/>
  <c r="AU79" i="82"/>
  <c r="AU20" i="82"/>
  <c r="AU16" i="82"/>
  <c r="AU11" i="82"/>
  <c r="AU7" i="82"/>
  <c r="AV116" i="82"/>
  <c r="AV106" i="82"/>
  <c r="AV81" i="82"/>
  <c r="AV79" i="82"/>
  <c r="AV76" i="82"/>
  <c r="AV58" i="82"/>
  <c r="AV54" i="82"/>
  <c r="AV48" i="82"/>
  <c r="AV46" i="82"/>
  <c r="AS66" i="82"/>
  <c r="AS40" i="82"/>
  <c r="AT106" i="82"/>
  <c r="AT58" i="82"/>
  <c r="AT20" i="82"/>
  <c r="AT16" i="82"/>
  <c r="AT11" i="82"/>
  <c r="AT7" i="82"/>
  <c r="AV123" i="82"/>
  <c r="AV120" i="82"/>
  <c r="AV118" i="82"/>
  <c r="AV101" i="82"/>
  <c r="AV90" i="82"/>
  <c r="AV71" i="82"/>
  <c r="AV64" i="82"/>
  <c r="AE4" i="132"/>
  <c r="C273" i="99"/>
  <c r="C277" i="99"/>
  <c r="C276" i="99"/>
  <c r="BU123" i="94"/>
  <c r="AO123" i="99"/>
  <c r="F250" i="99"/>
  <c r="BE4" i="94"/>
  <c r="BU34" i="94"/>
  <c r="AO34" i="99"/>
  <c r="F161" i="99"/>
  <c r="C275" i="99"/>
  <c r="BU122" i="94"/>
  <c r="AO122" i="99"/>
  <c r="F249" i="99"/>
  <c r="BU116" i="94"/>
  <c r="AO116" i="99"/>
  <c r="F243" i="99"/>
  <c r="AT55" i="126"/>
  <c r="AT57" i="126"/>
  <c r="AT59" i="126"/>
  <c r="AT61" i="126"/>
  <c r="AT63" i="126"/>
  <c r="AT65" i="126"/>
  <c r="AT67" i="126"/>
  <c r="AT69" i="126"/>
  <c r="AT71" i="126"/>
  <c r="AT75" i="126"/>
  <c r="AT77" i="126"/>
  <c r="AT79" i="126"/>
  <c r="AT81" i="126"/>
  <c r="AT83" i="126"/>
  <c r="AT91" i="126"/>
  <c r="AT76" i="126"/>
  <c r="AT84" i="126"/>
  <c r="AT88" i="126"/>
  <c r="AT90" i="126"/>
  <c r="AT94" i="126"/>
  <c r="AT96" i="126"/>
  <c r="AT54" i="126"/>
  <c r="AT56" i="126"/>
  <c r="AT58" i="126"/>
  <c r="AT60" i="126"/>
  <c r="AT62" i="126"/>
  <c r="AT64" i="126"/>
  <c r="AT66" i="126"/>
  <c r="AT68" i="126"/>
  <c r="AT70" i="126"/>
  <c r="AT72" i="126"/>
  <c r="AT74" i="126"/>
  <c r="AT78" i="126"/>
  <c r="AT80" i="126"/>
  <c r="AT82" i="126"/>
  <c r="AT86" i="126"/>
  <c r="AT92" i="126"/>
  <c r="AT73" i="126"/>
  <c r="AT85" i="126"/>
  <c r="AT87" i="126"/>
  <c r="AT89" i="126"/>
  <c r="AT93" i="126"/>
  <c r="AT95" i="126"/>
  <c r="AT97" i="126"/>
  <c r="AS56" i="126"/>
  <c r="AS60" i="126"/>
  <c r="AS64" i="126"/>
  <c r="AS68" i="126"/>
  <c r="AS92" i="126"/>
  <c r="AS96" i="126"/>
  <c r="AS55" i="126"/>
  <c r="AS59" i="126"/>
  <c r="AS63" i="126"/>
  <c r="AS67" i="126"/>
  <c r="AS71" i="126"/>
  <c r="AS75" i="126"/>
  <c r="AS79" i="126"/>
  <c r="AS83" i="126"/>
  <c r="AS87" i="126"/>
  <c r="AS91" i="126"/>
  <c r="AS95" i="126"/>
  <c r="AS70" i="126"/>
  <c r="AS74" i="126"/>
  <c r="AS82" i="126"/>
  <c r="AS86" i="126"/>
  <c r="AS94" i="126"/>
  <c r="AS54" i="126"/>
  <c r="AS58" i="126"/>
  <c r="AS62" i="126"/>
  <c r="AS66" i="126"/>
  <c r="AS78" i="126"/>
  <c r="AS90" i="126"/>
  <c r="AS57" i="126"/>
  <c r="AS61" i="126"/>
  <c r="AS65" i="126"/>
  <c r="AS69" i="126"/>
  <c r="AS73" i="126"/>
  <c r="AS77" i="126"/>
  <c r="AS81" i="126"/>
  <c r="AS85" i="126"/>
  <c r="AS89" i="126"/>
  <c r="AS93" i="126"/>
  <c r="AS97" i="126"/>
  <c r="AS72" i="126"/>
  <c r="AS76" i="126"/>
  <c r="AS80" i="126"/>
  <c r="AS84" i="126"/>
  <c r="AS88" i="126"/>
  <c r="AV86" i="126"/>
  <c r="AV96" i="126"/>
  <c r="AV54" i="126"/>
  <c r="AV55" i="126"/>
  <c r="AV56" i="126"/>
  <c r="AV57" i="126"/>
  <c r="AV58" i="126"/>
  <c r="AV59" i="126"/>
  <c r="AV60" i="126"/>
  <c r="AV61" i="126"/>
  <c r="AV62" i="126"/>
  <c r="AV63" i="126"/>
  <c r="AV64" i="126"/>
  <c r="AV65" i="126"/>
  <c r="AV66" i="126"/>
  <c r="AV67" i="126"/>
  <c r="AV68" i="126"/>
  <c r="AV69" i="126"/>
  <c r="AV70" i="126"/>
  <c r="AV71" i="126"/>
  <c r="AV72" i="126"/>
  <c r="AV73" i="126"/>
  <c r="AV74" i="126"/>
  <c r="AV75" i="126"/>
  <c r="AV76" i="126"/>
  <c r="AV77" i="126"/>
  <c r="AV78" i="126"/>
  <c r="AV79" i="126"/>
  <c r="AV80" i="126"/>
  <c r="AV81" i="126"/>
  <c r="AV82" i="126"/>
  <c r="AV84" i="126"/>
  <c r="AV87" i="126"/>
  <c r="AV88" i="126"/>
  <c r="AV90" i="126"/>
  <c r="AV92" i="126"/>
  <c r="AV97" i="126"/>
  <c r="AV83" i="126"/>
  <c r="AV94" i="126"/>
  <c r="AV85" i="126"/>
  <c r="AV89" i="126"/>
  <c r="AV91" i="126"/>
  <c r="AV93" i="126"/>
  <c r="AV95" i="126"/>
  <c r="AQ57" i="126"/>
  <c r="AQ61" i="126"/>
  <c r="AQ65" i="126"/>
  <c r="AQ69" i="126"/>
  <c r="AQ73" i="126"/>
  <c r="AQ77" i="126"/>
  <c r="AQ81" i="126"/>
  <c r="AQ85" i="126"/>
  <c r="AQ89" i="126"/>
  <c r="AQ93" i="126"/>
  <c r="AQ97" i="126"/>
  <c r="AQ71" i="126"/>
  <c r="AQ83" i="126"/>
  <c r="AQ95" i="126"/>
  <c r="AQ60" i="126"/>
  <c r="AQ54" i="126"/>
  <c r="AQ58" i="126"/>
  <c r="AQ62" i="126"/>
  <c r="AQ66" i="126"/>
  <c r="AQ70" i="126"/>
  <c r="AQ74" i="126"/>
  <c r="AQ78" i="126"/>
  <c r="AQ82" i="126"/>
  <c r="AQ86" i="126"/>
  <c r="AQ90" i="126"/>
  <c r="AQ94" i="126"/>
  <c r="AQ63" i="126"/>
  <c r="AQ67" i="126"/>
  <c r="AQ75" i="126"/>
  <c r="AQ79" i="126"/>
  <c r="AQ87" i="126"/>
  <c r="AQ91" i="126"/>
  <c r="AQ56" i="126"/>
  <c r="AQ64" i="126"/>
  <c r="AQ68" i="126"/>
  <c r="AQ72" i="126"/>
  <c r="AQ76" i="126"/>
  <c r="AQ80" i="126"/>
  <c r="AQ84" i="126"/>
  <c r="AQ88" i="126"/>
  <c r="AQ92" i="126"/>
  <c r="AQ96" i="126"/>
  <c r="AQ55" i="126"/>
  <c r="AQ59" i="126"/>
  <c r="AP94" i="126"/>
  <c r="AP55" i="126"/>
  <c r="AP59" i="126"/>
  <c r="AP63" i="126"/>
  <c r="AP65" i="126"/>
  <c r="AP67" i="126"/>
  <c r="AP73" i="126"/>
  <c r="AP79" i="126"/>
  <c r="AP89" i="126"/>
  <c r="AP95" i="126"/>
  <c r="AP54" i="126"/>
  <c r="AP56" i="126"/>
  <c r="AP58" i="126"/>
  <c r="AP60" i="126"/>
  <c r="AP62" i="126"/>
  <c r="AP64" i="126"/>
  <c r="AP66" i="126"/>
  <c r="AP68" i="126"/>
  <c r="AP70" i="126"/>
  <c r="AP72" i="126"/>
  <c r="AP74" i="126"/>
  <c r="AP76" i="126"/>
  <c r="AP78" i="126"/>
  <c r="AP80" i="126"/>
  <c r="AP82" i="126"/>
  <c r="AP84" i="126"/>
  <c r="AP86" i="126"/>
  <c r="AP88" i="126"/>
  <c r="AP90" i="126"/>
  <c r="AP92" i="126"/>
  <c r="AP96" i="126"/>
  <c r="AP57" i="126"/>
  <c r="AP69" i="126"/>
  <c r="AP77" i="126"/>
  <c r="AP81" i="126"/>
  <c r="AP85" i="126"/>
  <c r="AP93" i="126"/>
  <c r="AP61" i="126"/>
  <c r="AP71" i="126"/>
  <c r="AP75" i="126"/>
  <c r="AP83" i="126"/>
  <c r="AP87" i="126"/>
  <c r="AP91" i="126"/>
  <c r="AP97" i="126"/>
  <c r="AO55" i="126"/>
  <c r="AO59" i="126"/>
  <c r="AO63" i="126"/>
  <c r="AO67" i="126"/>
  <c r="AO71" i="126"/>
  <c r="AO75" i="126"/>
  <c r="AO79" i="126"/>
  <c r="AO83" i="126"/>
  <c r="AO87" i="126"/>
  <c r="AO91" i="126"/>
  <c r="AO95" i="126"/>
  <c r="AO80" i="126"/>
  <c r="AO54" i="126"/>
  <c r="AO58" i="126"/>
  <c r="AO62" i="126"/>
  <c r="AO66" i="126"/>
  <c r="AO70" i="126"/>
  <c r="AO74" i="126"/>
  <c r="AO78" i="126"/>
  <c r="AO82" i="126"/>
  <c r="AO86" i="126"/>
  <c r="AO90" i="126"/>
  <c r="AO94" i="126"/>
  <c r="AO56" i="126"/>
  <c r="AO64" i="126"/>
  <c r="AO68" i="126"/>
  <c r="AO76" i="126"/>
  <c r="AO88" i="126"/>
  <c r="AO92" i="126"/>
  <c r="AO96" i="126"/>
  <c r="AO57" i="126"/>
  <c r="AO61" i="126"/>
  <c r="AO65" i="126"/>
  <c r="AO69" i="126"/>
  <c r="AO73" i="126"/>
  <c r="AO77" i="126"/>
  <c r="AO81" i="126"/>
  <c r="AO85" i="126"/>
  <c r="AO89" i="126"/>
  <c r="AO93" i="126"/>
  <c r="AO97" i="126"/>
  <c r="AO60" i="126"/>
  <c r="AO72" i="126"/>
  <c r="AO84" i="126"/>
  <c r="AN66" i="126"/>
  <c r="AN74" i="126"/>
  <c r="AN76" i="126"/>
  <c r="AN78" i="126"/>
  <c r="AN79" i="126"/>
  <c r="AN82" i="126"/>
  <c r="AN84" i="126"/>
  <c r="AN85" i="126"/>
  <c r="AN87" i="126"/>
  <c r="AN90" i="126"/>
  <c r="AN91" i="126"/>
  <c r="AN93" i="126"/>
  <c r="AN95" i="126"/>
  <c r="AN97" i="126"/>
  <c r="AN54" i="126"/>
  <c r="AN55" i="126"/>
  <c r="AN56" i="126"/>
  <c r="AN57" i="126"/>
  <c r="AN58" i="126"/>
  <c r="AN59" i="126"/>
  <c r="AN60" i="126"/>
  <c r="AN61" i="126"/>
  <c r="AN62" i="126"/>
  <c r="AN63" i="126"/>
  <c r="AN64" i="126"/>
  <c r="AN65" i="126"/>
  <c r="AN67" i="126"/>
  <c r="AN68" i="126"/>
  <c r="AN69" i="126"/>
  <c r="AN70" i="126"/>
  <c r="AN71" i="126"/>
  <c r="AN72" i="126"/>
  <c r="AN73" i="126"/>
  <c r="AN75" i="126"/>
  <c r="AN77" i="126"/>
  <c r="AN80" i="126"/>
  <c r="AN81" i="126"/>
  <c r="AN83" i="126"/>
  <c r="AN86" i="126"/>
  <c r="AN88" i="126"/>
  <c r="AN89" i="126"/>
  <c r="AN92" i="126"/>
  <c r="AN94" i="126"/>
  <c r="AN96" i="126"/>
  <c r="AM57" i="126"/>
  <c r="AM61" i="126"/>
  <c r="AM65" i="126"/>
  <c r="AM69" i="126"/>
  <c r="AM73" i="126"/>
  <c r="AM77" i="126"/>
  <c r="AM81" i="126"/>
  <c r="AM85" i="126"/>
  <c r="AM89" i="126"/>
  <c r="AM93" i="126"/>
  <c r="AM97" i="126"/>
  <c r="AM54" i="126"/>
  <c r="AM58" i="126"/>
  <c r="AM62" i="126"/>
  <c r="AM66" i="126"/>
  <c r="AM70" i="126"/>
  <c r="AM74" i="126"/>
  <c r="AM78" i="126"/>
  <c r="AM82" i="126"/>
  <c r="AM86" i="126"/>
  <c r="AM90" i="126"/>
  <c r="AM94" i="126"/>
  <c r="AM55" i="126"/>
  <c r="AM59" i="126"/>
  <c r="AM63" i="126"/>
  <c r="AM67" i="126"/>
  <c r="AM71" i="126"/>
  <c r="AM75" i="126"/>
  <c r="AM79" i="126"/>
  <c r="AM83" i="126"/>
  <c r="AM87" i="126"/>
  <c r="AM91" i="126"/>
  <c r="AM95" i="126"/>
  <c r="AM56" i="126"/>
  <c r="AM60" i="126"/>
  <c r="AM64" i="126"/>
  <c r="AM68" i="126"/>
  <c r="AM72" i="126"/>
  <c r="AM76" i="126"/>
  <c r="AM80" i="126"/>
  <c r="AM84" i="126"/>
  <c r="AM88" i="126"/>
  <c r="AM92" i="126"/>
  <c r="AM96" i="126"/>
  <c r="AL54" i="126"/>
  <c r="AL56" i="126"/>
  <c r="AL58" i="126"/>
  <c r="AL60" i="126"/>
  <c r="AL62" i="126"/>
  <c r="AL64" i="126"/>
  <c r="AL66" i="126"/>
  <c r="AL68" i="126"/>
  <c r="AL70" i="126"/>
  <c r="AL72" i="126"/>
  <c r="AL74" i="126"/>
  <c r="AL76" i="126"/>
  <c r="AL78" i="126"/>
  <c r="AL80" i="126"/>
  <c r="AL82" i="126"/>
  <c r="AL84" i="126"/>
  <c r="AL86" i="126"/>
  <c r="AL88" i="126"/>
  <c r="AL90" i="126"/>
  <c r="AL92" i="126"/>
  <c r="AL94" i="126"/>
  <c r="AL96" i="126"/>
  <c r="AL55" i="126"/>
  <c r="AL57" i="126"/>
  <c r="AL59" i="126"/>
  <c r="AL61" i="126"/>
  <c r="AL63" i="126"/>
  <c r="AL65" i="126"/>
  <c r="AL67" i="126"/>
  <c r="AL69" i="126"/>
  <c r="AL71" i="126"/>
  <c r="AL73" i="126"/>
  <c r="AL75" i="126"/>
  <c r="AL77" i="126"/>
  <c r="AL79" i="126"/>
  <c r="AL81" i="126"/>
  <c r="AL83" i="126"/>
  <c r="AL85" i="126"/>
  <c r="AL87" i="126"/>
  <c r="AL89" i="126"/>
  <c r="AL91" i="126"/>
  <c r="AL93" i="126"/>
  <c r="AL95" i="126"/>
  <c r="AL97" i="126"/>
  <c r="AK55" i="126"/>
  <c r="AK59" i="126"/>
  <c r="AK63" i="126"/>
  <c r="AK67" i="126"/>
  <c r="AK71" i="126"/>
  <c r="AK75" i="126"/>
  <c r="AK79" i="126"/>
  <c r="AK83" i="126"/>
  <c r="AK87" i="126"/>
  <c r="AK91" i="126"/>
  <c r="AK54" i="126"/>
  <c r="AK58" i="126"/>
  <c r="AK62" i="126"/>
  <c r="AK66" i="126"/>
  <c r="AK70" i="126"/>
  <c r="AK74" i="126"/>
  <c r="AK78" i="126"/>
  <c r="AK82" i="126"/>
  <c r="AK86" i="126"/>
  <c r="AK90" i="126"/>
  <c r="AK94" i="126"/>
  <c r="AK93" i="126"/>
  <c r="AK97" i="126"/>
  <c r="AK57" i="126"/>
  <c r="AK61" i="126"/>
  <c r="AK65" i="126"/>
  <c r="AK69" i="126"/>
  <c r="AK73" i="126"/>
  <c r="AK77" i="126"/>
  <c r="AK81" i="126"/>
  <c r="AK85" i="126"/>
  <c r="AK89" i="126"/>
  <c r="AK56" i="126"/>
  <c r="AK60" i="126"/>
  <c r="AK64" i="126"/>
  <c r="AK68" i="126"/>
  <c r="AK72" i="126"/>
  <c r="AK76" i="126"/>
  <c r="AK80" i="126"/>
  <c r="AK84" i="126"/>
  <c r="AK88" i="126"/>
  <c r="AK92" i="126"/>
  <c r="AK96" i="126"/>
  <c r="AK95" i="126"/>
  <c r="AJ83" i="126"/>
  <c r="AJ95" i="126"/>
  <c r="AJ54" i="126"/>
  <c r="AJ55" i="126"/>
  <c r="AJ56" i="126"/>
  <c r="AJ57" i="126"/>
  <c r="AJ58" i="126"/>
  <c r="AJ59" i="126"/>
  <c r="AJ60" i="126"/>
  <c r="AJ61" i="126"/>
  <c r="AJ62" i="126"/>
  <c r="AJ63" i="126"/>
  <c r="AJ64" i="126"/>
  <c r="AJ65" i="126"/>
  <c r="AJ66" i="126"/>
  <c r="AJ67" i="126"/>
  <c r="AJ68" i="126"/>
  <c r="AJ69" i="126"/>
  <c r="AJ70" i="126"/>
  <c r="AJ71" i="126"/>
  <c r="AJ72" i="126"/>
  <c r="AJ73" i="126"/>
  <c r="AJ74" i="126"/>
  <c r="AJ75" i="126"/>
  <c r="AJ76" i="126"/>
  <c r="AJ77" i="126"/>
  <c r="AJ78" i="126"/>
  <c r="AJ79" i="126"/>
  <c r="AJ80" i="126"/>
  <c r="AJ81" i="126"/>
  <c r="AJ85" i="126"/>
  <c r="AJ86" i="126"/>
  <c r="AJ87" i="126"/>
  <c r="AJ88" i="126"/>
  <c r="AJ89" i="126"/>
  <c r="AJ90" i="126"/>
  <c r="AJ93" i="126"/>
  <c r="AJ97" i="126"/>
  <c r="AJ84" i="126"/>
  <c r="AJ91" i="126"/>
  <c r="AJ92" i="126"/>
  <c r="AJ82" i="126"/>
  <c r="AJ94" i="126"/>
  <c r="AJ96" i="126"/>
  <c r="AI57" i="126"/>
  <c r="AI61" i="126"/>
  <c r="AI65" i="126"/>
  <c r="AI69" i="126"/>
  <c r="AI73" i="126"/>
  <c r="AI77" i="126"/>
  <c r="AI81" i="126"/>
  <c r="AI85" i="126"/>
  <c r="AI89" i="126"/>
  <c r="AI93" i="126"/>
  <c r="AI97" i="126"/>
  <c r="AI54" i="126"/>
  <c r="AI58" i="126"/>
  <c r="AI62" i="126"/>
  <c r="AI66" i="126"/>
  <c r="AI70" i="126"/>
  <c r="AI74" i="126"/>
  <c r="AI78" i="126"/>
  <c r="AI82" i="126"/>
  <c r="AI86" i="126"/>
  <c r="AI90" i="126"/>
  <c r="AI94" i="126"/>
  <c r="AI55" i="126"/>
  <c r="AI59" i="126"/>
  <c r="AI63" i="126"/>
  <c r="AI67" i="126"/>
  <c r="AI71" i="126"/>
  <c r="AI75" i="126"/>
  <c r="AI79" i="126"/>
  <c r="AI83" i="126"/>
  <c r="AI87" i="126"/>
  <c r="AI91" i="126"/>
  <c r="AI95" i="126"/>
  <c r="AI56" i="126"/>
  <c r="AI60" i="126"/>
  <c r="AI64" i="126"/>
  <c r="AI68" i="126"/>
  <c r="AI72" i="126"/>
  <c r="AI76" i="126"/>
  <c r="AI80" i="126"/>
  <c r="AI84" i="126"/>
  <c r="AI88" i="126"/>
  <c r="AI92" i="126"/>
  <c r="AI96" i="126"/>
  <c r="AH54" i="126"/>
  <c r="AH56" i="126"/>
  <c r="AH58" i="126"/>
  <c r="AH60" i="126"/>
  <c r="AH62" i="126"/>
  <c r="AH64" i="126"/>
  <c r="AH66" i="126"/>
  <c r="AH68" i="126"/>
  <c r="AH70" i="126"/>
  <c r="AH72" i="126"/>
  <c r="AH74" i="126"/>
  <c r="AH76" i="126"/>
  <c r="AH78" i="126"/>
  <c r="AH80" i="126"/>
  <c r="AH82" i="126"/>
  <c r="AH84" i="126"/>
  <c r="AH86" i="126"/>
  <c r="AH88" i="126"/>
  <c r="AH90" i="126"/>
  <c r="AH92" i="126"/>
  <c r="AH94" i="126"/>
  <c r="AH96" i="126"/>
  <c r="AH55" i="126"/>
  <c r="AH57" i="126"/>
  <c r="AH59" i="126"/>
  <c r="AH61" i="126"/>
  <c r="AH63" i="126"/>
  <c r="AH65" i="126"/>
  <c r="AH67" i="126"/>
  <c r="AH71" i="126"/>
  <c r="AH73" i="126"/>
  <c r="AH75" i="126"/>
  <c r="AH77" i="126"/>
  <c r="AH81" i="126"/>
  <c r="AH83" i="126"/>
  <c r="AH89" i="126"/>
  <c r="AH93" i="126"/>
  <c r="AH95" i="126"/>
  <c r="AH97" i="126"/>
  <c r="AH69" i="126"/>
  <c r="AH79" i="126"/>
  <c r="AH85" i="126"/>
  <c r="AH87" i="126"/>
  <c r="AH91" i="126"/>
  <c r="AG55" i="126"/>
  <c r="AG59" i="126"/>
  <c r="AG63" i="126"/>
  <c r="AG67" i="126"/>
  <c r="AG71" i="126"/>
  <c r="AG75" i="126"/>
  <c r="AG79" i="126"/>
  <c r="AG83" i="126"/>
  <c r="AG87" i="126"/>
  <c r="AG91" i="126"/>
  <c r="AG95" i="126"/>
  <c r="AG54" i="126"/>
  <c r="AG58" i="126"/>
  <c r="AG62" i="126"/>
  <c r="AG66" i="126"/>
  <c r="AG70" i="126"/>
  <c r="AG74" i="126"/>
  <c r="AG78" i="126"/>
  <c r="AG82" i="126"/>
  <c r="AG86" i="126"/>
  <c r="AG90" i="126"/>
  <c r="AG94" i="126"/>
  <c r="AG93" i="126"/>
  <c r="AG97" i="126"/>
  <c r="AG57" i="126"/>
  <c r="AG61" i="126"/>
  <c r="AG65" i="126"/>
  <c r="AG69" i="126"/>
  <c r="AG73" i="126"/>
  <c r="AG77" i="126"/>
  <c r="AG81" i="126"/>
  <c r="AG85" i="126"/>
  <c r="AG89" i="126"/>
  <c r="AG56" i="126"/>
  <c r="AG60" i="126"/>
  <c r="AG64" i="126"/>
  <c r="AG68" i="126"/>
  <c r="AG72" i="126"/>
  <c r="AG76" i="126"/>
  <c r="AG80" i="126"/>
  <c r="AG84" i="126"/>
  <c r="AG88" i="126"/>
  <c r="AG92" i="126"/>
  <c r="AG96" i="126"/>
  <c r="AF53" i="126"/>
  <c r="AF78" i="126"/>
  <c r="AF82" i="126"/>
  <c r="AF85" i="126"/>
  <c r="AF88" i="126"/>
  <c r="AF91" i="126"/>
  <c r="AF93" i="126"/>
  <c r="AF95" i="126"/>
  <c r="AF54" i="126"/>
  <c r="AF55" i="126"/>
  <c r="AF56" i="126"/>
  <c r="AF57" i="126"/>
  <c r="AF58" i="126"/>
  <c r="AF59" i="126"/>
  <c r="AF60" i="126"/>
  <c r="AF61" i="126"/>
  <c r="AF62" i="126"/>
  <c r="AF63" i="126"/>
  <c r="AF64" i="126"/>
  <c r="AF65" i="126"/>
  <c r="AF66" i="126"/>
  <c r="AF67" i="126"/>
  <c r="AF68" i="126"/>
  <c r="AF69" i="126"/>
  <c r="AF70" i="126"/>
  <c r="AF71" i="126"/>
  <c r="AF72" i="126"/>
  <c r="AF73" i="126"/>
  <c r="AF74" i="126"/>
  <c r="AF77" i="126"/>
  <c r="AF79" i="126"/>
  <c r="AF80" i="126"/>
  <c r="AF81" i="126"/>
  <c r="AF86" i="126"/>
  <c r="AF89" i="126"/>
  <c r="AF76" i="126"/>
  <c r="AF83" i="126"/>
  <c r="AF96" i="126"/>
  <c r="AF75" i="126"/>
  <c r="AF84" i="126"/>
  <c r="AF87" i="126"/>
  <c r="AF90" i="126"/>
  <c r="AF92" i="126"/>
  <c r="AF94" i="126"/>
  <c r="AF97" i="126"/>
  <c r="AE57" i="126"/>
  <c r="AE61" i="126"/>
  <c r="AE65" i="126"/>
  <c r="AE69" i="126"/>
  <c r="AE73" i="126"/>
  <c r="AE77" i="126"/>
  <c r="AE81" i="126"/>
  <c r="AE85" i="126"/>
  <c r="AE93" i="126"/>
  <c r="AE97" i="126"/>
  <c r="AE75" i="126"/>
  <c r="AE83" i="126"/>
  <c r="AE54" i="126"/>
  <c r="AE58" i="126"/>
  <c r="AE62" i="126"/>
  <c r="AE66" i="126"/>
  <c r="AE70" i="126"/>
  <c r="AE74" i="126"/>
  <c r="AE78" i="126"/>
  <c r="AE82" i="126"/>
  <c r="AE86" i="126"/>
  <c r="AE90" i="126"/>
  <c r="AE94" i="126"/>
  <c r="AE55" i="126"/>
  <c r="AE59" i="126"/>
  <c r="AE63" i="126"/>
  <c r="AE71" i="126"/>
  <c r="AE87" i="126"/>
  <c r="AE95" i="126"/>
  <c r="AE56" i="126"/>
  <c r="AE60" i="126"/>
  <c r="AE64" i="126"/>
  <c r="AE68" i="126"/>
  <c r="AE72" i="126"/>
  <c r="AE76" i="126"/>
  <c r="AE80" i="126"/>
  <c r="AE84" i="126"/>
  <c r="AE88" i="126"/>
  <c r="AE92" i="126"/>
  <c r="AE96" i="126"/>
  <c r="AE89" i="126"/>
  <c r="AE67" i="126"/>
  <c r="AE79" i="126"/>
  <c r="AE91" i="126"/>
  <c r="AD78" i="126"/>
  <c r="AD84" i="126"/>
  <c r="AD88" i="126"/>
  <c r="AD90" i="126"/>
  <c r="AD94" i="126"/>
  <c r="AD77" i="126"/>
  <c r="AD79" i="126"/>
  <c r="AD83" i="126"/>
  <c r="AD87" i="126"/>
  <c r="AD95" i="126"/>
  <c r="AD54" i="126"/>
  <c r="AD56" i="126"/>
  <c r="AD58" i="126"/>
  <c r="AD60" i="126"/>
  <c r="AD62" i="126"/>
  <c r="AD64" i="126"/>
  <c r="AD66" i="126"/>
  <c r="AD68" i="126"/>
  <c r="AD70" i="126"/>
  <c r="AD72" i="126"/>
  <c r="AD74" i="126"/>
  <c r="AD76" i="126"/>
  <c r="AD80" i="126"/>
  <c r="AD82" i="126"/>
  <c r="AD86" i="126"/>
  <c r="AD92" i="126"/>
  <c r="AD96" i="126"/>
  <c r="AD85" i="126"/>
  <c r="AD89" i="126"/>
  <c r="AD93" i="126"/>
  <c r="AD55" i="126"/>
  <c r="AD57" i="126"/>
  <c r="AD59" i="126"/>
  <c r="AD61" i="126"/>
  <c r="AD63" i="126"/>
  <c r="AD65" i="126"/>
  <c r="AD67" i="126"/>
  <c r="AD69" i="126"/>
  <c r="AD71" i="126"/>
  <c r="AD73" i="126"/>
  <c r="AD75" i="126"/>
  <c r="AD81" i="126"/>
  <c r="AD91" i="126"/>
  <c r="AD97" i="126"/>
  <c r="AC55" i="126"/>
  <c r="AC59" i="126"/>
  <c r="AC63" i="126"/>
  <c r="AC67" i="126"/>
  <c r="AC71" i="126"/>
  <c r="AC75" i="126"/>
  <c r="AC79" i="126"/>
  <c r="AC83" i="126"/>
  <c r="AC87" i="126"/>
  <c r="AC91" i="126"/>
  <c r="AC54" i="126"/>
  <c r="AC58" i="126"/>
  <c r="AC62" i="126"/>
  <c r="AC66" i="126"/>
  <c r="AC70" i="126"/>
  <c r="AC74" i="126"/>
  <c r="AC78" i="126"/>
  <c r="AC82" i="126"/>
  <c r="AC86" i="126"/>
  <c r="AC90" i="126"/>
  <c r="AC94" i="126"/>
  <c r="AC89" i="126"/>
  <c r="AC57" i="126"/>
  <c r="AC61" i="126"/>
  <c r="AC65" i="126"/>
  <c r="AC69" i="126"/>
  <c r="AC73" i="126"/>
  <c r="AC77" i="126"/>
  <c r="AC81" i="126"/>
  <c r="AC85" i="126"/>
  <c r="AC93" i="126"/>
  <c r="AC97" i="126"/>
  <c r="AC56" i="126"/>
  <c r="AC60" i="126"/>
  <c r="AC64" i="126"/>
  <c r="AC68" i="126"/>
  <c r="AC72" i="126"/>
  <c r="AC76" i="126"/>
  <c r="AC80" i="126"/>
  <c r="AC84" i="126"/>
  <c r="AC88" i="126"/>
  <c r="AC92" i="126"/>
  <c r="AC96" i="126"/>
  <c r="AC95" i="126"/>
  <c r="AA85" i="126"/>
  <c r="AA88" i="126"/>
  <c r="AA89" i="126"/>
  <c r="AZ89" i="126"/>
  <c r="AA92" i="126"/>
  <c r="AA93" i="126"/>
  <c r="AA95" i="126"/>
  <c r="AA97" i="126"/>
  <c r="AA54" i="126"/>
  <c r="AA55" i="126"/>
  <c r="AA56" i="126"/>
  <c r="AA57" i="126"/>
  <c r="AA58" i="126"/>
  <c r="AA59" i="126"/>
  <c r="AA60" i="126"/>
  <c r="AA61" i="126"/>
  <c r="AA62" i="126"/>
  <c r="AA63" i="126"/>
  <c r="AA64" i="126"/>
  <c r="AA65" i="126"/>
  <c r="AA66" i="126"/>
  <c r="AZ66" i="126"/>
  <c r="AA67" i="126"/>
  <c r="AA68" i="126"/>
  <c r="AA69" i="126"/>
  <c r="AZ69" i="126"/>
  <c r="AA70" i="126"/>
  <c r="AA71" i="126"/>
  <c r="AA72" i="126"/>
  <c r="AA73" i="126"/>
  <c r="AA74" i="126"/>
  <c r="AA75" i="126"/>
  <c r="AA76" i="126"/>
  <c r="AA77" i="126"/>
  <c r="AA78" i="126"/>
  <c r="AA79" i="126"/>
  <c r="AA80" i="126"/>
  <c r="AA81" i="126"/>
  <c r="AA82" i="126"/>
  <c r="AZ82" i="126"/>
  <c r="AA83" i="126"/>
  <c r="AA84" i="126"/>
  <c r="AA86" i="126"/>
  <c r="AA87" i="126"/>
  <c r="AZ87" i="126"/>
  <c r="AA90" i="126"/>
  <c r="AA91" i="126"/>
  <c r="AA94" i="126"/>
  <c r="AA96" i="126"/>
  <c r="H25" i="93"/>
  <c r="H18" i="93"/>
  <c r="H19" i="93"/>
  <c r="H20" i="93"/>
  <c r="H5" i="89"/>
  <c r="K5" i="89"/>
  <c r="G11" i="93"/>
  <c r="H11" i="93"/>
  <c r="J37" i="93"/>
  <c r="B2" i="93"/>
  <c r="C2" i="93"/>
  <c r="G13" i="93"/>
  <c r="H13" i="93"/>
  <c r="B3" i="93"/>
  <c r="C3" i="93"/>
  <c r="H26" i="93"/>
  <c r="H24" i="93"/>
  <c r="H12" i="93"/>
  <c r="H14" i="93"/>
  <c r="E105" i="75"/>
  <c r="F44" i="75"/>
  <c r="F110" i="75"/>
  <c r="E71" i="75"/>
  <c r="E21" i="75"/>
  <c r="F78" i="75"/>
  <c r="F22" i="75"/>
  <c r="F25" i="75"/>
  <c r="E23" i="75"/>
  <c r="S87" i="78"/>
  <c r="S89" i="78"/>
  <c r="F43" i="75"/>
  <c r="F63" i="75"/>
  <c r="F69" i="75"/>
  <c r="E57" i="75"/>
  <c r="F38" i="75"/>
  <c r="E35" i="75"/>
  <c r="F116" i="75"/>
  <c r="F112" i="75"/>
  <c r="F77" i="75"/>
  <c r="F64" i="75"/>
  <c r="E49" i="75"/>
  <c r="F56" i="75"/>
  <c r="F32" i="75"/>
  <c r="F39" i="75"/>
  <c r="E75" i="75"/>
  <c r="F92" i="75"/>
  <c r="F120" i="75"/>
  <c r="E115" i="75"/>
  <c r="AH87" i="94"/>
  <c r="AY87" i="94"/>
  <c r="BO87" i="94"/>
  <c r="AB87" i="94"/>
  <c r="AS87" i="94"/>
  <c r="BI87" i="94"/>
  <c r="AE87" i="94"/>
  <c r="AV87" i="94"/>
  <c r="BL87" i="94"/>
  <c r="AN95" i="94"/>
  <c r="AO71" i="94"/>
  <c r="BE71" i="94"/>
  <c r="AJ87" i="94"/>
  <c r="BA87" i="94"/>
  <c r="BQ87" i="94"/>
  <c r="AC87" i="94"/>
  <c r="AT87" i="94"/>
  <c r="BJ87" i="94"/>
  <c r="AI87" i="94"/>
  <c r="AZ87" i="94"/>
  <c r="BP87" i="94"/>
  <c r="AD87" i="94"/>
  <c r="AU87" i="94"/>
  <c r="BK87" i="94"/>
  <c r="AH90" i="94"/>
  <c r="AY90" i="94"/>
  <c r="BO90" i="94"/>
  <c r="AI90" i="94"/>
  <c r="AZ90" i="94"/>
  <c r="BP90" i="94"/>
  <c r="Y87" i="94"/>
  <c r="AP87" i="94"/>
  <c r="BF87" i="94"/>
  <c r="AK87" i="94"/>
  <c r="BB87" i="94"/>
  <c r="BR87" i="94"/>
  <c r="AM87" i="94"/>
  <c r="BD87" i="94"/>
  <c r="BT87" i="94"/>
  <c r="AF87" i="94"/>
  <c r="AW87" i="94"/>
  <c r="BM87" i="94"/>
  <c r="BU67" i="94"/>
  <c r="AO67" i="99"/>
  <c r="F194" i="99"/>
  <c r="AN101" i="94"/>
  <c r="BU112" i="94"/>
  <c r="AO112" i="99"/>
  <c r="F239" i="99"/>
  <c r="A188" i="103"/>
  <c r="A220" i="103"/>
  <c r="A89" i="127"/>
  <c r="AN119" i="94"/>
  <c r="B185" i="103"/>
  <c r="A171" i="103"/>
  <c r="B155" i="103"/>
  <c r="B50" i="127"/>
  <c r="B211" i="103"/>
  <c r="D249" i="99"/>
  <c r="D243" i="99"/>
  <c r="D238" i="99"/>
  <c r="D228" i="99"/>
  <c r="D223" i="99"/>
  <c r="D219" i="99"/>
  <c r="D206" i="99"/>
  <c r="D197" i="99"/>
  <c r="D189" i="99"/>
  <c r="D185" i="99"/>
  <c r="D182" i="99"/>
  <c r="D169" i="99"/>
  <c r="D167" i="99"/>
  <c r="D164" i="99"/>
  <c r="D137" i="99"/>
  <c r="A186" i="103"/>
  <c r="A179" i="103"/>
  <c r="B222" i="103"/>
  <c r="B166" i="103"/>
  <c r="B176" i="103"/>
  <c r="B100" i="127"/>
  <c r="B150" i="103"/>
  <c r="Y96" i="94"/>
  <c r="AP96" i="94"/>
  <c r="BF96" i="94"/>
  <c r="AB96" i="94"/>
  <c r="AS96" i="94"/>
  <c r="BI96" i="94"/>
  <c r="AJ96" i="94"/>
  <c r="BA96" i="94"/>
  <c r="BQ96" i="94"/>
  <c r="AI96" i="94"/>
  <c r="AZ96" i="94"/>
  <c r="BP96" i="94"/>
  <c r="A160" i="103"/>
  <c r="B194" i="103"/>
  <c r="AC96" i="94"/>
  <c r="AT96" i="94"/>
  <c r="BJ96" i="94"/>
  <c r="AG96" i="94"/>
  <c r="AX96" i="94"/>
  <c r="BN96" i="94"/>
  <c r="X96" i="94"/>
  <c r="AK96" i="94"/>
  <c r="BB96" i="94"/>
  <c r="BR96" i="94"/>
  <c r="AH124" i="82"/>
  <c r="AV124" i="82"/>
  <c r="AG124" i="82"/>
  <c r="AU124" i="82"/>
  <c r="AF124" i="82"/>
  <c r="AT124" i="82"/>
  <c r="AE124" i="82"/>
  <c r="AS124" i="82"/>
  <c r="AH122" i="82"/>
  <c r="AV122" i="82"/>
  <c r="AG122" i="82"/>
  <c r="AU122" i="82"/>
  <c r="AF122" i="82"/>
  <c r="AT122" i="82"/>
  <c r="AE122" i="82"/>
  <c r="AS122" i="82"/>
  <c r="AH119" i="82"/>
  <c r="AV119" i="82"/>
  <c r="AG119" i="82"/>
  <c r="AU119" i="82"/>
  <c r="AF119" i="82"/>
  <c r="AT119" i="82"/>
  <c r="AE119" i="82"/>
  <c r="AS119" i="82"/>
  <c r="AH113" i="82"/>
  <c r="AV113" i="82"/>
  <c r="AG113" i="82"/>
  <c r="AU113" i="82"/>
  <c r="AF113" i="82"/>
  <c r="AT113" i="82"/>
  <c r="AE113" i="82"/>
  <c r="AS113" i="82"/>
  <c r="AH111" i="82"/>
  <c r="AV111" i="82"/>
  <c r="AG111" i="82"/>
  <c r="AU111" i="82"/>
  <c r="AF111" i="82"/>
  <c r="AT111" i="82"/>
  <c r="AE111" i="82"/>
  <c r="AS111" i="82"/>
  <c r="AU102" i="82"/>
  <c r="AV112" i="82"/>
  <c r="AV37" i="82"/>
  <c r="AV34" i="82"/>
  <c r="AO67" i="115"/>
  <c r="AO99" i="115"/>
  <c r="AO92" i="115"/>
  <c r="E100" i="127"/>
  <c r="E202" i="103"/>
  <c r="E148" i="103"/>
  <c r="E158" i="103"/>
  <c r="E173" i="103"/>
  <c r="D100" i="127"/>
  <c r="D180" i="103"/>
  <c r="D215" i="103"/>
  <c r="E216" i="103"/>
  <c r="D158" i="103"/>
  <c r="D185" i="103"/>
  <c r="D84" i="127"/>
  <c r="E45" i="127"/>
  <c r="E169" i="103"/>
  <c r="D155" i="103"/>
  <c r="D169" i="103"/>
  <c r="D175" i="103"/>
  <c r="D200" i="103"/>
  <c r="E61" i="103"/>
  <c r="E61" i="127"/>
  <c r="E179" i="103"/>
  <c r="E174" i="103"/>
  <c r="D192" i="103"/>
  <c r="D198" i="103"/>
  <c r="D222" i="103"/>
  <c r="D45" i="127"/>
  <c r="E13" i="103"/>
  <c r="E155" i="103"/>
  <c r="D160" i="103"/>
  <c r="D181" i="103"/>
  <c r="D226" i="103"/>
  <c r="D73" i="127"/>
  <c r="D211" i="103"/>
  <c r="E49" i="103"/>
  <c r="E49" i="127"/>
  <c r="E210" i="103"/>
  <c r="E68" i="103"/>
  <c r="E68" i="127"/>
  <c r="D178" i="103"/>
  <c r="E171" i="103"/>
  <c r="BB128" i="115"/>
  <c r="AR128" i="115"/>
  <c r="BE128" i="115"/>
  <c r="AO87" i="115"/>
  <c r="AO5" i="115"/>
  <c r="AQ128" i="115"/>
  <c r="AO106" i="115"/>
  <c r="AO102" i="115"/>
  <c r="AO116" i="115"/>
  <c r="AO62" i="115"/>
  <c r="AO32" i="115"/>
  <c r="AO17" i="115"/>
  <c r="AO80" i="115"/>
  <c r="BD128" i="115"/>
  <c r="AO113" i="115"/>
  <c r="AO108" i="115"/>
  <c r="AO7" i="115"/>
  <c r="AO76" i="115"/>
  <c r="AO40" i="115"/>
  <c r="AO28" i="115"/>
  <c r="AO79" i="115"/>
  <c r="AO123" i="115"/>
  <c r="AO120" i="115"/>
  <c r="AO52" i="115"/>
  <c r="AO38" i="115"/>
  <c r="AO11" i="115"/>
  <c r="X125" i="115"/>
  <c r="E217" i="103"/>
  <c r="D145" i="103"/>
  <c r="D170" i="103"/>
  <c r="D214" i="103"/>
  <c r="D33" i="127"/>
  <c r="D141" i="103"/>
  <c r="D199" i="103"/>
  <c r="D29" i="127"/>
  <c r="D161" i="103"/>
  <c r="D204" i="103"/>
  <c r="E193" i="103"/>
  <c r="E89" i="103"/>
  <c r="E188" i="103"/>
  <c r="D220" i="103"/>
  <c r="D89" i="127"/>
  <c r="D77" i="127"/>
  <c r="E73" i="127"/>
  <c r="E181" i="103"/>
  <c r="D217" i="103"/>
  <c r="D179" i="103"/>
  <c r="E65" i="127"/>
  <c r="E177" i="103"/>
  <c r="E145" i="103"/>
  <c r="D177" i="103"/>
  <c r="D65" i="127"/>
  <c r="D144" i="103"/>
  <c r="E36" i="103"/>
  <c r="D213" i="103"/>
  <c r="E24" i="103"/>
  <c r="D24" i="127"/>
  <c r="E185" i="103"/>
  <c r="E84" i="127"/>
  <c r="E184" i="103"/>
  <c r="E82" i="127"/>
  <c r="E218" i="103"/>
  <c r="E183" i="103"/>
  <c r="E74" i="127"/>
  <c r="E182" i="103"/>
  <c r="E180" i="103"/>
  <c r="E63" i="127"/>
  <c r="E176" i="103"/>
  <c r="D172" i="103"/>
  <c r="E53" i="127"/>
  <c r="E172" i="103"/>
  <c r="D53" i="127"/>
  <c r="E214" i="103"/>
  <c r="E33" i="127"/>
  <c r="E29" i="127"/>
  <c r="E199" i="103"/>
  <c r="E141" i="103"/>
  <c r="E93" i="103"/>
  <c r="D201" i="103"/>
  <c r="D93" i="127"/>
  <c r="D147" i="103"/>
  <c r="E97" i="103"/>
  <c r="E105" i="127"/>
  <c r="E222" i="103"/>
  <c r="D194" i="103"/>
  <c r="D150" i="103"/>
  <c r="D105" i="127"/>
  <c r="E109" i="127"/>
  <c r="E204" i="103"/>
  <c r="E223" i="103"/>
  <c r="E160" i="103"/>
  <c r="D223" i="103"/>
  <c r="D109" i="127"/>
  <c r="E224" i="103"/>
  <c r="E195" i="103"/>
  <c r="AW128" i="115"/>
  <c r="CN34" i="115"/>
  <c r="E226" i="103"/>
  <c r="E121" i="127"/>
  <c r="E162" i="103"/>
  <c r="D162" i="103"/>
  <c r="D121" i="127"/>
  <c r="E161" i="103"/>
  <c r="E117" i="127"/>
  <c r="D117" i="127"/>
  <c r="E194" i="103"/>
  <c r="E150" i="103"/>
  <c r="D88" i="127"/>
  <c r="E88" i="103"/>
  <c r="AD4" i="132"/>
  <c r="E200" i="103"/>
  <c r="E77" i="127"/>
  <c r="AM4" i="132"/>
  <c r="E168" i="103"/>
  <c r="E43" i="127"/>
  <c r="E167" i="103"/>
  <c r="E166" i="103"/>
  <c r="E27" i="127"/>
  <c r="D23" i="127"/>
  <c r="E139" i="103"/>
  <c r="E143" i="103"/>
  <c r="D142" i="103"/>
  <c r="F6" i="118" a="1"/>
  <c r="F6" i="118"/>
  <c r="E30" i="103"/>
  <c r="D157" i="103"/>
  <c r="AW53" i="126"/>
  <c r="E108" i="75"/>
  <c r="F108" i="75"/>
  <c r="E109" i="75"/>
  <c r="F109" i="75"/>
  <c r="E30" i="75"/>
  <c r="F30" i="75"/>
  <c r="E113" i="75"/>
  <c r="F102" i="75"/>
  <c r="E33" i="75"/>
  <c r="L70" i="75"/>
  <c r="L102" i="75"/>
  <c r="G106" i="75"/>
  <c r="F111" i="75"/>
  <c r="F45" i="75"/>
  <c r="L109" i="75"/>
  <c r="G67" i="75"/>
  <c r="F67" i="75"/>
  <c r="L67" i="75"/>
  <c r="BU99" i="94"/>
  <c r="AO99" i="99"/>
  <c r="F226" i="99"/>
  <c r="L86" i="75"/>
  <c r="L30" i="75"/>
  <c r="E82" i="75"/>
  <c r="F74" i="75"/>
  <c r="L63" i="75"/>
  <c r="L112" i="75"/>
  <c r="L101" i="75"/>
  <c r="L74" i="75"/>
  <c r="L95" i="75"/>
  <c r="L28" i="75"/>
  <c r="G28" i="75"/>
  <c r="G47" i="75"/>
  <c r="L47" i="75"/>
  <c r="L54" i="75"/>
  <c r="G54" i="75"/>
  <c r="G88" i="75"/>
  <c r="L88" i="75"/>
  <c r="G100" i="75"/>
  <c r="E100" i="75"/>
  <c r="L100" i="75"/>
  <c r="AD53" i="126"/>
  <c r="AA53" i="126"/>
  <c r="P16" i="123"/>
  <c r="P14" i="123"/>
  <c r="P5" i="123"/>
  <c r="P15" i="123"/>
  <c r="P11" i="123"/>
  <c r="L19" i="75"/>
  <c r="G19" i="75"/>
  <c r="G31" i="75"/>
  <c r="L31" i="75"/>
  <c r="L83" i="75"/>
  <c r="G83" i="75"/>
  <c r="F101" i="75"/>
  <c r="E101" i="75"/>
  <c r="E121" i="75"/>
  <c r="F121" i="75"/>
  <c r="E65" i="75"/>
  <c r="F65" i="75"/>
  <c r="E70" i="75"/>
  <c r="F70" i="75"/>
  <c r="F42" i="75"/>
  <c r="E42" i="75"/>
  <c r="E27" i="75"/>
  <c r="F27" i="75"/>
  <c r="E20" i="75"/>
  <c r="F20" i="75"/>
  <c r="F119" i="75"/>
  <c r="E119" i="75"/>
  <c r="E76" i="75"/>
  <c r="F76" i="75"/>
  <c r="F80" i="75"/>
  <c r="E80" i="75"/>
  <c r="L91" i="75"/>
  <c r="G91" i="75"/>
  <c r="F93" i="75"/>
  <c r="G73" i="75"/>
  <c r="L73" i="75"/>
  <c r="F85" i="75"/>
  <c r="E85" i="75"/>
  <c r="F89" i="75"/>
  <c r="E89" i="75"/>
  <c r="E53" i="75"/>
  <c r="F53" i="75"/>
  <c r="E62" i="75"/>
  <c r="F62" i="75"/>
  <c r="L66" i="75"/>
  <c r="G66" i="75"/>
  <c r="F86" i="75"/>
  <c r="E86" i="75"/>
  <c r="L33" i="75"/>
  <c r="F90" i="75"/>
  <c r="L93" i="75"/>
  <c r="F48" i="75"/>
  <c r="E24" i="75"/>
  <c r="F24" i="75"/>
  <c r="G51" i="75"/>
  <c r="E50" i="75"/>
  <c r="F50" i="75"/>
  <c r="G87" i="75"/>
  <c r="L107" i="75"/>
  <c r="G107" i="75"/>
  <c r="L85" i="75"/>
  <c r="F68" i="75"/>
  <c r="E68" i="75"/>
  <c r="E60" i="75"/>
  <c r="F60" i="75"/>
  <c r="G99" i="75"/>
  <c r="E59" i="75"/>
  <c r="L26" i="75"/>
  <c r="G26" i="75"/>
  <c r="G36" i="75"/>
  <c r="L36" i="75"/>
  <c r="L48" i="75"/>
  <c r="F96" i="75"/>
  <c r="BU35" i="94"/>
  <c r="AO35" i="99"/>
  <c r="F162" i="99"/>
  <c r="L37" i="75"/>
  <c r="G37" i="75"/>
  <c r="L41" i="75"/>
  <c r="G41" i="75"/>
  <c r="BU78" i="94"/>
  <c r="AO78" i="99"/>
  <c r="F205" i="99"/>
  <c r="AC53" i="126"/>
  <c r="AM53" i="126"/>
  <c r="AE53" i="126"/>
  <c r="AL53" i="126"/>
  <c r="AX53" i="126"/>
  <c r="AG53" i="126"/>
  <c r="AB53" i="126"/>
  <c r="P13" i="123"/>
  <c r="Z4" i="132"/>
  <c r="H14" i="89"/>
  <c r="K14" i="89"/>
  <c r="I3" i="89"/>
  <c r="L3" i="89"/>
  <c r="I4" i="89"/>
  <c r="L4" i="89"/>
  <c r="I6" i="89"/>
  <c r="L6" i="89"/>
  <c r="I8" i="89"/>
  <c r="L8" i="89"/>
  <c r="I11" i="89"/>
  <c r="L11" i="89"/>
  <c r="I13" i="89"/>
  <c r="L13" i="89"/>
  <c r="I15" i="89"/>
  <c r="L15" i="89"/>
  <c r="I18" i="89"/>
  <c r="L18" i="89"/>
  <c r="I9" i="89"/>
  <c r="L9" i="89"/>
  <c r="I5" i="89"/>
  <c r="L5" i="89"/>
  <c r="I7" i="89"/>
  <c r="L7" i="89"/>
  <c r="I12" i="89"/>
  <c r="L12" i="89"/>
  <c r="I14" i="89"/>
  <c r="L14" i="89"/>
  <c r="I16" i="89"/>
  <c r="L16" i="89"/>
  <c r="I17" i="89"/>
  <c r="L17" i="89"/>
  <c r="I10" i="89"/>
  <c r="L10" i="89"/>
  <c r="AQ53" i="126"/>
  <c r="AV53" i="126"/>
  <c r="AO53" i="126"/>
  <c r="AN53" i="126"/>
  <c r="AS53" i="126"/>
  <c r="AK53" i="126"/>
  <c r="AH53" i="126"/>
  <c r="AP53" i="126"/>
  <c r="AT53" i="126"/>
  <c r="AJ53" i="126"/>
  <c r="AI53" i="126"/>
  <c r="AR53" i="126"/>
  <c r="AU53" i="126"/>
  <c r="E2" i="121"/>
  <c r="BU37" i="94"/>
  <c r="AO37" i="99"/>
  <c r="F164" i="99"/>
  <c r="BU107" i="94"/>
  <c r="AO107" i="99"/>
  <c r="F234" i="99"/>
  <c r="BU58" i="94"/>
  <c r="AO58" i="99"/>
  <c r="F185" i="99"/>
  <c r="AZ86" i="126"/>
  <c r="AZ81" i="126"/>
  <c r="AZ94" i="126"/>
  <c r="AZ77" i="126"/>
  <c r="AZ61" i="126"/>
  <c r="AZ62" i="126"/>
  <c r="BU25" i="94"/>
  <c r="AO25" i="99"/>
  <c r="F152" i="99"/>
  <c r="BU118" i="94"/>
  <c r="AO118" i="99"/>
  <c r="F245" i="99"/>
  <c r="BU12" i="94"/>
  <c r="AO12" i="99"/>
  <c r="F139" i="99"/>
  <c r="BU48" i="94"/>
  <c r="AO48" i="99"/>
  <c r="F175" i="99"/>
  <c r="BU41" i="94"/>
  <c r="AO41" i="99"/>
  <c r="F168" i="99"/>
  <c r="BU95" i="94"/>
  <c r="AO95" i="99"/>
  <c r="F222" i="99"/>
  <c r="BU62" i="94"/>
  <c r="AO62" i="99"/>
  <c r="F189" i="99"/>
  <c r="BU92" i="94"/>
  <c r="AO92" i="99"/>
  <c r="F219" i="99"/>
  <c r="BU119" i="94"/>
  <c r="AO119" i="99"/>
  <c r="F246" i="99"/>
  <c r="BU21" i="94"/>
  <c r="AO21" i="99"/>
  <c r="F148" i="99"/>
  <c r="BU64" i="94"/>
  <c r="AO64" i="99"/>
  <c r="F191" i="99"/>
  <c r="BU18" i="94"/>
  <c r="AO18" i="99"/>
  <c r="F145" i="99"/>
  <c r="BU28" i="94"/>
  <c r="AO28" i="99"/>
  <c r="F155" i="99"/>
  <c r="BU113" i="94"/>
  <c r="AO113" i="99"/>
  <c r="F240" i="99"/>
  <c r="BU66" i="94"/>
  <c r="AO66" i="99"/>
  <c r="F193" i="99"/>
  <c r="BU40" i="94"/>
  <c r="AO40" i="99"/>
  <c r="F167" i="99"/>
  <c r="BU71" i="94"/>
  <c r="AO71" i="99"/>
  <c r="F198" i="99"/>
  <c r="Q4" i="99"/>
  <c r="BI4" i="94"/>
  <c r="BU8" i="94"/>
  <c r="AO8" i="99"/>
  <c r="F135" i="99"/>
  <c r="M4" i="99"/>
  <c r="BG4" i="94"/>
  <c r="C302" i="99"/>
  <c r="G8" i="131"/>
  <c r="C304" i="99"/>
  <c r="C307" i="99"/>
  <c r="C306" i="99"/>
  <c r="C305" i="99"/>
  <c r="C303" i="99"/>
  <c r="C272" i="99"/>
  <c r="G3" i="131"/>
  <c r="C274" i="99"/>
  <c r="AM4" i="99"/>
  <c r="BT4" i="94"/>
  <c r="AO58" i="115"/>
  <c r="AO12" i="115"/>
  <c r="AO55" i="115"/>
  <c r="AO46" i="115"/>
  <c r="AO20" i="115"/>
  <c r="AO10" i="115"/>
  <c r="AO70" i="115"/>
  <c r="AO41" i="115"/>
  <c r="AO51" i="115"/>
  <c r="AO8" i="115"/>
  <c r="AO37" i="115"/>
  <c r="AO25" i="115"/>
  <c r="AO47" i="115"/>
  <c r="AO90" i="115"/>
  <c r="CN14" i="115"/>
  <c r="AO14" i="115"/>
  <c r="AO16" i="115"/>
  <c r="AO111" i="115"/>
  <c r="AO42" i="115"/>
  <c r="AO75" i="115"/>
  <c r="AO9" i="115"/>
  <c r="AO81" i="115"/>
  <c r="AO44" i="115"/>
  <c r="AO57" i="115"/>
  <c r="AO124" i="115"/>
  <c r="AO112" i="115"/>
  <c r="AO115" i="115"/>
  <c r="AO119" i="115"/>
  <c r="AO19" i="115"/>
  <c r="AO48" i="115"/>
  <c r="AO15" i="115"/>
  <c r="AO104" i="115"/>
  <c r="AO60" i="115"/>
  <c r="AO64" i="115"/>
  <c r="AO118" i="115"/>
  <c r="AO66" i="115"/>
  <c r="AO85" i="115"/>
  <c r="AO122" i="115"/>
  <c r="AO54" i="115"/>
  <c r="AO18" i="115"/>
  <c r="CN101" i="115"/>
  <c r="AO101" i="115"/>
  <c r="AO71" i="115"/>
  <c r="AO21" i="115"/>
  <c r="AO35" i="115"/>
  <c r="AO78" i="115"/>
  <c r="AO107" i="115"/>
  <c r="AO96" i="115"/>
  <c r="BU80" i="94"/>
  <c r="AO80" i="99"/>
  <c r="F207" i="99"/>
  <c r="BU76" i="94"/>
  <c r="AO76" i="99"/>
  <c r="F203" i="99"/>
  <c r="BU52" i="94"/>
  <c r="AO52" i="99"/>
  <c r="F179" i="99"/>
  <c r="BU85" i="94"/>
  <c r="AO85" i="99"/>
  <c r="F212" i="99"/>
  <c r="BU10" i="94"/>
  <c r="AO10" i="99"/>
  <c r="F137" i="99"/>
  <c r="E6" i="127"/>
  <c r="E154" i="103"/>
  <c r="E22" i="127"/>
  <c r="E156" i="103"/>
  <c r="E212" i="103"/>
  <c r="BU90" i="94"/>
  <c r="AO90" i="99"/>
  <c r="F217" i="99"/>
  <c r="CN19" i="115"/>
  <c r="BU47" i="94"/>
  <c r="AO47" i="99"/>
  <c r="F174" i="99"/>
  <c r="BU15" i="94"/>
  <c r="AO15" i="99"/>
  <c r="F142" i="99"/>
  <c r="BU42" i="94"/>
  <c r="AO42" i="99"/>
  <c r="F169" i="99"/>
  <c r="H17" i="89"/>
  <c r="K17" i="89"/>
  <c r="H16" i="89"/>
  <c r="K16" i="89"/>
  <c r="H15" i="89"/>
  <c r="K15" i="89"/>
  <c r="H11" i="89"/>
  <c r="K11" i="89"/>
  <c r="H10" i="89"/>
  <c r="K10" i="89"/>
  <c r="H13" i="89"/>
  <c r="K13" i="89"/>
  <c r="H12" i="89"/>
  <c r="K12" i="89"/>
  <c r="H7" i="89"/>
  <c r="K7" i="89"/>
  <c r="H6" i="89"/>
  <c r="K6" i="89"/>
  <c r="H9" i="89"/>
  <c r="K9" i="89"/>
  <c r="H8" i="89"/>
  <c r="K8" i="89"/>
  <c r="H3" i="89"/>
  <c r="K3" i="89"/>
  <c r="H18" i="89"/>
  <c r="K18" i="89"/>
  <c r="H4" i="89"/>
  <c r="K4" i="89"/>
  <c r="CN106" i="115"/>
  <c r="BU111" i="94"/>
  <c r="AO111" i="99"/>
  <c r="F238" i="99"/>
  <c r="BU38" i="94"/>
  <c r="AO38" i="99"/>
  <c r="F165" i="99"/>
  <c r="BU115" i="94"/>
  <c r="AO115" i="99"/>
  <c r="F242" i="99"/>
  <c r="BU101" i="94"/>
  <c r="AO101" i="99"/>
  <c r="F228" i="99"/>
  <c r="BU5" i="94"/>
  <c r="AO5" i="99"/>
  <c r="F132" i="99"/>
  <c r="AC4" i="132"/>
  <c r="CN47" i="115"/>
  <c r="CN113" i="115"/>
  <c r="AN15" i="94"/>
  <c r="AN62" i="94"/>
  <c r="BU19" i="94"/>
  <c r="AO19" i="99"/>
  <c r="F146" i="99"/>
  <c r="CN12" i="115"/>
  <c r="CN112" i="115"/>
  <c r="AN42" i="94"/>
  <c r="AN113" i="94"/>
  <c r="AN92" i="94"/>
  <c r="CN54" i="115"/>
  <c r="CN18" i="115"/>
  <c r="AO70" i="94"/>
  <c r="BE70" i="94"/>
  <c r="BU70" i="94"/>
  <c r="AO70" i="99"/>
  <c r="F197" i="99"/>
  <c r="AN70" i="94"/>
  <c r="BU106" i="94"/>
  <c r="AO106" i="99"/>
  <c r="F233" i="99"/>
  <c r="AN48" i="94"/>
  <c r="CN17" i="115"/>
  <c r="AB4" i="132"/>
  <c r="CN118" i="115"/>
  <c r="AL4" i="132"/>
  <c r="CN90" i="115"/>
  <c r="CN80" i="115"/>
  <c r="AN115" i="94"/>
  <c r="CN81" i="115"/>
  <c r="CN120" i="115"/>
  <c r="AN4" i="132"/>
  <c r="AK4" i="132"/>
  <c r="CN123" i="115"/>
  <c r="AN80" i="94"/>
  <c r="BU81" i="94"/>
  <c r="AO81" i="99"/>
  <c r="F208" i="99"/>
  <c r="BU11" i="94"/>
  <c r="AO11" i="99"/>
  <c r="F138" i="99"/>
  <c r="CN10" i="115"/>
  <c r="CN124" i="115"/>
  <c r="AO120" i="94"/>
  <c r="BE120" i="94"/>
  <c r="BU120" i="94"/>
  <c r="AO120" i="99"/>
  <c r="F247" i="99"/>
  <c r="AN120" i="94"/>
  <c r="AN16" i="94"/>
  <c r="AO16" i="94"/>
  <c r="BE16" i="94"/>
  <c r="BU16" i="94"/>
  <c r="AO16" i="99"/>
  <c r="F143" i="99"/>
  <c r="AO51" i="94"/>
  <c r="BE51" i="94"/>
  <c r="BU51" i="94"/>
  <c r="AO51" i="99"/>
  <c r="F178" i="99"/>
  <c r="AN51" i="94"/>
  <c r="AN20" i="94"/>
  <c r="AO20" i="94"/>
  <c r="BE20" i="94"/>
  <c r="BU20" i="94"/>
  <c r="AO20" i="99"/>
  <c r="F147" i="99"/>
  <c r="AN32" i="94"/>
  <c r="AO32" i="94"/>
  <c r="BE32" i="94"/>
  <c r="BU32" i="94"/>
  <c r="AO32" i="99"/>
  <c r="F159" i="99"/>
  <c r="AN11" i="94"/>
  <c r="CN48" i="115"/>
  <c r="AJ4" i="132"/>
  <c r="CN79" i="115"/>
  <c r="CN7" i="115"/>
  <c r="CN15" i="115"/>
  <c r="CN41" i="115"/>
  <c r="CN8" i="115"/>
  <c r="E178" i="103"/>
  <c r="AP79" i="94"/>
  <c r="BF79" i="94"/>
  <c r="BU79" i="94"/>
  <c r="AO79" i="99"/>
  <c r="F206" i="99"/>
  <c r="AN79" i="94"/>
  <c r="AO124" i="94"/>
  <c r="BE124" i="94"/>
  <c r="BU124" i="94"/>
  <c r="AO124" i="99"/>
  <c r="F251" i="99"/>
  <c r="AN124" i="94"/>
  <c r="AN38" i="94"/>
  <c r="AN5" i="94"/>
  <c r="AN7" i="94"/>
  <c r="AO7" i="94"/>
  <c r="BE7" i="94"/>
  <c r="BU7" i="94"/>
  <c r="AO7" i="99"/>
  <c r="F134" i="99"/>
  <c r="AN57" i="94"/>
  <c r="AO57" i="94"/>
  <c r="BE57" i="94"/>
  <c r="BU57" i="94"/>
  <c r="AO57" i="99"/>
  <c r="F184" i="99"/>
  <c r="AN102" i="94"/>
  <c r="AO102" i="94"/>
  <c r="BE102" i="94"/>
  <c r="BU102" i="94"/>
  <c r="AO102" i="99"/>
  <c r="F229" i="99"/>
  <c r="AO108" i="94"/>
  <c r="BE108" i="94"/>
  <c r="BU108" i="94"/>
  <c r="AO108" i="99"/>
  <c r="F235" i="99"/>
  <c r="AN108" i="94"/>
  <c r="CN108" i="115"/>
  <c r="CN40" i="115"/>
  <c r="AO55" i="94"/>
  <c r="BE55" i="94"/>
  <c r="BU55" i="94"/>
  <c r="AO55" i="99"/>
  <c r="F182" i="99"/>
  <c r="AN55" i="94"/>
  <c r="AN64" i="94"/>
  <c r="AO44" i="94"/>
  <c r="BE44" i="94"/>
  <c r="BU44" i="94"/>
  <c r="AO44" i="99"/>
  <c r="F171" i="99"/>
  <c r="AN44" i="94"/>
  <c r="AO75" i="94"/>
  <c r="BE75" i="94"/>
  <c r="BU75" i="94"/>
  <c r="AO75" i="99"/>
  <c r="F202" i="99"/>
  <c r="AN75" i="94"/>
  <c r="O4" i="99"/>
  <c r="BH4" i="94"/>
  <c r="AK4" i="99"/>
  <c r="BS4" i="94"/>
  <c r="U4" i="99"/>
  <c r="BK4" i="94"/>
  <c r="BM4" i="94"/>
  <c r="Y4" i="99"/>
  <c r="AZ70" i="126"/>
  <c r="BA70" i="126"/>
  <c r="AZ93" i="126"/>
  <c r="AZ78" i="126"/>
  <c r="AZ74" i="126"/>
  <c r="BA74" i="126"/>
  <c r="AZ58" i="126"/>
  <c r="AZ91" i="126"/>
  <c r="AZ79" i="126"/>
  <c r="AZ75" i="126"/>
  <c r="AZ71" i="126"/>
  <c r="AZ67" i="126"/>
  <c r="AZ63" i="126"/>
  <c r="AZ59" i="126"/>
  <c r="AZ55" i="126"/>
  <c r="AZ96" i="126"/>
  <c r="AZ80" i="126"/>
  <c r="AZ54" i="126"/>
  <c r="AZ92" i="126"/>
  <c r="AZ84" i="126"/>
  <c r="AZ76" i="126"/>
  <c r="AZ68" i="126"/>
  <c r="AZ60" i="126"/>
  <c r="AZ95" i="126"/>
  <c r="AZ73" i="126"/>
  <c r="AZ65" i="126"/>
  <c r="BA65" i="126"/>
  <c r="AZ57" i="126"/>
  <c r="AZ97" i="126"/>
  <c r="AZ72" i="126"/>
  <c r="BA72" i="126"/>
  <c r="AZ90" i="126"/>
  <c r="AZ83" i="126"/>
  <c r="AZ85" i="126"/>
  <c r="AZ53" i="126"/>
  <c r="AZ64" i="126"/>
  <c r="AZ56" i="126"/>
  <c r="AZ88" i="126"/>
  <c r="BA88" i="126"/>
  <c r="G13" i="89"/>
  <c r="J13" i="89"/>
  <c r="G12" i="89"/>
  <c r="J12" i="89"/>
  <c r="M12" i="89"/>
  <c r="G15" i="89"/>
  <c r="J15" i="89"/>
  <c r="M15" i="89"/>
  <c r="G14" i="89"/>
  <c r="J14" i="89"/>
  <c r="M14" i="89"/>
  <c r="G17" i="89"/>
  <c r="J17" i="89"/>
  <c r="G6" i="89"/>
  <c r="J6" i="89"/>
  <c r="M6" i="89"/>
  <c r="G8" i="89"/>
  <c r="J8" i="89"/>
  <c r="M8" i="89"/>
  <c r="N8" i="89"/>
  <c r="O8" i="89"/>
  <c r="O9" i="83"/>
  <c r="G11" i="89"/>
  <c r="J11" i="89"/>
  <c r="G10" i="89"/>
  <c r="J10" i="89"/>
  <c r="G5" i="89"/>
  <c r="J5" i="89"/>
  <c r="M5" i="89"/>
  <c r="G4" i="89"/>
  <c r="J4" i="89"/>
  <c r="M4" i="89"/>
  <c r="N4" i="89"/>
  <c r="O4" i="89"/>
  <c r="O5" i="83"/>
  <c r="G7" i="89"/>
  <c r="J7" i="89"/>
  <c r="G9" i="89"/>
  <c r="J9" i="89"/>
  <c r="M9" i="89"/>
  <c r="G16" i="89"/>
  <c r="J16" i="89"/>
  <c r="G3" i="89"/>
  <c r="J3" i="89"/>
  <c r="G18" i="89"/>
  <c r="J18" i="89"/>
  <c r="C4" i="93"/>
  <c r="C1" i="127"/>
  <c r="E67" i="75"/>
  <c r="F100" i="75"/>
  <c r="T87" i="78"/>
  <c r="T89" i="78"/>
  <c r="Q87" i="78"/>
  <c r="Q89" i="78"/>
  <c r="R87" i="78"/>
  <c r="R89" i="78"/>
  <c r="L125" i="75"/>
  <c r="AG4" i="132"/>
  <c r="AN96" i="94"/>
  <c r="AO96" i="94"/>
  <c r="BE96" i="94"/>
  <c r="BU96" i="94"/>
  <c r="AO96" i="99"/>
  <c r="F223" i="99"/>
  <c r="BU87" i="94"/>
  <c r="AO87" i="99"/>
  <c r="F214" i="99"/>
  <c r="AN90" i="94"/>
  <c r="AN87" i="94"/>
  <c r="AF4" i="132"/>
  <c r="E170" i="103"/>
  <c r="E13" i="127"/>
  <c r="E211" i="103"/>
  <c r="E198" i="103"/>
  <c r="E175" i="103"/>
  <c r="Y4" i="132"/>
  <c r="CN5" i="115"/>
  <c r="CN11" i="115"/>
  <c r="E89" i="127"/>
  <c r="E220" i="103"/>
  <c r="E36" i="127"/>
  <c r="E215" i="103"/>
  <c r="E144" i="103"/>
  <c r="E24" i="127"/>
  <c r="E140" i="103"/>
  <c r="E213" i="103"/>
  <c r="AA4" i="132"/>
  <c r="E93" i="127"/>
  <c r="E201" i="103"/>
  <c r="E190" i="103"/>
  <c r="E146" i="103"/>
  <c r="E97" i="127"/>
  <c r="E192" i="103"/>
  <c r="E147" i="103"/>
  <c r="CN66" i="115"/>
  <c r="CN46" i="115"/>
  <c r="CN70" i="115"/>
  <c r="CN16" i="115"/>
  <c r="CN38" i="115"/>
  <c r="CN58" i="115"/>
  <c r="CN78" i="115"/>
  <c r="CN122" i="115"/>
  <c r="CN119" i="115"/>
  <c r="CN9" i="115"/>
  <c r="CN107" i="115"/>
  <c r="CN42" i="115"/>
  <c r="CN20" i="115"/>
  <c r="CN111" i="115"/>
  <c r="AI4" i="132"/>
  <c r="E187" i="103"/>
  <c r="E88" i="127"/>
  <c r="AH4" i="132"/>
  <c r="CY6" i="118"/>
  <c r="BN6" i="118"/>
  <c r="BA95" i="126"/>
  <c r="AW6" i="118"/>
  <c r="BS6" i="118"/>
  <c r="DU6" i="118"/>
  <c r="AF6" i="118"/>
  <c r="CJ6" i="118"/>
  <c r="R6" i="118"/>
  <c r="AP6" i="118"/>
  <c r="CM6" i="118"/>
  <c r="DG6" i="118"/>
  <c r="CU6" i="118"/>
  <c r="CP6" i="118"/>
  <c r="BH6" i="118"/>
  <c r="S6" i="118"/>
  <c r="N6" i="118"/>
  <c r="BR6" i="118"/>
  <c r="DM6" i="118"/>
  <c r="DS6" i="118"/>
  <c r="AK6" i="118"/>
  <c r="CF6" i="118"/>
  <c r="CK6" i="118"/>
  <c r="AQ6" i="118"/>
  <c r="DF6" i="118"/>
  <c r="H6" i="118"/>
  <c r="AE6" i="118"/>
  <c r="AS6" i="118"/>
  <c r="DH6" i="118"/>
  <c r="DR6" i="118"/>
  <c r="BM6" i="118"/>
  <c r="CV6" i="118"/>
  <c r="AH6" i="118"/>
  <c r="AZ6" i="118"/>
  <c r="CA6" i="118"/>
  <c r="CL6" i="118"/>
  <c r="DD6" i="118"/>
  <c r="DO6" i="118"/>
  <c r="DQ6" i="118"/>
  <c r="CS6" i="118"/>
  <c r="AJ6" i="118"/>
  <c r="CE6" i="118"/>
  <c r="BY6" i="118"/>
  <c r="DJ6" i="118"/>
  <c r="V6" i="118"/>
  <c r="AN6" i="118"/>
  <c r="AY6" i="118"/>
  <c r="BJ6" i="118"/>
  <c r="CB6" i="118"/>
  <c r="AO6" i="118"/>
  <c r="Q6" i="118"/>
  <c r="BK6" i="118"/>
  <c r="AD6" i="118"/>
  <c r="I6" i="118"/>
  <c r="BW6" i="118"/>
  <c r="CX6" i="118"/>
  <c r="DP6" i="118"/>
  <c r="L6" i="118"/>
  <c r="W6" i="118"/>
  <c r="CO6" i="118"/>
  <c r="CG6" i="118"/>
  <c r="BV6" i="118"/>
  <c r="CT6" i="118"/>
  <c r="DL6" i="118"/>
  <c r="X6" i="118"/>
  <c r="AI6" i="118"/>
  <c r="AT6" i="118"/>
  <c r="BL6" i="118"/>
  <c r="BE6" i="118"/>
  <c r="AG6" i="118"/>
  <c r="DN6" i="118"/>
  <c r="CN6" i="118"/>
  <c r="BU6" i="118"/>
  <c r="BG6" i="118"/>
  <c r="CH6" i="118"/>
  <c r="CZ6" i="118"/>
  <c r="DK6" i="118"/>
  <c r="G6" i="118"/>
  <c r="DE6" i="118"/>
  <c r="CW6" i="118"/>
  <c r="CD6" i="118"/>
  <c r="BT6" i="118"/>
  <c r="AM6" i="118"/>
  <c r="DI6" i="118"/>
  <c r="T6" i="118"/>
  <c r="AU6" i="118"/>
  <c r="BF6" i="118"/>
  <c r="BX6" i="118"/>
  <c r="CI6" i="118"/>
  <c r="AC6" i="118"/>
  <c r="U6" i="118"/>
  <c r="E142" i="103"/>
  <c r="E30" i="127"/>
  <c r="E157" i="103"/>
  <c r="BQ6" i="118"/>
  <c r="DC6" i="118"/>
  <c r="O6" i="118"/>
  <c r="Z6" i="118"/>
  <c r="AR6" i="118"/>
  <c r="BC6" i="118"/>
  <c r="BI6" i="118"/>
  <c r="BA6" i="118"/>
  <c r="AA6" i="118"/>
  <c r="J6" i="118"/>
  <c r="AV6" i="118"/>
  <c r="AX6" i="118"/>
  <c r="BP6" i="118"/>
  <c r="CQ6" i="118"/>
  <c r="DB6" i="118"/>
  <c r="DT6" i="118"/>
  <c r="P6" i="118"/>
  <c r="DA6" i="118"/>
  <c r="CC6" i="118"/>
  <c r="BB6" i="118"/>
  <c r="AB6" i="118"/>
  <c r="M6" i="118"/>
  <c r="K6" i="118"/>
  <c r="AL6" i="118"/>
  <c r="BD6" i="118"/>
  <c r="BO6" i="118"/>
  <c r="BZ6" i="118"/>
  <c r="CR6" i="118"/>
  <c r="Y6" i="118"/>
  <c r="BA89" i="126"/>
  <c r="BA67" i="126"/>
  <c r="CN115" i="115"/>
  <c r="AE4" i="99"/>
  <c r="BP4" i="94"/>
  <c r="E54" i="75"/>
  <c r="F54" i="75"/>
  <c r="E28" i="75"/>
  <c r="F28" i="75"/>
  <c r="N9" i="89"/>
  <c r="O9" i="89"/>
  <c r="O10" i="83"/>
  <c r="CN57" i="115"/>
  <c r="AG4" i="99"/>
  <c r="BQ4" i="94"/>
  <c r="M10" i="89"/>
  <c r="CN62" i="115"/>
  <c r="W4" i="99"/>
  <c r="BL4" i="94"/>
  <c r="CN25" i="115"/>
  <c r="CN85" i="115"/>
  <c r="K4" i="99"/>
  <c r="BF4" i="94"/>
  <c r="CN102" i="115"/>
  <c r="AC4" i="99"/>
  <c r="BO4" i="94"/>
  <c r="F88" i="75"/>
  <c r="E88" i="75"/>
  <c r="E47" i="75"/>
  <c r="F47" i="75"/>
  <c r="E106" i="75"/>
  <c r="F106" i="75"/>
  <c r="M18" i="89"/>
  <c r="M16" i="89"/>
  <c r="M17" i="89"/>
  <c r="N17" i="89"/>
  <c r="O17" i="89"/>
  <c r="O18" i="83"/>
  <c r="AA4" i="99"/>
  <c r="BN4" i="94"/>
  <c r="CN75" i="115"/>
  <c r="CN99" i="115"/>
  <c r="E87" i="75"/>
  <c r="F87" i="75"/>
  <c r="E31" i="75"/>
  <c r="F31" i="75"/>
  <c r="M13" i="89"/>
  <c r="CN60" i="115"/>
  <c r="CN104" i="115"/>
  <c r="CN71" i="115"/>
  <c r="CN52" i="115"/>
  <c r="E41" i="75"/>
  <c r="F41" i="75"/>
  <c r="E36" i="75"/>
  <c r="F36" i="75"/>
  <c r="F99" i="75"/>
  <c r="E99" i="75"/>
  <c r="E73" i="75"/>
  <c r="F73" i="75"/>
  <c r="F83" i="75"/>
  <c r="E83" i="75"/>
  <c r="F19" i="75"/>
  <c r="E19" i="75"/>
  <c r="BA94" i="126"/>
  <c r="CN35" i="115"/>
  <c r="CN116" i="115"/>
  <c r="CN95" i="115"/>
  <c r="CN87" i="115"/>
  <c r="CN44" i="115"/>
  <c r="CN92" i="115"/>
  <c r="CN96" i="115"/>
  <c r="E26" i="75"/>
  <c r="F26" i="75"/>
  <c r="F107" i="75"/>
  <c r="E107" i="75"/>
  <c r="E66" i="75"/>
  <c r="F66" i="75"/>
  <c r="F91" i="75"/>
  <c r="E91" i="75"/>
  <c r="CN55" i="115"/>
  <c r="CN64" i="115"/>
  <c r="CN67" i="115"/>
  <c r="CN28" i="115"/>
  <c r="CN32" i="115"/>
  <c r="CN76" i="115"/>
  <c r="E37" i="75"/>
  <c r="F37" i="75"/>
  <c r="E51" i="75"/>
  <c r="F51" i="75"/>
  <c r="C296" i="99"/>
  <c r="G7" i="131"/>
  <c r="C298" i="99"/>
  <c r="C299" i="99"/>
  <c r="C300" i="99"/>
  <c r="C297" i="99"/>
  <c r="C301" i="99"/>
  <c r="C284" i="99"/>
  <c r="G5" i="131"/>
  <c r="C287" i="99"/>
  <c r="C286" i="99"/>
  <c r="C288" i="99"/>
  <c r="C289" i="99"/>
  <c r="C285" i="99"/>
  <c r="C362" i="99"/>
  <c r="G18" i="131"/>
  <c r="C367" i="99"/>
  <c r="C366" i="99"/>
  <c r="C363" i="99"/>
  <c r="C365" i="99"/>
  <c r="C364" i="99"/>
  <c r="N12" i="89"/>
  <c r="O12" i="89"/>
  <c r="O13" i="83"/>
  <c r="CN37" i="115"/>
  <c r="M11" i="89"/>
  <c r="CN21" i="115"/>
  <c r="B40" i="92"/>
  <c r="B47" i="92"/>
  <c r="A47" i="92"/>
  <c r="C49" i="92"/>
  <c r="B48" i="92"/>
  <c r="A42" i="92"/>
  <c r="A50" i="92"/>
  <c r="A39" i="92"/>
  <c r="M7" i="89"/>
  <c r="N7" i="89"/>
  <c r="O7" i="89"/>
  <c r="O8" i="83"/>
  <c r="M3" i="89"/>
  <c r="N3" i="89"/>
  <c r="O3" i="89"/>
  <c r="O4" i="83"/>
  <c r="N15" i="89"/>
  <c r="O15" i="89"/>
  <c r="O16" i="83"/>
  <c r="N6" i="89"/>
  <c r="O6" i="89"/>
  <c r="O7" i="83"/>
  <c r="N14" i="89"/>
  <c r="O14" i="89"/>
  <c r="O15" i="83"/>
  <c r="CN51" i="115"/>
  <c r="N18" i="89"/>
  <c r="O18" i="89"/>
  <c r="O19" i="83"/>
  <c r="N16" i="89"/>
  <c r="O16" i="89"/>
  <c r="O17" i="83"/>
  <c r="N10" i="89"/>
  <c r="O10" i="89"/>
  <c r="O11" i="83"/>
  <c r="N11" i="89"/>
  <c r="O11" i="89"/>
  <c r="O12" i="83"/>
  <c r="C320" i="99"/>
  <c r="G11" i="131"/>
  <c r="C323" i="99"/>
  <c r="C322" i="99"/>
  <c r="C321" i="99"/>
  <c r="C324" i="99"/>
  <c r="C325" i="99"/>
  <c r="C356" i="99"/>
  <c r="G17" i="131"/>
  <c r="C361" i="99"/>
  <c r="C360" i="99"/>
  <c r="C357" i="99"/>
  <c r="C359" i="99"/>
  <c r="C358" i="99"/>
  <c r="C308" i="99"/>
  <c r="G9" i="131"/>
  <c r="C312" i="99"/>
  <c r="C309" i="99"/>
  <c r="C313" i="99"/>
  <c r="C310" i="99"/>
  <c r="C311" i="99"/>
  <c r="C290" i="99"/>
  <c r="G6" i="131"/>
  <c r="C294" i="99"/>
  <c r="C293" i="99"/>
  <c r="C295" i="99"/>
  <c r="C292" i="99"/>
  <c r="C291" i="99"/>
  <c r="C56" i="102"/>
  <c r="C30" i="102"/>
  <c r="C28" i="102"/>
  <c r="C26" i="102"/>
  <c r="C55" i="102"/>
  <c r="C12" i="102"/>
  <c r="H2" i="86"/>
  <c r="C8" i="88"/>
  <c r="C53" i="102"/>
  <c r="C11" i="88"/>
  <c r="C1" i="99"/>
  <c r="C29" i="102"/>
  <c r="C10" i="88"/>
  <c r="C9" i="102"/>
  <c r="C11" i="102"/>
  <c r="C57" i="102"/>
  <c r="C27" i="102"/>
  <c r="C7" i="88"/>
  <c r="C54" i="102"/>
  <c r="C10" i="102"/>
  <c r="C8" i="102"/>
  <c r="C9" i="88"/>
  <c r="B26" i="92"/>
  <c r="A25" i="92"/>
  <c r="B25" i="92"/>
  <c r="D29" i="82"/>
  <c r="C25" i="92"/>
  <c r="C40" i="92"/>
  <c r="L124" i="75"/>
  <c r="G125" i="75"/>
  <c r="F125" i="75"/>
  <c r="C47" i="92"/>
  <c r="G124" i="75"/>
  <c r="L123" i="75"/>
  <c r="G123" i="75"/>
  <c r="E123" i="75"/>
  <c r="F123" i="75"/>
  <c r="G8" i="75"/>
  <c r="F8" i="75"/>
  <c r="G4" i="75"/>
  <c r="F4" i="75"/>
  <c r="G5" i="75"/>
  <c r="F5" i="75"/>
  <c r="G10" i="75"/>
  <c r="F10" i="75"/>
  <c r="G7" i="75"/>
  <c r="F7" i="75"/>
  <c r="G3" i="75"/>
  <c r="G9" i="75"/>
  <c r="F9" i="75"/>
  <c r="G6" i="75"/>
  <c r="F6" i="75"/>
  <c r="G11" i="75"/>
  <c r="F11" i="75"/>
  <c r="E124" i="75"/>
  <c r="F124" i="75"/>
  <c r="N5" i="89"/>
  <c r="O5" i="89"/>
  <c r="O6" i="83"/>
  <c r="N13" i="89"/>
  <c r="O13" i="89"/>
  <c r="O14" i="83"/>
  <c r="BB74" i="126"/>
  <c r="H28" i="120"/>
  <c r="P27" i="128"/>
  <c r="BB65" i="126"/>
  <c r="H19" i="120"/>
  <c r="P18" i="128"/>
  <c r="BB88" i="126"/>
  <c r="H42" i="120"/>
  <c r="P50" i="128"/>
  <c r="BB70" i="126"/>
  <c r="H24" i="120"/>
  <c r="P23" i="128"/>
  <c r="BB72" i="126"/>
  <c r="H26" i="120"/>
  <c r="P25" i="128"/>
  <c r="BB95" i="126"/>
  <c r="H49" i="120"/>
  <c r="P57" i="128"/>
  <c r="BB67" i="126"/>
  <c r="H21" i="120"/>
  <c r="P20" i="128"/>
  <c r="BB94" i="126"/>
  <c r="H48" i="120"/>
  <c r="P56" i="128"/>
  <c r="BB89" i="126"/>
  <c r="H43" i="120"/>
  <c r="P51" i="128"/>
  <c r="C332" i="99"/>
  <c r="G13" i="131"/>
  <c r="C334" i="99"/>
  <c r="C335" i="99"/>
  <c r="C333" i="99"/>
  <c r="C337" i="99"/>
  <c r="C336" i="99"/>
  <c r="C278" i="99"/>
  <c r="G4" i="131"/>
  <c r="C282" i="99"/>
  <c r="C280" i="99"/>
  <c r="C279" i="99"/>
  <c r="C281" i="99"/>
  <c r="C283" i="99"/>
  <c r="C338" i="99"/>
  <c r="G14" i="131"/>
  <c r="C342" i="99"/>
  <c r="C340" i="99"/>
  <c r="C343" i="99"/>
  <c r="C341" i="99"/>
  <c r="C339" i="99"/>
  <c r="C314" i="99"/>
  <c r="G10" i="131"/>
  <c r="C319" i="99"/>
  <c r="C318" i="99"/>
  <c r="C316" i="99"/>
  <c r="C315" i="99"/>
  <c r="C317" i="99"/>
  <c r="C344" i="99"/>
  <c r="G15" i="131"/>
  <c r="C348" i="99"/>
  <c r="C345" i="99"/>
  <c r="C346" i="99"/>
  <c r="C347" i="99"/>
  <c r="C349" i="99"/>
  <c r="BA83" i="126"/>
  <c r="BA97" i="126"/>
  <c r="BA61" i="126"/>
  <c r="BA73" i="126"/>
  <c r="BA80" i="126"/>
  <c r="BA90" i="126"/>
  <c r="BA96" i="126"/>
  <c r="BA56" i="126"/>
  <c r="BA78" i="126"/>
  <c r="BA63" i="126"/>
  <c r="BA60" i="126"/>
  <c r="BA82" i="126"/>
  <c r="D29" i="94"/>
  <c r="BA91" i="126"/>
  <c r="BA64" i="126"/>
  <c r="BA66" i="126"/>
  <c r="C326" i="99"/>
  <c r="G12" i="131"/>
  <c r="C329" i="99"/>
  <c r="C331" i="99"/>
  <c r="C330" i="99"/>
  <c r="C328" i="99"/>
  <c r="C327" i="99"/>
  <c r="BA86" i="126"/>
  <c r="BA77" i="126"/>
  <c r="BA87" i="126"/>
  <c r="BA55" i="126"/>
  <c r="BA81" i="126"/>
  <c r="BA84" i="126"/>
  <c r="BA62" i="126"/>
  <c r="BA71" i="126"/>
  <c r="D50" i="99"/>
  <c r="BA68" i="126"/>
  <c r="BA85" i="126"/>
  <c r="BA79" i="126"/>
  <c r="BA76" i="126"/>
  <c r="BA93" i="126"/>
  <c r="BA58" i="126"/>
  <c r="BA59" i="126"/>
  <c r="BA69" i="126"/>
  <c r="BA92" i="126"/>
  <c r="BA75" i="126"/>
  <c r="BA57" i="126"/>
  <c r="BA54" i="126"/>
  <c r="A46" i="92"/>
  <c r="D50" i="132"/>
  <c r="D29" i="132"/>
  <c r="B46" i="92"/>
  <c r="D29" i="99"/>
  <c r="C29" i="103"/>
  <c r="A40" i="92"/>
  <c r="C50" i="103"/>
  <c r="D50" i="94"/>
  <c r="D50" i="82"/>
  <c r="B50" i="92"/>
  <c r="B42" i="92"/>
  <c r="C48" i="92"/>
  <c r="C50" i="92"/>
  <c r="A49" i="92"/>
  <c r="C39" i="92"/>
  <c r="C46" i="92"/>
  <c r="A48" i="92"/>
  <c r="B49" i="92"/>
  <c r="C42" i="92"/>
  <c r="B39" i="92"/>
  <c r="AI202" i="99"/>
  <c r="M202" i="99"/>
  <c r="AK202" i="99"/>
  <c r="M206" i="99"/>
  <c r="Q202" i="99"/>
  <c r="O202" i="99"/>
  <c r="U202" i="99"/>
  <c r="Q206" i="99"/>
  <c r="AA202" i="99"/>
  <c r="AI162" i="99"/>
  <c r="AE202" i="99"/>
  <c r="O206" i="99"/>
  <c r="AM206" i="99"/>
  <c r="AC202" i="99"/>
  <c r="C16" i="91"/>
  <c r="C20" i="91"/>
  <c r="C13" i="91"/>
  <c r="C12" i="91"/>
  <c r="E4" i="91"/>
  <c r="C19" i="91"/>
  <c r="C8" i="91"/>
  <c r="C14" i="91"/>
  <c r="C9" i="91"/>
  <c r="C7" i="91"/>
  <c r="C18" i="91"/>
  <c r="C10" i="91"/>
  <c r="C15" i="91"/>
  <c r="C11" i="91"/>
  <c r="C17" i="91"/>
  <c r="B2" i="118"/>
  <c r="C26" i="92"/>
  <c r="A26" i="92"/>
  <c r="B27" i="92"/>
  <c r="C27" i="92"/>
  <c r="A27" i="92"/>
  <c r="A45" i="92"/>
  <c r="B45" i="92"/>
  <c r="C45" i="92"/>
  <c r="B41" i="92"/>
  <c r="A41" i="92"/>
  <c r="C41" i="92"/>
  <c r="B44" i="92"/>
  <c r="C44" i="92"/>
  <c r="A44" i="92"/>
  <c r="B43" i="92"/>
  <c r="A43" i="92"/>
  <c r="C43" i="92"/>
  <c r="B103" i="92"/>
  <c r="C103" i="92"/>
  <c r="A103" i="92"/>
  <c r="B13" i="92"/>
  <c r="A13" i="92"/>
  <c r="C13" i="92"/>
  <c r="A9" i="92"/>
  <c r="B9" i="92"/>
  <c r="C9" i="92"/>
  <c r="C94" i="92"/>
  <c r="A94" i="92"/>
  <c r="B94" i="92"/>
  <c r="A5" i="92"/>
  <c r="B5" i="92"/>
  <c r="C5" i="92"/>
  <c r="B4" i="92"/>
  <c r="C4" i="92"/>
  <c r="A4" i="92"/>
  <c r="A101" i="92"/>
  <c r="C101" i="92"/>
  <c r="B101" i="92"/>
  <c r="A62" i="92"/>
  <c r="C62" i="92"/>
  <c r="B62" i="92"/>
  <c r="B61" i="92"/>
  <c r="A61" i="92"/>
  <c r="C61" i="92"/>
  <c r="C11" i="92"/>
  <c r="A11" i="92"/>
  <c r="B11" i="92"/>
  <c r="A23" i="92"/>
  <c r="C23" i="92"/>
  <c r="B23" i="92"/>
  <c r="B19" i="92"/>
  <c r="A19" i="92"/>
  <c r="C19" i="92"/>
  <c r="B91" i="92"/>
  <c r="A91" i="92"/>
  <c r="C91" i="92"/>
  <c r="B90" i="92"/>
  <c r="A90" i="92"/>
  <c r="C90" i="92"/>
  <c r="A2" i="92"/>
  <c r="B2" i="92"/>
  <c r="C2" i="92"/>
  <c r="A57" i="92"/>
  <c r="B57" i="92"/>
  <c r="C57" i="92"/>
  <c r="B60" i="92"/>
  <c r="C60" i="92"/>
  <c r="A60" i="92"/>
  <c r="B22" i="92"/>
  <c r="C22" i="92"/>
  <c r="A22" i="92"/>
  <c r="C93" i="92"/>
  <c r="A93" i="92"/>
  <c r="B93" i="92"/>
  <c r="A6" i="92"/>
  <c r="C6" i="92"/>
  <c r="B6" i="92"/>
  <c r="A59" i="92"/>
  <c r="C59" i="92"/>
  <c r="B59" i="92"/>
  <c r="A58" i="92"/>
  <c r="C58" i="92"/>
  <c r="B58" i="92"/>
  <c r="B18" i="92"/>
  <c r="C18" i="92"/>
  <c r="A18" i="92"/>
  <c r="C16" i="92"/>
  <c r="B16" i="92"/>
  <c r="A16" i="92"/>
  <c r="A14" i="92"/>
  <c r="B14" i="92"/>
  <c r="C14" i="92"/>
  <c r="B20" i="92"/>
  <c r="A20" i="92"/>
  <c r="C20" i="92"/>
  <c r="A92" i="92"/>
  <c r="C92" i="92"/>
  <c r="B92" i="92"/>
  <c r="C3" i="92"/>
  <c r="B3" i="92"/>
  <c r="A3" i="92"/>
  <c r="C102" i="92"/>
  <c r="A102" i="92"/>
  <c r="B102" i="92"/>
  <c r="A56" i="92"/>
  <c r="C56" i="92"/>
  <c r="B56" i="92"/>
  <c r="C55" i="92"/>
  <c r="A55" i="92"/>
  <c r="B55" i="92"/>
  <c r="B10" i="92"/>
  <c r="C10" i="92"/>
  <c r="A10" i="92"/>
  <c r="A15" i="92"/>
  <c r="C15" i="92"/>
  <c r="B15" i="92"/>
  <c r="B17" i="92"/>
  <c r="C17" i="92"/>
  <c r="A17" i="92"/>
  <c r="B12" i="92"/>
  <c r="C12" i="92"/>
  <c r="A12" i="92"/>
  <c r="C89" i="92"/>
  <c r="A89" i="92"/>
  <c r="B89" i="92"/>
  <c r="C35" i="92"/>
  <c r="A35" i="92"/>
  <c r="B35" i="92"/>
  <c r="C29" i="92"/>
  <c r="A29" i="92"/>
  <c r="B29" i="92"/>
  <c r="C72" i="92"/>
  <c r="B72" i="92"/>
  <c r="A72" i="92"/>
  <c r="C67" i="92"/>
  <c r="B67" i="92"/>
  <c r="A67" i="92"/>
  <c r="B80" i="92"/>
  <c r="A80" i="92"/>
  <c r="C80" i="92"/>
  <c r="A77" i="92"/>
  <c r="B77" i="92"/>
  <c r="C77" i="92"/>
  <c r="A110" i="92"/>
  <c r="C110" i="92"/>
  <c r="B110" i="92"/>
  <c r="C111" i="92"/>
  <c r="A111" i="92"/>
  <c r="B111" i="92"/>
  <c r="C112" i="92"/>
  <c r="A112" i="92"/>
  <c r="B112" i="92"/>
  <c r="C98" i="92"/>
  <c r="B98" i="92"/>
  <c r="A98" i="92"/>
  <c r="B106" i="92"/>
  <c r="A106" i="92"/>
  <c r="C106" i="92"/>
  <c r="C37" i="92"/>
  <c r="A37" i="92"/>
  <c r="B37" i="92"/>
  <c r="C32" i="92"/>
  <c r="A32" i="92"/>
  <c r="B32" i="92"/>
  <c r="C36" i="92"/>
  <c r="A36" i="92"/>
  <c r="B36" i="92"/>
  <c r="C74" i="92"/>
  <c r="A74" i="92"/>
  <c r="B74" i="92"/>
  <c r="C69" i="92"/>
  <c r="A69" i="92"/>
  <c r="B69" i="92"/>
  <c r="B64" i="92"/>
  <c r="A64" i="92"/>
  <c r="C64" i="92"/>
  <c r="B79" i="92"/>
  <c r="A79" i="92"/>
  <c r="C79" i="92"/>
  <c r="B113" i="92"/>
  <c r="A113" i="92"/>
  <c r="C113" i="92"/>
  <c r="B114" i="92"/>
  <c r="C114" i="92"/>
  <c r="A114" i="92"/>
  <c r="C115" i="92"/>
  <c r="B115" i="92"/>
  <c r="A115" i="92"/>
  <c r="E3" i="75"/>
  <c r="F3" i="75"/>
  <c r="A96" i="92"/>
  <c r="C96" i="92"/>
  <c r="B96" i="92"/>
  <c r="A107" i="92"/>
  <c r="C107" i="92"/>
  <c r="B107" i="92"/>
  <c r="B33" i="92"/>
  <c r="A33" i="92"/>
  <c r="C33" i="92"/>
  <c r="C31" i="92"/>
  <c r="A31" i="92"/>
  <c r="B31" i="92"/>
  <c r="A76" i="92"/>
  <c r="C76" i="92"/>
  <c r="B76" i="92"/>
  <c r="C68" i="92"/>
  <c r="B68" i="92"/>
  <c r="A68" i="92"/>
  <c r="C71" i="92"/>
  <c r="A71" i="92"/>
  <c r="B71" i="92"/>
  <c r="A66" i="92"/>
  <c r="B66" i="92"/>
  <c r="C66" i="92"/>
  <c r="C73" i="92"/>
  <c r="A73" i="92"/>
  <c r="B73" i="92"/>
  <c r="B116" i="92"/>
  <c r="A116" i="92"/>
  <c r="C116" i="92"/>
  <c r="B117" i="92"/>
  <c r="C117" i="92"/>
  <c r="A117" i="92"/>
  <c r="C99" i="92"/>
  <c r="A99" i="92"/>
  <c r="B99" i="92"/>
  <c r="C105" i="92"/>
  <c r="B105" i="92"/>
  <c r="A105" i="92"/>
  <c r="A34" i="92"/>
  <c r="B34" i="92"/>
  <c r="C34" i="92"/>
  <c r="A30" i="92"/>
  <c r="B30" i="92"/>
  <c r="C30" i="92"/>
  <c r="A70" i="92"/>
  <c r="B70" i="92"/>
  <c r="C70" i="92"/>
  <c r="B65" i="92"/>
  <c r="C65" i="92"/>
  <c r="A65" i="92"/>
  <c r="B78" i="92"/>
  <c r="A78" i="92"/>
  <c r="C78" i="92"/>
  <c r="C75" i="92"/>
  <c r="B75" i="92"/>
  <c r="A75" i="92"/>
  <c r="B118" i="92"/>
  <c r="C118" i="92"/>
  <c r="A118" i="92"/>
  <c r="B119" i="92"/>
  <c r="C119" i="92"/>
  <c r="A119" i="92"/>
  <c r="A120" i="92"/>
  <c r="C120" i="92"/>
  <c r="B120" i="92"/>
  <c r="C97" i="92"/>
  <c r="B97" i="92"/>
  <c r="A97" i="92"/>
  <c r="C108" i="92"/>
  <c r="A108" i="92"/>
  <c r="B108" i="92"/>
  <c r="A84" i="92"/>
  <c r="B84" i="92"/>
  <c r="C84" i="92"/>
  <c r="A83" i="92"/>
  <c r="B83" i="92"/>
  <c r="C83" i="92"/>
  <c r="C87" i="92"/>
  <c r="B87" i="92"/>
  <c r="A87" i="92"/>
  <c r="A86" i="92"/>
  <c r="C86" i="92"/>
  <c r="B86" i="92"/>
  <c r="C85" i="92"/>
  <c r="A85" i="92"/>
  <c r="B85" i="92"/>
  <c r="A82" i="92"/>
  <c r="C82" i="92"/>
  <c r="B82" i="92"/>
  <c r="N21" i="89"/>
  <c r="N22" i="89"/>
  <c r="BB76" i="126"/>
  <c r="H30" i="120"/>
  <c r="P38" i="128"/>
  <c r="BB81" i="126"/>
  <c r="H35" i="120"/>
  <c r="P43" i="128"/>
  <c r="BB90" i="126"/>
  <c r="H44" i="120"/>
  <c r="P52" i="128"/>
  <c r="BB83" i="126"/>
  <c r="H37" i="120"/>
  <c r="P45" i="128"/>
  <c r="BB75" i="126"/>
  <c r="H29" i="120"/>
  <c r="P29" i="128"/>
  <c r="BB55" i="126"/>
  <c r="H9" i="120"/>
  <c r="P6" i="128"/>
  <c r="BB66" i="126"/>
  <c r="H20" i="120"/>
  <c r="P19" i="128"/>
  <c r="BB56" i="126"/>
  <c r="H10" i="120"/>
  <c r="P7" i="128"/>
  <c r="BB80" i="126"/>
  <c r="H34" i="120"/>
  <c r="P42" i="128"/>
  <c r="BB61" i="126"/>
  <c r="H15" i="120"/>
  <c r="P12" i="128"/>
  <c r="BB69" i="126"/>
  <c r="H23" i="120"/>
  <c r="P22" i="128"/>
  <c r="BB58" i="126"/>
  <c r="H12" i="120"/>
  <c r="P9" i="128"/>
  <c r="BB62" i="126"/>
  <c r="H16" i="120"/>
  <c r="P13" i="128"/>
  <c r="BB87" i="126"/>
  <c r="H41" i="120"/>
  <c r="P49" i="128"/>
  <c r="BB64" i="126"/>
  <c r="H18" i="120"/>
  <c r="P15" i="128"/>
  <c r="BB82" i="126"/>
  <c r="H36" i="120"/>
  <c r="P44" i="128"/>
  <c r="BB97" i="126"/>
  <c r="H51" i="120"/>
  <c r="P59" i="128"/>
  <c r="BB57" i="126"/>
  <c r="H11" i="120"/>
  <c r="P8" i="128"/>
  <c r="BB85" i="126"/>
  <c r="H39" i="120"/>
  <c r="P47" i="128"/>
  <c r="BB86" i="126"/>
  <c r="H40" i="120"/>
  <c r="P48" i="128"/>
  <c r="BB78" i="126"/>
  <c r="H32" i="120"/>
  <c r="P40" i="128"/>
  <c r="BB73" i="126"/>
  <c r="H27" i="120"/>
  <c r="P26" i="128"/>
  <c r="BB92" i="126"/>
  <c r="H46" i="120"/>
  <c r="P54" i="128"/>
  <c r="BB68" i="126"/>
  <c r="H22" i="120"/>
  <c r="P21" i="128"/>
  <c r="BB71" i="126"/>
  <c r="H25" i="120"/>
  <c r="P24" i="128"/>
  <c r="BB54" i="126"/>
  <c r="H8" i="120"/>
  <c r="P5" i="128"/>
  <c r="BB59" i="126"/>
  <c r="H13" i="120"/>
  <c r="P10" i="128"/>
  <c r="BB93" i="126"/>
  <c r="H47" i="120"/>
  <c r="P55" i="128"/>
  <c r="BB79" i="126"/>
  <c r="H33" i="120"/>
  <c r="P41" i="128"/>
  <c r="BB84" i="126"/>
  <c r="H38" i="120"/>
  <c r="P46" i="128"/>
  <c r="BB77" i="126"/>
  <c r="H31" i="120"/>
  <c r="P39" i="128"/>
  <c r="BB91" i="126"/>
  <c r="H45" i="120"/>
  <c r="P53" i="128"/>
  <c r="BB60" i="126"/>
  <c r="H14" i="120"/>
  <c r="P11" i="128"/>
  <c r="BB63" i="126"/>
  <c r="H17" i="120"/>
  <c r="P14" i="128"/>
  <c r="BB96" i="126"/>
  <c r="H50" i="120"/>
  <c r="P58" i="128"/>
  <c r="C50" i="127"/>
  <c r="F50" i="127"/>
  <c r="C171" i="103"/>
  <c r="F171" i="103"/>
  <c r="C29" i="127"/>
  <c r="F29" i="127"/>
  <c r="C141" i="103"/>
  <c r="F141" i="103"/>
  <c r="C199" i="103"/>
  <c r="F199" i="103"/>
  <c r="AH29" i="82"/>
  <c r="AV29" i="82"/>
  <c r="AG29" i="82"/>
  <c r="AU29" i="82"/>
  <c r="AC29" i="82"/>
  <c r="AQ29" i="82"/>
  <c r="Y29" i="82"/>
  <c r="AM29" i="82"/>
  <c r="AD29" i="82"/>
  <c r="AR29" i="82"/>
  <c r="Z29" i="82"/>
  <c r="AN29" i="82"/>
  <c r="V29" i="82"/>
  <c r="AJ29" i="82"/>
  <c r="AB29" i="82"/>
  <c r="AP29" i="82"/>
  <c r="AA29" i="82"/>
  <c r="AO29" i="82"/>
  <c r="W29" i="82"/>
  <c r="AK29" i="82"/>
  <c r="AF29" i="82"/>
  <c r="AT29" i="82"/>
  <c r="AE29" i="82"/>
  <c r="AS29" i="82"/>
  <c r="X29" i="82"/>
  <c r="AL29" i="82"/>
  <c r="U29" i="82"/>
  <c r="AI29" i="82"/>
  <c r="AD50" i="94"/>
  <c r="AU50" i="94"/>
  <c r="BK50" i="94"/>
  <c r="AH50" i="94"/>
  <c r="AY50" i="94"/>
  <c r="BO50" i="94"/>
  <c r="AA50" i="94"/>
  <c r="AR50" i="94"/>
  <c r="BH50" i="94"/>
  <c r="AI50" i="94"/>
  <c r="AZ50" i="94"/>
  <c r="BP50" i="94"/>
  <c r="AF50" i="94"/>
  <c r="AW50" i="94"/>
  <c r="BM50" i="94"/>
  <c r="AE50" i="94"/>
  <c r="AV50" i="94"/>
  <c r="BL50" i="94"/>
  <c r="AB50" i="94"/>
  <c r="AS50" i="94"/>
  <c r="BI50" i="94"/>
  <c r="AC50" i="94"/>
  <c r="AT50" i="94"/>
  <c r="BJ50" i="94"/>
  <c r="AM50" i="94"/>
  <c r="BD50" i="94"/>
  <c r="BT50" i="94"/>
  <c r="AK50" i="94"/>
  <c r="BB50" i="94"/>
  <c r="BR50" i="94"/>
  <c r="Y50" i="94"/>
  <c r="AP50" i="94"/>
  <c r="BF50" i="94"/>
  <c r="X50" i="94"/>
  <c r="AJ50" i="94"/>
  <c r="BA50" i="94"/>
  <c r="BQ50" i="94"/>
  <c r="AL50" i="94"/>
  <c r="BC50" i="94"/>
  <c r="BS50" i="94"/>
  <c r="Z50" i="94"/>
  <c r="AQ50" i="94"/>
  <c r="BG50" i="94"/>
  <c r="AG50" i="94"/>
  <c r="AX50" i="94"/>
  <c r="BN50" i="94"/>
  <c r="AH50" i="82"/>
  <c r="AV50" i="82"/>
  <c r="AE50" i="82"/>
  <c r="AS50" i="82"/>
  <c r="AA50" i="82"/>
  <c r="AO50" i="82"/>
  <c r="AF50" i="82"/>
  <c r="AT50" i="82"/>
  <c r="AB50" i="82"/>
  <c r="AP50" i="82"/>
  <c r="X50" i="82"/>
  <c r="AL50" i="82"/>
  <c r="AC50" i="82"/>
  <c r="AQ50" i="82"/>
  <c r="Z50" i="82"/>
  <c r="AN50" i="82"/>
  <c r="U50" i="82"/>
  <c r="AI50" i="82"/>
  <c r="AG50" i="82"/>
  <c r="AU50" i="82"/>
  <c r="V50" i="82"/>
  <c r="AJ50" i="82"/>
  <c r="AD50" i="82"/>
  <c r="AR50" i="82"/>
  <c r="Y50" i="82"/>
  <c r="AM50" i="82"/>
  <c r="W50" i="82"/>
  <c r="AK50" i="82"/>
  <c r="AA29" i="94"/>
  <c r="AR29" i="94"/>
  <c r="BH29" i="94"/>
  <c r="AC29" i="94"/>
  <c r="AT29" i="94"/>
  <c r="BJ29" i="94"/>
  <c r="AG29" i="94"/>
  <c r="AX29" i="94"/>
  <c r="BN29" i="94"/>
  <c r="AK29" i="94"/>
  <c r="BB29" i="94"/>
  <c r="BR29" i="94"/>
  <c r="Z29" i="94"/>
  <c r="AQ29" i="94"/>
  <c r="BG29" i="94"/>
  <c r="AB29" i="94"/>
  <c r="AS29" i="94"/>
  <c r="BI29" i="94"/>
  <c r="AF29" i="94"/>
  <c r="AW29" i="94"/>
  <c r="BM29" i="94"/>
  <c r="AJ29" i="94"/>
  <c r="BA29" i="94"/>
  <c r="BQ29" i="94"/>
  <c r="Y29" i="94"/>
  <c r="AP29" i="94"/>
  <c r="BF29" i="94"/>
  <c r="AE29" i="94"/>
  <c r="AV29" i="94"/>
  <c r="BL29" i="94"/>
  <c r="AM29" i="94"/>
  <c r="BD29" i="94"/>
  <c r="BT29" i="94"/>
  <c r="AI29" i="94"/>
  <c r="AZ29" i="94"/>
  <c r="BP29" i="94"/>
  <c r="AD29" i="94"/>
  <c r="AU29" i="94"/>
  <c r="BK29" i="94"/>
  <c r="AL29" i="94"/>
  <c r="BC29" i="94"/>
  <c r="BS29" i="94"/>
  <c r="AH29" i="94"/>
  <c r="AY29" i="94"/>
  <c r="BO29" i="94"/>
  <c r="X29" i="94"/>
  <c r="F50" i="99"/>
  <c r="D177" i="99"/>
  <c r="F29" i="99"/>
  <c r="D156" i="99"/>
  <c r="D43" i="82"/>
  <c r="AE43" i="82"/>
  <c r="AS43" i="82"/>
  <c r="D43" i="94"/>
  <c r="C43" i="103"/>
  <c r="D43" i="99"/>
  <c r="D43" i="132"/>
  <c r="C53" i="103"/>
  <c r="D53" i="132"/>
  <c r="D53" i="82"/>
  <c r="D53" i="99"/>
  <c r="D53" i="94"/>
  <c r="E125" i="86"/>
  <c r="C121" i="92"/>
  <c r="D30" i="132"/>
  <c r="D30" i="99"/>
  <c r="D30" i="82"/>
  <c r="C30" i="103"/>
  <c r="D30" i="94"/>
  <c r="D31" i="132"/>
  <c r="D31" i="99"/>
  <c r="C31" i="103"/>
  <c r="D31" i="82"/>
  <c r="D31" i="94"/>
  <c r="D45" i="99"/>
  <c r="D45" i="82"/>
  <c r="C45" i="103"/>
  <c r="D45" i="132"/>
  <c r="D45" i="94"/>
  <c r="D49" i="132"/>
  <c r="C49" i="103"/>
  <c r="D49" i="82"/>
  <c r="D49" i="99"/>
  <c r="D49" i="94"/>
  <c r="D22" i="99"/>
  <c r="D22" i="82"/>
  <c r="D22" i="94"/>
  <c r="D22" i="132"/>
  <c r="C22" i="103"/>
  <c r="D6" i="94"/>
  <c r="D6" i="132"/>
  <c r="D6" i="99"/>
  <c r="C6" i="103"/>
  <c r="D6" i="82"/>
  <c r="D23" i="82"/>
  <c r="D23" i="99"/>
  <c r="D23" i="132"/>
  <c r="D23" i="94"/>
  <c r="C23" i="103"/>
  <c r="F5" i="118" a="1"/>
  <c r="CC5" i="118"/>
  <c r="CC7" i="118"/>
  <c r="C59" i="103"/>
  <c r="D59" i="132"/>
  <c r="D59" i="82"/>
  <c r="D59" i="99"/>
  <c r="D59" i="94"/>
  <c r="D97" i="132"/>
  <c r="D97" i="99"/>
  <c r="C97" i="103"/>
  <c r="D97" i="82"/>
  <c r="D97" i="94"/>
  <c r="D26" i="82"/>
  <c r="C26" i="103"/>
  <c r="D26" i="132"/>
  <c r="D26" i="94"/>
  <c r="D26" i="99"/>
  <c r="D61" i="94"/>
  <c r="C61" i="103"/>
  <c r="D61" i="82"/>
  <c r="D61" i="99"/>
  <c r="D61" i="132"/>
  <c r="D105" i="132"/>
  <c r="C105" i="103"/>
  <c r="D105" i="94"/>
  <c r="D105" i="82"/>
  <c r="D105" i="99"/>
  <c r="D98" i="82"/>
  <c r="C98" i="103"/>
  <c r="D98" i="132"/>
  <c r="D98" i="94"/>
  <c r="D98" i="99"/>
  <c r="C93" i="103"/>
  <c r="D93" i="132"/>
  <c r="D93" i="94"/>
  <c r="D93" i="99"/>
  <c r="D93" i="82"/>
  <c r="D24" i="94"/>
  <c r="D24" i="82"/>
  <c r="C24" i="103"/>
  <c r="D24" i="99"/>
  <c r="D24" i="132"/>
  <c r="D13" i="82"/>
  <c r="D13" i="132"/>
  <c r="D13" i="94"/>
  <c r="C13" i="103"/>
  <c r="D13" i="99"/>
  <c r="D63" i="82"/>
  <c r="D63" i="99"/>
  <c r="C63" i="103"/>
  <c r="D63" i="94"/>
  <c r="D63" i="132"/>
  <c r="C94" i="103"/>
  <c r="D94" i="132"/>
  <c r="D94" i="82"/>
  <c r="D94" i="99"/>
  <c r="D94" i="94"/>
  <c r="D27" i="132"/>
  <c r="D27" i="82"/>
  <c r="D27" i="99"/>
  <c r="C27" i="103"/>
  <c r="D27" i="94"/>
  <c r="C65" i="103"/>
  <c r="D65" i="132"/>
  <c r="D65" i="82"/>
  <c r="D65" i="99"/>
  <c r="D65" i="94"/>
  <c r="D109" i="82"/>
  <c r="D109" i="94"/>
  <c r="C109" i="103"/>
  <c r="D109" i="99"/>
  <c r="D109" i="132"/>
  <c r="D103" i="94"/>
  <c r="D103" i="132"/>
  <c r="D103" i="99"/>
  <c r="D103" i="82"/>
  <c r="C103" i="103"/>
  <c r="D77" i="82"/>
  <c r="D77" i="94"/>
  <c r="D77" i="99"/>
  <c r="D77" i="132"/>
  <c r="C77" i="103"/>
  <c r="D100" i="132"/>
  <c r="D100" i="82"/>
  <c r="C100" i="103"/>
  <c r="D100" i="99"/>
  <c r="D100" i="94"/>
  <c r="A53" i="92"/>
  <c r="B53" i="92"/>
  <c r="C53" i="92"/>
  <c r="D68" i="99"/>
  <c r="D68" i="132"/>
  <c r="D68" i="94"/>
  <c r="D68" i="82"/>
  <c r="C68" i="103"/>
  <c r="D114" i="132"/>
  <c r="C114" i="103"/>
  <c r="D114" i="82"/>
  <c r="D114" i="94"/>
  <c r="D114" i="99"/>
  <c r="D69" i="82"/>
  <c r="C69" i="103"/>
  <c r="D69" i="99"/>
  <c r="D69" i="132"/>
  <c r="D69" i="94"/>
  <c r="D74" i="132"/>
  <c r="D74" i="94"/>
  <c r="C74" i="103"/>
  <c r="D74" i="82"/>
  <c r="D74" i="99"/>
  <c r="D72" i="99"/>
  <c r="D72" i="82"/>
  <c r="D72" i="132"/>
  <c r="D72" i="94"/>
  <c r="C72" i="103"/>
  <c r="D83" i="82"/>
  <c r="C83" i="103"/>
  <c r="D83" i="94"/>
  <c r="D83" i="132"/>
  <c r="D83" i="99"/>
  <c r="D36" i="132"/>
  <c r="C36" i="103"/>
  <c r="D36" i="82"/>
  <c r="D36" i="99"/>
  <c r="D36" i="94"/>
  <c r="D84" i="132"/>
  <c r="D84" i="99"/>
  <c r="D84" i="94"/>
  <c r="D84" i="82"/>
  <c r="C84" i="103"/>
  <c r="D117" i="99"/>
  <c r="D117" i="132"/>
  <c r="C117" i="103"/>
  <c r="D117" i="82"/>
  <c r="D117" i="94"/>
  <c r="D110" i="82"/>
  <c r="D110" i="94"/>
  <c r="D110" i="99"/>
  <c r="D110" i="132"/>
  <c r="C110" i="103"/>
  <c r="D33" i="132"/>
  <c r="D33" i="94"/>
  <c r="C33" i="103"/>
  <c r="D33" i="82"/>
  <c r="D33" i="99"/>
  <c r="D39" i="82"/>
  <c r="D39" i="94"/>
  <c r="C39" i="103"/>
  <c r="D39" i="132"/>
  <c r="D39" i="99"/>
  <c r="D82" i="99"/>
  <c r="D82" i="82"/>
  <c r="C82" i="103"/>
  <c r="D82" i="132"/>
  <c r="D82" i="94"/>
  <c r="D121" i="132"/>
  <c r="C121" i="103"/>
  <c r="D121" i="94"/>
  <c r="D121" i="82"/>
  <c r="D121" i="99"/>
  <c r="C52" i="92"/>
  <c r="B52" i="92"/>
  <c r="A52" i="92"/>
  <c r="D73" i="82"/>
  <c r="C73" i="103"/>
  <c r="D73" i="99"/>
  <c r="D73" i="132"/>
  <c r="D73" i="94"/>
  <c r="A121" i="92"/>
  <c r="D89" i="132"/>
  <c r="D89" i="99"/>
  <c r="D89" i="94"/>
  <c r="D89" i="82"/>
  <c r="C89" i="103"/>
  <c r="D86" i="132"/>
  <c r="C86" i="103"/>
  <c r="D86" i="99"/>
  <c r="H125" i="86"/>
  <c r="D86" i="82"/>
  <c r="D86" i="94"/>
  <c r="D88" i="132"/>
  <c r="D88" i="94"/>
  <c r="D88" i="82"/>
  <c r="C88" i="103"/>
  <c r="D88" i="99"/>
  <c r="D91" i="82"/>
  <c r="C91" i="103"/>
  <c r="D91" i="99"/>
  <c r="D91" i="132"/>
  <c r="D91" i="94"/>
  <c r="AG156" i="99"/>
  <c r="U156" i="99"/>
  <c r="M156" i="99"/>
  <c r="S156" i="99"/>
  <c r="I156" i="99"/>
  <c r="Q156" i="99"/>
  <c r="K156" i="99"/>
  <c r="I177" i="99"/>
  <c r="M177" i="99"/>
  <c r="AC177" i="99"/>
  <c r="K177" i="99"/>
  <c r="Q177" i="99"/>
  <c r="AO50" i="115"/>
  <c r="AN50" i="94"/>
  <c r="AO50" i="94"/>
  <c r="BE50" i="94"/>
  <c r="AO29" i="115"/>
  <c r="AO29" i="94"/>
  <c r="BE29" i="94"/>
  <c r="AN29" i="94"/>
  <c r="CO5" i="118"/>
  <c r="CO7" i="118"/>
  <c r="AK5" i="118"/>
  <c r="AK7" i="118"/>
  <c r="CV5" i="118"/>
  <c r="CV7" i="118"/>
  <c r="AH43" i="82"/>
  <c r="AV43" i="82"/>
  <c r="AM5" i="118"/>
  <c r="AM7" i="118"/>
  <c r="BY5" i="118"/>
  <c r="BY7" i="118"/>
  <c r="BS5" i="118"/>
  <c r="BS7" i="118"/>
  <c r="U43" i="82"/>
  <c r="AI43" i="82"/>
  <c r="AA43" i="82"/>
  <c r="AO43" i="82"/>
  <c r="AJ5" i="118"/>
  <c r="AJ7" i="118"/>
  <c r="Y43" i="82"/>
  <c r="AM43" i="82"/>
  <c r="AD43" i="82"/>
  <c r="AR43" i="82"/>
  <c r="W43" i="82"/>
  <c r="AK43" i="82"/>
  <c r="BA5" i="118"/>
  <c r="BA7" i="118"/>
  <c r="AO43" i="115"/>
  <c r="N5" i="118"/>
  <c r="N7" i="118"/>
  <c r="DP5" i="118"/>
  <c r="DP7" i="118"/>
  <c r="V43" i="82"/>
  <c r="AJ43" i="82"/>
  <c r="AF43" i="82"/>
  <c r="AT43" i="82"/>
  <c r="AC43" i="82"/>
  <c r="AQ43" i="82"/>
  <c r="AG43" i="82"/>
  <c r="AU43" i="82"/>
  <c r="AB43" i="82"/>
  <c r="AP43" i="82"/>
  <c r="Z43" i="82"/>
  <c r="AN43" i="82"/>
  <c r="X43" i="82"/>
  <c r="AL43" i="82"/>
  <c r="AG43" i="94"/>
  <c r="AX43" i="94"/>
  <c r="BN43" i="94"/>
  <c r="AM43" i="94"/>
  <c r="BD43" i="94"/>
  <c r="BT43" i="94"/>
  <c r="Y43" i="94"/>
  <c r="AP43" i="94"/>
  <c r="BF43" i="94"/>
  <c r="AK43" i="94"/>
  <c r="BB43" i="94"/>
  <c r="BR43" i="94"/>
  <c r="X43" i="94"/>
  <c r="AH43" i="94"/>
  <c r="AY43" i="94"/>
  <c r="BO43" i="94"/>
  <c r="Z43" i="94"/>
  <c r="AQ43" i="94"/>
  <c r="BG43" i="94"/>
  <c r="AJ43" i="94"/>
  <c r="BA43" i="94"/>
  <c r="BQ43" i="94"/>
  <c r="AD43" i="94"/>
  <c r="AU43" i="94"/>
  <c r="BK43" i="94"/>
  <c r="AI43" i="94"/>
  <c r="AZ43" i="94"/>
  <c r="BP43" i="94"/>
  <c r="AA43" i="94"/>
  <c r="AR43" i="94"/>
  <c r="BH43" i="94"/>
  <c r="AC43" i="94"/>
  <c r="AT43" i="94"/>
  <c r="BJ43" i="94"/>
  <c r="AE43" i="94"/>
  <c r="AV43" i="94"/>
  <c r="BL43" i="94"/>
  <c r="AB43" i="94"/>
  <c r="AS43" i="94"/>
  <c r="BI43" i="94"/>
  <c r="AF43" i="94"/>
  <c r="AW43" i="94"/>
  <c r="BM43" i="94"/>
  <c r="AL43" i="94"/>
  <c r="BC43" i="94"/>
  <c r="BS43" i="94"/>
  <c r="C43" i="127"/>
  <c r="F43" i="127"/>
  <c r="C168" i="103"/>
  <c r="F168" i="103"/>
  <c r="AC53" i="94"/>
  <c r="AT53" i="94"/>
  <c r="BJ53" i="94"/>
  <c r="AI53" i="94"/>
  <c r="AZ53" i="94"/>
  <c r="BP53" i="94"/>
  <c r="AL53" i="94"/>
  <c r="BC53" i="94"/>
  <c r="BS53" i="94"/>
  <c r="AM53" i="94"/>
  <c r="BD53" i="94"/>
  <c r="BT53" i="94"/>
  <c r="Y53" i="94"/>
  <c r="AP53" i="94"/>
  <c r="BF53" i="94"/>
  <c r="AF53" i="94"/>
  <c r="AW53" i="94"/>
  <c r="BM53" i="94"/>
  <c r="AD53" i="94"/>
  <c r="AU53" i="94"/>
  <c r="BK53" i="94"/>
  <c r="AJ53" i="94"/>
  <c r="BA53" i="94"/>
  <c r="BQ53" i="94"/>
  <c r="AH53" i="94"/>
  <c r="AY53" i="94"/>
  <c r="BO53" i="94"/>
  <c r="AE53" i="94"/>
  <c r="AV53" i="94"/>
  <c r="BL53" i="94"/>
  <c r="Z53" i="94"/>
  <c r="AQ53" i="94"/>
  <c r="BG53" i="94"/>
  <c r="AA53" i="94"/>
  <c r="AR53" i="94"/>
  <c r="BH53" i="94"/>
  <c r="AB53" i="94"/>
  <c r="AS53" i="94"/>
  <c r="BI53" i="94"/>
  <c r="X53" i="94"/>
  <c r="AG53" i="94"/>
  <c r="AX53" i="94"/>
  <c r="BN53" i="94"/>
  <c r="AK53" i="94"/>
  <c r="BB53" i="94"/>
  <c r="BR53" i="94"/>
  <c r="F53" i="99"/>
  <c r="D180" i="99"/>
  <c r="C172" i="103"/>
  <c r="F172" i="103"/>
  <c r="C53" i="127"/>
  <c r="F53" i="127"/>
  <c r="AG53" i="82"/>
  <c r="AU53" i="82"/>
  <c r="Z53" i="82"/>
  <c r="AN53" i="82"/>
  <c r="AE53" i="82"/>
  <c r="AS53" i="82"/>
  <c r="AA53" i="82"/>
  <c r="AO53" i="82"/>
  <c r="AC53" i="82"/>
  <c r="AQ53" i="82"/>
  <c r="AH53" i="82"/>
  <c r="AV53" i="82"/>
  <c r="X53" i="82"/>
  <c r="AL53" i="82"/>
  <c r="U53" i="82"/>
  <c r="AI53" i="82"/>
  <c r="Y53" i="82"/>
  <c r="AM53" i="82"/>
  <c r="V53" i="82"/>
  <c r="AJ53" i="82"/>
  <c r="W53" i="82"/>
  <c r="AK53" i="82"/>
  <c r="AD53" i="82"/>
  <c r="AR53" i="82"/>
  <c r="AF53" i="82"/>
  <c r="AT53" i="82"/>
  <c r="AB53" i="82"/>
  <c r="AP53" i="82"/>
  <c r="D170" i="99"/>
  <c r="F43" i="99"/>
  <c r="B121" i="92"/>
  <c r="C157" i="103"/>
  <c r="F157" i="103"/>
  <c r="C142" i="103"/>
  <c r="F142" i="103"/>
  <c r="C30" i="127"/>
  <c r="F30" i="127"/>
  <c r="AA30" i="94"/>
  <c r="AR30" i="94"/>
  <c r="BH30" i="94"/>
  <c r="Z30" i="94"/>
  <c r="AQ30" i="94"/>
  <c r="BG30" i="94"/>
  <c r="AD30" i="94"/>
  <c r="AU30" i="94"/>
  <c r="BK30" i="94"/>
  <c r="AM30" i="94"/>
  <c r="BD30" i="94"/>
  <c r="BT30" i="94"/>
  <c r="AB30" i="94"/>
  <c r="AS30" i="94"/>
  <c r="BI30" i="94"/>
  <c r="AE30" i="94"/>
  <c r="AV30" i="94"/>
  <c r="BL30" i="94"/>
  <c r="AL30" i="94"/>
  <c r="BC30" i="94"/>
  <c r="BS30" i="94"/>
  <c r="Y30" i="94"/>
  <c r="AP30" i="94"/>
  <c r="BF30" i="94"/>
  <c r="AC30" i="94"/>
  <c r="AT30" i="94"/>
  <c r="BJ30" i="94"/>
  <c r="AK30" i="94"/>
  <c r="BB30" i="94"/>
  <c r="BR30" i="94"/>
  <c r="AF30" i="94"/>
  <c r="AW30" i="94"/>
  <c r="BM30" i="94"/>
  <c r="AG30" i="94"/>
  <c r="AX30" i="94"/>
  <c r="BN30" i="94"/>
  <c r="AH30" i="94"/>
  <c r="AY30" i="94"/>
  <c r="BO30" i="94"/>
  <c r="X30" i="94"/>
  <c r="AI30" i="94"/>
  <c r="AZ30" i="94"/>
  <c r="BP30" i="94"/>
  <c r="AJ30" i="94"/>
  <c r="BA30" i="94"/>
  <c r="BQ30" i="94"/>
  <c r="CR5" i="118"/>
  <c r="CR7" i="118"/>
  <c r="H5" i="118"/>
  <c r="H7" i="118"/>
  <c r="DU5" i="118"/>
  <c r="DU7" i="118"/>
  <c r="U5" i="118"/>
  <c r="U7" i="118"/>
  <c r="BQ5" i="118"/>
  <c r="BQ7" i="118"/>
  <c r="AF30" i="82"/>
  <c r="AT30" i="82"/>
  <c r="AC30" i="82"/>
  <c r="AQ30" i="82"/>
  <c r="AD30" i="82"/>
  <c r="AR30" i="82"/>
  <c r="AG30" i="82"/>
  <c r="AU30" i="82"/>
  <c r="AH30" i="82"/>
  <c r="AV30" i="82"/>
  <c r="AB30" i="82"/>
  <c r="AP30" i="82"/>
  <c r="Z30" i="82"/>
  <c r="AN30" i="82"/>
  <c r="Y30" i="82"/>
  <c r="AM30" i="82"/>
  <c r="AE30" i="82"/>
  <c r="AS30" i="82"/>
  <c r="X30" i="82"/>
  <c r="AL30" i="82"/>
  <c r="U30" i="82"/>
  <c r="AI30" i="82"/>
  <c r="W30" i="82"/>
  <c r="AK30" i="82"/>
  <c r="AA30" i="82"/>
  <c r="AO30" i="82"/>
  <c r="V30" i="82"/>
  <c r="AJ30" i="82"/>
  <c r="CM5" i="118"/>
  <c r="CM7" i="118"/>
  <c r="AR5" i="118"/>
  <c r="AR7" i="118"/>
  <c r="Y5" i="118"/>
  <c r="Y7" i="118"/>
  <c r="F5" i="118"/>
  <c r="F7" i="118"/>
  <c r="DR5" i="118"/>
  <c r="DR7" i="118"/>
  <c r="F30" i="99"/>
  <c r="D157" i="99"/>
  <c r="AS5" i="118"/>
  <c r="AS7" i="118"/>
  <c r="DN5" i="118"/>
  <c r="DN7" i="118"/>
  <c r="CG5" i="118"/>
  <c r="CG7" i="118"/>
  <c r="BJ5" i="118"/>
  <c r="BJ7" i="118"/>
  <c r="BV5" i="118"/>
  <c r="BV7" i="118"/>
  <c r="BU5" i="118"/>
  <c r="BU7" i="118"/>
  <c r="CD5" i="118"/>
  <c r="CD7" i="118"/>
  <c r="BZ5" i="118"/>
  <c r="BZ7" i="118"/>
  <c r="BI5" i="118"/>
  <c r="BI7" i="118"/>
  <c r="BK5" i="118"/>
  <c r="BK7" i="118"/>
  <c r="F31" i="99"/>
  <c r="D158" i="99"/>
  <c r="AE31" i="94"/>
  <c r="AV31" i="94"/>
  <c r="BL31" i="94"/>
  <c r="AI31" i="94"/>
  <c r="AZ31" i="94"/>
  <c r="BP31" i="94"/>
  <c r="AG31" i="94"/>
  <c r="AX31" i="94"/>
  <c r="BN31" i="94"/>
  <c r="AJ31" i="94"/>
  <c r="BA31" i="94"/>
  <c r="BQ31" i="94"/>
  <c r="AD31" i="94"/>
  <c r="AU31" i="94"/>
  <c r="BK31" i="94"/>
  <c r="AA31" i="94"/>
  <c r="AR31" i="94"/>
  <c r="BH31" i="94"/>
  <c r="AB31" i="94"/>
  <c r="AS31" i="94"/>
  <c r="BI31" i="94"/>
  <c r="AL31" i="94"/>
  <c r="BC31" i="94"/>
  <c r="BS31" i="94"/>
  <c r="AM31" i="94"/>
  <c r="BD31" i="94"/>
  <c r="BT31" i="94"/>
  <c r="Y31" i="94"/>
  <c r="AP31" i="94"/>
  <c r="BF31" i="94"/>
  <c r="AH31" i="94"/>
  <c r="AY31" i="94"/>
  <c r="BO31" i="94"/>
  <c r="AK31" i="94"/>
  <c r="BB31" i="94"/>
  <c r="BR31" i="94"/>
  <c r="Z31" i="94"/>
  <c r="AQ31" i="94"/>
  <c r="BG31" i="94"/>
  <c r="X31" i="94"/>
  <c r="AF31" i="94"/>
  <c r="AW31" i="94"/>
  <c r="BM31" i="94"/>
  <c r="AC31" i="94"/>
  <c r="AT31" i="94"/>
  <c r="BJ31" i="94"/>
  <c r="CE5" i="118"/>
  <c r="CE7" i="118"/>
  <c r="BD5" i="118"/>
  <c r="BD7" i="118"/>
  <c r="CL5" i="118"/>
  <c r="CL7" i="118"/>
  <c r="DK5" i="118"/>
  <c r="DK7" i="118"/>
  <c r="BO5" i="118"/>
  <c r="BO7" i="118"/>
  <c r="AC5" i="118"/>
  <c r="AC7" i="118"/>
  <c r="CX5" i="118"/>
  <c r="CX7" i="118"/>
  <c r="BC5" i="118"/>
  <c r="BC7" i="118"/>
  <c r="BH5" i="118"/>
  <c r="BH7" i="118"/>
  <c r="CF5" i="118"/>
  <c r="CF7" i="118"/>
  <c r="CW5" i="118"/>
  <c r="CW7" i="118"/>
  <c r="M5" i="118"/>
  <c r="M7" i="118"/>
  <c r="DD5" i="118"/>
  <c r="DD7" i="118"/>
  <c r="AB5" i="118"/>
  <c r="AB7" i="118"/>
  <c r="AX5" i="118"/>
  <c r="AX7" i="118"/>
  <c r="AG31" i="82"/>
  <c r="AU31" i="82"/>
  <c r="AE31" i="82"/>
  <c r="AS31" i="82"/>
  <c r="AC31" i="82"/>
  <c r="AQ31" i="82"/>
  <c r="AH31" i="82"/>
  <c r="AV31" i="82"/>
  <c r="X31" i="82"/>
  <c r="AL31" i="82"/>
  <c r="U31" i="82"/>
  <c r="AI31" i="82"/>
  <c r="AD31" i="82"/>
  <c r="AR31" i="82"/>
  <c r="AF31" i="82"/>
  <c r="AT31" i="82"/>
  <c r="AB31" i="82"/>
  <c r="AP31" i="82"/>
  <c r="Z31" i="82"/>
  <c r="AN31" i="82"/>
  <c r="AA31" i="82"/>
  <c r="AO31" i="82"/>
  <c r="Y31" i="82"/>
  <c r="AM31" i="82"/>
  <c r="V31" i="82"/>
  <c r="AJ31" i="82"/>
  <c r="W31" i="82"/>
  <c r="AK31" i="82"/>
  <c r="AL5" i="118"/>
  <c r="AL7" i="118"/>
  <c r="CU5" i="118"/>
  <c r="CU7" i="118"/>
  <c r="BW5" i="118"/>
  <c r="BW7" i="118"/>
  <c r="CS5" i="118"/>
  <c r="CS7" i="118"/>
  <c r="V5" i="118"/>
  <c r="V7" i="118"/>
  <c r="BN5" i="118"/>
  <c r="BN7" i="118"/>
  <c r="DE5" i="118"/>
  <c r="DE7" i="118"/>
  <c r="AN5" i="118"/>
  <c r="AN7" i="118"/>
  <c r="CB5" i="118"/>
  <c r="CB7" i="118"/>
  <c r="J5" i="118"/>
  <c r="J7" i="118"/>
  <c r="W5" i="118"/>
  <c r="W7" i="118"/>
  <c r="AZ5" i="118"/>
  <c r="AZ7" i="118"/>
  <c r="AO5" i="118"/>
  <c r="AO7" i="118"/>
  <c r="AF5" i="118"/>
  <c r="AF7" i="118"/>
  <c r="AD5" i="118"/>
  <c r="AD7" i="118"/>
  <c r="C31" i="127"/>
  <c r="F31" i="127"/>
  <c r="C143" i="103"/>
  <c r="F143" i="103"/>
  <c r="CP5" i="118"/>
  <c r="CP7" i="118"/>
  <c r="CN5" i="118"/>
  <c r="CN7" i="118"/>
  <c r="BM5" i="118"/>
  <c r="BM7" i="118"/>
  <c r="DS5" i="118"/>
  <c r="DS7" i="118"/>
  <c r="G5" i="118"/>
  <c r="G7" i="118"/>
  <c r="AG5" i="118"/>
  <c r="AG7" i="118"/>
  <c r="BG5" i="118"/>
  <c r="BG7" i="118"/>
  <c r="BT5" i="118"/>
  <c r="BT7" i="118"/>
  <c r="CI5" i="118"/>
  <c r="CI7" i="118"/>
  <c r="DG5" i="118"/>
  <c r="DG7" i="118"/>
  <c r="AQ5" i="118"/>
  <c r="AQ7" i="118"/>
  <c r="DM5" i="118"/>
  <c r="DM7" i="118"/>
  <c r="AY5" i="118"/>
  <c r="AY7" i="118"/>
  <c r="DC5" i="118"/>
  <c r="DC7" i="118"/>
  <c r="T5" i="118"/>
  <c r="T7" i="118"/>
  <c r="BE5" i="118"/>
  <c r="BE7" i="118"/>
  <c r="BR5" i="118"/>
  <c r="BR7" i="118"/>
  <c r="AE5" i="118"/>
  <c r="AE7" i="118"/>
  <c r="DT5" i="118"/>
  <c r="DT7" i="118"/>
  <c r="DL5" i="118"/>
  <c r="DL7" i="118"/>
  <c r="AA5" i="118"/>
  <c r="AA7" i="118"/>
  <c r="CH5" i="118"/>
  <c r="CH7" i="118"/>
  <c r="DA5" i="118"/>
  <c r="DA7" i="118"/>
  <c r="CY5" i="118"/>
  <c r="CY7" i="118"/>
  <c r="AT5" i="118"/>
  <c r="AT7" i="118"/>
  <c r="CJ5" i="118"/>
  <c r="CJ7" i="118"/>
  <c r="R5" i="118"/>
  <c r="R7" i="118"/>
  <c r="AW5" i="118"/>
  <c r="AW7" i="118"/>
  <c r="Z5" i="118"/>
  <c r="Z7" i="118"/>
  <c r="DQ5" i="118"/>
  <c r="DQ7" i="118"/>
  <c r="CK5" i="118"/>
  <c r="CK7" i="118"/>
  <c r="DH5" i="118"/>
  <c r="DH7" i="118"/>
  <c r="P5" i="118"/>
  <c r="P7" i="118"/>
  <c r="BX5" i="118"/>
  <c r="BX7" i="118"/>
  <c r="CQ5" i="118"/>
  <c r="CQ7" i="118"/>
  <c r="AH5" i="118"/>
  <c r="AH7" i="118"/>
  <c r="AV5" i="118"/>
  <c r="AV7" i="118"/>
  <c r="BF5" i="118"/>
  <c r="BF7" i="118"/>
  <c r="Q5" i="118"/>
  <c r="Q7" i="118"/>
  <c r="DJ5" i="118"/>
  <c r="DJ7" i="118"/>
  <c r="AP5" i="118"/>
  <c r="AP7" i="118"/>
  <c r="CT5" i="118"/>
  <c r="CT7" i="118"/>
  <c r="DO5" i="118"/>
  <c r="DO7" i="118"/>
  <c r="BP5" i="118"/>
  <c r="BP7" i="118"/>
  <c r="S5" i="118"/>
  <c r="S7" i="118"/>
  <c r="DB5" i="118"/>
  <c r="DB7" i="118"/>
  <c r="L5" i="118"/>
  <c r="L7" i="118"/>
  <c r="O5" i="118"/>
  <c r="O7" i="118"/>
  <c r="DF5" i="118"/>
  <c r="DF7" i="118"/>
  <c r="I5" i="118"/>
  <c r="I7" i="118"/>
  <c r="X5" i="118"/>
  <c r="X7" i="118"/>
  <c r="AU5" i="118"/>
  <c r="AU7" i="118"/>
  <c r="BL5" i="118"/>
  <c r="BL7" i="118"/>
  <c r="AI5" i="118"/>
  <c r="AI7" i="118"/>
  <c r="K5" i="118"/>
  <c r="K7" i="118"/>
  <c r="DI5" i="118"/>
  <c r="DI7" i="118"/>
  <c r="CA5" i="118"/>
  <c r="CA7" i="118"/>
  <c r="BB5" i="118"/>
  <c r="BB7" i="118"/>
  <c r="CZ5" i="118"/>
  <c r="CZ7" i="118"/>
  <c r="D176" i="99"/>
  <c r="F49" i="99"/>
  <c r="C169" i="103"/>
  <c r="F169" i="103"/>
  <c r="C45" i="127"/>
  <c r="F45" i="127"/>
  <c r="Y49" i="82"/>
  <c r="AM49" i="82"/>
  <c r="AB49" i="82"/>
  <c r="AP49" i="82"/>
  <c r="AE49" i="82"/>
  <c r="AS49" i="82"/>
  <c r="AH49" i="82"/>
  <c r="AV49" i="82"/>
  <c r="AD49" i="82"/>
  <c r="AR49" i="82"/>
  <c r="AA49" i="82"/>
  <c r="AO49" i="82"/>
  <c r="X49" i="82"/>
  <c r="AL49" i="82"/>
  <c r="AG49" i="82"/>
  <c r="AU49" i="82"/>
  <c r="Z49" i="82"/>
  <c r="AN49" i="82"/>
  <c r="W49" i="82"/>
  <c r="AK49" i="82"/>
  <c r="U49" i="82"/>
  <c r="AI49" i="82"/>
  <c r="AC49" i="82"/>
  <c r="AQ49" i="82"/>
  <c r="V49" i="82"/>
  <c r="AJ49" i="82"/>
  <c r="AF49" i="82"/>
  <c r="AT49" i="82"/>
  <c r="AI45" i="94"/>
  <c r="AZ45" i="94"/>
  <c r="BP45" i="94"/>
  <c r="AL45" i="94"/>
  <c r="BC45" i="94"/>
  <c r="BS45" i="94"/>
  <c r="AE45" i="94"/>
  <c r="AV45" i="94"/>
  <c r="BL45" i="94"/>
  <c r="Y45" i="94"/>
  <c r="AP45" i="94"/>
  <c r="BF45" i="94"/>
  <c r="AD45" i="94"/>
  <c r="AU45" i="94"/>
  <c r="BK45" i="94"/>
  <c r="Z45" i="94"/>
  <c r="AQ45" i="94"/>
  <c r="BG45" i="94"/>
  <c r="AC45" i="94"/>
  <c r="AT45" i="94"/>
  <c r="BJ45" i="94"/>
  <c r="AH45" i="94"/>
  <c r="AY45" i="94"/>
  <c r="BO45" i="94"/>
  <c r="AF45" i="94"/>
  <c r="AW45" i="94"/>
  <c r="BM45" i="94"/>
  <c r="AM45" i="94"/>
  <c r="BD45" i="94"/>
  <c r="BT45" i="94"/>
  <c r="AA45" i="94"/>
  <c r="AR45" i="94"/>
  <c r="BH45" i="94"/>
  <c r="X45" i="94"/>
  <c r="AB45" i="94"/>
  <c r="AS45" i="94"/>
  <c r="BI45" i="94"/>
  <c r="AG45" i="94"/>
  <c r="AX45" i="94"/>
  <c r="BN45" i="94"/>
  <c r="AK45" i="94"/>
  <c r="BB45" i="94"/>
  <c r="BR45" i="94"/>
  <c r="AJ45" i="94"/>
  <c r="BA45" i="94"/>
  <c r="BQ45" i="94"/>
  <c r="Y45" i="82"/>
  <c r="AM45" i="82"/>
  <c r="AF45" i="82"/>
  <c r="AT45" i="82"/>
  <c r="W45" i="82"/>
  <c r="AK45" i="82"/>
  <c r="AH45" i="82"/>
  <c r="AV45" i="82"/>
  <c r="X45" i="82"/>
  <c r="AL45" i="82"/>
  <c r="AB45" i="82"/>
  <c r="AP45" i="82"/>
  <c r="AG45" i="82"/>
  <c r="AU45" i="82"/>
  <c r="AD45" i="82"/>
  <c r="AR45" i="82"/>
  <c r="V45" i="82"/>
  <c r="AJ45" i="82"/>
  <c r="AE45" i="82"/>
  <c r="AS45" i="82"/>
  <c r="AC45" i="82"/>
  <c r="AQ45" i="82"/>
  <c r="Z45" i="82"/>
  <c r="AN45" i="82"/>
  <c r="AA45" i="82"/>
  <c r="AO45" i="82"/>
  <c r="U45" i="82"/>
  <c r="AI45" i="82"/>
  <c r="C49" i="127"/>
  <c r="F49" i="127"/>
  <c r="C170" i="103"/>
  <c r="F170" i="103"/>
  <c r="F45" i="99"/>
  <c r="D172" i="99"/>
  <c r="AI49" i="94"/>
  <c r="AZ49" i="94"/>
  <c r="BP49" i="94"/>
  <c r="AM49" i="94"/>
  <c r="BD49" i="94"/>
  <c r="BT49" i="94"/>
  <c r="AD49" i="94"/>
  <c r="AU49" i="94"/>
  <c r="BK49" i="94"/>
  <c r="AL49" i="94"/>
  <c r="BC49" i="94"/>
  <c r="BS49" i="94"/>
  <c r="X49" i="94"/>
  <c r="AJ49" i="94"/>
  <c r="BA49" i="94"/>
  <c r="BQ49" i="94"/>
  <c r="Z49" i="94"/>
  <c r="AQ49" i="94"/>
  <c r="BG49" i="94"/>
  <c r="AK49" i="94"/>
  <c r="BB49" i="94"/>
  <c r="BR49" i="94"/>
  <c r="AG49" i="94"/>
  <c r="AX49" i="94"/>
  <c r="BN49" i="94"/>
  <c r="AB49" i="94"/>
  <c r="AS49" i="94"/>
  <c r="BI49" i="94"/>
  <c r="AF49" i="94"/>
  <c r="AW49" i="94"/>
  <c r="BM49" i="94"/>
  <c r="AA49" i="94"/>
  <c r="AR49" i="94"/>
  <c r="BH49" i="94"/>
  <c r="AH49" i="94"/>
  <c r="AY49" i="94"/>
  <c r="BO49" i="94"/>
  <c r="Y49" i="94"/>
  <c r="AP49" i="94"/>
  <c r="BF49" i="94"/>
  <c r="AC49" i="94"/>
  <c r="AT49" i="94"/>
  <c r="BJ49" i="94"/>
  <c r="AE49" i="94"/>
  <c r="AV49" i="94"/>
  <c r="BL49" i="94"/>
  <c r="D154" i="99"/>
  <c r="F27" i="99"/>
  <c r="AA94" i="82"/>
  <c r="AO94" i="82"/>
  <c r="X94" i="82"/>
  <c r="AL94" i="82"/>
  <c r="AH94" i="82"/>
  <c r="AV94" i="82"/>
  <c r="W94" i="82"/>
  <c r="AK94" i="82"/>
  <c r="AF94" i="82"/>
  <c r="AT94" i="82"/>
  <c r="AG94" i="82"/>
  <c r="AU94" i="82"/>
  <c r="AD94" i="82"/>
  <c r="AR94" i="82"/>
  <c r="AB94" i="82"/>
  <c r="AP94" i="82"/>
  <c r="AC94" i="82"/>
  <c r="AQ94" i="82"/>
  <c r="V94" i="82"/>
  <c r="AJ94" i="82"/>
  <c r="AE94" i="82"/>
  <c r="AS94" i="82"/>
  <c r="Z94" i="82"/>
  <c r="AN94" i="82"/>
  <c r="U94" i="82"/>
  <c r="AI94" i="82"/>
  <c r="Y94" i="82"/>
  <c r="AM94" i="82"/>
  <c r="C176" i="103"/>
  <c r="F176" i="103"/>
  <c r="C63" i="127"/>
  <c r="F63" i="127"/>
  <c r="C155" i="103"/>
  <c r="F155" i="103"/>
  <c r="C211" i="103"/>
  <c r="F211" i="103"/>
  <c r="C13" i="127"/>
  <c r="F13" i="127"/>
  <c r="C198" i="103"/>
  <c r="F198" i="103"/>
  <c r="C24" i="127"/>
  <c r="F24" i="127"/>
  <c r="C213" i="103"/>
  <c r="F213" i="103"/>
  <c r="C140" i="103"/>
  <c r="F140" i="103"/>
  <c r="F93" i="99"/>
  <c r="D220" i="99"/>
  <c r="F98" i="99"/>
  <c r="D225" i="99"/>
  <c r="AF98" i="82"/>
  <c r="AT98" i="82"/>
  <c r="Y98" i="82"/>
  <c r="AM98" i="82"/>
  <c r="V98" i="82"/>
  <c r="AJ98" i="82"/>
  <c r="AH98" i="82"/>
  <c r="AV98" i="82"/>
  <c r="AB98" i="82"/>
  <c r="AP98" i="82"/>
  <c r="U98" i="82"/>
  <c r="AI98" i="82"/>
  <c r="AC98" i="82"/>
  <c r="AQ98" i="82"/>
  <c r="AA98" i="82"/>
  <c r="AO98" i="82"/>
  <c r="Z98" i="82"/>
  <c r="AN98" i="82"/>
  <c r="AD98" i="82"/>
  <c r="AR98" i="82"/>
  <c r="W98" i="82"/>
  <c r="AK98" i="82"/>
  <c r="X98" i="82"/>
  <c r="AL98" i="82"/>
  <c r="AE98" i="82"/>
  <c r="AS98" i="82"/>
  <c r="AG98" i="82"/>
  <c r="AU98" i="82"/>
  <c r="Y105" i="82"/>
  <c r="AM105" i="82"/>
  <c r="AF105" i="82"/>
  <c r="AT105" i="82"/>
  <c r="AB105" i="82"/>
  <c r="AP105" i="82"/>
  <c r="AH105" i="82"/>
  <c r="AV105" i="82"/>
  <c r="V105" i="82"/>
  <c r="AJ105" i="82"/>
  <c r="X105" i="82"/>
  <c r="AL105" i="82"/>
  <c r="AG105" i="82"/>
  <c r="AU105" i="82"/>
  <c r="AD105" i="82"/>
  <c r="AR105" i="82"/>
  <c r="AA105" i="82"/>
  <c r="AO105" i="82"/>
  <c r="AE105" i="82"/>
  <c r="AS105" i="82"/>
  <c r="AC105" i="82"/>
  <c r="AQ105" i="82"/>
  <c r="Z105" i="82"/>
  <c r="AN105" i="82"/>
  <c r="W105" i="82"/>
  <c r="AK105" i="82"/>
  <c r="U105" i="82"/>
  <c r="AI105" i="82"/>
  <c r="AH61" i="82"/>
  <c r="AV61" i="82"/>
  <c r="AD61" i="82"/>
  <c r="AR61" i="82"/>
  <c r="AA61" i="82"/>
  <c r="AO61" i="82"/>
  <c r="AE61" i="82"/>
  <c r="AS61" i="82"/>
  <c r="AG61" i="82"/>
  <c r="AU61" i="82"/>
  <c r="Z61" i="82"/>
  <c r="AN61" i="82"/>
  <c r="W61" i="82"/>
  <c r="AK61" i="82"/>
  <c r="U61" i="82"/>
  <c r="AI61" i="82"/>
  <c r="AC61" i="82"/>
  <c r="AQ61" i="82"/>
  <c r="AB61" i="82"/>
  <c r="AP61" i="82"/>
  <c r="AF61" i="82"/>
  <c r="AT61" i="82"/>
  <c r="Y61" i="82"/>
  <c r="AM61" i="82"/>
  <c r="V61" i="82"/>
  <c r="AJ61" i="82"/>
  <c r="X61" i="82"/>
  <c r="AL61" i="82"/>
  <c r="AA97" i="94"/>
  <c r="AR97" i="94"/>
  <c r="BH97" i="94"/>
  <c r="AG97" i="94"/>
  <c r="AX97" i="94"/>
  <c r="BN97" i="94"/>
  <c r="AC97" i="94"/>
  <c r="AT97" i="94"/>
  <c r="BJ97" i="94"/>
  <c r="Z97" i="94"/>
  <c r="AQ97" i="94"/>
  <c r="BG97" i="94"/>
  <c r="AI97" i="94"/>
  <c r="AZ97" i="94"/>
  <c r="BP97" i="94"/>
  <c r="AK97" i="94"/>
  <c r="BB97" i="94"/>
  <c r="BR97" i="94"/>
  <c r="X97" i="94"/>
  <c r="AM97" i="94"/>
  <c r="BD97" i="94"/>
  <c r="BT97" i="94"/>
  <c r="AE97" i="94"/>
  <c r="AV97" i="94"/>
  <c r="BL97" i="94"/>
  <c r="AH97" i="94"/>
  <c r="AY97" i="94"/>
  <c r="BO97" i="94"/>
  <c r="AJ97" i="94"/>
  <c r="BA97" i="94"/>
  <c r="BQ97" i="94"/>
  <c r="AL97" i="94"/>
  <c r="BC97" i="94"/>
  <c r="BS97" i="94"/>
  <c r="AB97" i="94"/>
  <c r="AS97" i="94"/>
  <c r="BI97" i="94"/>
  <c r="AF97" i="94"/>
  <c r="AW97" i="94"/>
  <c r="BM97" i="94"/>
  <c r="AD97" i="94"/>
  <c r="AU97" i="94"/>
  <c r="BK97" i="94"/>
  <c r="Y97" i="94"/>
  <c r="AP97" i="94"/>
  <c r="BF97" i="94"/>
  <c r="AG59" i="94"/>
  <c r="AX59" i="94"/>
  <c r="BN59" i="94"/>
  <c r="AD59" i="94"/>
  <c r="AU59" i="94"/>
  <c r="BK59" i="94"/>
  <c r="AF59" i="94"/>
  <c r="AW59" i="94"/>
  <c r="BM59" i="94"/>
  <c r="AA59" i="94"/>
  <c r="AR59" i="94"/>
  <c r="BH59" i="94"/>
  <c r="AJ59" i="94"/>
  <c r="BA59" i="94"/>
  <c r="BQ59" i="94"/>
  <c r="AK59" i="94"/>
  <c r="BB59" i="94"/>
  <c r="BR59" i="94"/>
  <c r="Y59" i="94"/>
  <c r="AP59" i="94"/>
  <c r="BF59" i="94"/>
  <c r="AE59" i="94"/>
  <c r="AV59" i="94"/>
  <c r="BL59" i="94"/>
  <c r="AM59" i="94"/>
  <c r="BD59" i="94"/>
  <c r="BT59" i="94"/>
  <c r="X59" i="94"/>
  <c r="AI59" i="94"/>
  <c r="AZ59" i="94"/>
  <c r="BP59" i="94"/>
  <c r="AH59" i="94"/>
  <c r="AY59" i="94"/>
  <c r="BO59" i="94"/>
  <c r="AL59" i="94"/>
  <c r="BC59" i="94"/>
  <c r="BS59" i="94"/>
  <c r="AB59" i="94"/>
  <c r="AS59" i="94"/>
  <c r="BI59" i="94"/>
  <c r="AC59" i="94"/>
  <c r="AT59" i="94"/>
  <c r="BJ59" i="94"/>
  <c r="Z59" i="94"/>
  <c r="AQ59" i="94"/>
  <c r="BG59" i="94"/>
  <c r="AK23" i="94"/>
  <c r="BB23" i="94"/>
  <c r="BR23" i="94"/>
  <c r="AF23" i="94"/>
  <c r="AW23" i="94"/>
  <c r="BM23" i="94"/>
  <c r="AC23" i="94"/>
  <c r="AT23" i="94"/>
  <c r="BJ23" i="94"/>
  <c r="AA23" i="94"/>
  <c r="AR23" i="94"/>
  <c r="BH23" i="94"/>
  <c r="AB23" i="94"/>
  <c r="AS23" i="94"/>
  <c r="BI23" i="94"/>
  <c r="Z23" i="94"/>
  <c r="AQ23" i="94"/>
  <c r="BG23" i="94"/>
  <c r="AG23" i="94"/>
  <c r="AX23" i="94"/>
  <c r="BN23" i="94"/>
  <c r="X23" i="94"/>
  <c r="AM23" i="94"/>
  <c r="BD23" i="94"/>
  <c r="BT23" i="94"/>
  <c r="AH23" i="94"/>
  <c r="AY23" i="94"/>
  <c r="BO23" i="94"/>
  <c r="AJ23" i="94"/>
  <c r="BA23" i="94"/>
  <c r="BQ23" i="94"/>
  <c r="AE23" i="94"/>
  <c r="AV23" i="94"/>
  <c r="BL23" i="94"/>
  <c r="AI23" i="94"/>
  <c r="AZ23" i="94"/>
  <c r="BP23" i="94"/>
  <c r="AD23" i="94"/>
  <c r="AU23" i="94"/>
  <c r="BK23" i="94"/>
  <c r="AL23" i="94"/>
  <c r="BC23" i="94"/>
  <c r="BS23" i="94"/>
  <c r="Y23" i="94"/>
  <c r="AP23" i="94"/>
  <c r="BF23" i="94"/>
  <c r="C210" i="103"/>
  <c r="F210" i="103"/>
  <c r="C6" i="127"/>
  <c r="F6" i="127"/>
  <c r="C154" i="103"/>
  <c r="F154" i="103"/>
  <c r="X22" i="94"/>
  <c r="AB22" i="94"/>
  <c r="AS22" i="94"/>
  <c r="BI22" i="94"/>
  <c r="AD22" i="94"/>
  <c r="AU22" i="94"/>
  <c r="BK22" i="94"/>
  <c r="Y22" i="94"/>
  <c r="AP22" i="94"/>
  <c r="BF22" i="94"/>
  <c r="AM22" i="94"/>
  <c r="BD22" i="94"/>
  <c r="BT22" i="94"/>
  <c r="AL22" i="94"/>
  <c r="BC22" i="94"/>
  <c r="BS22" i="94"/>
  <c r="AE22" i="94"/>
  <c r="AV22" i="94"/>
  <c r="BL22" i="94"/>
  <c r="AK22" i="94"/>
  <c r="BB22" i="94"/>
  <c r="BR22" i="94"/>
  <c r="AA22" i="94"/>
  <c r="AR22" i="94"/>
  <c r="BH22" i="94"/>
  <c r="AJ22" i="94"/>
  <c r="BA22" i="94"/>
  <c r="BQ22" i="94"/>
  <c r="AF22" i="94"/>
  <c r="AW22" i="94"/>
  <c r="BM22" i="94"/>
  <c r="AH22" i="94"/>
  <c r="AY22" i="94"/>
  <c r="BO22" i="94"/>
  <c r="AC22" i="94"/>
  <c r="AT22" i="94"/>
  <c r="BJ22" i="94"/>
  <c r="Z22" i="94"/>
  <c r="AQ22" i="94"/>
  <c r="BG22" i="94"/>
  <c r="AG22" i="94"/>
  <c r="AX22" i="94"/>
  <c r="BN22" i="94"/>
  <c r="AI22" i="94"/>
  <c r="AZ22" i="94"/>
  <c r="BP22" i="94"/>
  <c r="D192" i="99"/>
  <c r="F65" i="99"/>
  <c r="C145" i="103"/>
  <c r="F145" i="103"/>
  <c r="C177" i="103"/>
  <c r="F177" i="103"/>
  <c r="C65" i="127"/>
  <c r="F65" i="127"/>
  <c r="AC27" i="82"/>
  <c r="AQ27" i="82"/>
  <c r="Z27" i="82"/>
  <c r="AN27" i="82"/>
  <c r="AA27" i="82"/>
  <c r="AO27" i="82"/>
  <c r="U27" i="82"/>
  <c r="AI27" i="82"/>
  <c r="Y27" i="82"/>
  <c r="AM27" i="82"/>
  <c r="AF27" i="82"/>
  <c r="AT27" i="82"/>
  <c r="W27" i="82"/>
  <c r="AK27" i="82"/>
  <c r="AG27" i="82"/>
  <c r="AU27" i="82"/>
  <c r="AD27" i="82"/>
  <c r="AR27" i="82"/>
  <c r="V27" i="82"/>
  <c r="AJ27" i="82"/>
  <c r="AE27" i="82"/>
  <c r="AS27" i="82"/>
  <c r="AB27" i="82"/>
  <c r="AP27" i="82"/>
  <c r="AH27" i="82"/>
  <c r="AV27" i="82"/>
  <c r="X27" i="82"/>
  <c r="AL27" i="82"/>
  <c r="AH94" i="94"/>
  <c r="AY94" i="94"/>
  <c r="BO94" i="94"/>
  <c r="AG94" i="94"/>
  <c r="AX94" i="94"/>
  <c r="BN94" i="94"/>
  <c r="AB94" i="94"/>
  <c r="AS94" i="94"/>
  <c r="BI94" i="94"/>
  <c r="AE94" i="94"/>
  <c r="AV94" i="94"/>
  <c r="BL94" i="94"/>
  <c r="AM94" i="94"/>
  <c r="BD94" i="94"/>
  <c r="BT94" i="94"/>
  <c r="AL94" i="94"/>
  <c r="BC94" i="94"/>
  <c r="BS94" i="94"/>
  <c r="Z94" i="94"/>
  <c r="AQ94" i="94"/>
  <c r="BG94" i="94"/>
  <c r="AK94" i="94"/>
  <c r="BB94" i="94"/>
  <c r="BR94" i="94"/>
  <c r="X94" i="94"/>
  <c r="Y94" i="94"/>
  <c r="AP94" i="94"/>
  <c r="BF94" i="94"/>
  <c r="AI94" i="94"/>
  <c r="AZ94" i="94"/>
  <c r="BP94" i="94"/>
  <c r="AA94" i="94"/>
  <c r="AR94" i="94"/>
  <c r="BH94" i="94"/>
  <c r="AC94" i="94"/>
  <c r="AT94" i="94"/>
  <c r="BJ94" i="94"/>
  <c r="AF94" i="94"/>
  <c r="AW94" i="94"/>
  <c r="BM94" i="94"/>
  <c r="AJ94" i="94"/>
  <c r="BA94" i="94"/>
  <c r="BQ94" i="94"/>
  <c r="AD94" i="94"/>
  <c r="AU94" i="94"/>
  <c r="BK94" i="94"/>
  <c r="D190" i="99"/>
  <c r="F63" i="99"/>
  <c r="AI13" i="94"/>
  <c r="AZ13" i="94"/>
  <c r="BP13" i="94"/>
  <c r="AG13" i="94"/>
  <c r="AX13" i="94"/>
  <c r="BN13" i="94"/>
  <c r="AF13" i="94"/>
  <c r="AW13" i="94"/>
  <c r="BM13" i="94"/>
  <c r="AB13" i="94"/>
  <c r="AS13" i="94"/>
  <c r="BI13" i="94"/>
  <c r="AM13" i="94"/>
  <c r="BD13" i="94"/>
  <c r="BT13" i="94"/>
  <c r="AL13" i="94"/>
  <c r="BC13" i="94"/>
  <c r="BS13" i="94"/>
  <c r="AC13" i="94"/>
  <c r="AT13" i="94"/>
  <c r="BJ13" i="94"/>
  <c r="AJ13" i="94"/>
  <c r="BA13" i="94"/>
  <c r="BQ13" i="94"/>
  <c r="AA13" i="94"/>
  <c r="AR13" i="94"/>
  <c r="BH13" i="94"/>
  <c r="Y13" i="94"/>
  <c r="AP13" i="94"/>
  <c r="BF13" i="94"/>
  <c r="AK13" i="94"/>
  <c r="BB13" i="94"/>
  <c r="BR13" i="94"/>
  <c r="X13" i="94"/>
  <c r="Z13" i="94"/>
  <c r="AQ13" i="94"/>
  <c r="BG13" i="94"/>
  <c r="AE13" i="94"/>
  <c r="AV13" i="94"/>
  <c r="BL13" i="94"/>
  <c r="AD13" i="94"/>
  <c r="AU13" i="94"/>
  <c r="BK13" i="94"/>
  <c r="AH13" i="94"/>
  <c r="AY13" i="94"/>
  <c r="BO13" i="94"/>
  <c r="Y13" i="82"/>
  <c r="AM13" i="82"/>
  <c r="V13" i="82"/>
  <c r="AJ13" i="82"/>
  <c r="AB13" i="82"/>
  <c r="AP13" i="82"/>
  <c r="AG13" i="82"/>
  <c r="AU13" i="82"/>
  <c r="AD13" i="82"/>
  <c r="AR13" i="82"/>
  <c r="AE13" i="82"/>
  <c r="AS13" i="82"/>
  <c r="AA13" i="82"/>
  <c r="AO13" i="82"/>
  <c r="AH13" i="82"/>
  <c r="AV13" i="82"/>
  <c r="AF13" i="82"/>
  <c r="AT13" i="82"/>
  <c r="X13" i="82"/>
  <c r="AL13" i="82"/>
  <c r="AC13" i="82"/>
  <c r="AQ13" i="82"/>
  <c r="W13" i="82"/>
  <c r="AK13" i="82"/>
  <c r="Z13" i="82"/>
  <c r="AN13" i="82"/>
  <c r="U13" i="82"/>
  <c r="AI13" i="82"/>
  <c r="AE24" i="82"/>
  <c r="AS24" i="82"/>
  <c r="X24" i="82"/>
  <c r="AL24" i="82"/>
  <c r="AG24" i="82"/>
  <c r="AU24" i="82"/>
  <c r="W24" i="82"/>
  <c r="AK24" i="82"/>
  <c r="AA24" i="82"/>
  <c r="AO24" i="82"/>
  <c r="AC24" i="82"/>
  <c r="AQ24" i="82"/>
  <c r="V24" i="82"/>
  <c r="AJ24" i="82"/>
  <c r="AF24" i="82"/>
  <c r="AT24" i="82"/>
  <c r="Z24" i="82"/>
  <c r="AN24" i="82"/>
  <c r="AD24" i="82"/>
  <c r="AR24" i="82"/>
  <c r="AH24" i="82"/>
  <c r="AV24" i="82"/>
  <c r="AB24" i="82"/>
  <c r="AP24" i="82"/>
  <c r="U24" i="82"/>
  <c r="AI24" i="82"/>
  <c r="Y24" i="82"/>
  <c r="AM24" i="82"/>
  <c r="AJ93" i="94"/>
  <c r="BA93" i="94"/>
  <c r="BQ93" i="94"/>
  <c r="AF93" i="94"/>
  <c r="AW93" i="94"/>
  <c r="BM93" i="94"/>
  <c r="AE93" i="94"/>
  <c r="AV93" i="94"/>
  <c r="BL93" i="94"/>
  <c r="AI93" i="94"/>
  <c r="AZ93" i="94"/>
  <c r="BP93" i="94"/>
  <c r="AB93" i="94"/>
  <c r="AS93" i="94"/>
  <c r="BI93" i="94"/>
  <c r="AG93" i="94"/>
  <c r="AX93" i="94"/>
  <c r="BN93" i="94"/>
  <c r="AK93" i="94"/>
  <c r="BB93" i="94"/>
  <c r="BR93" i="94"/>
  <c r="Z93" i="94"/>
  <c r="AQ93" i="94"/>
  <c r="BG93" i="94"/>
  <c r="AC93" i="94"/>
  <c r="AT93" i="94"/>
  <c r="BJ93" i="94"/>
  <c r="AD93" i="94"/>
  <c r="AU93" i="94"/>
  <c r="BK93" i="94"/>
  <c r="AA93" i="94"/>
  <c r="AR93" i="94"/>
  <c r="BH93" i="94"/>
  <c r="X93" i="94"/>
  <c r="AL93" i="94"/>
  <c r="BC93" i="94"/>
  <c r="BS93" i="94"/>
  <c r="Y93" i="94"/>
  <c r="AP93" i="94"/>
  <c r="BF93" i="94"/>
  <c r="AM93" i="94"/>
  <c r="BD93" i="94"/>
  <c r="BT93" i="94"/>
  <c r="AH93" i="94"/>
  <c r="AY93" i="94"/>
  <c r="BO93" i="94"/>
  <c r="AM98" i="94"/>
  <c r="BD98" i="94"/>
  <c r="BT98" i="94"/>
  <c r="X98" i="94"/>
  <c r="AG98" i="94"/>
  <c r="AX98" i="94"/>
  <c r="BN98" i="94"/>
  <c r="Y98" i="94"/>
  <c r="AP98" i="94"/>
  <c r="BF98" i="94"/>
  <c r="AA98" i="94"/>
  <c r="AR98" i="94"/>
  <c r="BH98" i="94"/>
  <c r="AF98" i="94"/>
  <c r="AW98" i="94"/>
  <c r="BM98" i="94"/>
  <c r="AJ98" i="94"/>
  <c r="BA98" i="94"/>
  <c r="BQ98" i="94"/>
  <c r="Z98" i="94"/>
  <c r="AQ98" i="94"/>
  <c r="BG98" i="94"/>
  <c r="AC98" i="94"/>
  <c r="AT98" i="94"/>
  <c r="BJ98" i="94"/>
  <c r="AB98" i="94"/>
  <c r="AS98" i="94"/>
  <c r="BI98" i="94"/>
  <c r="AD98" i="94"/>
  <c r="AU98" i="94"/>
  <c r="BK98" i="94"/>
  <c r="AL98" i="94"/>
  <c r="BC98" i="94"/>
  <c r="BS98" i="94"/>
  <c r="AI98" i="94"/>
  <c r="AZ98" i="94"/>
  <c r="BP98" i="94"/>
  <c r="AK98" i="94"/>
  <c r="BB98" i="94"/>
  <c r="BR98" i="94"/>
  <c r="AE98" i="94"/>
  <c r="AV98" i="94"/>
  <c r="BL98" i="94"/>
  <c r="AH98" i="94"/>
  <c r="AY98" i="94"/>
  <c r="BO98" i="94"/>
  <c r="AC105" i="94"/>
  <c r="AT105" i="94"/>
  <c r="BJ105" i="94"/>
  <c r="AL105" i="94"/>
  <c r="BC105" i="94"/>
  <c r="BS105" i="94"/>
  <c r="Y105" i="94"/>
  <c r="AP105" i="94"/>
  <c r="BF105" i="94"/>
  <c r="Z105" i="94"/>
  <c r="AQ105" i="94"/>
  <c r="BG105" i="94"/>
  <c r="AM105" i="94"/>
  <c r="BD105" i="94"/>
  <c r="BT105" i="94"/>
  <c r="AD105" i="94"/>
  <c r="AU105" i="94"/>
  <c r="BK105" i="94"/>
  <c r="X105" i="94"/>
  <c r="AA105" i="94"/>
  <c r="AR105" i="94"/>
  <c r="BH105" i="94"/>
  <c r="AB105" i="94"/>
  <c r="AS105" i="94"/>
  <c r="BI105" i="94"/>
  <c r="AK105" i="94"/>
  <c r="BB105" i="94"/>
  <c r="BR105" i="94"/>
  <c r="AI105" i="94"/>
  <c r="AZ105" i="94"/>
  <c r="BP105" i="94"/>
  <c r="AH105" i="94"/>
  <c r="AY105" i="94"/>
  <c r="BO105" i="94"/>
  <c r="AF105" i="94"/>
  <c r="AW105" i="94"/>
  <c r="BM105" i="94"/>
  <c r="AJ105" i="94"/>
  <c r="BA105" i="94"/>
  <c r="BQ105" i="94"/>
  <c r="AE105" i="94"/>
  <c r="AV105" i="94"/>
  <c r="BL105" i="94"/>
  <c r="AG105" i="94"/>
  <c r="AX105" i="94"/>
  <c r="BN105" i="94"/>
  <c r="C61" i="127"/>
  <c r="F61" i="127"/>
  <c r="C175" i="103"/>
  <c r="F175" i="103"/>
  <c r="Y97" i="82"/>
  <c r="AM97" i="82"/>
  <c r="AF97" i="82"/>
  <c r="AT97" i="82"/>
  <c r="AB97" i="82"/>
  <c r="AP97" i="82"/>
  <c r="AH97" i="82"/>
  <c r="AV97" i="82"/>
  <c r="V97" i="82"/>
  <c r="AJ97" i="82"/>
  <c r="X97" i="82"/>
  <c r="AL97" i="82"/>
  <c r="AG97" i="82"/>
  <c r="AU97" i="82"/>
  <c r="AD97" i="82"/>
  <c r="AR97" i="82"/>
  <c r="AA97" i="82"/>
  <c r="AO97" i="82"/>
  <c r="AE97" i="82"/>
  <c r="AS97" i="82"/>
  <c r="AC97" i="82"/>
  <c r="AQ97" i="82"/>
  <c r="Z97" i="82"/>
  <c r="AN97" i="82"/>
  <c r="W97" i="82"/>
  <c r="AK97" i="82"/>
  <c r="U97" i="82"/>
  <c r="AI97" i="82"/>
  <c r="D224" i="99"/>
  <c r="F97" i="99"/>
  <c r="F59" i="99"/>
  <c r="D186" i="99"/>
  <c r="C174" i="103"/>
  <c r="F174" i="103"/>
  <c r="C59" i="127"/>
  <c r="F59" i="127"/>
  <c r="AG23" i="82"/>
  <c r="AU23" i="82"/>
  <c r="AD23" i="82"/>
  <c r="AR23" i="82"/>
  <c r="AA23" i="82"/>
  <c r="AO23" i="82"/>
  <c r="X23" i="82"/>
  <c r="AL23" i="82"/>
  <c r="AH23" i="82"/>
  <c r="AV23" i="82"/>
  <c r="Z23" i="82"/>
  <c r="AN23" i="82"/>
  <c r="W23" i="82"/>
  <c r="AK23" i="82"/>
  <c r="U23" i="82"/>
  <c r="AI23" i="82"/>
  <c r="AB23" i="82"/>
  <c r="AP23" i="82"/>
  <c r="AC23" i="82"/>
  <c r="AQ23" i="82"/>
  <c r="AF23" i="82"/>
  <c r="AT23" i="82"/>
  <c r="Y23" i="82"/>
  <c r="AM23" i="82"/>
  <c r="AE23" i="82"/>
  <c r="AS23" i="82"/>
  <c r="V23" i="82"/>
  <c r="AJ23" i="82"/>
  <c r="F6" i="99"/>
  <c r="D133" i="99"/>
  <c r="C212" i="103"/>
  <c r="F212" i="103"/>
  <c r="C156" i="103"/>
  <c r="F156" i="103"/>
  <c r="C22" i="127"/>
  <c r="F22" i="127"/>
  <c r="AH22" i="82"/>
  <c r="AV22" i="82"/>
  <c r="AD22" i="82"/>
  <c r="AR22" i="82"/>
  <c r="AC22" i="82"/>
  <c r="AQ22" i="82"/>
  <c r="AG22" i="82"/>
  <c r="AU22" i="82"/>
  <c r="AF22" i="82"/>
  <c r="AT22" i="82"/>
  <c r="Y22" i="82"/>
  <c r="AM22" i="82"/>
  <c r="Z22" i="82"/>
  <c r="AN22" i="82"/>
  <c r="AE22" i="82"/>
  <c r="AS22" i="82"/>
  <c r="AB22" i="82"/>
  <c r="AP22" i="82"/>
  <c r="U22" i="82"/>
  <c r="AI22" i="82"/>
  <c r="W22" i="82"/>
  <c r="AK22" i="82"/>
  <c r="AA22" i="82"/>
  <c r="AO22" i="82"/>
  <c r="X22" i="82"/>
  <c r="AL22" i="82"/>
  <c r="V22" i="82"/>
  <c r="AJ22" i="82"/>
  <c r="AH65" i="82"/>
  <c r="AV65" i="82"/>
  <c r="X65" i="82"/>
  <c r="AL65" i="82"/>
  <c r="AB65" i="82"/>
  <c r="AP65" i="82"/>
  <c r="AG65" i="82"/>
  <c r="AU65" i="82"/>
  <c r="AD65" i="82"/>
  <c r="AR65" i="82"/>
  <c r="V65" i="82"/>
  <c r="AJ65" i="82"/>
  <c r="AE65" i="82"/>
  <c r="AS65" i="82"/>
  <c r="Y65" i="82"/>
  <c r="AM65" i="82"/>
  <c r="AF65" i="82"/>
  <c r="AT65" i="82"/>
  <c r="W65" i="82"/>
  <c r="AK65" i="82"/>
  <c r="U65" i="82"/>
  <c r="AI65" i="82"/>
  <c r="AC65" i="82"/>
  <c r="AQ65" i="82"/>
  <c r="Z65" i="82"/>
  <c r="AN65" i="82"/>
  <c r="AA65" i="82"/>
  <c r="AO65" i="82"/>
  <c r="Y27" i="94"/>
  <c r="AP27" i="94"/>
  <c r="BF27" i="94"/>
  <c r="AM27" i="94"/>
  <c r="BD27" i="94"/>
  <c r="BT27" i="94"/>
  <c r="AI27" i="94"/>
  <c r="AZ27" i="94"/>
  <c r="BP27" i="94"/>
  <c r="AC27" i="94"/>
  <c r="AT27" i="94"/>
  <c r="BJ27" i="94"/>
  <c r="AJ27" i="94"/>
  <c r="BA27" i="94"/>
  <c r="BQ27" i="94"/>
  <c r="AE27" i="94"/>
  <c r="AV27" i="94"/>
  <c r="BL27" i="94"/>
  <c r="AG27" i="94"/>
  <c r="AX27" i="94"/>
  <c r="BN27" i="94"/>
  <c r="AK27" i="94"/>
  <c r="BB27" i="94"/>
  <c r="BR27" i="94"/>
  <c r="AD27" i="94"/>
  <c r="AU27" i="94"/>
  <c r="BK27" i="94"/>
  <c r="AL27" i="94"/>
  <c r="BC27" i="94"/>
  <c r="BS27" i="94"/>
  <c r="X27" i="94"/>
  <c r="AA27" i="94"/>
  <c r="AR27" i="94"/>
  <c r="BH27" i="94"/>
  <c r="AB27" i="94"/>
  <c r="AS27" i="94"/>
  <c r="BI27" i="94"/>
  <c r="AF27" i="94"/>
  <c r="AW27" i="94"/>
  <c r="BM27" i="94"/>
  <c r="Z27" i="94"/>
  <c r="AQ27" i="94"/>
  <c r="BG27" i="94"/>
  <c r="AH27" i="94"/>
  <c r="AY27" i="94"/>
  <c r="BO27" i="94"/>
  <c r="F94" i="99"/>
  <c r="D221" i="99"/>
  <c r="C221" i="103"/>
  <c r="F221" i="103"/>
  <c r="C191" i="103"/>
  <c r="F191" i="103"/>
  <c r="C94" i="127"/>
  <c r="F94" i="127"/>
  <c r="AC63" i="82"/>
  <c r="AQ63" i="82"/>
  <c r="V63" i="82"/>
  <c r="AJ63" i="82"/>
  <c r="W63" i="82"/>
  <c r="AK63" i="82"/>
  <c r="Y63" i="82"/>
  <c r="AM63" i="82"/>
  <c r="AF63" i="82"/>
  <c r="AT63" i="82"/>
  <c r="AG63" i="82"/>
  <c r="AU63" i="82"/>
  <c r="X63" i="82"/>
  <c r="AL63" i="82"/>
  <c r="U63" i="82"/>
  <c r="AI63" i="82"/>
  <c r="AD63" i="82"/>
  <c r="AR63" i="82"/>
  <c r="AH63" i="82"/>
  <c r="AV63" i="82"/>
  <c r="Z63" i="82"/>
  <c r="AN63" i="82"/>
  <c r="AE63" i="82"/>
  <c r="AS63" i="82"/>
  <c r="AA63" i="82"/>
  <c r="AO63" i="82"/>
  <c r="AB63" i="82"/>
  <c r="AP63" i="82"/>
  <c r="Y24" i="94"/>
  <c r="AP24" i="94"/>
  <c r="BF24" i="94"/>
  <c r="AE24" i="94"/>
  <c r="AV24" i="94"/>
  <c r="BL24" i="94"/>
  <c r="AM24" i="94"/>
  <c r="BD24" i="94"/>
  <c r="BT24" i="94"/>
  <c r="AK24" i="94"/>
  <c r="BB24" i="94"/>
  <c r="BR24" i="94"/>
  <c r="AA24" i="94"/>
  <c r="AR24" i="94"/>
  <c r="BH24" i="94"/>
  <c r="AF24" i="94"/>
  <c r="AW24" i="94"/>
  <c r="BM24" i="94"/>
  <c r="AJ24" i="94"/>
  <c r="BA24" i="94"/>
  <c r="BQ24" i="94"/>
  <c r="Z24" i="94"/>
  <c r="AQ24" i="94"/>
  <c r="BG24" i="94"/>
  <c r="X24" i="94"/>
  <c r="AL24" i="94"/>
  <c r="BC24" i="94"/>
  <c r="BS24" i="94"/>
  <c r="AG24" i="94"/>
  <c r="AX24" i="94"/>
  <c r="BN24" i="94"/>
  <c r="AD24" i="94"/>
  <c r="AU24" i="94"/>
  <c r="BK24" i="94"/>
  <c r="AC24" i="94"/>
  <c r="AT24" i="94"/>
  <c r="BJ24" i="94"/>
  <c r="AH24" i="94"/>
  <c r="AY24" i="94"/>
  <c r="BO24" i="94"/>
  <c r="AB24" i="94"/>
  <c r="AS24" i="94"/>
  <c r="BI24" i="94"/>
  <c r="AI24" i="94"/>
  <c r="AZ24" i="94"/>
  <c r="BP24" i="94"/>
  <c r="Y61" i="94"/>
  <c r="AP61" i="94"/>
  <c r="BF61" i="94"/>
  <c r="AA61" i="94"/>
  <c r="AR61" i="94"/>
  <c r="BH61" i="94"/>
  <c r="AC61" i="94"/>
  <c r="AT61" i="94"/>
  <c r="BJ61" i="94"/>
  <c r="AE61" i="94"/>
  <c r="AV61" i="94"/>
  <c r="BL61" i="94"/>
  <c r="Z61" i="94"/>
  <c r="AQ61" i="94"/>
  <c r="BG61" i="94"/>
  <c r="AD61" i="94"/>
  <c r="AU61" i="94"/>
  <c r="BK61" i="94"/>
  <c r="AH61" i="94"/>
  <c r="AY61" i="94"/>
  <c r="BO61" i="94"/>
  <c r="AL61" i="94"/>
  <c r="BC61" i="94"/>
  <c r="BS61" i="94"/>
  <c r="AF61" i="94"/>
  <c r="AW61" i="94"/>
  <c r="BM61" i="94"/>
  <c r="AI61" i="94"/>
  <c r="AZ61" i="94"/>
  <c r="BP61" i="94"/>
  <c r="AG61" i="94"/>
  <c r="AX61" i="94"/>
  <c r="BN61" i="94"/>
  <c r="AJ61" i="94"/>
  <c r="BA61" i="94"/>
  <c r="BQ61" i="94"/>
  <c r="AK61" i="94"/>
  <c r="BB61" i="94"/>
  <c r="BR61" i="94"/>
  <c r="AM61" i="94"/>
  <c r="BD61" i="94"/>
  <c r="BT61" i="94"/>
  <c r="X61" i="94"/>
  <c r="AB61" i="94"/>
  <c r="AS61" i="94"/>
  <c r="BI61" i="94"/>
  <c r="D153" i="99"/>
  <c r="F26" i="99"/>
  <c r="C26" i="127"/>
  <c r="F26" i="127"/>
  <c r="C165" i="103"/>
  <c r="F165" i="103"/>
  <c r="C97" i="127"/>
  <c r="F97" i="127"/>
  <c r="C147" i="103"/>
  <c r="F147" i="103"/>
  <c r="C192" i="103"/>
  <c r="F192" i="103"/>
  <c r="D149" i="99"/>
  <c r="F22" i="99"/>
  <c r="AI65" i="94"/>
  <c r="AZ65" i="94"/>
  <c r="BP65" i="94"/>
  <c r="AF65" i="94"/>
  <c r="AW65" i="94"/>
  <c r="BM65" i="94"/>
  <c r="X65" i="94"/>
  <c r="AA65" i="94"/>
  <c r="AR65" i="94"/>
  <c r="BH65" i="94"/>
  <c r="AD65" i="94"/>
  <c r="AU65" i="94"/>
  <c r="BK65" i="94"/>
  <c r="AL65" i="94"/>
  <c r="BC65" i="94"/>
  <c r="BS65" i="94"/>
  <c r="AG65" i="94"/>
  <c r="AX65" i="94"/>
  <c r="BN65" i="94"/>
  <c r="AC65" i="94"/>
  <c r="AT65" i="94"/>
  <c r="BJ65" i="94"/>
  <c r="AM65" i="94"/>
  <c r="BD65" i="94"/>
  <c r="BT65" i="94"/>
  <c r="Z65" i="94"/>
  <c r="AQ65" i="94"/>
  <c r="BG65" i="94"/>
  <c r="AE65" i="94"/>
  <c r="AV65" i="94"/>
  <c r="BL65" i="94"/>
  <c r="Y65" i="94"/>
  <c r="AP65" i="94"/>
  <c r="BF65" i="94"/>
  <c r="AB65" i="94"/>
  <c r="AS65" i="94"/>
  <c r="BI65" i="94"/>
  <c r="AJ65" i="94"/>
  <c r="BA65" i="94"/>
  <c r="BQ65" i="94"/>
  <c r="AK65" i="94"/>
  <c r="BB65" i="94"/>
  <c r="BR65" i="94"/>
  <c r="AH65" i="94"/>
  <c r="AY65" i="94"/>
  <c r="BO65" i="94"/>
  <c r="C166" i="103"/>
  <c r="F166" i="103"/>
  <c r="C27" i="127"/>
  <c r="F27" i="127"/>
  <c r="AH63" i="94"/>
  <c r="AY63" i="94"/>
  <c r="BO63" i="94"/>
  <c r="AE63" i="94"/>
  <c r="AV63" i="94"/>
  <c r="BL63" i="94"/>
  <c r="X63" i="94"/>
  <c r="AM63" i="94"/>
  <c r="BD63" i="94"/>
  <c r="BT63" i="94"/>
  <c r="AL63" i="94"/>
  <c r="BC63" i="94"/>
  <c r="BS63" i="94"/>
  <c r="AJ63" i="94"/>
  <c r="BA63" i="94"/>
  <c r="BQ63" i="94"/>
  <c r="AF63" i="94"/>
  <c r="AW63" i="94"/>
  <c r="BM63" i="94"/>
  <c r="AG63" i="94"/>
  <c r="AX63" i="94"/>
  <c r="BN63" i="94"/>
  <c r="AI63" i="94"/>
  <c r="AZ63" i="94"/>
  <c r="BP63" i="94"/>
  <c r="AC63" i="94"/>
  <c r="AT63" i="94"/>
  <c r="BJ63" i="94"/>
  <c r="Y63" i="94"/>
  <c r="AP63" i="94"/>
  <c r="BF63" i="94"/>
  <c r="Z63" i="94"/>
  <c r="AQ63" i="94"/>
  <c r="BG63" i="94"/>
  <c r="AB63" i="94"/>
  <c r="AS63" i="94"/>
  <c r="BI63" i="94"/>
  <c r="AA63" i="94"/>
  <c r="AR63" i="94"/>
  <c r="BH63" i="94"/>
  <c r="AK63" i="94"/>
  <c r="BB63" i="94"/>
  <c r="BR63" i="94"/>
  <c r="AD63" i="94"/>
  <c r="AU63" i="94"/>
  <c r="BK63" i="94"/>
  <c r="D140" i="99"/>
  <c r="F13" i="99"/>
  <c r="D151" i="99"/>
  <c r="F24" i="99"/>
  <c r="Y93" i="82"/>
  <c r="AM93" i="82"/>
  <c r="V93" i="82"/>
  <c r="AJ93" i="82"/>
  <c r="X93" i="82"/>
  <c r="AL93" i="82"/>
  <c r="AH93" i="82"/>
  <c r="AV93" i="82"/>
  <c r="AD93" i="82"/>
  <c r="AR93" i="82"/>
  <c r="AE93" i="82"/>
  <c r="AS93" i="82"/>
  <c r="AA93" i="82"/>
  <c r="AO93" i="82"/>
  <c r="AG93" i="82"/>
  <c r="AU93" i="82"/>
  <c r="Z93" i="82"/>
  <c r="AN93" i="82"/>
  <c r="W93" i="82"/>
  <c r="AK93" i="82"/>
  <c r="U93" i="82"/>
  <c r="AI93" i="82"/>
  <c r="AC93" i="82"/>
  <c r="AQ93" i="82"/>
  <c r="AB93" i="82"/>
  <c r="AP93" i="82"/>
  <c r="AF93" i="82"/>
  <c r="AT93" i="82"/>
  <c r="C146" i="103"/>
  <c r="F146" i="103"/>
  <c r="C201" i="103"/>
  <c r="F201" i="103"/>
  <c r="C190" i="103"/>
  <c r="F190" i="103"/>
  <c r="C93" i="127"/>
  <c r="F93" i="127"/>
  <c r="C98" i="127"/>
  <c r="F98" i="127"/>
  <c r="C193" i="103"/>
  <c r="F193" i="103"/>
  <c r="D232" i="99"/>
  <c r="F105" i="99"/>
  <c r="C222" i="103"/>
  <c r="F222" i="103"/>
  <c r="C150" i="103"/>
  <c r="F150" i="103"/>
  <c r="C105" i="127"/>
  <c r="F105" i="127"/>
  <c r="C194" i="103"/>
  <c r="F194" i="103"/>
  <c r="F61" i="99"/>
  <c r="D188" i="99"/>
  <c r="AL26" i="94"/>
  <c r="BC26" i="94"/>
  <c r="BS26" i="94"/>
  <c r="AG26" i="94"/>
  <c r="AX26" i="94"/>
  <c r="BN26" i="94"/>
  <c r="AK26" i="94"/>
  <c r="BB26" i="94"/>
  <c r="BR26" i="94"/>
  <c r="Y26" i="94"/>
  <c r="AP26" i="94"/>
  <c r="BF26" i="94"/>
  <c r="AD26" i="94"/>
  <c r="AU26" i="94"/>
  <c r="BK26" i="94"/>
  <c r="Z26" i="94"/>
  <c r="AQ26" i="94"/>
  <c r="BG26" i="94"/>
  <c r="AE26" i="94"/>
  <c r="AV26" i="94"/>
  <c r="BL26" i="94"/>
  <c r="AM26" i="94"/>
  <c r="BD26" i="94"/>
  <c r="BT26" i="94"/>
  <c r="AC26" i="94"/>
  <c r="AT26" i="94"/>
  <c r="BJ26" i="94"/>
  <c r="AA26" i="94"/>
  <c r="AR26" i="94"/>
  <c r="BH26" i="94"/>
  <c r="AB26" i="94"/>
  <c r="AS26" i="94"/>
  <c r="BI26" i="94"/>
  <c r="AH26" i="94"/>
  <c r="AY26" i="94"/>
  <c r="BO26" i="94"/>
  <c r="AF26" i="94"/>
  <c r="AW26" i="94"/>
  <c r="BM26" i="94"/>
  <c r="AJ26" i="94"/>
  <c r="BA26" i="94"/>
  <c r="BQ26" i="94"/>
  <c r="AI26" i="94"/>
  <c r="AZ26" i="94"/>
  <c r="BP26" i="94"/>
  <c r="X26" i="94"/>
  <c r="AA26" i="82"/>
  <c r="AO26" i="82"/>
  <c r="Z26" i="82"/>
  <c r="AN26" i="82"/>
  <c r="AH26" i="82"/>
  <c r="AV26" i="82"/>
  <c r="W26" i="82"/>
  <c r="AK26" i="82"/>
  <c r="AF26" i="82"/>
  <c r="AT26" i="82"/>
  <c r="AG26" i="82"/>
  <c r="AU26" i="82"/>
  <c r="AD26" i="82"/>
  <c r="AR26" i="82"/>
  <c r="AE26" i="82"/>
  <c r="AS26" i="82"/>
  <c r="X26" i="82"/>
  <c r="AL26" i="82"/>
  <c r="U26" i="82"/>
  <c r="AI26" i="82"/>
  <c r="Y26" i="82"/>
  <c r="AM26" i="82"/>
  <c r="V26" i="82"/>
  <c r="AJ26" i="82"/>
  <c r="AB26" i="82"/>
  <c r="AP26" i="82"/>
  <c r="AC26" i="82"/>
  <c r="AQ26" i="82"/>
  <c r="AG59" i="82"/>
  <c r="AU59" i="82"/>
  <c r="Z59" i="82"/>
  <c r="AN59" i="82"/>
  <c r="W59" i="82"/>
  <c r="AK59" i="82"/>
  <c r="U59" i="82"/>
  <c r="AI59" i="82"/>
  <c r="AC59" i="82"/>
  <c r="AQ59" i="82"/>
  <c r="V59" i="82"/>
  <c r="AJ59" i="82"/>
  <c r="AF59" i="82"/>
  <c r="AT59" i="82"/>
  <c r="AD59" i="82"/>
  <c r="AR59" i="82"/>
  <c r="X59" i="82"/>
  <c r="AL59" i="82"/>
  <c r="AB59" i="82"/>
  <c r="AP59" i="82"/>
  <c r="AH59" i="82"/>
  <c r="AV59" i="82"/>
  <c r="AA59" i="82"/>
  <c r="AO59" i="82"/>
  <c r="Y59" i="82"/>
  <c r="AM59" i="82"/>
  <c r="AE59" i="82"/>
  <c r="AS59" i="82"/>
  <c r="C23" i="127"/>
  <c r="F23" i="127"/>
  <c r="C139" i="103"/>
  <c r="F139" i="103"/>
  <c r="F23" i="99"/>
  <c r="D150" i="99"/>
  <c r="AE6" i="82"/>
  <c r="AS6" i="82"/>
  <c r="X6" i="82"/>
  <c r="AL6" i="82"/>
  <c r="U6" i="82"/>
  <c r="AI6" i="82"/>
  <c r="W6" i="82"/>
  <c r="AK6" i="82"/>
  <c r="AA6" i="82"/>
  <c r="AO6" i="82"/>
  <c r="AG6" i="82"/>
  <c r="AU6" i="82"/>
  <c r="V6" i="82"/>
  <c r="AJ6" i="82"/>
  <c r="AF6" i="82"/>
  <c r="AT6" i="82"/>
  <c r="AC6" i="82"/>
  <c r="AQ6" i="82"/>
  <c r="AD6" i="82"/>
  <c r="AR6" i="82"/>
  <c r="AH6" i="82"/>
  <c r="AV6" i="82"/>
  <c r="AB6" i="82"/>
  <c r="AP6" i="82"/>
  <c r="Z6" i="82"/>
  <c r="AN6" i="82"/>
  <c r="Y6" i="82"/>
  <c r="AM6" i="82"/>
  <c r="Y6" i="94"/>
  <c r="AP6" i="94"/>
  <c r="BF6" i="94"/>
  <c r="AF6" i="94"/>
  <c r="AW6" i="94"/>
  <c r="BM6" i="94"/>
  <c r="AA6" i="94"/>
  <c r="AR6" i="94"/>
  <c r="BH6" i="94"/>
  <c r="AG6" i="94"/>
  <c r="AX6" i="94"/>
  <c r="BN6" i="94"/>
  <c r="AE6" i="94"/>
  <c r="AV6" i="94"/>
  <c r="BL6" i="94"/>
  <c r="AJ6" i="94"/>
  <c r="BA6" i="94"/>
  <c r="BQ6" i="94"/>
  <c r="AM6" i="94"/>
  <c r="BD6" i="94"/>
  <c r="BT6" i="94"/>
  <c r="AL6" i="94"/>
  <c r="BC6" i="94"/>
  <c r="BS6" i="94"/>
  <c r="X6" i="94"/>
  <c r="AD6" i="94"/>
  <c r="AU6" i="94"/>
  <c r="BK6" i="94"/>
  <c r="AI6" i="94"/>
  <c r="AZ6" i="94"/>
  <c r="BP6" i="94"/>
  <c r="AC6" i="94"/>
  <c r="AT6" i="94"/>
  <c r="BJ6" i="94"/>
  <c r="AK6" i="94"/>
  <c r="BB6" i="94"/>
  <c r="BR6" i="94"/>
  <c r="AB6" i="94"/>
  <c r="AS6" i="94"/>
  <c r="BI6" i="94"/>
  <c r="AH6" i="94"/>
  <c r="AY6" i="94"/>
  <c r="BO6" i="94"/>
  <c r="Z6" i="94"/>
  <c r="AQ6" i="94"/>
  <c r="BG6" i="94"/>
  <c r="AM73" i="94"/>
  <c r="BD73" i="94"/>
  <c r="BT73" i="94"/>
  <c r="AL73" i="94"/>
  <c r="BC73" i="94"/>
  <c r="BS73" i="94"/>
  <c r="Y73" i="94"/>
  <c r="AP73" i="94"/>
  <c r="BF73" i="94"/>
  <c r="AJ73" i="94"/>
  <c r="BA73" i="94"/>
  <c r="BQ73" i="94"/>
  <c r="X73" i="94"/>
  <c r="AA73" i="94"/>
  <c r="AR73" i="94"/>
  <c r="BH73" i="94"/>
  <c r="AG73" i="94"/>
  <c r="AX73" i="94"/>
  <c r="BN73" i="94"/>
  <c r="AF73" i="94"/>
  <c r="AW73" i="94"/>
  <c r="BM73" i="94"/>
  <c r="AE73" i="94"/>
  <c r="AV73" i="94"/>
  <c r="BL73" i="94"/>
  <c r="AD73" i="94"/>
  <c r="AU73" i="94"/>
  <c r="BK73" i="94"/>
  <c r="AC73" i="94"/>
  <c r="AT73" i="94"/>
  <c r="BJ73" i="94"/>
  <c r="Z73" i="94"/>
  <c r="AQ73" i="94"/>
  <c r="BG73" i="94"/>
  <c r="AI73" i="94"/>
  <c r="AZ73" i="94"/>
  <c r="BP73" i="94"/>
  <c r="AH73" i="94"/>
  <c r="AY73" i="94"/>
  <c r="BO73" i="94"/>
  <c r="AK73" i="94"/>
  <c r="BB73" i="94"/>
  <c r="BR73" i="94"/>
  <c r="AB73" i="94"/>
  <c r="AS73" i="94"/>
  <c r="BI73" i="94"/>
  <c r="D200" i="99"/>
  <c r="F73" i="99"/>
  <c r="Y121" i="82"/>
  <c r="AM121" i="82"/>
  <c r="AB121" i="82"/>
  <c r="AP121" i="82"/>
  <c r="AF121" i="82"/>
  <c r="AT121" i="82"/>
  <c r="AH121" i="82"/>
  <c r="AV121" i="82"/>
  <c r="AD121" i="82"/>
  <c r="AR121" i="82"/>
  <c r="AA121" i="82"/>
  <c r="AO121" i="82"/>
  <c r="AE121" i="82"/>
  <c r="AS121" i="82"/>
  <c r="AG121" i="82"/>
  <c r="AU121" i="82"/>
  <c r="Z121" i="82"/>
  <c r="AN121" i="82"/>
  <c r="W121" i="82"/>
  <c r="AK121" i="82"/>
  <c r="U121" i="82"/>
  <c r="AI121" i="82"/>
  <c r="AC121" i="82"/>
  <c r="AQ121" i="82"/>
  <c r="V121" i="82"/>
  <c r="AJ121" i="82"/>
  <c r="X121" i="82"/>
  <c r="AL121" i="82"/>
  <c r="C162" i="103"/>
  <c r="F162" i="103"/>
  <c r="C121" i="127"/>
  <c r="F121" i="127"/>
  <c r="C226" i="103"/>
  <c r="F226" i="103"/>
  <c r="D160" i="99"/>
  <c r="F33" i="99"/>
  <c r="AB33" i="94"/>
  <c r="AS33" i="94"/>
  <c r="BI33" i="94"/>
  <c r="AL33" i="94"/>
  <c r="BC33" i="94"/>
  <c r="BS33" i="94"/>
  <c r="X33" i="94"/>
  <c r="AG33" i="94"/>
  <c r="AX33" i="94"/>
  <c r="BN33" i="94"/>
  <c r="Y33" i="94"/>
  <c r="AP33" i="94"/>
  <c r="BF33" i="94"/>
  <c r="AJ33" i="94"/>
  <c r="BA33" i="94"/>
  <c r="BQ33" i="94"/>
  <c r="AK33" i="94"/>
  <c r="BB33" i="94"/>
  <c r="BR33" i="94"/>
  <c r="AD33" i="94"/>
  <c r="AU33" i="94"/>
  <c r="BK33" i="94"/>
  <c r="Z33" i="94"/>
  <c r="AQ33" i="94"/>
  <c r="BG33" i="94"/>
  <c r="AI33" i="94"/>
  <c r="AZ33" i="94"/>
  <c r="BP33" i="94"/>
  <c r="AM33" i="94"/>
  <c r="BD33" i="94"/>
  <c r="BT33" i="94"/>
  <c r="AE33" i="94"/>
  <c r="AV33" i="94"/>
  <c r="BL33" i="94"/>
  <c r="AF33" i="94"/>
  <c r="AW33" i="94"/>
  <c r="BM33" i="94"/>
  <c r="AC33" i="94"/>
  <c r="AT33" i="94"/>
  <c r="BJ33" i="94"/>
  <c r="AH33" i="94"/>
  <c r="AY33" i="94"/>
  <c r="BO33" i="94"/>
  <c r="AA33" i="94"/>
  <c r="AR33" i="94"/>
  <c r="BH33" i="94"/>
  <c r="AG110" i="94"/>
  <c r="AX110" i="94"/>
  <c r="BN110" i="94"/>
  <c r="AK110" i="94"/>
  <c r="BB110" i="94"/>
  <c r="BR110" i="94"/>
  <c r="Y110" i="94"/>
  <c r="AP110" i="94"/>
  <c r="BF110" i="94"/>
  <c r="AB110" i="94"/>
  <c r="AS110" i="94"/>
  <c r="BI110" i="94"/>
  <c r="AA110" i="94"/>
  <c r="AR110" i="94"/>
  <c r="BH110" i="94"/>
  <c r="AE110" i="94"/>
  <c r="AV110" i="94"/>
  <c r="BL110" i="94"/>
  <c r="AL110" i="94"/>
  <c r="BC110" i="94"/>
  <c r="BS110" i="94"/>
  <c r="AM110" i="94"/>
  <c r="BD110" i="94"/>
  <c r="BT110" i="94"/>
  <c r="AJ110" i="94"/>
  <c r="BA110" i="94"/>
  <c r="BQ110" i="94"/>
  <c r="AD110" i="94"/>
  <c r="AU110" i="94"/>
  <c r="BK110" i="94"/>
  <c r="Z110" i="94"/>
  <c r="AQ110" i="94"/>
  <c r="BG110" i="94"/>
  <c r="AC110" i="94"/>
  <c r="AT110" i="94"/>
  <c r="BJ110" i="94"/>
  <c r="X110" i="94"/>
  <c r="AF110" i="94"/>
  <c r="AW110" i="94"/>
  <c r="BM110" i="94"/>
  <c r="AH110" i="94"/>
  <c r="AY110" i="94"/>
  <c r="BO110" i="94"/>
  <c r="AI110" i="94"/>
  <c r="AZ110" i="94"/>
  <c r="BP110" i="94"/>
  <c r="C161" i="103"/>
  <c r="F161" i="103"/>
  <c r="C117" i="127"/>
  <c r="F117" i="127"/>
  <c r="AA84" i="94"/>
  <c r="AR84" i="94"/>
  <c r="BH84" i="94"/>
  <c r="AC84" i="94"/>
  <c r="AT84" i="94"/>
  <c r="BJ84" i="94"/>
  <c r="AE84" i="94"/>
  <c r="AV84" i="94"/>
  <c r="BL84" i="94"/>
  <c r="Z84" i="94"/>
  <c r="AQ84" i="94"/>
  <c r="BG84" i="94"/>
  <c r="AH84" i="94"/>
  <c r="AY84" i="94"/>
  <c r="BO84" i="94"/>
  <c r="X84" i="94"/>
  <c r="AI84" i="94"/>
  <c r="AZ84" i="94"/>
  <c r="BP84" i="94"/>
  <c r="AD84" i="94"/>
  <c r="AU84" i="94"/>
  <c r="BK84" i="94"/>
  <c r="AM84" i="94"/>
  <c r="BD84" i="94"/>
  <c r="BT84" i="94"/>
  <c r="AB84" i="94"/>
  <c r="AS84" i="94"/>
  <c r="BI84" i="94"/>
  <c r="AG84" i="94"/>
  <c r="AX84" i="94"/>
  <c r="BN84" i="94"/>
  <c r="AK84" i="94"/>
  <c r="BB84" i="94"/>
  <c r="BR84" i="94"/>
  <c r="Y84" i="94"/>
  <c r="AP84" i="94"/>
  <c r="BF84" i="94"/>
  <c r="AF84" i="94"/>
  <c r="AW84" i="94"/>
  <c r="BM84" i="94"/>
  <c r="AJ84" i="94"/>
  <c r="BA84" i="94"/>
  <c r="BQ84" i="94"/>
  <c r="AL84" i="94"/>
  <c r="BC84" i="94"/>
  <c r="BS84" i="94"/>
  <c r="Z36" i="94"/>
  <c r="AQ36" i="94"/>
  <c r="BG36" i="94"/>
  <c r="AB36" i="94"/>
  <c r="AS36" i="94"/>
  <c r="BI36" i="94"/>
  <c r="AH36" i="94"/>
  <c r="AY36" i="94"/>
  <c r="BO36" i="94"/>
  <c r="AM36" i="94"/>
  <c r="BD36" i="94"/>
  <c r="BT36" i="94"/>
  <c r="AD36" i="94"/>
  <c r="AU36" i="94"/>
  <c r="BK36" i="94"/>
  <c r="AF36" i="94"/>
  <c r="AW36" i="94"/>
  <c r="BM36" i="94"/>
  <c r="AA36" i="94"/>
  <c r="AR36" i="94"/>
  <c r="BH36" i="94"/>
  <c r="AL36" i="94"/>
  <c r="BC36" i="94"/>
  <c r="BS36" i="94"/>
  <c r="AG36" i="94"/>
  <c r="AX36" i="94"/>
  <c r="BN36" i="94"/>
  <c r="AJ36" i="94"/>
  <c r="BA36" i="94"/>
  <c r="BQ36" i="94"/>
  <c r="Y36" i="94"/>
  <c r="AP36" i="94"/>
  <c r="BF36" i="94"/>
  <c r="AE36" i="94"/>
  <c r="AV36" i="94"/>
  <c r="BL36" i="94"/>
  <c r="AI36" i="94"/>
  <c r="AZ36" i="94"/>
  <c r="BP36" i="94"/>
  <c r="AC36" i="94"/>
  <c r="AT36" i="94"/>
  <c r="BJ36" i="94"/>
  <c r="X36" i="94"/>
  <c r="AK36" i="94"/>
  <c r="BB36" i="94"/>
  <c r="BR36" i="94"/>
  <c r="C36" i="127"/>
  <c r="F36" i="127"/>
  <c r="C144" i="103"/>
  <c r="F144" i="103"/>
  <c r="C215" i="103"/>
  <c r="F215" i="103"/>
  <c r="C184" i="103"/>
  <c r="F184" i="103"/>
  <c r="C83" i="127"/>
  <c r="F83" i="127"/>
  <c r="D199" i="99"/>
  <c r="F72" i="99"/>
  <c r="F69" i="99"/>
  <c r="D196" i="99"/>
  <c r="AG114" i="94"/>
  <c r="AX114" i="94"/>
  <c r="BN114" i="94"/>
  <c r="AJ114" i="94"/>
  <c r="BA114" i="94"/>
  <c r="BQ114" i="94"/>
  <c r="AD114" i="94"/>
  <c r="AU114" i="94"/>
  <c r="BK114" i="94"/>
  <c r="AC114" i="94"/>
  <c r="AT114" i="94"/>
  <c r="BJ114" i="94"/>
  <c r="AH114" i="94"/>
  <c r="AY114" i="94"/>
  <c r="BO114" i="94"/>
  <c r="AL114" i="94"/>
  <c r="BC114" i="94"/>
  <c r="BS114" i="94"/>
  <c r="Z114" i="94"/>
  <c r="AQ114" i="94"/>
  <c r="BG114" i="94"/>
  <c r="AI114" i="94"/>
  <c r="AZ114" i="94"/>
  <c r="BP114" i="94"/>
  <c r="AM114" i="94"/>
  <c r="BD114" i="94"/>
  <c r="BT114" i="94"/>
  <c r="AA114" i="94"/>
  <c r="AR114" i="94"/>
  <c r="BH114" i="94"/>
  <c r="AF114" i="94"/>
  <c r="AW114" i="94"/>
  <c r="BM114" i="94"/>
  <c r="Y114" i="94"/>
  <c r="AP114" i="94"/>
  <c r="BF114" i="94"/>
  <c r="AB114" i="94"/>
  <c r="AS114" i="94"/>
  <c r="BI114" i="94"/>
  <c r="AE114" i="94"/>
  <c r="AV114" i="94"/>
  <c r="BL114" i="94"/>
  <c r="X114" i="94"/>
  <c r="AK114" i="94"/>
  <c r="BB114" i="94"/>
  <c r="BR114" i="94"/>
  <c r="C205" i="103"/>
  <c r="F205" i="103"/>
  <c r="C151" i="103"/>
  <c r="F151" i="103"/>
  <c r="C206" i="103"/>
  <c r="F206" i="103"/>
  <c r="C114" i="127"/>
  <c r="F114" i="127"/>
  <c r="C225" i="103"/>
  <c r="F225" i="103"/>
  <c r="AM68" i="94"/>
  <c r="BD68" i="94"/>
  <c r="BT68" i="94"/>
  <c r="AL68" i="94"/>
  <c r="BC68" i="94"/>
  <c r="BS68" i="94"/>
  <c r="AG68" i="94"/>
  <c r="AX68" i="94"/>
  <c r="BN68" i="94"/>
  <c r="AB68" i="94"/>
  <c r="AS68" i="94"/>
  <c r="BI68" i="94"/>
  <c r="Y68" i="94"/>
  <c r="AP68" i="94"/>
  <c r="BF68" i="94"/>
  <c r="X68" i="94"/>
  <c r="AC68" i="94"/>
  <c r="AT68" i="94"/>
  <c r="BJ68" i="94"/>
  <c r="AF68" i="94"/>
  <c r="AW68" i="94"/>
  <c r="BM68" i="94"/>
  <c r="AE68" i="94"/>
  <c r="AV68" i="94"/>
  <c r="BL68" i="94"/>
  <c r="AD68" i="94"/>
  <c r="AU68" i="94"/>
  <c r="BK68" i="94"/>
  <c r="AK68" i="94"/>
  <c r="BB68" i="94"/>
  <c r="BR68" i="94"/>
  <c r="Z68" i="94"/>
  <c r="AQ68" i="94"/>
  <c r="BG68" i="94"/>
  <c r="AI68" i="94"/>
  <c r="AZ68" i="94"/>
  <c r="BP68" i="94"/>
  <c r="AH68" i="94"/>
  <c r="AY68" i="94"/>
  <c r="BO68" i="94"/>
  <c r="AA68" i="94"/>
  <c r="AR68" i="94"/>
  <c r="BH68" i="94"/>
  <c r="AJ68" i="94"/>
  <c r="BA68" i="94"/>
  <c r="BQ68" i="94"/>
  <c r="D195" i="99"/>
  <c r="F68" i="99"/>
  <c r="AM100" i="94"/>
  <c r="BD100" i="94"/>
  <c r="BT100" i="94"/>
  <c r="AL100" i="94"/>
  <c r="BC100" i="94"/>
  <c r="BS100" i="94"/>
  <c r="Y100" i="94"/>
  <c r="AP100" i="94"/>
  <c r="BF100" i="94"/>
  <c r="AJ100" i="94"/>
  <c r="BA100" i="94"/>
  <c r="BQ100" i="94"/>
  <c r="X100" i="94"/>
  <c r="AA100" i="94"/>
  <c r="AR100" i="94"/>
  <c r="BH100" i="94"/>
  <c r="AG100" i="94"/>
  <c r="AX100" i="94"/>
  <c r="BN100" i="94"/>
  <c r="AF100" i="94"/>
  <c r="AW100" i="94"/>
  <c r="BM100" i="94"/>
  <c r="AE100" i="94"/>
  <c r="AV100" i="94"/>
  <c r="BL100" i="94"/>
  <c r="AD100" i="94"/>
  <c r="AU100" i="94"/>
  <c r="BK100" i="94"/>
  <c r="AC100" i="94"/>
  <c r="AT100" i="94"/>
  <c r="BJ100" i="94"/>
  <c r="Z100" i="94"/>
  <c r="AQ100" i="94"/>
  <c r="BG100" i="94"/>
  <c r="AI100" i="94"/>
  <c r="AZ100" i="94"/>
  <c r="BP100" i="94"/>
  <c r="AH100" i="94"/>
  <c r="AY100" i="94"/>
  <c r="BO100" i="94"/>
  <c r="AK100" i="94"/>
  <c r="BB100" i="94"/>
  <c r="BR100" i="94"/>
  <c r="AB100" i="94"/>
  <c r="AS100" i="94"/>
  <c r="BI100" i="94"/>
  <c r="AD100" i="82"/>
  <c r="AR100" i="82"/>
  <c r="AH100" i="82"/>
  <c r="AV100" i="82"/>
  <c r="AB100" i="82"/>
  <c r="AP100" i="82"/>
  <c r="Y100" i="82"/>
  <c r="AM100" i="82"/>
  <c r="AC100" i="82"/>
  <c r="AQ100" i="82"/>
  <c r="AE100" i="82"/>
  <c r="AS100" i="82"/>
  <c r="X100" i="82"/>
  <c r="AL100" i="82"/>
  <c r="U100" i="82"/>
  <c r="AI100" i="82"/>
  <c r="Z100" i="82"/>
  <c r="AN100" i="82"/>
  <c r="W100" i="82"/>
  <c r="AK100" i="82"/>
  <c r="AA100" i="82"/>
  <c r="AO100" i="82"/>
  <c r="AG100" i="82"/>
  <c r="AU100" i="82"/>
  <c r="V100" i="82"/>
  <c r="AJ100" i="82"/>
  <c r="AF100" i="82"/>
  <c r="AT100" i="82"/>
  <c r="AA77" i="94"/>
  <c r="AR77" i="94"/>
  <c r="BH77" i="94"/>
  <c r="X77" i="94"/>
  <c r="AL77" i="94"/>
  <c r="BC77" i="94"/>
  <c r="BS77" i="94"/>
  <c r="Y77" i="94"/>
  <c r="AP77" i="94"/>
  <c r="BF77" i="94"/>
  <c r="AC77" i="94"/>
  <c r="AT77" i="94"/>
  <c r="BJ77" i="94"/>
  <c r="AB77" i="94"/>
  <c r="AS77" i="94"/>
  <c r="BI77" i="94"/>
  <c r="Z77" i="94"/>
  <c r="AQ77" i="94"/>
  <c r="BG77" i="94"/>
  <c r="AE77" i="94"/>
  <c r="AV77" i="94"/>
  <c r="BL77" i="94"/>
  <c r="AG77" i="94"/>
  <c r="AX77" i="94"/>
  <c r="BN77" i="94"/>
  <c r="AF77" i="94"/>
  <c r="AW77" i="94"/>
  <c r="BM77" i="94"/>
  <c r="AH77" i="94"/>
  <c r="AY77" i="94"/>
  <c r="BO77" i="94"/>
  <c r="AM77" i="94"/>
  <c r="BD77" i="94"/>
  <c r="BT77" i="94"/>
  <c r="AK77" i="94"/>
  <c r="BB77" i="94"/>
  <c r="BR77" i="94"/>
  <c r="AJ77" i="94"/>
  <c r="BA77" i="94"/>
  <c r="BQ77" i="94"/>
  <c r="AD77" i="94"/>
  <c r="AU77" i="94"/>
  <c r="BK77" i="94"/>
  <c r="AI77" i="94"/>
  <c r="AZ77" i="94"/>
  <c r="BP77" i="94"/>
  <c r="D230" i="99"/>
  <c r="F103" i="99"/>
  <c r="C73" i="127"/>
  <c r="F73" i="127"/>
  <c r="C181" i="103"/>
  <c r="F181" i="103"/>
  <c r="D56" i="82"/>
  <c r="D56" i="99"/>
  <c r="D56" i="94"/>
  <c r="D56" i="132"/>
  <c r="C56" i="103"/>
  <c r="AH121" i="94"/>
  <c r="AY121" i="94"/>
  <c r="BO121" i="94"/>
  <c r="AK121" i="94"/>
  <c r="BB121" i="94"/>
  <c r="BR121" i="94"/>
  <c r="AL121" i="94"/>
  <c r="BC121" i="94"/>
  <c r="BS121" i="94"/>
  <c r="Z121" i="94"/>
  <c r="AQ121" i="94"/>
  <c r="BG121" i="94"/>
  <c r="AM121" i="94"/>
  <c r="BD121" i="94"/>
  <c r="BT121" i="94"/>
  <c r="Y121" i="94"/>
  <c r="AP121" i="94"/>
  <c r="BF121" i="94"/>
  <c r="AF121" i="94"/>
  <c r="AW121" i="94"/>
  <c r="BM121" i="94"/>
  <c r="AA121" i="94"/>
  <c r="AR121" i="94"/>
  <c r="BH121" i="94"/>
  <c r="AC121" i="94"/>
  <c r="AT121" i="94"/>
  <c r="BJ121" i="94"/>
  <c r="AB121" i="94"/>
  <c r="AS121" i="94"/>
  <c r="BI121" i="94"/>
  <c r="X121" i="94"/>
  <c r="AE121" i="94"/>
  <c r="AV121" i="94"/>
  <c r="BL121" i="94"/>
  <c r="AD121" i="94"/>
  <c r="AU121" i="94"/>
  <c r="BK121" i="94"/>
  <c r="AG121" i="94"/>
  <c r="AX121" i="94"/>
  <c r="BN121" i="94"/>
  <c r="AJ121" i="94"/>
  <c r="BA121" i="94"/>
  <c r="BQ121" i="94"/>
  <c r="AI121" i="94"/>
  <c r="AZ121" i="94"/>
  <c r="BP121" i="94"/>
  <c r="C183" i="103"/>
  <c r="F183" i="103"/>
  <c r="C218" i="103"/>
  <c r="F218" i="103"/>
  <c r="C82" i="127"/>
  <c r="F82" i="127"/>
  <c r="D166" i="99"/>
  <c r="F39" i="99"/>
  <c r="AF110" i="82"/>
  <c r="AT110" i="82"/>
  <c r="Z110" i="82"/>
  <c r="AN110" i="82"/>
  <c r="AD110" i="82"/>
  <c r="AR110" i="82"/>
  <c r="AE110" i="82"/>
  <c r="AS110" i="82"/>
  <c r="X110" i="82"/>
  <c r="AL110" i="82"/>
  <c r="AG110" i="82"/>
  <c r="AU110" i="82"/>
  <c r="W110" i="82"/>
  <c r="AK110" i="82"/>
  <c r="AC110" i="82"/>
  <c r="AQ110" i="82"/>
  <c r="AH110" i="82"/>
  <c r="AV110" i="82"/>
  <c r="U110" i="82"/>
  <c r="AI110" i="82"/>
  <c r="AA110" i="82"/>
  <c r="AO110" i="82"/>
  <c r="V110" i="82"/>
  <c r="AJ110" i="82"/>
  <c r="AB110" i="82"/>
  <c r="AP110" i="82"/>
  <c r="Y110" i="82"/>
  <c r="AM110" i="82"/>
  <c r="Z83" i="94"/>
  <c r="AQ83" i="94"/>
  <c r="BG83" i="94"/>
  <c r="AG83" i="94"/>
  <c r="AX83" i="94"/>
  <c r="BN83" i="94"/>
  <c r="AJ83" i="94"/>
  <c r="BA83" i="94"/>
  <c r="BQ83" i="94"/>
  <c r="AI83" i="94"/>
  <c r="AZ83" i="94"/>
  <c r="BP83" i="94"/>
  <c r="AD83" i="94"/>
  <c r="AU83" i="94"/>
  <c r="BK83" i="94"/>
  <c r="AA83" i="94"/>
  <c r="AR83" i="94"/>
  <c r="BH83" i="94"/>
  <c r="AM83" i="94"/>
  <c r="BD83" i="94"/>
  <c r="BT83" i="94"/>
  <c r="AC83" i="94"/>
  <c r="AT83" i="94"/>
  <c r="BJ83" i="94"/>
  <c r="AE83" i="94"/>
  <c r="AV83" i="94"/>
  <c r="BL83" i="94"/>
  <c r="X83" i="94"/>
  <c r="AB83" i="94"/>
  <c r="AS83" i="94"/>
  <c r="BI83" i="94"/>
  <c r="AH83" i="94"/>
  <c r="AY83" i="94"/>
  <c r="BO83" i="94"/>
  <c r="AK83" i="94"/>
  <c r="BB83" i="94"/>
  <c r="BR83" i="94"/>
  <c r="AF83" i="94"/>
  <c r="AW83" i="94"/>
  <c r="BM83" i="94"/>
  <c r="AL83" i="94"/>
  <c r="BC83" i="94"/>
  <c r="BS83" i="94"/>
  <c r="Y83" i="94"/>
  <c r="AP83" i="94"/>
  <c r="BF83" i="94"/>
  <c r="AC83" i="82"/>
  <c r="AQ83" i="82"/>
  <c r="Z83" i="82"/>
  <c r="AN83" i="82"/>
  <c r="AA83" i="82"/>
  <c r="AO83" i="82"/>
  <c r="U83" i="82"/>
  <c r="AI83" i="82"/>
  <c r="Y83" i="82"/>
  <c r="AM83" i="82"/>
  <c r="AF83" i="82"/>
  <c r="AT83" i="82"/>
  <c r="W83" i="82"/>
  <c r="AK83" i="82"/>
  <c r="AH83" i="82"/>
  <c r="AV83" i="82"/>
  <c r="X83" i="82"/>
  <c r="AL83" i="82"/>
  <c r="AB83" i="82"/>
  <c r="AP83" i="82"/>
  <c r="AG83" i="82"/>
  <c r="AU83" i="82"/>
  <c r="AD83" i="82"/>
  <c r="AR83" i="82"/>
  <c r="V83" i="82"/>
  <c r="AJ83" i="82"/>
  <c r="AE83" i="82"/>
  <c r="AS83" i="82"/>
  <c r="D201" i="99"/>
  <c r="F74" i="99"/>
  <c r="AG74" i="94"/>
  <c r="AX74" i="94"/>
  <c r="BN74" i="94"/>
  <c r="AE74" i="94"/>
  <c r="AV74" i="94"/>
  <c r="BL74" i="94"/>
  <c r="AB74" i="94"/>
  <c r="AS74" i="94"/>
  <c r="BI74" i="94"/>
  <c r="AK74" i="94"/>
  <c r="BB74" i="94"/>
  <c r="BR74" i="94"/>
  <c r="X74" i="94"/>
  <c r="AD74" i="94"/>
  <c r="AU74" i="94"/>
  <c r="BK74" i="94"/>
  <c r="AA74" i="94"/>
  <c r="AR74" i="94"/>
  <c r="BH74" i="94"/>
  <c r="AI74" i="94"/>
  <c r="AZ74" i="94"/>
  <c r="BP74" i="94"/>
  <c r="AL74" i="94"/>
  <c r="BC74" i="94"/>
  <c r="BS74" i="94"/>
  <c r="Z74" i="94"/>
  <c r="AQ74" i="94"/>
  <c r="BG74" i="94"/>
  <c r="AC74" i="94"/>
  <c r="AT74" i="94"/>
  <c r="BJ74" i="94"/>
  <c r="AF74" i="94"/>
  <c r="AW74" i="94"/>
  <c r="BM74" i="94"/>
  <c r="AM74" i="94"/>
  <c r="BD74" i="94"/>
  <c r="BT74" i="94"/>
  <c r="Y74" i="94"/>
  <c r="AP74" i="94"/>
  <c r="BF74" i="94"/>
  <c r="AJ74" i="94"/>
  <c r="BA74" i="94"/>
  <c r="BQ74" i="94"/>
  <c r="AH74" i="94"/>
  <c r="AY74" i="94"/>
  <c r="BO74" i="94"/>
  <c r="C69" i="127"/>
  <c r="F69" i="127"/>
  <c r="C179" i="103"/>
  <c r="F179" i="103"/>
  <c r="C217" i="103"/>
  <c r="F217" i="103"/>
  <c r="AB114" i="82"/>
  <c r="AP114" i="82"/>
  <c r="AC114" i="82"/>
  <c r="AQ114" i="82"/>
  <c r="V114" i="82"/>
  <c r="AJ114" i="82"/>
  <c r="AE114" i="82"/>
  <c r="AS114" i="82"/>
  <c r="Z114" i="82"/>
  <c r="AN114" i="82"/>
  <c r="U114" i="82"/>
  <c r="AI114" i="82"/>
  <c r="Y114" i="82"/>
  <c r="AM114" i="82"/>
  <c r="AA114" i="82"/>
  <c r="AO114" i="82"/>
  <c r="X114" i="82"/>
  <c r="AL114" i="82"/>
  <c r="AH114" i="82"/>
  <c r="AV114" i="82"/>
  <c r="W114" i="82"/>
  <c r="AK114" i="82"/>
  <c r="AF114" i="82"/>
  <c r="AT114" i="82"/>
  <c r="AG114" i="82"/>
  <c r="AU114" i="82"/>
  <c r="AD114" i="82"/>
  <c r="AR114" i="82"/>
  <c r="C77" i="127"/>
  <c r="F77" i="127"/>
  <c r="C200" i="103"/>
  <c r="F200" i="103"/>
  <c r="Y77" i="82"/>
  <c r="AM77" i="82"/>
  <c r="V77" i="82"/>
  <c r="AJ77" i="82"/>
  <c r="X77" i="82"/>
  <c r="AL77" i="82"/>
  <c r="AH77" i="82"/>
  <c r="AV77" i="82"/>
  <c r="AD77" i="82"/>
  <c r="AR77" i="82"/>
  <c r="AE77" i="82"/>
  <c r="AS77" i="82"/>
  <c r="AA77" i="82"/>
  <c r="AO77" i="82"/>
  <c r="AG77" i="82"/>
  <c r="AU77" i="82"/>
  <c r="Z77" i="82"/>
  <c r="AN77" i="82"/>
  <c r="W77" i="82"/>
  <c r="AK77" i="82"/>
  <c r="U77" i="82"/>
  <c r="AI77" i="82"/>
  <c r="AC77" i="82"/>
  <c r="AQ77" i="82"/>
  <c r="AB77" i="82"/>
  <c r="AP77" i="82"/>
  <c r="AF77" i="82"/>
  <c r="AT77" i="82"/>
  <c r="C223" i="103"/>
  <c r="F223" i="103"/>
  <c r="C204" i="103"/>
  <c r="F204" i="103"/>
  <c r="C109" i="127"/>
  <c r="F109" i="127"/>
  <c r="C160" i="103"/>
  <c r="F160" i="103"/>
  <c r="AH73" i="82"/>
  <c r="AV73" i="82"/>
  <c r="X73" i="82"/>
  <c r="AL73" i="82"/>
  <c r="AB73" i="82"/>
  <c r="AP73" i="82"/>
  <c r="AG73" i="82"/>
  <c r="AU73" i="82"/>
  <c r="AD73" i="82"/>
  <c r="AR73" i="82"/>
  <c r="V73" i="82"/>
  <c r="AJ73" i="82"/>
  <c r="AE73" i="82"/>
  <c r="AS73" i="82"/>
  <c r="AC73" i="82"/>
  <c r="AQ73" i="82"/>
  <c r="Z73" i="82"/>
  <c r="AN73" i="82"/>
  <c r="AA73" i="82"/>
  <c r="AO73" i="82"/>
  <c r="U73" i="82"/>
  <c r="AI73" i="82"/>
  <c r="Y73" i="82"/>
  <c r="AM73" i="82"/>
  <c r="AF73" i="82"/>
  <c r="AT73" i="82"/>
  <c r="W73" i="82"/>
  <c r="AK73" i="82"/>
  <c r="Z82" i="94"/>
  <c r="AQ82" i="94"/>
  <c r="BG82" i="94"/>
  <c r="AB82" i="94"/>
  <c r="AS82" i="94"/>
  <c r="BI82" i="94"/>
  <c r="AD82" i="94"/>
  <c r="AU82" i="94"/>
  <c r="BK82" i="94"/>
  <c r="AC82" i="94"/>
  <c r="AT82" i="94"/>
  <c r="BJ82" i="94"/>
  <c r="X82" i="94"/>
  <c r="AG82" i="94"/>
  <c r="AX82" i="94"/>
  <c r="BN82" i="94"/>
  <c r="AH82" i="94"/>
  <c r="AY82" i="94"/>
  <c r="BO82" i="94"/>
  <c r="Y82" i="94"/>
  <c r="AP82" i="94"/>
  <c r="BF82" i="94"/>
  <c r="AF82" i="94"/>
  <c r="AW82" i="94"/>
  <c r="BM82" i="94"/>
  <c r="AL82" i="94"/>
  <c r="BC82" i="94"/>
  <c r="BS82" i="94"/>
  <c r="AM82" i="94"/>
  <c r="BD82" i="94"/>
  <c r="BT82" i="94"/>
  <c r="AA82" i="94"/>
  <c r="AR82" i="94"/>
  <c r="BH82" i="94"/>
  <c r="AK82" i="94"/>
  <c r="BB82" i="94"/>
  <c r="BR82" i="94"/>
  <c r="AE82" i="94"/>
  <c r="AV82" i="94"/>
  <c r="BL82" i="94"/>
  <c r="AI82" i="94"/>
  <c r="AZ82" i="94"/>
  <c r="BP82" i="94"/>
  <c r="AJ82" i="94"/>
  <c r="BA82" i="94"/>
  <c r="BQ82" i="94"/>
  <c r="AF82" i="82"/>
  <c r="AT82" i="82"/>
  <c r="AG82" i="82"/>
  <c r="AU82" i="82"/>
  <c r="AD82" i="82"/>
  <c r="AR82" i="82"/>
  <c r="AB82" i="82"/>
  <c r="AP82" i="82"/>
  <c r="AC82" i="82"/>
  <c r="AQ82" i="82"/>
  <c r="V82" i="82"/>
  <c r="AJ82" i="82"/>
  <c r="AE82" i="82"/>
  <c r="AS82" i="82"/>
  <c r="X82" i="82"/>
  <c r="AL82" i="82"/>
  <c r="U82" i="82"/>
  <c r="AI82" i="82"/>
  <c r="Y82" i="82"/>
  <c r="AM82" i="82"/>
  <c r="AA82" i="82"/>
  <c r="AO82" i="82"/>
  <c r="Z82" i="82"/>
  <c r="AN82" i="82"/>
  <c r="AH82" i="82"/>
  <c r="AV82" i="82"/>
  <c r="W82" i="82"/>
  <c r="AK82" i="82"/>
  <c r="AB39" i="94"/>
  <c r="AS39" i="94"/>
  <c r="BI39" i="94"/>
  <c r="X39" i="94"/>
  <c r="AD39" i="94"/>
  <c r="AU39" i="94"/>
  <c r="BK39" i="94"/>
  <c r="AJ39" i="94"/>
  <c r="BA39" i="94"/>
  <c r="BQ39" i="94"/>
  <c r="AG39" i="94"/>
  <c r="AX39" i="94"/>
  <c r="BN39" i="94"/>
  <c r="AL39" i="94"/>
  <c r="BC39" i="94"/>
  <c r="BS39" i="94"/>
  <c r="Y39" i="94"/>
  <c r="AP39" i="94"/>
  <c r="BF39" i="94"/>
  <c r="AA39" i="94"/>
  <c r="AR39" i="94"/>
  <c r="BH39" i="94"/>
  <c r="AF39" i="94"/>
  <c r="AW39" i="94"/>
  <c r="BM39" i="94"/>
  <c r="AH39" i="94"/>
  <c r="AY39" i="94"/>
  <c r="BO39" i="94"/>
  <c r="AM39" i="94"/>
  <c r="BD39" i="94"/>
  <c r="BT39" i="94"/>
  <c r="AI39" i="94"/>
  <c r="AZ39" i="94"/>
  <c r="BP39" i="94"/>
  <c r="Z39" i="94"/>
  <c r="AQ39" i="94"/>
  <c r="BG39" i="94"/>
  <c r="AE39" i="94"/>
  <c r="AV39" i="94"/>
  <c r="BL39" i="94"/>
  <c r="AC39" i="94"/>
  <c r="AT39" i="94"/>
  <c r="BJ39" i="94"/>
  <c r="AK39" i="94"/>
  <c r="BB39" i="94"/>
  <c r="BR39" i="94"/>
  <c r="Y33" i="82"/>
  <c r="AM33" i="82"/>
  <c r="AF33" i="82"/>
  <c r="AT33" i="82"/>
  <c r="W33" i="82"/>
  <c r="AK33" i="82"/>
  <c r="AH33" i="82"/>
  <c r="AV33" i="82"/>
  <c r="X33" i="82"/>
  <c r="AL33" i="82"/>
  <c r="AB33" i="82"/>
  <c r="AP33" i="82"/>
  <c r="AG33" i="82"/>
  <c r="AU33" i="82"/>
  <c r="AD33" i="82"/>
  <c r="AR33" i="82"/>
  <c r="V33" i="82"/>
  <c r="AJ33" i="82"/>
  <c r="AA33" i="82"/>
  <c r="AO33" i="82"/>
  <c r="AC33" i="82"/>
  <c r="AQ33" i="82"/>
  <c r="Z33" i="82"/>
  <c r="AN33" i="82"/>
  <c r="AE33" i="82"/>
  <c r="AS33" i="82"/>
  <c r="U33" i="82"/>
  <c r="AI33" i="82"/>
  <c r="X117" i="94"/>
  <c r="AJ117" i="94"/>
  <c r="BA117" i="94"/>
  <c r="BQ117" i="94"/>
  <c r="AE117" i="94"/>
  <c r="AV117" i="94"/>
  <c r="BL117" i="94"/>
  <c r="AA117" i="94"/>
  <c r="AR117" i="94"/>
  <c r="BH117" i="94"/>
  <c r="AB117" i="94"/>
  <c r="AS117" i="94"/>
  <c r="BI117" i="94"/>
  <c r="AH117" i="94"/>
  <c r="AY117" i="94"/>
  <c r="BO117" i="94"/>
  <c r="AK117" i="94"/>
  <c r="BB117" i="94"/>
  <c r="BR117" i="94"/>
  <c r="AI117" i="94"/>
  <c r="AZ117" i="94"/>
  <c r="BP117" i="94"/>
  <c r="AC117" i="94"/>
  <c r="AT117" i="94"/>
  <c r="BJ117" i="94"/>
  <c r="Y117" i="94"/>
  <c r="AP117" i="94"/>
  <c r="BF117" i="94"/>
  <c r="AD117" i="94"/>
  <c r="AU117" i="94"/>
  <c r="BK117" i="94"/>
  <c r="AF117" i="94"/>
  <c r="AW117" i="94"/>
  <c r="BM117" i="94"/>
  <c r="AM117" i="94"/>
  <c r="BD117" i="94"/>
  <c r="BT117" i="94"/>
  <c r="AG117" i="94"/>
  <c r="AX117" i="94"/>
  <c r="BN117" i="94"/>
  <c r="Z117" i="94"/>
  <c r="AQ117" i="94"/>
  <c r="BG117" i="94"/>
  <c r="AL117" i="94"/>
  <c r="BC117" i="94"/>
  <c r="BS117" i="94"/>
  <c r="D244" i="99"/>
  <c r="F117" i="99"/>
  <c r="C84" i="127"/>
  <c r="F84" i="127"/>
  <c r="C185" i="103"/>
  <c r="F185" i="103"/>
  <c r="D211" i="99"/>
  <c r="F84" i="99"/>
  <c r="F36" i="99"/>
  <c r="D163" i="99"/>
  <c r="C72" i="127"/>
  <c r="F72" i="127"/>
  <c r="C180" i="103"/>
  <c r="F180" i="103"/>
  <c r="AA72" i="82"/>
  <c r="AO72" i="82"/>
  <c r="AH72" i="82"/>
  <c r="AV72" i="82"/>
  <c r="AD72" i="82"/>
  <c r="AR72" i="82"/>
  <c r="W72" i="82"/>
  <c r="AK72" i="82"/>
  <c r="AF72" i="82"/>
  <c r="AT72" i="82"/>
  <c r="Z72" i="82"/>
  <c r="AN72" i="82"/>
  <c r="V72" i="82"/>
  <c r="AJ72" i="82"/>
  <c r="AB72" i="82"/>
  <c r="AP72" i="82"/>
  <c r="AC72" i="82"/>
  <c r="AQ72" i="82"/>
  <c r="AG72" i="82"/>
  <c r="AU72" i="82"/>
  <c r="AE72" i="82"/>
  <c r="AS72" i="82"/>
  <c r="X72" i="82"/>
  <c r="AL72" i="82"/>
  <c r="U72" i="82"/>
  <c r="AI72" i="82"/>
  <c r="Y72" i="82"/>
  <c r="AM72" i="82"/>
  <c r="AA74" i="82"/>
  <c r="AO74" i="82"/>
  <c r="AG74" i="82"/>
  <c r="AU74" i="82"/>
  <c r="Z74" i="82"/>
  <c r="AN74" i="82"/>
  <c r="AF74" i="82"/>
  <c r="AT74" i="82"/>
  <c r="AD74" i="82"/>
  <c r="AR74" i="82"/>
  <c r="V74" i="82"/>
  <c r="AJ74" i="82"/>
  <c r="AH74" i="82"/>
  <c r="AV74" i="82"/>
  <c r="AB74" i="82"/>
  <c r="AP74" i="82"/>
  <c r="Y74" i="82"/>
  <c r="AM74" i="82"/>
  <c r="AC74" i="82"/>
  <c r="AQ74" i="82"/>
  <c r="AE74" i="82"/>
  <c r="AS74" i="82"/>
  <c r="X74" i="82"/>
  <c r="AL74" i="82"/>
  <c r="U74" i="82"/>
  <c r="AI74" i="82"/>
  <c r="W74" i="82"/>
  <c r="AK74" i="82"/>
  <c r="AJ69" i="94"/>
  <c r="BA69" i="94"/>
  <c r="BQ69" i="94"/>
  <c r="AI69" i="94"/>
  <c r="AZ69" i="94"/>
  <c r="BP69" i="94"/>
  <c r="AH69" i="94"/>
  <c r="AY69" i="94"/>
  <c r="BO69" i="94"/>
  <c r="AE69" i="94"/>
  <c r="AV69" i="94"/>
  <c r="BL69" i="94"/>
  <c r="X69" i="94"/>
  <c r="AM69" i="94"/>
  <c r="BD69" i="94"/>
  <c r="BT69" i="94"/>
  <c r="AL69" i="94"/>
  <c r="BC69" i="94"/>
  <c r="BS69" i="94"/>
  <c r="AK69" i="94"/>
  <c r="BB69" i="94"/>
  <c r="BR69" i="94"/>
  <c r="Z69" i="94"/>
  <c r="AQ69" i="94"/>
  <c r="BG69" i="94"/>
  <c r="Y69" i="94"/>
  <c r="AP69" i="94"/>
  <c r="BF69" i="94"/>
  <c r="AB69" i="94"/>
  <c r="AS69" i="94"/>
  <c r="BI69" i="94"/>
  <c r="AA69" i="94"/>
  <c r="AR69" i="94"/>
  <c r="BH69" i="94"/>
  <c r="AF69" i="94"/>
  <c r="AW69" i="94"/>
  <c r="BM69" i="94"/>
  <c r="AD69" i="94"/>
  <c r="AU69" i="94"/>
  <c r="BK69" i="94"/>
  <c r="AC69" i="94"/>
  <c r="AT69" i="94"/>
  <c r="BJ69" i="94"/>
  <c r="AG69" i="94"/>
  <c r="AX69" i="94"/>
  <c r="BN69" i="94"/>
  <c r="AG69" i="82"/>
  <c r="AU69" i="82"/>
  <c r="Z69" i="82"/>
  <c r="AN69" i="82"/>
  <c r="W69" i="82"/>
  <c r="AK69" i="82"/>
  <c r="U69" i="82"/>
  <c r="AI69" i="82"/>
  <c r="AC69" i="82"/>
  <c r="AQ69" i="82"/>
  <c r="AB69" i="82"/>
  <c r="AP69" i="82"/>
  <c r="AF69" i="82"/>
  <c r="AT69" i="82"/>
  <c r="Y69" i="82"/>
  <c r="AM69" i="82"/>
  <c r="V69" i="82"/>
  <c r="AJ69" i="82"/>
  <c r="X69" i="82"/>
  <c r="AL69" i="82"/>
  <c r="AH69" i="82"/>
  <c r="AV69" i="82"/>
  <c r="AD69" i="82"/>
  <c r="AR69" i="82"/>
  <c r="AE69" i="82"/>
  <c r="AS69" i="82"/>
  <c r="AA69" i="82"/>
  <c r="AO69" i="82"/>
  <c r="C68" i="127"/>
  <c r="F68" i="127"/>
  <c r="C178" i="103"/>
  <c r="F178" i="103"/>
  <c r="D227" i="99"/>
  <c r="F100" i="99"/>
  <c r="C149" i="103"/>
  <c r="F149" i="103"/>
  <c r="C103" i="127"/>
  <c r="F103" i="127"/>
  <c r="C203" i="103"/>
  <c r="F203" i="103"/>
  <c r="C159" i="103"/>
  <c r="F159" i="103"/>
  <c r="AK109" i="94"/>
  <c r="BB109" i="94"/>
  <c r="BR109" i="94"/>
  <c r="AL109" i="94"/>
  <c r="BC109" i="94"/>
  <c r="BS109" i="94"/>
  <c r="AC109" i="94"/>
  <c r="AT109" i="94"/>
  <c r="BJ109" i="94"/>
  <c r="AA109" i="94"/>
  <c r="AR109" i="94"/>
  <c r="BH109" i="94"/>
  <c r="AD109" i="94"/>
  <c r="AU109" i="94"/>
  <c r="BK109" i="94"/>
  <c r="AH109" i="94"/>
  <c r="AY109" i="94"/>
  <c r="BO109" i="94"/>
  <c r="AF109" i="94"/>
  <c r="AW109" i="94"/>
  <c r="BM109" i="94"/>
  <c r="AI109" i="94"/>
  <c r="AZ109" i="94"/>
  <c r="BP109" i="94"/>
  <c r="AE109" i="94"/>
  <c r="AV109" i="94"/>
  <c r="BL109" i="94"/>
  <c r="Z109" i="94"/>
  <c r="AQ109" i="94"/>
  <c r="BG109" i="94"/>
  <c r="X109" i="94"/>
  <c r="AG109" i="94"/>
  <c r="AX109" i="94"/>
  <c r="BN109" i="94"/>
  <c r="AB109" i="94"/>
  <c r="AS109" i="94"/>
  <c r="BI109" i="94"/>
  <c r="AJ109" i="94"/>
  <c r="BA109" i="94"/>
  <c r="BQ109" i="94"/>
  <c r="Y109" i="94"/>
  <c r="AP109" i="94"/>
  <c r="BF109" i="94"/>
  <c r="AM109" i="94"/>
  <c r="BD109" i="94"/>
  <c r="BT109" i="94"/>
  <c r="F121" i="99"/>
  <c r="D248" i="99"/>
  <c r="F82" i="99"/>
  <c r="D209" i="99"/>
  <c r="C167" i="103"/>
  <c r="F167" i="103"/>
  <c r="C39" i="127"/>
  <c r="F39" i="127"/>
  <c r="AC39" i="82"/>
  <c r="AQ39" i="82"/>
  <c r="AB39" i="82"/>
  <c r="AP39" i="82"/>
  <c r="AF39" i="82"/>
  <c r="AT39" i="82"/>
  <c r="Y39" i="82"/>
  <c r="AM39" i="82"/>
  <c r="V39" i="82"/>
  <c r="AJ39" i="82"/>
  <c r="X39" i="82"/>
  <c r="AL39" i="82"/>
  <c r="AH39" i="82"/>
  <c r="AV39" i="82"/>
  <c r="AD39" i="82"/>
  <c r="AR39" i="82"/>
  <c r="AA39" i="82"/>
  <c r="AO39" i="82"/>
  <c r="AE39" i="82"/>
  <c r="AS39" i="82"/>
  <c r="AG39" i="82"/>
  <c r="AU39" i="82"/>
  <c r="Z39" i="82"/>
  <c r="AN39" i="82"/>
  <c r="W39" i="82"/>
  <c r="AK39" i="82"/>
  <c r="U39" i="82"/>
  <c r="AI39" i="82"/>
  <c r="C214" i="103"/>
  <c r="F214" i="103"/>
  <c r="C33" i="127"/>
  <c r="F33" i="127"/>
  <c r="C195" i="103"/>
  <c r="F195" i="103"/>
  <c r="C110" i="127"/>
  <c r="F110" i="127"/>
  <c r="C224" i="103"/>
  <c r="F224" i="103"/>
  <c r="D237" i="99"/>
  <c r="F110" i="99"/>
  <c r="AC117" i="82"/>
  <c r="AQ117" i="82"/>
  <c r="Z117" i="82"/>
  <c r="AN117" i="82"/>
  <c r="W117" i="82"/>
  <c r="AK117" i="82"/>
  <c r="U117" i="82"/>
  <c r="AI117" i="82"/>
  <c r="Y117" i="82"/>
  <c r="AM117" i="82"/>
  <c r="AH117" i="82"/>
  <c r="AV117" i="82"/>
  <c r="V117" i="82"/>
  <c r="AJ117" i="82"/>
  <c r="X117" i="82"/>
  <c r="AL117" i="82"/>
  <c r="AG117" i="82"/>
  <c r="AU117" i="82"/>
  <c r="AD117" i="82"/>
  <c r="AR117" i="82"/>
  <c r="AA117" i="82"/>
  <c r="AO117" i="82"/>
  <c r="AE117" i="82"/>
  <c r="AS117" i="82"/>
  <c r="AF117" i="82"/>
  <c r="AT117" i="82"/>
  <c r="AB117" i="82"/>
  <c r="AP117" i="82"/>
  <c r="AE84" i="82"/>
  <c r="AS84" i="82"/>
  <c r="X84" i="82"/>
  <c r="AL84" i="82"/>
  <c r="AG84" i="82"/>
  <c r="AU84" i="82"/>
  <c r="W84" i="82"/>
  <c r="AK84" i="82"/>
  <c r="AA84" i="82"/>
  <c r="AO84" i="82"/>
  <c r="AD84" i="82"/>
  <c r="AR84" i="82"/>
  <c r="Z84" i="82"/>
  <c r="AN84" i="82"/>
  <c r="AF84" i="82"/>
  <c r="AT84" i="82"/>
  <c r="Y84" i="82"/>
  <c r="AM84" i="82"/>
  <c r="V84" i="82"/>
  <c r="AJ84" i="82"/>
  <c r="AH84" i="82"/>
  <c r="AV84" i="82"/>
  <c r="AB84" i="82"/>
  <c r="AP84" i="82"/>
  <c r="U84" i="82"/>
  <c r="AI84" i="82"/>
  <c r="AC84" i="82"/>
  <c r="AQ84" i="82"/>
  <c r="AE36" i="82"/>
  <c r="AS36" i="82"/>
  <c r="X36" i="82"/>
  <c r="AL36" i="82"/>
  <c r="Z36" i="82"/>
  <c r="AN36" i="82"/>
  <c r="W36" i="82"/>
  <c r="AK36" i="82"/>
  <c r="AA36" i="82"/>
  <c r="AO36" i="82"/>
  <c r="AD36" i="82"/>
  <c r="AR36" i="82"/>
  <c r="V36" i="82"/>
  <c r="AJ36" i="82"/>
  <c r="AF36" i="82"/>
  <c r="AT36" i="82"/>
  <c r="AC36" i="82"/>
  <c r="AQ36" i="82"/>
  <c r="AG36" i="82"/>
  <c r="AU36" i="82"/>
  <c r="AH36" i="82"/>
  <c r="AV36" i="82"/>
  <c r="AB36" i="82"/>
  <c r="AP36" i="82"/>
  <c r="U36" i="82"/>
  <c r="AI36" i="82"/>
  <c r="Y36" i="82"/>
  <c r="AM36" i="82"/>
  <c r="F83" i="99"/>
  <c r="D210" i="99"/>
  <c r="AA72" i="94"/>
  <c r="AR72" i="94"/>
  <c r="BH72" i="94"/>
  <c r="AK72" i="94"/>
  <c r="BB72" i="94"/>
  <c r="BR72" i="94"/>
  <c r="AC72" i="94"/>
  <c r="AT72" i="94"/>
  <c r="BJ72" i="94"/>
  <c r="X72" i="94"/>
  <c r="AB72" i="94"/>
  <c r="AS72" i="94"/>
  <c r="BI72" i="94"/>
  <c r="AI72" i="94"/>
  <c r="AZ72" i="94"/>
  <c r="BP72" i="94"/>
  <c r="AE72" i="94"/>
  <c r="AV72" i="94"/>
  <c r="BL72" i="94"/>
  <c r="Y72" i="94"/>
  <c r="AP72" i="94"/>
  <c r="BF72" i="94"/>
  <c r="AF72" i="94"/>
  <c r="AW72" i="94"/>
  <c r="BM72" i="94"/>
  <c r="AM72" i="94"/>
  <c r="BD72" i="94"/>
  <c r="BT72" i="94"/>
  <c r="AH72" i="94"/>
  <c r="AY72" i="94"/>
  <c r="BO72" i="94"/>
  <c r="AD72" i="94"/>
  <c r="AU72" i="94"/>
  <c r="BK72" i="94"/>
  <c r="AL72" i="94"/>
  <c r="BC72" i="94"/>
  <c r="BS72" i="94"/>
  <c r="AG72" i="94"/>
  <c r="AX72" i="94"/>
  <c r="BN72" i="94"/>
  <c r="Z72" i="94"/>
  <c r="AQ72" i="94"/>
  <c r="BG72" i="94"/>
  <c r="AJ72" i="94"/>
  <c r="BA72" i="94"/>
  <c r="BQ72" i="94"/>
  <c r="C74" i="127"/>
  <c r="F74" i="127"/>
  <c r="C182" i="103"/>
  <c r="F182" i="103"/>
  <c r="F114" i="99"/>
  <c r="D241" i="99"/>
  <c r="AE68" i="82"/>
  <c r="AS68" i="82"/>
  <c r="W68" i="82"/>
  <c r="AK68" i="82"/>
  <c r="AA68" i="82"/>
  <c r="AO68" i="82"/>
  <c r="AD68" i="82"/>
  <c r="AR68" i="82"/>
  <c r="Z68" i="82"/>
  <c r="AN68" i="82"/>
  <c r="Y68" i="82"/>
  <c r="AM68" i="82"/>
  <c r="AF68" i="82"/>
  <c r="AT68" i="82"/>
  <c r="V68" i="82"/>
  <c r="AJ68" i="82"/>
  <c r="AH68" i="82"/>
  <c r="AV68" i="82"/>
  <c r="AB68" i="82"/>
  <c r="AP68" i="82"/>
  <c r="U68" i="82"/>
  <c r="AI68" i="82"/>
  <c r="AC68" i="82"/>
  <c r="AQ68" i="82"/>
  <c r="X68" i="82"/>
  <c r="AL68" i="82"/>
  <c r="AG68" i="82"/>
  <c r="AU68" i="82"/>
  <c r="C202" i="103"/>
  <c r="F202" i="103"/>
  <c r="C158" i="103"/>
  <c r="F158" i="103"/>
  <c r="C100" i="127"/>
  <c r="F100" i="127"/>
  <c r="C148" i="103"/>
  <c r="F148" i="103"/>
  <c r="D204" i="99"/>
  <c r="F77" i="99"/>
  <c r="AD103" i="82"/>
  <c r="AR103" i="82"/>
  <c r="AF103" i="82"/>
  <c r="AT103" i="82"/>
  <c r="AE103" i="82"/>
  <c r="AS103" i="82"/>
  <c r="AG103" i="82"/>
  <c r="AU103" i="82"/>
  <c r="Z103" i="82"/>
  <c r="AN103" i="82"/>
  <c r="AA103" i="82"/>
  <c r="AO103" i="82"/>
  <c r="AB103" i="82"/>
  <c r="AP103" i="82"/>
  <c r="AC103" i="82"/>
  <c r="AQ103" i="82"/>
  <c r="AH103" i="82"/>
  <c r="AV103" i="82"/>
  <c r="W103" i="82"/>
  <c r="AK103" i="82"/>
  <c r="U103" i="82"/>
  <c r="AI103" i="82"/>
  <c r="Y103" i="82"/>
  <c r="AM103" i="82"/>
  <c r="V103" i="82"/>
  <c r="AJ103" i="82"/>
  <c r="X103" i="82"/>
  <c r="AL103" i="82"/>
  <c r="AC103" i="94"/>
  <c r="AT103" i="94"/>
  <c r="BJ103" i="94"/>
  <c r="AG103" i="94"/>
  <c r="AX103" i="94"/>
  <c r="BN103" i="94"/>
  <c r="AA103" i="94"/>
  <c r="AR103" i="94"/>
  <c r="BH103" i="94"/>
  <c r="Z103" i="94"/>
  <c r="AQ103" i="94"/>
  <c r="BG103" i="94"/>
  <c r="X103" i="94"/>
  <c r="AJ103" i="94"/>
  <c r="BA103" i="94"/>
  <c r="BQ103" i="94"/>
  <c r="AI103" i="94"/>
  <c r="AZ103" i="94"/>
  <c r="BP103" i="94"/>
  <c r="AF103" i="94"/>
  <c r="AW103" i="94"/>
  <c r="BM103" i="94"/>
  <c r="AE103" i="94"/>
  <c r="AV103" i="94"/>
  <c r="BL103" i="94"/>
  <c r="AM103" i="94"/>
  <c r="BD103" i="94"/>
  <c r="BT103" i="94"/>
  <c r="AB103" i="94"/>
  <c r="AS103" i="94"/>
  <c r="BI103" i="94"/>
  <c r="AK103" i="94"/>
  <c r="BB103" i="94"/>
  <c r="BR103" i="94"/>
  <c r="AL103" i="94"/>
  <c r="BC103" i="94"/>
  <c r="BS103" i="94"/>
  <c r="Y103" i="94"/>
  <c r="AP103" i="94"/>
  <c r="BF103" i="94"/>
  <c r="AH103" i="94"/>
  <c r="AY103" i="94"/>
  <c r="BO103" i="94"/>
  <c r="AD103" i="94"/>
  <c r="AU103" i="94"/>
  <c r="BK103" i="94"/>
  <c r="D236" i="99"/>
  <c r="F109" i="99"/>
  <c r="Y109" i="82"/>
  <c r="AM109" i="82"/>
  <c r="AB109" i="82"/>
  <c r="AP109" i="82"/>
  <c r="AF109" i="82"/>
  <c r="AT109" i="82"/>
  <c r="AH109" i="82"/>
  <c r="AV109" i="82"/>
  <c r="AD109" i="82"/>
  <c r="AR109" i="82"/>
  <c r="AA109" i="82"/>
  <c r="AO109" i="82"/>
  <c r="AE109" i="82"/>
  <c r="AS109" i="82"/>
  <c r="AG109" i="82"/>
  <c r="AU109" i="82"/>
  <c r="Z109" i="82"/>
  <c r="AN109" i="82"/>
  <c r="W109" i="82"/>
  <c r="AK109" i="82"/>
  <c r="U109" i="82"/>
  <c r="AI109" i="82"/>
  <c r="AC109" i="82"/>
  <c r="AQ109" i="82"/>
  <c r="V109" i="82"/>
  <c r="AJ109" i="82"/>
  <c r="X109" i="82"/>
  <c r="AL109" i="82"/>
  <c r="AJ91" i="94"/>
  <c r="BA91" i="94"/>
  <c r="BQ91" i="94"/>
  <c r="AC91" i="94"/>
  <c r="AT91" i="94"/>
  <c r="BJ91" i="94"/>
  <c r="AH91" i="94"/>
  <c r="AY91" i="94"/>
  <c r="BO91" i="94"/>
  <c r="AM91" i="94"/>
  <c r="BD91" i="94"/>
  <c r="BT91" i="94"/>
  <c r="AE91" i="94"/>
  <c r="AV91" i="94"/>
  <c r="BL91" i="94"/>
  <c r="Y91" i="94"/>
  <c r="AP91" i="94"/>
  <c r="BF91" i="94"/>
  <c r="Z91" i="94"/>
  <c r="AQ91" i="94"/>
  <c r="BG91" i="94"/>
  <c r="X91" i="94"/>
  <c r="AB91" i="94"/>
  <c r="AS91" i="94"/>
  <c r="BI91" i="94"/>
  <c r="AL91" i="94"/>
  <c r="BC91" i="94"/>
  <c r="BS91" i="94"/>
  <c r="AF91" i="94"/>
  <c r="AW91" i="94"/>
  <c r="BM91" i="94"/>
  <c r="AI91" i="94"/>
  <c r="AZ91" i="94"/>
  <c r="BP91" i="94"/>
  <c r="AA91" i="94"/>
  <c r="AR91" i="94"/>
  <c r="BH91" i="94"/>
  <c r="AK91" i="94"/>
  <c r="BB91" i="94"/>
  <c r="BR91" i="94"/>
  <c r="AD91" i="94"/>
  <c r="AU91" i="94"/>
  <c r="BK91" i="94"/>
  <c r="AG91" i="94"/>
  <c r="AX91" i="94"/>
  <c r="BN91" i="94"/>
  <c r="F91" i="99"/>
  <c r="D218" i="99"/>
  <c r="C88" i="127"/>
  <c r="F88" i="127"/>
  <c r="C187" i="103"/>
  <c r="F187" i="103"/>
  <c r="X88" i="94"/>
  <c r="AL88" i="94"/>
  <c r="BC88" i="94"/>
  <c r="BS88" i="94"/>
  <c r="Y88" i="94"/>
  <c r="AP88" i="94"/>
  <c r="BF88" i="94"/>
  <c r="AF88" i="94"/>
  <c r="AW88" i="94"/>
  <c r="BM88" i="94"/>
  <c r="AJ88" i="94"/>
  <c r="BA88" i="94"/>
  <c r="BQ88" i="94"/>
  <c r="AM88" i="94"/>
  <c r="BD88" i="94"/>
  <c r="BT88" i="94"/>
  <c r="AC88" i="94"/>
  <c r="AT88" i="94"/>
  <c r="BJ88" i="94"/>
  <c r="AE88" i="94"/>
  <c r="AV88" i="94"/>
  <c r="BL88" i="94"/>
  <c r="Z88" i="94"/>
  <c r="AQ88" i="94"/>
  <c r="BG88" i="94"/>
  <c r="AA88" i="94"/>
  <c r="AR88" i="94"/>
  <c r="BH88" i="94"/>
  <c r="AK88" i="94"/>
  <c r="BB88" i="94"/>
  <c r="BR88" i="94"/>
  <c r="AD88" i="94"/>
  <c r="AU88" i="94"/>
  <c r="BK88" i="94"/>
  <c r="AI88" i="94"/>
  <c r="AZ88" i="94"/>
  <c r="BP88" i="94"/>
  <c r="AB88" i="94"/>
  <c r="AS88" i="94"/>
  <c r="BI88" i="94"/>
  <c r="AG88" i="94"/>
  <c r="AX88" i="94"/>
  <c r="BN88" i="94"/>
  <c r="AH88" i="94"/>
  <c r="AY88" i="94"/>
  <c r="BO88" i="94"/>
  <c r="AF86" i="82"/>
  <c r="Z86" i="82"/>
  <c r="AD86" i="82"/>
  <c r="AH86" i="82"/>
  <c r="AB86" i="82"/>
  <c r="Y86" i="82"/>
  <c r="AC86" i="82"/>
  <c r="AE86" i="82"/>
  <c r="X86" i="82"/>
  <c r="U86" i="82"/>
  <c r="W86" i="82"/>
  <c r="AA86" i="82"/>
  <c r="AG86" i="82"/>
  <c r="V86" i="82"/>
  <c r="C186" i="103"/>
  <c r="F186" i="103"/>
  <c r="C86" i="127"/>
  <c r="F86" i="127"/>
  <c r="C219" i="103"/>
  <c r="F219" i="103"/>
  <c r="AG89" i="82"/>
  <c r="AU89" i="82"/>
  <c r="AD89" i="82"/>
  <c r="AR89" i="82"/>
  <c r="AE89" i="82"/>
  <c r="AS89" i="82"/>
  <c r="AA89" i="82"/>
  <c r="AO89" i="82"/>
  <c r="AC89" i="82"/>
  <c r="AQ89" i="82"/>
  <c r="Z89" i="82"/>
  <c r="AN89" i="82"/>
  <c r="W89" i="82"/>
  <c r="AK89" i="82"/>
  <c r="U89" i="82"/>
  <c r="AI89" i="82"/>
  <c r="Y89" i="82"/>
  <c r="AM89" i="82"/>
  <c r="AF89" i="82"/>
  <c r="AT89" i="82"/>
  <c r="AB89" i="82"/>
  <c r="AP89" i="82"/>
  <c r="AH89" i="82"/>
  <c r="AV89" i="82"/>
  <c r="V89" i="82"/>
  <c r="AJ89" i="82"/>
  <c r="X89" i="82"/>
  <c r="AL89" i="82"/>
  <c r="C91" i="127"/>
  <c r="F91" i="127"/>
  <c r="C189" i="103"/>
  <c r="F189" i="103"/>
  <c r="AB88" i="82"/>
  <c r="AP88" i="82"/>
  <c r="X88" i="82"/>
  <c r="AL88" i="82"/>
  <c r="V88" i="82"/>
  <c r="AJ88" i="82"/>
  <c r="AE88" i="82"/>
  <c r="AS88" i="82"/>
  <c r="AH88" i="82"/>
  <c r="AV88" i="82"/>
  <c r="Y88" i="82"/>
  <c r="AM88" i="82"/>
  <c r="AC88" i="82"/>
  <c r="AQ88" i="82"/>
  <c r="AA88" i="82"/>
  <c r="AO88" i="82"/>
  <c r="AG88" i="82"/>
  <c r="AU88" i="82"/>
  <c r="U88" i="82"/>
  <c r="AI88" i="82"/>
  <c r="W88" i="82"/>
  <c r="AK88" i="82"/>
  <c r="AF88" i="82"/>
  <c r="AT88" i="82"/>
  <c r="Z88" i="82"/>
  <c r="AN88" i="82"/>
  <c r="AD88" i="82"/>
  <c r="AR88" i="82"/>
  <c r="D125" i="132"/>
  <c r="D125" i="115"/>
  <c r="AF89" i="94"/>
  <c r="AW89" i="94"/>
  <c r="BM89" i="94"/>
  <c r="AL89" i="94"/>
  <c r="BC89" i="94"/>
  <c r="BS89" i="94"/>
  <c r="Z89" i="94"/>
  <c r="AQ89" i="94"/>
  <c r="BG89" i="94"/>
  <c r="AG89" i="94"/>
  <c r="AX89" i="94"/>
  <c r="BN89" i="94"/>
  <c r="AI89" i="94"/>
  <c r="AZ89" i="94"/>
  <c r="BP89" i="94"/>
  <c r="AD89" i="94"/>
  <c r="AU89" i="94"/>
  <c r="BK89" i="94"/>
  <c r="Y89" i="94"/>
  <c r="AP89" i="94"/>
  <c r="BF89" i="94"/>
  <c r="AB89" i="94"/>
  <c r="AS89" i="94"/>
  <c r="BI89" i="94"/>
  <c r="AM89" i="94"/>
  <c r="BD89" i="94"/>
  <c r="BT89" i="94"/>
  <c r="AK89" i="94"/>
  <c r="BB89" i="94"/>
  <c r="BR89" i="94"/>
  <c r="AC89" i="94"/>
  <c r="AT89" i="94"/>
  <c r="BJ89" i="94"/>
  <c r="AE89" i="94"/>
  <c r="AV89" i="94"/>
  <c r="BL89" i="94"/>
  <c r="AA89" i="94"/>
  <c r="AR89" i="94"/>
  <c r="BH89" i="94"/>
  <c r="X89" i="94"/>
  <c r="AJ89" i="94"/>
  <c r="BA89" i="94"/>
  <c r="BQ89" i="94"/>
  <c r="AH89" i="94"/>
  <c r="AY89" i="94"/>
  <c r="BO89" i="94"/>
  <c r="AC91" i="82"/>
  <c r="AQ91" i="82"/>
  <c r="V91" i="82"/>
  <c r="AJ91" i="82"/>
  <c r="X91" i="82"/>
  <c r="AL91" i="82"/>
  <c r="Y91" i="82"/>
  <c r="AM91" i="82"/>
  <c r="AE91" i="82"/>
  <c r="AS91" i="82"/>
  <c r="AF91" i="82"/>
  <c r="AT91" i="82"/>
  <c r="AH91" i="82"/>
  <c r="AV91" i="82"/>
  <c r="AD91" i="82"/>
  <c r="AR91" i="82"/>
  <c r="AB91" i="82"/>
  <c r="AP91" i="82"/>
  <c r="AA91" i="82"/>
  <c r="AO91" i="82"/>
  <c r="AG91" i="82"/>
  <c r="AU91" i="82"/>
  <c r="Z91" i="82"/>
  <c r="AN91" i="82"/>
  <c r="W91" i="82"/>
  <c r="AK91" i="82"/>
  <c r="U91" i="82"/>
  <c r="AI91" i="82"/>
  <c r="D213" i="99"/>
  <c r="F86" i="99"/>
  <c r="C89" i="127"/>
  <c r="F89" i="127"/>
  <c r="C220" i="103"/>
  <c r="F220" i="103"/>
  <c r="C188" i="103"/>
  <c r="F188" i="103"/>
  <c r="D215" i="99"/>
  <c r="F88" i="99"/>
  <c r="AA86" i="94"/>
  <c r="AR86" i="94"/>
  <c r="BH86" i="94"/>
  <c r="AL86" i="94"/>
  <c r="BC86" i="94"/>
  <c r="BS86" i="94"/>
  <c r="AK86" i="94"/>
  <c r="BB86" i="94"/>
  <c r="BR86" i="94"/>
  <c r="AG86" i="94"/>
  <c r="AX86" i="94"/>
  <c r="BN86" i="94"/>
  <c r="AJ86" i="94"/>
  <c r="BA86" i="94"/>
  <c r="BQ86" i="94"/>
  <c r="AI86" i="94"/>
  <c r="AZ86" i="94"/>
  <c r="BP86" i="94"/>
  <c r="AM86" i="94"/>
  <c r="BD86" i="94"/>
  <c r="BT86" i="94"/>
  <c r="Y86" i="94"/>
  <c r="AP86" i="94"/>
  <c r="BF86" i="94"/>
  <c r="AB86" i="94"/>
  <c r="AS86" i="94"/>
  <c r="BI86" i="94"/>
  <c r="AE86" i="94"/>
  <c r="AV86" i="94"/>
  <c r="BL86" i="94"/>
  <c r="X86" i="94"/>
  <c r="AF86" i="94"/>
  <c r="AW86" i="94"/>
  <c r="BM86" i="94"/>
  <c r="AH86" i="94"/>
  <c r="AY86" i="94"/>
  <c r="BO86" i="94"/>
  <c r="AC86" i="94"/>
  <c r="AT86" i="94"/>
  <c r="BJ86" i="94"/>
  <c r="AD86" i="94"/>
  <c r="AU86" i="94"/>
  <c r="BK86" i="94"/>
  <c r="Z86" i="94"/>
  <c r="AQ86" i="94"/>
  <c r="BG86" i="94"/>
  <c r="F89" i="99"/>
  <c r="D216" i="99"/>
  <c r="BU50" i="94"/>
  <c r="BU29" i="94"/>
  <c r="CN43" i="115"/>
  <c r="CN50" i="115"/>
  <c r="CN29" i="115"/>
  <c r="AN43" i="94"/>
  <c r="AO43" i="94"/>
  <c r="BE43" i="94"/>
  <c r="BU43" i="94"/>
  <c r="AO43" i="99"/>
  <c r="F170" i="99"/>
  <c r="M170" i="99"/>
  <c r="Q170" i="99"/>
  <c r="I170" i="99"/>
  <c r="S170" i="99"/>
  <c r="K170" i="99"/>
  <c r="AO53" i="115"/>
  <c r="AO53" i="94"/>
  <c r="BE53" i="94"/>
  <c r="BU53" i="94"/>
  <c r="AO53" i="99"/>
  <c r="F180" i="99"/>
  <c r="AN53" i="94"/>
  <c r="K180" i="99"/>
  <c r="S180" i="99"/>
  <c r="Q180" i="99"/>
  <c r="AK180" i="99"/>
  <c r="M180" i="99"/>
  <c r="AC180" i="99"/>
  <c r="I180" i="99"/>
  <c r="S157" i="99"/>
  <c r="AM157" i="99"/>
  <c r="I157" i="99"/>
  <c r="M157" i="99"/>
  <c r="U157" i="99"/>
  <c r="AO30" i="115"/>
  <c r="AO30" i="94"/>
  <c r="BE30" i="94"/>
  <c r="BU30" i="94"/>
  <c r="AO30" i="99"/>
  <c r="F157" i="99"/>
  <c r="AN30" i="94"/>
  <c r="M158" i="99"/>
  <c r="K158" i="99"/>
  <c r="O158" i="99"/>
  <c r="Q158" i="99"/>
  <c r="AG158" i="99"/>
  <c r="AC158" i="99"/>
  <c r="I158" i="99"/>
  <c r="U158" i="99"/>
  <c r="AE158" i="99"/>
  <c r="AO31" i="115"/>
  <c r="AN31" i="94"/>
  <c r="AO31" i="94"/>
  <c r="BE31" i="94"/>
  <c r="BU31" i="94"/>
  <c r="D85" i="98"/>
  <c r="AO45" i="115"/>
  <c r="AO49" i="115"/>
  <c r="Q172" i="99"/>
  <c r="I172" i="99"/>
  <c r="K172" i="99"/>
  <c r="S172" i="99"/>
  <c r="M172" i="99"/>
  <c r="AO45" i="94"/>
  <c r="BE45" i="94"/>
  <c r="BU45" i="94"/>
  <c r="AO45" i="99"/>
  <c r="F172" i="99"/>
  <c r="AN45" i="94"/>
  <c r="I176" i="99"/>
  <c r="M176" i="99"/>
  <c r="AN49" i="94"/>
  <c r="AO49" i="94"/>
  <c r="BE49" i="94"/>
  <c r="BU49" i="94"/>
  <c r="D91" i="98"/>
  <c r="AO22" i="115"/>
  <c r="AG232" i="99"/>
  <c r="W232" i="99"/>
  <c r="Y232" i="99"/>
  <c r="O232" i="99"/>
  <c r="Q232" i="99"/>
  <c r="I232" i="99"/>
  <c r="AC232" i="99"/>
  <c r="S232" i="99"/>
  <c r="AE232" i="99"/>
  <c r="AA232" i="99"/>
  <c r="AK232" i="99"/>
  <c r="U232" i="99"/>
  <c r="K232" i="99"/>
  <c r="AI232" i="99"/>
  <c r="AM232" i="99"/>
  <c r="M232" i="99"/>
  <c r="W140" i="99"/>
  <c r="AI140" i="99"/>
  <c r="AA140" i="99"/>
  <c r="U140" i="99"/>
  <c r="I140" i="99"/>
  <c r="AM140" i="99"/>
  <c r="K140" i="99"/>
  <c r="O140" i="99"/>
  <c r="AK140" i="99"/>
  <c r="AC140" i="99"/>
  <c r="AE140" i="99"/>
  <c r="S140" i="99"/>
  <c r="Q140" i="99"/>
  <c r="M140" i="99"/>
  <c r="AG140" i="99"/>
  <c r="Y140" i="99"/>
  <c r="K149" i="99"/>
  <c r="Q149" i="99"/>
  <c r="M149" i="99"/>
  <c r="AM149" i="99"/>
  <c r="I149" i="99"/>
  <c r="O149" i="99"/>
  <c r="S149" i="99"/>
  <c r="AO105" i="115"/>
  <c r="AO24" i="94"/>
  <c r="BE24" i="94"/>
  <c r="BU24" i="94"/>
  <c r="D80" i="98"/>
  <c r="AN24" i="94"/>
  <c r="AM133" i="99"/>
  <c r="O133" i="99"/>
  <c r="Q133" i="99"/>
  <c r="AE133" i="99"/>
  <c r="I133" i="99"/>
  <c r="W133" i="99"/>
  <c r="AG133" i="99"/>
  <c r="AI133" i="99"/>
  <c r="AC133" i="99"/>
  <c r="K133" i="99"/>
  <c r="M133" i="99"/>
  <c r="U133" i="99"/>
  <c r="AK133" i="99"/>
  <c r="AA133" i="99"/>
  <c r="S133" i="99"/>
  <c r="Y133" i="99"/>
  <c r="U192" i="99"/>
  <c r="S192" i="99"/>
  <c r="I192" i="99"/>
  <c r="K192" i="99"/>
  <c r="I225" i="99"/>
  <c r="K225" i="99"/>
  <c r="AO65" i="115"/>
  <c r="AN65" i="94"/>
  <c r="AO65" i="94"/>
  <c r="BE65" i="94"/>
  <c r="BU65" i="94"/>
  <c r="D98" i="98"/>
  <c r="AO98" i="115"/>
  <c r="AO93" i="115"/>
  <c r="AO13" i="115"/>
  <c r="AO27" i="94"/>
  <c r="BE27" i="94"/>
  <c r="BU27" i="94"/>
  <c r="AO27" i="99"/>
  <c r="F154" i="99"/>
  <c r="AN27" i="94"/>
  <c r="AN93" i="94"/>
  <c r="AO93" i="94"/>
  <c r="BE93" i="94"/>
  <c r="BU93" i="94"/>
  <c r="D112" i="98"/>
  <c r="AO13" i="94"/>
  <c r="BE13" i="94"/>
  <c r="BU13" i="94"/>
  <c r="AO13" i="99"/>
  <c r="F140" i="99"/>
  <c r="AN13" i="94"/>
  <c r="Y190" i="99"/>
  <c r="W190" i="99"/>
  <c r="AI190" i="99"/>
  <c r="U190" i="99"/>
  <c r="I190" i="99"/>
  <c r="K190" i="99"/>
  <c r="AO22" i="94"/>
  <c r="BE22" i="94"/>
  <c r="BU22" i="94"/>
  <c r="AO22" i="99"/>
  <c r="F149" i="99"/>
  <c r="AN22" i="94"/>
  <c r="AN23" i="94"/>
  <c r="AO23" i="94"/>
  <c r="BE23" i="94"/>
  <c r="BU23" i="94"/>
  <c r="AO23" i="99"/>
  <c r="F150" i="99"/>
  <c r="AO97" i="115"/>
  <c r="AO61" i="115"/>
  <c r="AN26" i="94"/>
  <c r="AO26" i="94"/>
  <c r="BE26" i="94"/>
  <c r="BU26" i="94"/>
  <c r="D81" i="98"/>
  <c r="M151" i="99"/>
  <c r="O151" i="99"/>
  <c r="AA151" i="99"/>
  <c r="AG151" i="99"/>
  <c r="AM151" i="99"/>
  <c r="AI151" i="99"/>
  <c r="I151" i="99"/>
  <c r="AC151" i="99"/>
  <c r="Y151" i="99"/>
  <c r="K151" i="99"/>
  <c r="W151" i="99"/>
  <c r="AE151" i="99"/>
  <c r="Q151" i="99"/>
  <c r="AK151" i="99"/>
  <c r="S151" i="99"/>
  <c r="AO94" i="115"/>
  <c r="AO23" i="115"/>
  <c r="AO59" i="115"/>
  <c r="AO61" i="94"/>
  <c r="BE61" i="94"/>
  <c r="BU61" i="94"/>
  <c r="D96" i="98"/>
  <c r="AN61" i="94"/>
  <c r="U186" i="99"/>
  <c r="Q186" i="99"/>
  <c r="M186" i="99"/>
  <c r="I186" i="99"/>
  <c r="K186" i="99"/>
  <c r="AO105" i="94"/>
  <c r="BE105" i="94"/>
  <c r="BU105" i="94"/>
  <c r="D118" i="98"/>
  <c r="AN105" i="94"/>
  <c r="AN94" i="94"/>
  <c r="AO94" i="94"/>
  <c r="BE94" i="94"/>
  <c r="BU94" i="94"/>
  <c r="D113" i="98"/>
  <c r="AO6" i="115"/>
  <c r="AO97" i="94"/>
  <c r="BE97" i="94"/>
  <c r="BU97" i="94"/>
  <c r="AO97" i="99"/>
  <c r="F224" i="99"/>
  <c r="AN97" i="94"/>
  <c r="Q220" i="99"/>
  <c r="AC220" i="99"/>
  <c r="O220" i="99"/>
  <c r="S220" i="99"/>
  <c r="M220" i="99"/>
  <c r="I220" i="99"/>
  <c r="AK220" i="99"/>
  <c r="AA220" i="99"/>
  <c r="AM220" i="99"/>
  <c r="K220" i="99"/>
  <c r="AO27" i="115"/>
  <c r="I154" i="99"/>
  <c r="AE154" i="99"/>
  <c r="M154" i="99"/>
  <c r="AC154" i="99"/>
  <c r="K154" i="99"/>
  <c r="Q154" i="99"/>
  <c r="S154" i="99"/>
  <c r="AN6" i="94"/>
  <c r="AO6" i="94"/>
  <c r="BE6" i="94"/>
  <c r="BU6" i="94"/>
  <c r="AO6" i="99"/>
  <c r="F133" i="99"/>
  <c r="AC150" i="99"/>
  <c r="AE150" i="99"/>
  <c r="AG150" i="99"/>
  <c r="W188" i="99"/>
  <c r="AA188" i="99"/>
  <c r="AI188" i="99"/>
  <c r="Y188" i="99"/>
  <c r="AO63" i="94"/>
  <c r="BE63" i="94"/>
  <c r="BU63" i="94"/>
  <c r="AO63" i="99"/>
  <c r="F190" i="99"/>
  <c r="AN63" i="94"/>
  <c r="U153" i="99"/>
  <c r="AE153" i="99"/>
  <c r="Q153" i="99"/>
  <c r="M153" i="99"/>
  <c r="I153" i="99"/>
  <c r="K153" i="99"/>
  <c r="M221" i="99"/>
  <c r="Q221" i="99"/>
  <c r="AK221" i="99"/>
  <c r="O221" i="99"/>
  <c r="AG221" i="99"/>
  <c r="K224" i="99"/>
  <c r="M224" i="99"/>
  <c r="AK224" i="99"/>
  <c r="Q224" i="99"/>
  <c r="I224" i="99"/>
  <c r="AC224" i="99"/>
  <c r="O224" i="99"/>
  <c r="AO26" i="115"/>
  <c r="AO98" i="94"/>
  <c r="BE98" i="94"/>
  <c r="BU98" i="94"/>
  <c r="AO98" i="99"/>
  <c r="F225" i="99"/>
  <c r="AN98" i="94"/>
  <c r="AO63" i="115"/>
  <c r="AO59" i="94"/>
  <c r="BE59" i="94"/>
  <c r="BU59" i="94"/>
  <c r="AO59" i="99"/>
  <c r="F186" i="99"/>
  <c r="AN59" i="94"/>
  <c r="AO24" i="115"/>
  <c r="AO103" i="94"/>
  <c r="BE103" i="94"/>
  <c r="BU103" i="94"/>
  <c r="D117" i="98"/>
  <c r="AN103" i="94"/>
  <c r="AM241" i="99"/>
  <c r="AG241" i="99"/>
  <c r="S241" i="99"/>
  <c r="AK210" i="99"/>
  <c r="S210" i="99"/>
  <c r="AE210" i="99"/>
  <c r="AC210" i="99"/>
  <c r="AO121" i="115"/>
  <c r="AK211" i="99"/>
  <c r="AA211" i="99"/>
  <c r="AG211" i="99"/>
  <c r="S211" i="99"/>
  <c r="M244" i="99"/>
  <c r="AM244" i="99"/>
  <c r="I244" i="99"/>
  <c r="K244" i="99"/>
  <c r="Q244" i="99"/>
  <c r="AO100" i="115"/>
  <c r="AO68" i="115"/>
  <c r="AO74" i="94"/>
  <c r="BE74" i="94"/>
  <c r="BU74" i="94"/>
  <c r="D103" i="98"/>
  <c r="AN74" i="94"/>
  <c r="C56" i="127"/>
  <c r="F56" i="127"/>
  <c r="C216" i="103"/>
  <c r="F216" i="103"/>
  <c r="C173" i="103"/>
  <c r="F173" i="103"/>
  <c r="D183" i="99"/>
  <c r="F56" i="99"/>
  <c r="AN100" i="94"/>
  <c r="AO100" i="94"/>
  <c r="BE100" i="94"/>
  <c r="BU100" i="94"/>
  <c r="D116" i="98"/>
  <c r="AO33" i="94"/>
  <c r="BE33" i="94"/>
  <c r="BU33" i="94"/>
  <c r="D86" i="98"/>
  <c r="AN33" i="94"/>
  <c r="AO82" i="115"/>
  <c r="AO117" i="115"/>
  <c r="M248" i="99"/>
  <c r="AM248" i="99"/>
  <c r="AA248" i="99"/>
  <c r="O248" i="99"/>
  <c r="AC248" i="99"/>
  <c r="I248" i="99"/>
  <c r="K248" i="99"/>
  <c r="AK248" i="99"/>
  <c r="AI248" i="99"/>
  <c r="AG248" i="99"/>
  <c r="Y248" i="99"/>
  <c r="W248" i="99"/>
  <c r="AE248" i="99"/>
  <c r="S248" i="99"/>
  <c r="Q248" i="99"/>
  <c r="AO117" i="94"/>
  <c r="BE117" i="94"/>
  <c r="BU117" i="94"/>
  <c r="D122" i="98"/>
  <c r="AN117" i="94"/>
  <c r="AO82" i="94"/>
  <c r="BE82" i="94"/>
  <c r="BU82" i="94"/>
  <c r="AO82" i="99"/>
  <c r="F209" i="99"/>
  <c r="AN82" i="94"/>
  <c r="AO69" i="115"/>
  <c r="AC201" i="99"/>
  <c r="AK201" i="99"/>
  <c r="Q201" i="99"/>
  <c r="O201" i="99"/>
  <c r="U201" i="99"/>
  <c r="AI201" i="99"/>
  <c r="AA201" i="99"/>
  <c r="AE201" i="99"/>
  <c r="M201" i="99"/>
  <c r="AO36" i="115"/>
  <c r="AO84" i="115"/>
  <c r="AO121" i="94"/>
  <c r="BE121" i="94"/>
  <c r="BU121" i="94"/>
  <c r="D123" i="98"/>
  <c r="AN121" i="94"/>
  <c r="AE56" i="82"/>
  <c r="AS56" i="82"/>
  <c r="AB56" i="82"/>
  <c r="AP56" i="82"/>
  <c r="U56" i="82"/>
  <c r="AI56" i="82"/>
  <c r="Z56" i="82"/>
  <c r="AN56" i="82"/>
  <c r="AA56" i="82"/>
  <c r="AO56" i="82"/>
  <c r="X56" i="82"/>
  <c r="AL56" i="82"/>
  <c r="V56" i="82"/>
  <c r="AJ56" i="82"/>
  <c r="W56" i="82"/>
  <c r="AK56" i="82"/>
  <c r="AH56" i="82"/>
  <c r="AV56" i="82"/>
  <c r="AD56" i="82"/>
  <c r="AR56" i="82"/>
  <c r="AG56" i="82"/>
  <c r="AU56" i="82"/>
  <c r="AF56" i="82"/>
  <c r="AT56" i="82"/>
  <c r="Y56" i="82"/>
  <c r="AM56" i="82"/>
  <c r="AC56" i="82"/>
  <c r="AQ56" i="82"/>
  <c r="AO73" i="115"/>
  <c r="AO109" i="115"/>
  <c r="AO103" i="115"/>
  <c r="AI230" i="99"/>
  <c r="AM230" i="99"/>
  <c r="AK230" i="99"/>
  <c r="AG230" i="99"/>
  <c r="S230" i="99"/>
  <c r="AA230" i="99"/>
  <c r="AN77" i="94"/>
  <c r="AO77" i="94"/>
  <c r="BE77" i="94"/>
  <c r="BU77" i="94"/>
  <c r="S195" i="99"/>
  <c r="AE195" i="99"/>
  <c r="AK195" i="99"/>
  <c r="AA195" i="99"/>
  <c r="AG195" i="99"/>
  <c r="AI195" i="99"/>
  <c r="U195" i="99"/>
  <c r="AC195" i="99"/>
  <c r="AN68" i="94"/>
  <c r="AO68" i="94"/>
  <c r="BE68" i="94"/>
  <c r="BU68" i="94"/>
  <c r="D99" i="98"/>
  <c r="AN114" i="94"/>
  <c r="AO114" i="94"/>
  <c r="BE114" i="94"/>
  <c r="BU114" i="94"/>
  <c r="AO114" i="99"/>
  <c r="F241" i="99"/>
  <c r="AA196" i="99"/>
  <c r="Q196" i="99"/>
  <c r="K196" i="99"/>
  <c r="AO39" i="115"/>
  <c r="M227" i="99"/>
  <c r="AK227" i="99"/>
  <c r="AA227" i="99"/>
  <c r="I227" i="99"/>
  <c r="K227" i="99"/>
  <c r="AG227" i="99"/>
  <c r="S227" i="99"/>
  <c r="AM227" i="99"/>
  <c r="AI227" i="99"/>
  <c r="Q227" i="99"/>
  <c r="AC227" i="99"/>
  <c r="AO83" i="115"/>
  <c r="AO39" i="94"/>
  <c r="BE39" i="94"/>
  <c r="BU39" i="94"/>
  <c r="D88" i="98"/>
  <c r="AN39" i="94"/>
  <c r="AO74" i="115"/>
  <c r="K199" i="99"/>
  <c r="I199" i="99"/>
  <c r="M199" i="99"/>
  <c r="Q199" i="99"/>
  <c r="AN36" i="94"/>
  <c r="AO36" i="94"/>
  <c r="BE36" i="94"/>
  <c r="BU36" i="94"/>
  <c r="AO36" i="99"/>
  <c r="F163" i="99"/>
  <c r="AN110" i="94"/>
  <c r="AO110" i="94"/>
  <c r="BE110" i="94"/>
  <c r="BU110" i="94"/>
  <c r="D120" i="98"/>
  <c r="AC200" i="99"/>
  <c r="AE200" i="99"/>
  <c r="S200" i="99"/>
  <c r="AK200" i="99"/>
  <c r="AA236" i="99"/>
  <c r="AG236" i="99"/>
  <c r="AM236" i="99"/>
  <c r="Y236" i="99"/>
  <c r="AC236" i="99"/>
  <c r="AE236" i="99"/>
  <c r="S236" i="99"/>
  <c r="W236" i="99"/>
  <c r="Q204" i="99"/>
  <c r="M204" i="99"/>
  <c r="AC204" i="99"/>
  <c r="S204" i="99"/>
  <c r="O204" i="99"/>
  <c r="AM204" i="99"/>
  <c r="K204" i="99"/>
  <c r="AI204" i="99"/>
  <c r="AE204" i="99"/>
  <c r="I204" i="99"/>
  <c r="AO114" i="115"/>
  <c r="AO72" i="115"/>
  <c r="AN72" i="94"/>
  <c r="AO72" i="94"/>
  <c r="BE72" i="94"/>
  <c r="BU72" i="94"/>
  <c r="AO72" i="99"/>
  <c r="F199" i="99"/>
  <c r="AC237" i="99"/>
  <c r="AI237" i="99"/>
  <c r="O237" i="99"/>
  <c r="Q237" i="99"/>
  <c r="Y237" i="99"/>
  <c r="AK237" i="99"/>
  <c r="W237" i="99"/>
  <c r="M237" i="99"/>
  <c r="AA237" i="99"/>
  <c r="S209" i="99"/>
  <c r="AK209" i="99"/>
  <c r="AC209" i="99"/>
  <c r="AE209" i="99"/>
  <c r="AO109" i="94"/>
  <c r="BE109" i="94"/>
  <c r="BU109" i="94"/>
  <c r="D119" i="98"/>
  <c r="AN109" i="94"/>
  <c r="AN69" i="94"/>
  <c r="AO69" i="94"/>
  <c r="BE69" i="94"/>
  <c r="BU69" i="94"/>
  <c r="D100" i="98"/>
  <c r="U163" i="99"/>
  <c r="K163" i="99"/>
  <c r="I163" i="99"/>
  <c r="AN83" i="94"/>
  <c r="AO83" i="94"/>
  <c r="BE83" i="94"/>
  <c r="BU83" i="94"/>
  <c r="D106" i="98"/>
  <c r="AO33" i="115"/>
  <c r="AI166" i="99"/>
  <c r="K166" i="99"/>
  <c r="U166" i="99"/>
  <c r="Q166" i="99"/>
  <c r="I166" i="99"/>
  <c r="AG56" i="94"/>
  <c r="AX56" i="94"/>
  <c r="BN56" i="94"/>
  <c r="AD56" i="94"/>
  <c r="AU56" i="94"/>
  <c r="BK56" i="94"/>
  <c r="AA56" i="94"/>
  <c r="AR56" i="94"/>
  <c r="BH56" i="94"/>
  <c r="AK56" i="94"/>
  <c r="BB56" i="94"/>
  <c r="BR56" i="94"/>
  <c r="AB56" i="94"/>
  <c r="AS56" i="94"/>
  <c r="BI56" i="94"/>
  <c r="AF56" i="94"/>
  <c r="AW56" i="94"/>
  <c r="BM56" i="94"/>
  <c r="AE56" i="94"/>
  <c r="AV56" i="94"/>
  <c r="BL56" i="94"/>
  <c r="Z56" i="94"/>
  <c r="AQ56" i="94"/>
  <c r="BG56" i="94"/>
  <c r="Y56" i="94"/>
  <c r="AP56" i="94"/>
  <c r="BF56" i="94"/>
  <c r="AJ56" i="94"/>
  <c r="BA56" i="94"/>
  <c r="BQ56" i="94"/>
  <c r="X56" i="94"/>
  <c r="AI56" i="94"/>
  <c r="AZ56" i="94"/>
  <c r="BP56" i="94"/>
  <c r="AL56" i="94"/>
  <c r="BC56" i="94"/>
  <c r="BS56" i="94"/>
  <c r="AC56" i="94"/>
  <c r="AT56" i="94"/>
  <c r="BJ56" i="94"/>
  <c r="AM56" i="94"/>
  <c r="BD56" i="94"/>
  <c r="BT56" i="94"/>
  <c r="AH56" i="94"/>
  <c r="AY56" i="94"/>
  <c r="BO56" i="94"/>
  <c r="AO77" i="115"/>
  <c r="AN84" i="94"/>
  <c r="AO84" i="94"/>
  <c r="BE84" i="94"/>
  <c r="BU84" i="94"/>
  <c r="AO84" i="99"/>
  <c r="F211" i="99"/>
  <c r="AO110" i="115"/>
  <c r="AE160" i="99"/>
  <c r="AI160" i="99"/>
  <c r="AK160" i="99"/>
  <c r="AC160" i="99"/>
  <c r="U160" i="99"/>
  <c r="AA160" i="99"/>
  <c r="AG160" i="99"/>
  <c r="AO73" i="94"/>
  <c r="BE73" i="94"/>
  <c r="BU73" i="94"/>
  <c r="D102" i="98"/>
  <c r="AN73" i="94"/>
  <c r="AN86" i="94"/>
  <c r="AO86" i="94"/>
  <c r="BE86" i="94"/>
  <c r="BU86" i="94"/>
  <c r="D108" i="98"/>
  <c r="AJ86" i="82"/>
  <c r="AI86" i="82"/>
  <c r="AM86" i="82"/>
  <c r="AN86" i="82"/>
  <c r="CB125" i="115"/>
  <c r="CB126" i="115"/>
  <c r="CB127" i="115"/>
  <c r="AO91" i="115"/>
  <c r="AU86" i="82"/>
  <c r="AL86" i="82"/>
  <c r="X1" i="82"/>
  <c r="AP86" i="82"/>
  <c r="AT86" i="82"/>
  <c r="AO88" i="94"/>
  <c r="BE88" i="94"/>
  <c r="BU88" i="94"/>
  <c r="D109" i="98"/>
  <c r="AN88" i="94"/>
  <c r="K218" i="99"/>
  <c r="I218" i="99"/>
  <c r="K216" i="99"/>
  <c r="AC216" i="99"/>
  <c r="I216" i="99"/>
  <c r="BY125" i="115"/>
  <c r="BY126" i="115"/>
  <c r="BY127" i="115"/>
  <c r="AE213" i="99"/>
  <c r="AI213" i="99"/>
  <c r="AC213" i="99"/>
  <c r="AA213" i="99"/>
  <c r="AK213" i="99"/>
  <c r="S213" i="99"/>
  <c r="AO86" i="82"/>
  <c r="AS86" i="82"/>
  <c r="AV86" i="82"/>
  <c r="AN91" i="94"/>
  <c r="AO91" i="94"/>
  <c r="BE91" i="94"/>
  <c r="BU91" i="94"/>
  <c r="D111" i="98"/>
  <c r="AO86" i="115"/>
  <c r="AO88" i="115"/>
  <c r="AA215" i="99"/>
  <c r="S215" i="99"/>
  <c r="Q215" i="99"/>
  <c r="AE215" i="99"/>
  <c r="M215" i="99"/>
  <c r="AC215" i="99"/>
  <c r="AO89" i="115"/>
  <c r="AN89" i="94"/>
  <c r="AO89" i="94"/>
  <c r="BE89" i="94"/>
  <c r="BU89" i="94"/>
  <c r="D110" i="98"/>
  <c r="AK86" i="82"/>
  <c r="AQ86" i="82"/>
  <c r="AR86" i="82"/>
  <c r="D83" i="98"/>
  <c r="AO29" i="99"/>
  <c r="F156" i="99"/>
  <c r="AO50" i="99"/>
  <c r="F177" i="99"/>
  <c r="D92" i="98"/>
  <c r="D76" i="98"/>
  <c r="D78" i="98"/>
  <c r="D82" i="98"/>
  <c r="D114" i="98"/>
  <c r="D89" i="98"/>
  <c r="D77" i="98"/>
  <c r="D93" i="98"/>
  <c r="AO24" i="99"/>
  <c r="F151" i="99"/>
  <c r="D115" i="98"/>
  <c r="AO74" i="99"/>
  <c r="F201" i="99"/>
  <c r="AO68" i="99"/>
  <c r="F195" i="99"/>
  <c r="CC125" i="115"/>
  <c r="CC126" i="115"/>
  <c r="CC127" i="115"/>
  <c r="CD125" i="115"/>
  <c r="CD126" i="115"/>
  <c r="CD127" i="115"/>
  <c r="BZ125" i="115"/>
  <c r="BZ126" i="115"/>
  <c r="BZ127" i="115"/>
  <c r="AO105" i="99"/>
  <c r="F232" i="99"/>
  <c r="D79" i="98"/>
  <c r="D95" i="98"/>
  <c r="AO103" i="99"/>
  <c r="F230" i="99"/>
  <c r="D105" i="98"/>
  <c r="AB1" i="82"/>
  <c r="AE1" i="82"/>
  <c r="Y1" i="82"/>
  <c r="AH1" i="82"/>
  <c r="AA1" i="82"/>
  <c r="Z1" i="82"/>
  <c r="AC1" i="82"/>
  <c r="AO110" i="99"/>
  <c r="F237" i="99"/>
  <c r="AD1" i="82"/>
  <c r="BY128" i="115"/>
  <c r="CB128" i="115"/>
  <c r="CD128" i="115"/>
  <c r="CC128" i="115"/>
  <c r="AO73" i="99"/>
  <c r="F200" i="99"/>
  <c r="AO49" i="99"/>
  <c r="F176" i="99"/>
  <c r="AO93" i="99"/>
  <c r="F220" i="99"/>
  <c r="AO61" i="99"/>
  <c r="F188" i="99"/>
  <c r="AO31" i="99"/>
  <c r="F158" i="99"/>
  <c r="CN53" i="115"/>
  <c r="D84" i="98"/>
  <c r="AO117" i="99"/>
  <c r="F244" i="99"/>
  <c r="D101" i="98"/>
  <c r="CM125" i="115"/>
  <c r="CM126" i="115"/>
  <c r="CM127" i="115"/>
  <c r="CF125" i="115"/>
  <c r="CF126" i="115"/>
  <c r="CF127" i="115"/>
  <c r="U1" i="82"/>
  <c r="AI1" i="82"/>
  <c r="AO33" i="99"/>
  <c r="F160" i="99"/>
  <c r="CJ125" i="115"/>
  <c r="CJ126" i="115"/>
  <c r="CJ127" i="115"/>
  <c r="AG1" i="82"/>
  <c r="AU1" i="82"/>
  <c r="CH125" i="115"/>
  <c r="CH126" i="115"/>
  <c r="CH127" i="115"/>
  <c r="V1" i="82"/>
  <c r="AJ1" i="82"/>
  <c r="AO100" i="99"/>
  <c r="F227" i="99"/>
  <c r="AO88" i="99"/>
  <c r="F215" i="99"/>
  <c r="D107" i="98"/>
  <c r="AO69" i="99"/>
  <c r="F196" i="99"/>
  <c r="CA125" i="115"/>
  <c r="CA126" i="115"/>
  <c r="CA127" i="115"/>
  <c r="CE125" i="115"/>
  <c r="CE126" i="115"/>
  <c r="CE127" i="115"/>
  <c r="CI125" i="115"/>
  <c r="CI126" i="115"/>
  <c r="CI127" i="115"/>
  <c r="D90" i="98"/>
  <c r="AO39" i="99"/>
  <c r="F166" i="99"/>
  <c r="AO26" i="99"/>
  <c r="F153" i="99"/>
  <c r="AQ1" i="82"/>
  <c r="AR1" i="82"/>
  <c r="C39" i="74"/>
  <c r="AL1" i="82"/>
  <c r="AP1" i="82"/>
  <c r="AM1" i="82"/>
  <c r="AV1" i="82"/>
  <c r="C43" i="74"/>
  <c r="AO1" i="82"/>
  <c r="I6" i="85"/>
  <c r="I7" i="85"/>
  <c r="I9" i="85"/>
  <c r="E44" i="85"/>
  <c r="AS1" i="82"/>
  <c r="AN1" i="82"/>
  <c r="AO89" i="99"/>
  <c r="F216" i="99"/>
  <c r="AO83" i="99"/>
  <c r="F210" i="99"/>
  <c r="AO121" i="99"/>
  <c r="F248" i="99"/>
  <c r="AO94" i="99"/>
  <c r="F221" i="99"/>
  <c r="AO86" i="99"/>
  <c r="F213" i="99"/>
  <c r="AO65" i="99"/>
  <c r="F192" i="99"/>
  <c r="AO109" i="99"/>
  <c r="F236" i="99"/>
  <c r="AO91" i="99"/>
  <c r="F218" i="99"/>
  <c r="CN30" i="115"/>
  <c r="CN31" i="115"/>
  <c r="CN49" i="115"/>
  <c r="CN45" i="115"/>
  <c r="CN13" i="115"/>
  <c r="CN98" i="115"/>
  <c r="CL125" i="115"/>
  <c r="CL126" i="115"/>
  <c r="CL127" i="115"/>
  <c r="CN27" i="115"/>
  <c r="CN94" i="115"/>
  <c r="CN93" i="115"/>
  <c r="D121" i="98"/>
  <c r="D97" i="98"/>
  <c r="D87" i="98"/>
  <c r="AF1" i="82"/>
  <c r="AT1" i="82"/>
  <c r="CG125" i="115"/>
  <c r="CG126" i="115"/>
  <c r="CG127" i="115"/>
  <c r="CK125" i="115"/>
  <c r="CK126" i="115"/>
  <c r="CK127" i="115"/>
  <c r="CN23" i="115"/>
  <c r="CN97" i="115"/>
  <c r="CN105" i="115"/>
  <c r="CN63" i="115"/>
  <c r="CN26" i="115"/>
  <c r="CN59" i="115"/>
  <c r="CN61" i="115"/>
  <c r="W1" i="82"/>
  <c r="AK1" i="82"/>
  <c r="CN24" i="115"/>
  <c r="CN6" i="115"/>
  <c r="CN65" i="115"/>
  <c r="CN22" i="115"/>
  <c r="CN77" i="115"/>
  <c r="CN33" i="115"/>
  <c r="CN114" i="115"/>
  <c r="CN74" i="115"/>
  <c r="CN83" i="115"/>
  <c r="CN109" i="115"/>
  <c r="CN84" i="115"/>
  <c r="CN82" i="115"/>
  <c r="CN68" i="115"/>
  <c r="CN110" i="115"/>
  <c r="AO56" i="115"/>
  <c r="AO125" i="115"/>
  <c r="CN39" i="115"/>
  <c r="AO77" i="99"/>
  <c r="F204" i="99"/>
  <c r="D104" i="98"/>
  <c r="CN73" i="115"/>
  <c r="CN69" i="115"/>
  <c r="I183" i="99"/>
  <c r="M183" i="99"/>
  <c r="Q183" i="99"/>
  <c r="U183" i="99"/>
  <c r="CN72" i="115"/>
  <c r="CN103" i="115"/>
  <c r="CN36" i="115"/>
  <c r="CN117" i="115"/>
  <c r="CN121" i="115"/>
  <c r="AO56" i="94"/>
  <c r="BE56" i="94"/>
  <c r="BU56" i="94"/>
  <c r="AN56" i="94"/>
  <c r="CN100" i="115"/>
  <c r="CN91" i="115"/>
  <c r="CN89" i="115"/>
  <c r="CN88" i="115"/>
  <c r="CN86" i="115"/>
  <c r="BZ128" i="115"/>
  <c r="CP125" i="115"/>
  <c r="CP4" i="115"/>
  <c r="E5" i="83"/>
  <c r="CK128" i="115"/>
  <c r="CE128" i="115"/>
  <c r="CF128" i="115"/>
  <c r="CG128" i="115"/>
  <c r="CL128" i="115"/>
  <c r="CA128" i="115"/>
  <c r="CH128" i="115"/>
  <c r="CM128" i="115"/>
  <c r="CQ125" i="115"/>
  <c r="CQ4" i="115"/>
  <c r="E6" i="83"/>
  <c r="BX125" i="115"/>
  <c r="BX126" i="115"/>
  <c r="BX127" i="115"/>
  <c r="CS125" i="115"/>
  <c r="CS4" i="115"/>
  <c r="E8" i="83"/>
  <c r="CI128" i="115"/>
  <c r="CJ128" i="115"/>
  <c r="L6" i="85"/>
  <c r="L7" i="85"/>
  <c r="L9" i="85"/>
  <c r="E47" i="85"/>
  <c r="E20" i="91"/>
  <c r="P6" i="85"/>
  <c r="P7" i="85"/>
  <c r="P9" i="85"/>
  <c r="E35" i="85"/>
  <c r="E13" i="91"/>
  <c r="C36" i="74"/>
  <c r="E16" i="91"/>
  <c r="C32" i="74"/>
  <c r="E9" i="91"/>
  <c r="E6" i="85"/>
  <c r="E7" i="85"/>
  <c r="E9" i="85"/>
  <c r="E40" i="85"/>
  <c r="D94" i="98"/>
  <c r="AO56" i="99"/>
  <c r="F183" i="99"/>
  <c r="CN56" i="115"/>
  <c r="CN125" i="115"/>
  <c r="C30" i="74"/>
  <c r="E7" i="91"/>
  <c r="C6" i="85"/>
  <c r="C7" i="85"/>
  <c r="C9" i="85"/>
  <c r="E38" i="85"/>
  <c r="E11" i="91"/>
  <c r="G6" i="85"/>
  <c r="G7" i="85"/>
  <c r="G9" i="85"/>
  <c r="E42" i="85"/>
  <c r="C34" i="74"/>
  <c r="E18" i="91"/>
  <c r="N6" i="85"/>
  <c r="N7" i="85"/>
  <c r="N9" i="85"/>
  <c r="E49" i="85"/>
  <c r="C41" i="74"/>
  <c r="C35" i="74"/>
  <c r="E12" i="91"/>
  <c r="H6" i="85"/>
  <c r="H7" i="85"/>
  <c r="H9" i="85"/>
  <c r="E43" i="85"/>
  <c r="O6" i="85"/>
  <c r="O7" i="85"/>
  <c r="O9" i="85"/>
  <c r="E36" i="85"/>
  <c r="C42" i="74"/>
  <c r="E19" i="91"/>
  <c r="M6" i="85"/>
  <c r="M7" i="85"/>
  <c r="M9" i="85"/>
  <c r="E48" i="85"/>
  <c r="E17" i="91"/>
  <c r="C40" i="74"/>
  <c r="C37" i="74"/>
  <c r="J6" i="85"/>
  <c r="J7" i="85"/>
  <c r="J9" i="85"/>
  <c r="E45" i="85"/>
  <c r="E14" i="91"/>
  <c r="C31" i="74"/>
  <c r="D6" i="85"/>
  <c r="D7" i="85"/>
  <c r="D9" i="85"/>
  <c r="E39" i="85"/>
  <c r="E8" i="91"/>
  <c r="E10" i="91"/>
  <c r="C33" i="74"/>
  <c r="F6" i="85"/>
  <c r="F7" i="85"/>
  <c r="F9" i="85"/>
  <c r="E41" i="85"/>
  <c r="C38" i="74"/>
  <c r="K6" i="85"/>
  <c r="K7" i="85"/>
  <c r="K9" i="85"/>
  <c r="E46" i="85"/>
  <c r="E15" i="91"/>
  <c r="DY124" i="118"/>
  <c r="I28" i="103"/>
  <c r="I102" i="103"/>
  <c r="J66" i="103"/>
  <c r="F85" i="103"/>
  <c r="G67" i="103"/>
  <c r="G96" i="103"/>
  <c r="F57" i="103"/>
  <c r="H95" i="103"/>
  <c r="I75" i="103"/>
  <c r="F21" i="103"/>
  <c r="H54" i="103"/>
  <c r="I81" i="103"/>
  <c r="G111" i="103"/>
  <c r="G47" i="103"/>
  <c r="G34" i="103"/>
  <c r="G123" i="103"/>
  <c r="G64" i="103"/>
  <c r="F79" i="103"/>
  <c r="DX94" i="118"/>
  <c r="G116" i="103"/>
  <c r="F116" i="103"/>
  <c r="H115" i="103"/>
  <c r="H111" i="103"/>
  <c r="G14" i="103"/>
  <c r="I58" i="103"/>
  <c r="H32" i="103"/>
  <c r="DX147" i="118"/>
  <c r="G77" i="103"/>
  <c r="J28" i="103"/>
  <c r="I64" i="103"/>
  <c r="J80" i="103"/>
  <c r="F60" i="103"/>
  <c r="I10" i="103"/>
  <c r="I87" i="103"/>
  <c r="G38" i="103"/>
  <c r="G81" i="103"/>
  <c r="J75" i="103"/>
  <c r="J9" i="103"/>
  <c r="DX17" i="118"/>
  <c r="I32" i="103"/>
  <c r="G16" i="103"/>
  <c r="DX87" i="118"/>
  <c r="I20" i="103"/>
  <c r="H67" i="103"/>
  <c r="G113" i="103"/>
  <c r="F118" i="103"/>
  <c r="G55" i="103"/>
  <c r="DY34" i="118"/>
  <c r="I21" i="103"/>
  <c r="I62" i="103"/>
  <c r="J60" i="103"/>
  <c r="J104" i="103"/>
  <c r="DY101" i="118"/>
  <c r="J77" i="103"/>
  <c r="I95" i="103"/>
  <c r="H52" i="103"/>
  <c r="F71" i="103"/>
  <c r="I47" i="103"/>
  <c r="G9" i="103"/>
  <c r="G115" i="103"/>
  <c r="G46" i="103"/>
  <c r="DY133" i="118"/>
  <c r="DY89" i="118"/>
  <c r="J81" i="103"/>
  <c r="DX29" i="118"/>
  <c r="H92" i="103"/>
  <c r="H38" i="103"/>
  <c r="I19" i="103"/>
  <c r="F46" i="103"/>
  <c r="H34" i="103"/>
  <c r="F25" i="103"/>
  <c r="H40" i="103"/>
  <c r="H107" i="103"/>
  <c r="G40" i="103"/>
  <c r="G99" i="103"/>
  <c r="I96" i="103"/>
  <c r="I52" i="103"/>
  <c r="F54" i="103"/>
  <c r="J35" i="103"/>
  <c r="H77" i="103"/>
  <c r="J112" i="103"/>
  <c r="G85" i="103"/>
  <c r="F99" i="103"/>
  <c r="G25" i="103"/>
  <c r="F28" i="103"/>
  <c r="J70" i="103"/>
  <c r="H20" i="103"/>
  <c r="DY20" i="118"/>
  <c r="F47" i="103"/>
  <c r="J7" i="103"/>
  <c r="DX85" i="118"/>
  <c r="J64" i="103"/>
  <c r="I9" i="103"/>
  <c r="F90" i="103"/>
  <c r="G21" i="103"/>
  <c r="G78" i="103"/>
  <c r="F40" i="103"/>
  <c r="G119" i="103"/>
  <c r="F106" i="103"/>
  <c r="J18" i="103"/>
  <c r="J71" i="103"/>
  <c r="H35" i="103"/>
  <c r="I115" i="103"/>
  <c r="J44" i="103"/>
  <c r="F104" i="103"/>
  <c r="H87" i="103"/>
  <c r="F122" i="103"/>
  <c r="G70" i="103"/>
  <c r="H79" i="103"/>
  <c r="DX130" i="118"/>
  <c r="H16" i="103"/>
  <c r="G120" i="103"/>
  <c r="DX145" i="118"/>
  <c r="F55" i="103"/>
  <c r="J115" i="103"/>
  <c r="G92" i="103"/>
  <c r="H124" i="103"/>
  <c r="DX34" i="118"/>
  <c r="J108" i="103"/>
  <c r="G32" i="103"/>
  <c r="I79" i="103"/>
  <c r="F76" i="103"/>
  <c r="DX124" i="118"/>
  <c r="I37" i="103"/>
  <c r="J124" i="103"/>
  <c r="J107" i="103"/>
  <c r="J120" i="103"/>
  <c r="F107" i="103"/>
  <c r="F101" i="103"/>
  <c r="H120" i="103"/>
  <c r="H71" i="103"/>
  <c r="I67" i="103"/>
  <c r="F38" i="103"/>
  <c r="J79" i="103"/>
  <c r="G80" i="103"/>
  <c r="I51" i="103"/>
  <c r="J76" i="103"/>
  <c r="J46" i="103"/>
  <c r="DY8" i="118"/>
  <c r="G28" i="103"/>
  <c r="I11" i="103"/>
  <c r="I25" i="103"/>
  <c r="DX63" i="118"/>
  <c r="I90" i="103"/>
  <c r="F48" i="103"/>
  <c r="J5" i="103"/>
  <c r="G101" i="103"/>
  <c r="F80" i="103"/>
  <c r="I15" i="103"/>
  <c r="H99" i="103"/>
  <c r="F102" i="103"/>
  <c r="DY85" i="118"/>
  <c r="F10" i="103"/>
  <c r="I77" i="103"/>
  <c r="F111" i="103"/>
  <c r="G118" i="103"/>
  <c r="G104" i="103"/>
  <c r="DX20" i="118"/>
  <c r="G41" i="103"/>
  <c r="H11" i="103"/>
  <c r="H66" i="103"/>
  <c r="G112" i="103"/>
  <c r="J119" i="103"/>
  <c r="I12" i="103"/>
  <c r="F20" i="103"/>
  <c r="F67" i="103"/>
  <c r="F34" i="103"/>
  <c r="G8" i="103"/>
  <c r="J10" i="103"/>
  <c r="DX70" i="118"/>
  <c r="DX110" i="118"/>
  <c r="J96" i="103"/>
  <c r="H101" i="103"/>
  <c r="F96" i="103"/>
  <c r="I113" i="103"/>
  <c r="F32" i="103"/>
  <c r="J21" i="103"/>
  <c r="F120" i="103"/>
  <c r="H80" i="103"/>
  <c r="DY60" i="118"/>
  <c r="H42" i="103"/>
  <c r="G107" i="103"/>
  <c r="J14" i="103"/>
  <c r="J51" i="103"/>
  <c r="H25" i="103"/>
  <c r="F78" i="103"/>
  <c r="J37" i="103"/>
  <c r="F44" i="103"/>
  <c r="I57" i="103"/>
  <c r="DY105" i="118"/>
  <c r="DY27" i="118"/>
  <c r="H9" i="103"/>
  <c r="I17" i="103"/>
  <c r="G58" i="103"/>
  <c r="F17" i="103"/>
  <c r="G124" i="103"/>
  <c r="J92" i="103"/>
  <c r="I42" i="103"/>
  <c r="I107" i="103"/>
  <c r="I104" i="103"/>
  <c r="H90" i="103"/>
  <c r="I118" i="103"/>
  <c r="DX105" i="118"/>
  <c r="H17" i="103"/>
  <c r="F75" i="103"/>
  <c r="G62" i="103"/>
  <c r="G51" i="103"/>
  <c r="H18" i="103"/>
  <c r="H10" i="103"/>
  <c r="DY126" i="118"/>
  <c r="G54" i="103"/>
  <c r="I8" i="103"/>
  <c r="J85" i="103"/>
  <c r="DY11" i="118"/>
  <c r="H116" i="103"/>
  <c r="G57" i="103"/>
  <c r="G7" i="103"/>
  <c r="I35" i="103"/>
  <c r="J122" i="103"/>
  <c r="H47" i="103"/>
  <c r="G42" i="103"/>
  <c r="G11" i="103"/>
  <c r="F113" i="103"/>
  <c r="DX133" i="118"/>
  <c r="F108" i="103"/>
  <c r="J42" i="103"/>
  <c r="J118" i="103"/>
  <c r="H78" i="103"/>
  <c r="I5" i="103"/>
  <c r="H104" i="103"/>
  <c r="J32" i="103"/>
  <c r="DY94" i="118"/>
  <c r="I66" i="103"/>
  <c r="DX52" i="118"/>
  <c r="G122" i="103"/>
  <c r="H76" i="103"/>
  <c r="G15" i="103"/>
  <c r="H15" i="103"/>
  <c r="DY38" i="118"/>
  <c r="H48" i="103"/>
  <c r="J41" i="103"/>
  <c r="I99" i="103"/>
  <c r="DY87" i="118"/>
  <c r="H122" i="103"/>
  <c r="F7" i="103"/>
  <c r="DX141" i="118"/>
  <c r="F41" i="103"/>
  <c r="H81" i="103"/>
  <c r="G35" i="103"/>
  <c r="H123" i="103"/>
  <c r="J48" i="103"/>
  <c r="DY153" i="118"/>
  <c r="DY70" i="118"/>
  <c r="H113" i="103"/>
  <c r="F70" i="103"/>
  <c r="G12" i="103"/>
  <c r="J40" i="103"/>
  <c r="I92" i="103"/>
  <c r="F9" i="103"/>
  <c r="G71" i="103"/>
  <c r="I60" i="103"/>
  <c r="H118" i="103"/>
  <c r="G95" i="103"/>
  <c r="G87" i="103"/>
  <c r="DY130" i="118"/>
  <c r="F52" i="103"/>
  <c r="J55" i="103"/>
  <c r="I40" i="103"/>
  <c r="H44" i="103"/>
  <c r="G102" i="103"/>
  <c r="F51" i="103"/>
  <c r="F5" i="103"/>
  <c r="DX80" i="118"/>
  <c r="I120" i="103"/>
  <c r="J106" i="103"/>
  <c r="F16" i="103"/>
  <c r="J95" i="103"/>
  <c r="F87" i="103"/>
  <c r="H28" i="103"/>
  <c r="I116" i="103"/>
  <c r="I46" i="103"/>
  <c r="I101" i="103"/>
  <c r="H7" i="103"/>
  <c r="J99" i="103"/>
  <c r="DY141" i="118"/>
  <c r="F66" i="103"/>
  <c r="F92" i="103"/>
  <c r="I16" i="103"/>
  <c r="H5" i="103"/>
  <c r="I70" i="103"/>
  <c r="J102" i="103"/>
  <c r="I124" i="103"/>
  <c r="J20" i="103"/>
  <c r="G10" i="103"/>
  <c r="DY42" i="118"/>
  <c r="J90" i="103"/>
  <c r="J67" i="103"/>
  <c r="F19" i="103"/>
  <c r="DY99" i="118"/>
  <c r="F15" i="103"/>
  <c r="J57" i="103"/>
  <c r="I111" i="103"/>
  <c r="DX60" i="118"/>
  <c r="H19" i="103"/>
  <c r="H102" i="103"/>
  <c r="G76" i="103"/>
  <c r="H8" i="103"/>
  <c r="I55" i="103"/>
  <c r="DX11" i="118"/>
  <c r="DY52" i="118"/>
  <c r="H119" i="103"/>
  <c r="J38" i="103"/>
  <c r="I44" i="103"/>
  <c r="J15" i="103"/>
  <c r="G17" i="103"/>
  <c r="G5" i="103"/>
  <c r="DY114" i="118"/>
  <c r="J58" i="103"/>
  <c r="DX96" i="118"/>
  <c r="G52" i="103"/>
  <c r="DY54" i="118"/>
  <c r="DY29" i="118"/>
  <c r="H37" i="103"/>
  <c r="J34" i="103"/>
  <c r="H85" i="103"/>
  <c r="J11" i="103"/>
  <c r="J101" i="103"/>
  <c r="DY147" i="118"/>
  <c r="DX8" i="118"/>
  <c r="DY63" i="118"/>
  <c r="I123" i="103"/>
  <c r="H51" i="103"/>
  <c r="G106" i="103"/>
  <c r="DX27" i="118"/>
  <c r="G108" i="103"/>
  <c r="I122" i="103"/>
  <c r="G19" i="103"/>
  <c r="F35" i="103"/>
  <c r="I119" i="103"/>
  <c r="H62" i="103"/>
  <c r="H55" i="103"/>
  <c r="I41" i="103"/>
  <c r="G20" i="103"/>
  <c r="DX153" i="118"/>
  <c r="F115" i="103"/>
  <c r="I18" i="103"/>
  <c r="I48" i="103"/>
  <c r="H112" i="103"/>
  <c r="I54" i="103"/>
  <c r="G79" i="103"/>
  <c r="I34" i="103"/>
  <c r="J62" i="103"/>
  <c r="F112" i="103"/>
  <c r="J87" i="103"/>
  <c r="G60" i="103"/>
  <c r="I80" i="103"/>
  <c r="H14" i="103"/>
  <c r="F37" i="103"/>
  <c r="G90" i="103"/>
  <c r="H60" i="103"/>
  <c r="J12" i="103"/>
  <c r="H106" i="103"/>
  <c r="I85" i="103"/>
  <c r="DX89" i="118"/>
  <c r="I7" i="103"/>
  <c r="DY80" i="118"/>
  <c r="DY110" i="118"/>
  <c r="G37" i="103"/>
  <c r="G18" i="103"/>
  <c r="DY17" i="118"/>
  <c r="DX45" i="118"/>
  <c r="I71" i="103"/>
  <c r="J54" i="103"/>
  <c r="J16" i="103"/>
  <c r="F11" i="103"/>
  <c r="J123" i="103"/>
  <c r="H12" i="103"/>
  <c r="F62" i="103"/>
  <c r="F18" i="103"/>
  <c r="H46" i="103"/>
  <c r="F81" i="103"/>
  <c r="DX42" i="118"/>
  <c r="F2" i="121"/>
  <c r="H57" i="103"/>
  <c r="DX126" i="118"/>
  <c r="J116" i="103"/>
  <c r="H64" i="103"/>
  <c r="I108" i="103"/>
  <c r="G66" i="103"/>
  <c r="F77" i="103"/>
  <c r="J17" i="103"/>
  <c r="H75" i="103"/>
  <c r="DX99" i="118"/>
  <c r="F58" i="103"/>
  <c r="J111" i="103"/>
  <c r="F123" i="103"/>
  <c r="DY45" i="118"/>
  <c r="J47" i="103"/>
  <c r="DX23" i="118"/>
  <c r="F119" i="103"/>
  <c r="DX54" i="118"/>
  <c r="DX38" i="118"/>
  <c r="I14" i="103"/>
  <c r="F124" i="103"/>
  <c r="H41" i="103"/>
  <c r="F95" i="103"/>
  <c r="F12" i="103"/>
  <c r="I112" i="103"/>
  <c r="J113" i="103"/>
  <c r="I38" i="103"/>
  <c r="J78" i="103"/>
  <c r="J19" i="103"/>
  <c r="J52" i="103"/>
  <c r="DX114" i="118"/>
  <c r="DY96" i="118"/>
  <c r="I76" i="103"/>
  <c r="F64" i="103"/>
  <c r="I78" i="103"/>
  <c r="F14" i="103"/>
  <c r="F42" i="103"/>
  <c r="H70" i="103"/>
  <c r="J8" i="103"/>
  <c r="DX101" i="118"/>
  <c r="J25" i="103"/>
  <c r="H108" i="103"/>
  <c r="I106" i="103"/>
  <c r="DY23" i="118"/>
  <c r="H96" i="103"/>
  <c r="DY145" i="118"/>
  <c r="G44" i="103"/>
  <c r="G48" i="103"/>
  <c r="H21" i="103"/>
  <c r="H58" i="103"/>
  <c r="G75" i="103"/>
  <c r="F8" i="103"/>
  <c r="K8" i="103"/>
  <c r="L75" i="103"/>
  <c r="M58" i="103"/>
  <c r="M21" i="103"/>
  <c r="L48" i="103"/>
  <c r="L44" i="103"/>
  <c r="M96" i="103"/>
  <c r="N106" i="103"/>
  <c r="M108" i="103"/>
  <c r="O25" i="103"/>
  <c r="O8" i="103"/>
  <c r="M70" i="103"/>
  <c r="K42" i="103"/>
  <c r="K14" i="103"/>
  <c r="N78" i="103"/>
  <c r="K64" i="103"/>
  <c r="N76" i="103"/>
  <c r="O52" i="103"/>
  <c r="O19" i="103"/>
  <c r="O78" i="103"/>
  <c r="N38" i="103"/>
  <c r="O113" i="103"/>
  <c r="N112" i="103"/>
  <c r="K12" i="103"/>
  <c r="K95" i="103"/>
  <c r="M41" i="103"/>
  <c r="K124" i="103"/>
  <c r="N14" i="103"/>
  <c r="K119" i="103"/>
  <c r="O47" i="103"/>
  <c r="K123" i="103"/>
  <c r="O111" i="103"/>
  <c r="K58" i="103"/>
  <c r="M75" i="103"/>
  <c r="O17" i="103"/>
  <c r="K77" i="103"/>
  <c r="L66" i="103"/>
  <c r="N108" i="103"/>
  <c r="M64" i="103"/>
  <c r="O116" i="103"/>
  <c r="M57" i="103"/>
  <c r="H2" i="121"/>
  <c r="G2" i="121"/>
  <c r="K81" i="103"/>
  <c r="M46" i="103"/>
  <c r="K18" i="103"/>
  <c r="K62" i="103"/>
  <c r="M12" i="103"/>
  <c r="O123" i="103"/>
  <c r="K11" i="103"/>
  <c r="O16" i="103"/>
  <c r="O54" i="103"/>
  <c r="N71" i="103"/>
  <c r="L18" i="103"/>
  <c r="L37" i="103"/>
  <c r="N7" i="103"/>
  <c r="N85" i="103"/>
  <c r="M106" i="103"/>
  <c r="O12" i="103"/>
  <c r="M60" i="103"/>
  <c r="L90" i="103"/>
  <c r="K37" i="103"/>
  <c r="M14" i="103"/>
  <c r="N80" i="103"/>
  <c r="L60" i="103"/>
  <c r="O87" i="103"/>
  <c r="K112" i="103"/>
  <c r="O62" i="103"/>
  <c r="N34" i="103"/>
  <c r="L79" i="103"/>
  <c r="N54" i="103"/>
  <c r="M112" i="103"/>
  <c r="N48" i="103"/>
  <c r="N18" i="103"/>
  <c r="K115" i="103"/>
  <c r="L20" i="103"/>
  <c r="N41" i="103"/>
  <c r="M55" i="103"/>
  <c r="M62" i="103"/>
  <c r="N119" i="103"/>
  <c r="K35" i="103"/>
  <c r="L19" i="103"/>
  <c r="N122" i="103"/>
  <c r="L108" i="103"/>
  <c r="L106" i="103"/>
  <c r="M51" i="103"/>
  <c r="N123" i="103"/>
  <c r="O101" i="103"/>
  <c r="O11" i="103"/>
  <c r="M85" i="103"/>
  <c r="O34" i="103"/>
  <c r="M37" i="103"/>
  <c r="L52" i="103"/>
  <c r="O58" i="103"/>
  <c r="L5" i="103"/>
  <c r="L17" i="103"/>
  <c r="O15" i="103"/>
  <c r="N44" i="103"/>
  <c r="O38" i="103"/>
  <c r="M119" i="103"/>
  <c r="N55" i="103"/>
  <c r="M8" i="103"/>
  <c r="L76" i="103"/>
  <c r="M102" i="103"/>
  <c r="M19" i="103"/>
  <c r="N111" i="103"/>
  <c r="O57" i="103"/>
  <c r="K15" i="103"/>
  <c r="K19" i="103"/>
  <c r="O67" i="103"/>
  <c r="O90" i="103"/>
  <c r="L10" i="103"/>
  <c r="O20" i="103"/>
  <c r="N124" i="103"/>
  <c r="O102" i="103"/>
  <c r="N70" i="103"/>
  <c r="M5" i="103"/>
  <c r="N16" i="103"/>
  <c r="K92" i="103"/>
  <c r="K66" i="103"/>
  <c r="O99" i="103"/>
  <c r="M7" i="103"/>
  <c r="N101" i="103"/>
  <c r="N46" i="103"/>
  <c r="N116" i="103"/>
  <c r="M28" i="103"/>
  <c r="K87" i="103"/>
  <c r="O95" i="103"/>
  <c r="K16" i="103"/>
  <c r="O106" i="103"/>
  <c r="N120" i="103"/>
  <c r="K5" i="103"/>
  <c r="K51" i="103"/>
  <c r="L102" i="103"/>
  <c r="M44" i="103"/>
  <c r="N40" i="103"/>
  <c r="O55" i="103"/>
  <c r="K52" i="103"/>
  <c r="L87" i="103"/>
  <c r="L95" i="103"/>
  <c r="M118" i="103"/>
  <c r="N60" i="103"/>
  <c r="L71" i="103"/>
  <c r="K9" i="103"/>
  <c r="N92" i="103"/>
  <c r="O40" i="103"/>
  <c r="L12" i="103"/>
  <c r="K70" i="103"/>
  <c r="M113" i="103"/>
  <c r="O48" i="103"/>
  <c r="M123" i="103"/>
  <c r="L35" i="103"/>
  <c r="M81" i="103"/>
  <c r="K41" i="103"/>
  <c r="K7" i="103"/>
  <c r="M122" i="103"/>
  <c r="N99" i="103"/>
  <c r="O41" i="103"/>
  <c r="M48" i="103"/>
  <c r="M15" i="103"/>
  <c r="L15" i="103"/>
  <c r="M76" i="103"/>
  <c r="L122" i="103"/>
  <c r="N66" i="103"/>
  <c r="O32" i="103"/>
  <c r="M104" i="103"/>
  <c r="N5" i="103"/>
  <c r="M78" i="103"/>
  <c r="O118" i="103"/>
  <c r="O42" i="103"/>
  <c r="K108" i="103"/>
  <c r="K113" i="103"/>
  <c r="L11" i="103"/>
  <c r="L42" i="103"/>
  <c r="M47" i="103"/>
  <c r="O122" i="103"/>
  <c r="N35" i="103"/>
  <c r="L7" i="103"/>
  <c r="L57" i="103"/>
  <c r="M116" i="103"/>
  <c r="O85" i="103"/>
  <c r="N8" i="103"/>
  <c r="L54" i="103"/>
  <c r="M10" i="103"/>
  <c r="M18" i="103"/>
  <c r="L51" i="103"/>
  <c r="L62" i="103"/>
  <c r="K75" i="103"/>
  <c r="M17" i="103"/>
  <c r="N118" i="103"/>
  <c r="M90" i="103"/>
  <c r="N104" i="103"/>
  <c r="N107" i="103"/>
  <c r="N42" i="103"/>
  <c r="O92" i="103"/>
  <c r="L124" i="103"/>
  <c r="K17" i="103"/>
  <c r="L58" i="103"/>
  <c r="N17" i="103"/>
  <c r="M9" i="103"/>
  <c r="N57" i="103"/>
  <c r="K44" i="103"/>
  <c r="O37" i="103"/>
  <c r="K78" i="103"/>
  <c r="M25" i="103"/>
  <c r="O51" i="103"/>
  <c r="O14" i="103"/>
  <c r="L107" i="103"/>
  <c r="M42" i="103"/>
  <c r="M80" i="103"/>
  <c r="K120" i="103"/>
  <c r="O21" i="103"/>
  <c r="K32" i="103"/>
  <c r="N113" i="103"/>
  <c r="K96" i="103"/>
  <c r="M101" i="103"/>
  <c r="O96" i="103"/>
  <c r="O10" i="103"/>
  <c r="L8" i="103"/>
  <c r="K34" i="103"/>
  <c r="K67" i="103"/>
  <c r="K20" i="103"/>
  <c r="N12" i="103"/>
  <c r="O119" i="103"/>
  <c r="L112" i="103"/>
  <c r="M66" i="103"/>
  <c r="M11" i="103"/>
  <c r="L41" i="103"/>
  <c r="L104" i="103"/>
  <c r="L118" i="103"/>
  <c r="K111" i="103"/>
  <c r="N77" i="103"/>
  <c r="K10" i="103"/>
  <c r="K102" i="103"/>
  <c r="M99" i="103"/>
  <c r="N15" i="103"/>
  <c r="K80" i="103"/>
  <c r="L101" i="103"/>
  <c r="O5" i="103"/>
  <c r="K48" i="103"/>
  <c r="N90" i="103"/>
  <c r="N25" i="103"/>
  <c r="N11" i="103"/>
  <c r="L28" i="103"/>
  <c r="O46" i="103"/>
  <c r="O76" i="103"/>
  <c r="N51" i="103"/>
  <c r="L80" i="103"/>
  <c r="O79" i="103"/>
  <c r="K38" i="103"/>
  <c r="N67" i="103"/>
  <c r="M71" i="103"/>
  <c r="M120" i="103"/>
  <c r="K101" i="103"/>
  <c r="K107" i="103"/>
  <c r="O120" i="103"/>
  <c r="O107" i="103"/>
  <c r="O124" i="103"/>
  <c r="N37" i="103"/>
  <c r="K76" i="103"/>
  <c r="N79" i="103"/>
  <c r="L32" i="103"/>
  <c r="O108" i="103"/>
  <c r="M124" i="103"/>
  <c r="L92" i="103"/>
  <c r="O115" i="103"/>
  <c r="K55" i="103"/>
  <c r="L120" i="103"/>
  <c r="M16" i="103"/>
  <c r="M79" i="103"/>
  <c r="L70" i="103"/>
  <c r="K122" i="103"/>
  <c r="M87" i="103"/>
  <c r="K104" i="103"/>
  <c r="O44" i="103"/>
  <c r="N115" i="103"/>
  <c r="M35" i="103"/>
  <c r="O71" i="103"/>
  <c r="O18" i="103"/>
  <c r="K106" i="103"/>
  <c r="L119" i="103"/>
  <c r="K40" i="103"/>
  <c r="L78" i="103"/>
  <c r="L21" i="103"/>
  <c r="K90" i="103"/>
  <c r="N9" i="103"/>
  <c r="O64" i="103"/>
  <c r="O7" i="103"/>
  <c r="K47" i="103"/>
  <c r="M20" i="103"/>
  <c r="O70" i="103"/>
  <c r="K28" i="103"/>
  <c r="L25" i="103"/>
  <c r="K99" i="103"/>
  <c r="L85" i="103"/>
  <c r="O112" i="103"/>
  <c r="M77" i="103"/>
  <c r="O35" i="103"/>
  <c r="K54" i="103"/>
  <c r="N52" i="103"/>
  <c r="N96" i="103"/>
  <c r="L99" i="103"/>
  <c r="L40" i="103"/>
  <c r="M107" i="103"/>
  <c r="M40" i="103"/>
  <c r="K25" i="103"/>
  <c r="M34" i="103"/>
  <c r="K46" i="103"/>
  <c r="N19" i="103"/>
  <c r="M38" i="103"/>
  <c r="M92" i="103"/>
  <c r="O81" i="103"/>
  <c r="L46" i="103"/>
  <c r="L115" i="103"/>
  <c r="L9" i="103"/>
  <c r="N47" i="103"/>
  <c r="K71" i="103"/>
  <c r="M52" i="103"/>
  <c r="N95" i="103"/>
  <c r="O77" i="103"/>
  <c r="O104" i="103"/>
  <c r="O60" i="103"/>
  <c r="N62" i="103"/>
  <c r="N21" i="103"/>
  <c r="L55" i="103"/>
  <c r="K118" i="103"/>
  <c r="L113" i="103"/>
  <c r="M67" i="103"/>
  <c r="N20" i="103"/>
  <c r="L16" i="103"/>
  <c r="N32" i="103"/>
  <c r="O9" i="103"/>
  <c r="O75" i="103"/>
  <c r="L81" i="103"/>
  <c r="L38" i="103"/>
  <c r="N87" i="103"/>
  <c r="N10" i="103"/>
  <c r="K60" i="103"/>
  <c r="O80" i="103"/>
  <c r="N64" i="103"/>
  <c r="O28" i="103"/>
  <c r="L77" i="103"/>
  <c r="M32" i="103"/>
  <c r="N58" i="103"/>
  <c r="L14" i="103"/>
  <c r="M111" i="103"/>
  <c r="M115" i="103"/>
  <c r="K116" i="103"/>
  <c r="L116" i="103"/>
  <c r="K79" i="103"/>
  <c r="L64" i="103"/>
  <c r="L123" i="103"/>
  <c r="L34" i="103"/>
  <c r="L47" i="103"/>
  <c r="L111" i="103"/>
  <c r="N81" i="103"/>
  <c r="M54" i="103"/>
  <c r="K21" i="103"/>
  <c r="N75" i="103"/>
  <c r="M95" i="103"/>
  <c r="K57" i="103"/>
  <c r="L96" i="103"/>
  <c r="L67" i="103"/>
  <c r="K85" i="103"/>
  <c r="O66" i="103"/>
  <c r="N102" i="103"/>
  <c r="N28" i="103"/>
  <c r="CU125" i="115"/>
  <c r="CU4" i="115"/>
  <c r="E10" i="83"/>
  <c r="CT125" i="115"/>
  <c r="CT4" i="115"/>
  <c r="E9" i="83"/>
  <c r="DE15" i="115"/>
  <c r="DE7" i="115"/>
  <c r="DE58" i="115"/>
  <c r="DE101" i="115"/>
  <c r="DE9" i="115"/>
  <c r="DE87" i="115"/>
  <c r="DE60" i="115"/>
  <c r="DE104" i="115"/>
  <c r="DE123" i="115"/>
  <c r="DE106" i="115"/>
  <c r="DE70" i="115"/>
  <c r="DE34" i="115"/>
  <c r="DE52" i="115"/>
  <c r="DE76" i="115"/>
  <c r="DE12" i="115"/>
  <c r="DE44" i="115"/>
  <c r="DE67" i="115"/>
  <c r="DE38" i="115"/>
  <c r="DE28" i="115"/>
  <c r="DE20" i="115"/>
  <c r="DE124" i="115"/>
  <c r="DE90" i="115"/>
  <c r="DE17" i="115"/>
  <c r="DE99" i="115"/>
  <c r="DE32" i="115"/>
  <c r="DE120" i="115"/>
  <c r="DE112" i="115"/>
  <c r="DE81" i="115"/>
  <c r="DE92" i="115"/>
  <c r="DE47" i="115"/>
  <c r="DE85" i="115"/>
  <c r="DE80" i="115"/>
  <c r="DE42" i="115"/>
  <c r="DE5" i="115"/>
  <c r="DE35" i="115"/>
  <c r="DE57" i="115"/>
  <c r="DE48" i="115"/>
  <c r="DE71" i="115"/>
  <c r="DE18" i="115"/>
  <c r="DE66" i="115"/>
  <c r="DE37" i="115"/>
  <c r="DE115" i="115"/>
  <c r="DE21" i="115"/>
  <c r="DE43" i="115"/>
  <c r="DE89" i="115"/>
  <c r="DE22" i="115"/>
  <c r="DE63" i="115"/>
  <c r="DE97" i="115"/>
  <c r="DE88" i="115"/>
  <c r="DE30" i="115"/>
  <c r="DE26" i="115"/>
  <c r="DE98" i="115"/>
  <c r="DE91" i="115"/>
  <c r="DE105" i="115"/>
  <c r="DE6" i="115"/>
  <c r="DE73" i="115"/>
  <c r="DE49" i="115"/>
  <c r="DE45" i="115"/>
  <c r="DE69" i="115"/>
  <c r="DE61" i="115"/>
  <c r="DE117" i="115"/>
  <c r="DE31" i="115"/>
  <c r="DE56" i="115"/>
  <c r="DD125" i="115"/>
  <c r="DD4" i="115"/>
  <c r="E19" i="83"/>
  <c r="CW125" i="115"/>
  <c r="CW4" i="115"/>
  <c r="E12" i="83"/>
  <c r="DB125" i="115"/>
  <c r="DB4" i="115"/>
  <c r="E17" i="83"/>
  <c r="CX125" i="115"/>
  <c r="CX4" i="115"/>
  <c r="E13" i="83"/>
  <c r="CV125" i="115"/>
  <c r="CV4" i="115"/>
  <c r="E11" i="83"/>
  <c r="DA125" i="115"/>
  <c r="DA4" i="115"/>
  <c r="E16" i="83"/>
  <c r="BX128" i="115"/>
  <c r="DE8" i="115"/>
  <c r="DE10" i="115"/>
  <c r="DE11" i="115"/>
  <c r="DE14" i="115"/>
  <c r="DE16" i="115"/>
  <c r="DE19" i="115"/>
  <c r="DE25" i="115"/>
  <c r="DE40" i="115"/>
  <c r="DE41" i="115"/>
  <c r="DE46" i="115"/>
  <c r="DE51" i="115"/>
  <c r="DE54" i="115"/>
  <c r="DE55" i="115"/>
  <c r="DE62" i="115"/>
  <c r="DE64" i="115"/>
  <c r="DE75" i="115"/>
  <c r="DE78" i="115"/>
  <c r="DE79" i="115"/>
  <c r="DE95" i="115"/>
  <c r="DE96" i="115"/>
  <c r="DE102" i="115"/>
  <c r="DE107" i="115"/>
  <c r="DE108" i="115"/>
  <c r="DE111" i="115"/>
  <c r="DE113" i="115"/>
  <c r="DE116" i="115"/>
  <c r="DE118" i="115"/>
  <c r="DE119" i="115"/>
  <c r="DE122" i="115"/>
  <c r="DE29" i="115"/>
  <c r="DE50" i="115"/>
  <c r="DE86" i="115"/>
  <c r="G86" i="127"/>
  <c r="H86" i="127"/>
  <c r="DE114" i="115"/>
  <c r="DE84" i="115"/>
  <c r="DE13" i="115"/>
  <c r="DE103" i="115"/>
  <c r="DE27" i="115"/>
  <c r="DE53" i="115"/>
  <c r="DE74" i="115"/>
  <c r="DE82" i="115"/>
  <c r="DE65" i="115"/>
  <c r="DE110" i="115"/>
  <c r="DE39" i="115"/>
  <c r="DE36" i="115"/>
  <c r="DE94" i="115"/>
  <c r="DE77" i="115"/>
  <c r="DE83" i="115"/>
  <c r="DE68" i="115"/>
  <c r="DE59" i="115"/>
  <c r="DE93" i="115"/>
  <c r="DE100" i="115"/>
  <c r="DE33" i="115"/>
  <c r="DE109" i="115"/>
  <c r="DE24" i="115"/>
  <c r="DE72" i="115"/>
  <c r="DE121" i="115"/>
  <c r="DE23" i="115"/>
  <c r="CY125" i="115"/>
  <c r="CY4" i="115"/>
  <c r="E14" i="83"/>
  <c r="CZ125" i="115"/>
  <c r="CZ4" i="115"/>
  <c r="E15" i="83"/>
  <c r="CR125" i="115"/>
  <c r="CR4" i="115"/>
  <c r="E7" i="83"/>
  <c r="DC125" i="115"/>
  <c r="DC4" i="115"/>
  <c r="E18" i="83"/>
  <c r="G56" i="99"/>
  <c r="H56" i="99"/>
  <c r="G56" i="127"/>
  <c r="H56" i="127"/>
  <c r="G86" i="99"/>
  <c r="H86" i="99"/>
  <c r="CO125" i="115"/>
  <c r="CO4" i="115"/>
  <c r="E4" i="83"/>
  <c r="G121" i="127"/>
  <c r="H121" i="127"/>
  <c r="G121" i="99"/>
  <c r="H121" i="99"/>
  <c r="G30" i="127"/>
  <c r="H30" i="127"/>
  <c r="G30" i="99"/>
  <c r="H30" i="99"/>
  <c r="G45" i="99"/>
  <c r="H45" i="99"/>
  <c r="G45" i="127"/>
  <c r="H45" i="127"/>
  <c r="G88" i="127"/>
  <c r="H88" i="127"/>
  <c r="G88" i="99"/>
  <c r="H88" i="99"/>
  <c r="G22" i="127"/>
  <c r="H22" i="127"/>
  <c r="G22" i="99"/>
  <c r="H22" i="99"/>
  <c r="G105" i="127"/>
  <c r="H105" i="127"/>
  <c r="G105" i="99"/>
  <c r="H105" i="99"/>
  <c r="G98" i="99"/>
  <c r="H98" i="99"/>
  <c r="G98" i="127"/>
  <c r="H98" i="127"/>
  <c r="G65" i="127"/>
  <c r="H65" i="127"/>
  <c r="G65" i="99"/>
  <c r="H65" i="99"/>
  <c r="G53" i="127"/>
  <c r="H53" i="127"/>
  <c r="G53" i="99"/>
  <c r="H53" i="99"/>
  <c r="G13" i="127"/>
  <c r="H13" i="127"/>
  <c r="G13" i="99"/>
  <c r="H13" i="99"/>
  <c r="G114" i="127"/>
  <c r="H114" i="127"/>
  <c r="G114" i="99"/>
  <c r="H114" i="99"/>
  <c r="G29" i="127"/>
  <c r="H29" i="127"/>
  <c r="G29" i="99"/>
  <c r="H29" i="99"/>
  <c r="G120" i="127"/>
  <c r="H120" i="127"/>
  <c r="G120" i="99"/>
  <c r="H120" i="99"/>
  <c r="G116" i="127"/>
  <c r="H116" i="127"/>
  <c r="G116" i="99"/>
  <c r="H116" i="99"/>
  <c r="G111" i="127"/>
  <c r="H111" i="127"/>
  <c r="G111" i="99"/>
  <c r="H111" i="99"/>
  <c r="G104" i="127"/>
  <c r="H104" i="127"/>
  <c r="G104" i="99"/>
  <c r="H104" i="99"/>
  <c r="G96" i="127"/>
  <c r="H96" i="127"/>
  <c r="G96" i="99"/>
  <c r="H96" i="99"/>
  <c r="G87" i="127"/>
  <c r="H87" i="127"/>
  <c r="G87" i="99"/>
  <c r="H87" i="99"/>
  <c r="G79" i="127"/>
  <c r="H79" i="127"/>
  <c r="G79" i="99"/>
  <c r="H79" i="99"/>
  <c r="G71" i="127"/>
  <c r="H71" i="127"/>
  <c r="G71" i="99"/>
  <c r="H71" i="99"/>
  <c r="G64" i="127"/>
  <c r="H64" i="127"/>
  <c r="G64" i="99"/>
  <c r="H64" i="99"/>
  <c r="G57" i="127"/>
  <c r="H57" i="127"/>
  <c r="G57" i="99"/>
  <c r="H57" i="99"/>
  <c r="G51" i="127"/>
  <c r="H51" i="127"/>
  <c r="G51" i="99"/>
  <c r="H51" i="99"/>
  <c r="G44" i="127"/>
  <c r="H44" i="127"/>
  <c r="G44" i="99"/>
  <c r="H44" i="99"/>
  <c r="G38" i="127"/>
  <c r="H38" i="127"/>
  <c r="G38" i="99"/>
  <c r="H38" i="99"/>
  <c r="G32" i="127"/>
  <c r="H32" i="127"/>
  <c r="G32" i="99"/>
  <c r="H32" i="99"/>
  <c r="G20" i="127"/>
  <c r="H20" i="127"/>
  <c r="G20" i="99"/>
  <c r="H20" i="99"/>
  <c r="G16" i="127"/>
  <c r="H16" i="127"/>
  <c r="G16" i="99"/>
  <c r="H16" i="99"/>
  <c r="G11" i="127"/>
  <c r="H11" i="127"/>
  <c r="G11" i="99"/>
  <c r="H11" i="99"/>
  <c r="G7" i="127"/>
  <c r="H7" i="127"/>
  <c r="G7" i="99"/>
  <c r="H7" i="99"/>
  <c r="G72" i="127"/>
  <c r="H72" i="127"/>
  <c r="G72" i="99"/>
  <c r="H72" i="99"/>
  <c r="G24" i="127"/>
  <c r="H24" i="127"/>
  <c r="G24" i="99"/>
  <c r="H24" i="99"/>
  <c r="G100" i="127"/>
  <c r="H100" i="127"/>
  <c r="G100" i="99"/>
  <c r="H100" i="99"/>
  <c r="G49" i="127"/>
  <c r="H49" i="127"/>
  <c r="G49" i="99"/>
  <c r="H49" i="99"/>
  <c r="G68" i="127"/>
  <c r="H68" i="127"/>
  <c r="G68" i="99"/>
  <c r="H68" i="99"/>
  <c r="G94" i="127"/>
  <c r="H94" i="127"/>
  <c r="G94" i="99"/>
  <c r="H94" i="99"/>
  <c r="G26" i="127"/>
  <c r="H26" i="127"/>
  <c r="G26" i="99"/>
  <c r="H26" i="99"/>
  <c r="G82" i="127"/>
  <c r="H82" i="127"/>
  <c r="G82" i="99"/>
  <c r="H82" i="99"/>
  <c r="G97" i="127"/>
  <c r="H97" i="127"/>
  <c r="G97" i="99"/>
  <c r="H97" i="99"/>
  <c r="G63" i="99"/>
  <c r="H63" i="99"/>
  <c r="G63" i="127"/>
  <c r="H63" i="127"/>
  <c r="G124" i="127"/>
  <c r="H124" i="127"/>
  <c r="G124" i="99"/>
  <c r="H124" i="99"/>
  <c r="G5" i="127"/>
  <c r="H5" i="127"/>
  <c r="G5" i="99"/>
  <c r="H5" i="99"/>
  <c r="G115" i="127"/>
  <c r="H115" i="127"/>
  <c r="G115" i="99"/>
  <c r="H115" i="99"/>
  <c r="G108" i="99"/>
  <c r="H108" i="99"/>
  <c r="G108" i="127"/>
  <c r="H108" i="127"/>
  <c r="G102" i="127"/>
  <c r="H102" i="127"/>
  <c r="G102" i="99"/>
  <c r="H102" i="99"/>
  <c r="G95" i="127"/>
  <c r="H95" i="127"/>
  <c r="G95" i="99"/>
  <c r="H95" i="99"/>
  <c r="G85" i="127"/>
  <c r="H85" i="127"/>
  <c r="G85" i="99"/>
  <c r="H85" i="99"/>
  <c r="G78" i="127"/>
  <c r="H78" i="127"/>
  <c r="G78" i="99"/>
  <c r="H78" i="99"/>
  <c r="G70" i="127"/>
  <c r="H70" i="127"/>
  <c r="G70" i="99"/>
  <c r="H70" i="99"/>
  <c r="G62" i="127"/>
  <c r="H62" i="127"/>
  <c r="G62" i="99"/>
  <c r="H62" i="99"/>
  <c r="G55" i="127"/>
  <c r="H55" i="127"/>
  <c r="G55" i="99"/>
  <c r="H55" i="99"/>
  <c r="G48" i="127"/>
  <c r="H48" i="127"/>
  <c r="G48" i="99"/>
  <c r="H48" i="99"/>
  <c r="G42" i="127"/>
  <c r="H42" i="127"/>
  <c r="G42" i="99"/>
  <c r="H42" i="99"/>
  <c r="G37" i="127"/>
  <c r="H37" i="127"/>
  <c r="G37" i="99"/>
  <c r="H37" i="99"/>
  <c r="G28" i="127"/>
  <c r="H28" i="127"/>
  <c r="G28" i="99"/>
  <c r="H28" i="99"/>
  <c r="G19" i="127"/>
  <c r="H19" i="127"/>
  <c r="G19" i="99"/>
  <c r="H19" i="99"/>
  <c r="G15" i="127"/>
  <c r="H15" i="127"/>
  <c r="G15" i="99"/>
  <c r="H15" i="99"/>
  <c r="G10" i="127"/>
  <c r="H10" i="127"/>
  <c r="G10" i="99"/>
  <c r="H10" i="99"/>
  <c r="G31" i="127"/>
  <c r="H31" i="127"/>
  <c r="G31" i="99"/>
  <c r="H31" i="99"/>
  <c r="G61" i="127"/>
  <c r="H61" i="127"/>
  <c r="G61" i="99"/>
  <c r="H61" i="99"/>
  <c r="G109" i="127"/>
  <c r="H109" i="127"/>
  <c r="G109" i="99"/>
  <c r="H109" i="99"/>
  <c r="G93" i="127"/>
  <c r="H93" i="127"/>
  <c r="G93" i="99"/>
  <c r="H93" i="99"/>
  <c r="G59" i="127"/>
  <c r="H59" i="127"/>
  <c r="G59" i="99"/>
  <c r="H59" i="99"/>
  <c r="G83" i="127"/>
  <c r="H83" i="127"/>
  <c r="G83" i="99"/>
  <c r="H83" i="99"/>
  <c r="G36" i="127"/>
  <c r="H36" i="127"/>
  <c r="G36" i="99"/>
  <c r="H36" i="99"/>
  <c r="G39" i="127"/>
  <c r="H39" i="127"/>
  <c r="G39" i="99"/>
  <c r="H39" i="99"/>
  <c r="G74" i="127"/>
  <c r="H74" i="127"/>
  <c r="G74" i="99"/>
  <c r="H74" i="99"/>
  <c r="G27" i="127"/>
  <c r="H27" i="127"/>
  <c r="G27" i="99"/>
  <c r="H27" i="99"/>
  <c r="G6" i="127"/>
  <c r="H6" i="127"/>
  <c r="G6" i="99"/>
  <c r="H6" i="99"/>
  <c r="G43" i="127"/>
  <c r="H43" i="127"/>
  <c r="G43" i="99"/>
  <c r="H43" i="99"/>
  <c r="G123" i="127"/>
  <c r="H123" i="127"/>
  <c r="G123" i="99"/>
  <c r="H123" i="99"/>
  <c r="G119" i="127"/>
  <c r="H119" i="127"/>
  <c r="G119" i="99"/>
  <c r="H119" i="99"/>
  <c r="G113" i="127"/>
  <c r="H113" i="127"/>
  <c r="G113" i="99"/>
  <c r="H113" i="99"/>
  <c r="G107" i="127"/>
  <c r="H107" i="127"/>
  <c r="G107" i="99"/>
  <c r="H107" i="99"/>
  <c r="G101" i="127"/>
  <c r="H101" i="127"/>
  <c r="G101" i="99"/>
  <c r="H101" i="99"/>
  <c r="G92" i="127"/>
  <c r="H92" i="127"/>
  <c r="G92" i="99"/>
  <c r="H92" i="99"/>
  <c r="G81" i="127"/>
  <c r="H81" i="127"/>
  <c r="G81" i="99"/>
  <c r="H81" i="99"/>
  <c r="G76" i="127"/>
  <c r="H76" i="127"/>
  <c r="G76" i="99"/>
  <c r="H76" i="99"/>
  <c r="G67" i="127"/>
  <c r="H67" i="127"/>
  <c r="G67" i="99"/>
  <c r="H67" i="99"/>
  <c r="G60" i="127"/>
  <c r="H60" i="127"/>
  <c r="G60" i="99"/>
  <c r="H60" i="99"/>
  <c r="G54" i="127"/>
  <c r="H54" i="127"/>
  <c r="G54" i="99"/>
  <c r="H54" i="99"/>
  <c r="G47" i="127"/>
  <c r="H47" i="127"/>
  <c r="G47" i="99"/>
  <c r="H47" i="99"/>
  <c r="G41" i="127"/>
  <c r="H41" i="127"/>
  <c r="G41" i="99"/>
  <c r="H41" i="99"/>
  <c r="G35" i="127"/>
  <c r="H35" i="127"/>
  <c r="G35" i="99"/>
  <c r="H35" i="99"/>
  <c r="G25" i="127"/>
  <c r="H25" i="127"/>
  <c r="G25" i="99"/>
  <c r="H25" i="99"/>
  <c r="G18" i="127"/>
  <c r="H18" i="127"/>
  <c r="G18" i="99"/>
  <c r="H18" i="99"/>
  <c r="G14" i="127"/>
  <c r="H14" i="127"/>
  <c r="G14" i="99"/>
  <c r="H14" i="99"/>
  <c r="G9" i="127"/>
  <c r="H9" i="127"/>
  <c r="G9" i="99"/>
  <c r="H9" i="99"/>
  <c r="G23" i="127"/>
  <c r="H23" i="127"/>
  <c r="G23" i="99"/>
  <c r="H23" i="99"/>
  <c r="G69" i="127"/>
  <c r="H69" i="127"/>
  <c r="G69" i="99"/>
  <c r="H69" i="99"/>
  <c r="G33" i="127"/>
  <c r="H33" i="127"/>
  <c r="G33" i="99"/>
  <c r="H33" i="99"/>
  <c r="G117" i="127"/>
  <c r="H117" i="127"/>
  <c r="G117" i="99"/>
  <c r="H117" i="99"/>
  <c r="G73" i="127"/>
  <c r="H73" i="127"/>
  <c r="G73" i="99"/>
  <c r="H73" i="99"/>
  <c r="G77" i="127"/>
  <c r="H77" i="127"/>
  <c r="G77" i="99"/>
  <c r="H77" i="99"/>
  <c r="G89" i="127"/>
  <c r="H89" i="127"/>
  <c r="G89" i="99"/>
  <c r="H89" i="99"/>
  <c r="G110" i="127"/>
  <c r="H110" i="127"/>
  <c r="G110" i="99"/>
  <c r="H110" i="99"/>
  <c r="G91" i="127"/>
  <c r="H91" i="127"/>
  <c r="G91" i="99"/>
  <c r="H91" i="99"/>
  <c r="G103" i="127"/>
  <c r="H103" i="127"/>
  <c r="G103" i="99"/>
  <c r="H103" i="99"/>
  <c r="G84" i="127"/>
  <c r="H84" i="127"/>
  <c r="G84" i="99"/>
  <c r="H84" i="99"/>
  <c r="G50" i="127"/>
  <c r="H50" i="127"/>
  <c r="G50" i="99"/>
  <c r="H50" i="99"/>
  <c r="G122" i="127"/>
  <c r="H122" i="127"/>
  <c r="G122" i="99"/>
  <c r="H122" i="99"/>
  <c r="G118" i="127"/>
  <c r="H118" i="127"/>
  <c r="G118" i="99"/>
  <c r="H118" i="99"/>
  <c r="G112" i="127"/>
  <c r="H112" i="127"/>
  <c r="G112" i="99"/>
  <c r="H112" i="99"/>
  <c r="G106" i="127"/>
  <c r="H106" i="127"/>
  <c r="G106" i="99"/>
  <c r="H106" i="99"/>
  <c r="G99" i="127"/>
  <c r="H99" i="127"/>
  <c r="G99" i="99"/>
  <c r="H99" i="99"/>
  <c r="G90" i="127"/>
  <c r="H90" i="127"/>
  <c r="G90" i="99"/>
  <c r="H90" i="99"/>
  <c r="G80" i="99"/>
  <c r="H80" i="99"/>
  <c r="G80" i="127"/>
  <c r="H80" i="127"/>
  <c r="G75" i="127"/>
  <c r="H75" i="127"/>
  <c r="G75" i="99"/>
  <c r="H75" i="99"/>
  <c r="G66" i="127"/>
  <c r="H66" i="127"/>
  <c r="G66" i="99"/>
  <c r="H66" i="99"/>
  <c r="G58" i="127"/>
  <c r="H58" i="127"/>
  <c r="G58" i="99"/>
  <c r="H58" i="99"/>
  <c r="G52" i="127"/>
  <c r="H52" i="127"/>
  <c r="G52" i="99"/>
  <c r="H52" i="99"/>
  <c r="G46" i="127"/>
  <c r="H46" i="127"/>
  <c r="G46" i="99"/>
  <c r="H46" i="99"/>
  <c r="G40" i="127"/>
  <c r="H40" i="127"/>
  <c r="G40" i="99"/>
  <c r="H40" i="99"/>
  <c r="G34" i="127"/>
  <c r="H34" i="127"/>
  <c r="G34" i="99"/>
  <c r="H34" i="99"/>
  <c r="G21" i="127"/>
  <c r="H21" i="127"/>
  <c r="G21" i="99"/>
  <c r="H21" i="99"/>
  <c r="G17" i="127"/>
  <c r="H17" i="127"/>
  <c r="G17" i="99"/>
  <c r="H17" i="99"/>
  <c r="G12" i="127"/>
  <c r="H12" i="127"/>
  <c r="G12" i="99"/>
  <c r="H12" i="99"/>
  <c r="G8" i="127"/>
  <c r="H8" i="127"/>
  <c r="G8" i="99"/>
  <c r="H8" i="99"/>
  <c r="AL56" i="99"/>
  <c r="AL183" i="99"/>
  <c r="AF56" i="99"/>
  <c r="AF183" i="99"/>
  <c r="AD56" i="99"/>
  <c r="AD183" i="99"/>
  <c r="N56" i="99"/>
  <c r="N183" i="99"/>
  <c r="X56" i="99"/>
  <c r="X183" i="99"/>
  <c r="R56" i="99"/>
  <c r="R183" i="99"/>
  <c r="AN56" i="99"/>
  <c r="AN183" i="99"/>
  <c r="P56" i="99"/>
  <c r="P183" i="99"/>
  <c r="T56" i="99"/>
  <c r="T183" i="99"/>
  <c r="J56" i="99"/>
  <c r="J183" i="99"/>
  <c r="AH56" i="99"/>
  <c r="AH183" i="99"/>
  <c r="AJ56" i="99"/>
  <c r="AJ183" i="99"/>
  <c r="Z56" i="99"/>
  <c r="Z183" i="99"/>
  <c r="AB56" i="99"/>
  <c r="AB183" i="99"/>
  <c r="V56" i="99"/>
  <c r="V183" i="99"/>
  <c r="L56" i="99"/>
  <c r="L183" i="99"/>
  <c r="CR56" i="127"/>
  <c r="CN56" i="127"/>
  <c r="CL56" i="127"/>
  <c r="J56" i="127"/>
  <c r="CT56" i="127"/>
  <c r="L56" i="127"/>
  <c r="CP56" i="127"/>
  <c r="CJ56" i="127"/>
  <c r="CY56" i="127"/>
  <c r="DO56" i="127"/>
  <c r="EE56" i="127"/>
  <c r="CZ56" i="127"/>
  <c r="DP56" i="127"/>
  <c r="EF56" i="127"/>
  <c r="DA56" i="127"/>
  <c r="DQ56" i="127"/>
  <c r="EG56" i="127"/>
  <c r="ED56" i="127"/>
  <c r="DF56" i="127"/>
  <c r="DZ56" i="127"/>
  <c r="DC56" i="127"/>
  <c r="DS56" i="127"/>
  <c r="EI56" i="127"/>
  <c r="DD56" i="127"/>
  <c r="DT56" i="127"/>
  <c r="EJ56" i="127"/>
  <c r="DE56" i="127"/>
  <c r="DU56" i="127"/>
  <c r="EK56" i="127"/>
  <c r="DB56" i="127"/>
  <c r="DV56" i="127"/>
  <c r="EA56" i="127"/>
  <c r="DL56" i="127"/>
  <c r="CW56" i="127"/>
  <c r="EC56" i="127"/>
  <c r="EH56" i="127"/>
  <c r="DG56" i="127"/>
  <c r="EM56" i="127"/>
  <c r="DX56" i="127"/>
  <c r="DI56" i="127"/>
  <c r="CX56" i="127"/>
  <c r="EL56" i="127"/>
  <c r="DK56" i="127"/>
  <c r="CV56" i="127"/>
  <c r="EB56" i="127"/>
  <c r="DM56" i="127"/>
  <c r="DN56" i="127"/>
  <c r="DJ56" i="127"/>
  <c r="DW56" i="127"/>
  <c r="DH56" i="127"/>
  <c r="EN56" i="127"/>
  <c r="DY56" i="127"/>
  <c r="DR56" i="127"/>
  <c r="AV56" i="127"/>
  <c r="P56" i="127"/>
  <c r="BX56" i="127"/>
  <c r="AB56" i="127"/>
  <c r="BD56" i="127"/>
  <c r="V56" i="127"/>
  <c r="BP56" i="127"/>
  <c r="AF56" i="127"/>
  <c r="BH56" i="127"/>
  <c r="T56" i="127"/>
  <c r="AZ56" i="127"/>
  <c r="N56" i="127"/>
  <c r="BN56" i="127"/>
  <c r="AN56" i="127"/>
  <c r="AP56" i="127"/>
  <c r="CH56" i="127"/>
  <c r="AX56" i="127"/>
  <c r="Z56" i="127"/>
  <c r="AL56" i="127"/>
  <c r="CD56" i="127"/>
  <c r="AJ56" i="127"/>
  <c r="CF56" i="127"/>
  <c r="BF56" i="127"/>
  <c r="AH56" i="127"/>
  <c r="X56" i="127"/>
  <c r="BT56" i="127"/>
  <c r="AT56" i="127"/>
  <c r="BZ56" i="127"/>
  <c r="BL56" i="127"/>
  <c r="AD56" i="127"/>
  <c r="CB56" i="127"/>
  <c r="AR56" i="127"/>
  <c r="BV56" i="127"/>
  <c r="R56" i="127"/>
  <c r="BR56" i="127"/>
  <c r="BB56" i="127"/>
  <c r="BJ56" i="127"/>
  <c r="AJ86" i="99"/>
  <c r="AJ213" i="99"/>
  <c r="AL86" i="99"/>
  <c r="AL213" i="99"/>
  <c r="V86" i="99"/>
  <c r="V213" i="99"/>
  <c r="AB86" i="99"/>
  <c r="AB213" i="99"/>
  <c r="Z86" i="99"/>
  <c r="Z213" i="99"/>
  <c r="AN86" i="99"/>
  <c r="AN213" i="99"/>
  <c r="R86" i="99"/>
  <c r="R213" i="99"/>
  <c r="AF86" i="99"/>
  <c r="AF213" i="99"/>
  <c r="N86" i="99"/>
  <c r="N213" i="99"/>
  <c r="J86" i="99"/>
  <c r="J213" i="99"/>
  <c r="T86" i="99"/>
  <c r="T213" i="99"/>
  <c r="AD86" i="99"/>
  <c r="AD213" i="99"/>
  <c r="X86" i="99"/>
  <c r="X213" i="99"/>
  <c r="L86" i="99"/>
  <c r="L213" i="99"/>
  <c r="P86" i="99"/>
  <c r="P213" i="99"/>
  <c r="AH86" i="99"/>
  <c r="AH213" i="99"/>
  <c r="CN86" i="127"/>
  <c r="CL86" i="127"/>
  <c r="DC86" i="127"/>
  <c r="DS86" i="127"/>
  <c r="EI86" i="127"/>
  <c r="DJ86" i="127"/>
  <c r="EF86" i="127"/>
  <c r="DF86" i="127"/>
  <c r="EB86" i="127"/>
  <c r="DB86" i="127"/>
  <c r="DX86" i="127"/>
  <c r="DI86" i="127"/>
  <c r="CX86" i="127"/>
  <c r="CR86" i="127"/>
  <c r="J86" i="127"/>
  <c r="DG86" i="127"/>
  <c r="DW86" i="127"/>
  <c r="EM86" i="127"/>
  <c r="DP86" i="127"/>
  <c r="EK86" i="127"/>
  <c r="DL86" i="127"/>
  <c r="EG86" i="127"/>
  <c r="DH86" i="127"/>
  <c r="EC86" i="127"/>
  <c r="ED86" i="127"/>
  <c r="DT86" i="127"/>
  <c r="CT86" i="127"/>
  <c r="CJ86" i="127"/>
  <c r="DK86" i="127"/>
  <c r="EA86" i="127"/>
  <c r="CZ86" i="127"/>
  <c r="DU86" i="127"/>
  <c r="CV86" i="127"/>
  <c r="DQ86" i="127"/>
  <c r="EL86" i="127"/>
  <c r="DM86" i="127"/>
  <c r="EH86" i="127"/>
  <c r="DN86" i="127"/>
  <c r="DD86" i="127"/>
  <c r="CP86" i="127"/>
  <c r="L86" i="127"/>
  <c r="CY86" i="127"/>
  <c r="DO86" i="127"/>
  <c r="EE86" i="127"/>
  <c r="DE86" i="127"/>
  <c r="DZ86" i="127"/>
  <c r="DA86" i="127"/>
  <c r="DV86" i="127"/>
  <c r="CW86" i="127"/>
  <c r="DR86" i="127"/>
  <c r="EN86" i="127"/>
  <c r="EJ86" i="127"/>
  <c r="DY86" i="127"/>
  <c r="Z86" i="127"/>
  <c r="CF86" i="127"/>
  <c r="AV86" i="127"/>
  <c r="BZ86" i="127"/>
  <c r="AN86" i="127"/>
  <c r="BN86" i="127"/>
  <c r="AJ86" i="127"/>
  <c r="BB86" i="127"/>
  <c r="N86" i="127"/>
  <c r="AD86" i="127"/>
  <c r="X86" i="127"/>
  <c r="CH86" i="127"/>
  <c r="BL86" i="127"/>
  <c r="BV86" i="127"/>
  <c r="V86" i="127"/>
  <c r="AZ86" i="127"/>
  <c r="BX86" i="127"/>
  <c r="AX86" i="127"/>
  <c r="AH86" i="127"/>
  <c r="AP86" i="127"/>
  <c r="AL86" i="127"/>
  <c r="BP86" i="127"/>
  <c r="AB86" i="127"/>
  <c r="BH86" i="127"/>
  <c r="CD86" i="127"/>
  <c r="BD86" i="127"/>
  <c r="BT86" i="127"/>
  <c r="BF86" i="127"/>
  <c r="P86" i="127"/>
  <c r="T86" i="127"/>
  <c r="AR86" i="127"/>
  <c r="CB86" i="127"/>
  <c r="AT86" i="127"/>
  <c r="BR86" i="127"/>
  <c r="AF86" i="127"/>
  <c r="BJ86" i="127"/>
  <c r="R86" i="127"/>
  <c r="T8" i="99"/>
  <c r="T135" i="99"/>
  <c r="P8" i="99"/>
  <c r="P135" i="99"/>
  <c r="AH8" i="99"/>
  <c r="AH135" i="99"/>
  <c r="J8" i="99"/>
  <c r="J135" i="99"/>
  <c r="AJ8" i="99"/>
  <c r="AJ135" i="99"/>
  <c r="R8" i="99"/>
  <c r="R135" i="99"/>
  <c r="AB8" i="99"/>
  <c r="AB135" i="99"/>
  <c r="AD8" i="99"/>
  <c r="AD135" i="99"/>
  <c r="AL8" i="99"/>
  <c r="AL135" i="99"/>
  <c r="X8" i="99"/>
  <c r="X135" i="99"/>
  <c r="L8" i="99"/>
  <c r="L135" i="99"/>
  <c r="N8" i="99"/>
  <c r="N135" i="99"/>
  <c r="V8" i="99"/>
  <c r="V135" i="99"/>
  <c r="AF8" i="99"/>
  <c r="AF135" i="99"/>
  <c r="AN8" i="99"/>
  <c r="AN135" i="99"/>
  <c r="Z8" i="99"/>
  <c r="Z135" i="99"/>
  <c r="T17" i="99"/>
  <c r="T144" i="99"/>
  <c r="AH17" i="99"/>
  <c r="AH144" i="99"/>
  <c r="J17" i="99"/>
  <c r="J144" i="99"/>
  <c r="X17" i="99"/>
  <c r="X144" i="99"/>
  <c r="AD17" i="99"/>
  <c r="AD144" i="99"/>
  <c r="AJ17" i="99"/>
  <c r="AJ144" i="99"/>
  <c r="AB17" i="99"/>
  <c r="AB144" i="99"/>
  <c r="AF17" i="99"/>
  <c r="AF144" i="99"/>
  <c r="AL17" i="99"/>
  <c r="AL144" i="99"/>
  <c r="R17" i="99"/>
  <c r="R144" i="99"/>
  <c r="V17" i="99"/>
  <c r="V144" i="99"/>
  <c r="N17" i="99"/>
  <c r="N144" i="99"/>
  <c r="P17" i="99"/>
  <c r="P144" i="99"/>
  <c r="Z17" i="99"/>
  <c r="Z144" i="99"/>
  <c r="L17" i="99"/>
  <c r="L144" i="99"/>
  <c r="AN17" i="99"/>
  <c r="AN144" i="99"/>
  <c r="X34" i="99"/>
  <c r="X161" i="99"/>
  <c r="T34" i="99"/>
  <c r="T161" i="99"/>
  <c r="R34" i="99"/>
  <c r="R161" i="99"/>
  <c r="N34" i="99"/>
  <c r="N161" i="99"/>
  <c r="L34" i="99"/>
  <c r="L161" i="99"/>
  <c r="V34" i="99"/>
  <c r="V161" i="99"/>
  <c r="AN34" i="99"/>
  <c r="AN161" i="99"/>
  <c r="AL34" i="99"/>
  <c r="AL161" i="99"/>
  <c r="J34" i="99"/>
  <c r="J161" i="99"/>
  <c r="AH34" i="99"/>
  <c r="AH161" i="99"/>
  <c r="AF34" i="99"/>
  <c r="AF161" i="99"/>
  <c r="AJ34" i="99"/>
  <c r="AJ161" i="99"/>
  <c r="AB34" i="99"/>
  <c r="AB161" i="99"/>
  <c r="Z34" i="99"/>
  <c r="Z161" i="99"/>
  <c r="P34" i="99"/>
  <c r="P161" i="99"/>
  <c r="AD34" i="99"/>
  <c r="AD161" i="99"/>
  <c r="AN46" i="99"/>
  <c r="AN173" i="99"/>
  <c r="L46" i="99"/>
  <c r="L173" i="99"/>
  <c r="J46" i="99"/>
  <c r="J173" i="99"/>
  <c r="AD46" i="99"/>
  <c r="AD173" i="99"/>
  <c r="Z46" i="99"/>
  <c r="Z173" i="99"/>
  <c r="N46" i="99"/>
  <c r="N173" i="99"/>
  <c r="X46" i="99"/>
  <c r="X173" i="99"/>
  <c r="AF46" i="99"/>
  <c r="AF173" i="99"/>
  <c r="V46" i="99"/>
  <c r="V173" i="99"/>
  <c r="P46" i="99"/>
  <c r="P173" i="99"/>
  <c r="AJ46" i="99"/>
  <c r="AJ173" i="99"/>
  <c r="R46" i="99"/>
  <c r="R173" i="99"/>
  <c r="AL46" i="99"/>
  <c r="AL173" i="99"/>
  <c r="AB46" i="99"/>
  <c r="AB173" i="99"/>
  <c r="AH46" i="99"/>
  <c r="AH173" i="99"/>
  <c r="T46" i="99"/>
  <c r="T173" i="99"/>
  <c r="P58" i="99"/>
  <c r="P185" i="99"/>
  <c r="AD58" i="99"/>
  <c r="AD185" i="99"/>
  <c r="X58" i="99"/>
  <c r="X185" i="99"/>
  <c r="AB58" i="99"/>
  <c r="AB185" i="99"/>
  <c r="T58" i="99"/>
  <c r="T185" i="99"/>
  <c r="L58" i="99"/>
  <c r="L185" i="99"/>
  <c r="AJ58" i="99"/>
  <c r="AJ185" i="99"/>
  <c r="AF58" i="99"/>
  <c r="AF185" i="99"/>
  <c r="R58" i="99"/>
  <c r="R185" i="99"/>
  <c r="N58" i="99"/>
  <c r="N185" i="99"/>
  <c r="AL58" i="99"/>
  <c r="AL185" i="99"/>
  <c r="AN58" i="99"/>
  <c r="AN185" i="99"/>
  <c r="AH58" i="99"/>
  <c r="AH185" i="99"/>
  <c r="Z58" i="99"/>
  <c r="Z185" i="99"/>
  <c r="V58" i="99"/>
  <c r="V185" i="99"/>
  <c r="J58" i="99"/>
  <c r="J185" i="99"/>
  <c r="T75" i="99"/>
  <c r="T202" i="99"/>
  <c r="AL75" i="99"/>
  <c r="AL202" i="99"/>
  <c r="R75" i="99"/>
  <c r="R202" i="99"/>
  <c r="AJ75" i="99"/>
  <c r="AJ202" i="99"/>
  <c r="AF75" i="99"/>
  <c r="AF202" i="99"/>
  <c r="Z75" i="99"/>
  <c r="Z202" i="99"/>
  <c r="N75" i="99"/>
  <c r="N202" i="99"/>
  <c r="V75" i="99"/>
  <c r="V202" i="99"/>
  <c r="J75" i="99"/>
  <c r="J202" i="99"/>
  <c r="AD75" i="99"/>
  <c r="AD202" i="99"/>
  <c r="AN75" i="99"/>
  <c r="AN202" i="99"/>
  <c r="L75" i="99"/>
  <c r="L202" i="99"/>
  <c r="AB75" i="99"/>
  <c r="AB202" i="99"/>
  <c r="P75" i="99"/>
  <c r="P202" i="99"/>
  <c r="AH75" i="99"/>
  <c r="AH202" i="99"/>
  <c r="X75" i="99"/>
  <c r="X202" i="99"/>
  <c r="AL90" i="99"/>
  <c r="AL217" i="99"/>
  <c r="R90" i="99"/>
  <c r="R217" i="99"/>
  <c r="AN90" i="99"/>
  <c r="AN217" i="99"/>
  <c r="P90" i="99"/>
  <c r="P217" i="99"/>
  <c r="V90" i="99"/>
  <c r="V217" i="99"/>
  <c r="AB90" i="99"/>
  <c r="AB217" i="99"/>
  <c r="AD90" i="99"/>
  <c r="AD217" i="99"/>
  <c r="L90" i="99"/>
  <c r="L217" i="99"/>
  <c r="AJ90" i="99"/>
  <c r="AJ217" i="99"/>
  <c r="J90" i="99"/>
  <c r="J217" i="99"/>
  <c r="X90" i="99"/>
  <c r="X217" i="99"/>
  <c r="N90" i="99"/>
  <c r="N217" i="99"/>
  <c r="AF90" i="99"/>
  <c r="AF217" i="99"/>
  <c r="AH90" i="99"/>
  <c r="AH217" i="99"/>
  <c r="T90" i="99"/>
  <c r="T217" i="99"/>
  <c r="Z90" i="99"/>
  <c r="Z217" i="99"/>
  <c r="X106" i="99"/>
  <c r="X233" i="99"/>
  <c r="Z106" i="99"/>
  <c r="Z233" i="99"/>
  <c r="N106" i="99"/>
  <c r="N233" i="99"/>
  <c r="AB106" i="99"/>
  <c r="AB233" i="99"/>
  <c r="AD106" i="99"/>
  <c r="AD233" i="99"/>
  <c r="AL106" i="99"/>
  <c r="AL233" i="99"/>
  <c r="L106" i="99"/>
  <c r="L233" i="99"/>
  <c r="T106" i="99"/>
  <c r="T233" i="99"/>
  <c r="P106" i="99"/>
  <c r="P233" i="99"/>
  <c r="J106" i="99"/>
  <c r="J233" i="99"/>
  <c r="V106" i="99"/>
  <c r="V233" i="99"/>
  <c r="AF106" i="99"/>
  <c r="AF233" i="99"/>
  <c r="AJ106" i="99"/>
  <c r="AJ233" i="99"/>
  <c r="AN106" i="99"/>
  <c r="AN233" i="99"/>
  <c r="R106" i="99"/>
  <c r="R233" i="99"/>
  <c r="AH106" i="99"/>
  <c r="AH233" i="99"/>
  <c r="P118" i="99"/>
  <c r="P245" i="99"/>
  <c r="AJ118" i="99"/>
  <c r="AJ245" i="99"/>
  <c r="AH118" i="99"/>
  <c r="AH245" i="99"/>
  <c r="X118" i="99"/>
  <c r="X245" i="99"/>
  <c r="J118" i="99"/>
  <c r="J245" i="99"/>
  <c r="AN118" i="99"/>
  <c r="AN245" i="99"/>
  <c r="V118" i="99"/>
  <c r="V245" i="99"/>
  <c r="AD118" i="99"/>
  <c r="AD245" i="99"/>
  <c r="L118" i="99"/>
  <c r="L245" i="99"/>
  <c r="T118" i="99"/>
  <c r="T245" i="99"/>
  <c r="AL118" i="99"/>
  <c r="AL245" i="99"/>
  <c r="R118" i="99"/>
  <c r="R245" i="99"/>
  <c r="AF118" i="99"/>
  <c r="AF245" i="99"/>
  <c r="N118" i="99"/>
  <c r="N245" i="99"/>
  <c r="AB118" i="99"/>
  <c r="AB245" i="99"/>
  <c r="Z118" i="99"/>
  <c r="Z245" i="99"/>
  <c r="J50" i="99"/>
  <c r="J177" i="99"/>
  <c r="AN50" i="99"/>
  <c r="AN177" i="99"/>
  <c r="AD50" i="99"/>
  <c r="AD177" i="99"/>
  <c r="V50" i="99"/>
  <c r="V177" i="99"/>
  <c r="X50" i="99"/>
  <c r="X177" i="99"/>
  <c r="AH50" i="99"/>
  <c r="AH177" i="99"/>
  <c r="AF50" i="99"/>
  <c r="AF177" i="99"/>
  <c r="Z50" i="99"/>
  <c r="Z177" i="99"/>
  <c r="R50" i="99"/>
  <c r="R177" i="99"/>
  <c r="AJ50" i="99"/>
  <c r="AJ177" i="99"/>
  <c r="T50" i="99"/>
  <c r="T177" i="99"/>
  <c r="AL50" i="99"/>
  <c r="AL177" i="99"/>
  <c r="N50" i="99"/>
  <c r="N177" i="99"/>
  <c r="AB50" i="99"/>
  <c r="AB177" i="99"/>
  <c r="P50" i="99"/>
  <c r="P177" i="99"/>
  <c r="L50" i="99"/>
  <c r="L177" i="99"/>
  <c r="J103" i="99"/>
  <c r="J230" i="99"/>
  <c r="R103" i="99"/>
  <c r="R230" i="99"/>
  <c r="AB103" i="99"/>
  <c r="AB230" i="99"/>
  <c r="Z103" i="99"/>
  <c r="Z230" i="99"/>
  <c r="AL103" i="99"/>
  <c r="AL230" i="99"/>
  <c r="AD103" i="99"/>
  <c r="AD230" i="99"/>
  <c r="AF103" i="99"/>
  <c r="AF230" i="99"/>
  <c r="AN103" i="99"/>
  <c r="AN230" i="99"/>
  <c r="V103" i="99"/>
  <c r="V230" i="99"/>
  <c r="T103" i="99"/>
  <c r="T230" i="99"/>
  <c r="AH103" i="99"/>
  <c r="AH230" i="99"/>
  <c r="X103" i="99"/>
  <c r="X230" i="99"/>
  <c r="L103" i="99"/>
  <c r="L230" i="99"/>
  <c r="N103" i="99"/>
  <c r="N230" i="99"/>
  <c r="AJ103" i="99"/>
  <c r="AJ230" i="99"/>
  <c r="P103" i="99"/>
  <c r="P230" i="99"/>
  <c r="AJ110" i="99"/>
  <c r="AJ237" i="99"/>
  <c r="AL110" i="99"/>
  <c r="AL237" i="99"/>
  <c r="R110" i="99"/>
  <c r="R237" i="99"/>
  <c r="AN110" i="99"/>
  <c r="AN237" i="99"/>
  <c r="V110" i="99"/>
  <c r="V237" i="99"/>
  <c r="AH110" i="99"/>
  <c r="AH237" i="99"/>
  <c r="AD110" i="99"/>
  <c r="AD237" i="99"/>
  <c r="X110" i="99"/>
  <c r="X237" i="99"/>
  <c r="J110" i="99"/>
  <c r="J237" i="99"/>
  <c r="AF110" i="99"/>
  <c r="AF237" i="99"/>
  <c r="AB110" i="99"/>
  <c r="AB237" i="99"/>
  <c r="T110" i="99"/>
  <c r="T237" i="99"/>
  <c r="N110" i="99"/>
  <c r="N237" i="99"/>
  <c r="L110" i="99"/>
  <c r="L237" i="99"/>
  <c r="Z110" i="99"/>
  <c r="Z237" i="99"/>
  <c r="P110" i="99"/>
  <c r="P237" i="99"/>
  <c r="AN77" i="99"/>
  <c r="AN204" i="99"/>
  <c r="AF77" i="99"/>
  <c r="AF204" i="99"/>
  <c r="T77" i="99"/>
  <c r="T204" i="99"/>
  <c r="P77" i="99"/>
  <c r="P204" i="99"/>
  <c r="Z77" i="99"/>
  <c r="Z204" i="99"/>
  <c r="X77" i="99"/>
  <c r="X204" i="99"/>
  <c r="AH77" i="99"/>
  <c r="AH204" i="99"/>
  <c r="V77" i="99"/>
  <c r="V204" i="99"/>
  <c r="AD77" i="99"/>
  <c r="AD204" i="99"/>
  <c r="L77" i="99"/>
  <c r="L204" i="99"/>
  <c r="AL77" i="99"/>
  <c r="AL204" i="99"/>
  <c r="R77" i="99"/>
  <c r="R204" i="99"/>
  <c r="J77" i="99"/>
  <c r="J204" i="99"/>
  <c r="AB77" i="99"/>
  <c r="AB204" i="99"/>
  <c r="AJ77" i="99"/>
  <c r="AJ204" i="99"/>
  <c r="N77" i="99"/>
  <c r="N204" i="99"/>
  <c r="T117" i="99"/>
  <c r="T244" i="99"/>
  <c r="P117" i="99"/>
  <c r="P244" i="99"/>
  <c r="AB117" i="99"/>
  <c r="AB244" i="99"/>
  <c r="AN117" i="99"/>
  <c r="AN244" i="99"/>
  <c r="Z117" i="99"/>
  <c r="Z244" i="99"/>
  <c r="R117" i="99"/>
  <c r="R244" i="99"/>
  <c r="AH117" i="99"/>
  <c r="AH244" i="99"/>
  <c r="X117" i="99"/>
  <c r="X244" i="99"/>
  <c r="L117" i="99"/>
  <c r="L244" i="99"/>
  <c r="AL117" i="99"/>
  <c r="AL244" i="99"/>
  <c r="AJ117" i="99"/>
  <c r="AJ244" i="99"/>
  <c r="AF117" i="99"/>
  <c r="AF244" i="99"/>
  <c r="J117" i="99"/>
  <c r="J244" i="99"/>
  <c r="V117" i="99"/>
  <c r="V244" i="99"/>
  <c r="AD117" i="99"/>
  <c r="AD244" i="99"/>
  <c r="N117" i="99"/>
  <c r="N244" i="99"/>
  <c r="T69" i="99"/>
  <c r="T196" i="99"/>
  <c r="V69" i="99"/>
  <c r="V196" i="99"/>
  <c r="AF69" i="99"/>
  <c r="AF196" i="99"/>
  <c r="P69" i="99"/>
  <c r="P196" i="99"/>
  <c r="N69" i="99"/>
  <c r="N196" i="99"/>
  <c r="X69" i="99"/>
  <c r="X196" i="99"/>
  <c r="Z69" i="99"/>
  <c r="Z196" i="99"/>
  <c r="AL69" i="99"/>
  <c r="AL196" i="99"/>
  <c r="R69" i="99"/>
  <c r="R196" i="99"/>
  <c r="AJ69" i="99"/>
  <c r="AJ196" i="99"/>
  <c r="L69" i="99"/>
  <c r="L196" i="99"/>
  <c r="J69" i="99"/>
  <c r="J196" i="99"/>
  <c r="AN69" i="99"/>
  <c r="AN196" i="99"/>
  <c r="AH69" i="99"/>
  <c r="AH196" i="99"/>
  <c r="AB69" i="99"/>
  <c r="AB196" i="99"/>
  <c r="AD69" i="99"/>
  <c r="AD196" i="99"/>
  <c r="T9" i="99"/>
  <c r="T136" i="99"/>
  <c r="AJ9" i="99"/>
  <c r="AJ136" i="99"/>
  <c r="AF9" i="99"/>
  <c r="AF136" i="99"/>
  <c r="AN9" i="99"/>
  <c r="AN136" i="99"/>
  <c r="Z9" i="99"/>
  <c r="Z136" i="99"/>
  <c r="AH9" i="99"/>
  <c r="AH136" i="99"/>
  <c r="P9" i="99"/>
  <c r="P136" i="99"/>
  <c r="L9" i="99"/>
  <c r="L136" i="99"/>
  <c r="AD9" i="99"/>
  <c r="AD136" i="99"/>
  <c r="J9" i="99"/>
  <c r="J136" i="99"/>
  <c r="AL9" i="99"/>
  <c r="AL136" i="99"/>
  <c r="R9" i="99"/>
  <c r="R136" i="99"/>
  <c r="N9" i="99"/>
  <c r="N136" i="99"/>
  <c r="X9" i="99"/>
  <c r="X136" i="99"/>
  <c r="V9" i="99"/>
  <c r="V136" i="99"/>
  <c r="AB9" i="99"/>
  <c r="AB136" i="99"/>
  <c r="AL18" i="99"/>
  <c r="AL145" i="99"/>
  <c r="R18" i="99"/>
  <c r="R145" i="99"/>
  <c r="L18" i="99"/>
  <c r="L145" i="99"/>
  <c r="Z18" i="99"/>
  <c r="Z145" i="99"/>
  <c r="X18" i="99"/>
  <c r="X145" i="99"/>
  <c r="AH18" i="99"/>
  <c r="AH145" i="99"/>
  <c r="P18" i="99"/>
  <c r="P145" i="99"/>
  <c r="V18" i="99"/>
  <c r="V145" i="99"/>
  <c r="AD18" i="99"/>
  <c r="AD145" i="99"/>
  <c r="AF18" i="99"/>
  <c r="AF145" i="99"/>
  <c r="AB18" i="99"/>
  <c r="AB145" i="99"/>
  <c r="T18" i="99"/>
  <c r="T145" i="99"/>
  <c r="AJ18" i="99"/>
  <c r="AJ145" i="99"/>
  <c r="AN18" i="99"/>
  <c r="AN145" i="99"/>
  <c r="J18" i="99"/>
  <c r="J145" i="99"/>
  <c r="N18" i="99"/>
  <c r="N145" i="99"/>
  <c r="AB35" i="99"/>
  <c r="AB162" i="99"/>
  <c r="V35" i="99"/>
  <c r="V162" i="99"/>
  <c r="L35" i="99"/>
  <c r="L162" i="99"/>
  <c r="N35" i="99"/>
  <c r="N162" i="99"/>
  <c r="AL35" i="99"/>
  <c r="AL162" i="99"/>
  <c r="AD35" i="99"/>
  <c r="AD162" i="99"/>
  <c r="P35" i="99"/>
  <c r="P162" i="99"/>
  <c r="AF35" i="99"/>
  <c r="AF162" i="99"/>
  <c r="AH35" i="99"/>
  <c r="AH162" i="99"/>
  <c r="AJ35" i="99"/>
  <c r="AJ162" i="99"/>
  <c r="T35" i="99"/>
  <c r="T162" i="99"/>
  <c r="X35" i="99"/>
  <c r="X162" i="99"/>
  <c r="J35" i="99"/>
  <c r="J162" i="99"/>
  <c r="AN35" i="99"/>
  <c r="AN162" i="99"/>
  <c r="Z35" i="99"/>
  <c r="Z162" i="99"/>
  <c r="R35" i="99"/>
  <c r="R162" i="99"/>
  <c r="AB47" i="99"/>
  <c r="AB174" i="99"/>
  <c r="X47" i="99"/>
  <c r="X174" i="99"/>
  <c r="Z47" i="99"/>
  <c r="Z174" i="99"/>
  <c r="AJ47" i="99"/>
  <c r="AJ174" i="99"/>
  <c r="V47" i="99"/>
  <c r="V174" i="99"/>
  <c r="AL47" i="99"/>
  <c r="AL174" i="99"/>
  <c r="N47" i="99"/>
  <c r="N174" i="99"/>
  <c r="J47" i="99"/>
  <c r="J174" i="99"/>
  <c r="AN47" i="99"/>
  <c r="AN174" i="99"/>
  <c r="AF47" i="99"/>
  <c r="AF174" i="99"/>
  <c r="P47" i="99"/>
  <c r="P174" i="99"/>
  <c r="L47" i="99"/>
  <c r="L174" i="99"/>
  <c r="R47" i="99"/>
  <c r="R174" i="99"/>
  <c r="T47" i="99"/>
  <c r="T174" i="99"/>
  <c r="AD47" i="99"/>
  <c r="AD174" i="99"/>
  <c r="AH47" i="99"/>
  <c r="AH174" i="99"/>
  <c r="AL60" i="99"/>
  <c r="AL187" i="99"/>
  <c r="X60" i="99"/>
  <c r="X187" i="99"/>
  <c r="AN60" i="99"/>
  <c r="AN187" i="99"/>
  <c r="AJ60" i="99"/>
  <c r="AJ187" i="99"/>
  <c r="V60" i="99"/>
  <c r="V187" i="99"/>
  <c r="J60" i="99"/>
  <c r="J187" i="99"/>
  <c r="AB60" i="99"/>
  <c r="AB187" i="99"/>
  <c r="AD60" i="99"/>
  <c r="AD187" i="99"/>
  <c r="T60" i="99"/>
  <c r="T187" i="99"/>
  <c r="Z60" i="99"/>
  <c r="Z187" i="99"/>
  <c r="AH60" i="99"/>
  <c r="AH187" i="99"/>
  <c r="N60" i="99"/>
  <c r="N187" i="99"/>
  <c r="L60" i="99"/>
  <c r="L187" i="99"/>
  <c r="AF60" i="99"/>
  <c r="AF187" i="99"/>
  <c r="P60" i="99"/>
  <c r="P187" i="99"/>
  <c r="R60" i="99"/>
  <c r="R187" i="99"/>
  <c r="AD76" i="99"/>
  <c r="AD203" i="99"/>
  <c r="J76" i="99"/>
  <c r="J203" i="99"/>
  <c r="R76" i="99"/>
  <c r="R203" i="99"/>
  <c r="AF76" i="99"/>
  <c r="AF203" i="99"/>
  <c r="L76" i="99"/>
  <c r="L203" i="99"/>
  <c r="P76" i="99"/>
  <c r="P203" i="99"/>
  <c r="AB76" i="99"/>
  <c r="AB203" i="99"/>
  <c r="AJ76" i="99"/>
  <c r="AJ203" i="99"/>
  <c r="Z76" i="99"/>
  <c r="Z203" i="99"/>
  <c r="T76" i="99"/>
  <c r="T203" i="99"/>
  <c r="X76" i="99"/>
  <c r="X203" i="99"/>
  <c r="AL76" i="99"/>
  <c r="AL203" i="99"/>
  <c r="N76" i="99"/>
  <c r="N203" i="99"/>
  <c r="AH76" i="99"/>
  <c r="AH203" i="99"/>
  <c r="AN76" i="99"/>
  <c r="AN203" i="99"/>
  <c r="V76" i="99"/>
  <c r="V203" i="99"/>
  <c r="J92" i="99"/>
  <c r="J219" i="99"/>
  <c r="AL92" i="99"/>
  <c r="AL219" i="99"/>
  <c r="AF92" i="99"/>
  <c r="AF219" i="99"/>
  <c r="L92" i="99"/>
  <c r="L219" i="99"/>
  <c r="R92" i="99"/>
  <c r="R219" i="99"/>
  <c r="X92" i="99"/>
  <c r="X219" i="99"/>
  <c r="N92" i="99"/>
  <c r="N219" i="99"/>
  <c r="AB92" i="99"/>
  <c r="AB219" i="99"/>
  <c r="T92" i="99"/>
  <c r="T219" i="99"/>
  <c r="Z92" i="99"/>
  <c r="Z219" i="99"/>
  <c r="AN92" i="99"/>
  <c r="AN219" i="99"/>
  <c r="AJ92" i="99"/>
  <c r="AJ219" i="99"/>
  <c r="AH92" i="99"/>
  <c r="AH219" i="99"/>
  <c r="P92" i="99"/>
  <c r="P219" i="99"/>
  <c r="V92" i="99"/>
  <c r="V219" i="99"/>
  <c r="AD92" i="99"/>
  <c r="AD219" i="99"/>
  <c r="Z107" i="99"/>
  <c r="Z234" i="99"/>
  <c r="J107" i="99"/>
  <c r="J234" i="99"/>
  <c r="AJ107" i="99"/>
  <c r="AJ234" i="99"/>
  <c r="X107" i="99"/>
  <c r="X234" i="99"/>
  <c r="P107" i="99"/>
  <c r="P234" i="99"/>
  <c r="AD107" i="99"/>
  <c r="AD234" i="99"/>
  <c r="AL107" i="99"/>
  <c r="AL234" i="99"/>
  <c r="AB107" i="99"/>
  <c r="AB234" i="99"/>
  <c r="V107" i="99"/>
  <c r="V234" i="99"/>
  <c r="T107" i="99"/>
  <c r="T234" i="99"/>
  <c r="L107" i="99"/>
  <c r="L234" i="99"/>
  <c r="AH107" i="99"/>
  <c r="AH234" i="99"/>
  <c r="N107" i="99"/>
  <c r="N234" i="99"/>
  <c r="AN107" i="99"/>
  <c r="AN234" i="99"/>
  <c r="AF107" i="99"/>
  <c r="AF234" i="99"/>
  <c r="R107" i="99"/>
  <c r="R234" i="99"/>
  <c r="R119" i="99"/>
  <c r="R246" i="99"/>
  <c r="AB119" i="99"/>
  <c r="AB246" i="99"/>
  <c r="J119" i="99"/>
  <c r="J246" i="99"/>
  <c r="AJ119" i="99"/>
  <c r="AJ246" i="99"/>
  <c r="P119" i="99"/>
  <c r="P246" i="99"/>
  <c r="V119" i="99"/>
  <c r="V246" i="99"/>
  <c r="N119" i="99"/>
  <c r="N246" i="99"/>
  <c r="X119" i="99"/>
  <c r="X246" i="99"/>
  <c r="AH119" i="99"/>
  <c r="AH246" i="99"/>
  <c r="L119" i="99"/>
  <c r="L246" i="99"/>
  <c r="T119" i="99"/>
  <c r="T246" i="99"/>
  <c r="AF119" i="99"/>
  <c r="AF246" i="99"/>
  <c r="AN119" i="99"/>
  <c r="AN246" i="99"/>
  <c r="AL119" i="99"/>
  <c r="AL246" i="99"/>
  <c r="AD119" i="99"/>
  <c r="AD246" i="99"/>
  <c r="Z119" i="99"/>
  <c r="Z246" i="99"/>
  <c r="J43" i="99"/>
  <c r="J170" i="99"/>
  <c r="AN43" i="99"/>
  <c r="AN170" i="99"/>
  <c r="N43" i="99"/>
  <c r="N170" i="99"/>
  <c r="AF43" i="99"/>
  <c r="AF170" i="99"/>
  <c r="AL43" i="99"/>
  <c r="AL170" i="99"/>
  <c r="L43" i="99"/>
  <c r="L170" i="99"/>
  <c r="AH43" i="99"/>
  <c r="AH170" i="99"/>
  <c r="P43" i="99"/>
  <c r="P170" i="99"/>
  <c r="X43" i="99"/>
  <c r="X170" i="99"/>
  <c r="AB43" i="99"/>
  <c r="AB170" i="99"/>
  <c r="T43" i="99"/>
  <c r="T170" i="99"/>
  <c r="R43" i="99"/>
  <c r="R170" i="99"/>
  <c r="AJ43" i="99"/>
  <c r="AJ170" i="99"/>
  <c r="AD43" i="99"/>
  <c r="AD170" i="99"/>
  <c r="V43" i="99"/>
  <c r="V170" i="99"/>
  <c r="Z43" i="99"/>
  <c r="Z170" i="99"/>
  <c r="J27" i="99"/>
  <c r="J154" i="99"/>
  <c r="AF27" i="99"/>
  <c r="AF154" i="99"/>
  <c r="V27" i="99"/>
  <c r="V154" i="99"/>
  <c r="AH27" i="99"/>
  <c r="AH154" i="99"/>
  <c r="L27" i="99"/>
  <c r="L154" i="99"/>
  <c r="AJ27" i="99"/>
  <c r="AJ154" i="99"/>
  <c r="T27" i="99"/>
  <c r="T154" i="99"/>
  <c r="AL27" i="99"/>
  <c r="AL154" i="99"/>
  <c r="Z27" i="99"/>
  <c r="Z154" i="99"/>
  <c r="AD27" i="99"/>
  <c r="AD154" i="99"/>
  <c r="X27" i="99"/>
  <c r="X154" i="99"/>
  <c r="P27" i="99"/>
  <c r="P154" i="99"/>
  <c r="R27" i="99"/>
  <c r="R154" i="99"/>
  <c r="AB27" i="99"/>
  <c r="AB154" i="99"/>
  <c r="N27" i="99"/>
  <c r="N154" i="99"/>
  <c r="AN27" i="99"/>
  <c r="AN154" i="99"/>
  <c r="P39" i="99"/>
  <c r="P166" i="99"/>
  <c r="AD39" i="99"/>
  <c r="AD166" i="99"/>
  <c r="AB39" i="99"/>
  <c r="AB166" i="99"/>
  <c r="AJ39" i="99"/>
  <c r="AJ166" i="99"/>
  <c r="T39" i="99"/>
  <c r="T166" i="99"/>
  <c r="AL39" i="99"/>
  <c r="AL166" i="99"/>
  <c r="N39" i="99"/>
  <c r="N166" i="99"/>
  <c r="V39" i="99"/>
  <c r="V166" i="99"/>
  <c r="J39" i="99"/>
  <c r="J166" i="99"/>
  <c r="AH39" i="99"/>
  <c r="AH166" i="99"/>
  <c r="AN39" i="99"/>
  <c r="AN166" i="99"/>
  <c r="AF39" i="99"/>
  <c r="AF166" i="99"/>
  <c r="Z39" i="99"/>
  <c r="Z166" i="99"/>
  <c r="R39" i="99"/>
  <c r="R166" i="99"/>
  <c r="L39" i="99"/>
  <c r="L166" i="99"/>
  <c r="X39" i="99"/>
  <c r="X166" i="99"/>
  <c r="AD83" i="99"/>
  <c r="AD210" i="99"/>
  <c r="AB83" i="99"/>
  <c r="AB210" i="99"/>
  <c r="Z83" i="99"/>
  <c r="Z210" i="99"/>
  <c r="P83" i="99"/>
  <c r="P210" i="99"/>
  <c r="R83" i="99"/>
  <c r="R210" i="99"/>
  <c r="AF83" i="99"/>
  <c r="AF210" i="99"/>
  <c r="AJ83" i="99"/>
  <c r="AJ210" i="99"/>
  <c r="X83" i="99"/>
  <c r="X210" i="99"/>
  <c r="AN83" i="99"/>
  <c r="AN210" i="99"/>
  <c r="T83" i="99"/>
  <c r="T210" i="99"/>
  <c r="V83" i="99"/>
  <c r="V210" i="99"/>
  <c r="L83" i="99"/>
  <c r="L210" i="99"/>
  <c r="J83" i="99"/>
  <c r="J210" i="99"/>
  <c r="AH83" i="99"/>
  <c r="AH210" i="99"/>
  <c r="AL83" i="99"/>
  <c r="AL210" i="99"/>
  <c r="N83" i="99"/>
  <c r="N210" i="99"/>
  <c r="J93" i="99"/>
  <c r="J220" i="99"/>
  <c r="T93" i="99"/>
  <c r="T220" i="99"/>
  <c r="V93" i="99"/>
  <c r="V220" i="99"/>
  <c r="N93" i="99"/>
  <c r="N220" i="99"/>
  <c r="P93" i="99"/>
  <c r="P220" i="99"/>
  <c r="Z93" i="99"/>
  <c r="Z220" i="99"/>
  <c r="AJ93" i="99"/>
  <c r="AJ220" i="99"/>
  <c r="AF93" i="99"/>
  <c r="AF220" i="99"/>
  <c r="AN93" i="99"/>
  <c r="AN220" i="99"/>
  <c r="AD93" i="99"/>
  <c r="AD220" i="99"/>
  <c r="AB93" i="99"/>
  <c r="AB220" i="99"/>
  <c r="AH93" i="99"/>
  <c r="AH220" i="99"/>
  <c r="L93" i="99"/>
  <c r="L220" i="99"/>
  <c r="AL93" i="99"/>
  <c r="AL220" i="99"/>
  <c r="R93" i="99"/>
  <c r="R220" i="99"/>
  <c r="X93" i="99"/>
  <c r="X220" i="99"/>
  <c r="R61" i="99"/>
  <c r="R188" i="99"/>
  <c r="T61" i="99"/>
  <c r="T188" i="99"/>
  <c r="AJ61" i="99"/>
  <c r="AJ188" i="99"/>
  <c r="AB61" i="99"/>
  <c r="AB188" i="99"/>
  <c r="AD61" i="99"/>
  <c r="AD188" i="99"/>
  <c r="AH61" i="99"/>
  <c r="AH188" i="99"/>
  <c r="L61" i="99"/>
  <c r="L188" i="99"/>
  <c r="X61" i="99"/>
  <c r="X188" i="99"/>
  <c r="J61" i="99"/>
  <c r="J188" i="99"/>
  <c r="V61" i="99"/>
  <c r="V188" i="99"/>
  <c r="AN61" i="99"/>
  <c r="AN188" i="99"/>
  <c r="N61" i="99"/>
  <c r="N188" i="99"/>
  <c r="Z61" i="99"/>
  <c r="Z188" i="99"/>
  <c r="AL61" i="99"/>
  <c r="AL188" i="99"/>
  <c r="P61" i="99"/>
  <c r="P188" i="99"/>
  <c r="AF61" i="99"/>
  <c r="AF188" i="99"/>
  <c r="AN10" i="99"/>
  <c r="AN137" i="99"/>
  <c r="N10" i="99"/>
  <c r="N137" i="99"/>
  <c r="AH10" i="99"/>
  <c r="AH137" i="99"/>
  <c r="V10" i="99"/>
  <c r="V137" i="99"/>
  <c r="AJ10" i="99"/>
  <c r="AJ137" i="99"/>
  <c r="AB10" i="99"/>
  <c r="AB137" i="99"/>
  <c r="AL10" i="99"/>
  <c r="AL137" i="99"/>
  <c r="Z10" i="99"/>
  <c r="Z137" i="99"/>
  <c r="T10" i="99"/>
  <c r="T137" i="99"/>
  <c r="R10" i="99"/>
  <c r="R137" i="99"/>
  <c r="AF10" i="99"/>
  <c r="AF137" i="99"/>
  <c r="X10" i="99"/>
  <c r="X137" i="99"/>
  <c r="L10" i="99"/>
  <c r="L137" i="99"/>
  <c r="P10" i="99"/>
  <c r="P137" i="99"/>
  <c r="AD10" i="99"/>
  <c r="AD137" i="99"/>
  <c r="J10" i="99"/>
  <c r="J137" i="99"/>
  <c r="V19" i="99"/>
  <c r="V146" i="99"/>
  <c r="P19" i="99"/>
  <c r="P146" i="99"/>
  <c r="AJ19" i="99"/>
  <c r="AJ146" i="99"/>
  <c r="AD19" i="99"/>
  <c r="AD146" i="99"/>
  <c r="N19" i="99"/>
  <c r="N146" i="99"/>
  <c r="AB19" i="99"/>
  <c r="AB146" i="99"/>
  <c r="AN19" i="99"/>
  <c r="AN146" i="99"/>
  <c r="L19" i="99"/>
  <c r="L146" i="99"/>
  <c r="J19" i="99"/>
  <c r="J146" i="99"/>
  <c r="R19" i="99"/>
  <c r="R146" i="99"/>
  <c r="AL19" i="99"/>
  <c r="AL146" i="99"/>
  <c r="Z19" i="99"/>
  <c r="Z146" i="99"/>
  <c r="AF19" i="99"/>
  <c r="AF146" i="99"/>
  <c r="AH19" i="99"/>
  <c r="AH146" i="99"/>
  <c r="T19" i="99"/>
  <c r="T146" i="99"/>
  <c r="X19" i="99"/>
  <c r="X146" i="99"/>
  <c r="N37" i="99"/>
  <c r="N164" i="99"/>
  <c r="X37" i="99"/>
  <c r="X164" i="99"/>
  <c r="AF37" i="99"/>
  <c r="AF164" i="99"/>
  <c r="L37" i="99"/>
  <c r="L164" i="99"/>
  <c r="AN37" i="99"/>
  <c r="AN164" i="99"/>
  <c r="AL37" i="99"/>
  <c r="AL164" i="99"/>
  <c r="AD37" i="99"/>
  <c r="AD164" i="99"/>
  <c r="T37" i="99"/>
  <c r="T164" i="99"/>
  <c r="AJ37" i="99"/>
  <c r="AJ164" i="99"/>
  <c r="AH37" i="99"/>
  <c r="AH164" i="99"/>
  <c r="V37" i="99"/>
  <c r="V164" i="99"/>
  <c r="P37" i="99"/>
  <c r="P164" i="99"/>
  <c r="Z37" i="99"/>
  <c r="Z164" i="99"/>
  <c r="AB37" i="99"/>
  <c r="AB164" i="99"/>
  <c r="J37" i="99"/>
  <c r="J164" i="99"/>
  <c r="R37" i="99"/>
  <c r="R164" i="99"/>
  <c r="L48" i="99"/>
  <c r="L175" i="99"/>
  <c r="AL48" i="99"/>
  <c r="AL175" i="99"/>
  <c r="Z48" i="99"/>
  <c r="Z175" i="99"/>
  <c r="X48" i="99"/>
  <c r="X175" i="99"/>
  <c r="AB48" i="99"/>
  <c r="AB175" i="99"/>
  <c r="R48" i="99"/>
  <c r="R175" i="99"/>
  <c r="AN48" i="99"/>
  <c r="AN175" i="99"/>
  <c r="AH48" i="99"/>
  <c r="AH175" i="99"/>
  <c r="P48" i="99"/>
  <c r="P175" i="99"/>
  <c r="T48" i="99"/>
  <c r="T175" i="99"/>
  <c r="V48" i="99"/>
  <c r="V175" i="99"/>
  <c r="N48" i="99"/>
  <c r="N175" i="99"/>
  <c r="AF48" i="99"/>
  <c r="AF175" i="99"/>
  <c r="AJ48" i="99"/>
  <c r="AJ175" i="99"/>
  <c r="J48" i="99"/>
  <c r="J175" i="99"/>
  <c r="AD48" i="99"/>
  <c r="AD175" i="99"/>
  <c r="P62" i="99"/>
  <c r="P189" i="99"/>
  <c r="AL62" i="99"/>
  <c r="AL189" i="99"/>
  <c r="T62" i="99"/>
  <c r="T189" i="99"/>
  <c r="J62" i="99"/>
  <c r="J189" i="99"/>
  <c r="AD62" i="99"/>
  <c r="AD189" i="99"/>
  <c r="V62" i="99"/>
  <c r="V189" i="99"/>
  <c r="AF62" i="99"/>
  <c r="AF189" i="99"/>
  <c r="N62" i="99"/>
  <c r="N189" i="99"/>
  <c r="L62" i="99"/>
  <c r="L189" i="99"/>
  <c r="AJ62" i="99"/>
  <c r="AJ189" i="99"/>
  <c r="AH62" i="99"/>
  <c r="AH189" i="99"/>
  <c r="Z62" i="99"/>
  <c r="Z189" i="99"/>
  <c r="R62" i="99"/>
  <c r="R189" i="99"/>
  <c r="AB62" i="99"/>
  <c r="AB189" i="99"/>
  <c r="AN62" i="99"/>
  <c r="AN189" i="99"/>
  <c r="X62" i="99"/>
  <c r="X189" i="99"/>
  <c r="Z78" i="99"/>
  <c r="Z205" i="99"/>
  <c r="AN78" i="99"/>
  <c r="AN205" i="99"/>
  <c r="AB78" i="99"/>
  <c r="AB205" i="99"/>
  <c r="AL78" i="99"/>
  <c r="AL205" i="99"/>
  <c r="N78" i="99"/>
  <c r="N205" i="99"/>
  <c r="R78" i="99"/>
  <c r="R205" i="99"/>
  <c r="AD78" i="99"/>
  <c r="AD205" i="99"/>
  <c r="L78" i="99"/>
  <c r="L205" i="99"/>
  <c r="AF78" i="99"/>
  <c r="AF205" i="99"/>
  <c r="T78" i="99"/>
  <c r="T205" i="99"/>
  <c r="X78" i="99"/>
  <c r="X205" i="99"/>
  <c r="P78" i="99"/>
  <c r="P205" i="99"/>
  <c r="V78" i="99"/>
  <c r="V205" i="99"/>
  <c r="J78" i="99"/>
  <c r="J205" i="99"/>
  <c r="AJ78" i="99"/>
  <c r="AJ205" i="99"/>
  <c r="AH78" i="99"/>
  <c r="AH205" i="99"/>
  <c r="Z95" i="99"/>
  <c r="Z222" i="99"/>
  <c r="R95" i="99"/>
  <c r="R222" i="99"/>
  <c r="X95" i="99"/>
  <c r="X222" i="99"/>
  <c r="AJ95" i="99"/>
  <c r="AJ222" i="99"/>
  <c r="T95" i="99"/>
  <c r="T222" i="99"/>
  <c r="AL95" i="99"/>
  <c r="AL222" i="99"/>
  <c r="AH95" i="99"/>
  <c r="AH222" i="99"/>
  <c r="P95" i="99"/>
  <c r="P222" i="99"/>
  <c r="L95" i="99"/>
  <c r="L222" i="99"/>
  <c r="N95" i="99"/>
  <c r="N222" i="99"/>
  <c r="V95" i="99"/>
  <c r="V222" i="99"/>
  <c r="J95" i="99"/>
  <c r="J222" i="99"/>
  <c r="AN95" i="99"/>
  <c r="AN222" i="99"/>
  <c r="AF95" i="99"/>
  <c r="AF222" i="99"/>
  <c r="AB95" i="99"/>
  <c r="AB222" i="99"/>
  <c r="AD95" i="99"/>
  <c r="AD222" i="99"/>
  <c r="CT108" i="127"/>
  <c r="L108" i="127"/>
  <c r="DE108" i="127"/>
  <c r="DU108" i="127"/>
  <c r="EK108" i="127"/>
  <c r="DL108" i="127"/>
  <c r="EH108" i="127"/>
  <c r="DH108" i="127"/>
  <c r="ED108" i="127"/>
  <c r="DD108" i="127"/>
  <c r="DZ108" i="127"/>
  <c r="DV108" i="127"/>
  <c r="EF108" i="127"/>
  <c r="CN108" i="127"/>
  <c r="CR108" i="127"/>
  <c r="DI108" i="127"/>
  <c r="DY108" i="127"/>
  <c r="CV108" i="127"/>
  <c r="DR108" i="127"/>
  <c r="EM108" i="127"/>
  <c r="DN108" i="127"/>
  <c r="EI108" i="127"/>
  <c r="DJ108" i="127"/>
  <c r="EE108" i="127"/>
  <c r="DF108" i="127"/>
  <c r="DP108" i="127"/>
  <c r="CJ108" i="127"/>
  <c r="J108" i="127"/>
  <c r="CW108" i="127"/>
  <c r="DM108" i="127"/>
  <c r="EC108" i="127"/>
  <c r="DB108" i="127"/>
  <c r="DW108" i="127"/>
  <c r="CX108" i="127"/>
  <c r="DS108" i="127"/>
  <c r="EN108" i="127"/>
  <c r="DO108" i="127"/>
  <c r="EJ108" i="127"/>
  <c r="EA108" i="127"/>
  <c r="EL108" i="127"/>
  <c r="CP108" i="127"/>
  <c r="CL108" i="127"/>
  <c r="DA108" i="127"/>
  <c r="DQ108" i="127"/>
  <c r="EG108" i="127"/>
  <c r="DG108" i="127"/>
  <c r="EB108" i="127"/>
  <c r="DC108" i="127"/>
  <c r="DX108" i="127"/>
  <c r="CY108" i="127"/>
  <c r="DT108" i="127"/>
  <c r="CZ108" i="127"/>
  <c r="DK108" i="127"/>
  <c r="CB108" i="127"/>
  <c r="AZ108" i="127"/>
  <c r="R108" i="127"/>
  <c r="BN108" i="127"/>
  <c r="AN108" i="127"/>
  <c r="BR108" i="127"/>
  <c r="AD108" i="127"/>
  <c r="T108" i="127"/>
  <c r="AB108" i="127"/>
  <c r="BB108" i="127"/>
  <c r="BX108" i="127"/>
  <c r="AT108" i="127"/>
  <c r="CF108" i="127"/>
  <c r="BF108" i="127"/>
  <c r="X108" i="127"/>
  <c r="BD108" i="127"/>
  <c r="AF108" i="127"/>
  <c r="BZ108" i="127"/>
  <c r="V108" i="127"/>
  <c r="CD108" i="127"/>
  <c r="AP108" i="127"/>
  <c r="BT108" i="127"/>
  <c r="AR108" i="127"/>
  <c r="CH108" i="127"/>
  <c r="AX108" i="127"/>
  <c r="P108" i="127"/>
  <c r="BH108" i="127"/>
  <c r="BL108" i="127"/>
  <c r="BP108" i="127"/>
  <c r="N108" i="127"/>
  <c r="BJ108" i="127"/>
  <c r="AL108" i="127"/>
  <c r="BV108" i="127"/>
  <c r="AJ108" i="127"/>
  <c r="AH108" i="127"/>
  <c r="Z108" i="127"/>
  <c r="AV108" i="127"/>
  <c r="AD5" i="99"/>
  <c r="AD132" i="99"/>
  <c r="T5" i="99"/>
  <c r="T132" i="99"/>
  <c r="P5" i="99"/>
  <c r="P132" i="99"/>
  <c r="AJ5" i="99"/>
  <c r="AJ132" i="99"/>
  <c r="AH5" i="99"/>
  <c r="AH132" i="99"/>
  <c r="AB5" i="99"/>
  <c r="AB132" i="99"/>
  <c r="Z5" i="99"/>
  <c r="Z132" i="99"/>
  <c r="X5" i="99"/>
  <c r="X132" i="99"/>
  <c r="R5" i="99"/>
  <c r="R132" i="99"/>
  <c r="V5" i="99"/>
  <c r="V132" i="99"/>
  <c r="AL5" i="99"/>
  <c r="AL132" i="99"/>
  <c r="J5" i="99"/>
  <c r="J132" i="99"/>
  <c r="AN5" i="99"/>
  <c r="AN132" i="99"/>
  <c r="L5" i="99"/>
  <c r="L132" i="99"/>
  <c r="N5" i="99"/>
  <c r="N132" i="99"/>
  <c r="AF5" i="99"/>
  <c r="AF132" i="99"/>
  <c r="J63" i="127"/>
  <c r="DL63" i="127"/>
  <c r="EC63" i="127"/>
  <c r="EI63" i="127"/>
  <c r="CZ63" i="127"/>
  <c r="DQ63" i="127"/>
  <c r="EL63" i="127"/>
  <c r="CL63" i="127"/>
  <c r="ED63" i="127"/>
  <c r="AN63" i="127"/>
  <c r="BJ63" i="127"/>
  <c r="EJ63" i="127"/>
  <c r="CY63" i="127"/>
  <c r="DN63" i="127"/>
  <c r="DE63" i="127"/>
  <c r="X63" i="127"/>
  <c r="T63" i="127"/>
  <c r="BB63" i="127"/>
  <c r="BR63" i="127"/>
  <c r="BL63" i="127"/>
  <c r="R63" i="127"/>
  <c r="AZ63" i="127"/>
  <c r="CJ63" i="127"/>
  <c r="EB63" i="127"/>
  <c r="DB63" i="127"/>
  <c r="DK63" i="127"/>
  <c r="DP63" i="127"/>
  <c r="EG63" i="127"/>
  <c r="DG63" i="127"/>
  <c r="DX63" i="127"/>
  <c r="EM63" i="127"/>
  <c r="Z63" i="127"/>
  <c r="CF63" i="127"/>
  <c r="DU63" i="127"/>
  <c r="DH63" i="127"/>
  <c r="DS63" i="127"/>
  <c r="EK63" i="127"/>
  <c r="BV63" i="127"/>
  <c r="AX63" i="127"/>
  <c r="N63" i="127"/>
  <c r="AH63" i="127"/>
  <c r="AT63" i="127"/>
  <c r="AL63" i="127"/>
  <c r="P63" i="127"/>
  <c r="CR63" i="127"/>
  <c r="L63" i="127"/>
  <c r="CW63" i="127"/>
  <c r="DR63" i="127"/>
  <c r="EE63" i="127"/>
  <c r="EF63" i="127"/>
  <c r="DF63" i="127"/>
  <c r="EA63" i="127"/>
  <c r="DI63" i="127"/>
  <c r="V63" i="127"/>
  <c r="BZ63" i="127"/>
  <c r="AD63" i="127"/>
  <c r="DJ63" i="127"/>
  <c r="EN63" i="127"/>
  <c r="DO63" i="127"/>
  <c r="DZ63" i="127"/>
  <c r="AV63" i="127"/>
  <c r="AB63" i="127"/>
  <c r="CD63" i="127"/>
  <c r="CH63" i="127"/>
  <c r="BH63" i="127"/>
  <c r="BN63" i="127"/>
  <c r="AF63" i="127"/>
  <c r="CN63" i="127"/>
  <c r="CV63" i="127"/>
  <c r="DM63" i="127"/>
  <c r="EH63" i="127"/>
  <c r="CT63" i="127"/>
  <c r="DA63" i="127"/>
  <c r="DV63" i="127"/>
  <c r="CP63" i="127"/>
  <c r="CX63" i="127"/>
  <c r="BT63" i="127"/>
  <c r="AR63" i="127"/>
  <c r="DD63" i="127"/>
  <c r="DC63" i="127"/>
  <c r="DY63" i="127"/>
  <c r="DT63" i="127"/>
  <c r="DW63" i="127"/>
  <c r="BD63" i="127"/>
  <c r="CB63" i="127"/>
  <c r="BX63" i="127"/>
  <c r="BP63" i="127"/>
  <c r="BF63" i="127"/>
  <c r="AJ63" i="127"/>
  <c r="AP63" i="127"/>
  <c r="L82" i="99"/>
  <c r="L209" i="99"/>
  <c r="AH82" i="99"/>
  <c r="AH209" i="99"/>
  <c r="AF82" i="99"/>
  <c r="AF209" i="99"/>
  <c r="X82" i="99"/>
  <c r="X209" i="99"/>
  <c r="AD82" i="99"/>
  <c r="AD209" i="99"/>
  <c r="R82" i="99"/>
  <c r="R209" i="99"/>
  <c r="AB82" i="99"/>
  <c r="AB209" i="99"/>
  <c r="AL82" i="99"/>
  <c r="AL209" i="99"/>
  <c r="J82" i="99"/>
  <c r="J209" i="99"/>
  <c r="V82" i="99"/>
  <c r="V209" i="99"/>
  <c r="N82" i="99"/>
  <c r="N209" i="99"/>
  <c r="AJ82" i="99"/>
  <c r="AJ209" i="99"/>
  <c r="AN82" i="99"/>
  <c r="AN209" i="99"/>
  <c r="Z82" i="99"/>
  <c r="Z209" i="99"/>
  <c r="P82" i="99"/>
  <c r="P209" i="99"/>
  <c r="T82" i="99"/>
  <c r="T209" i="99"/>
  <c r="R94" i="99"/>
  <c r="R221" i="99"/>
  <c r="L94" i="99"/>
  <c r="L221" i="99"/>
  <c r="J94" i="99"/>
  <c r="J221" i="99"/>
  <c r="V94" i="99"/>
  <c r="V221" i="99"/>
  <c r="N94" i="99"/>
  <c r="N221" i="99"/>
  <c r="AN94" i="99"/>
  <c r="AN221" i="99"/>
  <c r="P94" i="99"/>
  <c r="P221" i="99"/>
  <c r="T94" i="99"/>
  <c r="T221" i="99"/>
  <c r="AB94" i="99"/>
  <c r="AB221" i="99"/>
  <c r="AJ94" i="99"/>
  <c r="AJ221" i="99"/>
  <c r="AH94" i="99"/>
  <c r="AH221" i="99"/>
  <c r="AL94" i="99"/>
  <c r="AL221" i="99"/>
  <c r="Z94" i="99"/>
  <c r="Z221" i="99"/>
  <c r="AD94" i="99"/>
  <c r="AD221" i="99"/>
  <c r="X94" i="99"/>
  <c r="X221" i="99"/>
  <c r="AF94" i="99"/>
  <c r="AF221" i="99"/>
  <c r="N49" i="99"/>
  <c r="N176" i="99"/>
  <c r="AJ49" i="99"/>
  <c r="AJ176" i="99"/>
  <c r="V49" i="99"/>
  <c r="V176" i="99"/>
  <c r="AF49" i="99"/>
  <c r="AF176" i="99"/>
  <c r="Z49" i="99"/>
  <c r="Z176" i="99"/>
  <c r="P49" i="99"/>
  <c r="P176" i="99"/>
  <c r="AB49" i="99"/>
  <c r="AB176" i="99"/>
  <c r="R49" i="99"/>
  <c r="R176" i="99"/>
  <c r="J49" i="99"/>
  <c r="J176" i="99"/>
  <c r="X49" i="99"/>
  <c r="X176" i="99"/>
  <c r="AD49" i="99"/>
  <c r="AD176" i="99"/>
  <c r="L49" i="99"/>
  <c r="L176" i="99"/>
  <c r="T49" i="99"/>
  <c r="T176" i="99"/>
  <c r="AL49" i="99"/>
  <c r="AL176" i="99"/>
  <c r="AN49" i="99"/>
  <c r="AN176" i="99"/>
  <c r="AH49" i="99"/>
  <c r="AH176" i="99"/>
  <c r="AN24" i="99"/>
  <c r="AN151" i="99"/>
  <c r="N24" i="99"/>
  <c r="N151" i="99"/>
  <c r="R24" i="99"/>
  <c r="R151" i="99"/>
  <c r="AJ24" i="99"/>
  <c r="AJ151" i="99"/>
  <c r="T24" i="99"/>
  <c r="T151" i="99"/>
  <c r="AB24" i="99"/>
  <c r="AB151" i="99"/>
  <c r="AL24" i="99"/>
  <c r="AL151" i="99"/>
  <c r="AH24" i="99"/>
  <c r="AH151" i="99"/>
  <c r="AD24" i="99"/>
  <c r="AD151" i="99"/>
  <c r="X24" i="99"/>
  <c r="X151" i="99"/>
  <c r="Z24" i="99"/>
  <c r="Z151" i="99"/>
  <c r="AF24" i="99"/>
  <c r="AF151" i="99"/>
  <c r="J24" i="99"/>
  <c r="J151" i="99"/>
  <c r="P24" i="99"/>
  <c r="P151" i="99"/>
  <c r="V24" i="99"/>
  <c r="V151" i="99"/>
  <c r="L24" i="99"/>
  <c r="L151" i="99"/>
  <c r="Z7" i="99"/>
  <c r="Z134" i="99"/>
  <c r="AF7" i="99"/>
  <c r="AF134" i="99"/>
  <c r="R7" i="99"/>
  <c r="R134" i="99"/>
  <c r="AB7" i="99"/>
  <c r="AB134" i="99"/>
  <c r="L7" i="99"/>
  <c r="L134" i="99"/>
  <c r="N7" i="99"/>
  <c r="N134" i="99"/>
  <c r="X7" i="99"/>
  <c r="X134" i="99"/>
  <c r="AL7" i="99"/>
  <c r="AL134" i="99"/>
  <c r="AD7" i="99"/>
  <c r="AD134" i="99"/>
  <c r="AH7" i="99"/>
  <c r="AH134" i="99"/>
  <c r="P7" i="99"/>
  <c r="P134" i="99"/>
  <c r="V7" i="99"/>
  <c r="V134" i="99"/>
  <c r="T7" i="99"/>
  <c r="T134" i="99"/>
  <c r="AJ7" i="99"/>
  <c r="AJ134" i="99"/>
  <c r="J7" i="99"/>
  <c r="J134" i="99"/>
  <c r="AN7" i="99"/>
  <c r="AN134" i="99"/>
  <c r="N16" i="99"/>
  <c r="N143" i="99"/>
  <c r="Z16" i="99"/>
  <c r="Z143" i="99"/>
  <c r="T16" i="99"/>
  <c r="T143" i="99"/>
  <c r="AB16" i="99"/>
  <c r="AB143" i="99"/>
  <c r="R16" i="99"/>
  <c r="R143" i="99"/>
  <c r="X16" i="99"/>
  <c r="X143" i="99"/>
  <c r="L16" i="99"/>
  <c r="L143" i="99"/>
  <c r="AN16" i="99"/>
  <c r="AN143" i="99"/>
  <c r="P16" i="99"/>
  <c r="P143" i="99"/>
  <c r="AF16" i="99"/>
  <c r="AF143" i="99"/>
  <c r="AJ16" i="99"/>
  <c r="AJ143" i="99"/>
  <c r="V16" i="99"/>
  <c r="V143" i="99"/>
  <c r="J16" i="99"/>
  <c r="J143" i="99"/>
  <c r="AD16" i="99"/>
  <c r="AD143" i="99"/>
  <c r="AL16" i="99"/>
  <c r="AL143" i="99"/>
  <c r="AH16" i="99"/>
  <c r="AH143" i="99"/>
  <c r="V32" i="99"/>
  <c r="V159" i="99"/>
  <c r="AH32" i="99"/>
  <c r="AH159" i="99"/>
  <c r="R32" i="99"/>
  <c r="R159" i="99"/>
  <c r="AN32" i="99"/>
  <c r="AN159" i="99"/>
  <c r="Z32" i="99"/>
  <c r="Z159" i="99"/>
  <c r="X32" i="99"/>
  <c r="X159" i="99"/>
  <c r="L32" i="99"/>
  <c r="L159" i="99"/>
  <c r="AB32" i="99"/>
  <c r="AB159" i="99"/>
  <c r="AL32" i="99"/>
  <c r="AL159" i="99"/>
  <c r="P32" i="99"/>
  <c r="P159" i="99"/>
  <c r="J32" i="99"/>
  <c r="J159" i="99"/>
  <c r="AD32" i="99"/>
  <c r="AD159" i="99"/>
  <c r="N32" i="99"/>
  <c r="N159" i="99"/>
  <c r="T32" i="99"/>
  <c r="T159" i="99"/>
  <c r="AF32" i="99"/>
  <c r="AF159" i="99"/>
  <c r="AJ32" i="99"/>
  <c r="AJ159" i="99"/>
  <c r="N44" i="99"/>
  <c r="N171" i="99"/>
  <c r="T44" i="99"/>
  <c r="T171" i="99"/>
  <c r="L44" i="99"/>
  <c r="L171" i="99"/>
  <c r="R44" i="99"/>
  <c r="R171" i="99"/>
  <c r="AN44" i="99"/>
  <c r="AN171" i="99"/>
  <c r="AJ44" i="99"/>
  <c r="AJ171" i="99"/>
  <c r="AL44" i="99"/>
  <c r="AL171" i="99"/>
  <c r="P44" i="99"/>
  <c r="P171" i="99"/>
  <c r="AD44" i="99"/>
  <c r="AD171" i="99"/>
  <c r="AF44" i="99"/>
  <c r="AF171" i="99"/>
  <c r="AH44" i="99"/>
  <c r="AH171" i="99"/>
  <c r="V44" i="99"/>
  <c r="V171" i="99"/>
  <c r="AB44" i="99"/>
  <c r="AB171" i="99"/>
  <c r="J44" i="99"/>
  <c r="J171" i="99"/>
  <c r="X44" i="99"/>
  <c r="X171" i="99"/>
  <c r="Z44" i="99"/>
  <c r="Z171" i="99"/>
  <c r="Z57" i="99"/>
  <c r="Z184" i="99"/>
  <c r="AL57" i="99"/>
  <c r="AL184" i="99"/>
  <c r="AH57" i="99"/>
  <c r="AH184" i="99"/>
  <c r="T57" i="99"/>
  <c r="T184" i="99"/>
  <c r="N57" i="99"/>
  <c r="N184" i="99"/>
  <c r="AJ57" i="99"/>
  <c r="AJ184" i="99"/>
  <c r="R57" i="99"/>
  <c r="R184" i="99"/>
  <c r="AB57" i="99"/>
  <c r="AB184" i="99"/>
  <c r="X57" i="99"/>
  <c r="X184" i="99"/>
  <c r="AN57" i="99"/>
  <c r="AN184" i="99"/>
  <c r="AD57" i="99"/>
  <c r="AD184" i="99"/>
  <c r="V57" i="99"/>
  <c r="V184" i="99"/>
  <c r="P57" i="99"/>
  <c r="P184" i="99"/>
  <c r="L57" i="99"/>
  <c r="L184" i="99"/>
  <c r="J57" i="99"/>
  <c r="J184" i="99"/>
  <c r="AF57" i="99"/>
  <c r="AF184" i="99"/>
  <c r="N71" i="99"/>
  <c r="N198" i="99"/>
  <c r="AF71" i="99"/>
  <c r="AF198" i="99"/>
  <c r="R71" i="99"/>
  <c r="R198" i="99"/>
  <c r="X71" i="99"/>
  <c r="X198" i="99"/>
  <c r="J71" i="99"/>
  <c r="J198" i="99"/>
  <c r="AL71" i="99"/>
  <c r="AL198" i="99"/>
  <c r="AH71" i="99"/>
  <c r="AH198" i="99"/>
  <c r="AB71" i="99"/>
  <c r="AB198" i="99"/>
  <c r="P71" i="99"/>
  <c r="P198" i="99"/>
  <c r="T71" i="99"/>
  <c r="T198" i="99"/>
  <c r="AN71" i="99"/>
  <c r="AN198" i="99"/>
  <c r="Z71" i="99"/>
  <c r="Z198" i="99"/>
  <c r="AD71" i="99"/>
  <c r="AD198" i="99"/>
  <c r="AJ71" i="99"/>
  <c r="AJ198" i="99"/>
  <c r="V71" i="99"/>
  <c r="V198" i="99"/>
  <c r="L71" i="99"/>
  <c r="L198" i="99"/>
  <c r="P87" i="99"/>
  <c r="P214" i="99"/>
  <c r="X87" i="99"/>
  <c r="X214" i="99"/>
  <c r="N87" i="99"/>
  <c r="N214" i="99"/>
  <c r="AN87" i="99"/>
  <c r="AN214" i="99"/>
  <c r="V87" i="99"/>
  <c r="V214" i="99"/>
  <c r="AJ87" i="99"/>
  <c r="AJ214" i="99"/>
  <c r="J87" i="99"/>
  <c r="J214" i="99"/>
  <c r="AH87" i="99"/>
  <c r="AH214" i="99"/>
  <c r="AL87" i="99"/>
  <c r="AL214" i="99"/>
  <c r="Z87" i="99"/>
  <c r="Z214" i="99"/>
  <c r="AD87" i="99"/>
  <c r="AD214" i="99"/>
  <c r="L87" i="99"/>
  <c r="L214" i="99"/>
  <c r="R87" i="99"/>
  <c r="R214" i="99"/>
  <c r="AB87" i="99"/>
  <c r="AB214" i="99"/>
  <c r="AF87" i="99"/>
  <c r="AF214" i="99"/>
  <c r="T87" i="99"/>
  <c r="T214" i="99"/>
  <c r="Z104" i="99"/>
  <c r="Z231" i="99"/>
  <c r="V104" i="99"/>
  <c r="V231" i="99"/>
  <c r="L104" i="99"/>
  <c r="L231" i="99"/>
  <c r="AJ104" i="99"/>
  <c r="AJ231" i="99"/>
  <c r="J104" i="99"/>
  <c r="J231" i="99"/>
  <c r="N104" i="99"/>
  <c r="N231" i="99"/>
  <c r="T104" i="99"/>
  <c r="T231" i="99"/>
  <c r="AN104" i="99"/>
  <c r="AN231" i="99"/>
  <c r="AL104" i="99"/>
  <c r="AL231" i="99"/>
  <c r="X104" i="99"/>
  <c r="X231" i="99"/>
  <c r="AH104" i="99"/>
  <c r="AH231" i="99"/>
  <c r="AB104" i="99"/>
  <c r="AB231" i="99"/>
  <c r="R104" i="99"/>
  <c r="R231" i="99"/>
  <c r="P104" i="99"/>
  <c r="P231" i="99"/>
  <c r="AF104" i="99"/>
  <c r="AF231" i="99"/>
  <c r="AD104" i="99"/>
  <c r="AD231" i="99"/>
  <c r="AL116" i="99"/>
  <c r="AL243" i="99"/>
  <c r="N116" i="99"/>
  <c r="N243" i="99"/>
  <c r="X116" i="99"/>
  <c r="X243" i="99"/>
  <c r="J116" i="99"/>
  <c r="J243" i="99"/>
  <c r="AH116" i="99"/>
  <c r="AH243" i="99"/>
  <c r="AB116" i="99"/>
  <c r="AB243" i="99"/>
  <c r="R116" i="99"/>
  <c r="R243" i="99"/>
  <c r="AF116" i="99"/>
  <c r="AF243" i="99"/>
  <c r="AD116" i="99"/>
  <c r="AD243" i="99"/>
  <c r="AJ116" i="99"/>
  <c r="AJ243" i="99"/>
  <c r="AN116" i="99"/>
  <c r="AN243" i="99"/>
  <c r="Z116" i="99"/>
  <c r="Z243" i="99"/>
  <c r="P116" i="99"/>
  <c r="P243" i="99"/>
  <c r="L116" i="99"/>
  <c r="L243" i="99"/>
  <c r="V116" i="99"/>
  <c r="V243" i="99"/>
  <c r="T116" i="99"/>
  <c r="T243" i="99"/>
  <c r="J29" i="99"/>
  <c r="J156" i="99"/>
  <c r="Z29" i="99"/>
  <c r="Z156" i="99"/>
  <c r="AN29" i="99"/>
  <c r="AN156" i="99"/>
  <c r="R29" i="99"/>
  <c r="R156" i="99"/>
  <c r="N29" i="99"/>
  <c r="N156" i="99"/>
  <c r="AB29" i="99"/>
  <c r="AB156" i="99"/>
  <c r="AJ29" i="99"/>
  <c r="AJ156" i="99"/>
  <c r="P29" i="99"/>
  <c r="P156" i="99"/>
  <c r="X29" i="99"/>
  <c r="X156" i="99"/>
  <c r="AF29" i="99"/>
  <c r="AF156" i="99"/>
  <c r="AD29" i="99"/>
  <c r="AD156" i="99"/>
  <c r="L29" i="99"/>
  <c r="L156" i="99"/>
  <c r="AH29" i="99"/>
  <c r="AH156" i="99"/>
  <c r="T29" i="99"/>
  <c r="T156" i="99"/>
  <c r="V29" i="99"/>
  <c r="V156" i="99"/>
  <c r="AL29" i="99"/>
  <c r="AL156" i="99"/>
  <c r="J13" i="99"/>
  <c r="J140" i="99"/>
  <c r="AL13" i="99"/>
  <c r="AL140" i="99"/>
  <c r="V13" i="99"/>
  <c r="V140" i="99"/>
  <c r="X13" i="99"/>
  <c r="X140" i="99"/>
  <c r="R13" i="99"/>
  <c r="R140" i="99"/>
  <c r="N13" i="99"/>
  <c r="N140" i="99"/>
  <c r="L13" i="99"/>
  <c r="L140" i="99"/>
  <c r="AF13" i="99"/>
  <c r="AF140" i="99"/>
  <c r="T13" i="99"/>
  <c r="T140" i="99"/>
  <c r="AH13" i="99"/>
  <c r="AH140" i="99"/>
  <c r="Z13" i="99"/>
  <c r="Z140" i="99"/>
  <c r="P13" i="99"/>
  <c r="P140" i="99"/>
  <c r="AN13" i="99"/>
  <c r="AN140" i="99"/>
  <c r="AD13" i="99"/>
  <c r="AD140" i="99"/>
  <c r="AJ13" i="99"/>
  <c r="AJ140" i="99"/>
  <c r="AB13" i="99"/>
  <c r="AB140" i="99"/>
  <c r="Z65" i="99"/>
  <c r="Z192" i="99"/>
  <c r="T65" i="99"/>
  <c r="T192" i="99"/>
  <c r="AL65" i="99"/>
  <c r="AL192" i="99"/>
  <c r="AB65" i="99"/>
  <c r="AB192" i="99"/>
  <c r="V65" i="99"/>
  <c r="V192" i="99"/>
  <c r="X65" i="99"/>
  <c r="X192" i="99"/>
  <c r="R65" i="99"/>
  <c r="R192" i="99"/>
  <c r="AJ65" i="99"/>
  <c r="AJ192" i="99"/>
  <c r="J65" i="99"/>
  <c r="J192" i="99"/>
  <c r="N65" i="99"/>
  <c r="N192" i="99"/>
  <c r="AN65" i="99"/>
  <c r="AN192" i="99"/>
  <c r="AH65" i="99"/>
  <c r="AH192" i="99"/>
  <c r="AD65" i="99"/>
  <c r="AD192" i="99"/>
  <c r="P65" i="99"/>
  <c r="P192" i="99"/>
  <c r="AF65" i="99"/>
  <c r="AF192" i="99"/>
  <c r="L65" i="99"/>
  <c r="L192" i="99"/>
  <c r="AN105" i="99"/>
  <c r="AN232" i="99"/>
  <c r="AH105" i="99"/>
  <c r="AH232" i="99"/>
  <c r="Z105" i="99"/>
  <c r="Z232" i="99"/>
  <c r="AB105" i="99"/>
  <c r="AB232" i="99"/>
  <c r="L105" i="99"/>
  <c r="L232" i="99"/>
  <c r="AF105" i="99"/>
  <c r="AF232" i="99"/>
  <c r="X105" i="99"/>
  <c r="X232" i="99"/>
  <c r="P105" i="99"/>
  <c r="P232" i="99"/>
  <c r="J105" i="99"/>
  <c r="J232" i="99"/>
  <c r="N105" i="99"/>
  <c r="N232" i="99"/>
  <c r="V105" i="99"/>
  <c r="V232" i="99"/>
  <c r="R105" i="99"/>
  <c r="R232" i="99"/>
  <c r="AL105" i="99"/>
  <c r="AL232" i="99"/>
  <c r="T105" i="99"/>
  <c r="T232" i="99"/>
  <c r="AD105" i="99"/>
  <c r="AD232" i="99"/>
  <c r="AJ105" i="99"/>
  <c r="AJ232" i="99"/>
  <c r="AJ88" i="99"/>
  <c r="AJ215" i="99"/>
  <c r="AD88" i="99"/>
  <c r="AD215" i="99"/>
  <c r="X88" i="99"/>
  <c r="X215" i="99"/>
  <c r="Z88" i="99"/>
  <c r="Z215" i="99"/>
  <c r="AN88" i="99"/>
  <c r="AN215" i="99"/>
  <c r="AB88" i="99"/>
  <c r="AB215" i="99"/>
  <c r="T88" i="99"/>
  <c r="T215" i="99"/>
  <c r="L88" i="99"/>
  <c r="L215" i="99"/>
  <c r="AF88" i="99"/>
  <c r="AF215" i="99"/>
  <c r="N88" i="99"/>
  <c r="N215" i="99"/>
  <c r="V88" i="99"/>
  <c r="V215" i="99"/>
  <c r="AH88" i="99"/>
  <c r="AH215" i="99"/>
  <c r="P88" i="99"/>
  <c r="P215" i="99"/>
  <c r="R88" i="99"/>
  <c r="R215" i="99"/>
  <c r="AL88" i="99"/>
  <c r="AL215" i="99"/>
  <c r="J88" i="99"/>
  <c r="J215" i="99"/>
  <c r="J30" i="99"/>
  <c r="J157" i="99"/>
  <c r="X30" i="99"/>
  <c r="X157" i="99"/>
  <c r="N30" i="99"/>
  <c r="N157" i="99"/>
  <c r="AJ30" i="99"/>
  <c r="AJ157" i="99"/>
  <c r="AF30" i="99"/>
  <c r="AF157" i="99"/>
  <c r="Z30" i="99"/>
  <c r="Z157" i="99"/>
  <c r="AN30" i="99"/>
  <c r="AN157" i="99"/>
  <c r="T30" i="99"/>
  <c r="T157" i="99"/>
  <c r="AH30" i="99"/>
  <c r="AH157" i="99"/>
  <c r="L30" i="99"/>
  <c r="L157" i="99"/>
  <c r="P30" i="99"/>
  <c r="P157" i="99"/>
  <c r="R30" i="99"/>
  <c r="R157" i="99"/>
  <c r="V30" i="99"/>
  <c r="V157" i="99"/>
  <c r="AL30" i="99"/>
  <c r="AL157" i="99"/>
  <c r="AB30" i="99"/>
  <c r="AB157" i="99"/>
  <c r="AD30" i="99"/>
  <c r="AD157" i="99"/>
  <c r="J8" i="127"/>
  <c r="L8" i="127"/>
  <c r="CY8" i="127"/>
  <c r="DO8" i="127"/>
  <c r="EE8" i="127"/>
  <c r="CZ8" i="127"/>
  <c r="DP8" i="127"/>
  <c r="EF8" i="127"/>
  <c r="DE8" i="127"/>
  <c r="EK8" i="127"/>
  <c r="DV8" i="127"/>
  <c r="DI8" i="127"/>
  <c r="DJ8" i="127"/>
  <c r="EH8" i="127"/>
  <c r="CP8" i="127"/>
  <c r="CT8" i="127"/>
  <c r="DC8" i="127"/>
  <c r="DS8" i="127"/>
  <c r="EI8" i="127"/>
  <c r="DD8" i="127"/>
  <c r="DT8" i="127"/>
  <c r="EJ8" i="127"/>
  <c r="DM8" i="127"/>
  <c r="CX8" i="127"/>
  <c r="ED8" i="127"/>
  <c r="DQ8" i="127"/>
  <c r="DR8" i="127"/>
  <c r="CR8" i="127"/>
  <c r="CL8" i="127"/>
  <c r="DG8" i="127"/>
  <c r="DW8" i="127"/>
  <c r="EM8" i="127"/>
  <c r="DH8" i="127"/>
  <c r="DX8" i="127"/>
  <c r="EN8" i="127"/>
  <c r="DU8" i="127"/>
  <c r="DF8" i="127"/>
  <c r="EL8" i="127"/>
  <c r="DY8" i="127"/>
  <c r="DZ8" i="127"/>
  <c r="CN8" i="127"/>
  <c r="CJ8" i="127"/>
  <c r="DK8" i="127"/>
  <c r="EA8" i="127"/>
  <c r="CV8" i="127"/>
  <c r="DL8" i="127"/>
  <c r="EB8" i="127"/>
  <c r="CW8" i="127"/>
  <c r="EC8" i="127"/>
  <c r="DN8" i="127"/>
  <c r="DA8" i="127"/>
  <c r="EG8" i="127"/>
  <c r="DB8" i="127"/>
  <c r="T8" i="127"/>
  <c r="BP8" i="127"/>
  <c r="BH8" i="127"/>
  <c r="AP8" i="127"/>
  <c r="CB8" i="127"/>
  <c r="BB8" i="127"/>
  <c r="Z8" i="127"/>
  <c r="BZ8" i="127"/>
  <c r="BV8" i="127"/>
  <c r="R8" i="127"/>
  <c r="BN8" i="127"/>
  <c r="AF8" i="127"/>
  <c r="AB8" i="127"/>
  <c r="BR8" i="127"/>
  <c r="P8" i="127"/>
  <c r="AN8" i="127"/>
  <c r="BL8" i="127"/>
  <c r="AL8" i="127"/>
  <c r="CF8" i="127"/>
  <c r="BF8" i="127"/>
  <c r="BX8" i="127"/>
  <c r="X8" i="127"/>
  <c r="AV8" i="127"/>
  <c r="BJ8" i="127"/>
  <c r="CD8" i="127"/>
  <c r="AJ8" i="127"/>
  <c r="V8" i="127"/>
  <c r="AH8" i="127"/>
  <c r="BT8" i="127"/>
  <c r="AR8" i="127"/>
  <c r="BD8" i="127"/>
  <c r="CH8" i="127"/>
  <c r="AZ8" i="127"/>
  <c r="AT8" i="127"/>
  <c r="AD8" i="127"/>
  <c r="N8" i="127"/>
  <c r="AX8" i="127"/>
  <c r="CP17" i="127"/>
  <c r="CT17" i="127"/>
  <c r="CR17" i="127"/>
  <c r="J17" i="127"/>
  <c r="CN17" i="127"/>
  <c r="CJ17" i="127"/>
  <c r="CL17" i="127"/>
  <c r="L17" i="127"/>
  <c r="DB17" i="127"/>
  <c r="DR17" i="127"/>
  <c r="EH17" i="127"/>
  <c r="DG17" i="127"/>
  <c r="DW17" i="127"/>
  <c r="EM17" i="127"/>
  <c r="DX17" i="127"/>
  <c r="DI17" i="127"/>
  <c r="CV17" i="127"/>
  <c r="EB17" i="127"/>
  <c r="EC17" i="127"/>
  <c r="DF17" i="127"/>
  <c r="DV17" i="127"/>
  <c r="EL17" i="127"/>
  <c r="DK17" i="127"/>
  <c r="EA17" i="127"/>
  <c r="CZ17" i="127"/>
  <c r="EF17" i="127"/>
  <c r="DQ17" i="127"/>
  <c r="DD17" i="127"/>
  <c r="EJ17" i="127"/>
  <c r="DE17" i="127"/>
  <c r="DJ17" i="127"/>
  <c r="DZ17" i="127"/>
  <c r="CY17" i="127"/>
  <c r="DO17" i="127"/>
  <c r="EE17" i="127"/>
  <c r="DH17" i="127"/>
  <c r="EN17" i="127"/>
  <c r="DY17" i="127"/>
  <c r="DL17" i="127"/>
  <c r="DU17" i="127"/>
  <c r="EK17" i="127"/>
  <c r="CX17" i="127"/>
  <c r="DN17" i="127"/>
  <c r="ED17" i="127"/>
  <c r="DC17" i="127"/>
  <c r="DS17" i="127"/>
  <c r="EI17" i="127"/>
  <c r="DP17" i="127"/>
  <c r="DA17" i="127"/>
  <c r="EG17" i="127"/>
  <c r="DT17" i="127"/>
  <c r="CW17" i="127"/>
  <c r="DM17" i="127"/>
  <c r="R17" i="127"/>
  <c r="BL17" i="127"/>
  <c r="AL17" i="127"/>
  <c r="BJ17" i="127"/>
  <c r="V17" i="127"/>
  <c r="AV17" i="127"/>
  <c r="AH17" i="127"/>
  <c r="BZ17" i="127"/>
  <c r="BV17" i="127"/>
  <c r="CD17" i="127"/>
  <c r="BD17" i="127"/>
  <c r="N17" i="127"/>
  <c r="AT17" i="127"/>
  <c r="CF17" i="127"/>
  <c r="AN17" i="127"/>
  <c r="P17" i="127"/>
  <c r="BB17" i="127"/>
  <c r="AD17" i="127"/>
  <c r="BR17" i="127"/>
  <c r="AP17" i="127"/>
  <c r="CH17" i="127"/>
  <c r="AR17" i="127"/>
  <c r="CB17" i="127"/>
  <c r="AB17" i="127"/>
  <c r="BF17" i="127"/>
  <c r="AZ17" i="127"/>
  <c r="T17" i="127"/>
  <c r="AF17" i="127"/>
  <c r="BH17" i="127"/>
  <c r="Z17" i="127"/>
  <c r="BT17" i="127"/>
  <c r="AJ17" i="127"/>
  <c r="BP17" i="127"/>
  <c r="BN17" i="127"/>
  <c r="BX17" i="127"/>
  <c r="X17" i="127"/>
  <c r="AX17" i="127"/>
  <c r="CL34" i="127"/>
  <c r="L34" i="127"/>
  <c r="DA34" i="127"/>
  <c r="DQ34" i="127"/>
  <c r="EG34" i="127"/>
  <c r="DF34" i="127"/>
  <c r="DV34" i="127"/>
  <c r="EL34" i="127"/>
  <c r="EA34" i="127"/>
  <c r="DL34" i="127"/>
  <c r="CY34" i="127"/>
  <c r="EE34" i="127"/>
  <c r="EF34" i="127"/>
  <c r="CP34" i="127"/>
  <c r="J34" i="127"/>
  <c r="DE34" i="127"/>
  <c r="DU34" i="127"/>
  <c r="EK34" i="127"/>
  <c r="DJ34" i="127"/>
  <c r="DZ34" i="127"/>
  <c r="DC34" i="127"/>
  <c r="EI34" i="127"/>
  <c r="DT34" i="127"/>
  <c r="DG34" i="127"/>
  <c r="EM34" i="127"/>
  <c r="DH34" i="127"/>
  <c r="CR34" i="127"/>
  <c r="CJ34" i="127"/>
  <c r="DI34" i="127"/>
  <c r="DY34" i="127"/>
  <c r="CX34" i="127"/>
  <c r="DN34" i="127"/>
  <c r="ED34" i="127"/>
  <c r="DK34" i="127"/>
  <c r="CV34" i="127"/>
  <c r="EB34" i="127"/>
  <c r="DO34" i="127"/>
  <c r="DX34" i="127"/>
  <c r="EN34" i="127"/>
  <c r="CN34" i="127"/>
  <c r="CT34" i="127"/>
  <c r="CW34" i="127"/>
  <c r="DM34" i="127"/>
  <c r="EC34" i="127"/>
  <c r="DB34" i="127"/>
  <c r="DR34" i="127"/>
  <c r="EH34" i="127"/>
  <c r="DS34" i="127"/>
  <c r="DD34" i="127"/>
  <c r="EJ34" i="127"/>
  <c r="DW34" i="127"/>
  <c r="CZ34" i="127"/>
  <c r="DP34" i="127"/>
  <c r="AX34" i="127"/>
  <c r="BX34" i="127"/>
  <c r="AN34" i="127"/>
  <c r="BT34" i="127"/>
  <c r="T34" i="127"/>
  <c r="AR34" i="127"/>
  <c r="BB34" i="127"/>
  <c r="BV34" i="127"/>
  <c r="BF34" i="127"/>
  <c r="P34" i="127"/>
  <c r="BN34" i="127"/>
  <c r="AH34" i="127"/>
  <c r="AZ34" i="127"/>
  <c r="AL34" i="127"/>
  <c r="AV34" i="127"/>
  <c r="AP34" i="127"/>
  <c r="BR34" i="127"/>
  <c r="AF34" i="127"/>
  <c r="N34" i="127"/>
  <c r="BH34" i="127"/>
  <c r="AB34" i="127"/>
  <c r="BD34" i="127"/>
  <c r="BZ34" i="127"/>
  <c r="Z34" i="127"/>
  <c r="BJ34" i="127"/>
  <c r="BL34" i="127"/>
  <c r="AD34" i="127"/>
  <c r="V34" i="127"/>
  <c r="CB34" i="127"/>
  <c r="AT34" i="127"/>
  <c r="CF34" i="127"/>
  <c r="X34" i="127"/>
  <c r="BP34" i="127"/>
  <c r="CH34" i="127"/>
  <c r="CD34" i="127"/>
  <c r="AJ34" i="127"/>
  <c r="R34" i="127"/>
  <c r="CR46" i="127"/>
  <c r="CJ46" i="127"/>
  <c r="DA46" i="127"/>
  <c r="DQ46" i="127"/>
  <c r="EG46" i="127"/>
  <c r="DF46" i="127"/>
  <c r="DV46" i="127"/>
  <c r="EL46" i="127"/>
  <c r="DK46" i="127"/>
  <c r="EA46" i="127"/>
  <c r="CZ46" i="127"/>
  <c r="DT46" i="127"/>
  <c r="EN46" i="127"/>
  <c r="CN46" i="127"/>
  <c r="J46" i="127"/>
  <c r="DE46" i="127"/>
  <c r="DU46" i="127"/>
  <c r="EK46" i="127"/>
  <c r="DJ46" i="127"/>
  <c r="DZ46" i="127"/>
  <c r="CY46" i="127"/>
  <c r="DO46" i="127"/>
  <c r="EE46" i="127"/>
  <c r="DP46" i="127"/>
  <c r="EJ46" i="127"/>
  <c r="CV46" i="127"/>
  <c r="CL46" i="127"/>
  <c r="L46" i="127"/>
  <c r="DI46" i="127"/>
  <c r="DY46" i="127"/>
  <c r="CX46" i="127"/>
  <c r="DN46" i="127"/>
  <c r="ED46" i="127"/>
  <c r="DC46" i="127"/>
  <c r="DS46" i="127"/>
  <c r="EI46" i="127"/>
  <c r="EF46" i="127"/>
  <c r="DH46" i="127"/>
  <c r="DL46" i="127"/>
  <c r="CP46" i="127"/>
  <c r="CT46" i="127"/>
  <c r="CW46" i="127"/>
  <c r="DM46" i="127"/>
  <c r="EC46" i="127"/>
  <c r="DB46" i="127"/>
  <c r="DR46" i="127"/>
  <c r="EH46" i="127"/>
  <c r="DG46" i="127"/>
  <c r="DW46" i="127"/>
  <c r="EM46" i="127"/>
  <c r="DD46" i="127"/>
  <c r="DX46" i="127"/>
  <c r="EB46" i="127"/>
  <c r="CD46" i="127"/>
  <c r="BH46" i="127"/>
  <c r="CB46" i="127"/>
  <c r="X46" i="127"/>
  <c r="AZ46" i="127"/>
  <c r="BZ46" i="127"/>
  <c r="CH46" i="127"/>
  <c r="BV46" i="127"/>
  <c r="AJ46" i="127"/>
  <c r="BF46" i="127"/>
  <c r="BR46" i="127"/>
  <c r="AF46" i="127"/>
  <c r="BT46" i="127"/>
  <c r="AB46" i="127"/>
  <c r="BD46" i="127"/>
  <c r="AV46" i="127"/>
  <c r="Z46" i="127"/>
  <c r="AN46" i="127"/>
  <c r="BX46" i="127"/>
  <c r="P46" i="127"/>
  <c r="BP46" i="127"/>
  <c r="AX46" i="127"/>
  <c r="BJ46" i="127"/>
  <c r="CF46" i="127"/>
  <c r="AH46" i="127"/>
  <c r="T46" i="127"/>
  <c r="BB46" i="127"/>
  <c r="R46" i="127"/>
  <c r="AD46" i="127"/>
  <c r="AR46" i="127"/>
  <c r="N46" i="127"/>
  <c r="AT46" i="127"/>
  <c r="BN46" i="127"/>
  <c r="V46" i="127"/>
  <c r="AP46" i="127"/>
  <c r="AL46" i="127"/>
  <c r="BL46" i="127"/>
  <c r="CN58" i="127"/>
  <c r="J58" i="127"/>
  <c r="CL58" i="127"/>
  <c r="CJ58" i="127"/>
  <c r="L58" i="127"/>
  <c r="CP58" i="127"/>
  <c r="CR58" i="127"/>
  <c r="CT58" i="127"/>
  <c r="DI58" i="127"/>
  <c r="DY58" i="127"/>
  <c r="CX58" i="127"/>
  <c r="DN58" i="127"/>
  <c r="ED58" i="127"/>
  <c r="DC58" i="127"/>
  <c r="DS58" i="127"/>
  <c r="EI58" i="127"/>
  <c r="EJ58" i="127"/>
  <c r="CV58" i="127"/>
  <c r="EF58" i="127"/>
  <c r="CW58" i="127"/>
  <c r="DM58" i="127"/>
  <c r="EC58" i="127"/>
  <c r="DB58" i="127"/>
  <c r="DR58" i="127"/>
  <c r="EH58" i="127"/>
  <c r="DG58" i="127"/>
  <c r="DW58" i="127"/>
  <c r="EM58" i="127"/>
  <c r="DH58" i="127"/>
  <c r="DL58" i="127"/>
  <c r="CZ58" i="127"/>
  <c r="DA58" i="127"/>
  <c r="DQ58" i="127"/>
  <c r="EG58" i="127"/>
  <c r="DF58" i="127"/>
  <c r="DV58" i="127"/>
  <c r="EL58" i="127"/>
  <c r="DK58" i="127"/>
  <c r="EA58" i="127"/>
  <c r="DD58" i="127"/>
  <c r="DX58" i="127"/>
  <c r="EB58" i="127"/>
  <c r="DE58" i="127"/>
  <c r="DU58" i="127"/>
  <c r="EK58" i="127"/>
  <c r="DJ58" i="127"/>
  <c r="DZ58" i="127"/>
  <c r="CY58" i="127"/>
  <c r="DO58" i="127"/>
  <c r="EE58" i="127"/>
  <c r="DT58" i="127"/>
  <c r="EN58" i="127"/>
  <c r="DP58" i="127"/>
  <c r="P58" i="127"/>
  <c r="BN58" i="127"/>
  <c r="AP58" i="127"/>
  <c r="BJ58" i="127"/>
  <c r="V58" i="127"/>
  <c r="BD58" i="127"/>
  <c r="BX58" i="127"/>
  <c r="BP58" i="127"/>
  <c r="AV58" i="127"/>
  <c r="N58" i="127"/>
  <c r="BL58" i="127"/>
  <c r="AJ58" i="127"/>
  <c r="AT58" i="127"/>
  <c r="CF58" i="127"/>
  <c r="AX58" i="127"/>
  <c r="AZ58" i="127"/>
  <c r="BZ58" i="127"/>
  <c r="AF58" i="127"/>
  <c r="AD58" i="127"/>
  <c r="CB58" i="127"/>
  <c r="BB58" i="127"/>
  <c r="CD58" i="127"/>
  <c r="X58" i="127"/>
  <c r="CH58" i="127"/>
  <c r="AB58" i="127"/>
  <c r="AH58" i="127"/>
  <c r="AR58" i="127"/>
  <c r="R58" i="127"/>
  <c r="AL58" i="127"/>
  <c r="BR58" i="127"/>
  <c r="AN58" i="127"/>
  <c r="BT58" i="127"/>
  <c r="BF58" i="127"/>
  <c r="BH58" i="127"/>
  <c r="T58" i="127"/>
  <c r="BV58" i="127"/>
  <c r="Z58" i="127"/>
  <c r="CN75" i="127"/>
  <c r="J75" i="127"/>
  <c r="CL75" i="127"/>
  <c r="CJ75" i="127"/>
  <c r="L75" i="127"/>
  <c r="CP75" i="127"/>
  <c r="CR75" i="127"/>
  <c r="CT75" i="127"/>
  <c r="DB75" i="127"/>
  <c r="DR75" i="127"/>
  <c r="EH75" i="127"/>
  <c r="DI75" i="127"/>
  <c r="EE75" i="127"/>
  <c r="DK75" i="127"/>
  <c r="EF75" i="127"/>
  <c r="DG75" i="127"/>
  <c r="EB75" i="127"/>
  <c r="EI75" i="127"/>
  <c r="DC75" i="127"/>
  <c r="DF75" i="127"/>
  <c r="DV75" i="127"/>
  <c r="EL75" i="127"/>
  <c r="DO75" i="127"/>
  <c r="EJ75" i="127"/>
  <c r="DP75" i="127"/>
  <c r="EK75" i="127"/>
  <c r="DL75" i="127"/>
  <c r="EG75" i="127"/>
  <c r="CW75" i="127"/>
  <c r="DX75" i="127"/>
  <c r="DJ75" i="127"/>
  <c r="DZ75" i="127"/>
  <c r="CY75" i="127"/>
  <c r="DT75" i="127"/>
  <c r="CZ75" i="127"/>
  <c r="DU75" i="127"/>
  <c r="CV75" i="127"/>
  <c r="DQ75" i="127"/>
  <c r="EM75" i="127"/>
  <c r="DS75" i="127"/>
  <c r="DH75" i="127"/>
  <c r="CX75" i="127"/>
  <c r="DN75" i="127"/>
  <c r="ED75" i="127"/>
  <c r="DD75" i="127"/>
  <c r="DY75" i="127"/>
  <c r="DE75" i="127"/>
  <c r="EA75" i="127"/>
  <c r="DA75" i="127"/>
  <c r="DW75" i="127"/>
  <c r="DM75" i="127"/>
  <c r="EN75" i="127"/>
  <c r="EC75" i="127"/>
  <c r="V75" i="127"/>
  <c r="AP75" i="127"/>
  <c r="BV75" i="127"/>
  <c r="AH75" i="127"/>
  <c r="BF75" i="127"/>
  <c r="X75" i="127"/>
  <c r="AB75" i="127"/>
  <c r="AN75" i="127"/>
  <c r="AX75" i="127"/>
  <c r="CB75" i="127"/>
  <c r="BT75" i="127"/>
  <c r="BP75" i="127"/>
  <c r="AV75" i="127"/>
  <c r="AR75" i="127"/>
  <c r="AJ75" i="127"/>
  <c r="CD75" i="127"/>
  <c r="BL75" i="127"/>
  <c r="BH75" i="127"/>
  <c r="T75" i="127"/>
  <c r="CF75" i="127"/>
  <c r="BD75" i="127"/>
  <c r="AZ75" i="127"/>
  <c r="CH75" i="127"/>
  <c r="AL75" i="127"/>
  <c r="BR75" i="127"/>
  <c r="AD75" i="127"/>
  <c r="BB75" i="127"/>
  <c r="BZ75" i="127"/>
  <c r="N75" i="127"/>
  <c r="BN75" i="127"/>
  <c r="AF75" i="127"/>
  <c r="AT75" i="127"/>
  <c r="BX75" i="127"/>
  <c r="Z75" i="127"/>
  <c r="BJ75" i="127"/>
  <c r="R75" i="127"/>
  <c r="P75" i="127"/>
  <c r="CP90" i="127"/>
  <c r="L90" i="127"/>
  <c r="DC90" i="127"/>
  <c r="DS90" i="127"/>
  <c r="EI90" i="127"/>
  <c r="DF90" i="127"/>
  <c r="EB90" i="127"/>
  <c r="DB90" i="127"/>
  <c r="DX90" i="127"/>
  <c r="CX90" i="127"/>
  <c r="DT90" i="127"/>
  <c r="CZ90" i="127"/>
  <c r="DJ90" i="127"/>
  <c r="CR90" i="127"/>
  <c r="CJ90" i="127"/>
  <c r="DG90" i="127"/>
  <c r="DW90" i="127"/>
  <c r="EM90" i="127"/>
  <c r="DL90" i="127"/>
  <c r="EG90" i="127"/>
  <c r="DH90" i="127"/>
  <c r="EC90" i="127"/>
  <c r="DD90" i="127"/>
  <c r="DY90" i="127"/>
  <c r="DU90" i="127"/>
  <c r="EF90" i="127"/>
  <c r="CN90" i="127"/>
  <c r="CT90" i="127"/>
  <c r="DK90" i="127"/>
  <c r="EA90" i="127"/>
  <c r="CV90" i="127"/>
  <c r="DQ90" i="127"/>
  <c r="EL90" i="127"/>
  <c r="DM90" i="127"/>
  <c r="EH90" i="127"/>
  <c r="DI90" i="127"/>
  <c r="ED90" i="127"/>
  <c r="DE90" i="127"/>
  <c r="DP90" i="127"/>
  <c r="CL90" i="127"/>
  <c r="J90" i="127"/>
  <c r="CY90" i="127"/>
  <c r="DO90" i="127"/>
  <c r="EE90" i="127"/>
  <c r="DA90" i="127"/>
  <c r="DV90" i="127"/>
  <c r="CW90" i="127"/>
  <c r="DR90" i="127"/>
  <c r="EN90" i="127"/>
  <c r="DN90" i="127"/>
  <c r="EJ90" i="127"/>
  <c r="DZ90" i="127"/>
  <c r="EK90" i="127"/>
  <c r="AD90" i="127"/>
  <c r="CD90" i="127"/>
  <c r="AT90" i="127"/>
  <c r="V90" i="127"/>
  <c r="AX90" i="127"/>
  <c r="BZ90" i="127"/>
  <c r="BX90" i="127"/>
  <c r="AN90" i="127"/>
  <c r="R90" i="127"/>
  <c r="T90" i="127"/>
  <c r="P90" i="127"/>
  <c r="BT90" i="127"/>
  <c r="AF90" i="127"/>
  <c r="BN90" i="127"/>
  <c r="AB90" i="127"/>
  <c r="BL90" i="127"/>
  <c r="AZ90" i="127"/>
  <c r="BR90" i="127"/>
  <c r="AV90" i="127"/>
  <c r="X90" i="127"/>
  <c r="BP90" i="127"/>
  <c r="BF90" i="127"/>
  <c r="BJ90" i="127"/>
  <c r="N90" i="127"/>
  <c r="BD90" i="127"/>
  <c r="AH90" i="127"/>
  <c r="AR90" i="127"/>
  <c r="CH90" i="127"/>
  <c r="AL90" i="127"/>
  <c r="BH90" i="127"/>
  <c r="Z90" i="127"/>
  <c r="BB90" i="127"/>
  <c r="CF90" i="127"/>
  <c r="AP90" i="127"/>
  <c r="BV90" i="127"/>
  <c r="AJ90" i="127"/>
  <c r="CB90" i="127"/>
  <c r="CL106" i="127"/>
  <c r="J106" i="127"/>
  <c r="DK106" i="127"/>
  <c r="EA106" i="127"/>
  <c r="CV106" i="127"/>
  <c r="DQ106" i="127"/>
  <c r="EL106" i="127"/>
  <c r="DM106" i="127"/>
  <c r="EH106" i="127"/>
  <c r="DI106" i="127"/>
  <c r="ED106" i="127"/>
  <c r="DJ106" i="127"/>
  <c r="CZ106" i="127"/>
  <c r="CP106" i="127"/>
  <c r="CT106" i="127"/>
  <c r="CY106" i="127"/>
  <c r="DO106" i="127"/>
  <c r="EE106" i="127"/>
  <c r="DA106" i="127"/>
  <c r="DV106" i="127"/>
  <c r="CW106" i="127"/>
  <c r="DR106" i="127"/>
  <c r="EN106" i="127"/>
  <c r="DN106" i="127"/>
  <c r="EJ106" i="127"/>
  <c r="EF106" i="127"/>
  <c r="DU106" i="127"/>
  <c r="CR106" i="127"/>
  <c r="CJ106" i="127"/>
  <c r="DC106" i="127"/>
  <c r="DS106" i="127"/>
  <c r="EI106" i="127"/>
  <c r="DF106" i="127"/>
  <c r="EB106" i="127"/>
  <c r="DB106" i="127"/>
  <c r="DX106" i="127"/>
  <c r="CX106" i="127"/>
  <c r="DT106" i="127"/>
  <c r="DE106" i="127"/>
  <c r="DP106" i="127"/>
  <c r="CN106" i="127"/>
  <c r="L106" i="127"/>
  <c r="DG106" i="127"/>
  <c r="DW106" i="127"/>
  <c r="EM106" i="127"/>
  <c r="DL106" i="127"/>
  <c r="EG106" i="127"/>
  <c r="DH106" i="127"/>
  <c r="EC106" i="127"/>
  <c r="DD106" i="127"/>
  <c r="DY106" i="127"/>
  <c r="DZ106" i="127"/>
  <c r="EK106" i="127"/>
  <c r="AL106" i="127"/>
  <c r="CH106" i="127"/>
  <c r="N106" i="127"/>
  <c r="BZ106" i="127"/>
  <c r="CF106" i="127"/>
  <c r="AP106" i="127"/>
  <c r="BX106" i="127"/>
  <c r="BL106" i="127"/>
  <c r="AT106" i="127"/>
  <c r="AD106" i="127"/>
  <c r="BR106" i="127"/>
  <c r="AN106" i="127"/>
  <c r="CD106" i="127"/>
  <c r="AX106" i="127"/>
  <c r="BV106" i="127"/>
  <c r="BJ106" i="127"/>
  <c r="BF106" i="127"/>
  <c r="AF106" i="127"/>
  <c r="BT106" i="127"/>
  <c r="X106" i="127"/>
  <c r="BP106" i="127"/>
  <c r="AH106" i="127"/>
  <c r="BN106" i="127"/>
  <c r="AB106" i="127"/>
  <c r="AR106" i="127"/>
  <c r="AV106" i="127"/>
  <c r="AJ106" i="127"/>
  <c r="BB106" i="127"/>
  <c r="P106" i="127"/>
  <c r="AZ106" i="127"/>
  <c r="T106" i="127"/>
  <c r="BH106" i="127"/>
  <c r="Z106" i="127"/>
  <c r="BD106" i="127"/>
  <c r="R106" i="127"/>
  <c r="CB106" i="127"/>
  <c r="V106" i="127"/>
  <c r="CN118" i="127"/>
  <c r="J118" i="127"/>
  <c r="CY118" i="127"/>
  <c r="DO118" i="127"/>
  <c r="EE118" i="127"/>
  <c r="DE118" i="127"/>
  <c r="DZ118" i="127"/>
  <c r="DA118" i="127"/>
  <c r="DV118" i="127"/>
  <c r="CW118" i="127"/>
  <c r="DR118" i="127"/>
  <c r="EN118" i="127"/>
  <c r="DY118" i="127"/>
  <c r="EJ118" i="127"/>
  <c r="CP118" i="127"/>
  <c r="CJ118" i="127"/>
  <c r="DC118" i="127"/>
  <c r="DS118" i="127"/>
  <c r="EI118" i="127"/>
  <c r="DJ118" i="127"/>
  <c r="EF118" i="127"/>
  <c r="DF118" i="127"/>
  <c r="EB118" i="127"/>
  <c r="DB118" i="127"/>
  <c r="DX118" i="127"/>
  <c r="CX118" i="127"/>
  <c r="DI118" i="127"/>
  <c r="CR118" i="127"/>
  <c r="CT118" i="127"/>
  <c r="DG118" i="127"/>
  <c r="DW118" i="127"/>
  <c r="EM118" i="127"/>
  <c r="DP118" i="127"/>
  <c r="EK118" i="127"/>
  <c r="DL118" i="127"/>
  <c r="EG118" i="127"/>
  <c r="DH118" i="127"/>
  <c r="EC118" i="127"/>
  <c r="DT118" i="127"/>
  <c r="ED118" i="127"/>
  <c r="CL118" i="127"/>
  <c r="L118" i="127"/>
  <c r="DK118" i="127"/>
  <c r="EA118" i="127"/>
  <c r="CZ118" i="127"/>
  <c r="DU118" i="127"/>
  <c r="CV118" i="127"/>
  <c r="DQ118" i="127"/>
  <c r="EL118" i="127"/>
  <c r="DM118" i="127"/>
  <c r="EH118" i="127"/>
  <c r="DD118" i="127"/>
  <c r="DN118" i="127"/>
  <c r="AL118" i="127"/>
  <c r="X118" i="127"/>
  <c r="CF118" i="127"/>
  <c r="AT118" i="127"/>
  <c r="AZ118" i="127"/>
  <c r="BZ118" i="127"/>
  <c r="AB118" i="127"/>
  <c r="AD118" i="127"/>
  <c r="BD118" i="127"/>
  <c r="BF118" i="127"/>
  <c r="Z118" i="127"/>
  <c r="BL118" i="127"/>
  <c r="BR118" i="127"/>
  <c r="AN118" i="127"/>
  <c r="AV118" i="127"/>
  <c r="BN118" i="127"/>
  <c r="CH118" i="127"/>
  <c r="BJ118" i="127"/>
  <c r="CD118" i="127"/>
  <c r="AP118" i="127"/>
  <c r="N118" i="127"/>
  <c r="BV118" i="127"/>
  <c r="AJ118" i="127"/>
  <c r="AH118" i="127"/>
  <c r="AR118" i="127"/>
  <c r="BB118" i="127"/>
  <c r="R118" i="127"/>
  <c r="AF118" i="127"/>
  <c r="P118" i="127"/>
  <c r="V118" i="127"/>
  <c r="BH118" i="127"/>
  <c r="BX118" i="127"/>
  <c r="CB118" i="127"/>
  <c r="AX118" i="127"/>
  <c r="BP118" i="127"/>
  <c r="BT118" i="127"/>
  <c r="T118" i="127"/>
  <c r="CP50" i="127"/>
  <c r="CL50" i="127"/>
  <c r="DE50" i="127"/>
  <c r="DU50" i="127"/>
  <c r="EK50" i="127"/>
  <c r="DJ50" i="127"/>
  <c r="CY50" i="127"/>
  <c r="DO50" i="127"/>
  <c r="EE50" i="127"/>
  <c r="DL50" i="127"/>
  <c r="DH50" i="127"/>
  <c r="AT50" i="127"/>
  <c r="BP50" i="127"/>
  <c r="Z50" i="127"/>
  <c r="EN50" i="127"/>
  <c r="BN50" i="127"/>
  <c r="BL50" i="127"/>
  <c r="BT50" i="127"/>
  <c r="CN50" i="127"/>
  <c r="J50" i="127"/>
  <c r="DI50" i="127"/>
  <c r="DY50" i="127"/>
  <c r="CX50" i="127"/>
  <c r="DN50" i="127"/>
  <c r="ED50" i="127"/>
  <c r="DC50" i="127"/>
  <c r="DS50" i="127"/>
  <c r="EI50" i="127"/>
  <c r="EB50" i="127"/>
  <c r="DD50" i="127"/>
  <c r="DX50" i="127"/>
  <c r="AL50" i="127"/>
  <c r="BX50" i="127"/>
  <c r="BF50" i="127"/>
  <c r="N50" i="127"/>
  <c r="T50" i="127"/>
  <c r="BV50" i="127"/>
  <c r="R50" i="127"/>
  <c r="BH50" i="127"/>
  <c r="AX50" i="127"/>
  <c r="AJ50" i="127"/>
  <c r="CJ50" i="127"/>
  <c r="CR50" i="127"/>
  <c r="CW50" i="127"/>
  <c r="DM50" i="127"/>
  <c r="EC50" i="127"/>
  <c r="DB50" i="127"/>
  <c r="DR50" i="127"/>
  <c r="EH50" i="127"/>
  <c r="DG50" i="127"/>
  <c r="DW50" i="127"/>
  <c r="CZ50" i="127"/>
  <c r="DT50" i="127"/>
  <c r="P50" i="127"/>
  <c r="BZ50" i="127"/>
  <c r="CF50" i="127"/>
  <c r="CT50" i="127"/>
  <c r="L50" i="127"/>
  <c r="DA50" i="127"/>
  <c r="DQ50" i="127"/>
  <c r="EG50" i="127"/>
  <c r="DF50" i="127"/>
  <c r="DV50" i="127"/>
  <c r="EL50" i="127"/>
  <c r="DK50" i="127"/>
  <c r="EA50" i="127"/>
  <c r="CV50" i="127"/>
  <c r="DP50" i="127"/>
  <c r="EJ50" i="127"/>
  <c r="V50" i="127"/>
  <c r="AR50" i="127"/>
  <c r="AB50" i="127"/>
  <c r="AZ50" i="127"/>
  <c r="CH50" i="127"/>
  <c r="AN50" i="127"/>
  <c r="BR50" i="127"/>
  <c r="AF50" i="127"/>
  <c r="BB50" i="127"/>
  <c r="DZ50" i="127"/>
  <c r="EF50" i="127"/>
  <c r="CB50" i="127"/>
  <c r="AD50" i="127"/>
  <c r="AV50" i="127"/>
  <c r="AH50" i="127"/>
  <c r="BJ50" i="127"/>
  <c r="X50" i="127"/>
  <c r="EM50" i="127"/>
  <c r="AP50" i="127"/>
  <c r="CD50" i="127"/>
  <c r="BD50" i="127"/>
  <c r="CN103" i="127"/>
  <c r="L103" i="127"/>
  <c r="DM103" i="127"/>
  <c r="DK103" i="127"/>
  <c r="DJ103" i="127"/>
  <c r="EN103" i="127"/>
  <c r="EK103" i="127"/>
  <c r="DN103" i="127"/>
  <c r="CY103" i="127"/>
  <c r="DL103" i="127"/>
  <c r="DR103" i="127"/>
  <c r="DD103" i="127"/>
  <c r="EG103" i="127"/>
  <c r="AT103" i="127"/>
  <c r="CD103" i="127"/>
  <c r="BR103" i="127"/>
  <c r="P103" i="127"/>
  <c r="BD103" i="127"/>
  <c r="BF103" i="127"/>
  <c r="AV103" i="127"/>
  <c r="BH103" i="127"/>
  <c r="T103" i="127"/>
  <c r="CT103" i="127"/>
  <c r="CR103" i="127"/>
  <c r="DF103" i="127"/>
  <c r="EI103" i="127"/>
  <c r="EF103" i="127"/>
  <c r="DZ103" i="127"/>
  <c r="DO103" i="127"/>
  <c r="DQ103" i="127"/>
  <c r="ED103" i="127"/>
  <c r="DT103" i="127"/>
  <c r="EM103" i="127"/>
  <c r="EH103" i="127"/>
  <c r="DY103" i="127"/>
  <c r="DA103" i="127"/>
  <c r="BV103" i="127"/>
  <c r="AR103" i="127"/>
  <c r="AF103" i="127"/>
  <c r="BX103" i="127"/>
  <c r="R103" i="127"/>
  <c r="BZ103" i="127"/>
  <c r="AH103" i="127"/>
  <c r="CB103" i="127"/>
  <c r="AX103" i="127"/>
  <c r="J103" i="127"/>
  <c r="CJ103" i="127"/>
  <c r="DV103" i="127"/>
  <c r="DI103" i="127"/>
  <c r="CV103" i="127"/>
  <c r="CW103" i="127"/>
  <c r="EJ103" i="127"/>
  <c r="DG103" i="127"/>
  <c r="DC103" i="127"/>
  <c r="CZ103" i="127"/>
  <c r="EB103" i="127"/>
  <c r="DH103" i="127"/>
  <c r="DE103" i="127"/>
  <c r="N103" i="127"/>
  <c r="AL103" i="127"/>
  <c r="BT103" i="127"/>
  <c r="BL103" i="127"/>
  <c r="AD103" i="127"/>
  <c r="BP103" i="127"/>
  <c r="X103" i="127"/>
  <c r="V103" i="127"/>
  <c r="AZ103" i="127"/>
  <c r="AJ103" i="127"/>
  <c r="CP103" i="127"/>
  <c r="CL103" i="127"/>
  <c r="EL103" i="127"/>
  <c r="EE103" i="127"/>
  <c r="DW103" i="127"/>
  <c r="DS103" i="127"/>
  <c r="DP103" i="127"/>
  <c r="CX103" i="127"/>
  <c r="DX103" i="127"/>
  <c r="DU103" i="127"/>
  <c r="DB103" i="127"/>
  <c r="EC103" i="127"/>
  <c r="EA103" i="127"/>
  <c r="CF103" i="127"/>
  <c r="AN103" i="127"/>
  <c r="AB103" i="127"/>
  <c r="BJ103" i="127"/>
  <c r="BB103" i="127"/>
  <c r="Z103" i="127"/>
  <c r="BN103" i="127"/>
  <c r="CH103" i="127"/>
  <c r="AP103" i="127"/>
  <c r="CJ110" i="127"/>
  <c r="CL110" i="127"/>
  <c r="DW110" i="127"/>
  <c r="DI110" i="127"/>
  <c r="EL110" i="127"/>
  <c r="CW110" i="127"/>
  <c r="EJ110" i="127"/>
  <c r="DL110" i="127"/>
  <c r="DB110" i="127"/>
  <c r="CZ110" i="127"/>
  <c r="EG110" i="127"/>
  <c r="DH110" i="127"/>
  <c r="DE110" i="127"/>
  <c r="P110" i="127"/>
  <c r="BJ110" i="127"/>
  <c r="AZ110" i="127"/>
  <c r="CB110" i="127"/>
  <c r="CF110" i="127"/>
  <c r="R110" i="127"/>
  <c r="AN110" i="127"/>
  <c r="X110" i="127"/>
  <c r="AX110" i="127"/>
  <c r="AB110" i="127"/>
  <c r="CP110" i="127"/>
  <c r="CR110" i="127"/>
  <c r="EM110" i="127"/>
  <c r="ED110" i="127"/>
  <c r="EB110" i="127"/>
  <c r="DR110" i="127"/>
  <c r="DP110" i="127"/>
  <c r="CY110" i="127"/>
  <c r="DX110" i="127"/>
  <c r="DU110" i="127"/>
  <c r="DC110" i="127"/>
  <c r="EC110" i="127"/>
  <c r="DZ110" i="127"/>
  <c r="CH110" i="127"/>
  <c r="AL110" i="127"/>
  <c r="AD110" i="127"/>
  <c r="BL110" i="127"/>
  <c r="AT110" i="127"/>
  <c r="BX110" i="127"/>
  <c r="BR110" i="127"/>
  <c r="AR110" i="127"/>
  <c r="BZ110" i="127"/>
  <c r="L110" i="127"/>
  <c r="J110" i="127"/>
  <c r="DM110" i="127"/>
  <c r="DJ110" i="127"/>
  <c r="DK110" i="127"/>
  <c r="EN110" i="127"/>
  <c r="EK110" i="127"/>
  <c r="DO110" i="127"/>
  <c r="CX110" i="127"/>
  <c r="CV110" i="127"/>
  <c r="DS110" i="127"/>
  <c r="DD110" i="127"/>
  <c r="DQ110" i="127"/>
  <c r="BD110" i="127"/>
  <c r="BH110" i="127"/>
  <c r="BT110" i="127"/>
  <c r="AP110" i="127"/>
  <c r="Z110" i="127"/>
  <c r="AV110" i="127"/>
  <c r="AF110" i="127"/>
  <c r="N110" i="127"/>
  <c r="AJ110" i="127"/>
  <c r="CT110" i="127"/>
  <c r="CN110" i="127"/>
  <c r="DG110" i="127"/>
  <c r="EH110" i="127"/>
  <c r="EF110" i="127"/>
  <c r="EA110" i="127"/>
  <c r="DN110" i="127"/>
  <c r="DA110" i="127"/>
  <c r="EE110" i="127"/>
  <c r="DT110" i="127"/>
  <c r="DV110" i="127"/>
  <c r="EI110" i="127"/>
  <c r="DY110" i="127"/>
  <c r="DF110" i="127"/>
  <c r="BF110" i="127"/>
  <c r="V110" i="127"/>
  <c r="AH110" i="127"/>
  <c r="BB110" i="127"/>
  <c r="BV110" i="127"/>
  <c r="CD110" i="127"/>
  <c r="T110" i="127"/>
  <c r="BN110" i="127"/>
  <c r="BP110" i="127"/>
  <c r="CT77" i="127"/>
  <c r="CY77" i="127"/>
  <c r="CW77" i="127"/>
  <c r="DY77" i="127"/>
  <c r="BH77" i="127"/>
  <c r="AT77" i="127"/>
  <c r="CZ77" i="127"/>
  <c r="DZ77" i="127"/>
  <c r="DW77" i="127"/>
  <c r="BD77" i="127"/>
  <c r="BX77" i="127"/>
  <c r="N77" i="127"/>
  <c r="DT77" i="127"/>
  <c r="DK77" i="127"/>
  <c r="ED77" i="127"/>
  <c r="CD77" i="127"/>
  <c r="AR77" i="127"/>
  <c r="CP77" i="127"/>
  <c r="DO77" i="127"/>
  <c r="DM77" i="127"/>
  <c r="BT77" i="127"/>
  <c r="X77" i="127"/>
  <c r="AB77" i="127"/>
  <c r="CV77" i="127"/>
  <c r="DU77" i="127"/>
  <c r="DR77" i="127"/>
  <c r="BJ77" i="127"/>
  <c r="BR77" i="127"/>
  <c r="T77" i="127"/>
  <c r="DP77" i="127"/>
  <c r="DF77" i="127"/>
  <c r="DI77" i="127"/>
  <c r="AN77" i="127"/>
  <c r="AJ77" i="127"/>
  <c r="CJ77" i="127"/>
  <c r="EJ77" i="127"/>
  <c r="EG77" i="127"/>
  <c r="DS77" i="127"/>
  <c r="AV77" i="127"/>
  <c r="CB77" i="127"/>
  <c r="DH77" i="127"/>
  <c r="EK77" i="127"/>
  <c r="EH77" i="127"/>
  <c r="BN77" i="127"/>
  <c r="BF77" i="127"/>
  <c r="DL77" i="127"/>
  <c r="DA77" i="127"/>
  <c r="EM77" i="127"/>
  <c r="AL77" i="127"/>
  <c r="AH77" i="127"/>
  <c r="CR77" i="127"/>
  <c r="EF77" i="127"/>
  <c r="EA77" i="127"/>
  <c r="CX77" i="127"/>
  <c r="BL77" i="127"/>
  <c r="CF77" i="127"/>
  <c r="CL77" i="127"/>
  <c r="DJ77" i="127"/>
  <c r="DG77" i="127"/>
  <c r="CH77" i="127"/>
  <c r="AF77" i="127"/>
  <c r="Z77" i="127"/>
  <c r="DX77" i="127"/>
  <c r="DQ77" i="127"/>
  <c r="DN77" i="127"/>
  <c r="BZ77" i="127"/>
  <c r="V77" i="127"/>
  <c r="CN77" i="127"/>
  <c r="EB77" i="127"/>
  <c r="DV77" i="127"/>
  <c r="EI77" i="127"/>
  <c r="BV77" i="127"/>
  <c r="P77" i="127"/>
  <c r="J77" i="127"/>
  <c r="DE77" i="127"/>
  <c r="DB77" i="127"/>
  <c r="R77" i="127"/>
  <c r="AD77" i="127"/>
  <c r="AX77" i="127"/>
  <c r="DD77" i="127"/>
  <c r="EE77" i="127"/>
  <c r="EC77" i="127"/>
  <c r="AP77" i="127"/>
  <c r="BB77" i="127"/>
  <c r="L77" i="127"/>
  <c r="EN77" i="127"/>
  <c r="EL77" i="127"/>
  <c r="DC77" i="127"/>
  <c r="AZ77" i="127"/>
  <c r="BP77" i="127"/>
  <c r="J117" i="127"/>
  <c r="CP117" i="127"/>
  <c r="DP117" i="127"/>
  <c r="CX117" i="127"/>
  <c r="DA117" i="127"/>
  <c r="EJ117" i="127"/>
  <c r="DY117" i="127"/>
  <c r="EG117" i="127"/>
  <c r="DM117" i="127"/>
  <c r="DJ117" i="127"/>
  <c r="CV117" i="127"/>
  <c r="DR117" i="127"/>
  <c r="DO117" i="127"/>
  <c r="CD117" i="127"/>
  <c r="AP117" i="127"/>
  <c r="N117" i="127"/>
  <c r="AX117" i="127"/>
  <c r="AF117" i="127"/>
  <c r="AL117" i="127"/>
  <c r="AB117" i="127"/>
  <c r="BH117" i="127"/>
  <c r="AN117" i="127"/>
  <c r="BP117" i="127"/>
  <c r="CR117" i="127"/>
  <c r="CT117" i="127"/>
  <c r="EF117" i="127"/>
  <c r="DS117" i="127"/>
  <c r="DK117" i="127"/>
  <c r="DG117" i="127"/>
  <c r="DE117" i="127"/>
  <c r="DH117" i="127"/>
  <c r="EH117" i="127"/>
  <c r="EE117" i="127"/>
  <c r="DL117" i="127"/>
  <c r="EM117" i="127"/>
  <c r="EK117" i="127"/>
  <c r="AV117" i="127"/>
  <c r="AJ117" i="127"/>
  <c r="BD117" i="127"/>
  <c r="AD117" i="127"/>
  <c r="AR117" i="127"/>
  <c r="BR117" i="127"/>
  <c r="R117" i="127"/>
  <c r="BB117" i="127"/>
  <c r="CH117" i="127"/>
  <c r="L117" i="127"/>
  <c r="CL117" i="127"/>
  <c r="DB117" i="127"/>
  <c r="CY117" i="127"/>
  <c r="DD117" i="127"/>
  <c r="EC117" i="127"/>
  <c r="DZ117" i="127"/>
  <c r="DX117" i="127"/>
  <c r="DI117" i="127"/>
  <c r="DF117" i="127"/>
  <c r="EB117" i="127"/>
  <c r="DN117" i="127"/>
  <c r="EA117" i="127"/>
  <c r="V117" i="127"/>
  <c r="CF117" i="127"/>
  <c r="BX117" i="127"/>
  <c r="BT117" i="127"/>
  <c r="BN117" i="127"/>
  <c r="P117" i="127"/>
  <c r="X117" i="127"/>
  <c r="BL117" i="127"/>
  <c r="BV117" i="127"/>
  <c r="CN117" i="127"/>
  <c r="CJ117" i="127"/>
  <c r="CZ117" i="127"/>
  <c r="DW117" i="127"/>
  <c r="DU117" i="127"/>
  <c r="DT117" i="127"/>
  <c r="DC117" i="127"/>
  <c r="DV117" i="127"/>
  <c r="EN117" i="127"/>
  <c r="ED117" i="127"/>
  <c r="DQ117" i="127"/>
  <c r="CW117" i="127"/>
  <c r="EI117" i="127"/>
  <c r="EL117" i="127"/>
  <c r="BZ117" i="127"/>
  <c r="BJ117" i="127"/>
  <c r="AZ117" i="127"/>
  <c r="AH117" i="127"/>
  <c r="T117" i="127"/>
  <c r="CB117" i="127"/>
  <c r="BF117" i="127"/>
  <c r="AT117" i="127"/>
  <c r="Z117" i="127"/>
  <c r="CR69" i="127"/>
  <c r="CY69" i="127"/>
  <c r="CJ69" i="127"/>
  <c r="DS69" i="127"/>
  <c r="CV69" i="127"/>
  <c r="DQ69" i="127"/>
  <c r="DB69" i="127"/>
  <c r="EN69" i="127"/>
  <c r="EC69" i="127"/>
  <c r="EB69" i="127"/>
  <c r="DZ69" i="127"/>
  <c r="DP69" i="127"/>
  <c r="CW69" i="127"/>
  <c r="AH69" i="127"/>
  <c r="V69" i="127"/>
  <c r="BP69" i="127"/>
  <c r="Z69" i="127"/>
  <c r="AP69" i="127"/>
  <c r="BJ69" i="127"/>
  <c r="N69" i="127"/>
  <c r="P69" i="127"/>
  <c r="BV69" i="127"/>
  <c r="CL69" i="127"/>
  <c r="DO69" i="127"/>
  <c r="CT69" i="127"/>
  <c r="EI69" i="127"/>
  <c r="DT69" i="127"/>
  <c r="DJ69" i="127"/>
  <c r="DW69" i="127"/>
  <c r="ED69" i="127"/>
  <c r="DF69" i="127"/>
  <c r="DE69" i="127"/>
  <c r="DA69" i="127"/>
  <c r="EF69" i="127"/>
  <c r="EH69" i="127"/>
  <c r="BZ69" i="127"/>
  <c r="BX69" i="127"/>
  <c r="AJ69" i="127"/>
  <c r="AF69" i="127"/>
  <c r="BB69" i="127"/>
  <c r="AB69" i="127"/>
  <c r="AL69" i="127"/>
  <c r="T69" i="127"/>
  <c r="CB69" i="127"/>
  <c r="CN69" i="127"/>
  <c r="CP69" i="127"/>
  <c r="EE69" i="127"/>
  <c r="CX69" i="127"/>
  <c r="DD69" i="127"/>
  <c r="EJ69" i="127"/>
  <c r="DU69" i="127"/>
  <c r="DH69" i="127"/>
  <c r="DY69" i="127"/>
  <c r="EA69" i="127"/>
  <c r="EL69" i="127"/>
  <c r="DG69" i="127"/>
  <c r="DN69" i="127"/>
  <c r="EK69" i="127"/>
  <c r="CF69" i="127"/>
  <c r="AZ69" i="127"/>
  <c r="BL69" i="127"/>
  <c r="BN69" i="127"/>
  <c r="AD69" i="127"/>
  <c r="CH69" i="127"/>
  <c r="CD69" i="127"/>
  <c r="AT69" i="127"/>
  <c r="R69" i="127"/>
  <c r="L69" i="127"/>
  <c r="J69" i="127"/>
  <c r="CZ69" i="127"/>
  <c r="DC69" i="127"/>
  <c r="DK69" i="127"/>
  <c r="DV69" i="127"/>
  <c r="DM69" i="127"/>
  <c r="DX69" i="127"/>
  <c r="DR69" i="127"/>
  <c r="DL69" i="127"/>
  <c r="EG69" i="127"/>
  <c r="EM69" i="127"/>
  <c r="DI69" i="127"/>
  <c r="BR69" i="127"/>
  <c r="BF69" i="127"/>
  <c r="BD69" i="127"/>
  <c r="BT69" i="127"/>
  <c r="AN69" i="127"/>
  <c r="AR69" i="127"/>
  <c r="AX69" i="127"/>
  <c r="AV69" i="127"/>
  <c r="BH69" i="127"/>
  <c r="X69" i="127"/>
  <c r="CJ9" i="127"/>
  <c r="CL9" i="127"/>
  <c r="DF9" i="127"/>
  <c r="DV9" i="127"/>
  <c r="EL9" i="127"/>
  <c r="DK9" i="127"/>
  <c r="EA9" i="127"/>
  <c r="CZ9" i="127"/>
  <c r="EF9" i="127"/>
  <c r="DQ9" i="127"/>
  <c r="DD9" i="127"/>
  <c r="EJ9" i="127"/>
  <c r="EK9" i="127"/>
  <c r="CN9" i="127"/>
  <c r="J9" i="127"/>
  <c r="DJ9" i="127"/>
  <c r="DZ9" i="127"/>
  <c r="CY9" i="127"/>
  <c r="DO9" i="127"/>
  <c r="EE9" i="127"/>
  <c r="DH9" i="127"/>
  <c r="EN9" i="127"/>
  <c r="DY9" i="127"/>
  <c r="DL9" i="127"/>
  <c r="CW9" i="127"/>
  <c r="DM9" i="127"/>
  <c r="CR9" i="127"/>
  <c r="L9" i="127"/>
  <c r="CX9" i="127"/>
  <c r="DN9" i="127"/>
  <c r="ED9" i="127"/>
  <c r="DC9" i="127"/>
  <c r="DS9" i="127"/>
  <c r="EI9" i="127"/>
  <c r="DP9" i="127"/>
  <c r="DA9" i="127"/>
  <c r="EG9" i="127"/>
  <c r="DT9" i="127"/>
  <c r="EC9" i="127"/>
  <c r="DU9" i="127"/>
  <c r="CP9" i="127"/>
  <c r="CT9" i="127"/>
  <c r="DB9" i="127"/>
  <c r="DR9" i="127"/>
  <c r="EH9" i="127"/>
  <c r="DG9" i="127"/>
  <c r="DW9" i="127"/>
  <c r="EM9" i="127"/>
  <c r="DX9" i="127"/>
  <c r="DI9" i="127"/>
  <c r="CV9" i="127"/>
  <c r="EB9" i="127"/>
  <c r="DE9" i="127"/>
  <c r="V9" i="127"/>
  <c r="N9" i="127"/>
  <c r="AT9" i="127"/>
  <c r="CF9" i="127"/>
  <c r="AX9" i="127"/>
  <c r="BV9" i="127"/>
  <c r="BL9" i="127"/>
  <c r="BH9" i="127"/>
  <c r="AP9" i="127"/>
  <c r="AN9" i="127"/>
  <c r="R9" i="127"/>
  <c r="CD9" i="127"/>
  <c r="BF9" i="127"/>
  <c r="BT9" i="127"/>
  <c r="Z9" i="127"/>
  <c r="AV9" i="127"/>
  <c r="AL9" i="127"/>
  <c r="BN9" i="127"/>
  <c r="CB9" i="127"/>
  <c r="P9" i="127"/>
  <c r="BR9" i="127"/>
  <c r="AH9" i="127"/>
  <c r="BP9" i="127"/>
  <c r="AR9" i="127"/>
  <c r="AJ9" i="127"/>
  <c r="X9" i="127"/>
  <c r="AB9" i="127"/>
  <c r="AD9" i="127"/>
  <c r="AZ9" i="127"/>
  <c r="BJ9" i="127"/>
  <c r="BX9" i="127"/>
  <c r="BD9" i="127"/>
  <c r="CH9" i="127"/>
  <c r="AF9" i="127"/>
  <c r="BB9" i="127"/>
  <c r="BZ9" i="127"/>
  <c r="T9" i="127"/>
  <c r="CJ18" i="127"/>
  <c r="CT18" i="127"/>
  <c r="CW18" i="127"/>
  <c r="DM18" i="127"/>
  <c r="EC18" i="127"/>
  <c r="DB18" i="127"/>
  <c r="DR18" i="127"/>
  <c r="EH18" i="127"/>
  <c r="DS18" i="127"/>
  <c r="DD18" i="127"/>
  <c r="EJ18" i="127"/>
  <c r="DW18" i="127"/>
  <c r="EN18" i="127"/>
  <c r="EF18" i="127"/>
  <c r="CN18" i="127"/>
  <c r="J18" i="127"/>
  <c r="DA18" i="127"/>
  <c r="DQ18" i="127"/>
  <c r="EG18" i="127"/>
  <c r="DF18" i="127"/>
  <c r="DV18" i="127"/>
  <c r="EL18" i="127"/>
  <c r="EA18" i="127"/>
  <c r="DL18" i="127"/>
  <c r="CY18" i="127"/>
  <c r="EE18" i="127"/>
  <c r="DP18" i="127"/>
  <c r="CL18" i="127"/>
  <c r="L18" i="127"/>
  <c r="DE18" i="127"/>
  <c r="DU18" i="127"/>
  <c r="EK18" i="127"/>
  <c r="DJ18" i="127"/>
  <c r="DZ18" i="127"/>
  <c r="DC18" i="127"/>
  <c r="EI18" i="127"/>
  <c r="DT18" i="127"/>
  <c r="DG18" i="127"/>
  <c r="EM18" i="127"/>
  <c r="DX18" i="127"/>
  <c r="CP18" i="127"/>
  <c r="CR18" i="127"/>
  <c r="DI18" i="127"/>
  <c r="DY18" i="127"/>
  <c r="CX18" i="127"/>
  <c r="DN18" i="127"/>
  <c r="ED18" i="127"/>
  <c r="DK18" i="127"/>
  <c r="CV18" i="127"/>
  <c r="EB18" i="127"/>
  <c r="DO18" i="127"/>
  <c r="DH18" i="127"/>
  <c r="CZ18" i="127"/>
  <c r="V18" i="127"/>
  <c r="BL18" i="127"/>
  <c r="T18" i="127"/>
  <c r="AR18" i="127"/>
  <c r="AB18" i="127"/>
  <c r="BP18" i="127"/>
  <c r="AT18" i="127"/>
  <c r="AP18" i="127"/>
  <c r="AX18" i="127"/>
  <c r="CF18" i="127"/>
  <c r="BV18" i="127"/>
  <c r="CH18" i="127"/>
  <c r="BD18" i="127"/>
  <c r="CB18" i="127"/>
  <c r="AD18" i="127"/>
  <c r="CD18" i="127"/>
  <c r="R18" i="127"/>
  <c r="BR18" i="127"/>
  <c r="AL18" i="127"/>
  <c r="BT18" i="127"/>
  <c r="AH18" i="127"/>
  <c r="BZ18" i="127"/>
  <c r="BF18" i="127"/>
  <c r="BJ18" i="127"/>
  <c r="BX18" i="127"/>
  <c r="BH18" i="127"/>
  <c r="AF18" i="127"/>
  <c r="X18" i="127"/>
  <c r="P18" i="127"/>
  <c r="AZ18" i="127"/>
  <c r="AJ18" i="127"/>
  <c r="BN18" i="127"/>
  <c r="Z18" i="127"/>
  <c r="AV18" i="127"/>
  <c r="BB18" i="127"/>
  <c r="AN18" i="127"/>
  <c r="N18" i="127"/>
  <c r="CJ35" i="127"/>
  <c r="J35" i="127"/>
  <c r="CV35" i="127"/>
  <c r="DL35" i="127"/>
  <c r="EB35" i="127"/>
  <c r="CW35" i="127"/>
  <c r="DM35" i="127"/>
  <c r="EC35" i="127"/>
  <c r="DF35" i="127"/>
  <c r="EL35" i="127"/>
  <c r="DW35" i="127"/>
  <c r="DJ35" i="127"/>
  <c r="DK35" i="127"/>
  <c r="EI35" i="127"/>
  <c r="CN35" i="127"/>
  <c r="CT35" i="127"/>
  <c r="CZ35" i="127"/>
  <c r="DP35" i="127"/>
  <c r="EF35" i="127"/>
  <c r="DA35" i="127"/>
  <c r="DQ35" i="127"/>
  <c r="EG35" i="127"/>
  <c r="DN35" i="127"/>
  <c r="CY35" i="127"/>
  <c r="EE35" i="127"/>
  <c r="DR35" i="127"/>
  <c r="DS35" i="127"/>
  <c r="CL35" i="127"/>
  <c r="L35" i="127"/>
  <c r="DD35" i="127"/>
  <c r="DT35" i="127"/>
  <c r="EJ35" i="127"/>
  <c r="DE35" i="127"/>
  <c r="DU35" i="127"/>
  <c r="EK35" i="127"/>
  <c r="DV35" i="127"/>
  <c r="DG35" i="127"/>
  <c r="EM35" i="127"/>
  <c r="DZ35" i="127"/>
  <c r="EA35" i="127"/>
  <c r="CP35" i="127"/>
  <c r="CR35" i="127"/>
  <c r="DH35" i="127"/>
  <c r="DX35" i="127"/>
  <c r="EN35" i="127"/>
  <c r="DI35" i="127"/>
  <c r="DY35" i="127"/>
  <c r="CX35" i="127"/>
  <c r="ED35" i="127"/>
  <c r="DO35" i="127"/>
  <c r="DB35" i="127"/>
  <c r="EH35" i="127"/>
  <c r="DC35" i="127"/>
  <c r="X35" i="127"/>
  <c r="BZ35" i="127"/>
  <c r="AZ35" i="127"/>
  <c r="BR35" i="127"/>
  <c r="AD35" i="127"/>
  <c r="BP35" i="127"/>
  <c r="BT35" i="127"/>
  <c r="AT35" i="127"/>
  <c r="AV35" i="127"/>
  <c r="AP35" i="127"/>
  <c r="AJ35" i="127"/>
  <c r="BX35" i="127"/>
  <c r="AL35" i="127"/>
  <c r="CF35" i="127"/>
  <c r="BD35" i="127"/>
  <c r="BB35" i="127"/>
  <c r="T35" i="127"/>
  <c r="Z35" i="127"/>
  <c r="P35" i="127"/>
  <c r="V35" i="127"/>
  <c r="BN35" i="127"/>
  <c r="AF35" i="127"/>
  <c r="BF35" i="127"/>
  <c r="R35" i="127"/>
  <c r="AH35" i="127"/>
  <c r="BV35" i="127"/>
  <c r="AB35" i="127"/>
  <c r="CH35" i="127"/>
  <c r="N35" i="127"/>
  <c r="BJ35" i="127"/>
  <c r="CB35" i="127"/>
  <c r="AR35" i="127"/>
  <c r="CD35" i="127"/>
  <c r="AX35" i="127"/>
  <c r="BH35" i="127"/>
  <c r="BL35" i="127"/>
  <c r="AN35" i="127"/>
  <c r="CL47" i="127"/>
  <c r="L47" i="127"/>
  <c r="CP47" i="127"/>
  <c r="J47" i="127"/>
  <c r="CJ47" i="127"/>
  <c r="CT47" i="127"/>
  <c r="CN47" i="127"/>
  <c r="CR47" i="127"/>
  <c r="DD47" i="127"/>
  <c r="DT47" i="127"/>
  <c r="EJ47" i="127"/>
  <c r="DE47" i="127"/>
  <c r="DU47" i="127"/>
  <c r="EK47" i="127"/>
  <c r="DJ47" i="127"/>
  <c r="DL47" i="127"/>
  <c r="EF47" i="127"/>
  <c r="DI47" i="127"/>
  <c r="EC47" i="127"/>
  <c r="DF47" i="127"/>
  <c r="DZ47" i="127"/>
  <c r="DC47" i="127"/>
  <c r="DW47" i="127"/>
  <c r="CY47" i="127"/>
  <c r="CV47" i="127"/>
  <c r="DP47" i="127"/>
  <c r="EN47" i="127"/>
  <c r="DM47" i="127"/>
  <c r="EG47" i="127"/>
  <c r="DN47" i="127"/>
  <c r="ED47" i="127"/>
  <c r="DS47" i="127"/>
  <c r="EM47" i="127"/>
  <c r="DO47" i="127"/>
  <c r="CZ47" i="127"/>
  <c r="DX47" i="127"/>
  <c r="CW47" i="127"/>
  <c r="DQ47" i="127"/>
  <c r="CX47" i="127"/>
  <c r="DR47" i="127"/>
  <c r="EH47" i="127"/>
  <c r="EI47" i="127"/>
  <c r="DK47" i="127"/>
  <c r="EE47" i="127"/>
  <c r="DH47" i="127"/>
  <c r="EB47" i="127"/>
  <c r="DA47" i="127"/>
  <c r="DY47" i="127"/>
  <c r="DB47" i="127"/>
  <c r="DV47" i="127"/>
  <c r="EL47" i="127"/>
  <c r="DG47" i="127"/>
  <c r="EA47" i="127"/>
  <c r="AB47" i="127"/>
  <c r="AJ47" i="127"/>
  <c r="BH47" i="127"/>
  <c r="Z47" i="127"/>
  <c r="BL47" i="127"/>
  <c r="AF47" i="127"/>
  <c r="AD47" i="127"/>
  <c r="AH47" i="127"/>
  <c r="P47" i="127"/>
  <c r="CD47" i="127"/>
  <c r="N47" i="127"/>
  <c r="CH47" i="127"/>
  <c r="AZ47" i="127"/>
  <c r="R47" i="127"/>
  <c r="BF47" i="127"/>
  <c r="T47" i="127"/>
  <c r="CB47" i="127"/>
  <c r="BR47" i="127"/>
  <c r="BN47" i="127"/>
  <c r="V47" i="127"/>
  <c r="BV47" i="127"/>
  <c r="AV47" i="127"/>
  <c r="BZ47" i="127"/>
  <c r="AR47" i="127"/>
  <c r="CF47" i="127"/>
  <c r="BB47" i="127"/>
  <c r="AP47" i="127"/>
  <c r="BJ47" i="127"/>
  <c r="X47" i="127"/>
  <c r="BT47" i="127"/>
  <c r="AN47" i="127"/>
  <c r="BX47" i="127"/>
  <c r="AL47" i="127"/>
  <c r="AX47" i="127"/>
  <c r="BP47" i="127"/>
  <c r="BD47" i="127"/>
  <c r="AT47" i="127"/>
  <c r="CL60" i="127"/>
  <c r="L60" i="127"/>
  <c r="CP60" i="127"/>
  <c r="CR60" i="127"/>
  <c r="CJ60" i="127"/>
  <c r="J60" i="127"/>
  <c r="CN60" i="127"/>
  <c r="CT60" i="127"/>
  <c r="DC60" i="127"/>
  <c r="DS60" i="127"/>
  <c r="EI60" i="127"/>
  <c r="DD60" i="127"/>
  <c r="DT60" i="127"/>
  <c r="EJ60" i="127"/>
  <c r="DE60" i="127"/>
  <c r="DU60" i="127"/>
  <c r="EK60" i="127"/>
  <c r="DN60" i="127"/>
  <c r="EH60" i="127"/>
  <c r="DG60" i="127"/>
  <c r="DW60" i="127"/>
  <c r="EM60" i="127"/>
  <c r="DH60" i="127"/>
  <c r="DX60" i="127"/>
  <c r="EN60" i="127"/>
  <c r="DI60" i="127"/>
  <c r="DY60" i="127"/>
  <c r="DJ60" i="127"/>
  <c r="ED60" i="127"/>
  <c r="DF60" i="127"/>
  <c r="CY60" i="127"/>
  <c r="DO60" i="127"/>
  <c r="EE60" i="127"/>
  <c r="CZ60" i="127"/>
  <c r="DP60" i="127"/>
  <c r="EF60" i="127"/>
  <c r="DA60" i="127"/>
  <c r="DQ60" i="127"/>
  <c r="EG60" i="127"/>
  <c r="CX60" i="127"/>
  <c r="DR60" i="127"/>
  <c r="EL60" i="127"/>
  <c r="EA60" i="127"/>
  <c r="CW60" i="127"/>
  <c r="DB60" i="127"/>
  <c r="CV60" i="127"/>
  <c r="DM60" i="127"/>
  <c r="DV60" i="127"/>
  <c r="DL60" i="127"/>
  <c r="EC60" i="127"/>
  <c r="DK60" i="127"/>
  <c r="EB60" i="127"/>
  <c r="DZ60" i="127"/>
  <c r="AH60" i="127"/>
  <c r="BR60" i="127"/>
  <c r="AL60" i="127"/>
  <c r="BL60" i="127"/>
  <c r="AD60" i="127"/>
  <c r="BB60" i="127"/>
  <c r="BJ60" i="127"/>
  <c r="AZ60" i="127"/>
  <c r="AB60" i="127"/>
  <c r="R60" i="127"/>
  <c r="BD60" i="127"/>
  <c r="AN60" i="127"/>
  <c r="AV60" i="127"/>
  <c r="AF60" i="127"/>
  <c r="N60" i="127"/>
  <c r="Z60" i="127"/>
  <c r="AP60" i="127"/>
  <c r="BP60" i="127"/>
  <c r="P60" i="127"/>
  <c r="CF60" i="127"/>
  <c r="BF60" i="127"/>
  <c r="CH60" i="127"/>
  <c r="AX60" i="127"/>
  <c r="BZ60" i="127"/>
  <c r="CD60" i="127"/>
  <c r="CB60" i="127"/>
  <c r="V60" i="127"/>
  <c r="AT60" i="127"/>
  <c r="T60" i="127"/>
  <c r="BT60" i="127"/>
  <c r="AR60" i="127"/>
  <c r="BV60" i="127"/>
  <c r="AJ60" i="127"/>
  <c r="BH60" i="127"/>
  <c r="X60" i="127"/>
  <c r="BN60" i="127"/>
  <c r="BX60" i="127"/>
  <c r="CL76" i="127"/>
  <c r="CR76" i="127"/>
  <c r="CP76" i="127"/>
  <c r="J76" i="127"/>
  <c r="CJ76" i="127"/>
  <c r="L76" i="127"/>
  <c r="CN76" i="127"/>
  <c r="CT76" i="127"/>
  <c r="DI76" i="127"/>
  <c r="DY76" i="127"/>
  <c r="CV76" i="127"/>
  <c r="DR76" i="127"/>
  <c r="EM76" i="127"/>
  <c r="DN76" i="127"/>
  <c r="EI76" i="127"/>
  <c r="DJ76" i="127"/>
  <c r="EE76" i="127"/>
  <c r="DP76" i="127"/>
  <c r="DF76" i="127"/>
  <c r="CW76" i="127"/>
  <c r="DM76" i="127"/>
  <c r="EC76" i="127"/>
  <c r="DB76" i="127"/>
  <c r="DW76" i="127"/>
  <c r="CX76" i="127"/>
  <c r="DS76" i="127"/>
  <c r="EN76" i="127"/>
  <c r="DO76" i="127"/>
  <c r="EJ76" i="127"/>
  <c r="DE76" i="127"/>
  <c r="DU76" i="127"/>
  <c r="EK76" i="127"/>
  <c r="DL76" i="127"/>
  <c r="EH76" i="127"/>
  <c r="DH76" i="127"/>
  <c r="ED76" i="127"/>
  <c r="DD76" i="127"/>
  <c r="DG76" i="127"/>
  <c r="CY76" i="127"/>
  <c r="EF76" i="127"/>
  <c r="EA76" i="127"/>
  <c r="DA76" i="127"/>
  <c r="EB76" i="127"/>
  <c r="DT76" i="127"/>
  <c r="EL76" i="127"/>
  <c r="DQ76" i="127"/>
  <c r="DC76" i="127"/>
  <c r="DZ76" i="127"/>
  <c r="CZ76" i="127"/>
  <c r="EG76" i="127"/>
  <c r="DX76" i="127"/>
  <c r="DK76" i="127"/>
  <c r="DV76" i="127"/>
  <c r="P76" i="127"/>
  <c r="BZ76" i="127"/>
  <c r="BH76" i="127"/>
  <c r="CB76" i="127"/>
  <c r="AL76" i="127"/>
  <c r="AP76" i="127"/>
  <c r="BJ76" i="127"/>
  <c r="CF76" i="127"/>
  <c r="CH76" i="127"/>
  <c r="V76" i="127"/>
  <c r="AH76" i="127"/>
  <c r="BV76" i="127"/>
  <c r="AB76" i="127"/>
  <c r="CD76" i="127"/>
  <c r="AF76" i="127"/>
  <c r="BN76" i="127"/>
  <c r="BP76" i="127"/>
  <c r="BL76" i="127"/>
  <c r="AX76" i="127"/>
  <c r="T76" i="127"/>
  <c r="BR76" i="127"/>
  <c r="BB76" i="127"/>
  <c r="BD76" i="127"/>
  <c r="BT76" i="127"/>
  <c r="AN76" i="127"/>
  <c r="AR76" i="127"/>
  <c r="AJ76" i="127"/>
  <c r="BX76" i="127"/>
  <c r="Z76" i="127"/>
  <c r="AV76" i="127"/>
  <c r="X76" i="127"/>
  <c r="AZ76" i="127"/>
  <c r="BF76" i="127"/>
  <c r="R76" i="127"/>
  <c r="AD76" i="127"/>
  <c r="N76" i="127"/>
  <c r="AT76" i="127"/>
  <c r="CN92" i="127"/>
  <c r="L92" i="127"/>
  <c r="CL92" i="127"/>
  <c r="CT92" i="127"/>
  <c r="J92" i="127"/>
  <c r="CP92" i="127"/>
  <c r="CJ92" i="127"/>
  <c r="CR92" i="127"/>
  <c r="DI92" i="127"/>
  <c r="DY92" i="127"/>
  <c r="CV92" i="127"/>
  <c r="DR92" i="127"/>
  <c r="EM92" i="127"/>
  <c r="DN92" i="127"/>
  <c r="EI92" i="127"/>
  <c r="DJ92" i="127"/>
  <c r="EE92" i="127"/>
  <c r="CZ92" i="127"/>
  <c r="DK92" i="127"/>
  <c r="CW92" i="127"/>
  <c r="DM92" i="127"/>
  <c r="EC92" i="127"/>
  <c r="DB92" i="127"/>
  <c r="DW92" i="127"/>
  <c r="CX92" i="127"/>
  <c r="DS92" i="127"/>
  <c r="EN92" i="127"/>
  <c r="DO92" i="127"/>
  <c r="EJ92" i="127"/>
  <c r="DV92" i="127"/>
  <c r="EF92" i="127"/>
  <c r="DA92" i="127"/>
  <c r="DQ92" i="127"/>
  <c r="EG92" i="127"/>
  <c r="DG92" i="127"/>
  <c r="EB92" i="127"/>
  <c r="DC92" i="127"/>
  <c r="DX92" i="127"/>
  <c r="CY92" i="127"/>
  <c r="DT92" i="127"/>
  <c r="DP92" i="127"/>
  <c r="DF92" i="127"/>
  <c r="DE92" i="127"/>
  <c r="DU92" i="127"/>
  <c r="EK92" i="127"/>
  <c r="DL92" i="127"/>
  <c r="EH92" i="127"/>
  <c r="DH92" i="127"/>
  <c r="ED92" i="127"/>
  <c r="DD92" i="127"/>
  <c r="DZ92" i="127"/>
  <c r="EL92" i="127"/>
  <c r="EA92" i="127"/>
  <c r="X92" i="127"/>
  <c r="R92" i="127"/>
  <c r="BD92" i="127"/>
  <c r="AF92" i="127"/>
  <c r="AZ92" i="127"/>
  <c r="AR92" i="127"/>
  <c r="AV92" i="127"/>
  <c r="V92" i="127"/>
  <c r="BT92" i="127"/>
  <c r="AL92" i="127"/>
  <c r="T92" i="127"/>
  <c r="Z92" i="127"/>
  <c r="AX92" i="127"/>
  <c r="N92" i="127"/>
  <c r="AP92" i="127"/>
  <c r="BZ92" i="127"/>
  <c r="BH92" i="127"/>
  <c r="CB92" i="127"/>
  <c r="BF92" i="127"/>
  <c r="AH92" i="127"/>
  <c r="CH92" i="127"/>
  <c r="AJ92" i="127"/>
  <c r="BX92" i="127"/>
  <c r="CF92" i="127"/>
  <c r="BV92" i="127"/>
  <c r="AB92" i="127"/>
  <c r="BP92" i="127"/>
  <c r="AN92" i="127"/>
  <c r="P92" i="127"/>
  <c r="CD92" i="127"/>
  <c r="AD92" i="127"/>
  <c r="BL92" i="127"/>
  <c r="BJ92" i="127"/>
  <c r="BR92" i="127"/>
  <c r="BB92" i="127"/>
  <c r="AT92" i="127"/>
  <c r="BN92" i="127"/>
  <c r="CN107" i="127"/>
  <c r="L107" i="127"/>
  <c r="CL107" i="127"/>
  <c r="CT107" i="127"/>
  <c r="CP107" i="127"/>
  <c r="J107" i="127"/>
  <c r="CJ107" i="127"/>
  <c r="CR107" i="127"/>
  <c r="DF107" i="127"/>
  <c r="DV107" i="127"/>
  <c r="EL107" i="127"/>
  <c r="DO107" i="127"/>
  <c r="EJ107" i="127"/>
  <c r="CX107" i="127"/>
  <c r="DN107" i="127"/>
  <c r="ED107" i="127"/>
  <c r="DD107" i="127"/>
  <c r="DY107" i="127"/>
  <c r="DE107" i="127"/>
  <c r="DR107" i="127"/>
  <c r="DI107" i="127"/>
  <c r="DK107" i="127"/>
  <c r="EF107" i="127"/>
  <c r="DG107" i="127"/>
  <c r="EB107" i="127"/>
  <c r="DX107" i="127"/>
  <c r="EI107" i="127"/>
  <c r="AJ107" i="127"/>
  <c r="T107" i="127"/>
  <c r="BT107" i="127"/>
  <c r="Z107" i="127"/>
  <c r="X107" i="127"/>
  <c r="R107" i="127"/>
  <c r="BH107" i="127"/>
  <c r="CB107" i="127"/>
  <c r="CD107" i="127"/>
  <c r="AB107" i="127"/>
  <c r="DZ107" i="127"/>
  <c r="DT107" i="127"/>
  <c r="DP107" i="127"/>
  <c r="EK107" i="127"/>
  <c r="DL107" i="127"/>
  <c r="EG107" i="127"/>
  <c r="DH107" i="127"/>
  <c r="CW107" i="127"/>
  <c r="AV107" i="127"/>
  <c r="CH107" i="127"/>
  <c r="BJ107" i="127"/>
  <c r="CF107" i="127"/>
  <c r="BX107" i="127"/>
  <c r="BV107" i="127"/>
  <c r="AT107" i="127"/>
  <c r="BN107" i="127"/>
  <c r="AL107" i="127"/>
  <c r="DB107" i="127"/>
  <c r="EH107" i="127"/>
  <c r="EE107" i="127"/>
  <c r="DU107" i="127"/>
  <c r="CV107" i="127"/>
  <c r="DQ107" i="127"/>
  <c r="EM107" i="127"/>
  <c r="EC107" i="127"/>
  <c r="DS107" i="127"/>
  <c r="N107" i="127"/>
  <c r="BZ107" i="127"/>
  <c r="BB107" i="127"/>
  <c r="AX107" i="127"/>
  <c r="AP107" i="127"/>
  <c r="BL107" i="127"/>
  <c r="AN107" i="127"/>
  <c r="AZ107" i="127"/>
  <c r="BP107" i="127"/>
  <c r="DJ107" i="127"/>
  <c r="CY107" i="127"/>
  <c r="CZ107" i="127"/>
  <c r="EA107" i="127"/>
  <c r="DA107" i="127"/>
  <c r="DW107" i="127"/>
  <c r="DC107" i="127"/>
  <c r="DM107" i="127"/>
  <c r="EN107" i="127"/>
  <c r="V107" i="127"/>
  <c r="BR107" i="127"/>
  <c r="AD107" i="127"/>
  <c r="BD107" i="127"/>
  <c r="AH107" i="127"/>
  <c r="BF107" i="127"/>
  <c r="P107" i="127"/>
  <c r="AF107" i="127"/>
  <c r="AR107" i="127"/>
  <c r="CP119" i="127"/>
  <c r="CN119" i="127"/>
  <c r="CJ119" i="127"/>
  <c r="J119" i="127"/>
  <c r="CL119" i="127"/>
  <c r="CT119" i="127"/>
  <c r="CR119" i="127"/>
  <c r="L119" i="127"/>
  <c r="DB119" i="127"/>
  <c r="DR119" i="127"/>
  <c r="EH119" i="127"/>
  <c r="DH119" i="127"/>
  <c r="EC119" i="127"/>
  <c r="DD119" i="127"/>
  <c r="DY119" i="127"/>
  <c r="DE119" i="127"/>
  <c r="EA119" i="127"/>
  <c r="DQ119" i="127"/>
  <c r="DG119" i="127"/>
  <c r="DF119" i="127"/>
  <c r="DV119" i="127"/>
  <c r="EL119" i="127"/>
  <c r="DM119" i="127"/>
  <c r="EI119" i="127"/>
  <c r="DI119" i="127"/>
  <c r="EE119" i="127"/>
  <c r="DK119" i="127"/>
  <c r="EF119" i="127"/>
  <c r="EM119" i="127"/>
  <c r="EB119" i="127"/>
  <c r="DJ119" i="127"/>
  <c r="DZ119" i="127"/>
  <c r="CW119" i="127"/>
  <c r="DS119" i="127"/>
  <c r="EN119" i="127"/>
  <c r="DO119" i="127"/>
  <c r="EJ119" i="127"/>
  <c r="DP119" i="127"/>
  <c r="EK119" i="127"/>
  <c r="DA119" i="127"/>
  <c r="DL119" i="127"/>
  <c r="CX119" i="127"/>
  <c r="DN119" i="127"/>
  <c r="ED119" i="127"/>
  <c r="DC119" i="127"/>
  <c r="DX119" i="127"/>
  <c r="CY119" i="127"/>
  <c r="DT119" i="127"/>
  <c r="CZ119" i="127"/>
  <c r="DU119" i="127"/>
  <c r="CV119" i="127"/>
  <c r="DW119" i="127"/>
  <c r="EG119" i="127"/>
  <c r="AB119" i="127"/>
  <c r="BT119" i="127"/>
  <c r="AH119" i="127"/>
  <c r="AZ119" i="127"/>
  <c r="AV119" i="127"/>
  <c r="BP119" i="127"/>
  <c r="Z119" i="127"/>
  <c r="BX119" i="127"/>
  <c r="AL119" i="127"/>
  <c r="R119" i="127"/>
  <c r="BD119" i="127"/>
  <c r="AP119" i="127"/>
  <c r="X119" i="127"/>
  <c r="AF119" i="127"/>
  <c r="T119" i="127"/>
  <c r="BH119" i="127"/>
  <c r="BV119" i="127"/>
  <c r="AR119" i="127"/>
  <c r="P119" i="127"/>
  <c r="V119" i="127"/>
  <c r="CD119" i="127"/>
  <c r="BB119" i="127"/>
  <c r="CH119" i="127"/>
  <c r="CB119" i="127"/>
  <c r="CF119" i="127"/>
  <c r="AT119" i="127"/>
  <c r="BF119" i="127"/>
  <c r="AJ119" i="127"/>
  <c r="N119" i="127"/>
  <c r="BZ119" i="127"/>
  <c r="AD119" i="127"/>
  <c r="BL119" i="127"/>
  <c r="AX119" i="127"/>
  <c r="BR119" i="127"/>
  <c r="AN119" i="127"/>
  <c r="BJ119" i="127"/>
  <c r="BN119" i="127"/>
  <c r="CT43" i="127"/>
  <c r="CR43" i="127"/>
  <c r="DP43" i="127"/>
  <c r="EG43" i="127"/>
  <c r="DV43" i="127"/>
  <c r="EE43" i="127"/>
  <c r="BH43" i="127"/>
  <c r="AN43" i="127"/>
  <c r="AH43" i="127"/>
  <c r="DN43" i="127"/>
  <c r="CH43" i="127"/>
  <c r="AR43" i="127"/>
  <c r="BX43" i="127"/>
  <c r="CP43" i="127"/>
  <c r="CJ43" i="127"/>
  <c r="DD43" i="127"/>
  <c r="DT43" i="127"/>
  <c r="EJ43" i="127"/>
  <c r="DE43" i="127"/>
  <c r="DU43" i="127"/>
  <c r="EK43" i="127"/>
  <c r="DJ43" i="127"/>
  <c r="DZ43" i="127"/>
  <c r="DG43" i="127"/>
  <c r="EA43" i="127"/>
  <c r="DC43" i="127"/>
  <c r="N43" i="127"/>
  <c r="AP43" i="127"/>
  <c r="R43" i="127"/>
  <c r="BT43" i="127"/>
  <c r="P43" i="127"/>
  <c r="BF43" i="127"/>
  <c r="X43" i="127"/>
  <c r="AX43" i="127"/>
  <c r="AJ43" i="127"/>
  <c r="CN43" i="127"/>
  <c r="L43" i="127"/>
  <c r="DH43" i="127"/>
  <c r="DX43" i="127"/>
  <c r="DI43" i="127"/>
  <c r="CX43" i="127"/>
  <c r="DW43" i="127"/>
  <c r="DS43" i="127"/>
  <c r="T43" i="127"/>
  <c r="BB43" i="127"/>
  <c r="BZ43" i="127"/>
  <c r="BJ43" i="127"/>
  <c r="CL43" i="127"/>
  <c r="J43" i="127"/>
  <c r="CV43" i="127"/>
  <c r="DL43" i="127"/>
  <c r="EB43" i="127"/>
  <c r="CW43" i="127"/>
  <c r="DM43" i="127"/>
  <c r="EC43" i="127"/>
  <c r="DB43" i="127"/>
  <c r="DR43" i="127"/>
  <c r="EH43" i="127"/>
  <c r="EM43" i="127"/>
  <c r="DO43" i="127"/>
  <c r="EI43" i="127"/>
  <c r="AV43" i="127"/>
  <c r="BR43" i="127"/>
  <c r="AD43" i="127"/>
  <c r="BV43" i="127"/>
  <c r="AT43" i="127"/>
  <c r="CF43" i="127"/>
  <c r="BD43" i="127"/>
  <c r="CB43" i="127"/>
  <c r="AL43" i="127"/>
  <c r="CZ43" i="127"/>
  <c r="EF43" i="127"/>
  <c r="DA43" i="127"/>
  <c r="DQ43" i="127"/>
  <c r="DF43" i="127"/>
  <c r="EL43" i="127"/>
  <c r="DK43" i="127"/>
  <c r="V43" i="127"/>
  <c r="Z43" i="127"/>
  <c r="BL43" i="127"/>
  <c r="BN43" i="127"/>
  <c r="AF43" i="127"/>
  <c r="BP43" i="127"/>
  <c r="EN43" i="127"/>
  <c r="DY43" i="127"/>
  <c r="ED43" i="127"/>
  <c r="CY43" i="127"/>
  <c r="CD43" i="127"/>
  <c r="AZ43" i="127"/>
  <c r="AB43" i="127"/>
  <c r="CP27" i="127"/>
  <c r="L27" i="127"/>
  <c r="DA27" i="127"/>
  <c r="CY27" i="127"/>
  <c r="CL27" i="127"/>
  <c r="DE27" i="127"/>
  <c r="DG27" i="127"/>
  <c r="CT27" i="127"/>
  <c r="DM27" i="127"/>
  <c r="DH27" i="127"/>
  <c r="DB27" i="127"/>
  <c r="EC27" i="127"/>
  <c r="DX27" i="127"/>
  <c r="EH27" i="127"/>
  <c r="AZ27" i="127"/>
  <c r="X27" i="127"/>
  <c r="AD27" i="127"/>
  <c r="AB27" i="127"/>
  <c r="V27" i="127"/>
  <c r="BD27" i="127"/>
  <c r="CF27" i="127"/>
  <c r="BH27" i="127"/>
  <c r="AF27" i="127"/>
  <c r="CJ27" i="127"/>
  <c r="CZ27" i="127"/>
  <c r="DQ27" i="127"/>
  <c r="EE27" i="127"/>
  <c r="DD27" i="127"/>
  <c r="DU27" i="127"/>
  <c r="EM27" i="127"/>
  <c r="J27" i="127"/>
  <c r="DF27" i="127"/>
  <c r="EN27" i="127"/>
  <c r="EI27" i="127"/>
  <c r="EL27" i="127"/>
  <c r="DI27" i="127"/>
  <c r="CB27" i="127"/>
  <c r="R27" i="127"/>
  <c r="AL27" i="127"/>
  <c r="CD27" i="127"/>
  <c r="AR27" i="127"/>
  <c r="AH27" i="127"/>
  <c r="BP27" i="127"/>
  <c r="N27" i="127"/>
  <c r="Z27" i="127"/>
  <c r="AX27" i="127"/>
  <c r="CR27" i="127"/>
  <c r="DP27" i="127"/>
  <c r="EG27" i="127"/>
  <c r="DR27" i="127"/>
  <c r="DT27" i="127"/>
  <c r="EK27" i="127"/>
  <c r="DZ27" i="127"/>
  <c r="CV27" i="127"/>
  <c r="DW27" i="127"/>
  <c r="DY27" i="127"/>
  <c r="DL27" i="127"/>
  <c r="DJ27" i="127"/>
  <c r="CX27" i="127"/>
  <c r="BB27" i="127"/>
  <c r="BT27" i="127"/>
  <c r="AV27" i="127"/>
  <c r="AT27" i="127"/>
  <c r="T27" i="127"/>
  <c r="BR27" i="127"/>
  <c r="AN27" i="127"/>
  <c r="AP27" i="127"/>
  <c r="BJ27" i="127"/>
  <c r="CN27" i="127"/>
  <c r="EF27" i="127"/>
  <c r="DN27" i="127"/>
  <c r="EA27" i="127"/>
  <c r="EJ27" i="127"/>
  <c r="DV27" i="127"/>
  <c r="DC27" i="127"/>
  <c r="EB27" i="127"/>
  <c r="DS27" i="127"/>
  <c r="ED27" i="127"/>
  <c r="CW27" i="127"/>
  <c r="DK27" i="127"/>
  <c r="DO27" i="127"/>
  <c r="BZ27" i="127"/>
  <c r="BF27" i="127"/>
  <c r="BX27" i="127"/>
  <c r="CH27" i="127"/>
  <c r="P27" i="127"/>
  <c r="BN27" i="127"/>
  <c r="BV27" i="127"/>
  <c r="AJ27" i="127"/>
  <c r="BL27" i="127"/>
  <c r="CL39" i="127"/>
  <c r="CP39" i="127"/>
  <c r="DH39" i="127"/>
  <c r="DY39" i="127"/>
  <c r="EA39" i="127"/>
  <c r="CW39" i="127"/>
  <c r="DR39" i="127"/>
  <c r="DA39" i="127"/>
  <c r="DV39" i="127"/>
  <c r="DD39" i="127"/>
  <c r="DU39" i="127"/>
  <c r="DK39" i="127"/>
  <c r="EM39" i="127"/>
  <c r="DW39" i="127"/>
  <c r="AJ39" i="127"/>
  <c r="BV39" i="127"/>
  <c r="AT39" i="127"/>
  <c r="AN39" i="127"/>
  <c r="BL39" i="127"/>
  <c r="BP39" i="127"/>
  <c r="T39" i="127"/>
  <c r="BT39" i="127"/>
  <c r="AZ39" i="127"/>
  <c r="J39" i="127"/>
  <c r="CJ39" i="127"/>
  <c r="DX39" i="127"/>
  <c r="CX39" i="127"/>
  <c r="CV39" i="127"/>
  <c r="DM39" i="127"/>
  <c r="CZ39" i="127"/>
  <c r="DQ39" i="127"/>
  <c r="EL39" i="127"/>
  <c r="DT39" i="127"/>
  <c r="EK39" i="127"/>
  <c r="EE39" i="127"/>
  <c r="DC39" i="127"/>
  <c r="AB39" i="127"/>
  <c r="AX39" i="127"/>
  <c r="AL39" i="127"/>
  <c r="CB39" i="127"/>
  <c r="BN39" i="127"/>
  <c r="AF39" i="127"/>
  <c r="Z39" i="127"/>
  <c r="V39" i="127"/>
  <c r="AH39" i="127"/>
  <c r="BD39" i="127"/>
  <c r="CT39" i="127"/>
  <c r="CN39" i="127"/>
  <c r="EN39" i="127"/>
  <c r="DN39" i="127"/>
  <c r="DL39" i="127"/>
  <c r="EC39" i="127"/>
  <c r="DP39" i="127"/>
  <c r="EG39" i="127"/>
  <c r="DO39" i="127"/>
  <c r="EJ39" i="127"/>
  <c r="DJ39" i="127"/>
  <c r="DG39" i="127"/>
  <c r="DS39" i="127"/>
  <c r="CH39" i="127"/>
  <c r="CD39" i="127"/>
  <c r="X39" i="127"/>
  <c r="AR39" i="127"/>
  <c r="AV39" i="127"/>
  <c r="BX39" i="127"/>
  <c r="BF39" i="127"/>
  <c r="BH39" i="127"/>
  <c r="AP39" i="127"/>
  <c r="CR39" i="127"/>
  <c r="L39" i="127"/>
  <c r="DI39" i="127"/>
  <c r="ED39" i="127"/>
  <c r="EB39" i="127"/>
  <c r="DB39" i="127"/>
  <c r="EF39" i="127"/>
  <c r="DF39" i="127"/>
  <c r="EI39" i="127"/>
  <c r="DE39" i="127"/>
  <c r="DZ39" i="127"/>
  <c r="CY39" i="127"/>
  <c r="EH39" i="127"/>
  <c r="BJ39" i="127"/>
  <c r="BB39" i="127"/>
  <c r="CF39" i="127"/>
  <c r="BR39" i="127"/>
  <c r="N39" i="127"/>
  <c r="AD39" i="127"/>
  <c r="R39" i="127"/>
  <c r="P39" i="127"/>
  <c r="BZ39" i="127"/>
  <c r="CR83" i="127"/>
  <c r="CJ83" i="127"/>
  <c r="DQ83" i="127"/>
  <c r="DI83" i="127"/>
  <c r="CX83" i="127"/>
  <c r="DW83" i="127"/>
  <c r="DO83" i="127"/>
  <c r="DB83" i="127"/>
  <c r="EB83" i="127"/>
  <c r="DT83" i="127"/>
  <c r="DV83" i="127"/>
  <c r="DH83" i="127"/>
  <c r="EK83" i="127"/>
  <c r="P83" i="127"/>
  <c r="T83" i="127"/>
  <c r="BZ83" i="127"/>
  <c r="Z83" i="127"/>
  <c r="CD83" i="127"/>
  <c r="CH83" i="127"/>
  <c r="BN83" i="127"/>
  <c r="AH83" i="127"/>
  <c r="AF83" i="127"/>
  <c r="CT83" i="127"/>
  <c r="CL83" i="127"/>
  <c r="DJ83" i="127"/>
  <c r="EM83" i="127"/>
  <c r="EE83" i="127"/>
  <c r="DN83" i="127"/>
  <c r="CW83" i="127"/>
  <c r="EJ83" i="127"/>
  <c r="DR83" i="127"/>
  <c r="DC83" i="127"/>
  <c r="DP83" i="127"/>
  <c r="EL83" i="127"/>
  <c r="EC83" i="127"/>
  <c r="EA83" i="127"/>
  <c r="CF83" i="127"/>
  <c r="AR83" i="127"/>
  <c r="BB83" i="127"/>
  <c r="BF83" i="127"/>
  <c r="AJ83" i="127"/>
  <c r="BH83" i="127"/>
  <c r="BD83" i="127"/>
  <c r="BV83" i="127"/>
  <c r="AX83" i="127"/>
  <c r="CN83" i="127"/>
  <c r="L83" i="127"/>
  <c r="DZ83" i="127"/>
  <c r="DM83" i="127"/>
  <c r="CZ83" i="127"/>
  <c r="ED83" i="127"/>
  <c r="DS83" i="127"/>
  <c r="DU83" i="127"/>
  <c r="EH83" i="127"/>
  <c r="DX83" i="127"/>
  <c r="DE83" i="127"/>
  <c r="DL83" i="127"/>
  <c r="DD83" i="127"/>
  <c r="V83" i="127"/>
  <c r="AN83" i="127"/>
  <c r="AL83" i="127"/>
  <c r="X83" i="127"/>
  <c r="BR83" i="127"/>
  <c r="BL83" i="127"/>
  <c r="CB83" i="127"/>
  <c r="N83" i="127"/>
  <c r="AT83" i="127"/>
  <c r="R83" i="127"/>
  <c r="CP83" i="127"/>
  <c r="J83" i="127"/>
  <c r="CV83" i="127"/>
  <c r="EI83" i="127"/>
  <c r="DK83" i="127"/>
  <c r="DA83" i="127"/>
  <c r="EN83" i="127"/>
  <c r="EF83" i="127"/>
  <c r="DG83" i="127"/>
  <c r="CY83" i="127"/>
  <c r="DF83" i="127"/>
  <c r="EG83" i="127"/>
  <c r="DY83" i="127"/>
  <c r="AP83" i="127"/>
  <c r="BT83" i="127"/>
  <c r="AB83" i="127"/>
  <c r="BJ83" i="127"/>
  <c r="AD83" i="127"/>
  <c r="AV83" i="127"/>
  <c r="AZ83" i="127"/>
  <c r="BP83" i="127"/>
  <c r="BX83" i="127"/>
  <c r="CJ93" i="127"/>
  <c r="EN93" i="127"/>
  <c r="EL93" i="127"/>
  <c r="DI93" i="127"/>
  <c r="DL93" i="127"/>
  <c r="DA93" i="127"/>
  <c r="EM93" i="127"/>
  <c r="CZ93" i="127"/>
  <c r="DW93" i="127"/>
  <c r="EJ93" i="127"/>
  <c r="DY93" i="127"/>
  <c r="DF93" i="127"/>
  <c r="DT93" i="127"/>
  <c r="EI93" i="127"/>
  <c r="BP93" i="127"/>
  <c r="BZ93" i="127"/>
  <c r="AB93" i="127"/>
  <c r="BH93" i="127"/>
  <c r="BF93" i="127"/>
  <c r="AH93" i="127"/>
  <c r="CF93" i="127"/>
  <c r="AJ93" i="127"/>
  <c r="AN93" i="127"/>
  <c r="CP93" i="127"/>
  <c r="DO93" i="127"/>
  <c r="DM93" i="127"/>
  <c r="L93" i="127"/>
  <c r="EB93" i="127"/>
  <c r="DV93" i="127"/>
  <c r="DS93" i="127"/>
  <c r="EF93" i="127"/>
  <c r="DC93" i="127"/>
  <c r="EE93" i="127"/>
  <c r="CR93" i="127"/>
  <c r="DB93" i="127"/>
  <c r="DJ93" i="127"/>
  <c r="R93" i="127"/>
  <c r="BN93" i="127"/>
  <c r="AZ93" i="127"/>
  <c r="CB93" i="127"/>
  <c r="CD93" i="127"/>
  <c r="AT93" i="127"/>
  <c r="AX93" i="127"/>
  <c r="V93" i="127"/>
  <c r="BR93" i="127"/>
  <c r="AD93" i="127"/>
  <c r="DH93" i="127"/>
  <c r="EK93" i="127"/>
  <c r="EH93" i="127"/>
  <c r="CL93" i="127"/>
  <c r="CY93" i="127"/>
  <c r="CW93" i="127"/>
  <c r="ED93" i="127"/>
  <c r="DZ93" i="127"/>
  <c r="CN93" i="127"/>
  <c r="EG93" i="127"/>
  <c r="DP93" i="127"/>
  <c r="DN93" i="127"/>
  <c r="DK93" i="127"/>
  <c r="BB93" i="127"/>
  <c r="BJ93" i="127"/>
  <c r="X93" i="127"/>
  <c r="Z93" i="127"/>
  <c r="AV93" i="127"/>
  <c r="BD93" i="127"/>
  <c r="AP93" i="127"/>
  <c r="N93" i="127"/>
  <c r="P93" i="127"/>
  <c r="DX93" i="127"/>
  <c r="DQ93" i="127"/>
  <c r="CX93" i="127"/>
  <c r="CV93" i="127"/>
  <c r="DU93" i="127"/>
  <c r="DR93" i="127"/>
  <c r="J93" i="127"/>
  <c r="EA93" i="127"/>
  <c r="DD93" i="127"/>
  <c r="EC93" i="127"/>
  <c r="DE93" i="127"/>
  <c r="CT93" i="127"/>
  <c r="DG93" i="127"/>
  <c r="T93" i="127"/>
  <c r="AL93" i="127"/>
  <c r="BX93" i="127"/>
  <c r="BT93" i="127"/>
  <c r="AF93" i="127"/>
  <c r="BV93" i="127"/>
  <c r="BL93" i="127"/>
  <c r="AR93" i="127"/>
  <c r="CH93" i="127"/>
  <c r="CL61" i="127"/>
  <c r="DV61" i="127"/>
  <c r="CV61" i="127"/>
  <c r="DQ61" i="127"/>
  <c r="DZ61" i="127"/>
  <c r="CZ61" i="127"/>
  <c r="EG61" i="127"/>
  <c r="DN61" i="127"/>
  <c r="EI61" i="127"/>
  <c r="EC61" i="127"/>
  <c r="DB61" i="127"/>
  <c r="DW61" i="127"/>
  <c r="EN61" i="127"/>
  <c r="AJ61" i="127"/>
  <c r="AV61" i="127"/>
  <c r="BB61" i="127"/>
  <c r="AR61" i="127"/>
  <c r="AF61" i="127"/>
  <c r="CF61" i="127"/>
  <c r="CH61" i="127"/>
  <c r="AZ61" i="127"/>
  <c r="BV61" i="127"/>
  <c r="J61" i="127"/>
  <c r="EL61" i="127"/>
  <c r="DL61" i="127"/>
  <c r="EK61" i="127"/>
  <c r="CY61" i="127"/>
  <c r="DP61" i="127"/>
  <c r="DI61" i="127"/>
  <c r="ED61" i="127"/>
  <c r="DD61" i="127"/>
  <c r="DE61" i="127"/>
  <c r="DR61" i="127"/>
  <c r="EM61" i="127"/>
  <c r="DA61" i="127"/>
  <c r="BL61" i="127"/>
  <c r="V61" i="127"/>
  <c r="T61" i="127"/>
  <c r="BN61" i="127"/>
  <c r="R61" i="127"/>
  <c r="AX61" i="127"/>
  <c r="AP61" i="127"/>
  <c r="P61" i="127"/>
  <c r="AD61" i="127"/>
  <c r="CT61" i="127"/>
  <c r="L61" i="127"/>
  <c r="DK61" i="127"/>
  <c r="EB61" i="127"/>
  <c r="CN61" i="127"/>
  <c r="DO61" i="127"/>
  <c r="EF61" i="127"/>
  <c r="CR61" i="127"/>
  <c r="DC61" i="127"/>
  <c r="DT61" i="127"/>
  <c r="DY61" i="127"/>
  <c r="EH61" i="127"/>
  <c r="DH61" i="127"/>
  <c r="DU61" i="127"/>
  <c r="BP61" i="127"/>
  <c r="BJ61" i="127"/>
  <c r="X61" i="127"/>
  <c r="CD61" i="127"/>
  <c r="BF61" i="127"/>
  <c r="BZ61" i="127"/>
  <c r="AN61" i="127"/>
  <c r="CB61" i="127"/>
  <c r="BT61" i="127"/>
  <c r="CP61" i="127"/>
  <c r="DF61" i="127"/>
  <c r="EA61" i="127"/>
  <c r="CW61" i="127"/>
  <c r="DJ61" i="127"/>
  <c r="EE61" i="127"/>
  <c r="DM61" i="127"/>
  <c r="CX61" i="127"/>
  <c r="DS61" i="127"/>
  <c r="EJ61" i="127"/>
  <c r="CJ61" i="127"/>
  <c r="DG61" i="127"/>
  <c r="DX61" i="127"/>
  <c r="BX61" i="127"/>
  <c r="AB61" i="127"/>
  <c r="AL61" i="127"/>
  <c r="AT61" i="127"/>
  <c r="BD61" i="127"/>
  <c r="N61" i="127"/>
  <c r="BH61" i="127"/>
  <c r="BR61" i="127"/>
  <c r="AH61" i="127"/>
  <c r="Z61" i="127"/>
  <c r="CT10" i="127"/>
  <c r="CJ10" i="127"/>
  <c r="CN10" i="127"/>
  <c r="L10" i="127"/>
  <c r="CL10" i="127"/>
  <c r="CR10" i="127"/>
  <c r="J10" i="127"/>
  <c r="CP10" i="127"/>
  <c r="CW10" i="127"/>
  <c r="DM10" i="127"/>
  <c r="EC10" i="127"/>
  <c r="DB10" i="127"/>
  <c r="DR10" i="127"/>
  <c r="EH10" i="127"/>
  <c r="DS10" i="127"/>
  <c r="DD10" i="127"/>
  <c r="EJ10" i="127"/>
  <c r="DW10" i="127"/>
  <c r="DX10" i="127"/>
  <c r="EN10" i="127"/>
  <c r="DA10" i="127"/>
  <c r="DQ10" i="127"/>
  <c r="EG10" i="127"/>
  <c r="DF10" i="127"/>
  <c r="DV10" i="127"/>
  <c r="EL10" i="127"/>
  <c r="EA10" i="127"/>
  <c r="DL10" i="127"/>
  <c r="CY10" i="127"/>
  <c r="EE10" i="127"/>
  <c r="CZ10" i="127"/>
  <c r="DE10" i="127"/>
  <c r="DU10" i="127"/>
  <c r="EK10" i="127"/>
  <c r="DJ10" i="127"/>
  <c r="DZ10" i="127"/>
  <c r="DC10" i="127"/>
  <c r="EI10" i="127"/>
  <c r="DT10" i="127"/>
  <c r="DG10" i="127"/>
  <c r="EM10" i="127"/>
  <c r="EF10" i="127"/>
  <c r="DI10" i="127"/>
  <c r="DY10" i="127"/>
  <c r="CX10" i="127"/>
  <c r="DN10" i="127"/>
  <c r="ED10" i="127"/>
  <c r="DK10" i="127"/>
  <c r="CV10" i="127"/>
  <c r="EB10" i="127"/>
  <c r="DO10" i="127"/>
  <c r="DP10" i="127"/>
  <c r="DH10" i="127"/>
  <c r="BL10" i="127"/>
  <c r="BF10" i="127"/>
  <c r="AR10" i="127"/>
  <c r="V10" i="127"/>
  <c r="AT10" i="127"/>
  <c r="N10" i="127"/>
  <c r="BZ10" i="127"/>
  <c r="AB10" i="127"/>
  <c r="BD10" i="127"/>
  <c r="BB10" i="127"/>
  <c r="AD10" i="127"/>
  <c r="AN10" i="127"/>
  <c r="CH10" i="127"/>
  <c r="AP10" i="127"/>
  <c r="CD10" i="127"/>
  <c r="BP10" i="127"/>
  <c r="BH10" i="127"/>
  <c r="AF10" i="127"/>
  <c r="CF10" i="127"/>
  <c r="AV10" i="127"/>
  <c r="BX10" i="127"/>
  <c r="AH10" i="127"/>
  <c r="BR10" i="127"/>
  <c r="Z10" i="127"/>
  <c r="AZ10" i="127"/>
  <c r="AJ10" i="127"/>
  <c r="T10" i="127"/>
  <c r="CB10" i="127"/>
  <c r="BT10" i="127"/>
  <c r="X10" i="127"/>
  <c r="BV10" i="127"/>
  <c r="R10" i="127"/>
  <c r="BJ10" i="127"/>
  <c r="AL10" i="127"/>
  <c r="AX10" i="127"/>
  <c r="BN10" i="127"/>
  <c r="P10" i="127"/>
  <c r="CN19" i="127"/>
  <c r="L19" i="127"/>
  <c r="CV19" i="127"/>
  <c r="DL19" i="127"/>
  <c r="EB19" i="127"/>
  <c r="CW19" i="127"/>
  <c r="DM19" i="127"/>
  <c r="EC19" i="127"/>
  <c r="DF19" i="127"/>
  <c r="EL19" i="127"/>
  <c r="DW19" i="127"/>
  <c r="DJ19" i="127"/>
  <c r="EA19" i="127"/>
  <c r="DS19" i="127"/>
  <c r="J19" i="127"/>
  <c r="CL19" i="127"/>
  <c r="CZ19" i="127"/>
  <c r="DP19" i="127"/>
  <c r="EF19" i="127"/>
  <c r="DA19" i="127"/>
  <c r="DQ19" i="127"/>
  <c r="EG19" i="127"/>
  <c r="DN19" i="127"/>
  <c r="CY19" i="127"/>
  <c r="EE19" i="127"/>
  <c r="DR19" i="127"/>
  <c r="DC19" i="127"/>
  <c r="CJ19" i="127"/>
  <c r="CR19" i="127"/>
  <c r="DD19" i="127"/>
  <c r="DT19" i="127"/>
  <c r="EJ19" i="127"/>
  <c r="DE19" i="127"/>
  <c r="DU19" i="127"/>
  <c r="EK19" i="127"/>
  <c r="DV19" i="127"/>
  <c r="DG19" i="127"/>
  <c r="EM19" i="127"/>
  <c r="DZ19" i="127"/>
  <c r="EI19" i="127"/>
  <c r="CT19" i="127"/>
  <c r="CP19" i="127"/>
  <c r="DH19" i="127"/>
  <c r="DX19" i="127"/>
  <c r="EN19" i="127"/>
  <c r="DI19" i="127"/>
  <c r="DY19" i="127"/>
  <c r="CX19" i="127"/>
  <c r="ED19" i="127"/>
  <c r="DO19" i="127"/>
  <c r="DB19" i="127"/>
  <c r="EH19" i="127"/>
  <c r="DK19" i="127"/>
  <c r="BN19" i="127"/>
  <c r="AH19" i="127"/>
  <c r="BL19" i="127"/>
  <c r="P19" i="127"/>
  <c r="CF19" i="127"/>
  <c r="AJ19" i="127"/>
  <c r="BX19" i="127"/>
  <c r="BP19" i="127"/>
  <c r="AZ19" i="127"/>
  <c r="AX19" i="127"/>
  <c r="X19" i="127"/>
  <c r="BJ19" i="127"/>
  <c r="AB19" i="127"/>
  <c r="BF19" i="127"/>
  <c r="CH19" i="127"/>
  <c r="AP19" i="127"/>
  <c r="Z19" i="127"/>
  <c r="AL19" i="127"/>
  <c r="CD19" i="127"/>
  <c r="BB19" i="127"/>
  <c r="T19" i="127"/>
  <c r="AR19" i="127"/>
  <c r="N19" i="127"/>
  <c r="AT19" i="127"/>
  <c r="BH19" i="127"/>
  <c r="BD19" i="127"/>
  <c r="BT19" i="127"/>
  <c r="BZ19" i="127"/>
  <c r="BR19" i="127"/>
  <c r="AV19" i="127"/>
  <c r="CB19" i="127"/>
  <c r="AN19" i="127"/>
  <c r="BV19" i="127"/>
  <c r="AF19" i="127"/>
  <c r="AD19" i="127"/>
  <c r="V19" i="127"/>
  <c r="R19" i="127"/>
  <c r="CN37" i="127"/>
  <c r="CP37" i="127"/>
  <c r="DC37" i="127"/>
  <c r="DS37" i="127"/>
  <c r="DJ37" i="127"/>
  <c r="ED37" i="127"/>
  <c r="DA37" i="127"/>
  <c r="DV37" i="127"/>
  <c r="EM37" i="127"/>
  <c r="DM37" i="127"/>
  <c r="EF37" i="127"/>
  <c r="DT37" i="127"/>
  <c r="DI37" i="127"/>
  <c r="J37" i="127"/>
  <c r="CL37" i="127"/>
  <c r="DG37" i="127"/>
  <c r="DW37" i="127"/>
  <c r="DP37" i="127"/>
  <c r="EH37" i="127"/>
  <c r="DF37" i="127"/>
  <c r="EA37" i="127"/>
  <c r="CW37" i="127"/>
  <c r="DR37" i="127"/>
  <c r="EJ37" i="127"/>
  <c r="EK37" i="127"/>
  <c r="EC37" i="127"/>
  <c r="CJ37" i="127"/>
  <c r="CR37" i="127"/>
  <c r="DK37" i="127"/>
  <c r="CZ37" i="127"/>
  <c r="DU37" i="127"/>
  <c r="EL37" i="127"/>
  <c r="DL37" i="127"/>
  <c r="EE37" i="127"/>
  <c r="DB37" i="127"/>
  <c r="DX37" i="127"/>
  <c r="EN37" i="127"/>
  <c r="DD37" i="127"/>
  <c r="DN37" i="127"/>
  <c r="CT37" i="127"/>
  <c r="L37" i="127"/>
  <c r="CY37" i="127"/>
  <c r="DO37" i="127"/>
  <c r="DE37" i="127"/>
  <c r="DZ37" i="127"/>
  <c r="CV37" i="127"/>
  <c r="DQ37" i="127"/>
  <c r="EI37" i="127"/>
  <c r="DH37" i="127"/>
  <c r="EB37" i="127"/>
  <c r="CX37" i="127"/>
  <c r="DY37" i="127"/>
  <c r="EG37" i="127"/>
  <c r="BP37" i="127"/>
  <c r="AR37" i="127"/>
  <c r="BV37" i="127"/>
  <c r="AD37" i="127"/>
  <c r="BB37" i="127"/>
  <c r="N37" i="127"/>
  <c r="AF37" i="127"/>
  <c r="BT37" i="127"/>
  <c r="BD37" i="127"/>
  <c r="R37" i="127"/>
  <c r="BX37" i="127"/>
  <c r="AL37" i="127"/>
  <c r="BL37" i="127"/>
  <c r="V37" i="127"/>
  <c r="BF37" i="127"/>
  <c r="CF37" i="127"/>
  <c r="AT37" i="127"/>
  <c r="AZ37" i="127"/>
  <c r="AP37" i="127"/>
  <c r="CD37" i="127"/>
  <c r="BN37" i="127"/>
  <c r="X37" i="127"/>
  <c r="AV37" i="127"/>
  <c r="BZ37" i="127"/>
  <c r="AJ37" i="127"/>
  <c r="BJ37" i="127"/>
  <c r="AB37" i="127"/>
  <c r="CB37" i="127"/>
  <c r="BR37" i="127"/>
  <c r="AX37" i="127"/>
  <c r="CH37" i="127"/>
  <c r="Z37" i="127"/>
  <c r="BH37" i="127"/>
  <c r="AN37" i="127"/>
  <c r="AH37" i="127"/>
  <c r="P37" i="127"/>
  <c r="T37" i="127"/>
  <c r="CT48" i="127"/>
  <c r="L48" i="127"/>
  <c r="CN48" i="127"/>
  <c r="CR48" i="127"/>
  <c r="CJ48" i="127"/>
  <c r="CL48" i="127"/>
  <c r="CP48" i="127"/>
  <c r="J48" i="127"/>
  <c r="CY48" i="127"/>
  <c r="DO48" i="127"/>
  <c r="EE48" i="127"/>
  <c r="CZ48" i="127"/>
  <c r="DP48" i="127"/>
  <c r="EF48" i="127"/>
  <c r="DA48" i="127"/>
  <c r="DQ48" i="127"/>
  <c r="EG48" i="127"/>
  <c r="EL48" i="127"/>
  <c r="DN48" i="127"/>
  <c r="DB48" i="127"/>
  <c r="DC48" i="127"/>
  <c r="DS48" i="127"/>
  <c r="EI48" i="127"/>
  <c r="DD48" i="127"/>
  <c r="DT48" i="127"/>
  <c r="EJ48" i="127"/>
  <c r="DE48" i="127"/>
  <c r="DU48" i="127"/>
  <c r="EK48" i="127"/>
  <c r="DJ48" i="127"/>
  <c r="ED48" i="127"/>
  <c r="DG48" i="127"/>
  <c r="DW48" i="127"/>
  <c r="EM48" i="127"/>
  <c r="DH48" i="127"/>
  <c r="DX48" i="127"/>
  <c r="EN48" i="127"/>
  <c r="DI48" i="127"/>
  <c r="DY48" i="127"/>
  <c r="DF48" i="127"/>
  <c r="DZ48" i="127"/>
  <c r="DR48" i="127"/>
  <c r="DK48" i="127"/>
  <c r="EA48" i="127"/>
  <c r="CV48" i="127"/>
  <c r="DL48" i="127"/>
  <c r="EB48" i="127"/>
  <c r="CW48" i="127"/>
  <c r="DM48" i="127"/>
  <c r="EC48" i="127"/>
  <c r="DV48" i="127"/>
  <c r="CX48" i="127"/>
  <c r="EH48" i="127"/>
  <c r="T48" i="127"/>
  <c r="AZ48" i="127"/>
  <c r="BB48" i="127"/>
  <c r="BR48" i="127"/>
  <c r="AN48" i="127"/>
  <c r="AP48" i="127"/>
  <c r="BD48" i="127"/>
  <c r="BX48" i="127"/>
  <c r="BJ48" i="127"/>
  <c r="Z48" i="127"/>
  <c r="BT48" i="127"/>
  <c r="AB48" i="127"/>
  <c r="CF48" i="127"/>
  <c r="BF48" i="127"/>
  <c r="V48" i="127"/>
  <c r="AF48" i="127"/>
  <c r="AJ48" i="127"/>
  <c r="AX48" i="127"/>
  <c r="BP48" i="127"/>
  <c r="BL48" i="127"/>
  <c r="AT48" i="127"/>
  <c r="CB48" i="127"/>
  <c r="AR48" i="127"/>
  <c r="P48" i="127"/>
  <c r="R48" i="127"/>
  <c r="X48" i="127"/>
  <c r="AD48" i="127"/>
  <c r="BZ48" i="127"/>
  <c r="AV48" i="127"/>
  <c r="AH48" i="127"/>
  <c r="BV48" i="127"/>
  <c r="AL48" i="127"/>
  <c r="BN48" i="127"/>
  <c r="CD48" i="127"/>
  <c r="CH48" i="127"/>
  <c r="N48" i="127"/>
  <c r="BH48" i="127"/>
  <c r="CJ62" i="127"/>
  <c r="J62" i="127"/>
  <c r="L62" i="127"/>
  <c r="CP62" i="127"/>
  <c r="CR62" i="127"/>
  <c r="CT62" i="127"/>
  <c r="CN62" i="127"/>
  <c r="CL62" i="127"/>
  <c r="DE62" i="127"/>
  <c r="DU62" i="127"/>
  <c r="EK62" i="127"/>
  <c r="DJ62" i="127"/>
  <c r="DZ62" i="127"/>
  <c r="CY62" i="127"/>
  <c r="DO62" i="127"/>
  <c r="EE62" i="127"/>
  <c r="DP62" i="127"/>
  <c r="EJ62" i="127"/>
  <c r="EB62" i="127"/>
  <c r="DI62" i="127"/>
  <c r="DY62" i="127"/>
  <c r="CX62" i="127"/>
  <c r="DN62" i="127"/>
  <c r="ED62" i="127"/>
  <c r="DC62" i="127"/>
  <c r="DS62" i="127"/>
  <c r="EI62" i="127"/>
  <c r="EF62" i="127"/>
  <c r="DH62" i="127"/>
  <c r="CV62" i="127"/>
  <c r="CW62" i="127"/>
  <c r="DM62" i="127"/>
  <c r="EC62" i="127"/>
  <c r="DB62" i="127"/>
  <c r="DR62" i="127"/>
  <c r="EH62" i="127"/>
  <c r="DG62" i="127"/>
  <c r="DW62" i="127"/>
  <c r="EM62" i="127"/>
  <c r="DD62" i="127"/>
  <c r="DX62" i="127"/>
  <c r="DL62" i="127"/>
  <c r="DA62" i="127"/>
  <c r="DQ62" i="127"/>
  <c r="EG62" i="127"/>
  <c r="DF62" i="127"/>
  <c r="DV62" i="127"/>
  <c r="EL62" i="127"/>
  <c r="DK62" i="127"/>
  <c r="EA62" i="127"/>
  <c r="CZ62" i="127"/>
  <c r="DT62" i="127"/>
  <c r="EN62" i="127"/>
  <c r="AR62" i="127"/>
  <c r="R62" i="127"/>
  <c r="BJ62" i="127"/>
  <c r="AB62" i="127"/>
  <c r="BB62" i="127"/>
  <c r="BZ62" i="127"/>
  <c r="BX62" i="127"/>
  <c r="N62" i="127"/>
  <c r="AF62" i="127"/>
  <c r="CF62" i="127"/>
  <c r="BD62" i="127"/>
  <c r="AD62" i="127"/>
  <c r="BL62" i="127"/>
  <c r="V62" i="127"/>
  <c r="Z62" i="127"/>
  <c r="AT62" i="127"/>
  <c r="BH62" i="127"/>
  <c r="AL62" i="127"/>
  <c r="AZ62" i="127"/>
  <c r="BT62" i="127"/>
  <c r="X62" i="127"/>
  <c r="CH62" i="127"/>
  <c r="AV62" i="127"/>
  <c r="CB62" i="127"/>
  <c r="T62" i="127"/>
  <c r="AX62" i="127"/>
  <c r="AN62" i="127"/>
  <c r="BR62" i="127"/>
  <c r="BV62" i="127"/>
  <c r="AJ62" i="127"/>
  <c r="BN62" i="127"/>
  <c r="AH62" i="127"/>
  <c r="BP62" i="127"/>
  <c r="CD62" i="127"/>
  <c r="P62" i="127"/>
  <c r="AP62" i="127"/>
  <c r="BF62" i="127"/>
  <c r="CJ78" i="127"/>
  <c r="CL78" i="127"/>
  <c r="CP78" i="127"/>
  <c r="CR78" i="127"/>
  <c r="CT78" i="127"/>
  <c r="L78" i="127"/>
  <c r="CN78" i="127"/>
  <c r="J78" i="127"/>
  <c r="DK78" i="127"/>
  <c r="EA78" i="127"/>
  <c r="CW78" i="127"/>
  <c r="DR78" i="127"/>
  <c r="EN78" i="127"/>
  <c r="DN78" i="127"/>
  <c r="EJ78" i="127"/>
  <c r="DP78" i="127"/>
  <c r="EK78" i="127"/>
  <c r="EG78" i="127"/>
  <c r="DA78" i="127"/>
  <c r="DC78" i="127"/>
  <c r="DS78" i="127"/>
  <c r="EI78" i="127"/>
  <c r="DH78" i="127"/>
  <c r="EC78" i="127"/>
  <c r="DD78" i="127"/>
  <c r="DY78" i="127"/>
  <c r="DE78" i="127"/>
  <c r="DZ78" i="127"/>
  <c r="EB78" i="127"/>
  <c r="DQ78" i="127"/>
  <c r="DG78" i="127"/>
  <c r="EM78" i="127"/>
  <c r="EH78" i="127"/>
  <c r="ED78" i="127"/>
  <c r="EF78" i="127"/>
  <c r="EL78" i="127"/>
  <c r="BR78" i="127"/>
  <c r="AH78" i="127"/>
  <c r="P78" i="127"/>
  <c r="BL78" i="127"/>
  <c r="V78" i="127"/>
  <c r="BH78" i="127"/>
  <c r="R78" i="127"/>
  <c r="AB78" i="127"/>
  <c r="X78" i="127"/>
  <c r="DO78" i="127"/>
  <c r="DB78" i="127"/>
  <c r="CX78" i="127"/>
  <c r="CZ78" i="127"/>
  <c r="DF78" i="127"/>
  <c r="DV78" i="127"/>
  <c r="BV78" i="127"/>
  <c r="BF78" i="127"/>
  <c r="CH78" i="127"/>
  <c r="AV78" i="127"/>
  <c r="CB78" i="127"/>
  <c r="BB78" i="127"/>
  <c r="Z78" i="127"/>
  <c r="AZ78" i="127"/>
  <c r="BZ78" i="127"/>
  <c r="DW78" i="127"/>
  <c r="DM78" i="127"/>
  <c r="DI78" i="127"/>
  <c r="DJ78" i="127"/>
  <c r="DL78" i="127"/>
  <c r="AR78" i="127"/>
  <c r="T78" i="127"/>
  <c r="BT78" i="127"/>
  <c r="AX78" i="127"/>
  <c r="BX78" i="127"/>
  <c r="AN78" i="127"/>
  <c r="N78" i="127"/>
  <c r="AF78" i="127"/>
  <c r="AT78" i="127"/>
  <c r="CY78" i="127"/>
  <c r="EE78" i="127"/>
  <c r="DX78" i="127"/>
  <c r="DT78" i="127"/>
  <c r="DU78" i="127"/>
  <c r="CV78" i="127"/>
  <c r="CF78" i="127"/>
  <c r="BD78" i="127"/>
  <c r="AP78" i="127"/>
  <c r="BJ78" i="127"/>
  <c r="AL78" i="127"/>
  <c r="BN78" i="127"/>
  <c r="AJ78" i="127"/>
  <c r="BP78" i="127"/>
  <c r="CD78" i="127"/>
  <c r="AD78" i="127"/>
  <c r="CN95" i="127"/>
  <c r="CL95" i="127"/>
  <c r="DJ95" i="127"/>
  <c r="DZ95" i="127"/>
  <c r="CZ95" i="127"/>
  <c r="DU95" i="127"/>
  <c r="CV95" i="127"/>
  <c r="DQ95" i="127"/>
  <c r="EM95" i="127"/>
  <c r="DM95" i="127"/>
  <c r="EI95" i="127"/>
  <c r="DO95" i="127"/>
  <c r="DD95" i="127"/>
  <c r="CJ95" i="127"/>
  <c r="CR95" i="127"/>
  <c r="CX95" i="127"/>
  <c r="DN95" i="127"/>
  <c r="ED95" i="127"/>
  <c r="DE95" i="127"/>
  <c r="EA95" i="127"/>
  <c r="DA95" i="127"/>
  <c r="DW95" i="127"/>
  <c r="CW95" i="127"/>
  <c r="DS95" i="127"/>
  <c r="EN95" i="127"/>
  <c r="EJ95" i="127"/>
  <c r="DY95" i="127"/>
  <c r="L95" i="127"/>
  <c r="J95" i="127"/>
  <c r="DB95" i="127"/>
  <c r="DR95" i="127"/>
  <c r="EH95" i="127"/>
  <c r="DK95" i="127"/>
  <c r="EF95" i="127"/>
  <c r="DG95" i="127"/>
  <c r="EB95" i="127"/>
  <c r="DC95" i="127"/>
  <c r="DX95" i="127"/>
  <c r="DI95" i="127"/>
  <c r="CY95" i="127"/>
  <c r="CT95" i="127"/>
  <c r="CP95" i="127"/>
  <c r="DF95" i="127"/>
  <c r="DV95" i="127"/>
  <c r="EL95" i="127"/>
  <c r="DP95" i="127"/>
  <c r="EK95" i="127"/>
  <c r="DL95" i="127"/>
  <c r="EG95" i="127"/>
  <c r="DH95" i="127"/>
  <c r="EC95" i="127"/>
  <c r="EE95" i="127"/>
  <c r="DT95" i="127"/>
  <c r="CD95" i="127"/>
  <c r="BB95" i="127"/>
  <c r="V95" i="127"/>
  <c r="BP95" i="127"/>
  <c r="AH95" i="127"/>
  <c r="BX95" i="127"/>
  <c r="AV95" i="127"/>
  <c r="T95" i="127"/>
  <c r="BL95" i="127"/>
  <c r="BZ95" i="127"/>
  <c r="AD95" i="127"/>
  <c r="CH95" i="127"/>
  <c r="BH95" i="127"/>
  <c r="AB95" i="127"/>
  <c r="BT95" i="127"/>
  <c r="BD95" i="127"/>
  <c r="AX95" i="127"/>
  <c r="AL95" i="127"/>
  <c r="BN95" i="127"/>
  <c r="AF95" i="127"/>
  <c r="BV95" i="127"/>
  <c r="AT95" i="127"/>
  <c r="AJ95" i="127"/>
  <c r="BF95" i="127"/>
  <c r="Z95" i="127"/>
  <c r="X95" i="127"/>
  <c r="AN95" i="127"/>
  <c r="N95" i="127"/>
  <c r="AP95" i="127"/>
  <c r="P95" i="127"/>
  <c r="BR95" i="127"/>
  <c r="BJ95" i="127"/>
  <c r="CB95" i="127"/>
  <c r="AZ95" i="127"/>
  <c r="R95" i="127"/>
  <c r="AR95" i="127"/>
  <c r="CF95" i="127"/>
  <c r="Z108" i="99"/>
  <c r="Z235" i="99"/>
  <c r="AN108" i="99"/>
  <c r="AN235" i="99"/>
  <c r="L108" i="99"/>
  <c r="L235" i="99"/>
  <c r="R108" i="99"/>
  <c r="R235" i="99"/>
  <c r="AJ108" i="99"/>
  <c r="AJ235" i="99"/>
  <c r="AB108" i="99"/>
  <c r="AB235" i="99"/>
  <c r="AH108" i="99"/>
  <c r="AH235" i="99"/>
  <c r="T108" i="99"/>
  <c r="T235" i="99"/>
  <c r="X108" i="99"/>
  <c r="X235" i="99"/>
  <c r="AF108" i="99"/>
  <c r="AF235" i="99"/>
  <c r="P108" i="99"/>
  <c r="P235" i="99"/>
  <c r="AL108" i="99"/>
  <c r="AL235" i="99"/>
  <c r="AD108" i="99"/>
  <c r="AD235" i="99"/>
  <c r="J108" i="99"/>
  <c r="J235" i="99"/>
  <c r="V108" i="99"/>
  <c r="V235" i="99"/>
  <c r="N108" i="99"/>
  <c r="N235" i="99"/>
  <c r="Z5" i="127"/>
  <c r="BF5" i="127"/>
  <c r="CL5" i="127"/>
  <c r="AB5" i="127"/>
  <c r="BH5" i="127"/>
  <c r="CN5" i="127"/>
  <c r="BJ5" i="127"/>
  <c r="AF5" i="127"/>
  <c r="CR5" i="127"/>
  <c r="AL5" i="127"/>
  <c r="BD5" i="127"/>
  <c r="AH5" i="127"/>
  <c r="BN5" i="127"/>
  <c r="CT5" i="127"/>
  <c r="AJ5" i="127"/>
  <c r="BP5" i="127"/>
  <c r="N5" i="127"/>
  <c r="BZ5" i="127"/>
  <c r="AV5" i="127"/>
  <c r="V5" i="127"/>
  <c r="BR5" i="127"/>
  <c r="CJ5" i="127"/>
  <c r="R5" i="127"/>
  <c r="AP5" i="127"/>
  <c r="BV5" i="127"/>
  <c r="P5" i="127"/>
  <c r="AR5" i="127"/>
  <c r="BX5" i="127"/>
  <c r="AD5" i="127"/>
  <c r="CP5" i="127"/>
  <c r="BL5" i="127"/>
  <c r="BB5" i="127"/>
  <c r="AN5" i="127"/>
  <c r="BT5" i="127"/>
  <c r="J5" i="127"/>
  <c r="AX5" i="127"/>
  <c r="CD5" i="127"/>
  <c r="T5" i="127"/>
  <c r="AZ5" i="127"/>
  <c r="CF5" i="127"/>
  <c r="AT5" i="127"/>
  <c r="L5" i="127"/>
  <c r="CB5" i="127"/>
  <c r="CH5" i="127"/>
  <c r="X5" i="127"/>
  <c r="EC5" i="127"/>
  <c r="DM5" i="127"/>
  <c r="EJ5" i="127"/>
  <c r="DV5" i="127"/>
  <c r="CZ5" i="127"/>
  <c r="DT5" i="127"/>
  <c r="CY5" i="127"/>
  <c r="DX5" i="127"/>
  <c r="DC5" i="127"/>
  <c r="EB5" i="127"/>
  <c r="EN5" i="127"/>
  <c r="CW5" i="127"/>
  <c r="DY5" i="127"/>
  <c r="DI5" i="127"/>
  <c r="EM5" i="127"/>
  <c r="DP5" i="127"/>
  <c r="EK5" i="127"/>
  <c r="DO5" i="127"/>
  <c r="CV5" i="127"/>
  <c r="DS5" i="127"/>
  <c r="CX5" i="127"/>
  <c r="DG5" i="127"/>
  <c r="DR5" i="127"/>
  <c r="EL5" i="127"/>
  <c r="DU5" i="127"/>
  <c r="DE5" i="127"/>
  <c r="EF5" i="127"/>
  <c r="DK5" i="127"/>
  <c r="EE5" i="127"/>
  <c r="DJ5" i="127"/>
  <c r="EI5" i="127"/>
  <c r="DN5" i="127"/>
  <c r="EH5" i="127"/>
  <c r="DW5" i="127"/>
  <c r="EG5" i="127"/>
  <c r="DQ5" i="127"/>
  <c r="DA5" i="127"/>
  <c r="EA5" i="127"/>
  <c r="DF5" i="127"/>
  <c r="DZ5" i="127"/>
  <c r="DD5" i="127"/>
  <c r="ED5" i="127"/>
  <c r="DH5" i="127"/>
  <c r="DL5" i="127"/>
  <c r="DB5" i="127"/>
  <c r="AL63" i="99"/>
  <c r="AL190" i="99"/>
  <c r="AB63" i="99"/>
  <c r="AB190" i="99"/>
  <c r="P63" i="99"/>
  <c r="P190" i="99"/>
  <c r="AF63" i="99"/>
  <c r="AF190" i="99"/>
  <c r="N63" i="99"/>
  <c r="N190" i="99"/>
  <c r="AH63" i="99"/>
  <c r="AH190" i="99"/>
  <c r="L63" i="99"/>
  <c r="L190" i="99"/>
  <c r="T63" i="99"/>
  <c r="T190" i="99"/>
  <c r="J63" i="99"/>
  <c r="J190" i="99"/>
  <c r="X63" i="99"/>
  <c r="X190" i="99"/>
  <c r="AN63" i="99"/>
  <c r="AN190" i="99"/>
  <c r="R63" i="99"/>
  <c r="R190" i="99"/>
  <c r="AJ63" i="99"/>
  <c r="AJ190" i="99"/>
  <c r="Z63" i="99"/>
  <c r="Z190" i="99"/>
  <c r="AD63" i="99"/>
  <c r="AD190" i="99"/>
  <c r="V63" i="99"/>
  <c r="V190" i="99"/>
  <c r="L82" i="127"/>
  <c r="J82" i="127"/>
  <c r="DN82" i="127"/>
  <c r="DL82" i="127"/>
  <c r="DK82" i="127"/>
  <c r="CZ82" i="127"/>
  <c r="EL82" i="127"/>
  <c r="DO82" i="127"/>
  <c r="DE82" i="127"/>
  <c r="CW82" i="127"/>
  <c r="DS82" i="127"/>
  <c r="DJ82" i="127"/>
  <c r="DR82" i="127"/>
  <c r="R82" i="127"/>
  <c r="AF82" i="127"/>
  <c r="AT82" i="127"/>
  <c r="BP82" i="127"/>
  <c r="AL82" i="127"/>
  <c r="AZ82" i="127"/>
  <c r="BJ82" i="127"/>
  <c r="AP82" i="127"/>
  <c r="BD82" i="127"/>
  <c r="CT82" i="127"/>
  <c r="CN82" i="127"/>
  <c r="DG82" i="127"/>
  <c r="EJ82" i="127"/>
  <c r="EG82" i="127"/>
  <c r="EA82" i="127"/>
  <c r="DU82" i="127"/>
  <c r="DB82" i="127"/>
  <c r="EE82" i="127"/>
  <c r="DZ82" i="127"/>
  <c r="DX82" i="127"/>
  <c r="EI82" i="127"/>
  <c r="EF82" i="127"/>
  <c r="DH82" i="127"/>
  <c r="CH82" i="127"/>
  <c r="V82" i="127"/>
  <c r="BT82" i="127"/>
  <c r="AJ82" i="127"/>
  <c r="BX82" i="127"/>
  <c r="CF82" i="127"/>
  <c r="AD82" i="127"/>
  <c r="CD82" i="127"/>
  <c r="N82" i="127"/>
  <c r="CJ82" i="127"/>
  <c r="CL82" i="127"/>
  <c r="DW82" i="127"/>
  <c r="DP82" i="127"/>
  <c r="EN82" i="127"/>
  <c r="CX82" i="127"/>
  <c r="CV82" i="127"/>
  <c r="DM82" i="127"/>
  <c r="DD82" i="127"/>
  <c r="DA82" i="127"/>
  <c r="EH82" i="127"/>
  <c r="DI82" i="127"/>
  <c r="DF82" i="127"/>
  <c r="P82" i="127"/>
  <c r="AN82" i="127"/>
  <c r="BV82" i="127"/>
  <c r="BN82" i="127"/>
  <c r="Z82" i="127"/>
  <c r="BF82" i="127"/>
  <c r="AR82" i="127"/>
  <c r="X82" i="127"/>
  <c r="BL82" i="127"/>
  <c r="BB82" i="127"/>
  <c r="CP82" i="127"/>
  <c r="CR82" i="127"/>
  <c r="EM82" i="127"/>
  <c r="EK82" i="127"/>
  <c r="EC82" i="127"/>
  <c r="DT82" i="127"/>
  <c r="DQ82" i="127"/>
  <c r="CY82" i="127"/>
  <c r="DY82" i="127"/>
  <c r="DV82" i="127"/>
  <c r="DC82" i="127"/>
  <c r="ED82" i="127"/>
  <c r="EB82" i="127"/>
  <c r="BH82" i="127"/>
  <c r="BR82" i="127"/>
  <c r="CB82" i="127"/>
  <c r="AH82" i="127"/>
  <c r="AB82" i="127"/>
  <c r="AX82" i="127"/>
  <c r="AV82" i="127"/>
  <c r="BZ82" i="127"/>
  <c r="T82" i="127"/>
  <c r="CN94" i="127"/>
  <c r="L94" i="127"/>
  <c r="DR94" i="127"/>
  <c r="DP94" i="127"/>
  <c r="CT94" i="127"/>
  <c r="DB94" i="127"/>
  <c r="CZ94" i="127"/>
  <c r="EB94" i="127"/>
  <c r="EM94" i="127"/>
  <c r="DV94" i="127"/>
  <c r="R94" i="127"/>
  <c r="T94" i="127"/>
  <c r="DD94" i="127"/>
  <c r="DM94" i="127"/>
  <c r="DC94" i="127"/>
  <c r="DZ94" i="127"/>
  <c r="BP94" i="127"/>
  <c r="BT94" i="127"/>
  <c r="P94" i="127"/>
  <c r="AN94" i="127"/>
  <c r="AV94" i="127"/>
  <c r="CB94" i="127"/>
  <c r="BX94" i="127"/>
  <c r="CL94" i="127"/>
  <c r="DK94" i="127"/>
  <c r="EN94" i="127"/>
  <c r="EK94" i="127"/>
  <c r="CY94" i="127"/>
  <c r="DX94" i="127"/>
  <c r="DU94" i="127"/>
  <c r="CP94" i="127"/>
  <c r="EH94" i="127"/>
  <c r="AD94" i="127"/>
  <c r="BV94" i="127"/>
  <c r="BB94" i="127"/>
  <c r="DE94" i="127"/>
  <c r="DI94" i="127"/>
  <c r="EI94" i="127"/>
  <c r="DA94" i="127"/>
  <c r="AB94" i="127"/>
  <c r="AX94" i="127"/>
  <c r="AT94" i="127"/>
  <c r="Z94" i="127"/>
  <c r="AJ94" i="127"/>
  <c r="CD94" i="127"/>
  <c r="BN94" i="127"/>
  <c r="CR94" i="127"/>
  <c r="EA94" i="127"/>
  <c r="DN94" i="127"/>
  <c r="DQ94" i="127"/>
  <c r="DO94" i="127"/>
  <c r="CX94" i="127"/>
  <c r="DL94" i="127"/>
  <c r="CJ94" i="127"/>
  <c r="ED94" i="127"/>
  <c r="N94" i="127"/>
  <c r="AL94" i="127"/>
  <c r="DS94" i="127"/>
  <c r="EG94" i="127"/>
  <c r="DJ94" i="127"/>
  <c r="EC94" i="127"/>
  <c r="BF94" i="127"/>
  <c r="BR94" i="127"/>
  <c r="BH94" i="127"/>
  <c r="AR94" i="127"/>
  <c r="AF94" i="127"/>
  <c r="CF94" i="127"/>
  <c r="BZ94" i="127"/>
  <c r="J94" i="127"/>
  <c r="CW94" i="127"/>
  <c r="EJ94" i="127"/>
  <c r="DF94" i="127"/>
  <c r="EE94" i="127"/>
  <c r="DT94" i="127"/>
  <c r="EL94" i="127"/>
  <c r="DG94" i="127"/>
  <c r="EF94" i="127"/>
  <c r="AZ94" i="127"/>
  <c r="BJ94" i="127"/>
  <c r="DH94" i="127"/>
  <c r="DW94" i="127"/>
  <c r="CV94" i="127"/>
  <c r="DY94" i="127"/>
  <c r="X94" i="127"/>
  <c r="AH94" i="127"/>
  <c r="AP94" i="127"/>
  <c r="BL94" i="127"/>
  <c r="BD94" i="127"/>
  <c r="V94" i="127"/>
  <c r="CH94" i="127"/>
  <c r="DF49" i="127"/>
  <c r="EA49" i="127"/>
  <c r="DI49" i="127"/>
  <c r="CD49" i="127"/>
  <c r="CT49" i="127"/>
  <c r="DO49" i="127"/>
  <c r="EF49" i="127"/>
  <c r="BB49" i="127"/>
  <c r="AV49" i="127"/>
  <c r="X49" i="127"/>
  <c r="CF49" i="127"/>
  <c r="CL49" i="127"/>
  <c r="DC49" i="127"/>
  <c r="DT49" i="127"/>
  <c r="DU49" i="127"/>
  <c r="N49" i="127"/>
  <c r="DR49" i="127"/>
  <c r="EM49" i="127"/>
  <c r="DM49" i="127"/>
  <c r="R49" i="127"/>
  <c r="AP49" i="127"/>
  <c r="AT49" i="127"/>
  <c r="DV49" i="127"/>
  <c r="CV49" i="127"/>
  <c r="EC49" i="127"/>
  <c r="AF49" i="127"/>
  <c r="DJ49" i="127"/>
  <c r="EE49" i="127"/>
  <c r="DY49" i="127"/>
  <c r="T49" i="127"/>
  <c r="BN49" i="127"/>
  <c r="CH49" i="127"/>
  <c r="BD49" i="127"/>
  <c r="CX49" i="127"/>
  <c r="DS49" i="127"/>
  <c r="EJ49" i="127"/>
  <c r="AN49" i="127"/>
  <c r="CR49" i="127"/>
  <c r="EH49" i="127"/>
  <c r="DH49" i="127"/>
  <c r="EG49" i="127"/>
  <c r="BL49" i="127"/>
  <c r="P49" i="127"/>
  <c r="BP49" i="127"/>
  <c r="CJ49" i="127"/>
  <c r="EL49" i="127"/>
  <c r="DL49" i="127"/>
  <c r="EK49" i="127"/>
  <c r="AZ49" i="127"/>
  <c r="DZ49" i="127"/>
  <c r="CZ49" i="127"/>
  <c r="DA49" i="127"/>
  <c r="BZ49" i="127"/>
  <c r="AD49" i="127"/>
  <c r="BF49" i="127"/>
  <c r="BH49" i="127"/>
  <c r="DN49" i="127"/>
  <c r="EI49" i="127"/>
  <c r="CW49" i="127"/>
  <c r="Z49" i="127"/>
  <c r="CP49" i="127"/>
  <c r="DG49" i="127"/>
  <c r="DX49" i="127"/>
  <c r="CB49" i="127"/>
  <c r="AL49" i="127"/>
  <c r="AR49" i="127"/>
  <c r="BT49" i="127"/>
  <c r="J49" i="127"/>
  <c r="DK49" i="127"/>
  <c r="EB49" i="127"/>
  <c r="BJ49" i="127"/>
  <c r="L49" i="127"/>
  <c r="CY49" i="127"/>
  <c r="DP49" i="127"/>
  <c r="DE49" i="127"/>
  <c r="AX49" i="127"/>
  <c r="BX49" i="127"/>
  <c r="BV49" i="127"/>
  <c r="CN49" i="127"/>
  <c r="ED49" i="127"/>
  <c r="DD49" i="127"/>
  <c r="DQ49" i="127"/>
  <c r="V49" i="127"/>
  <c r="DB49" i="127"/>
  <c r="DW49" i="127"/>
  <c r="EN49" i="127"/>
  <c r="AH49" i="127"/>
  <c r="BR49" i="127"/>
  <c r="AB49" i="127"/>
  <c r="AJ49" i="127"/>
  <c r="CN24" i="127"/>
  <c r="DW24" i="127"/>
  <c r="EN24" i="127"/>
  <c r="DY24" i="127"/>
  <c r="EA24" i="127"/>
  <c r="CW24" i="127"/>
  <c r="EG24" i="127"/>
  <c r="DS24" i="127"/>
  <c r="DQ24" i="127"/>
  <c r="DE24" i="127"/>
  <c r="EI24" i="127"/>
  <c r="DB24" i="127"/>
  <c r="EK24" i="127"/>
  <c r="AX24" i="127"/>
  <c r="BX24" i="127"/>
  <c r="BV24" i="127"/>
  <c r="Z24" i="127"/>
  <c r="BB24" i="127"/>
  <c r="BH24" i="127"/>
  <c r="AN24" i="127"/>
  <c r="R24" i="127"/>
  <c r="AZ24" i="127"/>
  <c r="CT24" i="127"/>
  <c r="EM24" i="127"/>
  <c r="DU24" i="127"/>
  <c r="EH24" i="127"/>
  <c r="CV24" i="127"/>
  <c r="EC24" i="127"/>
  <c r="DJ24" i="127"/>
  <c r="DD24" i="127"/>
  <c r="CY24" i="127"/>
  <c r="DV24" i="127"/>
  <c r="DT24" i="127"/>
  <c r="DO24" i="127"/>
  <c r="DI24" i="127"/>
  <c r="P24" i="127"/>
  <c r="AB24" i="127"/>
  <c r="AT24" i="127"/>
  <c r="BN24" i="127"/>
  <c r="AL24" i="127"/>
  <c r="X24" i="127"/>
  <c r="BP24" i="127"/>
  <c r="CD24" i="127"/>
  <c r="CF24" i="127"/>
  <c r="CP24" i="127"/>
  <c r="L24" i="127"/>
  <c r="DH24" i="127"/>
  <c r="DF24" i="127"/>
  <c r="CR24" i="127"/>
  <c r="DL24" i="127"/>
  <c r="DN24" i="127"/>
  <c r="CL24" i="127"/>
  <c r="EJ24" i="127"/>
  <c r="EE24" i="127"/>
  <c r="DZ24" i="127"/>
  <c r="DM24" i="127"/>
  <c r="CZ24" i="127"/>
  <c r="DR24" i="127"/>
  <c r="BL24" i="127"/>
  <c r="BT24" i="127"/>
  <c r="N24" i="127"/>
  <c r="AF24" i="127"/>
  <c r="CH24" i="127"/>
  <c r="BJ24" i="127"/>
  <c r="T24" i="127"/>
  <c r="AJ24" i="127"/>
  <c r="BF24" i="127"/>
  <c r="CJ24" i="127"/>
  <c r="DG24" i="127"/>
  <c r="DX24" i="127"/>
  <c r="EL24" i="127"/>
  <c r="DK24" i="127"/>
  <c r="EB24" i="127"/>
  <c r="DA24" i="127"/>
  <c r="J24" i="127"/>
  <c r="CX24" i="127"/>
  <c r="DP24" i="127"/>
  <c r="DC24" i="127"/>
  <c r="ED24" i="127"/>
  <c r="EF24" i="127"/>
  <c r="BZ24" i="127"/>
  <c r="AD24" i="127"/>
  <c r="AR24" i="127"/>
  <c r="AV24" i="127"/>
  <c r="BR24" i="127"/>
  <c r="V24" i="127"/>
  <c r="AP24" i="127"/>
  <c r="BD24" i="127"/>
  <c r="CB24" i="127"/>
  <c r="AH24" i="127"/>
  <c r="CR7" i="127"/>
  <c r="CP7" i="127"/>
  <c r="CL7" i="127"/>
  <c r="J7" i="127"/>
  <c r="CT7" i="127"/>
  <c r="CJ7" i="127"/>
  <c r="CN7" i="127"/>
  <c r="L7" i="127"/>
  <c r="DD7" i="127"/>
  <c r="DT7" i="127"/>
  <c r="EJ7" i="127"/>
  <c r="DE7" i="127"/>
  <c r="DU7" i="127"/>
  <c r="EK7" i="127"/>
  <c r="DZ7" i="127"/>
  <c r="DS7" i="127"/>
  <c r="DF7" i="127"/>
  <c r="EL7" i="127"/>
  <c r="DG7" i="127"/>
  <c r="DH7" i="127"/>
  <c r="DX7" i="127"/>
  <c r="EN7" i="127"/>
  <c r="DI7" i="127"/>
  <c r="DY7" i="127"/>
  <c r="DB7" i="127"/>
  <c r="EH7" i="127"/>
  <c r="EA7" i="127"/>
  <c r="DN7" i="127"/>
  <c r="DW7" i="127"/>
  <c r="EM7" i="127"/>
  <c r="CV7" i="127"/>
  <c r="DL7" i="127"/>
  <c r="EB7" i="127"/>
  <c r="CW7" i="127"/>
  <c r="DM7" i="127"/>
  <c r="EC7" i="127"/>
  <c r="DJ7" i="127"/>
  <c r="DC7" i="127"/>
  <c r="EI7" i="127"/>
  <c r="DV7" i="127"/>
  <c r="CY7" i="127"/>
  <c r="DO7" i="127"/>
  <c r="CZ7" i="127"/>
  <c r="DP7" i="127"/>
  <c r="EF7" i="127"/>
  <c r="DA7" i="127"/>
  <c r="DQ7" i="127"/>
  <c r="EG7" i="127"/>
  <c r="DR7" i="127"/>
  <c r="DK7" i="127"/>
  <c r="CX7" i="127"/>
  <c r="ED7" i="127"/>
  <c r="EE7" i="127"/>
  <c r="BD7" i="127"/>
  <c r="AB7" i="127"/>
  <c r="AP7" i="127"/>
  <c r="BV7" i="127"/>
  <c r="AT7" i="127"/>
  <c r="AD7" i="127"/>
  <c r="AH7" i="127"/>
  <c r="AL7" i="127"/>
  <c r="T7" i="127"/>
  <c r="AN7" i="127"/>
  <c r="N7" i="127"/>
  <c r="CF7" i="127"/>
  <c r="BB7" i="127"/>
  <c r="BR7" i="127"/>
  <c r="AV7" i="127"/>
  <c r="CB7" i="127"/>
  <c r="CD7" i="127"/>
  <c r="BN7" i="127"/>
  <c r="P7" i="127"/>
  <c r="X7" i="127"/>
  <c r="BP7" i="127"/>
  <c r="AF7" i="127"/>
  <c r="BH7" i="127"/>
  <c r="BX7" i="127"/>
  <c r="BL7" i="127"/>
  <c r="AR7" i="127"/>
  <c r="R7" i="127"/>
  <c r="Z7" i="127"/>
  <c r="V7" i="127"/>
  <c r="BT7" i="127"/>
  <c r="BZ7" i="127"/>
  <c r="BJ7" i="127"/>
  <c r="AX7" i="127"/>
  <c r="AZ7" i="127"/>
  <c r="CH7" i="127"/>
  <c r="BF7" i="127"/>
  <c r="AJ7" i="127"/>
  <c r="CL16" i="127"/>
  <c r="J16" i="127"/>
  <c r="DG16" i="127"/>
  <c r="DW16" i="127"/>
  <c r="EM16" i="127"/>
  <c r="DH16" i="127"/>
  <c r="DX16" i="127"/>
  <c r="EN16" i="127"/>
  <c r="DU16" i="127"/>
  <c r="DF16" i="127"/>
  <c r="EL16" i="127"/>
  <c r="DY16" i="127"/>
  <c r="DJ16" i="127"/>
  <c r="CT16" i="127"/>
  <c r="CJ16" i="127"/>
  <c r="DK16" i="127"/>
  <c r="EA16" i="127"/>
  <c r="CV16" i="127"/>
  <c r="DL16" i="127"/>
  <c r="EB16" i="127"/>
  <c r="CW16" i="127"/>
  <c r="EC16" i="127"/>
  <c r="DN16" i="127"/>
  <c r="DA16" i="127"/>
  <c r="EG16" i="127"/>
  <c r="DR16" i="127"/>
  <c r="CN16" i="127"/>
  <c r="L16" i="127"/>
  <c r="CY16" i="127"/>
  <c r="DO16" i="127"/>
  <c r="EE16" i="127"/>
  <c r="CZ16" i="127"/>
  <c r="DP16" i="127"/>
  <c r="EF16" i="127"/>
  <c r="DE16" i="127"/>
  <c r="EK16" i="127"/>
  <c r="DV16" i="127"/>
  <c r="DI16" i="127"/>
  <c r="DB16" i="127"/>
  <c r="DZ16" i="127"/>
  <c r="CR16" i="127"/>
  <c r="CP16" i="127"/>
  <c r="DC16" i="127"/>
  <c r="DS16" i="127"/>
  <c r="EI16" i="127"/>
  <c r="DD16" i="127"/>
  <c r="DT16" i="127"/>
  <c r="EJ16" i="127"/>
  <c r="DM16" i="127"/>
  <c r="CX16" i="127"/>
  <c r="ED16" i="127"/>
  <c r="DQ16" i="127"/>
  <c r="EH16" i="127"/>
  <c r="Z16" i="127"/>
  <c r="BF16" i="127"/>
  <c r="CF16" i="127"/>
  <c r="AX16" i="127"/>
  <c r="BR16" i="127"/>
  <c r="BV16" i="127"/>
  <c r="BZ16" i="127"/>
  <c r="BL16" i="127"/>
  <c r="AT16" i="127"/>
  <c r="CD16" i="127"/>
  <c r="AR16" i="127"/>
  <c r="BT16" i="127"/>
  <c r="AJ16" i="127"/>
  <c r="AZ16" i="127"/>
  <c r="AV16" i="127"/>
  <c r="AP16" i="127"/>
  <c r="R16" i="127"/>
  <c r="N16" i="127"/>
  <c r="T16" i="127"/>
  <c r="BP16" i="127"/>
  <c r="AD16" i="127"/>
  <c r="BJ16" i="127"/>
  <c r="BH16" i="127"/>
  <c r="AF16" i="127"/>
  <c r="AB16" i="127"/>
  <c r="P16" i="127"/>
  <c r="V16" i="127"/>
  <c r="AL16" i="127"/>
  <c r="BB16" i="127"/>
  <c r="BN16" i="127"/>
  <c r="X16" i="127"/>
  <c r="BD16" i="127"/>
  <c r="CB16" i="127"/>
  <c r="CH16" i="127"/>
  <c r="AN16" i="127"/>
  <c r="BX16" i="127"/>
  <c r="AH16" i="127"/>
  <c r="CN32" i="127"/>
  <c r="CP32" i="127"/>
  <c r="L32" i="127"/>
  <c r="CJ32" i="127"/>
  <c r="CR32" i="127"/>
  <c r="CL32" i="127"/>
  <c r="CT32" i="127"/>
  <c r="J32" i="127"/>
  <c r="DG32" i="127"/>
  <c r="DW32" i="127"/>
  <c r="EM32" i="127"/>
  <c r="DH32" i="127"/>
  <c r="DX32" i="127"/>
  <c r="EN32" i="127"/>
  <c r="DU32" i="127"/>
  <c r="DF32" i="127"/>
  <c r="EL32" i="127"/>
  <c r="DY32" i="127"/>
  <c r="DB32" i="127"/>
  <c r="DK32" i="127"/>
  <c r="EA32" i="127"/>
  <c r="CV32" i="127"/>
  <c r="DL32" i="127"/>
  <c r="EB32" i="127"/>
  <c r="CW32" i="127"/>
  <c r="EC32" i="127"/>
  <c r="DN32" i="127"/>
  <c r="DA32" i="127"/>
  <c r="EG32" i="127"/>
  <c r="EH32" i="127"/>
  <c r="CY32" i="127"/>
  <c r="DO32" i="127"/>
  <c r="EE32" i="127"/>
  <c r="CZ32" i="127"/>
  <c r="DP32" i="127"/>
  <c r="EF32" i="127"/>
  <c r="DE32" i="127"/>
  <c r="EK32" i="127"/>
  <c r="DV32" i="127"/>
  <c r="DI32" i="127"/>
  <c r="DR32" i="127"/>
  <c r="DJ32" i="127"/>
  <c r="DC32" i="127"/>
  <c r="DS32" i="127"/>
  <c r="EI32" i="127"/>
  <c r="DD32" i="127"/>
  <c r="DT32" i="127"/>
  <c r="EJ32" i="127"/>
  <c r="DM32" i="127"/>
  <c r="CX32" i="127"/>
  <c r="ED32" i="127"/>
  <c r="DQ32" i="127"/>
  <c r="DZ32" i="127"/>
  <c r="BT32" i="127"/>
  <c r="BH32" i="127"/>
  <c r="BR32" i="127"/>
  <c r="AT32" i="127"/>
  <c r="AR32" i="127"/>
  <c r="AB32" i="127"/>
  <c r="AX32" i="127"/>
  <c r="N32" i="127"/>
  <c r="P32" i="127"/>
  <c r="Z32" i="127"/>
  <c r="BL32" i="127"/>
  <c r="AD32" i="127"/>
  <c r="AN32" i="127"/>
  <c r="CB32" i="127"/>
  <c r="X32" i="127"/>
  <c r="CF32" i="127"/>
  <c r="V32" i="127"/>
  <c r="AH32" i="127"/>
  <c r="BJ32" i="127"/>
  <c r="T32" i="127"/>
  <c r="AV32" i="127"/>
  <c r="BZ32" i="127"/>
  <c r="BP32" i="127"/>
  <c r="CD32" i="127"/>
  <c r="R32" i="127"/>
  <c r="BF32" i="127"/>
  <c r="BB32" i="127"/>
  <c r="BX32" i="127"/>
  <c r="CH32" i="127"/>
  <c r="AP32" i="127"/>
  <c r="BV32" i="127"/>
  <c r="AJ32" i="127"/>
  <c r="BD32" i="127"/>
  <c r="BN32" i="127"/>
  <c r="AL32" i="127"/>
  <c r="AZ32" i="127"/>
  <c r="AF32" i="127"/>
  <c r="CP44" i="127"/>
  <c r="L44" i="127"/>
  <c r="CR44" i="127"/>
  <c r="J44" i="127"/>
  <c r="CT44" i="127"/>
  <c r="CJ44" i="127"/>
  <c r="CN44" i="127"/>
  <c r="CL44" i="127"/>
  <c r="CY44" i="127"/>
  <c r="DO44" i="127"/>
  <c r="EE44" i="127"/>
  <c r="CZ44" i="127"/>
  <c r="DP44" i="127"/>
  <c r="EF44" i="127"/>
  <c r="DA44" i="127"/>
  <c r="DQ44" i="127"/>
  <c r="EG44" i="127"/>
  <c r="CX44" i="127"/>
  <c r="DR44" i="127"/>
  <c r="EL44" i="127"/>
  <c r="DC44" i="127"/>
  <c r="DS44" i="127"/>
  <c r="EI44" i="127"/>
  <c r="DD44" i="127"/>
  <c r="DT44" i="127"/>
  <c r="EJ44" i="127"/>
  <c r="DE44" i="127"/>
  <c r="DU44" i="127"/>
  <c r="EK44" i="127"/>
  <c r="DN44" i="127"/>
  <c r="EH44" i="127"/>
  <c r="DK44" i="127"/>
  <c r="EA44" i="127"/>
  <c r="CV44" i="127"/>
  <c r="DL44" i="127"/>
  <c r="EB44" i="127"/>
  <c r="CW44" i="127"/>
  <c r="DM44" i="127"/>
  <c r="EC44" i="127"/>
  <c r="DZ44" i="127"/>
  <c r="DB44" i="127"/>
  <c r="DV44" i="127"/>
  <c r="EM44" i="127"/>
  <c r="DI44" i="127"/>
  <c r="DF44" i="127"/>
  <c r="DH44" i="127"/>
  <c r="DY44" i="127"/>
  <c r="DG44" i="127"/>
  <c r="DX44" i="127"/>
  <c r="DJ44" i="127"/>
  <c r="DW44" i="127"/>
  <c r="EN44" i="127"/>
  <c r="ED44" i="127"/>
  <c r="CF44" i="127"/>
  <c r="BH44" i="127"/>
  <c r="CH44" i="127"/>
  <c r="BF44" i="127"/>
  <c r="T44" i="127"/>
  <c r="AX44" i="127"/>
  <c r="BL44" i="127"/>
  <c r="CD44" i="127"/>
  <c r="BZ44" i="127"/>
  <c r="BT44" i="127"/>
  <c r="AR44" i="127"/>
  <c r="BV44" i="127"/>
  <c r="AJ44" i="127"/>
  <c r="BX44" i="127"/>
  <c r="AP44" i="127"/>
  <c r="AZ44" i="127"/>
  <c r="N44" i="127"/>
  <c r="AB44" i="127"/>
  <c r="BJ44" i="127"/>
  <c r="AL44" i="127"/>
  <c r="BR44" i="127"/>
  <c r="AD44" i="127"/>
  <c r="BP44" i="127"/>
  <c r="Z44" i="127"/>
  <c r="X44" i="127"/>
  <c r="BB44" i="127"/>
  <c r="CB44" i="127"/>
  <c r="AH44" i="127"/>
  <c r="BN44" i="127"/>
  <c r="AN44" i="127"/>
  <c r="BD44" i="127"/>
  <c r="AF44" i="127"/>
  <c r="AT44" i="127"/>
  <c r="P44" i="127"/>
  <c r="R44" i="127"/>
  <c r="AV44" i="127"/>
  <c r="V44" i="127"/>
  <c r="CP57" i="127"/>
  <c r="L57" i="127"/>
  <c r="CR57" i="127"/>
  <c r="J57" i="127"/>
  <c r="CT57" i="127"/>
  <c r="CJ57" i="127"/>
  <c r="CN57" i="127"/>
  <c r="CL57" i="127"/>
  <c r="DJ57" i="127"/>
  <c r="DZ57" i="127"/>
  <c r="CY57" i="127"/>
  <c r="DO57" i="127"/>
  <c r="EE57" i="127"/>
  <c r="CZ57" i="127"/>
  <c r="DP57" i="127"/>
  <c r="EF57" i="127"/>
  <c r="DQ57" i="127"/>
  <c r="EK57" i="127"/>
  <c r="DM57" i="127"/>
  <c r="CX57" i="127"/>
  <c r="DN57" i="127"/>
  <c r="ED57" i="127"/>
  <c r="DC57" i="127"/>
  <c r="DS57" i="127"/>
  <c r="EI57" i="127"/>
  <c r="DD57" i="127"/>
  <c r="DT57" i="127"/>
  <c r="EJ57" i="127"/>
  <c r="EG57" i="127"/>
  <c r="DI57" i="127"/>
  <c r="EC57" i="127"/>
  <c r="DB57" i="127"/>
  <c r="DR57" i="127"/>
  <c r="EH57" i="127"/>
  <c r="DG57" i="127"/>
  <c r="DW57" i="127"/>
  <c r="EM57" i="127"/>
  <c r="DH57" i="127"/>
  <c r="DX57" i="127"/>
  <c r="EN57" i="127"/>
  <c r="DE57" i="127"/>
  <c r="DY57" i="127"/>
  <c r="DF57" i="127"/>
  <c r="DV57" i="127"/>
  <c r="EL57" i="127"/>
  <c r="DK57" i="127"/>
  <c r="EA57" i="127"/>
  <c r="CV57" i="127"/>
  <c r="DL57" i="127"/>
  <c r="EB57" i="127"/>
  <c r="DA57" i="127"/>
  <c r="DU57" i="127"/>
  <c r="CW57" i="127"/>
  <c r="R57" i="127"/>
  <c r="AT57" i="127"/>
  <c r="CF57" i="127"/>
  <c r="BF57" i="127"/>
  <c r="BX57" i="127"/>
  <c r="AP57" i="127"/>
  <c r="AN57" i="127"/>
  <c r="T57" i="127"/>
  <c r="AF57" i="127"/>
  <c r="AZ57" i="127"/>
  <c r="CD57" i="127"/>
  <c r="BN57" i="127"/>
  <c r="BR57" i="127"/>
  <c r="AH57" i="127"/>
  <c r="AJ57" i="127"/>
  <c r="CH57" i="127"/>
  <c r="BZ57" i="127"/>
  <c r="BT57" i="127"/>
  <c r="AV57" i="127"/>
  <c r="CB57" i="127"/>
  <c r="BH57" i="127"/>
  <c r="BJ57" i="127"/>
  <c r="AR57" i="127"/>
  <c r="N57" i="127"/>
  <c r="BB57" i="127"/>
  <c r="AL57" i="127"/>
  <c r="AD57" i="127"/>
  <c r="X57" i="127"/>
  <c r="BP57" i="127"/>
  <c r="AB57" i="127"/>
  <c r="BD57" i="127"/>
  <c r="BV57" i="127"/>
  <c r="BL57" i="127"/>
  <c r="Z57" i="127"/>
  <c r="V57" i="127"/>
  <c r="P57" i="127"/>
  <c r="AX57" i="127"/>
  <c r="CN71" i="127"/>
  <c r="CL71" i="127"/>
  <c r="CP71" i="127"/>
  <c r="L71" i="127"/>
  <c r="J71" i="127"/>
  <c r="CR71" i="127"/>
  <c r="CT71" i="127"/>
  <c r="CJ71" i="127"/>
  <c r="CX71" i="127"/>
  <c r="DN71" i="127"/>
  <c r="ED71" i="127"/>
  <c r="DC71" i="127"/>
  <c r="DX71" i="127"/>
  <c r="CY71" i="127"/>
  <c r="DT71" i="127"/>
  <c r="CZ71" i="127"/>
  <c r="DU71" i="127"/>
  <c r="DA71" i="127"/>
  <c r="DL71" i="127"/>
  <c r="EM71" i="127"/>
  <c r="DB71" i="127"/>
  <c r="DR71" i="127"/>
  <c r="EH71" i="127"/>
  <c r="DH71" i="127"/>
  <c r="EC71" i="127"/>
  <c r="DD71" i="127"/>
  <c r="DY71" i="127"/>
  <c r="DE71" i="127"/>
  <c r="EA71" i="127"/>
  <c r="DW71" i="127"/>
  <c r="EG71" i="127"/>
  <c r="DF71" i="127"/>
  <c r="DV71" i="127"/>
  <c r="EL71" i="127"/>
  <c r="DM71" i="127"/>
  <c r="EI71" i="127"/>
  <c r="DI71" i="127"/>
  <c r="EE71" i="127"/>
  <c r="DK71" i="127"/>
  <c r="EF71" i="127"/>
  <c r="DG71" i="127"/>
  <c r="CV71" i="127"/>
  <c r="DJ71" i="127"/>
  <c r="DZ71" i="127"/>
  <c r="CW71" i="127"/>
  <c r="DS71" i="127"/>
  <c r="EN71" i="127"/>
  <c r="DO71" i="127"/>
  <c r="EJ71" i="127"/>
  <c r="DP71" i="127"/>
  <c r="EK71" i="127"/>
  <c r="EB71" i="127"/>
  <c r="DQ71" i="127"/>
  <c r="V71" i="127"/>
  <c r="CF71" i="127"/>
  <c r="BB71" i="127"/>
  <c r="BV71" i="127"/>
  <c r="AT71" i="127"/>
  <c r="AR71" i="127"/>
  <c r="AV71" i="127"/>
  <c r="AL71" i="127"/>
  <c r="AD71" i="127"/>
  <c r="AB71" i="127"/>
  <c r="BR71" i="127"/>
  <c r="AN71" i="127"/>
  <c r="BL71" i="127"/>
  <c r="AF71" i="127"/>
  <c r="AH71" i="127"/>
  <c r="T71" i="127"/>
  <c r="P71" i="127"/>
  <c r="AJ71" i="127"/>
  <c r="N71" i="127"/>
  <c r="BP71" i="127"/>
  <c r="Z71" i="127"/>
  <c r="BF71" i="127"/>
  <c r="CD71" i="127"/>
  <c r="BX71" i="127"/>
  <c r="BZ71" i="127"/>
  <c r="AX71" i="127"/>
  <c r="BN71" i="127"/>
  <c r="X71" i="127"/>
  <c r="BD71" i="127"/>
  <c r="BJ71" i="127"/>
  <c r="CH71" i="127"/>
  <c r="BH71" i="127"/>
  <c r="BT71" i="127"/>
  <c r="AP71" i="127"/>
  <c r="AZ71" i="127"/>
  <c r="CB71" i="127"/>
  <c r="R71" i="127"/>
  <c r="CN87" i="127"/>
  <c r="L87" i="127"/>
  <c r="CP87" i="127"/>
  <c r="J87" i="127"/>
  <c r="CR87" i="127"/>
  <c r="CJ87" i="127"/>
  <c r="CT87" i="127"/>
  <c r="CL87" i="127"/>
  <c r="CX87" i="127"/>
  <c r="DN87" i="127"/>
  <c r="ED87" i="127"/>
  <c r="DC87" i="127"/>
  <c r="DX87" i="127"/>
  <c r="CY87" i="127"/>
  <c r="DT87" i="127"/>
  <c r="CZ87" i="127"/>
  <c r="DU87" i="127"/>
  <c r="DG87" i="127"/>
  <c r="CV87" i="127"/>
  <c r="DW87" i="127"/>
  <c r="DB87" i="127"/>
  <c r="DR87" i="127"/>
  <c r="EH87" i="127"/>
  <c r="DH87" i="127"/>
  <c r="EC87" i="127"/>
  <c r="DD87" i="127"/>
  <c r="DY87" i="127"/>
  <c r="DE87" i="127"/>
  <c r="EA87" i="127"/>
  <c r="EB87" i="127"/>
  <c r="DQ87" i="127"/>
  <c r="DF87" i="127"/>
  <c r="DV87" i="127"/>
  <c r="EL87" i="127"/>
  <c r="DM87" i="127"/>
  <c r="EI87" i="127"/>
  <c r="DI87" i="127"/>
  <c r="EE87" i="127"/>
  <c r="DK87" i="127"/>
  <c r="EF87" i="127"/>
  <c r="DJ87" i="127"/>
  <c r="DZ87" i="127"/>
  <c r="CW87" i="127"/>
  <c r="DS87" i="127"/>
  <c r="EN87" i="127"/>
  <c r="DO87" i="127"/>
  <c r="EJ87" i="127"/>
  <c r="DP87" i="127"/>
  <c r="EK87" i="127"/>
  <c r="EG87" i="127"/>
  <c r="DA87" i="127"/>
  <c r="DL87" i="127"/>
  <c r="EM87" i="127"/>
  <c r="N87" i="127"/>
  <c r="AP87" i="127"/>
  <c r="CF87" i="127"/>
  <c r="BB87" i="127"/>
  <c r="AX87" i="127"/>
  <c r="AT87" i="127"/>
  <c r="R87" i="127"/>
  <c r="BD87" i="127"/>
  <c r="AV87" i="127"/>
  <c r="CD87" i="127"/>
  <c r="AR87" i="127"/>
  <c r="BR87" i="127"/>
  <c r="AN87" i="127"/>
  <c r="AL87" i="127"/>
  <c r="CB87" i="127"/>
  <c r="BH87" i="127"/>
  <c r="T87" i="127"/>
  <c r="BL87" i="127"/>
  <c r="AB87" i="127"/>
  <c r="BZ87" i="127"/>
  <c r="AD87" i="127"/>
  <c r="BP87" i="127"/>
  <c r="Z87" i="127"/>
  <c r="CH87" i="127"/>
  <c r="BF87" i="127"/>
  <c r="X87" i="127"/>
  <c r="AZ87" i="127"/>
  <c r="P87" i="127"/>
  <c r="V87" i="127"/>
  <c r="BT87" i="127"/>
  <c r="AH87" i="127"/>
  <c r="BJ87" i="127"/>
  <c r="BX87" i="127"/>
  <c r="BN87" i="127"/>
  <c r="AF87" i="127"/>
  <c r="AJ87" i="127"/>
  <c r="BV87" i="127"/>
  <c r="CT104" i="127"/>
  <c r="CL104" i="127"/>
  <c r="DI104" i="127"/>
  <c r="DY104" i="127"/>
  <c r="CZ104" i="127"/>
  <c r="DV104" i="127"/>
  <c r="CV104" i="127"/>
  <c r="DR104" i="127"/>
  <c r="EM104" i="127"/>
  <c r="DN104" i="127"/>
  <c r="EI104" i="127"/>
  <c r="DO104" i="127"/>
  <c r="DD104" i="127"/>
  <c r="CN104" i="127"/>
  <c r="L104" i="127"/>
  <c r="CW104" i="127"/>
  <c r="DM104" i="127"/>
  <c r="EC104" i="127"/>
  <c r="DF104" i="127"/>
  <c r="EA104" i="127"/>
  <c r="DB104" i="127"/>
  <c r="DW104" i="127"/>
  <c r="CX104" i="127"/>
  <c r="DS104" i="127"/>
  <c r="EN104" i="127"/>
  <c r="EJ104" i="127"/>
  <c r="DZ104" i="127"/>
  <c r="CP104" i="127"/>
  <c r="J104" i="127"/>
  <c r="DA104" i="127"/>
  <c r="DQ104" i="127"/>
  <c r="EG104" i="127"/>
  <c r="DK104" i="127"/>
  <c r="EF104" i="127"/>
  <c r="DG104" i="127"/>
  <c r="EB104" i="127"/>
  <c r="DC104" i="127"/>
  <c r="DX104" i="127"/>
  <c r="DJ104" i="127"/>
  <c r="CY104" i="127"/>
  <c r="CR104" i="127"/>
  <c r="CJ104" i="127"/>
  <c r="DE104" i="127"/>
  <c r="DU104" i="127"/>
  <c r="EK104" i="127"/>
  <c r="DP104" i="127"/>
  <c r="EL104" i="127"/>
  <c r="DL104" i="127"/>
  <c r="EH104" i="127"/>
  <c r="DH104" i="127"/>
  <c r="ED104" i="127"/>
  <c r="EE104" i="127"/>
  <c r="DT104" i="127"/>
  <c r="CF104" i="127"/>
  <c r="BF104" i="127"/>
  <c r="X104" i="127"/>
  <c r="BB104" i="127"/>
  <c r="AT104" i="127"/>
  <c r="CH104" i="127"/>
  <c r="CB104" i="127"/>
  <c r="AR104" i="127"/>
  <c r="BR104" i="127"/>
  <c r="BT104" i="127"/>
  <c r="AL104" i="127"/>
  <c r="BL104" i="127"/>
  <c r="CD104" i="127"/>
  <c r="BP104" i="127"/>
  <c r="AD104" i="127"/>
  <c r="BX104" i="127"/>
  <c r="AB104" i="127"/>
  <c r="BD104" i="127"/>
  <c r="T104" i="127"/>
  <c r="BN104" i="127"/>
  <c r="AN104" i="127"/>
  <c r="AZ104" i="127"/>
  <c r="AV104" i="127"/>
  <c r="AH104" i="127"/>
  <c r="Z104" i="127"/>
  <c r="V104" i="127"/>
  <c r="BV104" i="127"/>
  <c r="P104" i="127"/>
  <c r="AP104" i="127"/>
  <c r="AJ104" i="127"/>
  <c r="N104" i="127"/>
  <c r="AX104" i="127"/>
  <c r="BJ104" i="127"/>
  <c r="AF104" i="127"/>
  <c r="BH104" i="127"/>
  <c r="R104" i="127"/>
  <c r="BZ104" i="127"/>
  <c r="CN116" i="127"/>
  <c r="L116" i="127"/>
  <c r="CP116" i="127"/>
  <c r="J116" i="127"/>
  <c r="CR116" i="127"/>
  <c r="CJ116" i="127"/>
  <c r="CT116" i="127"/>
  <c r="CL116" i="127"/>
  <c r="DA116" i="127"/>
  <c r="DQ116" i="127"/>
  <c r="EG116" i="127"/>
  <c r="DJ116" i="127"/>
  <c r="EE116" i="127"/>
  <c r="DK116" i="127"/>
  <c r="EF116" i="127"/>
  <c r="DG116" i="127"/>
  <c r="EB116" i="127"/>
  <c r="DX116" i="127"/>
  <c r="EI116" i="127"/>
  <c r="DE116" i="127"/>
  <c r="DU116" i="127"/>
  <c r="EK116" i="127"/>
  <c r="DO116" i="127"/>
  <c r="EJ116" i="127"/>
  <c r="DP116" i="127"/>
  <c r="EL116" i="127"/>
  <c r="DL116" i="127"/>
  <c r="EH116" i="127"/>
  <c r="DH116" i="127"/>
  <c r="CX116" i="127"/>
  <c r="DI116" i="127"/>
  <c r="DY116" i="127"/>
  <c r="CY116" i="127"/>
  <c r="DT116" i="127"/>
  <c r="CZ116" i="127"/>
  <c r="DV116" i="127"/>
  <c r="CV116" i="127"/>
  <c r="DR116" i="127"/>
  <c r="EM116" i="127"/>
  <c r="ED116" i="127"/>
  <c r="DS116" i="127"/>
  <c r="CW116" i="127"/>
  <c r="DM116" i="127"/>
  <c r="EC116" i="127"/>
  <c r="DD116" i="127"/>
  <c r="DZ116" i="127"/>
  <c r="DF116" i="127"/>
  <c r="EA116" i="127"/>
  <c r="DB116" i="127"/>
  <c r="DW116" i="127"/>
  <c r="DC116" i="127"/>
  <c r="DN116" i="127"/>
  <c r="EN116" i="127"/>
  <c r="BV116" i="127"/>
  <c r="AB116" i="127"/>
  <c r="AV116" i="127"/>
  <c r="AH116" i="127"/>
  <c r="AX116" i="127"/>
  <c r="X116" i="127"/>
  <c r="N116" i="127"/>
  <c r="BX116" i="127"/>
  <c r="CH116" i="127"/>
  <c r="AT116" i="127"/>
  <c r="BL116" i="127"/>
  <c r="AN116" i="127"/>
  <c r="BP116" i="127"/>
  <c r="CF116" i="127"/>
  <c r="BB116" i="127"/>
  <c r="CD116" i="127"/>
  <c r="AJ116" i="127"/>
  <c r="AZ116" i="127"/>
  <c r="AL116" i="127"/>
  <c r="T116" i="127"/>
  <c r="BF116" i="127"/>
  <c r="CB116" i="127"/>
  <c r="AD116" i="127"/>
  <c r="BT116" i="127"/>
  <c r="AP116" i="127"/>
  <c r="BH116" i="127"/>
  <c r="P116" i="127"/>
  <c r="V116" i="127"/>
  <c r="BZ116" i="127"/>
  <c r="AR116" i="127"/>
  <c r="BR116" i="127"/>
  <c r="R116" i="127"/>
  <c r="BJ116" i="127"/>
  <c r="Z116" i="127"/>
  <c r="AF116" i="127"/>
  <c r="BD116" i="127"/>
  <c r="BN116" i="127"/>
  <c r="CR29" i="127"/>
  <c r="CT29" i="127"/>
  <c r="DN29" i="127"/>
  <c r="DS29" i="127"/>
  <c r="CW29" i="127"/>
  <c r="DY29" i="127"/>
  <c r="AL29" i="127"/>
  <c r="CB29" i="127"/>
  <c r="N29" i="127"/>
  <c r="DF29" i="127"/>
  <c r="DK29" i="127"/>
  <c r="EB29" i="127"/>
  <c r="EF29" i="127"/>
  <c r="AP29" i="127"/>
  <c r="AF29" i="127"/>
  <c r="BN29" i="127"/>
  <c r="CJ29" i="127"/>
  <c r="CP29" i="127"/>
  <c r="DB29" i="127"/>
  <c r="DR29" i="127"/>
  <c r="EH29" i="127"/>
  <c r="DG29" i="127"/>
  <c r="DW29" i="127"/>
  <c r="EM29" i="127"/>
  <c r="DT29" i="127"/>
  <c r="DE29" i="127"/>
  <c r="EK29" i="127"/>
  <c r="DX29" i="127"/>
  <c r="DA29" i="127"/>
  <c r="CD29" i="127"/>
  <c r="BD29" i="127"/>
  <c r="AR29" i="127"/>
  <c r="BL29" i="127"/>
  <c r="AD29" i="127"/>
  <c r="BB29" i="127"/>
  <c r="AT29" i="127"/>
  <c r="BF29" i="127"/>
  <c r="AX29" i="127"/>
  <c r="L29" i="127"/>
  <c r="J29" i="127"/>
  <c r="EL29" i="127"/>
  <c r="EA29" i="127"/>
  <c r="DM29" i="127"/>
  <c r="BZ29" i="127"/>
  <c r="AV29" i="127"/>
  <c r="Z29" i="127"/>
  <c r="CN29" i="127"/>
  <c r="CL29" i="127"/>
  <c r="DJ29" i="127"/>
  <c r="DZ29" i="127"/>
  <c r="CY29" i="127"/>
  <c r="DO29" i="127"/>
  <c r="EE29" i="127"/>
  <c r="DD29" i="127"/>
  <c r="EJ29" i="127"/>
  <c r="DU29" i="127"/>
  <c r="DH29" i="127"/>
  <c r="EN29" i="127"/>
  <c r="DI29" i="127"/>
  <c r="BV29" i="127"/>
  <c r="AJ29" i="127"/>
  <c r="BR29" i="127"/>
  <c r="AZ29" i="127"/>
  <c r="P29" i="127"/>
  <c r="T29" i="127"/>
  <c r="CF29" i="127"/>
  <c r="V29" i="127"/>
  <c r="AN29" i="127"/>
  <c r="CX29" i="127"/>
  <c r="ED29" i="127"/>
  <c r="DC29" i="127"/>
  <c r="EI29" i="127"/>
  <c r="DL29" i="127"/>
  <c r="EC29" i="127"/>
  <c r="DP29" i="127"/>
  <c r="DQ29" i="127"/>
  <c r="R29" i="127"/>
  <c r="BJ29" i="127"/>
  <c r="BX29" i="127"/>
  <c r="AB29" i="127"/>
  <c r="BT29" i="127"/>
  <c r="BP29" i="127"/>
  <c r="BH29" i="127"/>
  <c r="DV29" i="127"/>
  <c r="CV29" i="127"/>
  <c r="CZ29" i="127"/>
  <c r="EG29" i="127"/>
  <c r="X29" i="127"/>
  <c r="AH29" i="127"/>
  <c r="CH29" i="127"/>
  <c r="J13" i="127"/>
  <c r="DN13" i="127"/>
  <c r="EI13" i="127"/>
  <c r="DP13" i="127"/>
  <c r="DB13" i="127"/>
  <c r="DW13" i="127"/>
  <c r="EK13" i="127"/>
  <c r="CP13" i="127"/>
  <c r="DU13" i="127"/>
  <c r="EA13" i="127"/>
  <c r="DJ13" i="127"/>
  <c r="DH13" i="127"/>
  <c r="CV13" i="127"/>
  <c r="AZ13" i="127"/>
  <c r="BD13" i="127"/>
  <c r="AJ13" i="127"/>
  <c r="BJ13" i="127"/>
  <c r="R13" i="127"/>
  <c r="AT13" i="127"/>
  <c r="T13" i="127"/>
  <c r="CD13" i="127"/>
  <c r="BN13" i="127"/>
  <c r="CL13" i="127"/>
  <c r="ED13" i="127"/>
  <c r="DL13" i="127"/>
  <c r="DI13" i="127"/>
  <c r="DR13" i="127"/>
  <c r="EM13" i="127"/>
  <c r="DX13" i="127"/>
  <c r="DZ13" i="127"/>
  <c r="EN13" i="127"/>
  <c r="EB13" i="127"/>
  <c r="CY13" i="127"/>
  <c r="DA13" i="127"/>
  <c r="DM13" i="127"/>
  <c r="N13" i="127"/>
  <c r="BB13" i="127"/>
  <c r="CF13" i="127"/>
  <c r="AL13" i="127"/>
  <c r="BT13" i="127"/>
  <c r="AV13" i="127"/>
  <c r="BZ13" i="127"/>
  <c r="P13" i="127"/>
  <c r="BX13" i="127"/>
  <c r="L13" i="127"/>
  <c r="CJ13" i="127"/>
  <c r="DC13" i="127"/>
  <c r="CW13" i="127"/>
  <c r="EG13" i="127"/>
  <c r="EH13" i="127"/>
  <c r="DT13" i="127"/>
  <c r="DQ13" i="127"/>
  <c r="DO13" i="127"/>
  <c r="DF13" i="127"/>
  <c r="CZ13" i="127"/>
  <c r="EE13" i="127"/>
  <c r="DV13" i="127"/>
  <c r="EF13" i="127"/>
  <c r="BF13" i="127"/>
  <c r="AR13" i="127"/>
  <c r="Z13" i="127"/>
  <c r="V13" i="127"/>
  <c r="CB13" i="127"/>
  <c r="AF13" i="127"/>
  <c r="AP13" i="127"/>
  <c r="AX13" i="127"/>
  <c r="CH13" i="127"/>
  <c r="CR13" i="127"/>
  <c r="CX13" i="127"/>
  <c r="DS13" i="127"/>
  <c r="EC13" i="127"/>
  <c r="CT13" i="127"/>
  <c r="DG13" i="127"/>
  <c r="DE13" i="127"/>
  <c r="CN13" i="127"/>
  <c r="DD13" i="127"/>
  <c r="EL13" i="127"/>
  <c r="DY13" i="127"/>
  <c r="EJ13" i="127"/>
  <c r="DK13" i="127"/>
  <c r="BP13" i="127"/>
  <c r="AD13" i="127"/>
  <c r="BR13" i="127"/>
  <c r="BL13" i="127"/>
  <c r="AN13" i="127"/>
  <c r="AH13" i="127"/>
  <c r="BH13" i="127"/>
  <c r="AB13" i="127"/>
  <c r="BV13" i="127"/>
  <c r="X13" i="127"/>
  <c r="CL65" i="127"/>
  <c r="DZ65" i="127"/>
  <c r="CZ65" i="127"/>
  <c r="DA65" i="127"/>
  <c r="DN65" i="127"/>
  <c r="EI65" i="127"/>
  <c r="CW65" i="127"/>
  <c r="CJ65" i="127"/>
  <c r="DL65" i="127"/>
  <c r="AL65" i="127"/>
  <c r="CB65" i="127"/>
  <c r="DR65" i="127"/>
  <c r="DM65" i="127"/>
  <c r="EB65" i="127"/>
  <c r="DW65" i="127"/>
  <c r="BV65" i="127"/>
  <c r="AJ65" i="127"/>
  <c r="AB65" i="127"/>
  <c r="BJ65" i="127"/>
  <c r="AR65" i="127"/>
  <c r="CF65" i="127"/>
  <c r="AP65" i="127"/>
  <c r="CT65" i="127"/>
  <c r="CY65" i="127"/>
  <c r="DP65" i="127"/>
  <c r="EK65" i="127"/>
  <c r="ED65" i="127"/>
  <c r="DD65" i="127"/>
  <c r="DQ65" i="127"/>
  <c r="DF65" i="127"/>
  <c r="DI65" i="127"/>
  <c r="BH65" i="127"/>
  <c r="T65" i="127"/>
  <c r="DG65" i="127"/>
  <c r="DV65" i="127"/>
  <c r="EC65" i="127"/>
  <c r="DH65" i="127"/>
  <c r="AZ65" i="127"/>
  <c r="R65" i="127"/>
  <c r="CD65" i="127"/>
  <c r="BF65" i="127"/>
  <c r="AT65" i="127"/>
  <c r="V65" i="127"/>
  <c r="BR65" i="127"/>
  <c r="CP65" i="127"/>
  <c r="L65" i="127"/>
  <c r="DO65" i="127"/>
  <c r="EF65" i="127"/>
  <c r="CN65" i="127"/>
  <c r="DC65" i="127"/>
  <c r="DT65" i="127"/>
  <c r="DE65" i="127"/>
  <c r="EL65" i="127"/>
  <c r="DU65" i="127"/>
  <c r="BN65" i="127"/>
  <c r="BB65" i="127"/>
  <c r="EM65" i="127"/>
  <c r="DK65" i="127"/>
  <c r="DB65" i="127"/>
  <c r="EN65" i="127"/>
  <c r="AX65" i="127"/>
  <c r="Z65" i="127"/>
  <c r="AF65" i="127"/>
  <c r="BZ65" i="127"/>
  <c r="AH65" i="127"/>
  <c r="AN65" i="127"/>
  <c r="P65" i="127"/>
  <c r="J65" i="127"/>
  <c r="DJ65" i="127"/>
  <c r="EE65" i="127"/>
  <c r="DY65" i="127"/>
  <c r="CX65" i="127"/>
  <c r="DS65" i="127"/>
  <c r="EJ65" i="127"/>
  <c r="CR65" i="127"/>
  <c r="EA65" i="127"/>
  <c r="BL65" i="127"/>
  <c r="AD65" i="127"/>
  <c r="X65" i="127"/>
  <c r="DX65" i="127"/>
  <c r="CV65" i="127"/>
  <c r="EH65" i="127"/>
  <c r="EG65" i="127"/>
  <c r="BP65" i="127"/>
  <c r="BX65" i="127"/>
  <c r="AV65" i="127"/>
  <c r="CH65" i="127"/>
  <c r="BD65" i="127"/>
  <c r="N65" i="127"/>
  <c r="BT65" i="127"/>
  <c r="CP105" i="127"/>
  <c r="J105" i="127"/>
  <c r="DN105" i="127"/>
  <c r="DQ105" i="127"/>
  <c r="CN105" i="127"/>
  <c r="CX105" i="127"/>
  <c r="DA105" i="127"/>
  <c r="DW105" i="127"/>
  <c r="EF105" i="127"/>
  <c r="DZ105" i="127"/>
  <c r="DR105" i="127"/>
  <c r="EJ105" i="127"/>
  <c r="EE105" i="127"/>
  <c r="EM105" i="127"/>
  <c r="AT105" i="127"/>
  <c r="BF105" i="127"/>
  <c r="AJ105" i="127"/>
  <c r="AL105" i="127"/>
  <c r="BB105" i="127"/>
  <c r="BT105" i="127"/>
  <c r="Z105" i="127"/>
  <c r="AN105" i="127"/>
  <c r="CD105" i="127"/>
  <c r="L105" i="127"/>
  <c r="DH105" i="127"/>
  <c r="EI105" i="127"/>
  <c r="EL105" i="127"/>
  <c r="CV105" i="127"/>
  <c r="DS105" i="127"/>
  <c r="DV105" i="127"/>
  <c r="CR105" i="127"/>
  <c r="DC105" i="127"/>
  <c r="DF105" i="127"/>
  <c r="CT105" i="127"/>
  <c r="DI105" i="127"/>
  <c r="DK105" i="127"/>
  <c r="R105" i="127"/>
  <c r="AZ105" i="127"/>
  <c r="V105" i="127"/>
  <c r="CB105" i="127"/>
  <c r="BL105" i="127"/>
  <c r="AD105" i="127"/>
  <c r="N105" i="127"/>
  <c r="BN105" i="127"/>
  <c r="CH105" i="127"/>
  <c r="BR105" i="127"/>
  <c r="CJ105" i="127"/>
  <c r="DX105" i="127"/>
  <c r="DO105" i="127"/>
  <c r="EH105" i="127"/>
  <c r="DL105" i="127"/>
  <c r="CY105" i="127"/>
  <c r="DG105" i="127"/>
  <c r="CZ105" i="127"/>
  <c r="DY105" i="127"/>
  <c r="EA105" i="127"/>
  <c r="DD105" i="127"/>
  <c r="ED105" i="127"/>
  <c r="EG105" i="127"/>
  <c r="AV105" i="127"/>
  <c r="BD105" i="127"/>
  <c r="T105" i="127"/>
  <c r="BH105" i="127"/>
  <c r="AR105" i="127"/>
  <c r="BP105" i="127"/>
  <c r="BX105" i="127"/>
  <c r="AH105" i="127"/>
  <c r="AP105" i="127"/>
  <c r="CL105" i="127"/>
  <c r="EN105" i="127"/>
  <c r="EK105" i="127"/>
  <c r="DB105" i="127"/>
  <c r="EB105" i="127"/>
  <c r="DU105" i="127"/>
  <c r="CW105" i="127"/>
  <c r="DP105" i="127"/>
  <c r="DE105" i="127"/>
  <c r="EC105" i="127"/>
  <c r="DT105" i="127"/>
  <c r="DJ105" i="127"/>
  <c r="DM105" i="127"/>
  <c r="X105" i="127"/>
  <c r="CF105" i="127"/>
  <c r="BV105" i="127"/>
  <c r="P105" i="127"/>
  <c r="BJ105" i="127"/>
  <c r="AB105" i="127"/>
  <c r="AF105" i="127"/>
  <c r="BZ105" i="127"/>
  <c r="AX105" i="127"/>
  <c r="DQ88" i="127"/>
  <c r="DG88" i="127"/>
  <c r="DD88" i="127"/>
  <c r="DE88" i="127"/>
  <c r="EL88" i="127"/>
  <c r="ED88" i="127"/>
  <c r="CT88" i="127"/>
  <c r="DV88" i="127"/>
  <c r="DN88" i="127"/>
  <c r="CN88" i="127"/>
  <c r="EC88" i="127"/>
  <c r="DW88" i="127"/>
  <c r="EE88" i="127"/>
  <c r="CD88" i="127"/>
  <c r="R88" i="127"/>
  <c r="BZ88" i="127"/>
  <c r="CB88" i="127"/>
  <c r="AT88" i="127"/>
  <c r="X88" i="127"/>
  <c r="BR88" i="127"/>
  <c r="AZ88" i="127"/>
  <c r="Z88" i="127"/>
  <c r="CL88" i="127"/>
  <c r="EG88" i="127"/>
  <c r="EB88" i="127"/>
  <c r="DO88" i="127"/>
  <c r="DU88" i="127"/>
  <c r="DL88" i="127"/>
  <c r="DZ88" i="127"/>
  <c r="DI88" i="127"/>
  <c r="CV88" i="127"/>
  <c r="EI88" i="127"/>
  <c r="L88" i="127"/>
  <c r="DF88" i="127"/>
  <c r="CX88" i="127"/>
  <c r="DT88" i="127"/>
  <c r="AJ88" i="127"/>
  <c r="CH88" i="127"/>
  <c r="BH88" i="127"/>
  <c r="AR88" i="127"/>
  <c r="BV88" i="127"/>
  <c r="BX88" i="127"/>
  <c r="BB88" i="127"/>
  <c r="P88" i="127"/>
  <c r="BP88" i="127"/>
  <c r="CP88" i="127"/>
  <c r="DK88" i="127"/>
  <c r="DC88" i="127"/>
  <c r="J88" i="127"/>
  <c r="EK88" i="127"/>
  <c r="EH88" i="127"/>
  <c r="EJ88" i="127"/>
  <c r="DY88" i="127"/>
  <c r="DR88" i="127"/>
  <c r="DJ88" i="127"/>
  <c r="CW88" i="127"/>
  <c r="EA88" i="127"/>
  <c r="DS88" i="127"/>
  <c r="T88" i="127"/>
  <c r="CF88" i="127"/>
  <c r="AX88" i="127"/>
  <c r="BL88" i="127"/>
  <c r="AH88" i="127"/>
  <c r="AP88" i="127"/>
  <c r="AB88" i="127"/>
  <c r="BJ88" i="127"/>
  <c r="BN88" i="127"/>
  <c r="AF88" i="127"/>
  <c r="DA88" i="127"/>
  <c r="EF88" i="127"/>
  <c r="DX88" i="127"/>
  <c r="CJ88" i="127"/>
  <c r="DP88" i="127"/>
  <c r="DH88" i="127"/>
  <c r="CR88" i="127"/>
  <c r="CZ88" i="127"/>
  <c r="EM88" i="127"/>
  <c r="CY88" i="127"/>
  <c r="DM88" i="127"/>
  <c r="DB88" i="127"/>
  <c r="EN88" i="127"/>
  <c r="BD88" i="127"/>
  <c r="BF88" i="127"/>
  <c r="V88" i="127"/>
  <c r="AD88" i="127"/>
  <c r="BT88" i="127"/>
  <c r="AV88" i="127"/>
  <c r="N88" i="127"/>
  <c r="AL88" i="127"/>
  <c r="AN88" i="127"/>
  <c r="CN30" i="127"/>
  <c r="CX30" i="127"/>
  <c r="EM30" i="127"/>
  <c r="DD30" i="127"/>
  <c r="CD30" i="127"/>
  <c r="CH30" i="127"/>
  <c r="CW30" i="127"/>
  <c r="DR30" i="127"/>
  <c r="EF30" i="127"/>
  <c r="AD30" i="127"/>
  <c r="AF30" i="127"/>
  <c r="BT30" i="127"/>
  <c r="DQ30" i="127"/>
  <c r="EL30" i="127"/>
  <c r="EA30" i="127"/>
  <c r="AH30" i="127"/>
  <c r="BZ30" i="127"/>
  <c r="J30" i="127"/>
  <c r="DJ30" i="127"/>
  <c r="DP30" i="127"/>
  <c r="BF30" i="127"/>
  <c r="AR30" i="127"/>
  <c r="AJ30" i="127"/>
  <c r="CL30" i="127"/>
  <c r="DN30" i="127"/>
  <c r="DX30" i="127"/>
  <c r="P30" i="127"/>
  <c r="BH30" i="127"/>
  <c r="N30" i="127"/>
  <c r="DM30" i="127"/>
  <c r="EH30" i="127"/>
  <c r="DS30" i="127"/>
  <c r="BX30" i="127"/>
  <c r="BD30" i="127"/>
  <c r="CT30" i="127"/>
  <c r="EG30" i="127"/>
  <c r="DW30" i="127"/>
  <c r="CV30" i="127"/>
  <c r="BP30" i="127"/>
  <c r="AV30" i="127"/>
  <c r="DE30" i="127"/>
  <c r="DZ30" i="127"/>
  <c r="DC30" i="127"/>
  <c r="V30" i="127"/>
  <c r="CF30" i="127"/>
  <c r="BB30" i="127"/>
  <c r="DI30" i="127"/>
  <c r="ED30" i="127"/>
  <c r="DK30" i="127"/>
  <c r="CB30" i="127"/>
  <c r="BV30" i="127"/>
  <c r="CJ30" i="127"/>
  <c r="EC30" i="127"/>
  <c r="DO30" i="127"/>
  <c r="DT30" i="127"/>
  <c r="AN30" i="127"/>
  <c r="BL30" i="127"/>
  <c r="L30" i="127"/>
  <c r="DF30" i="127"/>
  <c r="DH30" i="127"/>
  <c r="T30" i="127"/>
  <c r="Z30" i="127"/>
  <c r="X30" i="127"/>
  <c r="DU30" i="127"/>
  <c r="CY30" i="127"/>
  <c r="EI30" i="127"/>
  <c r="AZ30" i="127"/>
  <c r="R30" i="127"/>
  <c r="DY30" i="127"/>
  <c r="DG30" i="127"/>
  <c r="DL30" i="127"/>
  <c r="AT30" i="127"/>
  <c r="AL30" i="127"/>
  <c r="CR30" i="127"/>
  <c r="DB30" i="127"/>
  <c r="CZ30" i="127"/>
  <c r="EJ30" i="127"/>
  <c r="BR30" i="127"/>
  <c r="BJ30" i="127"/>
  <c r="DA30" i="127"/>
  <c r="DV30" i="127"/>
  <c r="EN30" i="127"/>
  <c r="BN30" i="127"/>
  <c r="AX30" i="127"/>
  <c r="CP30" i="127"/>
  <c r="EK30" i="127"/>
  <c r="EE30" i="127"/>
  <c r="EB30" i="127"/>
  <c r="AB30" i="127"/>
  <c r="AP30" i="127"/>
  <c r="AD12" i="99"/>
  <c r="AD139" i="99"/>
  <c r="AH12" i="99"/>
  <c r="AH139" i="99"/>
  <c r="AJ12" i="99"/>
  <c r="AJ139" i="99"/>
  <c r="AB12" i="99"/>
  <c r="AB139" i="99"/>
  <c r="N12" i="99"/>
  <c r="N139" i="99"/>
  <c r="R12" i="99"/>
  <c r="R139" i="99"/>
  <c r="P12" i="99"/>
  <c r="P139" i="99"/>
  <c r="T12" i="99"/>
  <c r="T139" i="99"/>
  <c r="Z12" i="99"/>
  <c r="Z139" i="99"/>
  <c r="AN12" i="99"/>
  <c r="AN139" i="99"/>
  <c r="X12" i="99"/>
  <c r="X139" i="99"/>
  <c r="AL12" i="99"/>
  <c r="AL139" i="99"/>
  <c r="J12" i="99"/>
  <c r="J139" i="99"/>
  <c r="AF12" i="99"/>
  <c r="AF139" i="99"/>
  <c r="V12" i="99"/>
  <c r="V139" i="99"/>
  <c r="L12" i="99"/>
  <c r="L139" i="99"/>
  <c r="AL21" i="99"/>
  <c r="AL148" i="99"/>
  <c r="T21" i="99"/>
  <c r="T148" i="99"/>
  <c r="N21" i="99"/>
  <c r="N148" i="99"/>
  <c r="V21" i="99"/>
  <c r="V148" i="99"/>
  <c r="AD21" i="99"/>
  <c r="AD148" i="99"/>
  <c r="AB21" i="99"/>
  <c r="AB148" i="99"/>
  <c r="R21" i="99"/>
  <c r="R148" i="99"/>
  <c r="AF21" i="99"/>
  <c r="AF148" i="99"/>
  <c r="P21" i="99"/>
  <c r="P148" i="99"/>
  <c r="AJ21" i="99"/>
  <c r="AJ148" i="99"/>
  <c r="J21" i="99"/>
  <c r="J148" i="99"/>
  <c r="X21" i="99"/>
  <c r="X148" i="99"/>
  <c r="Z21" i="99"/>
  <c r="Z148" i="99"/>
  <c r="AH21" i="99"/>
  <c r="AH148" i="99"/>
  <c r="L21" i="99"/>
  <c r="L148" i="99"/>
  <c r="AN21" i="99"/>
  <c r="AN148" i="99"/>
  <c r="AB40" i="99"/>
  <c r="AB167" i="99"/>
  <c r="AJ40" i="99"/>
  <c r="AJ167" i="99"/>
  <c r="X40" i="99"/>
  <c r="X167" i="99"/>
  <c r="V40" i="99"/>
  <c r="V167" i="99"/>
  <c r="AL40" i="99"/>
  <c r="AL167" i="99"/>
  <c r="AH40" i="99"/>
  <c r="AH167" i="99"/>
  <c r="AN40" i="99"/>
  <c r="AN167" i="99"/>
  <c r="L40" i="99"/>
  <c r="L167" i="99"/>
  <c r="J40" i="99"/>
  <c r="J167" i="99"/>
  <c r="N40" i="99"/>
  <c r="N167" i="99"/>
  <c r="P40" i="99"/>
  <c r="P167" i="99"/>
  <c r="AD40" i="99"/>
  <c r="AD167" i="99"/>
  <c r="AF40" i="99"/>
  <c r="AF167" i="99"/>
  <c r="R40" i="99"/>
  <c r="R167" i="99"/>
  <c r="T40" i="99"/>
  <c r="T167" i="99"/>
  <c r="Z40" i="99"/>
  <c r="Z167" i="99"/>
  <c r="V52" i="99"/>
  <c r="V179" i="99"/>
  <c r="AD52" i="99"/>
  <c r="AD179" i="99"/>
  <c r="L52" i="99"/>
  <c r="L179" i="99"/>
  <c r="P52" i="99"/>
  <c r="P179" i="99"/>
  <c r="AN52" i="99"/>
  <c r="AN179" i="99"/>
  <c r="AH52" i="99"/>
  <c r="AH179" i="99"/>
  <c r="N52" i="99"/>
  <c r="N179" i="99"/>
  <c r="AF52" i="99"/>
  <c r="AF179" i="99"/>
  <c r="X52" i="99"/>
  <c r="X179" i="99"/>
  <c r="AL52" i="99"/>
  <c r="AL179" i="99"/>
  <c r="Z52" i="99"/>
  <c r="Z179" i="99"/>
  <c r="AJ52" i="99"/>
  <c r="AJ179" i="99"/>
  <c r="T52" i="99"/>
  <c r="T179" i="99"/>
  <c r="J52" i="99"/>
  <c r="J179" i="99"/>
  <c r="R52" i="99"/>
  <c r="R179" i="99"/>
  <c r="AB52" i="99"/>
  <c r="AB179" i="99"/>
  <c r="V66" i="99"/>
  <c r="V193" i="99"/>
  <c r="J66" i="99"/>
  <c r="J193" i="99"/>
  <c r="AF66" i="99"/>
  <c r="AF193" i="99"/>
  <c r="AB66" i="99"/>
  <c r="AB193" i="99"/>
  <c r="N66" i="99"/>
  <c r="N193" i="99"/>
  <c r="AD66" i="99"/>
  <c r="AD193" i="99"/>
  <c r="AH66" i="99"/>
  <c r="AH193" i="99"/>
  <c r="AJ66" i="99"/>
  <c r="AJ193" i="99"/>
  <c r="R66" i="99"/>
  <c r="R193" i="99"/>
  <c r="X66" i="99"/>
  <c r="X193" i="99"/>
  <c r="AL66" i="99"/>
  <c r="AL193" i="99"/>
  <c r="L66" i="99"/>
  <c r="L193" i="99"/>
  <c r="P66" i="99"/>
  <c r="P193" i="99"/>
  <c r="AN66" i="99"/>
  <c r="AN193" i="99"/>
  <c r="T66" i="99"/>
  <c r="T193" i="99"/>
  <c r="Z66" i="99"/>
  <c r="Z193" i="99"/>
  <c r="CL80" i="127"/>
  <c r="DC80" i="127"/>
  <c r="CZ80" i="127"/>
  <c r="EM80" i="127"/>
  <c r="CT80" i="127"/>
  <c r="CW80" i="127"/>
  <c r="DX80" i="127"/>
  <c r="DV80" i="127"/>
  <c r="L80" i="127"/>
  <c r="DM80" i="127"/>
  <c r="CY80" i="127"/>
  <c r="DB80" i="127"/>
  <c r="EC80" i="127"/>
  <c r="DT80" i="127"/>
  <c r="DL80" i="127"/>
  <c r="AV80" i="127"/>
  <c r="BH80" i="127"/>
  <c r="T80" i="127"/>
  <c r="BT80" i="127"/>
  <c r="BD80" i="127"/>
  <c r="BN80" i="127"/>
  <c r="AT80" i="127"/>
  <c r="AF80" i="127"/>
  <c r="AJ80" i="127"/>
  <c r="Z80" i="127"/>
  <c r="X80" i="127"/>
  <c r="BB80" i="127"/>
  <c r="DP80" i="127"/>
  <c r="DS80" i="127"/>
  <c r="CJ80" i="127"/>
  <c r="AH80" i="127"/>
  <c r="BF80" i="127"/>
  <c r="CD80" i="127"/>
  <c r="EF80" i="127"/>
  <c r="EI80" i="127"/>
  <c r="DE80" i="127"/>
  <c r="BZ80" i="127"/>
  <c r="BL80" i="127"/>
  <c r="CF80" i="127"/>
  <c r="EA80" i="127"/>
  <c r="ED80" i="127"/>
  <c r="DA80" i="127"/>
  <c r="BV80" i="127"/>
  <c r="BJ80" i="127"/>
  <c r="DR80" i="127"/>
  <c r="EJ80" i="127"/>
  <c r="CX80" i="127"/>
  <c r="CR80" i="127"/>
  <c r="CH80" i="127"/>
  <c r="AD80" i="127"/>
  <c r="R80" i="127"/>
  <c r="DK80" i="127"/>
  <c r="DN80" i="127"/>
  <c r="CN80" i="127"/>
  <c r="N80" i="127"/>
  <c r="AZ80" i="127"/>
  <c r="DF80" i="127"/>
  <c r="DH80" i="127"/>
  <c r="J80" i="127"/>
  <c r="BR80" i="127"/>
  <c r="AL80" i="127"/>
  <c r="EB80" i="127"/>
  <c r="DO80" i="127"/>
  <c r="DY80" i="127"/>
  <c r="AB80" i="127"/>
  <c r="CB80" i="127"/>
  <c r="CV80" i="127"/>
  <c r="EE80" i="127"/>
  <c r="EK80" i="127"/>
  <c r="CP80" i="127"/>
  <c r="V80" i="127"/>
  <c r="P80" i="127"/>
  <c r="EH80" i="127"/>
  <c r="DZ80" i="127"/>
  <c r="EG80" i="127"/>
  <c r="AP80" i="127"/>
  <c r="BX80" i="127"/>
  <c r="EL80" i="127"/>
  <c r="EN80" i="127"/>
  <c r="DI80" i="127"/>
  <c r="AN80" i="127"/>
  <c r="AR80" i="127"/>
  <c r="DG80" i="127"/>
  <c r="DJ80" i="127"/>
  <c r="DU80" i="127"/>
  <c r="BP80" i="127"/>
  <c r="AX80" i="127"/>
  <c r="DW80" i="127"/>
  <c r="DD80" i="127"/>
  <c r="DQ80" i="127"/>
  <c r="R99" i="99"/>
  <c r="R226" i="99"/>
  <c r="AB99" i="99"/>
  <c r="AB226" i="99"/>
  <c r="AJ99" i="99"/>
  <c r="AJ226" i="99"/>
  <c r="Z99" i="99"/>
  <c r="Z226" i="99"/>
  <c r="X99" i="99"/>
  <c r="X226" i="99"/>
  <c r="J99" i="99"/>
  <c r="J226" i="99"/>
  <c r="P99" i="99"/>
  <c r="P226" i="99"/>
  <c r="T99" i="99"/>
  <c r="T226" i="99"/>
  <c r="AL99" i="99"/>
  <c r="AL226" i="99"/>
  <c r="N99" i="99"/>
  <c r="N226" i="99"/>
  <c r="AF99" i="99"/>
  <c r="AF226" i="99"/>
  <c r="V99" i="99"/>
  <c r="V226" i="99"/>
  <c r="AN99" i="99"/>
  <c r="AN226" i="99"/>
  <c r="AH99" i="99"/>
  <c r="AH226" i="99"/>
  <c r="AD99" i="99"/>
  <c r="AD226" i="99"/>
  <c r="L99" i="99"/>
  <c r="L226" i="99"/>
  <c r="AH112" i="99"/>
  <c r="AH239" i="99"/>
  <c r="N112" i="99"/>
  <c r="N239" i="99"/>
  <c r="Z112" i="99"/>
  <c r="Z239" i="99"/>
  <c r="J112" i="99"/>
  <c r="J239" i="99"/>
  <c r="X112" i="99"/>
  <c r="X239" i="99"/>
  <c r="AF112" i="99"/>
  <c r="AF239" i="99"/>
  <c r="AJ112" i="99"/>
  <c r="AJ239" i="99"/>
  <c r="L112" i="99"/>
  <c r="L239" i="99"/>
  <c r="AN112" i="99"/>
  <c r="AN239" i="99"/>
  <c r="P112" i="99"/>
  <c r="P239" i="99"/>
  <c r="T112" i="99"/>
  <c r="T239" i="99"/>
  <c r="AB112" i="99"/>
  <c r="AB239" i="99"/>
  <c r="AD112" i="99"/>
  <c r="AD239" i="99"/>
  <c r="V112" i="99"/>
  <c r="V239" i="99"/>
  <c r="AL112" i="99"/>
  <c r="AL239" i="99"/>
  <c r="R112" i="99"/>
  <c r="R239" i="99"/>
  <c r="L122" i="99"/>
  <c r="L249" i="99"/>
  <c r="AB122" i="99"/>
  <c r="AB249" i="99"/>
  <c r="P122" i="99"/>
  <c r="P249" i="99"/>
  <c r="AD122" i="99"/>
  <c r="AD249" i="99"/>
  <c r="T122" i="99"/>
  <c r="T249" i="99"/>
  <c r="AJ122" i="99"/>
  <c r="AJ249" i="99"/>
  <c r="X122" i="99"/>
  <c r="X249" i="99"/>
  <c r="AF122" i="99"/>
  <c r="AF249" i="99"/>
  <c r="R122" i="99"/>
  <c r="R249" i="99"/>
  <c r="N122" i="99"/>
  <c r="N249" i="99"/>
  <c r="J122" i="99"/>
  <c r="J249" i="99"/>
  <c r="V122" i="99"/>
  <c r="V249" i="99"/>
  <c r="AL122" i="99"/>
  <c r="AL249" i="99"/>
  <c r="AN122" i="99"/>
  <c r="AN249" i="99"/>
  <c r="AH122" i="99"/>
  <c r="AH249" i="99"/>
  <c r="Z122" i="99"/>
  <c r="Z249" i="99"/>
  <c r="AN84" i="99"/>
  <c r="AN211" i="99"/>
  <c r="AF84" i="99"/>
  <c r="AF211" i="99"/>
  <c r="T84" i="99"/>
  <c r="T211" i="99"/>
  <c r="AH84" i="99"/>
  <c r="AH211" i="99"/>
  <c r="V84" i="99"/>
  <c r="V211" i="99"/>
  <c r="L84" i="99"/>
  <c r="L211" i="99"/>
  <c r="Z84" i="99"/>
  <c r="Z211" i="99"/>
  <c r="P84" i="99"/>
  <c r="P211" i="99"/>
  <c r="N84" i="99"/>
  <c r="N211" i="99"/>
  <c r="R84" i="99"/>
  <c r="R211" i="99"/>
  <c r="AJ84" i="99"/>
  <c r="AJ211" i="99"/>
  <c r="AL84" i="99"/>
  <c r="AL211" i="99"/>
  <c r="J84" i="99"/>
  <c r="J211" i="99"/>
  <c r="X84" i="99"/>
  <c r="X211" i="99"/>
  <c r="AD84" i="99"/>
  <c r="AD211" i="99"/>
  <c r="AB84" i="99"/>
  <c r="AB211" i="99"/>
  <c r="P91" i="99"/>
  <c r="P218" i="99"/>
  <c r="AH91" i="99"/>
  <c r="AH218" i="99"/>
  <c r="L91" i="99"/>
  <c r="L218" i="99"/>
  <c r="T91" i="99"/>
  <c r="T218" i="99"/>
  <c r="AD91" i="99"/>
  <c r="AD218" i="99"/>
  <c r="J91" i="99"/>
  <c r="J218" i="99"/>
  <c r="N91" i="99"/>
  <c r="N218" i="99"/>
  <c r="X91" i="99"/>
  <c r="X218" i="99"/>
  <c r="AN91" i="99"/>
  <c r="AN218" i="99"/>
  <c r="AL91" i="99"/>
  <c r="AL218" i="99"/>
  <c r="Z91" i="99"/>
  <c r="Z218" i="99"/>
  <c r="AF91" i="99"/>
  <c r="AF218" i="99"/>
  <c r="R91" i="99"/>
  <c r="R218" i="99"/>
  <c r="AJ91" i="99"/>
  <c r="AJ218" i="99"/>
  <c r="V91" i="99"/>
  <c r="V218" i="99"/>
  <c r="AB91" i="99"/>
  <c r="AB218" i="99"/>
  <c r="T89" i="99"/>
  <c r="T216" i="99"/>
  <c r="N89" i="99"/>
  <c r="N216" i="99"/>
  <c r="AL89" i="99"/>
  <c r="AL216" i="99"/>
  <c r="J89" i="99"/>
  <c r="J216" i="99"/>
  <c r="AJ89" i="99"/>
  <c r="AJ216" i="99"/>
  <c r="AH89" i="99"/>
  <c r="AH216" i="99"/>
  <c r="V89" i="99"/>
  <c r="V216" i="99"/>
  <c r="AB89" i="99"/>
  <c r="AB216" i="99"/>
  <c r="P89" i="99"/>
  <c r="P216" i="99"/>
  <c r="Z89" i="99"/>
  <c r="Z216" i="99"/>
  <c r="R89" i="99"/>
  <c r="R216" i="99"/>
  <c r="AN89" i="99"/>
  <c r="AN216" i="99"/>
  <c r="AF89" i="99"/>
  <c r="AF216" i="99"/>
  <c r="X89" i="99"/>
  <c r="X216" i="99"/>
  <c r="AD89" i="99"/>
  <c r="AD216" i="99"/>
  <c r="L89" i="99"/>
  <c r="L216" i="99"/>
  <c r="J73" i="99"/>
  <c r="J200" i="99"/>
  <c r="AH73" i="99"/>
  <c r="AH200" i="99"/>
  <c r="X73" i="99"/>
  <c r="X200" i="99"/>
  <c r="AD73" i="99"/>
  <c r="AD200" i="99"/>
  <c r="Z73" i="99"/>
  <c r="Z200" i="99"/>
  <c r="AJ73" i="99"/>
  <c r="AJ200" i="99"/>
  <c r="N73" i="99"/>
  <c r="N200" i="99"/>
  <c r="R73" i="99"/>
  <c r="R200" i="99"/>
  <c r="AB73" i="99"/>
  <c r="AB200" i="99"/>
  <c r="AF73" i="99"/>
  <c r="AF200" i="99"/>
  <c r="P73" i="99"/>
  <c r="P200" i="99"/>
  <c r="L73" i="99"/>
  <c r="L200" i="99"/>
  <c r="V73" i="99"/>
  <c r="V200" i="99"/>
  <c r="T73" i="99"/>
  <c r="T200" i="99"/>
  <c r="AN73" i="99"/>
  <c r="AN200" i="99"/>
  <c r="AL73" i="99"/>
  <c r="AL200" i="99"/>
  <c r="AN33" i="99"/>
  <c r="AN160" i="99"/>
  <c r="J33" i="99"/>
  <c r="J160" i="99"/>
  <c r="AF33" i="99"/>
  <c r="AF160" i="99"/>
  <c r="AH33" i="99"/>
  <c r="AH160" i="99"/>
  <c r="AL33" i="99"/>
  <c r="AL160" i="99"/>
  <c r="AJ33" i="99"/>
  <c r="AJ160" i="99"/>
  <c r="X33" i="99"/>
  <c r="X160" i="99"/>
  <c r="R33" i="99"/>
  <c r="R160" i="99"/>
  <c r="AD33" i="99"/>
  <c r="AD160" i="99"/>
  <c r="P33" i="99"/>
  <c r="P160" i="99"/>
  <c r="T33" i="99"/>
  <c r="T160" i="99"/>
  <c r="Z33" i="99"/>
  <c r="Z160" i="99"/>
  <c r="L33" i="99"/>
  <c r="L160" i="99"/>
  <c r="N33" i="99"/>
  <c r="N160" i="99"/>
  <c r="V33" i="99"/>
  <c r="V160" i="99"/>
  <c r="AB33" i="99"/>
  <c r="AB160" i="99"/>
  <c r="AH23" i="99"/>
  <c r="AH150" i="99"/>
  <c r="AF23" i="99"/>
  <c r="AF150" i="99"/>
  <c r="X23" i="99"/>
  <c r="X150" i="99"/>
  <c r="AD23" i="99"/>
  <c r="AD150" i="99"/>
  <c r="J23" i="99"/>
  <c r="J150" i="99"/>
  <c r="L23" i="99"/>
  <c r="L150" i="99"/>
  <c r="Z23" i="99"/>
  <c r="Z150" i="99"/>
  <c r="R23" i="99"/>
  <c r="R150" i="99"/>
  <c r="P23" i="99"/>
  <c r="P150" i="99"/>
  <c r="N23" i="99"/>
  <c r="N150" i="99"/>
  <c r="AL23" i="99"/>
  <c r="AL150" i="99"/>
  <c r="T23" i="99"/>
  <c r="T150" i="99"/>
  <c r="AB23" i="99"/>
  <c r="AB150" i="99"/>
  <c r="V23" i="99"/>
  <c r="V150" i="99"/>
  <c r="AN23" i="99"/>
  <c r="AN150" i="99"/>
  <c r="AJ23" i="99"/>
  <c r="AJ150" i="99"/>
  <c r="P14" i="99"/>
  <c r="P141" i="99"/>
  <c r="Z14" i="99"/>
  <c r="Z141" i="99"/>
  <c r="AL14" i="99"/>
  <c r="AL141" i="99"/>
  <c r="AD14" i="99"/>
  <c r="AD141" i="99"/>
  <c r="AB14" i="99"/>
  <c r="AB141" i="99"/>
  <c r="X14" i="99"/>
  <c r="X141" i="99"/>
  <c r="L14" i="99"/>
  <c r="L141" i="99"/>
  <c r="J14" i="99"/>
  <c r="J141" i="99"/>
  <c r="AH14" i="99"/>
  <c r="AH141" i="99"/>
  <c r="R14" i="99"/>
  <c r="R141" i="99"/>
  <c r="AN14" i="99"/>
  <c r="AN141" i="99"/>
  <c r="V14" i="99"/>
  <c r="V141" i="99"/>
  <c r="AJ14" i="99"/>
  <c r="AJ141" i="99"/>
  <c r="T14" i="99"/>
  <c r="T141" i="99"/>
  <c r="N14" i="99"/>
  <c r="N141" i="99"/>
  <c r="AF14" i="99"/>
  <c r="AF141" i="99"/>
  <c r="X25" i="99"/>
  <c r="X152" i="99"/>
  <c r="P25" i="99"/>
  <c r="P152" i="99"/>
  <c r="T25" i="99"/>
  <c r="T152" i="99"/>
  <c r="Z25" i="99"/>
  <c r="Z152" i="99"/>
  <c r="AD25" i="99"/>
  <c r="AD152" i="99"/>
  <c r="L25" i="99"/>
  <c r="L152" i="99"/>
  <c r="AN25" i="99"/>
  <c r="AN152" i="99"/>
  <c r="AF25" i="99"/>
  <c r="AF152" i="99"/>
  <c r="AB25" i="99"/>
  <c r="AB152" i="99"/>
  <c r="J25" i="99"/>
  <c r="J152" i="99"/>
  <c r="AJ25" i="99"/>
  <c r="AJ152" i="99"/>
  <c r="AH25" i="99"/>
  <c r="AH152" i="99"/>
  <c r="V25" i="99"/>
  <c r="V152" i="99"/>
  <c r="AL25" i="99"/>
  <c r="AL152" i="99"/>
  <c r="R25" i="99"/>
  <c r="R152" i="99"/>
  <c r="N25" i="99"/>
  <c r="N152" i="99"/>
  <c r="J41" i="99"/>
  <c r="J168" i="99"/>
  <c r="T41" i="99"/>
  <c r="T168" i="99"/>
  <c r="V41" i="99"/>
  <c r="V168" i="99"/>
  <c r="P41" i="99"/>
  <c r="P168" i="99"/>
  <c r="AL41" i="99"/>
  <c r="AL168" i="99"/>
  <c r="N41" i="99"/>
  <c r="N168" i="99"/>
  <c r="AD41" i="99"/>
  <c r="AD168" i="99"/>
  <c r="X41" i="99"/>
  <c r="X168" i="99"/>
  <c r="AF41" i="99"/>
  <c r="AF168" i="99"/>
  <c r="L41" i="99"/>
  <c r="L168" i="99"/>
  <c r="Z41" i="99"/>
  <c r="Z168" i="99"/>
  <c r="AJ41" i="99"/>
  <c r="AJ168" i="99"/>
  <c r="AB41" i="99"/>
  <c r="AB168" i="99"/>
  <c r="R41" i="99"/>
  <c r="R168" i="99"/>
  <c r="AN41" i="99"/>
  <c r="AN168" i="99"/>
  <c r="AH41" i="99"/>
  <c r="AH168" i="99"/>
  <c r="AF54" i="99"/>
  <c r="AF181" i="99"/>
  <c r="AN54" i="99"/>
  <c r="AN181" i="99"/>
  <c r="R54" i="99"/>
  <c r="R181" i="99"/>
  <c r="L54" i="99"/>
  <c r="L181" i="99"/>
  <c r="Z54" i="99"/>
  <c r="Z181" i="99"/>
  <c r="AL54" i="99"/>
  <c r="AL181" i="99"/>
  <c r="AD54" i="99"/>
  <c r="AD181" i="99"/>
  <c r="AB54" i="99"/>
  <c r="AB181" i="99"/>
  <c r="N54" i="99"/>
  <c r="N181" i="99"/>
  <c r="AJ54" i="99"/>
  <c r="AJ181" i="99"/>
  <c r="P54" i="99"/>
  <c r="P181" i="99"/>
  <c r="T54" i="99"/>
  <c r="T181" i="99"/>
  <c r="AH54" i="99"/>
  <c r="AH181" i="99"/>
  <c r="X54" i="99"/>
  <c r="X181" i="99"/>
  <c r="V54" i="99"/>
  <c r="V181" i="99"/>
  <c r="J54" i="99"/>
  <c r="J181" i="99"/>
  <c r="Z67" i="99"/>
  <c r="Z194" i="99"/>
  <c r="T67" i="99"/>
  <c r="T194" i="99"/>
  <c r="X67" i="99"/>
  <c r="X194" i="99"/>
  <c r="AJ67" i="99"/>
  <c r="AJ194" i="99"/>
  <c r="AN67" i="99"/>
  <c r="AN194" i="99"/>
  <c r="AB67" i="99"/>
  <c r="AB194" i="99"/>
  <c r="P67" i="99"/>
  <c r="P194" i="99"/>
  <c r="N67" i="99"/>
  <c r="N194" i="99"/>
  <c r="V67" i="99"/>
  <c r="V194" i="99"/>
  <c r="AD67" i="99"/>
  <c r="AD194" i="99"/>
  <c r="AF67" i="99"/>
  <c r="AF194" i="99"/>
  <c r="J67" i="99"/>
  <c r="J194" i="99"/>
  <c r="AH67" i="99"/>
  <c r="AH194" i="99"/>
  <c r="AL67" i="99"/>
  <c r="AL194" i="99"/>
  <c r="L67" i="99"/>
  <c r="L194" i="99"/>
  <c r="R67" i="99"/>
  <c r="R194" i="99"/>
  <c r="AH81" i="99"/>
  <c r="AH208" i="99"/>
  <c r="AD81" i="99"/>
  <c r="AD208" i="99"/>
  <c r="AL81" i="99"/>
  <c r="AL208" i="99"/>
  <c r="N81" i="99"/>
  <c r="N208" i="99"/>
  <c r="L81" i="99"/>
  <c r="L208" i="99"/>
  <c r="AB81" i="99"/>
  <c r="AB208" i="99"/>
  <c r="P81" i="99"/>
  <c r="P208" i="99"/>
  <c r="AF81" i="99"/>
  <c r="AF208" i="99"/>
  <c r="T81" i="99"/>
  <c r="T208" i="99"/>
  <c r="AN81" i="99"/>
  <c r="AN208" i="99"/>
  <c r="Z81" i="99"/>
  <c r="Z208" i="99"/>
  <c r="X81" i="99"/>
  <c r="X208" i="99"/>
  <c r="R81" i="99"/>
  <c r="R208" i="99"/>
  <c r="AJ81" i="99"/>
  <c r="AJ208" i="99"/>
  <c r="J81" i="99"/>
  <c r="J208" i="99"/>
  <c r="V81" i="99"/>
  <c r="V208" i="99"/>
  <c r="Z101" i="99"/>
  <c r="Z228" i="99"/>
  <c r="L101" i="99"/>
  <c r="L228" i="99"/>
  <c r="AH101" i="99"/>
  <c r="AH228" i="99"/>
  <c r="P101" i="99"/>
  <c r="P228" i="99"/>
  <c r="AJ101" i="99"/>
  <c r="AJ228" i="99"/>
  <c r="J101" i="99"/>
  <c r="J228" i="99"/>
  <c r="V101" i="99"/>
  <c r="V228" i="99"/>
  <c r="AF101" i="99"/>
  <c r="AF228" i="99"/>
  <c r="AB101" i="99"/>
  <c r="AB228" i="99"/>
  <c r="R101" i="99"/>
  <c r="R228" i="99"/>
  <c r="AN101" i="99"/>
  <c r="AN228" i="99"/>
  <c r="N101" i="99"/>
  <c r="N228" i="99"/>
  <c r="AL101" i="99"/>
  <c r="AL228" i="99"/>
  <c r="T101" i="99"/>
  <c r="T228" i="99"/>
  <c r="AD101" i="99"/>
  <c r="AD228" i="99"/>
  <c r="X101" i="99"/>
  <c r="X228" i="99"/>
  <c r="AL113" i="99"/>
  <c r="AL240" i="99"/>
  <c r="V113" i="99"/>
  <c r="V240" i="99"/>
  <c r="Z113" i="99"/>
  <c r="Z240" i="99"/>
  <c r="L113" i="99"/>
  <c r="L240" i="99"/>
  <c r="R113" i="99"/>
  <c r="R240" i="99"/>
  <c r="AF113" i="99"/>
  <c r="AF240" i="99"/>
  <c r="J113" i="99"/>
  <c r="J240" i="99"/>
  <c r="AH113" i="99"/>
  <c r="AH240" i="99"/>
  <c r="AN113" i="99"/>
  <c r="AN240" i="99"/>
  <c r="N113" i="99"/>
  <c r="N240" i="99"/>
  <c r="AD113" i="99"/>
  <c r="AD240" i="99"/>
  <c r="T113" i="99"/>
  <c r="T240" i="99"/>
  <c r="AJ113" i="99"/>
  <c r="AJ240" i="99"/>
  <c r="P113" i="99"/>
  <c r="P240" i="99"/>
  <c r="AB113" i="99"/>
  <c r="AB240" i="99"/>
  <c r="X113" i="99"/>
  <c r="X240" i="99"/>
  <c r="AF123" i="99"/>
  <c r="AF250" i="99"/>
  <c r="X123" i="99"/>
  <c r="X250" i="99"/>
  <c r="AN123" i="99"/>
  <c r="AN250" i="99"/>
  <c r="AD123" i="99"/>
  <c r="AD250" i="99"/>
  <c r="T123" i="99"/>
  <c r="T250" i="99"/>
  <c r="AL123" i="99"/>
  <c r="AL250" i="99"/>
  <c r="AH123" i="99"/>
  <c r="AH250" i="99"/>
  <c r="L123" i="99"/>
  <c r="L250" i="99"/>
  <c r="N123" i="99"/>
  <c r="N250" i="99"/>
  <c r="AJ123" i="99"/>
  <c r="AJ250" i="99"/>
  <c r="R123" i="99"/>
  <c r="R250" i="99"/>
  <c r="V123" i="99"/>
  <c r="V250" i="99"/>
  <c r="J123" i="99"/>
  <c r="J250" i="99"/>
  <c r="Z123" i="99"/>
  <c r="Z250" i="99"/>
  <c r="P123" i="99"/>
  <c r="P250" i="99"/>
  <c r="AB123" i="99"/>
  <c r="AB250" i="99"/>
  <c r="AH6" i="99"/>
  <c r="AH133" i="99"/>
  <c r="T6" i="99"/>
  <c r="T133" i="99"/>
  <c r="AL6" i="99"/>
  <c r="AL133" i="99"/>
  <c r="P6" i="99"/>
  <c r="P133" i="99"/>
  <c r="AJ6" i="99"/>
  <c r="AJ133" i="99"/>
  <c r="AN6" i="99"/>
  <c r="AN133" i="99"/>
  <c r="N6" i="99"/>
  <c r="N133" i="99"/>
  <c r="AB6" i="99"/>
  <c r="AB133" i="99"/>
  <c r="R6" i="99"/>
  <c r="R133" i="99"/>
  <c r="AF6" i="99"/>
  <c r="AF133" i="99"/>
  <c r="J6" i="99"/>
  <c r="J133" i="99"/>
  <c r="V6" i="99"/>
  <c r="V133" i="99"/>
  <c r="Z6" i="99"/>
  <c r="Z133" i="99"/>
  <c r="X6" i="99"/>
  <c r="X133" i="99"/>
  <c r="AD6" i="99"/>
  <c r="AD133" i="99"/>
  <c r="L6" i="99"/>
  <c r="L133" i="99"/>
  <c r="T74" i="99"/>
  <c r="T201" i="99"/>
  <c r="AB74" i="99"/>
  <c r="AB201" i="99"/>
  <c r="AL74" i="99"/>
  <c r="AL201" i="99"/>
  <c r="AD74" i="99"/>
  <c r="AD201" i="99"/>
  <c r="AN74" i="99"/>
  <c r="AN201" i="99"/>
  <c r="J74" i="99"/>
  <c r="J201" i="99"/>
  <c r="R74" i="99"/>
  <c r="R201" i="99"/>
  <c r="AJ74" i="99"/>
  <c r="AJ201" i="99"/>
  <c r="Z74" i="99"/>
  <c r="Z201" i="99"/>
  <c r="AH74" i="99"/>
  <c r="AH201" i="99"/>
  <c r="V74" i="99"/>
  <c r="V201" i="99"/>
  <c r="N74" i="99"/>
  <c r="N201" i="99"/>
  <c r="AF74" i="99"/>
  <c r="AF201" i="99"/>
  <c r="X74" i="99"/>
  <c r="X201" i="99"/>
  <c r="P74" i="99"/>
  <c r="P201" i="99"/>
  <c r="L74" i="99"/>
  <c r="L201" i="99"/>
  <c r="AH36" i="99"/>
  <c r="AH163" i="99"/>
  <c r="N36" i="99"/>
  <c r="N163" i="99"/>
  <c r="L36" i="99"/>
  <c r="L163" i="99"/>
  <c r="AN36" i="99"/>
  <c r="AN163" i="99"/>
  <c r="Z36" i="99"/>
  <c r="Z163" i="99"/>
  <c r="V36" i="99"/>
  <c r="V163" i="99"/>
  <c r="X36" i="99"/>
  <c r="X163" i="99"/>
  <c r="AJ36" i="99"/>
  <c r="AJ163" i="99"/>
  <c r="T36" i="99"/>
  <c r="T163" i="99"/>
  <c r="AF36" i="99"/>
  <c r="AF163" i="99"/>
  <c r="AD36" i="99"/>
  <c r="AD163" i="99"/>
  <c r="P36" i="99"/>
  <c r="P163" i="99"/>
  <c r="R36" i="99"/>
  <c r="R163" i="99"/>
  <c r="AL36" i="99"/>
  <c r="AL163" i="99"/>
  <c r="J36" i="99"/>
  <c r="J163" i="99"/>
  <c r="AB36" i="99"/>
  <c r="AB163" i="99"/>
  <c r="J59" i="99"/>
  <c r="J186" i="99"/>
  <c r="AL59" i="99"/>
  <c r="AL186" i="99"/>
  <c r="T59" i="99"/>
  <c r="T186" i="99"/>
  <c r="AN59" i="99"/>
  <c r="AN186" i="99"/>
  <c r="AF59" i="99"/>
  <c r="AF186" i="99"/>
  <c r="AB59" i="99"/>
  <c r="AB186" i="99"/>
  <c r="V59" i="99"/>
  <c r="V186" i="99"/>
  <c r="AH59" i="99"/>
  <c r="AH186" i="99"/>
  <c r="N59" i="99"/>
  <c r="N186" i="99"/>
  <c r="AJ59" i="99"/>
  <c r="AJ186" i="99"/>
  <c r="L59" i="99"/>
  <c r="L186" i="99"/>
  <c r="X59" i="99"/>
  <c r="X186" i="99"/>
  <c r="R59" i="99"/>
  <c r="R186" i="99"/>
  <c r="AD59" i="99"/>
  <c r="AD186" i="99"/>
  <c r="Z59" i="99"/>
  <c r="Z186" i="99"/>
  <c r="P59" i="99"/>
  <c r="P186" i="99"/>
  <c r="V109" i="99"/>
  <c r="V236" i="99"/>
  <c r="AB109" i="99"/>
  <c r="AB236" i="99"/>
  <c r="T109" i="99"/>
  <c r="T236" i="99"/>
  <c r="AF109" i="99"/>
  <c r="AF236" i="99"/>
  <c r="X109" i="99"/>
  <c r="X236" i="99"/>
  <c r="AN109" i="99"/>
  <c r="AN236" i="99"/>
  <c r="AD109" i="99"/>
  <c r="AD236" i="99"/>
  <c r="Z109" i="99"/>
  <c r="Z236" i="99"/>
  <c r="J109" i="99"/>
  <c r="J236" i="99"/>
  <c r="L109" i="99"/>
  <c r="L236" i="99"/>
  <c r="N109" i="99"/>
  <c r="N236" i="99"/>
  <c r="AH109" i="99"/>
  <c r="AH236" i="99"/>
  <c r="AJ109" i="99"/>
  <c r="AJ236" i="99"/>
  <c r="AL109" i="99"/>
  <c r="AL236" i="99"/>
  <c r="R109" i="99"/>
  <c r="R236" i="99"/>
  <c r="P109" i="99"/>
  <c r="P236" i="99"/>
  <c r="AD31" i="99"/>
  <c r="AD158" i="99"/>
  <c r="AF31" i="99"/>
  <c r="AF158" i="99"/>
  <c r="AJ31" i="99"/>
  <c r="AJ158" i="99"/>
  <c r="R31" i="99"/>
  <c r="R158" i="99"/>
  <c r="AL31" i="99"/>
  <c r="AL158" i="99"/>
  <c r="T31" i="99"/>
  <c r="T158" i="99"/>
  <c r="P31" i="99"/>
  <c r="P158" i="99"/>
  <c r="N31" i="99"/>
  <c r="N158" i="99"/>
  <c r="L31" i="99"/>
  <c r="L158" i="99"/>
  <c r="AH31" i="99"/>
  <c r="AH158" i="99"/>
  <c r="Z31" i="99"/>
  <c r="Z158" i="99"/>
  <c r="X31" i="99"/>
  <c r="X158" i="99"/>
  <c r="J31" i="99"/>
  <c r="J158" i="99"/>
  <c r="AN31" i="99"/>
  <c r="AN158" i="99"/>
  <c r="AB31" i="99"/>
  <c r="AB158" i="99"/>
  <c r="V31" i="99"/>
  <c r="V158" i="99"/>
  <c r="AB15" i="99"/>
  <c r="AB142" i="99"/>
  <c r="Z15" i="99"/>
  <c r="Z142" i="99"/>
  <c r="V15" i="99"/>
  <c r="V142" i="99"/>
  <c r="R15" i="99"/>
  <c r="R142" i="99"/>
  <c r="AD15" i="99"/>
  <c r="AD142" i="99"/>
  <c r="J15" i="99"/>
  <c r="J142" i="99"/>
  <c r="AJ15" i="99"/>
  <c r="AJ142" i="99"/>
  <c r="AF15" i="99"/>
  <c r="AF142" i="99"/>
  <c r="N15" i="99"/>
  <c r="N142" i="99"/>
  <c r="AH15" i="99"/>
  <c r="AH142" i="99"/>
  <c r="AL15" i="99"/>
  <c r="AL142" i="99"/>
  <c r="P15" i="99"/>
  <c r="P142" i="99"/>
  <c r="X15" i="99"/>
  <c r="X142" i="99"/>
  <c r="T15" i="99"/>
  <c r="T142" i="99"/>
  <c r="L15" i="99"/>
  <c r="L142" i="99"/>
  <c r="AN15" i="99"/>
  <c r="AN142" i="99"/>
  <c r="T28" i="99"/>
  <c r="T155" i="99"/>
  <c r="Z28" i="99"/>
  <c r="Z155" i="99"/>
  <c r="N28" i="99"/>
  <c r="N155" i="99"/>
  <c r="J28" i="99"/>
  <c r="J155" i="99"/>
  <c r="X28" i="99"/>
  <c r="X155" i="99"/>
  <c r="AL28" i="99"/>
  <c r="AL155" i="99"/>
  <c r="AH28" i="99"/>
  <c r="AH155" i="99"/>
  <c r="P28" i="99"/>
  <c r="P155" i="99"/>
  <c r="R28" i="99"/>
  <c r="R155" i="99"/>
  <c r="AF28" i="99"/>
  <c r="AF155" i="99"/>
  <c r="AN28" i="99"/>
  <c r="AN155" i="99"/>
  <c r="AJ28" i="99"/>
  <c r="AJ155" i="99"/>
  <c r="AD28" i="99"/>
  <c r="AD155" i="99"/>
  <c r="L28" i="99"/>
  <c r="L155" i="99"/>
  <c r="AB28" i="99"/>
  <c r="AB155" i="99"/>
  <c r="V28" i="99"/>
  <c r="V155" i="99"/>
  <c r="AB42" i="99"/>
  <c r="AB169" i="99"/>
  <c r="L42" i="99"/>
  <c r="L169" i="99"/>
  <c r="R42" i="99"/>
  <c r="R169" i="99"/>
  <c r="Z42" i="99"/>
  <c r="Z169" i="99"/>
  <c r="X42" i="99"/>
  <c r="X169" i="99"/>
  <c r="AN42" i="99"/>
  <c r="AN169" i="99"/>
  <c r="J42" i="99"/>
  <c r="J169" i="99"/>
  <c r="AD42" i="99"/>
  <c r="AD169" i="99"/>
  <c r="AF42" i="99"/>
  <c r="AF169" i="99"/>
  <c r="AH42" i="99"/>
  <c r="AH169" i="99"/>
  <c r="P42" i="99"/>
  <c r="P169" i="99"/>
  <c r="AL42" i="99"/>
  <c r="AL169" i="99"/>
  <c r="AJ42" i="99"/>
  <c r="AJ169" i="99"/>
  <c r="T42" i="99"/>
  <c r="T169" i="99"/>
  <c r="N42" i="99"/>
  <c r="N169" i="99"/>
  <c r="V42" i="99"/>
  <c r="V169" i="99"/>
  <c r="J55" i="99"/>
  <c r="J182" i="99"/>
  <c r="AJ55" i="99"/>
  <c r="AJ182" i="99"/>
  <c r="AN55" i="99"/>
  <c r="AN182" i="99"/>
  <c r="AB55" i="99"/>
  <c r="AB182" i="99"/>
  <c r="AL55" i="99"/>
  <c r="AL182" i="99"/>
  <c r="P55" i="99"/>
  <c r="P182" i="99"/>
  <c r="AH55" i="99"/>
  <c r="AH182" i="99"/>
  <c r="T55" i="99"/>
  <c r="T182" i="99"/>
  <c r="X55" i="99"/>
  <c r="X182" i="99"/>
  <c r="Z55" i="99"/>
  <c r="Z182" i="99"/>
  <c r="N55" i="99"/>
  <c r="N182" i="99"/>
  <c r="R55" i="99"/>
  <c r="R182" i="99"/>
  <c r="V55" i="99"/>
  <c r="V182" i="99"/>
  <c r="AD55" i="99"/>
  <c r="AD182" i="99"/>
  <c r="L55" i="99"/>
  <c r="L182" i="99"/>
  <c r="AF55" i="99"/>
  <c r="AF182" i="99"/>
  <c r="J70" i="99"/>
  <c r="J197" i="99"/>
  <c r="V70" i="99"/>
  <c r="V197" i="99"/>
  <c r="N70" i="99"/>
  <c r="N197" i="99"/>
  <c r="R70" i="99"/>
  <c r="R197" i="99"/>
  <c r="T70" i="99"/>
  <c r="T197" i="99"/>
  <c r="P70" i="99"/>
  <c r="P197" i="99"/>
  <c r="Z70" i="99"/>
  <c r="Z197" i="99"/>
  <c r="AN70" i="99"/>
  <c r="AN197" i="99"/>
  <c r="AF70" i="99"/>
  <c r="AF197" i="99"/>
  <c r="AD70" i="99"/>
  <c r="AD197" i="99"/>
  <c r="AJ70" i="99"/>
  <c r="AJ197" i="99"/>
  <c r="L70" i="99"/>
  <c r="L197" i="99"/>
  <c r="AB70" i="99"/>
  <c r="AB197" i="99"/>
  <c r="AL70" i="99"/>
  <c r="AL197" i="99"/>
  <c r="X70" i="99"/>
  <c r="X197" i="99"/>
  <c r="AH70" i="99"/>
  <c r="AH197" i="99"/>
  <c r="AD85" i="99"/>
  <c r="AD212" i="99"/>
  <c r="X85" i="99"/>
  <c r="X212" i="99"/>
  <c r="Z85" i="99"/>
  <c r="Z212" i="99"/>
  <c r="T85" i="99"/>
  <c r="T212" i="99"/>
  <c r="AL85" i="99"/>
  <c r="AL212" i="99"/>
  <c r="AH85" i="99"/>
  <c r="AH212" i="99"/>
  <c r="N85" i="99"/>
  <c r="N212" i="99"/>
  <c r="V85" i="99"/>
  <c r="V212" i="99"/>
  <c r="AN85" i="99"/>
  <c r="AN212" i="99"/>
  <c r="J85" i="99"/>
  <c r="J212" i="99"/>
  <c r="AJ85" i="99"/>
  <c r="AJ212" i="99"/>
  <c r="R85" i="99"/>
  <c r="R212" i="99"/>
  <c r="P85" i="99"/>
  <c r="P212" i="99"/>
  <c r="L85" i="99"/>
  <c r="L212" i="99"/>
  <c r="AF85" i="99"/>
  <c r="AF212" i="99"/>
  <c r="AB85" i="99"/>
  <c r="AB212" i="99"/>
  <c r="R102" i="99"/>
  <c r="R229" i="99"/>
  <c r="AL102" i="99"/>
  <c r="AL229" i="99"/>
  <c r="V102" i="99"/>
  <c r="V229" i="99"/>
  <c r="AH102" i="99"/>
  <c r="AH229" i="99"/>
  <c r="J102" i="99"/>
  <c r="J229" i="99"/>
  <c r="Z102" i="99"/>
  <c r="Z229" i="99"/>
  <c r="N102" i="99"/>
  <c r="N229" i="99"/>
  <c r="AN102" i="99"/>
  <c r="AN229" i="99"/>
  <c r="L102" i="99"/>
  <c r="L229" i="99"/>
  <c r="X102" i="99"/>
  <c r="X229" i="99"/>
  <c r="AB102" i="99"/>
  <c r="AB229" i="99"/>
  <c r="AF102" i="99"/>
  <c r="AF229" i="99"/>
  <c r="T102" i="99"/>
  <c r="T229" i="99"/>
  <c r="AJ102" i="99"/>
  <c r="AJ229" i="99"/>
  <c r="P102" i="99"/>
  <c r="P229" i="99"/>
  <c r="AD102" i="99"/>
  <c r="AD229" i="99"/>
  <c r="AN115" i="99"/>
  <c r="AN242" i="99"/>
  <c r="AL115" i="99"/>
  <c r="AL242" i="99"/>
  <c r="AD115" i="99"/>
  <c r="AD242" i="99"/>
  <c r="R115" i="99"/>
  <c r="R242" i="99"/>
  <c r="X115" i="99"/>
  <c r="X242" i="99"/>
  <c r="AJ115" i="99"/>
  <c r="AJ242" i="99"/>
  <c r="P115" i="99"/>
  <c r="P242" i="99"/>
  <c r="AB115" i="99"/>
  <c r="AB242" i="99"/>
  <c r="AH115" i="99"/>
  <c r="AH242" i="99"/>
  <c r="J115" i="99"/>
  <c r="J242" i="99"/>
  <c r="N115" i="99"/>
  <c r="N242" i="99"/>
  <c r="L115" i="99"/>
  <c r="L242" i="99"/>
  <c r="Z115" i="99"/>
  <c r="Z242" i="99"/>
  <c r="AF115" i="99"/>
  <c r="AF242" i="99"/>
  <c r="V115" i="99"/>
  <c r="V242" i="99"/>
  <c r="T115" i="99"/>
  <c r="T242" i="99"/>
  <c r="AJ124" i="99"/>
  <c r="AJ251" i="99"/>
  <c r="T124" i="99"/>
  <c r="T251" i="99"/>
  <c r="AN124" i="99"/>
  <c r="AN251" i="99"/>
  <c r="X124" i="99"/>
  <c r="X251" i="99"/>
  <c r="Z124" i="99"/>
  <c r="Z251" i="99"/>
  <c r="AL124" i="99"/>
  <c r="AL251" i="99"/>
  <c r="J124" i="99"/>
  <c r="J251" i="99"/>
  <c r="R124" i="99"/>
  <c r="R251" i="99"/>
  <c r="AH124" i="99"/>
  <c r="AH251" i="99"/>
  <c r="AD124" i="99"/>
  <c r="AD251" i="99"/>
  <c r="N124" i="99"/>
  <c r="N251" i="99"/>
  <c r="V124" i="99"/>
  <c r="V251" i="99"/>
  <c r="AB124" i="99"/>
  <c r="AB251" i="99"/>
  <c r="L124" i="99"/>
  <c r="L251" i="99"/>
  <c r="AF124" i="99"/>
  <c r="AF251" i="99"/>
  <c r="P124" i="99"/>
  <c r="P251" i="99"/>
  <c r="J97" i="99"/>
  <c r="J224" i="99"/>
  <c r="P97" i="99"/>
  <c r="P224" i="99"/>
  <c r="AB97" i="99"/>
  <c r="AB224" i="99"/>
  <c r="AH97" i="99"/>
  <c r="AH224" i="99"/>
  <c r="X97" i="99"/>
  <c r="X224" i="99"/>
  <c r="AJ97" i="99"/>
  <c r="AJ224" i="99"/>
  <c r="V97" i="99"/>
  <c r="V224" i="99"/>
  <c r="AN97" i="99"/>
  <c r="AN224" i="99"/>
  <c r="AD97" i="99"/>
  <c r="AD224" i="99"/>
  <c r="AF97" i="99"/>
  <c r="AF224" i="99"/>
  <c r="T97" i="99"/>
  <c r="T224" i="99"/>
  <c r="AL97" i="99"/>
  <c r="AL224" i="99"/>
  <c r="R97" i="99"/>
  <c r="R224" i="99"/>
  <c r="Z97" i="99"/>
  <c r="Z224" i="99"/>
  <c r="N97" i="99"/>
  <c r="N224" i="99"/>
  <c r="L97" i="99"/>
  <c r="L224" i="99"/>
  <c r="J26" i="99"/>
  <c r="J153" i="99"/>
  <c r="AB26" i="99"/>
  <c r="AB153" i="99"/>
  <c r="AD26" i="99"/>
  <c r="AD153" i="99"/>
  <c r="L26" i="99"/>
  <c r="L153" i="99"/>
  <c r="T26" i="99"/>
  <c r="T153" i="99"/>
  <c r="R26" i="99"/>
  <c r="R153" i="99"/>
  <c r="V26" i="99"/>
  <c r="V153" i="99"/>
  <c r="AH26" i="99"/>
  <c r="AH153" i="99"/>
  <c r="AL26" i="99"/>
  <c r="AL153" i="99"/>
  <c r="N26" i="99"/>
  <c r="N153" i="99"/>
  <c r="AJ26" i="99"/>
  <c r="AJ153" i="99"/>
  <c r="AF26" i="99"/>
  <c r="AF153" i="99"/>
  <c r="Z26" i="99"/>
  <c r="Z153" i="99"/>
  <c r="P26" i="99"/>
  <c r="P153" i="99"/>
  <c r="AN26" i="99"/>
  <c r="AN153" i="99"/>
  <c r="X26" i="99"/>
  <c r="X153" i="99"/>
  <c r="L68" i="99"/>
  <c r="L195" i="99"/>
  <c r="AJ68" i="99"/>
  <c r="AJ195" i="99"/>
  <c r="P68" i="99"/>
  <c r="P195" i="99"/>
  <c r="T68" i="99"/>
  <c r="T195" i="99"/>
  <c r="J68" i="99"/>
  <c r="J195" i="99"/>
  <c r="AL68" i="99"/>
  <c r="AL195" i="99"/>
  <c r="N68" i="99"/>
  <c r="N195" i="99"/>
  <c r="AF68" i="99"/>
  <c r="AF195" i="99"/>
  <c r="AB68" i="99"/>
  <c r="AB195" i="99"/>
  <c r="R68" i="99"/>
  <c r="R195" i="99"/>
  <c r="AH68" i="99"/>
  <c r="AH195" i="99"/>
  <c r="AN68" i="99"/>
  <c r="AN195" i="99"/>
  <c r="X68" i="99"/>
  <c r="X195" i="99"/>
  <c r="AD68" i="99"/>
  <c r="AD195" i="99"/>
  <c r="Z68" i="99"/>
  <c r="Z195" i="99"/>
  <c r="V68" i="99"/>
  <c r="V195" i="99"/>
  <c r="Z100" i="99"/>
  <c r="Z227" i="99"/>
  <c r="AN100" i="99"/>
  <c r="AN227" i="99"/>
  <c r="AF100" i="99"/>
  <c r="AF227" i="99"/>
  <c r="N100" i="99"/>
  <c r="N227" i="99"/>
  <c r="AB100" i="99"/>
  <c r="AB227" i="99"/>
  <c r="AH100" i="99"/>
  <c r="AH227" i="99"/>
  <c r="R100" i="99"/>
  <c r="R227" i="99"/>
  <c r="T100" i="99"/>
  <c r="T227" i="99"/>
  <c r="P100" i="99"/>
  <c r="P227" i="99"/>
  <c r="L100" i="99"/>
  <c r="L227" i="99"/>
  <c r="AD100" i="99"/>
  <c r="AD227" i="99"/>
  <c r="V100" i="99"/>
  <c r="V227" i="99"/>
  <c r="J100" i="99"/>
  <c r="J227" i="99"/>
  <c r="AL100" i="99"/>
  <c r="AL227" i="99"/>
  <c r="AJ100" i="99"/>
  <c r="AJ227" i="99"/>
  <c r="X100" i="99"/>
  <c r="X227" i="99"/>
  <c r="AN72" i="99"/>
  <c r="AN199" i="99"/>
  <c r="Z72" i="99"/>
  <c r="Z199" i="99"/>
  <c r="X72" i="99"/>
  <c r="X199" i="99"/>
  <c r="AL72" i="99"/>
  <c r="AL199" i="99"/>
  <c r="AJ72" i="99"/>
  <c r="AJ199" i="99"/>
  <c r="T72" i="99"/>
  <c r="T199" i="99"/>
  <c r="AB72" i="99"/>
  <c r="AB199" i="99"/>
  <c r="P72" i="99"/>
  <c r="P199" i="99"/>
  <c r="J72" i="99"/>
  <c r="J199" i="99"/>
  <c r="R72" i="99"/>
  <c r="R199" i="99"/>
  <c r="N72" i="99"/>
  <c r="N199" i="99"/>
  <c r="AD72" i="99"/>
  <c r="AD199" i="99"/>
  <c r="V72" i="99"/>
  <c r="V199" i="99"/>
  <c r="AH72" i="99"/>
  <c r="AH199" i="99"/>
  <c r="L72" i="99"/>
  <c r="L199" i="99"/>
  <c r="AF72" i="99"/>
  <c r="AF199" i="99"/>
  <c r="AB11" i="99"/>
  <c r="AB138" i="99"/>
  <c r="R11" i="99"/>
  <c r="R138" i="99"/>
  <c r="AF11" i="99"/>
  <c r="AF138" i="99"/>
  <c r="AN11" i="99"/>
  <c r="AN138" i="99"/>
  <c r="J11" i="99"/>
  <c r="J138" i="99"/>
  <c r="AJ11" i="99"/>
  <c r="AJ138" i="99"/>
  <c r="T11" i="99"/>
  <c r="T138" i="99"/>
  <c r="Z11" i="99"/>
  <c r="Z138" i="99"/>
  <c r="X11" i="99"/>
  <c r="X138" i="99"/>
  <c r="L11" i="99"/>
  <c r="L138" i="99"/>
  <c r="AD11" i="99"/>
  <c r="AD138" i="99"/>
  <c r="P11" i="99"/>
  <c r="P138" i="99"/>
  <c r="N11" i="99"/>
  <c r="N138" i="99"/>
  <c r="AL11" i="99"/>
  <c r="AL138" i="99"/>
  <c r="V11" i="99"/>
  <c r="V138" i="99"/>
  <c r="AH11" i="99"/>
  <c r="AH138" i="99"/>
  <c r="AH20" i="99"/>
  <c r="AH147" i="99"/>
  <c r="V20" i="99"/>
  <c r="V147" i="99"/>
  <c r="J20" i="99"/>
  <c r="J147" i="99"/>
  <c r="AN20" i="99"/>
  <c r="AN147" i="99"/>
  <c r="AJ20" i="99"/>
  <c r="AJ147" i="99"/>
  <c r="AL20" i="99"/>
  <c r="AL147" i="99"/>
  <c r="N20" i="99"/>
  <c r="N147" i="99"/>
  <c r="X20" i="99"/>
  <c r="X147" i="99"/>
  <c r="T20" i="99"/>
  <c r="T147" i="99"/>
  <c r="AB20" i="99"/>
  <c r="AB147" i="99"/>
  <c r="L20" i="99"/>
  <c r="L147" i="99"/>
  <c r="AD20" i="99"/>
  <c r="AD147" i="99"/>
  <c r="P20" i="99"/>
  <c r="P147" i="99"/>
  <c r="AF20" i="99"/>
  <c r="AF147" i="99"/>
  <c r="R20" i="99"/>
  <c r="R147" i="99"/>
  <c r="Z20" i="99"/>
  <c r="Z147" i="99"/>
  <c r="AN38" i="99"/>
  <c r="AN165" i="99"/>
  <c r="P38" i="99"/>
  <c r="P165" i="99"/>
  <c r="N38" i="99"/>
  <c r="N165" i="99"/>
  <c r="T38" i="99"/>
  <c r="T165" i="99"/>
  <c r="AB38" i="99"/>
  <c r="AB165" i="99"/>
  <c r="R38" i="99"/>
  <c r="R165" i="99"/>
  <c r="AH38" i="99"/>
  <c r="AH165" i="99"/>
  <c r="L38" i="99"/>
  <c r="L165" i="99"/>
  <c r="V38" i="99"/>
  <c r="V165" i="99"/>
  <c r="AL38" i="99"/>
  <c r="AL165" i="99"/>
  <c r="J38" i="99"/>
  <c r="J165" i="99"/>
  <c r="AF38" i="99"/>
  <c r="AF165" i="99"/>
  <c r="Z38" i="99"/>
  <c r="Z165" i="99"/>
  <c r="AD38" i="99"/>
  <c r="AD165" i="99"/>
  <c r="AJ38" i="99"/>
  <c r="AJ165" i="99"/>
  <c r="X38" i="99"/>
  <c r="X165" i="99"/>
  <c r="AJ51" i="99"/>
  <c r="AJ178" i="99"/>
  <c r="AD51" i="99"/>
  <c r="AD178" i="99"/>
  <c r="L51" i="99"/>
  <c r="L178" i="99"/>
  <c r="AB51" i="99"/>
  <c r="AB178" i="99"/>
  <c r="AH51" i="99"/>
  <c r="AH178" i="99"/>
  <c r="X51" i="99"/>
  <c r="X178" i="99"/>
  <c r="N51" i="99"/>
  <c r="N178" i="99"/>
  <c r="R51" i="99"/>
  <c r="R178" i="99"/>
  <c r="AN51" i="99"/>
  <c r="AN178" i="99"/>
  <c r="AF51" i="99"/>
  <c r="AF178" i="99"/>
  <c r="V51" i="99"/>
  <c r="V178" i="99"/>
  <c r="Z51" i="99"/>
  <c r="Z178" i="99"/>
  <c r="AL51" i="99"/>
  <c r="AL178" i="99"/>
  <c r="J51" i="99"/>
  <c r="J178" i="99"/>
  <c r="T51" i="99"/>
  <c r="T178" i="99"/>
  <c r="P51" i="99"/>
  <c r="P178" i="99"/>
  <c r="J64" i="99"/>
  <c r="J191" i="99"/>
  <c r="AB64" i="99"/>
  <c r="AB191" i="99"/>
  <c r="R64" i="99"/>
  <c r="R191" i="99"/>
  <c r="AL64" i="99"/>
  <c r="AL191" i="99"/>
  <c r="Z64" i="99"/>
  <c r="Z191" i="99"/>
  <c r="AD64" i="99"/>
  <c r="AD191" i="99"/>
  <c r="AJ64" i="99"/>
  <c r="AJ191" i="99"/>
  <c r="V64" i="99"/>
  <c r="V191" i="99"/>
  <c r="AF64" i="99"/>
  <c r="AF191" i="99"/>
  <c r="AH64" i="99"/>
  <c r="AH191" i="99"/>
  <c r="X64" i="99"/>
  <c r="X191" i="99"/>
  <c r="L64" i="99"/>
  <c r="L191" i="99"/>
  <c r="T64" i="99"/>
  <c r="T191" i="99"/>
  <c r="P64" i="99"/>
  <c r="P191" i="99"/>
  <c r="N64" i="99"/>
  <c r="N191" i="99"/>
  <c r="AN64" i="99"/>
  <c r="AN191" i="99"/>
  <c r="AJ79" i="99"/>
  <c r="AJ206" i="99"/>
  <c r="V79" i="99"/>
  <c r="V206" i="99"/>
  <c r="Z79" i="99"/>
  <c r="Z206" i="99"/>
  <c r="AD79" i="99"/>
  <c r="AD206" i="99"/>
  <c r="T79" i="99"/>
  <c r="T206" i="99"/>
  <c r="AB79" i="99"/>
  <c r="AB206" i="99"/>
  <c r="AL79" i="99"/>
  <c r="AL206" i="99"/>
  <c r="N79" i="99"/>
  <c r="N206" i="99"/>
  <c r="L79" i="99"/>
  <c r="L206" i="99"/>
  <c r="AF79" i="99"/>
  <c r="AF206" i="99"/>
  <c r="AH79" i="99"/>
  <c r="AH206" i="99"/>
  <c r="R79" i="99"/>
  <c r="R206" i="99"/>
  <c r="P79" i="99"/>
  <c r="P206" i="99"/>
  <c r="J79" i="99"/>
  <c r="J206" i="99"/>
  <c r="X79" i="99"/>
  <c r="X206" i="99"/>
  <c r="AN79" i="99"/>
  <c r="AN206" i="99"/>
  <c r="L96" i="99"/>
  <c r="L223" i="99"/>
  <c r="T96" i="99"/>
  <c r="T223" i="99"/>
  <c r="AL96" i="99"/>
  <c r="AL223" i="99"/>
  <c r="AD96" i="99"/>
  <c r="AD223" i="99"/>
  <c r="AF96" i="99"/>
  <c r="AF223" i="99"/>
  <c r="AN96" i="99"/>
  <c r="AN223" i="99"/>
  <c r="J96" i="99"/>
  <c r="J223" i="99"/>
  <c r="N96" i="99"/>
  <c r="N223" i="99"/>
  <c r="P96" i="99"/>
  <c r="P223" i="99"/>
  <c r="X96" i="99"/>
  <c r="X223" i="99"/>
  <c r="R96" i="99"/>
  <c r="R223" i="99"/>
  <c r="V96" i="99"/>
  <c r="V223" i="99"/>
  <c r="AB96" i="99"/>
  <c r="AB223" i="99"/>
  <c r="AJ96" i="99"/>
  <c r="AJ223" i="99"/>
  <c r="Z96" i="99"/>
  <c r="Z223" i="99"/>
  <c r="AH96" i="99"/>
  <c r="AH223" i="99"/>
  <c r="L111" i="99"/>
  <c r="L238" i="99"/>
  <c r="AH111" i="99"/>
  <c r="AH238" i="99"/>
  <c r="P111" i="99"/>
  <c r="P238" i="99"/>
  <c r="Z111" i="99"/>
  <c r="Z238" i="99"/>
  <c r="J111" i="99"/>
  <c r="J238" i="99"/>
  <c r="V111" i="99"/>
  <c r="V238" i="99"/>
  <c r="AF111" i="99"/>
  <c r="AF238" i="99"/>
  <c r="AJ111" i="99"/>
  <c r="AJ238" i="99"/>
  <c r="R111" i="99"/>
  <c r="R238" i="99"/>
  <c r="AN111" i="99"/>
  <c r="AN238" i="99"/>
  <c r="N111" i="99"/>
  <c r="N238" i="99"/>
  <c r="AB111" i="99"/>
  <c r="AB238" i="99"/>
  <c r="T111" i="99"/>
  <c r="T238" i="99"/>
  <c r="AD111" i="99"/>
  <c r="AD238" i="99"/>
  <c r="X111" i="99"/>
  <c r="X238" i="99"/>
  <c r="AL111" i="99"/>
  <c r="AL238" i="99"/>
  <c r="AL120" i="99"/>
  <c r="AL247" i="99"/>
  <c r="L120" i="99"/>
  <c r="L247" i="99"/>
  <c r="AN120" i="99"/>
  <c r="AN247" i="99"/>
  <c r="AJ120" i="99"/>
  <c r="AJ247" i="99"/>
  <c r="P120" i="99"/>
  <c r="P247" i="99"/>
  <c r="R120" i="99"/>
  <c r="R247" i="99"/>
  <c r="J120" i="99"/>
  <c r="J247" i="99"/>
  <c r="X120" i="99"/>
  <c r="X247" i="99"/>
  <c r="AB120" i="99"/>
  <c r="AB247" i="99"/>
  <c r="T120" i="99"/>
  <c r="T247" i="99"/>
  <c r="N120" i="99"/>
  <c r="N247" i="99"/>
  <c r="V120" i="99"/>
  <c r="V247" i="99"/>
  <c r="AF120" i="99"/>
  <c r="AF247" i="99"/>
  <c r="AD120" i="99"/>
  <c r="AD247" i="99"/>
  <c r="AH120" i="99"/>
  <c r="AH247" i="99"/>
  <c r="Z120" i="99"/>
  <c r="Z247" i="99"/>
  <c r="V114" i="99"/>
  <c r="V241" i="99"/>
  <c r="P114" i="99"/>
  <c r="P241" i="99"/>
  <c r="N114" i="99"/>
  <c r="N241" i="99"/>
  <c r="R114" i="99"/>
  <c r="R241" i="99"/>
  <c r="AF114" i="99"/>
  <c r="AF241" i="99"/>
  <c r="AH114" i="99"/>
  <c r="AH241" i="99"/>
  <c r="L114" i="99"/>
  <c r="L241" i="99"/>
  <c r="AJ114" i="99"/>
  <c r="AJ241" i="99"/>
  <c r="J114" i="99"/>
  <c r="J241" i="99"/>
  <c r="X114" i="99"/>
  <c r="X241" i="99"/>
  <c r="AL114" i="99"/>
  <c r="AL241" i="99"/>
  <c r="T114" i="99"/>
  <c r="T241" i="99"/>
  <c r="AB114" i="99"/>
  <c r="AB241" i="99"/>
  <c r="AD114" i="99"/>
  <c r="AD241" i="99"/>
  <c r="Z114" i="99"/>
  <c r="Z241" i="99"/>
  <c r="AN114" i="99"/>
  <c r="AN241" i="99"/>
  <c r="N53" i="99"/>
  <c r="N180" i="99"/>
  <c r="AB53" i="99"/>
  <c r="AB180" i="99"/>
  <c r="R53" i="99"/>
  <c r="R180" i="99"/>
  <c r="AF53" i="99"/>
  <c r="AF180" i="99"/>
  <c r="Z53" i="99"/>
  <c r="Z180" i="99"/>
  <c r="J53" i="99"/>
  <c r="J180" i="99"/>
  <c r="T53" i="99"/>
  <c r="T180" i="99"/>
  <c r="AN53" i="99"/>
  <c r="AN180" i="99"/>
  <c r="X53" i="99"/>
  <c r="X180" i="99"/>
  <c r="P53" i="99"/>
  <c r="P180" i="99"/>
  <c r="AD53" i="99"/>
  <c r="AD180" i="99"/>
  <c r="V53" i="99"/>
  <c r="V180" i="99"/>
  <c r="AJ53" i="99"/>
  <c r="AJ180" i="99"/>
  <c r="AH53" i="99"/>
  <c r="AH180" i="99"/>
  <c r="AL53" i="99"/>
  <c r="AL180" i="99"/>
  <c r="L53" i="99"/>
  <c r="L180" i="99"/>
  <c r="CN98" i="127"/>
  <c r="L98" i="127"/>
  <c r="CP98" i="127"/>
  <c r="DI98" i="127"/>
  <c r="DF98" i="127"/>
  <c r="P98" i="127"/>
  <c r="BT98" i="127"/>
  <c r="BD98" i="127"/>
  <c r="DN98" i="127"/>
  <c r="DL98" i="127"/>
  <c r="DC98" i="127"/>
  <c r="CZ98" i="127"/>
  <c r="EL98" i="127"/>
  <c r="CB98" i="127"/>
  <c r="AF98" i="127"/>
  <c r="EE98" i="127"/>
  <c r="DZ98" i="127"/>
  <c r="DM98" i="127"/>
  <c r="AV98" i="127"/>
  <c r="BZ98" i="127"/>
  <c r="CD98" i="127"/>
  <c r="AL98" i="127"/>
  <c r="AR98" i="127"/>
  <c r="CL98" i="127"/>
  <c r="DG98" i="127"/>
  <c r="CJ98" i="127"/>
  <c r="ED98" i="127"/>
  <c r="EB98" i="127"/>
  <c r="BN98" i="127"/>
  <c r="T98" i="127"/>
  <c r="CY98" i="127"/>
  <c r="EJ98" i="127"/>
  <c r="EG98" i="127"/>
  <c r="EA98" i="127"/>
  <c r="DU98" i="127"/>
  <c r="EC98" i="127"/>
  <c r="BB98" i="127"/>
  <c r="BR98" i="127"/>
  <c r="DD98" i="127"/>
  <c r="DA98" i="127"/>
  <c r="EN98" i="127"/>
  <c r="BH98" i="127"/>
  <c r="AJ98" i="127"/>
  <c r="AB98" i="127"/>
  <c r="BF98" i="127"/>
  <c r="CF98" i="127"/>
  <c r="CR98" i="127"/>
  <c r="CT98" i="127"/>
  <c r="DS98" i="127"/>
  <c r="DJ98" i="127"/>
  <c r="DX98" i="127"/>
  <c r="AP98" i="127"/>
  <c r="AZ98" i="127"/>
  <c r="DW98" i="127"/>
  <c r="DP98" i="127"/>
  <c r="DH98" i="127"/>
  <c r="CX98" i="127"/>
  <c r="CV98" i="127"/>
  <c r="DR98" i="127"/>
  <c r="BP98" i="127"/>
  <c r="AN98" i="127"/>
  <c r="DY98" i="127"/>
  <c r="DV98" i="127"/>
  <c r="X98" i="127"/>
  <c r="R98" i="127"/>
  <c r="BJ98" i="127"/>
  <c r="CH98" i="127"/>
  <c r="V98" i="127"/>
  <c r="J98" i="127"/>
  <c r="DK98" i="127"/>
  <c r="EI98" i="127"/>
  <c r="EF98" i="127"/>
  <c r="EH98" i="127"/>
  <c r="AT98" i="127"/>
  <c r="AD98" i="127"/>
  <c r="EM98" i="127"/>
  <c r="EK98" i="127"/>
  <c r="CW98" i="127"/>
  <c r="DT98" i="127"/>
  <c r="DQ98" i="127"/>
  <c r="AX98" i="127"/>
  <c r="AH98" i="127"/>
  <c r="DO98" i="127"/>
  <c r="DE98" i="127"/>
  <c r="DB98" i="127"/>
  <c r="BX98" i="127"/>
  <c r="N98" i="127"/>
  <c r="BV98" i="127"/>
  <c r="BL98" i="127"/>
  <c r="Z98" i="127"/>
  <c r="AJ22" i="99"/>
  <c r="AJ149" i="99"/>
  <c r="AN22" i="99"/>
  <c r="AN149" i="99"/>
  <c r="P22" i="99"/>
  <c r="P149" i="99"/>
  <c r="N22" i="99"/>
  <c r="N149" i="99"/>
  <c r="X22" i="99"/>
  <c r="X149" i="99"/>
  <c r="R22" i="99"/>
  <c r="R149" i="99"/>
  <c r="V22" i="99"/>
  <c r="V149" i="99"/>
  <c r="AH22" i="99"/>
  <c r="AH149" i="99"/>
  <c r="AD22" i="99"/>
  <c r="AD149" i="99"/>
  <c r="J22" i="99"/>
  <c r="J149" i="99"/>
  <c r="L22" i="99"/>
  <c r="L149" i="99"/>
  <c r="AF22" i="99"/>
  <c r="AF149" i="99"/>
  <c r="Z22" i="99"/>
  <c r="Z149" i="99"/>
  <c r="AL22" i="99"/>
  <c r="AL149" i="99"/>
  <c r="T22" i="99"/>
  <c r="T149" i="99"/>
  <c r="AB22" i="99"/>
  <c r="AB149" i="99"/>
  <c r="CJ45" i="127"/>
  <c r="ED45" i="127"/>
  <c r="DD45" i="127"/>
  <c r="DE45" i="127"/>
  <c r="AF45" i="127"/>
  <c r="DB45" i="127"/>
  <c r="DW45" i="127"/>
  <c r="EN45" i="127"/>
  <c r="AH45" i="127"/>
  <c r="AN45" i="127"/>
  <c r="BP45" i="127"/>
  <c r="AB45" i="127"/>
  <c r="DV45" i="127"/>
  <c r="CV45" i="127"/>
  <c r="DQ45" i="127"/>
  <c r="CD45" i="127"/>
  <c r="DJ45" i="127"/>
  <c r="EE45" i="127"/>
  <c r="DM45" i="127"/>
  <c r="BB45" i="127"/>
  <c r="AD45" i="127"/>
  <c r="N45" i="127"/>
  <c r="BV45" i="127"/>
  <c r="CT45" i="127"/>
  <c r="DC45" i="127"/>
  <c r="DT45" i="127"/>
  <c r="DI45" i="127"/>
  <c r="BX45" i="127"/>
  <c r="DR45" i="127"/>
  <c r="EM45" i="127"/>
  <c r="DA45" i="127"/>
  <c r="BL45" i="127"/>
  <c r="BJ45" i="127"/>
  <c r="AZ45" i="127"/>
  <c r="CN45" i="127"/>
  <c r="EL45" i="127"/>
  <c r="DL45" i="127"/>
  <c r="EK45" i="127"/>
  <c r="V45" i="127"/>
  <c r="DZ45" i="127"/>
  <c r="CZ45" i="127"/>
  <c r="EG45" i="127"/>
  <c r="AR45" i="127"/>
  <c r="BZ45" i="127"/>
  <c r="BF45" i="127"/>
  <c r="AJ45" i="127"/>
  <c r="CX45" i="127"/>
  <c r="DS45" i="127"/>
  <c r="EJ45" i="127"/>
  <c r="CF45" i="127"/>
  <c r="L45" i="127"/>
  <c r="EH45" i="127"/>
  <c r="DH45" i="127"/>
  <c r="DU45" i="127"/>
  <c r="CH45" i="127"/>
  <c r="BN45" i="127"/>
  <c r="Z45" i="127"/>
  <c r="CL45" i="127"/>
  <c r="DK45" i="127"/>
  <c r="EB45" i="127"/>
  <c r="AL45" i="127"/>
  <c r="CR45" i="127"/>
  <c r="CY45" i="127"/>
  <c r="DP45" i="127"/>
  <c r="DY45" i="127"/>
  <c r="T45" i="127"/>
  <c r="AP45" i="127"/>
  <c r="P45" i="127"/>
  <c r="DN45" i="127"/>
  <c r="EI45" i="127"/>
  <c r="EC45" i="127"/>
  <c r="BR45" i="127"/>
  <c r="J45" i="127"/>
  <c r="DG45" i="127"/>
  <c r="DX45" i="127"/>
  <c r="CB45" i="127"/>
  <c r="AX45" i="127"/>
  <c r="AV45" i="127"/>
  <c r="BD45" i="127"/>
  <c r="DF45" i="127"/>
  <c r="EA45" i="127"/>
  <c r="CW45" i="127"/>
  <c r="BT45" i="127"/>
  <c r="CP45" i="127"/>
  <c r="DO45" i="127"/>
  <c r="EF45" i="127"/>
  <c r="R45" i="127"/>
  <c r="BH45" i="127"/>
  <c r="X45" i="127"/>
  <c r="AT45" i="127"/>
  <c r="X121" i="99"/>
  <c r="X248" i="99"/>
  <c r="J121" i="99"/>
  <c r="J248" i="99"/>
  <c r="AH121" i="99"/>
  <c r="AH248" i="99"/>
  <c r="AD121" i="99"/>
  <c r="AD248" i="99"/>
  <c r="AJ121" i="99"/>
  <c r="AJ248" i="99"/>
  <c r="AB121" i="99"/>
  <c r="AB248" i="99"/>
  <c r="L121" i="99"/>
  <c r="L248" i="99"/>
  <c r="AF121" i="99"/>
  <c r="AF248" i="99"/>
  <c r="P121" i="99"/>
  <c r="P248" i="99"/>
  <c r="AN121" i="99"/>
  <c r="AN248" i="99"/>
  <c r="T121" i="99"/>
  <c r="T248" i="99"/>
  <c r="R121" i="99"/>
  <c r="R248" i="99"/>
  <c r="Z121" i="99"/>
  <c r="Z248" i="99"/>
  <c r="AL121" i="99"/>
  <c r="AL248" i="99"/>
  <c r="V121" i="99"/>
  <c r="V248" i="99"/>
  <c r="N121" i="99"/>
  <c r="N248" i="99"/>
  <c r="CT12" i="127"/>
  <c r="L12" i="127"/>
  <c r="CL12" i="127"/>
  <c r="CJ12" i="127"/>
  <c r="CP12" i="127"/>
  <c r="CN12" i="127"/>
  <c r="CR12" i="127"/>
  <c r="J12" i="127"/>
  <c r="CY12" i="127"/>
  <c r="DO12" i="127"/>
  <c r="EE12" i="127"/>
  <c r="CZ12" i="127"/>
  <c r="DP12" i="127"/>
  <c r="EF12" i="127"/>
  <c r="DI12" i="127"/>
  <c r="DB12" i="127"/>
  <c r="EH12" i="127"/>
  <c r="DU12" i="127"/>
  <c r="CX12" i="127"/>
  <c r="DN12" i="127"/>
  <c r="DC12" i="127"/>
  <c r="DS12" i="127"/>
  <c r="EI12" i="127"/>
  <c r="DD12" i="127"/>
  <c r="DT12" i="127"/>
  <c r="EJ12" i="127"/>
  <c r="DQ12" i="127"/>
  <c r="DJ12" i="127"/>
  <c r="CW12" i="127"/>
  <c r="EC12" i="127"/>
  <c r="ED12" i="127"/>
  <c r="DG12" i="127"/>
  <c r="DW12" i="127"/>
  <c r="EM12" i="127"/>
  <c r="DH12" i="127"/>
  <c r="DX12" i="127"/>
  <c r="EN12" i="127"/>
  <c r="DY12" i="127"/>
  <c r="DR12" i="127"/>
  <c r="DE12" i="127"/>
  <c r="EK12" i="127"/>
  <c r="DF12" i="127"/>
  <c r="DK12" i="127"/>
  <c r="EA12" i="127"/>
  <c r="CV12" i="127"/>
  <c r="DL12" i="127"/>
  <c r="EB12" i="127"/>
  <c r="DA12" i="127"/>
  <c r="EG12" i="127"/>
  <c r="DZ12" i="127"/>
  <c r="DM12" i="127"/>
  <c r="DV12" i="127"/>
  <c r="EL12" i="127"/>
  <c r="AH12" i="127"/>
  <c r="CD12" i="127"/>
  <c r="AT12" i="127"/>
  <c r="AV12" i="127"/>
  <c r="BV12" i="127"/>
  <c r="AD12" i="127"/>
  <c r="BB12" i="127"/>
  <c r="BP12" i="127"/>
  <c r="T12" i="127"/>
  <c r="BN12" i="127"/>
  <c r="AF12" i="127"/>
  <c r="AP12" i="127"/>
  <c r="BR12" i="127"/>
  <c r="R12" i="127"/>
  <c r="N12" i="127"/>
  <c r="AX12" i="127"/>
  <c r="AJ12" i="127"/>
  <c r="CF12" i="127"/>
  <c r="BH12" i="127"/>
  <c r="CH12" i="127"/>
  <c r="AL12" i="127"/>
  <c r="AN12" i="127"/>
  <c r="BX12" i="127"/>
  <c r="Z12" i="127"/>
  <c r="BT12" i="127"/>
  <c r="AZ12" i="127"/>
  <c r="BJ12" i="127"/>
  <c r="P12" i="127"/>
  <c r="AR12" i="127"/>
  <c r="BF12" i="127"/>
  <c r="AB12" i="127"/>
  <c r="V12" i="127"/>
  <c r="BD12" i="127"/>
  <c r="BZ12" i="127"/>
  <c r="CB12" i="127"/>
  <c r="BL12" i="127"/>
  <c r="X12" i="127"/>
  <c r="CT21" i="127"/>
  <c r="L21" i="127"/>
  <c r="CL21" i="127"/>
  <c r="CJ21" i="127"/>
  <c r="J21" i="127"/>
  <c r="CP21" i="127"/>
  <c r="CR21" i="127"/>
  <c r="CN21" i="127"/>
  <c r="DJ21" i="127"/>
  <c r="DZ21" i="127"/>
  <c r="CY21" i="127"/>
  <c r="DO21" i="127"/>
  <c r="EE21" i="127"/>
  <c r="DD21" i="127"/>
  <c r="EJ21" i="127"/>
  <c r="DU21" i="127"/>
  <c r="DH21" i="127"/>
  <c r="EN21" i="127"/>
  <c r="DQ21" i="127"/>
  <c r="CX21" i="127"/>
  <c r="DN21" i="127"/>
  <c r="ED21" i="127"/>
  <c r="DC21" i="127"/>
  <c r="DS21" i="127"/>
  <c r="EI21" i="127"/>
  <c r="DL21" i="127"/>
  <c r="CW21" i="127"/>
  <c r="EC21" i="127"/>
  <c r="DP21" i="127"/>
  <c r="DA21" i="127"/>
  <c r="DY21" i="127"/>
  <c r="DB21" i="127"/>
  <c r="DR21" i="127"/>
  <c r="EH21" i="127"/>
  <c r="DG21" i="127"/>
  <c r="DW21" i="127"/>
  <c r="EM21" i="127"/>
  <c r="DT21" i="127"/>
  <c r="DE21" i="127"/>
  <c r="EK21" i="127"/>
  <c r="DX21" i="127"/>
  <c r="EG21" i="127"/>
  <c r="DF21" i="127"/>
  <c r="DV21" i="127"/>
  <c r="EL21" i="127"/>
  <c r="DK21" i="127"/>
  <c r="EA21" i="127"/>
  <c r="CV21" i="127"/>
  <c r="EB21" i="127"/>
  <c r="DM21" i="127"/>
  <c r="CZ21" i="127"/>
  <c r="EF21" i="127"/>
  <c r="DI21" i="127"/>
  <c r="X21" i="127"/>
  <c r="BR21" i="127"/>
  <c r="AP21" i="127"/>
  <c r="CF21" i="127"/>
  <c r="Z21" i="127"/>
  <c r="CB21" i="127"/>
  <c r="AD21" i="127"/>
  <c r="BN21" i="127"/>
  <c r="N21" i="127"/>
  <c r="AZ21" i="127"/>
  <c r="R21" i="127"/>
  <c r="BP21" i="127"/>
  <c r="AJ21" i="127"/>
  <c r="BV21" i="127"/>
  <c r="AN21" i="127"/>
  <c r="BB21" i="127"/>
  <c r="BH21" i="127"/>
  <c r="CH21" i="127"/>
  <c r="T21" i="127"/>
  <c r="AF21" i="127"/>
  <c r="BL21" i="127"/>
  <c r="AL21" i="127"/>
  <c r="BX21" i="127"/>
  <c r="P21" i="127"/>
  <c r="BF21" i="127"/>
  <c r="AX21" i="127"/>
  <c r="BJ21" i="127"/>
  <c r="AT21" i="127"/>
  <c r="CD21" i="127"/>
  <c r="BD21" i="127"/>
  <c r="V21" i="127"/>
  <c r="AV21" i="127"/>
  <c r="BZ21" i="127"/>
  <c r="AR21" i="127"/>
  <c r="AB21" i="127"/>
  <c r="AH21" i="127"/>
  <c r="BT21" i="127"/>
  <c r="CP40" i="127"/>
  <c r="CN40" i="127"/>
  <c r="CR40" i="127"/>
  <c r="L40" i="127"/>
  <c r="CT40" i="127"/>
  <c r="J40" i="127"/>
  <c r="CL40" i="127"/>
  <c r="CJ40" i="127"/>
  <c r="DC40" i="127"/>
  <c r="DS40" i="127"/>
  <c r="EI40" i="127"/>
  <c r="DD40" i="127"/>
  <c r="DT40" i="127"/>
  <c r="EJ40" i="127"/>
  <c r="DE40" i="127"/>
  <c r="DU40" i="127"/>
  <c r="EK40" i="127"/>
  <c r="DB40" i="127"/>
  <c r="DV40" i="127"/>
  <c r="DG40" i="127"/>
  <c r="DW40" i="127"/>
  <c r="EM40" i="127"/>
  <c r="DH40" i="127"/>
  <c r="DX40" i="127"/>
  <c r="EN40" i="127"/>
  <c r="DI40" i="127"/>
  <c r="DY40" i="127"/>
  <c r="CX40" i="127"/>
  <c r="DR40" i="127"/>
  <c r="EL40" i="127"/>
  <c r="DK40" i="127"/>
  <c r="EA40" i="127"/>
  <c r="CV40" i="127"/>
  <c r="DL40" i="127"/>
  <c r="EB40" i="127"/>
  <c r="CW40" i="127"/>
  <c r="DM40" i="127"/>
  <c r="EC40" i="127"/>
  <c r="DN40" i="127"/>
  <c r="EH40" i="127"/>
  <c r="DJ40" i="127"/>
  <c r="CY40" i="127"/>
  <c r="DO40" i="127"/>
  <c r="EE40" i="127"/>
  <c r="CZ40" i="127"/>
  <c r="DP40" i="127"/>
  <c r="EF40" i="127"/>
  <c r="DA40" i="127"/>
  <c r="DQ40" i="127"/>
  <c r="EG40" i="127"/>
  <c r="ED40" i="127"/>
  <c r="DF40" i="127"/>
  <c r="DZ40" i="127"/>
  <c r="T40" i="127"/>
  <c r="AZ40" i="127"/>
  <c r="P40" i="127"/>
  <c r="BF40" i="127"/>
  <c r="CD40" i="127"/>
  <c r="AN40" i="127"/>
  <c r="V40" i="127"/>
  <c r="CB40" i="127"/>
  <c r="BX40" i="127"/>
  <c r="BV40" i="127"/>
  <c r="AJ40" i="127"/>
  <c r="CH40" i="127"/>
  <c r="AP40" i="127"/>
  <c r="BN40" i="127"/>
  <c r="Z40" i="127"/>
  <c r="AR40" i="127"/>
  <c r="AV40" i="127"/>
  <c r="AF40" i="127"/>
  <c r="BJ40" i="127"/>
  <c r="AL40" i="127"/>
  <c r="BT40" i="127"/>
  <c r="AD40" i="127"/>
  <c r="AX40" i="127"/>
  <c r="BP40" i="127"/>
  <c r="CF40" i="127"/>
  <c r="BB40" i="127"/>
  <c r="BR40" i="127"/>
  <c r="AH40" i="127"/>
  <c r="BD40" i="127"/>
  <c r="X40" i="127"/>
  <c r="BL40" i="127"/>
  <c r="BZ40" i="127"/>
  <c r="AB40" i="127"/>
  <c r="BH40" i="127"/>
  <c r="AT40" i="127"/>
  <c r="R40" i="127"/>
  <c r="N40" i="127"/>
  <c r="CR52" i="127"/>
  <c r="L52" i="127"/>
  <c r="DG52" i="127"/>
  <c r="DW52" i="127"/>
  <c r="EM52" i="127"/>
  <c r="DH52" i="127"/>
  <c r="DX52" i="127"/>
  <c r="EN52" i="127"/>
  <c r="DI52" i="127"/>
  <c r="DY52" i="127"/>
  <c r="DB52" i="127"/>
  <c r="DV52" i="127"/>
  <c r="ED52" i="127"/>
  <c r="CT52" i="127"/>
  <c r="CJ52" i="127"/>
  <c r="DK52" i="127"/>
  <c r="EA52" i="127"/>
  <c r="CV52" i="127"/>
  <c r="DL52" i="127"/>
  <c r="EB52" i="127"/>
  <c r="CW52" i="127"/>
  <c r="DM52" i="127"/>
  <c r="EC52" i="127"/>
  <c r="DR52" i="127"/>
  <c r="EL52" i="127"/>
  <c r="CX52" i="127"/>
  <c r="CL52" i="127"/>
  <c r="CN52" i="127"/>
  <c r="CY52" i="127"/>
  <c r="DO52" i="127"/>
  <c r="EE52" i="127"/>
  <c r="CZ52" i="127"/>
  <c r="DP52" i="127"/>
  <c r="EF52" i="127"/>
  <c r="DA52" i="127"/>
  <c r="DQ52" i="127"/>
  <c r="EG52" i="127"/>
  <c r="EH52" i="127"/>
  <c r="DJ52" i="127"/>
  <c r="DN52" i="127"/>
  <c r="CP52" i="127"/>
  <c r="J52" i="127"/>
  <c r="DC52" i="127"/>
  <c r="DS52" i="127"/>
  <c r="EI52" i="127"/>
  <c r="DD52" i="127"/>
  <c r="DT52" i="127"/>
  <c r="EJ52" i="127"/>
  <c r="DE52" i="127"/>
  <c r="DU52" i="127"/>
  <c r="EK52" i="127"/>
  <c r="DF52" i="127"/>
  <c r="DZ52" i="127"/>
  <c r="T52" i="127"/>
  <c r="BX52" i="127"/>
  <c r="AL52" i="127"/>
  <c r="BF52" i="127"/>
  <c r="BN52" i="127"/>
  <c r="AH52" i="127"/>
  <c r="CF52" i="127"/>
  <c r="AX52" i="127"/>
  <c r="BT52" i="127"/>
  <c r="AP52" i="127"/>
  <c r="AJ52" i="127"/>
  <c r="AZ52" i="127"/>
  <c r="AT52" i="127"/>
  <c r="AF52" i="127"/>
  <c r="BH52" i="127"/>
  <c r="BD52" i="127"/>
  <c r="AR52" i="127"/>
  <c r="AB52" i="127"/>
  <c r="CB52" i="127"/>
  <c r="BL52" i="127"/>
  <c r="AN52" i="127"/>
  <c r="AV52" i="127"/>
  <c r="P52" i="127"/>
  <c r="V52" i="127"/>
  <c r="BR52" i="127"/>
  <c r="BB52" i="127"/>
  <c r="BV52" i="127"/>
  <c r="Z52" i="127"/>
  <c r="N52" i="127"/>
  <c r="BZ52" i="127"/>
  <c r="R52" i="127"/>
  <c r="BP52" i="127"/>
  <c r="CD52" i="127"/>
  <c r="X52" i="127"/>
  <c r="BJ52" i="127"/>
  <c r="CH52" i="127"/>
  <c r="AD52" i="127"/>
  <c r="CL66" i="127"/>
  <c r="J66" i="127"/>
  <c r="CP66" i="127"/>
  <c r="CN66" i="127"/>
  <c r="CR66" i="127"/>
  <c r="L66" i="127"/>
  <c r="CT66" i="127"/>
  <c r="CJ66" i="127"/>
  <c r="DA66" i="127"/>
  <c r="DQ66" i="127"/>
  <c r="EG66" i="127"/>
  <c r="DF66" i="127"/>
  <c r="DV66" i="127"/>
  <c r="EL66" i="127"/>
  <c r="DK66" i="127"/>
  <c r="EA66" i="127"/>
  <c r="CV66" i="127"/>
  <c r="DP66" i="127"/>
  <c r="EJ66" i="127"/>
  <c r="DE66" i="127"/>
  <c r="DU66" i="127"/>
  <c r="EK66" i="127"/>
  <c r="DJ66" i="127"/>
  <c r="DZ66" i="127"/>
  <c r="CY66" i="127"/>
  <c r="DO66" i="127"/>
  <c r="EE66" i="127"/>
  <c r="DL66" i="127"/>
  <c r="EF66" i="127"/>
  <c r="EN66" i="127"/>
  <c r="DI66" i="127"/>
  <c r="DY66" i="127"/>
  <c r="CX66" i="127"/>
  <c r="DN66" i="127"/>
  <c r="ED66" i="127"/>
  <c r="DC66" i="127"/>
  <c r="DS66" i="127"/>
  <c r="EI66" i="127"/>
  <c r="EB66" i="127"/>
  <c r="DD66" i="127"/>
  <c r="DH66" i="127"/>
  <c r="CW66" i="127"/>
  <c r="DM66" i="127"/>
  <c r="EC66" i="127"/>
  <c r="DB66" i="127"/>
  <c r="DR66" i="127"/>
  <c r="EH66" i="127"/>
  <c r="DG66" i="127"/>
  <c r="DW66" i="127"/>
  <c r="EM66" i="127"/>
  <c r="CZ66" i="127"/>
  <c r="DT66" i="127"/>
  <c r="DX66" i="127"/>
  <c r="CB66" i="127"/>
  <c r="BV66" i="127"/>
  <c r="CF66" i="127"/>
  <c r="X66" i="127"/>
  <c r="BB66" i="127"/>
  <c r="BJ66" i="127"/>
  <c r="AL66" i="127"/>
  <c r="CH66" i="127"/>
  <c r="AD66" i="127"/>
  <c r="BX66" i="127"/>
  <c r="BF66" i="127"/>
  <c r="BT66" i="127"/>
  <c r="T66" i="127"/>
  <c r="AV66" i="127"/>
  <c r="AN66" i="127"/>
  <c r="CD66" i="127"/>
  <c r="Z66" i="127"/>
  <c r="BL66" i="127"/>
  <c r="V66" i="127"/>
  <c r="BN66" i="127"/>
  <c r="AP66" i="127"/>
  <c r="AR66" i="127"/>
  <c r="BZ66" i="127"/>
  <c r="AH66" i="127"/>
  <c r="AT66" i="127"/>
  <c r="BH66" i="127"/>
  <c r="AX66" i="127"/>
  <c r="BR66" i="127"/>
  <c r="P66" i="127"/>
  <c r="AZ66" i="127"/>
  <c r="AB66" i="127"/>
  <c r="BD66" i="127"/>
  <c r="BP66" i="127"/>
  <c r="N66" i="127"/>
  <c r="AJ66" i="127"/>
  <c r="AF66" i="127"/>
  <c r="R66" i="127"/>
  <c r="AJ80" i="99"/>
  <c r="AJ207" i="99"/>
  <c r="Z80" i="99"/>
  <c r="Z207" i="99"/>
  <c r="N80" i="99"/>
  <c r="N207" i="99"/>
  <c r="V80" i="99"/>
  <c r="V207" i="99"/>
  <c r="AN80" i="99"/>
  <c r="AN207" i="99"/>
  <c r="X80" i="99"/>
  <c r="X207" i="99"/>
  <c r="AD80" i="99"/>
  <c r="AD207" i="99"/>
  <c r="P80" i="99"/>
  <c r="P207" i="99"/>
  <c r="R80" i="99"/>
  <c r="R207" i="99"/>
  <c r="J80" i="99"/>
  <c r="J207" i="99"/>
  <c r="AB80" i="99"/>
  <c r="AB207" i="99"/>
  <c r="AF80" i="99"/>
  <c r="AF207" i="99"/>
  <c r="AH80" i="99"/>
  <c r="AH207" i="99"/>
  <c r="AL80" i="99"/>
  <c r="AL207" i="99"/>
  <c r="L80" i="99"/>
  <c r="L207" i="99"/>
  <c r="T80" i="99"/>
  <c r="T207" i="99"/>
  <c r="CT99" i="127"/>
  <c r="L99" i="127"/>
  <c r="CL99" i="127"/>
  <c r="CJ99" i="127"/>
  <c r="CP99" i="127"/>
  <c r="CN99" i="127"/>
  <c r="CR99" i="127"/>
  <c r="J99" i="127"/>
  <c r="DB99" i="127"/>
  <c r="DR99" i="127"/>
  <c r="EH99" i="127"/>
  <c r="DG99" i="127"/>
  <c r="EB99" i="127"/>
  <c r="DC99" i="127"/>
  <c r="DX99" i="127"/>
  <c r="CY99" i="127"/>
  <c r="DT99" i="127"/>
  <c r="CZ99" i="127"/>
  <c r="DK99" i="127"/>
  <c r="DF99" i="127"/>
  <c r="DV99" i="127"/>
  <c r="EL99" i="127"/>
  <c r="DL99" i="127"/>
  <c r="EG99" i="127"/>
  <c r="DH99" i="127"/>
  <c r="EC99" i="127"/>
  <c r="DD99" i="127"/>
  <c r="DY99" i="127"/>
  <c r="DU99" i="127"/>
  <c r="EF99" i="127"/>
  <c r="CX99" i="127"/>
  <c r="DN99" i="127"/>
  <c r="ED99" i="127"/>
  <c r="DA99" i="127"/>
  <c r="DW99" i="127"/>
  <c r="CW99" i="127"/>
  <c r="DS99" i="127"/>
  <c r="EN99" i="127"/>
  <c r="DO99" i="127"/>
  <c r="EJ99" i="127"/>
  <c r="EA99" i="127"/>
  <c r="EK99" i="127"/>
  <c r="CV99" i="127"/>
  <c r="EI99" i="127"/>
  <c r="DP99" i="127"/>
  <c r="AJ99" i="127"/>
  <c r="BL99" i="127"/>
  <c r="AV99" i="127"/>
  <c r="AP99" i="127"/>
  <c r="CB99" i="127"/>
  <c r="BD99" i="127"/>
  <c r="AZ99" i="127"/>
  <c r="AN99" i="127"/>
  <c r="BT99" i="127"/>
  <c r="DQ99" i="127"/>
  <c r="DI99" i="127"/>
  <c r="AB99" i="127"/>
  <c r="T99" i="127"/>
  <c r="BP99" i="127"/>
  <c r="AH99" i="127"/>
  <c r="AT99" i="127"/>
  <c r="CF99" i="127"/>
  <c r="CD99" i="127"/>
  <c r="X99" i="127"/>
  <c r="BR99" i="127"/>
  <c r="AR99" i="127"/>
  <c r="DJ99" i="127"/>
  <c r="EM99" i="127"/>
  <c r="EE99" i="127"/>
  <c r="N99" i="127"/>
  <c r="CH99" i="127"/>
  <c r="BJ99" i="127"/>
  <c r="BX99" i="127"/>
  <c r="AF99" i="127"/>
  <c r="BH99" i="127"/>
  <c r="BF99" i="127"/>
  <c r="BZ99" i="127"/>
  <c r="Z99" i="127"/>
  <c r="DZ99" i="127"/>
  <c r="DM99" i="127"/>
  <c r="DE99" i="127"/>
  <c r="V99" i="127"/>
  <c r="BV99" i="127"/>
  <c r="BB99" i="127"/>
  <c r="BN99" i="127"/>
  <c r="R99" i="127"/>
  <c r="AL99" i="127"/>
  <c r="AD99" i="127"/>
  <c r="AX99" i="127"/>
  <c r="P99" i="127"/>
  <c r="CP112" i="127"/>
  <c r="L112" i="127"/>
  <c r="CR112" i="127"/>
  <c r="CJ112" i="127"/>
  <c r="CT112" i="127"/>
  <c r="J112" i="127"/>
  <c r="CL112" i="127"/>
  <c r="CN112" i="127"/>
  <c r="DE112" i="127"/>
  <c r="DU112" i="127"/>
  <c r="EK112" i="127"/>
  <c r="DN112" i="127"/>
  <c r="EI112" i="127"/>
  <c r="DJ112" i="127"/>
  <c r="EE112" i="127"/>
  <c r="DK112" i="127"/>
  <c r="EF112" i="127"/>
  <c r="CV112" i="127"/>
  <c r="DW112" i="127"/>
  <c r="T112" i="127"/>
  <c r="BF112" i="127"/>
  <c r="P112" i="127"/>
  <c r="AX112" i="127"/>
  <c r="BT112" i="127"/>
  <c r="AF112" i="127"/>
  <c r="CH112" i="127"/>
  <c r="AR112" i="127"/>
  <c r="V112" i="127"/>
  <c r="DI112" i="127"/>
  <c r="DY112" i="127"/>
  <c r="CX112" i="127"/>
  <c r="DS112" i="127"/>
  <c r="EN112" i="127"/>
  <c r="DO112" i="127"/>
  <c r="EJ112" i="127"/>
  <c r="DP112" i="127"/>
  <c r="EL112" i="127"/>
  <c r="DR112" i="127"/>
  <c r="DG112" i="127"/>
  <c r="BZ112" i="127"/>
  <c r="AZ112" i="127"/>
  <c r="CF112" i="127"/>
  <c r="AP112" i="127"/>
  <c r="BN112" i="127"/>
  <c r="BX112" i="127"/>
  <c r="AL112" i="127"/>
  <c r="CW112" i="127"/>
  <c r="DM112" i="127"/>
  <c r="EC112" i="127"/>
  <c r="DC112" i="127"/>
  <c r="DX112" i="127"/>
  <c r="CY112" i="127"/>
  <c r="DT112" i="127"/>
  <c r="CZ112" i="127"/>
  <c r="DV112" i="127"/>
  <c r="DL112" i="127"/>
  <c r="EM112" i="127"/>
  <c r="EB112" i="127"/>
  <c r="BV112" i="127"/>
  <c r="AB112" i="127"/>
  <c r="CD112" i="127"/>
  <c r="AT112" i="127"/>
  <c r="BP112" i="127"/>
  <c r="BH112" i="127"/>
  <c r="AV112" i="127"/>
  <c r="DA112" i="127"/>
  <c r="DQ112" i="127"/>
  <c r="EG112" i="127"/>
  <c r="DH112" i="127"/>
  <c r="ED112" i="127"/>
  <c r="DD112" i="127"/>
  <c r="DZ112" i="127"/>
  <c r="DF112" i="127"/>
  <c r="EA112" i="127"/>
  <c r="EH112" i="127"/>
  <c r="DB112" i="127"/>
  <c r="R112" i="127"/>
  <c r="BR112" i="127"/>
  <c r="AN112" i="127"/>
  <c r="BL112" i="127"/>
  <c r="BB112" i="127"/>
  <c r="AJ112" i="127"/>
  <c r="X112" i="127"/>
  <c r="BJ112" i="127"/>
  <c r="AD112" i="127"/>
  <c r="N112" i="127"/>
  <c r="CB112" i="127"/>
  <c r="AH112" i="127"/>
  <c r="Z112" i="127"/>
  <c r="BD112" i="127"/>
  <c r="CT122" i="127"/>
  <c r="CN122" i="127"/>
  <c r="DK122" i="127"/>
  <c r="EA122" i="127"/>
  <c r="CV122" i="127"/>
  <c r="DQ122" i="127"/>
  <c r="EL122" i="127"/>
  <c r="DM122" i="127"/>
  <c r="EH122" i="127"/>
  <c r="DI122" i="127"/>
  <c r="ED122" i="127"/>
  <c r="DP122" i="127"/>
  <c r="DE122" i="127"/>
  <c r="CJ122" i="127"/>
  <c r="L122" i="127"/>
  <c r="CY122" i="127"/>
  <c r="DO122" i="127"/>
  <c r="EE122" i="127"/>
  <c r="DA122" i="127"/>
  <c r="DV122" i="127"/>
  <c r="CW122" i="127"/>
  <c r="DR122" i="127"/>
  <c r="EN122" i="127"/>
  <c r="DN122" i="127"/>
  <c r="EJ122" i="127"/>
  <c r="EK122" i="127"/>
  <c r="DZ122" i="127"/>
  <c r="J122" i="127"/>
  <c r="CP122" i="127"/>
  <c r="DC122" i="127"/>
  <c r="DS122" i="127"/>
  <c r="EI122" i="127"/>
  <c r="DF122" i="127"/>
  <c r="EB122" i="127"/>
  <c r="DB122" i="127"/>
  <c r="DX122" i="127"/>
  <c r="CX122" i="127"/>
  <c r="DT122" i="127"/>
  <c r="DJ122" i="127"/>
  <c r="CZ122" i="127"/>
  <c r="CR122" i="127"/>
  <c r="CL122" i="127"/>
  <c r="DG122" i="127"/>
  <c r="DW122" i="127"/>
  <c r="EM122" i="127"/>
  <c r="DL122" i="127"/>
  <c r="EG122" i="127"/>
  <c r="DH122" i="127"/>
  <c r="EC122" i="127"/>
  <c r="DD122" i="127"/>
  <c r="DY122" i="127"/>
  <c r="EF122" i="127"/>
  <c r="DU122" i="127"/>
  <c r="P122" i="127"/>
  <c r="BL122" i="127"/>
  <c r="CD122" i="127"/>
  <c r="AX122" i="127"/>
  <c r="BH122" i="127"/>
  <c r="BX122" i="127"/>
  <c r="CB122" i="127"/>
  <c r="AR122" i="127"/>
  <c r="V122" i="127"/>
  <c r="AL122" i="127"/>
  <c r="BB122" i="127"/>
  <c r="BT122" i="127"/>
  <c r="AB122" i="127"/>
  <c r="BD122" i="127"/>
  <c r="AZ122" i="127"/>
  <c r="AF122" i="127"/>
  <c r="AJ122" i="127"/>
  <c r="BP122" i="127"/>
  <c r="BZ122" i="127"/>
  <c r="AN122" i="127"/>
  <c r="BJ122" i="127"/>
  <c r="CF122" i="127"/>
  <c r="AP122" i="127"/>
  <c r="BF122" i="127"/>
  <c r="N122" i="127"/>
  <c r="BV122" i="127"/>
  <c r="AD122" i="127"/>
  <c r="X122" i="127"/>
  <c r="BN122" i="127"/>
  <c r="AH122" i="127"/>
  <c r="AT122" i="127"/>
  <c r="CH122" i="127"/>
  <c r="T122" i="127"/>
  <c r="R122" i="127"/>
  <c r="BR122" i="127"/>
  <c r="AV122" i="127"/>
  <c r="Z122" i="127"/>
  <c r="CN84" i="127"/>
  <c r="L84" i="127"/>
  <c r="DJ84" i="127"/>
  <c r="DG84" i="127"/>
  <c r="DE84" i="127"/>
  <c r="EJ84" i="127"/>
  <c r="EH84" i="127"/>
  <c r="DY84" i="127"/>
  <c r="DV84" i="127"/>
  <c r="DS84" i="127"/>
  <c r="EC84" i="127"/>
  <c r="EA84" i="127"/>
  <c r="EN84" i="127"/>
  <c r="AH84" i="127"/>
  <c r="AZ84" i="127"/>
  <c r="BZ84" i="127"/>
  <c r="BX84" i="127"/>
  <c r="V84" i="127"/>
  <c r="N84" i="127"/>
  <c r="BP84" i="127"/>
  <c r="BL84" i="127"/>
  <c r="AV84" i="127"/>
  <c r="CR84" i="127"/>
  <c r="CL84" i="127"/>
  <c r="DA84" i="127"/>
  <c r="EE84" i="127"/>
  <c r="EB84" i="127"/>
  <c r="DU84" i="127"/>
  <c r="DP84" i="127"/>
  <c r="CX84" i="127"/>
  <c r="CY84" i="127"/>
  <c r="CV84" i="127"/>
  <c r="DH84" i="127"/>
  <c r="DD84" i="127"/>
  <c r="DB84" i="127"/>
  <c r="ED84" i="127"/>
  <c r="AB84" i="127"/>
  <c r="BH84" i="127"/>
  <c r="AR84" i="127"/>
  <c r="AD84" i="127"/>
  <c r="BV84" i="127"/>
  <c r="BD84" i="127"/>
  <c r="CD84" i="127"/>
  <c r="CF84" i="127"/>
  <c r="Z84" i="127"/>
  <c r="CJ84" i="127"/>
  <c r="CT84" i="127"/>
  <c r="DQ84" i="127"/>
  <c r="DK84" i="127"/>
  <c r="EI84" i="127"/>
  <c r="EK84" i="127"/>
  <c r="EL84" i="127"/>
  <c r="DX84" i="127"/>
  <c r="DT84" i="127"/>
  <c r="DR84" i="127"/>
  <c r="CW84" i="127"/>
  <c r="DZ84" i="127"/>
  <c r="DW84" i="127"/>
  <c r="T84" i="127"/>
  <c r="CB84" i="127"/>
  <c r="P84" i="127"/>
  <c r="AT84" i="127"/>
  <c r="BT84" i="127"/>
  <c r="AL84" i="127"/>
  <c r="AF84" i="127"/>
  <c r="BN84" i="127"/>
  <c r="BR84" i="127"/>
  <c r="BF84" i="127"/>
  <c r="CP84" i="127"/>
  <c r="J84" i="127"/>
  <c r="EG84" i="127"/>
  <c r="EF84" i="127"/>
  <c r="DC84" i="127"/>
  <c r="DO84" i="127"/>
  <c r="DL84" i="127"/>
  <c r="DI84" i="127"/>
  <c r="CZ84" i="127"/>
  <c r="EM84" i="127"/>
  <c r="DM84" i="127"/>
  <c r="DF84" i="127"/>
  <c r="DN84" i="127"/>
  <c r="AX84" i="127"/>
  <c r="BB84" i="127"/>
  <c r="AP84" i="127"/>
  <c r="R84" i="127"/>
  <c r="AJ84" i="127"/>
  <c r="CH84" i="127"/>
  <c r="BJ84" i="127"/>
  <c r="AN84" i="127"/>
  <c r="X84" i="127"/>
  <c r="CJ91" i="127"/>
  <c r="DD91" i="127"/>
  <c r="DA91" i="127"/>
  <c r="EI91" i="127"/>
  <c r="BZ91" i="127"/>
  <c r="AF91" i="127"/>
  <c r="CN91" i="127"/>
  <c r="DI91" i="127"/>
  <c r="DG91" i="127"/>
  <c r="V91" i="127"/>
  <c r="AN91" i="127"/>
  <c r="AP91" i="127"/>
  <c r="DV91" i="127"/>
  <c r="DP91" i="127"/>
  <c r="EN91" i="127"/>
  <c r="DJ91" i="127"/>
  <c r="CZ91" i="127"/>
  <c r="EM91" i="127"/>
  <c r="BF91" i="127"/>
  <c r="AZ91" i="127"/>
  <c r="Z91" i="127"/>
  <c r="AJ91" i="127"/>
  <c r="AL91" i="127"/>
  <c r="DO91" i="127"/>
  <c r="CY91" i="127"/>
  <c r="DM91" i="127"/>
  <c r="CF91" i="127"/>
  <c r="CX91" i="127"/>
  <c r="DY91" i="127"/>
  <c r="DW91" i="127"/>
  <c r="BT91" i="127"/>
  <c r="AT91" i="127"/>
  <c r="BN91" i="127"/>
  <c r="DB91" i="127"/>
  <c r="EE91" i="127"/>
  <c r="EB91" i="127"/>
  <c r="BX91" i="127"/>
  <c r="AV91" i="127"/>
  <c r="CT91" i="127"/>
  <c r="EL91" i="127"/>
  <c r="EK91" i="127"/>
  <c r="EC91" i="127"/>
  <c r="DZ91" i="127"/>
  <c r="DU91" i="127"/>
  <c r="DC91" i="127"/>
  <c r="R91" i="127"/>
  <c r="BV91" i="127"/>
  <c r="P91" i="127"/>
  <c r="CH91" i="127"/>
  <c r="DN91" i="127"/>
  <c r="DE91" i="127"/>
  <c r="CW91" i="127"/>
  <c r="CD91" i="127"/>
  <c r="T91" i="127"/>
  <c r="AH91" i="127"/>
  <c r="DR91" i="127"/>
  <c r="DK91" i="127"/>
  <c r="DS91" i="127"/>
  <c r="AD91" i="127"/>
  <c r="AX91" i="127"/>
  <c r="CR91" i="127"/>
  <c r="DL91" i="127"/>
  <c r="CV91" i="127"/>
  <c r="AR91" i="127"/>
  <c r="CL91" i="127"/>
  <c r="ED91" i="127"/>
  <c r="EA91" i="127"/>
  <c r="DX91" i="127"/>
  <c r="BB91" i="127"/>
  <c r="BL91" i="127"/>
  <c r="J91" i="127"/>
  <c r="EH91" i="127"/>
  <c r="EF91" i="127"/>
  <c r="DH91" i="127"/>
  <c r="BR91" i="127"/>
  <c r="AB91" i="127"/>
  <c r="DF91" i="127"/>
  <c r="EJ91" i="127"/>
  <c r="EG91" i="127"/>
  <c r="L91" i="127"/>
  <c r="DT91" i="127"/>
  <c r="DQ91" i="127"/>
  <c r="BP91" i="127"/>
  <c r="BH91" i="127"/>
  <c r="N91" i="127"/>
  <c r="BJ91" i="127"/>
  <c r="BD91" i="127"/>
  <c r="CP91" i="127"/>
  <c r="CB91" i="127"/>
  <c r="X91" i="127"/>
  <c r="J89" i="127"/>
  <c r="CX89" i="127"/>
  <c r="DA89" i="127"/>
  <c r="EM89" i="127"/>
  <c r="CH89" i="127"/>
  <c r="X89" i="127"/>
  <c r="DP89" i="127"/>
  <c r="DE89" i="127"/>
  <c r="DW89" i="127"/>
  <c r="T89" i="127"/>
  <c r="BV89" i="127"/>
  <c r="L89" i="127"/>
  <c r="DI89" i="127"/>
  <c r="DK89" i="127"/>
  <c r="CR89" i="127"/>
  <c r="EN89" i="127"/>
  <c r="EK89" i="127"/>
  <c r="DR89" i="127"/>
  <c r="BX89" i="127"/>
  <c r="BD89" i="127"/>
  <c r="AF89" i="127"/>
  <c r="AH89" i="127"/>
  <c r="P89" i="127"/>
  <c r="CV89" i="127"/>
  <c r="DS89" i="127"/>
  <c r="DV89" i="127"/>
  <c r="BJ89" i="127"/>
  <c r="AX89" i="127"/>
  <c r="CJ89" i="127"/>
  <c r="EF89" i="127"/>
  <c r="DZ89" i="127"/>
  <c r="EH89" i="127"/>
  <c r="BH89" i="127"/>
  <c r="AJ89" i="127"/>
  <c r="DD89" i="127"/>
  <c r="ED89" i="127"/>
  <c r="EG89" i="127"/>
  <c r="CL89" i="127"/>
  <c r="DN89" i="127"/>
  <c r="DQ89" i="127"/>
  <c r="CF89" i="127"/>
  <c r="BP89" i="127"/>
  <c r="AV89" i="127"/>
  <c r="AL89" i="127"/>
  <c r="AN89" i="127"/>
  <c r="DL89" i="127"/>
  <c r="CY89" i="127"/>
  <c r="DB89" i="127"/>
  <c r="AR89" i="127"/>
  <c r="BZ89" i="127"/>
  <c r="CT89" i="127"/>
  <c r="DC89" i="127"/>
  <c r="DF89" i="127"/>
  <c r="R89" i="127"/>
  <c r="BT89" i="127"/>
  <c r="CD89" i="127"/>
  <c r="DT89" i="127"/>
  <c r="DJ89" i="127"/>
  <c r="DG89" i="127"/>
  <c r="DH89" i="127"/>
  <c r="EI89" i="127"/>
  <c r="EL89" i="127"/>
  <c r="V89" i="127"/>
  <c r="BR89" i="127"/>
  <c r="BN89" i="127"/>
  <c r="AD89" i="127"/>
  <c r="N89" i="127"/>
  <c r="CP89" i="127"/>
  <c r="EB89" i="127"/>
  <c r="DU89" i="127"/>
  <c r="DM89" i="127"/>
  <c r="BB89" i="127"/>
  <c r="AP89" i="127"/>
  <c r="CZ89" i="127"/>
  <c r="DY89" i="127"/>
  <c r="EA89" i="127"/>
  <c r="AT89" i="127"/>
  <c r="Z89" i="127"/>
  <c r="CN89" i="127"/>
  <c r="EJ89" i="127"/>
  <c r="EE89" i="127"/>
  <c r="CW89" i="127"/>
  <c r="DX89" i="127"/>
  <c r="DO89" i="127"/>
  <c r="EC89" i="127"/>
  <c r="BL89" i="127"/>
  <c r="CB89" i="127"/>
  <c r="BF89" i="127"/>
  <c r="AB89" i="127"/>
  <c r="AZ89" i="127"/>
  <c r="J73" i="127"/>
  <c r="CL73" i="127"/>
  <c r="DI73" i="127"/>
  <c r="DK73" i="127"/>
  <c r="DH73" i="127"/>
  <c r="EI73" i="127"/>
  <c r="EL73" i="127"/>
  <c r="DL73" i="127"/>
  <c r="CY73" i="127"/>
  <c r="CW73" i="127"/>
  <c r="DP73" i="127"/>
  <c r="DE73" i="127"/>
  <c r="DR73" i="127"/>
  <c r="AX73" i="127"/>
  <c r="CD73" i="127"/>
  <c r="AP73" i="127"/>
  <c r="AB73" i="127"/>
  <c r="P73" i="127"/>
  <c r="V73" i="127"/>
  <c r="BP73" i="127"/>
  <c r="BJ73" i="127"/>
  <c r="X73" i="127"/>
  <c r="CN73" i="127"/>
  <c r="CP73" i="127"/>
  <c r="DD73" i="127"/>
  <c r="ED73" i="127"/>
  <c r="EG73" i="127"/>
  <c r="DX73" i="127"/>
  <c r="DO73" i="127"/>
  <c r="DB73" i="127"/>
  <c r="EB73" i="127"/>
  <c r="DU73" i="127"/>
  <c r="DW73" i="127"/>
  <c r="EF73" i="127"/>
  <c r="DZ73" i="127"/>
  <c r="DG73" i="127"/>
  <c r="BZ73" i="127"/>
  <c r="BF73" i="127"/>
  <c r="N73" i="127"/>
  <c r="BD73" i="127"/>
  <c r="BT73" i="127"/>
  <c r="BB73" i="127"/>
  <c r="AR73" i="127"/>
  <c r="R73" i="127"/>
  <c r="AT73" i="127"/>
  <c r="L73" i="127"/>
  <c r="CT73" i="127"/>
  <c r="DT73" i="127"/>
  <c r="DJ73" i="127"/>
  <c r="EM73" i="127"/>
  <c r="EN73" i="127"/>
  <c r="EK73" i="127"/>
  <c r="DM73" i="127"/>
  <c r="CX73" i="127"/>
  <c r="DA73" i="127"/>
  <c r="EH73" i="127"/>
  <c r="DC73" i="127"/>
  <c r="DF73" i="127"/>
  <c r="AV73" i="127"/>
  <c r="BH73" i="127"/>
  <c r="AN73" i="127"/>
  <c r="Z73" i="127"/>
  <c r="CB73" i="127"/>
  <c r="AJ73" i="127"/>
  <c r="BX73" i="127"/>
  <c r="BL73" i="127"/>
  <c r="BN73" i="127"/>
  <c r="AF73" i="127"/>
  <c r="CR73" i="127"/>
  <c r="CJ73" i="127"/>
  <c r="EJ73" i="127"/>
  <c r="EE73" i="127"/>
  <c r="EC73" i="127"/>
  <c r="DN73" i="127"/>
  <c r="DQ73" i="127"/>
  <c r="CV73" i="127"/>
  <c r="DS73" i="127"/>
  <c r="DV73" i="127"/>
  <c r="CZ73" i="127"/>
  <c r="DY73" i="127"/>
  <c r="EA73" i="127"/>
  <c r="T73" i="127"/>
  <c r="BR73" i="127"/>
  <c r="CH73" i="127"/>
  <c r="BV73" i="127"/>
  <c r="AH73" i="127"/>
  <c r="CF73" i="127"/>
  <c r="AL73" i="127"/>
  <c r="AD73" i="127"/>
  <c r="AZ73" i="127"/>
  <c r="CN33" i="127"/>
  <c r="CT33" i="127"/>
  <c r="DF33" i="127"/>
  <c r="EA33" i="127"/>
  <c r="DD33" i="127"/>
  <c r="BF33" i="127"/>
  <c r="BR33" i="127"/>
  <c r="AD33" i="127"/>
  <c r="DO33" i="127"/>
  <c r="DY33" i="127"/>
  <c r="CB33" i="127"/>
  <c r="T33" i="127"/>
  <c r="R33" i="127"/>
  <c r="DC33" i="127"/>
  <c r="DA33" i="127"/>
  <c r="EC33" i="127"/>
  <c r="AX33" i="127"/>
  <c r="BT33" i="127"/>
  <c r="EH33" i="127"/>
  <c r="DX33" i="127"/>
  <c r="DM33" i="127"/>
  <c r="AH33" i="127"/>
  <c r="AR33" i="127"/>
  <c r="CJ33" i="127"/>
  <c r="CP33" i="127"/>
  <c r="DV33" i="127"/>
  <c r="CZ33" i="127"/>
  <c r="EJ33" i="127"/>
  <c r="N33" i="127"/>
  <c r="AP33" i="127"/>
  <c r="DJ33" i="127"/>
  <c r="EE33" i="127"/>
  <c r="DL33" i="127"/>
  <c r="AN33" i="127"/>
  <c r="BP33" i="127"/>
  <c r="CX33" i="127"/>
  <c r="DS33" i="127"/>
  <c r="EG33" i="127"/>
  <c r="BX33" i="127"/>
  <c r="AF33" i="127"/>
  <c r="AZ33" i="127"/>
  <c r="DG33" i="127"/>
  <c r="DI33" i="127"/>
  <c r="BB33" i="127"/>
  <c r="CF33" i="127"/>
  <c r="BH33" i="127"/>
  <c r="CR33" i="127"/>
  <c r="CL33" i="127"/>
  <c r="EL33" i="127"/>
  <c r="EF33" i="127"/>
  <c r="DU33" i="127"/>
  <c r="BJ33" i="127"/>
  <c r="AV33" i="127"/>
  <c r="DZ33" i="127"/>
  <c r="DH33" i="127"/>
  <c r="DE33" i="127"/>
  <c r="CD33" i="127"/>
  <c r="Z33" i="127"/>
  <c r="DN33" i="127"/>
  <c r="EI33" i="127"/>
  <c r="DT33" i="127"/>
  <c r="AJ33" i="127"/>
  <c r="BL33" i="127"/>
  <c r="DB33" i="127"/>
  <c r="DW33" i="127"/>
  <c r="CV33" i="127"/>
  <c r="X33" i="127"/>
  <c r="BD33" i="127"/>
  <c r="L33" i="127"/>
  <c r="J33" i="127"/>
  <c r="DK33" i="127"/>
  <c r="DQ33" i="127"/>
  <c r="CH33" i="127"/>
  <c r="AB33" i="127"/>
  <c r="BN33" i="127"/>
  <c r="CY33" i="127"/>
  <c r="EN33" i="127"/>
  <c r="CW33" i="127"/>
  <c r="AT33" i="127"/>
  <c r="V33" i="127"/>
  <c r="ED33" i="127"/>
  <c r="DP33" i="127"/>
  <c r="EK33" i="127"/>
  <c r="BZ33" i="127"/>
  <c r="AL33" i="127"/>
  <c r="DR33" i="127"/>
  <c r="EM33" i="127"/>
  <c r="EB33" i="127"/>
  <c r="BV33" i="127"/>
  <c r="P33" i="127"/>
  <c r="CP23" i="127"/>
  <c r="CL23" i="127"/>
  <c r="EB23" i="127"/>
  <c r="DJ23" i="127"/>
  <c r="EM23" i="127"/>
  <c r="EF23" i="127"/>
  <c r="DR23" i="127"/>
  <c r="DO23" i="127"/>
  <c r="EJ23" i="127"/>
  <c r="DZ23" i="127"/>
  <c r="DW23" i="127"/>
  <c r="EN23" i="127"/>
  <c r="EH23" i="127"/>
  <c r="CY23" i="127"/>
  <c r="P23" i="127"/>
  <c r="AR23" i="127"/>
  <c r="BP23" i="127"/>
  <c r="CB23" i="127"/>
  <c r="AD23" i="127"/>
  <c r="V23" i="127"/>
  <c r="BN23" i="127"/>
  <c r="AP23" i="127"/>
  <c r="BV23" i="127"/>
  <c r="CJ23" i="127"/>
  <c r="CR23" i="127"/>
  <c r="CW23" i="127"/>
  <c r="DC23" i="127"/>
  <c r="EE23" i="127"/>
  <c r="DA23" i="127"/>
  <c r="DK23" i="127"/>
  <c r="CT23" i="127"/>
  <c r="DE23" i="127"/>
  <c r="DS23" i="127"/>
  <c r="J23" i="127"/>
  <c r="DI23" i="127"/>
  <c r="EA23" i="127"/>
  <c r="AN23" i="127"/>
  <c r="BF23" i="127"/>
  <c r="AJ23" i="127"/>
  <c r="AB23" i="127"/>
  <c r="AZ23" i="127"/>
  <c r="CF23" i="127"/>
  <c r="AL23" i="127"/>
  <c r="AV23" i="127"/>
  <c r="AX23" i="127"/>
  <c r="Z23" i="127"/>
  <c r="CN23" i="127"/>
  <c r="CV23" i="127"/>
  <c r="DM23" i="127"/>
  <c r="EI23" i="127"/>
  <c r="CZ23" i="127"/>
  <c r="DQ23" i="127"/>
  <c r="CX23" i="127"/>
  <c r="DD23" i="127"/>
  <c r="DU23" i="127"/>
  <c r="DF23" i="127"/>
  <c r="DH23" i="127"/>
  <c r="DY23" i="127"/>
  <c r="DN23" i="127"/>
  <c r="X23" i="127"/>
  <c r="BD23" i="127"/>
  <c r="AF23" i="127"/>
  <c r="BZ23" i="127"/>
  <c r="T23" i="127"/>
  <c r="BX23" i="127"/>
  <c r="BT23" i="127"/>
  <c r="CH23" i="127"/>
  <c r="R23" i="127"/>
  <c r="L23" i="127"/>
  <c r="DL23" i="127"/>
  <c r="EC23" i="127"/>
  <c r="DV23" i="127"/>
  <c r="DP23" i="127"/>
  <c r="EG23" i="127"/>
  <c r="ED23" i="127"/>
  <c r="DT23" i="127"/>
  <c r="EK23" i="127"/>
  <c r="EL23" i="127"/>
  <c r="DX23" i="127"/>
  <c r="DB23" i="127"/>
  <c r="DG23" i="127"/>
  <c r="BH23" i="127"/>
  <c r="CD23" i="127"/>
  <c r="AT23" i="127"/>
  <c r="BJ23" i="127"/>
  <c r="BR23" i="127"/>
  <c r="BL23" i="127"/>
  <c r="N23" i="127"/>
  <c r="AH23" i="127"/>
  <c r="BB23" i="127"/>
  <c r="CR14" i="127"/>
  <c r="J14" i="127"/>
  <c r="DA14" i="127"/>
  <c r="DQ14" i="127"/>
  <c r="EG14" i="127"/>
  <c r="DF14" i="127"/>
  <c r="DV14" i="127"/>
  <c r="EL14" i="127"/>
  <c r="DW14" i="127"/>
  <c r="DH14" i="127"/>
  <c r="EN14" i="127"/>
  <c r="EA14" i="127"/>
  <c r="DD14" i="127"/>
  <c r="CJ14" i="127"/>
  <c r="L14" i="127"/>
  <c r="DE14" i="127"/>
  <c r="DU14" i="127"/>
  <c r="EK14" i="127"/>
  <c r="DJ14" i="127"/>
  <c r="DZ14" i="127"/>
  <c r="CY14" i="127"/>
  <c r="EE14" i="127"/>
  <c r="DP14" i="127"/>
  <c r="DC14" i="127"/>
  <c r="EI14" i="127"/>
  <c r="EJ14" i="127"/>
  <c r="CT14" i="127"/>
  <c r="CN14" i="127"/>
  <c r="DI14" i="127"/>
  <c r="DY14" i="127"/>
  <c r="CX14" i="127"/>
  <c r="DN14" i="127"/>
  <c r="ED14" i="127"/>
  <c r="DG14" i="127"/>
  <c r="EM14" i="127"/>
  <c r="DX14" i="127"/>
  <c r="DK14" i="127"/>
  <c r="CV14" i="127"/>
  <c r="DL14" i="127"/>
  <c r="CP14" i="127"/>
  <c r="CL14" i="127"/>
  <c r="CW14" i="127"/>
  <c r="DM14" i="127"/>
  <c r="EC14" i="127"/>
  <c r="DB14" i="127"/>
  <c r="DR14" i="127"/>
  <c r="EH14" i="127"/>
  <c r="DO14" i="127"/>
  <c r="CZ14" i="127"/>
  <c r="EF14" i="127"/>
  <c r="DS14" i="127"/>
  <c r="EB14" i="127"/>
  <c r="DT14" i="127"/>
  <c r="T14" i="127"/>
  <c r="CH14" i="127"/>
  <c r="BD14" i="127"/>
  <c r="CF14" i="127"/>
  <c r="AV14" i="127"/>
  <c r="AZ14" i="127"/>
  <c r="AH14" i="127"/>
  <c r="AF14" i="127"/>
  <c r="AT14" i="127"/>
  <c r="Z14" i="127"/>
  <c r="P14" i="127"/>
  <c r="BT14" i="127"/>
  <c r="X14" i="127"/>
  <c r="BN14" i="127"/>
  <c r="AP14" i="127"/>
  <c r="AN14" i="127"/>
  <c r="CD14" i="127"/>
  <c r="AL14" i="127"/>
  <c r="R14" i="127"/>
  <c r="AD14" i="127"/>
  <c r="BJ14" i="127"/>
  <c r="AX14" i="127"/>
  <c r="BZ14" i="127"/>
  <c r="AJ14" i="127"/>
  <c r="AB14" i="127"/>
  <c r="BR14" i="127"/>
  <c r="BF14" i="127"/>
  <c r="BH14" i="127"/>
  <c r="N14" i="127"/>
  <c r="BL14" i="127"/>
  <c r="V14" i="127"/>
  <c r="BB14" i="127"/>
  <c r="BX14" i="127"/>
  <c r="BP14" i="127"/>
  <c r="AR14" i="127"/>
  <c r="CB14" i="127"/>
  <c r="BV14" i="127"/>
  <c r="CR25" i="127"/>
  <c r="CN25" i="127"/>
  <c r="CX25" i="127"/>
  <c r="DN25" i="127"/>
  <c r="ED25" i="127"/>
  <c r="DC25" i="127"/>
  <c r="DS25" i="127"/>
  <c r="EI25" i="127"/>
  <c r="DP25" i="127"/>
  <c r="DA25" i="127"/>
  <c r="EG25" i="127"/>
  <c r="DT25" i="127"/>
  <c r="DU25" i="127"/>
  <c r="EK25" i="127"/>
  <c r="CJ25" i="127"/>
  <c r="L25" i="127"/>
  <c r="DB25" i="127"/>
  <c r="DR25" i="127"/>
  <c r="EH25" i="127"/>
  <c r="DG25" i="127"/>
  <c r="DW25" i="127"/>
  <c r="EM25" i="127"/>
  <c r="DX25" i="127"/>
  <c r="DI25" i="127"/>
  <c r="CV25" i="127"/>
  <c r="EB25" i="127"/>
  <c r="CW25" i="127"/>
  <c r="CT25" i="127"/>
  <c r="J25" i="127"/>
  <c r="DF25" i="127"/>
  <c r="DV25" i="127"/>
  <c r="EL25" i="127"/>
  <c r="DK25" i="127"/>
  <c r="EA25" i="127"/>
  <c r="CZ25" i="127"/>
  <c r="EF25" i="127"/>
  <c r="DQ25" i="127"/>
  <c r="DD25" i="127"/>
  <c r="EJ25" i="127"/>
  <c r="EC25" i="127"/>
  <c r="CP25" i="127"/>
  <c r="CL25" i="127"/>
  <c r="DJ25" i="127"/>
  <c r="DZ25" i="127"/>
  <c r="CY25" i="127"/>
  <c r="DO25" i="127"/>
  <c r="EE25" i="127"/>
  <c r="DH25" i="127"/>
  <c r="EN25" i="127"/>
  <c r="DY25" i="127"/>
  <c r="DL25" i="127"/>
  <c r="DM25" i="127"/>
  <c r="DE25" i="127"/>
  <c r="AZ25" i="127"/>
  <c r="BX25" i="127"/>
  <c r="AD25" i="127"/>
  <c r="BB25" i="127"/>
  <c r="N25" i="127"/>
  <c r="T25" i="127"/>
  <c r="AF25" i="127"/>
  <c r="Z25" i="127"/>
  <c r="BL25" i="127"/>
  <c r="P25" i="127"/>
  <c r="AV25" i="127"/>
  <c r="CD25" i="127"/>
  <c r="BN25" i="127"/>
  <c r="BT25" i="127"/>
  <c r="X25" i="127"/>
  <c r="CH25" i="127"/>
  <c r="CF25" i="127"/>
  <c r="BZ25" i="127"/>
  <c r="V25" i="127"/>
  <c r="CB25" i="127"/>
  <c r="AP25" i="127"/>
  <c r="BR25" i="127"/>
  <c r="AN25" i="127"/>
  <c r="AT25" i="127"/>
  <c r="BJ25" i="127"/>
  <c r="BV25" i="127"/>
  <c r="BF25" i="127"/>
  <c r="AL25" i="127"/>
  <c r="R25" i="127"/>
  <c r="BP25" i="127"/>
  <c r="AJ25" i="127"/>
  <c r="BH25" i="127"/>
  <c r="AB25" i="127"/>
  <c r="AH25" i="127"/>
  <c r="AX25" i="127"/>
  <c r="BD25" i="127"/>
  <c r="AR25" i="127"/>
  <c r="CJ41" i="127"/>
  <c r="L41" i="127"/>
  <c r="CT41" i="127"/>
  <c r="CN41" i="127"/>
  <c r="J41" i="127"/>
  <c r="CP41" i="127"/>
  <c r="CR41" i="127"/>
  <c r="CL41" i="127"/>
  <c r="CX41" i="127"/>
  <c r="DN41" i="127"/>
  <c r="ED41" i="127"/>
  <c r="DC41" i="127"/>
  <c r="DS41" i="127"/>
  <c r="EI41" i="127"/>
  <c r="DD41" i="127"/>
  <c r="DT41" i="127"/>
  <c r="EJ41" i="127"/>
  <c r="EG41" i="127"/>
  <c r="DI41" i="127"/>
  <c r="CW41" i="127"/>
  <c r="DB41" i="127"/>
  <c r="DR41" i="127"/>
  <c r="EH41" i="127"/>
  <c r="DG41" i="127"/>
  <c r="DW41" i="127"/>
  <c r="EM41" i="127"/>
  <c r="DH41" i="127"/>
  <c r="DX41" i="127"/>
  <c r="EN41" i="127"/>
  <c r="DE41" i="127"/>
  <c r="DY41" i="127"/>
  <c r="DF41" i="127"/>
  <c r="DV41" i="127"/>
  <c r="EL41" i="127"/>
  <c r="DK41" i="127"/>
  <c r="EA41" i="127"/>
  <c r="CV41" i="127"/>
  <c r="DL41" i="127"/>
  <c r="EB41" i="127"/>
  <c r="DA41" i="127"/>
  <c r="DU41" i="127"/>
  <c r="DM41" i="127"/>
  <c r="DJ41" i="127"/>
  <c r="DZ41" i="127"/>
  <c r="CY41" i="127"/>
  <c r="DO41" i="127"/>
  <c r="EE41" i="127"/>
  <c r="CZ41" i="127"/>
  <c r="DP41" i="127"/>
  <c r="EF41" i="127"/>
  <c r="DQ41" i="127"/>
  <c r="EK41" i="127"/>
  <c r="EC41" i="127"/>
  <c r="R41" i="127"/>
  <c r="BJ41" i="127"/>
  <c r="AL41" i="127"/>
  <c r="BL41" i="127"/>
  <c r="AD41" i="127"/>
  <c r="AB41" i="127"/>
  <c r="V41" i="127"/>
  <c r="BN41" i="127"/>
  <c r="AT41" i="127"/>
  <c r="P41" i="127"/>
  <c r="BX41" i="127"/>
  <c r="N41" i="127"/>
  <c r="BD41" i="127"/>
  <c r="CD41" i="127"/>
  <c r="BB41" i="127"/>
  <c r="AH41" i="127"/>
  <c r="AR41" i="127"/>
  <c r="X41" i="127"/>
  <c r="CH41" i="127"/>
  <c r="BF41" i="127"/>
  <c r="BZ41" i="127"/>
  <c r="AX41" i="127"/>
  <c r="BP41" i="127"/>
  <c r="AP41" i="127"/>
  <c r="CF41" i="127"/>
  <c r="AZ41" i="127"/>
  <c r="BR41" i="127"/>
  <c r="AN41" i="127"/>
  <c r="BT41" i="127"/>
  <c r="Z41" i="127"/>
  <c r="BV41" i="127"/>
  <c r="AJ41" i="127"/>
  <c r="AV41" i="127"/>
  <c r="AF41" i="127"/>
  <c r="BH41" i="127"/>
  <c r="CB41" i="127"/>
  <c r="T41" i="127"/>
  <c r="CP54" i="127"/>
  <c r="CL54" i="127"/>
  <c r="CW54" i="127"/>
  <c r="DM54" i="127"/>
  <c r="EC54" i="127"/>
  <c r="DB54" i="127"/>
  <c r="DR54" i="127"/>
  <c r="EH54" i="127"/>
  <c r="DG54" i="127"/>
  <c r="DW54" i="127"/>
  <c r="EM54" i="127"/>
  <c r="CV54" i="127"/>
  <c r="DP54" i="127"/>
  <c r="EJ54" i="127"/>
  <c r="CR54" i="127"/>
  <c r="L54" i="127"/>
  <c r="DA54" i="127"/>
  <c r="DQ54" i="127"/>
  <c r="EG54" i="127"/>
  <c r="DF54" i="127"/>
  <c r="DV54" i="127"/>
  <c r="EL54" i="127"/>
  <c r="DK54" i="127"/>
  <c r="EA54" i="127"/>
  <c r="DH54" i="127"/>
  <c r="DL54" i="127"/>
  <c r="EF54" i="127"/>
  <c r="CJ54" i="127"/>
  <c r="J54" i="127"/>
  <c r="DE54" i="127"/>
  <c r="DU54" i="127"/>
  <c r="EK54" i="127"/>
  <c r="DJ54" i="127"/>
  <c r="DZ54" i="127"/>
  <c r="CY54" i="127"/>
  <c r="DO54" i="127"/>
  <c r="EE54" i="127"/>
  <c r="DX54" i="127"/>
  <c r="EB54" i="127"/>
  <c r="DD54" i="127"/>
  <c r="CT54" i="127"/>
  <c r="CN54" i="127"/>
  <c r="DI54" i="127"/>
  <c r="DY54" i="127"/>
  <c r="CX54" i="127"/>
  <c r="DN54" i="127"/>
  <c r="ED54" i="127"/>
  <c r="DC54" i="127"/>
  <c r="DS54" i="127"/>
  <c r="EI54" i="127"/>
  <c r="EN54" i="127"/>
  <c r="CZ54" i="127"/>
  <c r="DT54" i="127"/>
  <c r="V54" i="127"/>
  <c r="BR54" i="127"/>
  <c r="AF54" i="127"/>
  <c r="BP54" i="127"/>
  <c r="AJ54" i="127"/>
  <c r="AB54" i="127"/>
  <c r="N54" i="127"/>
  <c r="AN54" i="127"/>
  <c r="AH54" i="127"/>
  <c r="AD54" i="127"/>
  <c r="T54" i="127"/>
  <c r="BN54" i="127"/>
  <c r="Z54" i="127"/>
  <c r="AR54" i="127"/>
  <c r="BX54" i="127"/>
  <c r="R54" i="127"/>
  <c r="BL54" i="127"/>
  <c r="BT54" i="127"/>
  <c r="BV54" i="127"/>
  <c r="AP54" i="127"/>
  <c r="AL54" i="127"/>
  <c r="AZ54" i="127"/>
  <c r="CF54" i="127"/>
  <c r="AV54" i="127"/>
  <c r="BJ54" i="127"/>
  <c r="BB54" i="127"/>
  <c r="BZ54" i="127"/>
  <c r="BF54" i="127"/>
  <c r="P54" i="127"/>
  <c r="CD54" i="127"/>
  <c r="BD54" i="127"/>
  <c r="CH54" i="127"/>
  <c r="X54" i="127"/>
  <c r="AX54" i="127"/>
  <c r="AT54" i="127"/>
  <c r="BH54" i="127"/>
  <c r="CB54" i="127"/>
  <c r="CJ67" i="127"/>
  <c r="CN67" i="127"/>
  <c r="CT67" i="127"/>
  <c r="L67" i="127"/>
  <c r="CP67" i="127"/>
  <c r="CL67" i="127"/>
  <c r="CR67" i="127"/>
  <c r="J67" i="127"/>
  <c r="DH67" i="127"/>
  <c r="DX67" i="127"/>
  <c r="EN67" i="127"/>
  <c r="DI67" i="127"/>
  <c r="DY67" i="127"/>
  <c r="CX67" i="127"/>
  <c r="DN67" i="127"/>
  <c r="ED67" i="127"/>
  <c r="DO67" i="127"/>
  <c r="EI67" i="127"/>
  <c r="DK67" i="127"/>
  <c r="CV67" i="127"/>
  <c r="DL67" i="127"/>
  <c r="EB67" i="127"/>
  <c r="CW67" i="127"/>
  <c r="DM67" i="127"/>
  <c r="EC67" i="127"/>
  <c r="DB67" i="127"/>
  <c r="DR67" i="127"/>
  <c r="EH67" i="127"/>
  <c r="EE67" i="127"/>
  <c r="DG67" i="127"/>
  <c r="EA67" i="127"/>
  <c r="DD67" i="127"/>
  <c r="DT67" i="127"/>
  <c r="EJ67" i="127"/>
  <c r="DE67" i="127"/>
  <c r="DU67" i="127"/>
  <c r="EK67" i="127"/>
  <c r="DJ67" i="127"/>
  <c r="DZ67" i="127"/>
  <c r="CY67" i="127"/>
  <c r="DS67" i="127"/>
  <c r="EM67" i="127"/>
  <c r="CZ67" i="127"/>
  <c r="DQ67" i="127"/>
  <c r="EL67" i="127"/>
  <c r="AJ67" i="127"/>
  <c r="R67" i="127"/>
  <c r="BV67" i="127"/>
  <c r="AT67" i="127"/>
  <c r="BN67" i="127"/>
  <c r="CF67" i="127"/>
  <c r="BR67" i="127"/>
  <c r="AH67" i="127"/>
  <c r="CB67" i="127"/>
  <c r="DP67" i="127"/>
  <c r="EG67" i="127"/>
  <c r="DC67" i="127"/>
  <c r="V67" i="127"/>
  <c r="CD67" i="127"/>
  <c r="BL67" i="127"/>
  <c r="AN67" i="127"/>
  <c r="AP67" i="127"/>
  <c r="AR67" i="127"/>
  <c r="BP67" i="127"/>
  <c r="BZ67" i="127"/>
  <c r="BB67" i="127"/>
  <c r="EF67" i="127"/>
  <c r="DF67" i="127"/>
  <c r="DW67" i="127"/>
  <c r="N67" i="127"/>
  <c r="AB67" i="127"/>
  <c r="BJ67" i="127"/>
  <c r="Z67" i="127"/>
  <c r="AL67" i="127"/>
  <c r="AX67" i="127"/>
  <c r="AZ67" i="127"/>
  <c r="BF67" i="127"/>
  <c r="BT67" i="127"/>
  <c r="DA67" i="127"/>
  <c r="DV67" i="127"/>
  <c r="X67" i="127"/>
  <c r="T67" i="127"/>
  <c r="CH67" i="127"/>
  <c r="BH67" i="127"/>
  <c r="BX67" i="127"/>
  <c r="BD67" i="127"/>
  <c r="P67" i="127"/>
  <c r="AD67" i="127"/>
  <c r="AV67" i="127"/>
  <c r="AF67" i="127"/>
  <c r="CR81" i="127"/>
  <c r="J81" i="127"/>
  <c r="DD81" i="127"/>
  <c r="DT81" i="127"/>
  <c r="EJ81" i="127"/>
  <c r="DK81" i="127"/>
  <c r="EG81" i="127"/>
  <c r="DG81" i="127"/>
  <c r="EC81" i="127"/>
  <c r="DC81" i="127"/>
  <c r="DY81" i="127"/>
  <c r="DU81" i="127"/>
  <c r="EE81" i="127"/>
  <c r="CJ81" i="127"/>
  <c r="CN81" i="127"/>
  <c r="DH81" i="127"/>
  <c r="DX81" i="127"/>
  <c r="EN81" i="127"/>
  <c r="DQ81" i="127"/>
  <c r="EL81" i="127"/>
  <c r="DM81" i="127"/>
  <c r="EH81" i="127"/>
  <c r="DI81" i="127"/>
  <c r="ED81" i="127"/>
  <c r="DE81" i="127"/>
  <c r="DO81" i="127"/>
  <c r="CT81" i="127"/>
  <c r="L81" i="127"/>
  <c r="CV81" i="127"/>
  <c r="DL81" i="127"/>
  <c r="EB81" i="127"/>
  <c r="DA81" i="127"/>
  <c r="DV81" i="127"/>
  <c r="CW81" i="127"/>
  <c r="DR81" i="127"/>
  <c r="EM81" i="127"/>
  <c r="DN81" i="127"/>
  <c r="EI81" i="127"/>
  <c r="DZ81" i="127"/>
  <c r="EK81" i="127"/>
  <c r="CP81" i="127"/>
  <c r="CL81" i="127"/>
  <c r="CZ81" i="127"/>
  <c r="DP81" i="127"/>
  <c r="EF81" i="127"/>
  <c r="DF81" i="127"/>
  <c r="EA81" i="127"/>
  <c r="DB81" i="127"/>
  <c r="DW81" i="127"/>
  <c r="CX81" i="127"/>
  <c r="DS81" i="127"/>
  <c r="CY81" i="127"/>
  <c r="DJ81" i="127"/>
  <c r="AN81" i="127"/>
  <c r="N81" i="127"/>
  <c r="BF81" i="127"/>
  <c r="AT81" i="127"/>
  <c r="CF81" i="127"/>
  <c r="AX81" i="127"/>
  <c r="BD81" i="127"/>
  <c r="T81" i="127"/>
  <c r="BN81" i="127"/>
  <c r="R81" i="127"/>
  <c r="BT81" i="127"/>
  <c r="P81" i="127"/>
  <c r="AP81" i="127"/>
  <c r="BL81" i="127"/>
  <c r="CD81" i="127"/>
  <c r="AR81" i="127"/>
  <c r="CB81" i="127"/>
  <c r="BH81" i="127"/>
  <c r="X81" i="127"/>
  <c r="BX81" i="127"/>
  <c r="BZ81" i="127"/>
  <c r="AZ81" i="127"/>
  <c r="AB81" i="127"/>
  <c r="BR81" i="127"/>
  <c r="AJ81" i="127"/>
  <c r="AV81" i="127"/>
  <c r="BV81" i="127"/>
  <c r="V81" i="127"/>
  <c r="AF81" i="127"/>
  <c r="BB81" i="127"/>
  <c r="BP81" i="127"/>
  <c r="AL81" i="127"/>
  <c r="CH81" i="127"/>
  <c r="BJ81" i="127"/>
  <c r="AD81" i="127"/>
  <c r="AH81" i="127"/>
  <c r="Z81" i="127"/>
  <c r="CT101" i="127"/>
  <c r="L101" i="127"/>
  <c r="DD101" i="127"/>
  <c r="DT101" i="127"/>
  <c r="EJ101" i="127"/>
  <c r="DG101" i="127"/>
  <c r="EC101" i="127"/>
  <c r="DC101" i="127"/>
  <c r="DY101" i="127"/>
  <c r="DE101" i="127"/>
  <c r="DZ101" i="127"/>
  <c r="EL101" i="127"/>
  <c r="EA101" i="127"/>
  <c r="CP101" i="127"/>
  <c r="CL101" i="127"/>
  <c r="DH101" i="127"/>
  <c r="DX101" i="127"/>
  <c r="EN101" i="127"/>
  <c r="DM101" i="127"/>
  <c r="EH101" i="127"/>
  <c r="DI101" i="127"/>
  <c r="ED101" i="127"/>
  <c r="DJ101" i="127"/>
  <c r="EE101" i="127"/>
  <c r="DA101" i="127"/>
  <c r="DK101" i="127"/>
  <c r="CR101" i="127"/>
  <c r="J101" i="127"/>
  <c r="CV101" i="127"/>
  <c r="DL101" i="127"/>
  <c r="EB101" i="127"/>
  <c r="CW101" i="127"/>
  <c r="DR101" i="127"/>
  <c r="EM101" i="127"/>
  <c r="DN101" i="127"/>
  <c r="EI101" i="127"/>
  <c r="DO101" i="127"/>
  <c r="EK101" i="127"/>
  <c r="DV101" i="127"/>
  <c r="EG101" i="127"/>
  <c r="CJ101" i="127"/>
  <c r="CN101" i="127"/>
  <c r="CZ101" i="127"/>
  <c r="DP101" i="127"/>
  <c r="EF101" i="127"/>
  <c r="DB101" i="127"/>
  <c r="DW101" i="127"/>
  <c r="CX101" i="127"/>
  <c r="DS101" i="127"/>
  <c r="CY101" i="127"/>
  <c r="DU101" i="127"/>
  <c r="DQ101" i="127"/>
  <c r="DF101" i="127"/>
  <c r="R101" i="127"/>
  <c r="BX101" i="127"/>
  <c r="AZ101" i="127"/>
  <c r="AV101" i="127"/>
  <c r="CB101" i="127"/>
  <c r="BL101" i="127"/>
  <c r="AL101" i="127"/>
  <c r="AD101" i="127"/>
  <c r="CF101" i="127"/>
  <c r="P101" i="127"/>
  <c r="BN101" i="127"/>
  <c r="T101" i="127"/>
  <c r="AJ101" i="127"/>
  <c r="BJ101" i="127"/>
  <c r="BD101" i="127"/>
  <c r="BZ101" i="127"/>
  <c r="N101" i="127"/>
  <c r="AT101" i="127"/>
  <c r="V101" i="127"/>
  <c r="BH101" i="127"/>
  <c r="BF101" i="127"/>
  <c r="CD101" i="127"/>
  <c r="AN101" i="127"/>
  <c r="CH101" i="127"/>
  <c r="AX101" i="127"/>
  <c r="BB101" i="127"/>
  <c r="BR101" i="127"/>
  <c r="AH101" i="127"/>
  <c r="AF101" i="127"/>
  <c r="BT101" i="127"/>
  <c r="Z101" i="127"/>
  <c r="BP101" i="127"/>
  <c r="X101" i="127"/>
  <c r="BV101" i="127"/>
  <c r="AR101" i="127"/>
  <c r="AP101" i="127"/>
  <c r="AB101" i="127"/>
  <c r="CP113" i="127"/>
  <c r="CL113" i="127"/>
  <c r="DH113" i="127"/>
  <c r="DX113" i="127"/>
  <c r="EN113" i="127"/>
  <c r="DQ113" i="127"/>
  <c r="EL113" i="127"/>
  <c r="DM113" i="127"/>
  <c r="EH113" i="127"/>
  <c r="DI113" i="127"/>
  <c r="CR113" i="127"/>
  <c r="J113" i="127"/>
  <c r="CV113" i="127"/>
  <c r="DL113" i="127"/>
  <c r="EB113" i="127"/>
  <c r="DA113" i="127"/>
  <c r="DV113" i="127"/>
  <c r="CJ113" i="127"/>
  <c r="CN113" i="127"/>
  <c r="CZ113" i="127"/>
  <c r="DP113" i="127"/>
  <c r="EF113" i="127"/>
  <c r="DF113" i="127"/>
  <c r="CT113" i="127"/>
  <c r="L113" i="127"/>
  <c r="DD113" i="127"/>
  <c r="EJ113" i="127"/>
  <c r="CW113" i="127"/>
  <c r="DW113" i="127"/>
  <c r="DC113" i="127"/>
  <c r="ED113" i="127"/>
  <c r="DO113" i="127"/>
  <c r="DE113" i="127"/>
  <c r="AN113" i="127"/>
  <c r="CB113" i="127"/>
  <c r="AH113" i="127"/>
  <c r="BN113" i="127"/>
  <c r="AV113" i="127"/>
  <c r="BV113" i="127"/>
  <c r="Z113" i="127"/>
  <c r="BD113" i="127"/>
  <c r="AD113" i="127"/>
  <c r="DK113" i="127"/>
  <c r="DB113" i="127"/>
  <c r="EC113" i="127"/>
  <c r="DN113" i="127"/>
  <c r="EI113" i="127"/>
  <c r="EK113" i="127"/>
  <c r="DZ113" i="127"/>
  <c r="P113" i="127"/>
  <c r="BL113" i="127"/>
  <c r="AB113" i="127"/>
  <c r="AP113" i="127"/>
  <c r="AJ113" i="127"/>
  <c r="BR113" i="127"/>
  <c r="BH113" i="127"/>
  <c r="AZ113" i="127"/>
  <c r="BX113" i="127"/>
  <c r="EA113" i="127"/>
  <c r="DG113" i="127"/>
  <c r="EM113" i="127"/>
  <c r="DS113" i="127"/>
  <c r="DJ113" i="127"/>
  <c r="CY113" i="127"/>
  <c r="V113" i="127"/>
  <c r="AF113" i="127"/>
  <c r="BB113" i="127"/>
  <c r="X113" i="127"/>
  <c r="AL113" i="127"/>
  <c r="T113" i="127"/>
  <c r="AT113" i="127"/>
  <c r="N113" i="127"/>
  <c r="CD113" i="127"/>
  <c r="AR113" i="127"/>
  <c r="DT113" i="127"/>
  <c r="EG113" i="127"/>
  <c r="DR113" i="127"/>
  <c r="CX113" i="127"/>
  <c r="DY113" i="127"/>
  <c r="EE113" i="127"/>
  <c r="DU113" i="127"/>
  <c r="R113" i="127"/>
  <c r="CF113" i="127"/>
  <c r="BF113" i="127"/>
  <c r="BZ113" i="127"/>
  <c r="BT113" i="127"/>
  <c r="CH113" i="127"/>
  <c r="AX113" i="127"/>
  <c r="BP113" i="127"/>
  <c r="BJ113" i="127"/>
  <c r="CR123" i="127"/>
  <c r="L123" i="127"/>
  <c r="CT123" i="127"/>
  <c r="J123" i="127"/>
  <c r="CN123" i="127"/>
  <c r="CJ123" i="127"/>
  <c r="CP123" i="127"/>
  <c r="CL123" i="127"/>
  <c r="DF123" i="127"/>
  <c r="DV123" i="127"/>
  <c r="EL123" i="127"/>
  <c r="DO123" i="127"/>
  <c r="EJ123" i="127"/>
  <c r="DP123" i="127"/>
  <c r="EK123" i="127"/>
  <c r="DL123" i="127"/>
  <c r="EG123" i="127"/>
  <c r="DM123" i="127"/>
  <c r="EN123" i="127"/>
  <c r="DJ123" i="127"/>
  <c r="DZ123" i="127"/>
  <c r="CY123" i="127"/>
  <c r="DT123" i="127"/>
  <c r="CZ123" i="127"/>
  <c r="DU123" i="127"/>
  <c r="CV123" i="127"/>
  <c r="DQ123" i="127"/>
  <c r="EM123" i="127"/>
  <c r="EI123" i="127"/>
  <c r="DC123" i="127"/>
  <c r="CX123" i="127"/>
  <c r="DN123" i="127"/>
  <c r="ED123" i="127"/>
  <c r="DD123" i="127"/>
  <c r="DY123" i="127"/>
  <c r="DE123" i="127"/>
  <c r="EA123" i="127"/>
  <c r="DA123" i="127"/>
  <c r="DW123" i="127"/>
  <c r="DH123" i="127"/>
  <c r="CW123" i="127"/>
  <c r="DX123" i="127"/>
  <c r="DB123" i="127"/>
  <c r="DR123" i="127"/>
  <c r="EH123" i="127"/>
  <c r="DI123" i="127"/>
  <c r="EE123" i="127"/>
  <c r="DK123" i="127"/>
  <c r="EF123" i="127"/>
  <c r="DG123" i="127"/>
  <c r="EB123" i="127"/>
  <c r="EC123" i="127"/>
  <c r="DS123" i="127"/>
  <c r="N123" i="127"/>
  <c r="AX123" i="127"/>
  <c r="CD123" i="127"/>
  <c r="CF123" i="127"/>
  <c r="AT123" i="127"/>
  <c r="AP123" i="127"/>
  <c r="BL123" i="127"/>
  <c r="AR123" i="127"/>
  <c r="BN123" i="127"/>
  <c r="BX123" i="127"/>
  <c r="AV123" i="127"/>
  <c r="AB123" i="127"/>
  <c r="Z123" i="127"/>
  <c r="X123" i="127"/>
  <c r="BH123" i="127"/>
  <c r="AD123" i="127"/>
  <c r="BT123" i="127"/>
  <c r="BJ123" i="127"/>
  <c r="CH123" i="127"/>
  <c r="BF123" i="127"/>
  <c r="BP123" i="127"/>
  <c r="T123" i="127"/>
  <c r="AN123" i="127"/>
  <c r="AJ123" i="127"/>
  <c r="BB123" i="127"/>
  <c r="AH123" i="127"/>
  <c r="BD123" i="127"/>
  <c r="BZ123" i="127"/>
  <c r="AL123" i="127"/>
  <c r="V123" i="127"/>
  <c r="BR123" i="127"/>
  <c r="BV123" i="127"/>
  <c r="AF123" i="127"/>
  <c r="R123" i="127"/>
  <c r="P123" i="127"/>
  <c r="AZ123" i="127"/>
  <c r="CB123" i="127"/>
  <c r="CL6" i="127"/>
  <c r="CR6" i="127"/>
  <c r="CW6" i="127"/>
  <c r="DM6" i="127"/>
  <c r="EC6" i="127"/>
  <c r="DB6" i="127"/>
  <c r="DR6" i="127"/>
  <c r="EH6" i="127"/>
  <c r="DO6" i="127"/>
  <c r="CZ6" i="127"/>
  <c r="EF6" i="127"/>
  <c r="DS6" i="127"/>
  <c r="EJ6" i="127"/>
  <c r="EB6" i="127"/>
  <c r="AD6" i="127"/>
  <c r="AL6" i="127"/>
  <c r="AR6" i="127"/>
  <c r="T6" i="127"/>
  <c r="AZ6" i="127"/>
  <c r="AB6" i="127"/>
  <c r="BP6" i="127"/>
  <c r="Z6" i="127"/>
  <c r="BJ6" i="127"/>
  <c r="AJ6" i="127"/>
  <c r="EL6" i="127"/>
  <c r="EN6" i="127"/>
  <c r="EA6" i="127"/>
  <c r="AP6" i="127"/>
  <c r="CD6" i="127"/>
  <c r="BD6" i="127"/>
  <c r="CB6" i="127"/>
  <c r="BH6" i="127"/>
  <c r="R6" i="127"/>
  <c r="BB6" i="127"/>
  <c r="N6" i="127"/>
  <c r="AT6" i="127"/>
  <c r="P6" i="127"/>
  <c r="BZ6" i="127"/>
  <c r="AX6" i="127"/>
  <c r="BX6" i="127"/>
  <c r="BL6" i="127"/>
  <c r="CH6" i="127"/>
  <c r="CF6" i="127"/>
  <c r="AN6" i="127"/>
  <c r="CT6" i="127"/>
  <c r="CN6" i="127"/>
  <c r="DA6" i="127"/>
  <c r="DQ6" i="127"/>
  <c r="EG6" i="127"/>
  <c r="DF6" i="127"/>
  <c r="DV6" i="127"/>
  <c r="DW6" i="127"/>
  <c r="DH6" i="127"/>
  <c r="DL6" i="127"/>
  <c r="AV6" i="127"/>
  <c r="CJ6" i="127"/>
  <c r="DI6" i="127"/>
  <c r="CX6" i="127"/>
  <c r="ED6" i="127"/>
  <c r="EM6" i="127"/>
  <c r="DX6" i="127"/>
  <c r="DD6" i="127"/>
  <c r="V6" i="127"/>
  <c r="AH6" i="127"/>
  <c r="BF6" i="127"/>
  <c r="AF6" i="127"/>
  <c r="X6" i="127"/>
  <c r="CP6" i="127"/>
  <c r="L6" i="127"/>
  <c r="DE6" i="127"/>
  <c r="DU6" i="127"/>
  <c r="EK6" i="127"/>
  <c r="DJ6" i="127"/>
  <c r="DZ6" i="127"/>
  <c r="CY6" i="127"/>
  <c r="EE6" i="127"/>
  <c r="DP6" i="127"/>
  <c r="DC6" i="127"/>
  <c r="EI6" i="127"/>
  <c r="DT6" i="127"/>
  <c r="J6" i="127"/>
  <c r="DY6" i="127"/>
  <c r="DN6" i="127"/>
  <c r="DG6" i="127"/>
  <c r="DK6" i="127"/>
  <c r="CV6" i="127"/>
  <c r="BN6" i="127"/>
  <c r="BV6" i="127"/>
  <c r="BR6" i="127"/>
  <c r="BT6" i="127"/>
  <c r="CL74" i="127"/>
  <c r="J74" i="127"/>
  <c r="DQ74" i="127"/>
  <c r="DI74" i="127"/>
  <c r="CY74" i="127"/>
  <c r="DV74" i="127"/>
  <c r="DN74" i="127"/>
  <c r="DC74" i="127"/>
  <c r="EB74" i="127"/>
  <c r="DT74" i="127"/>
  <c r="DW74" i="127"/>
  <c r="DH74" i="127"/>
  <c r="EK74" i="127"/>
  <c r="AV74" i="127"/>
  <c r="AD74" i="127"/>
  <c r="AL74" i="127"/>
  <c r="BV74" i="127"/>
  <c r="AF74" i="127"/>
  <c r="Z74" i="127"/>
  <c r="BP74" i="127"/>
  <c r="N74" i="127"/>
  <c r="X74" i="127"/>
  <c r="CT74" i="127"/>
  <c r="CN74" i="127"/>
  <c r="DK74" i="127"/>
  <c r="EL74" i="127"/>
  <c r="ED74" i="127"/>
  <c r="DO74" i="127"/>
  <c r="CW74" i="127"/>
  <c r="EJ74" i="127"/>
  <c r="DS74" i="127"/>
  <c r="DB74" i="127"/>
  <c r="DP74" i="127"/>
  <c r="EM74" i="127"/>
  <c r="EC74" i="127"/>
  <c r="DZ74" i="127"/>
  <c r="BN74" i="127"/>
  <c r="CD74" i="127"/>
  <c r="CH74" i="127"/>
  <c r="AP74" i="127"/>
  <c r="P74" i="127"/>
  <c r="BH74" i="127"/>
  <c r="AH74" i="127"/>
  <c r="CB74" i="127"/>
  <c r="AZ74" i="127"/>
  <c r="L74" i="127"/>
  <c r="CR74" i="127"/>
  <c r="EA74" i="127"/>
  <c r="DM74" i="127"/>
  <c r="CZ74" i="127"/>
  <c r="EE74" i="127"/>
  <c r="DR74" i="127"/>
  <c r="DU74" i="127"/>
  <c r="EI74" i="127"/>
  <c r="DX74" i="127"/>
  <c r="DE74" i="127"/>
  <c r="DL74" i="127"/>
  <c r="DD74" i="127"/>
  <c r="T74" i="127"/>
  <c r="BR74" i="127"/>
  <c r="AT74" i="127"/>
  <c r="AX74" i="127"/>
  <c r="CF74" i="127"/>
  <c r="BL74" i="127"/>
  <c r="AJ74" i="127"/>
  <c r="V74" i="127"/>
  <c r="BB74" i="127"/>
  <c r="AB74" i="127"/>
  <c r="CP74" i="127"/>
  <c r="CJ74" i="127"/>
  <c r="CV74" i="127"/>
  <c r="EH74" i="127"/>
  <c r="DJ74" i="127"/>
  <c r="DA74" i="127"/>
  <c r="EN74" i="127"/>
  <c r="EF74" i="127"/>
  <c r="DF74" i="127"/>
  <c r="CX74" i="127"/>
  <c r="DG74" i="127"/>
  <c r="EG74" i="127"/>
  <c r="DY74" i="127"/>
  <c r="BX74" i="127"/>
  <c r="AN74" i="127"/>
  <c r="BJ74" i="127"/>
  <c r="BD74" i="127"/>
  <c r="BT74" i="127"/>
  <c r="BF74" i="127"/>
  <c r="AR74" i="127"/>
  <c r="BZ74" i="127"/>
  <c r="R74" i="127"/>
  <c r="CT36" i="127"/>
  <c r="CJ36" i="127"/>
  <c r="DG36" i="127"/>
  <c r="DJ36" i="127"/>
  <c r="CY36" i="127"/>
  <c r="DM36" i="127"/>
  <c r="DO36" i="127"/>
  <c r="DC36" i="127"/>
  <c r="DR36" i="127"/>
  <c r="DU36" i="127"/>
  <c r="DL36" i="127"/>
  <c r="DB36" i="127"/>
  <c r="DV36" i="127"/>
  <c r="BF36" i="127"/>
  <c r="AT36" i="127"/>
  <c r="BH36" i="127"/>
  <c r="BD36" i="127"/>
  <c r="R36" i="127"/>
  <c r="BX36" i="127"/>
  <c r="AD36" i="127"/>
  <c r="AB36" i="127"/>
  <c r="AF36" i="127"/>
  <c r="CR36" i="127"/>
  <c r="CP36" i="127"/>
  <c r="CZ36" i="127"/>
  <c r="EC36" i="127"/>
  <c r="EE36" i="127"/>
  <c r="DD36" i="127"/>
  <c r="EH36" i="127"/>
  <c r="EK36" i="127"/>
  <c r="DH36" i="127"/>
  <c r="EM36" i="127"/>
  <c r="CX36" i="127"/>
  <c r="EB36" i="127"/>
  <c r="DY36" i="127"/>
  <c r="EG36" i="127"/>
  <c r="CH36" i="127"/>
  <c r="P36" i="127"/>
  <c r="CF36" i="127"/>
  <c r="BB36" i="127"/>
  <c r="BZ36" i="127"/>
  <c r="N36" i="127"/>
  <c r="AL36" i="127"/>
  <c r="BR36" i="127"/>
  <c r="X36" i="127"/>
  <c r="J36" i="127"/>
  <c r="L36" i="127"/>
  <c r="DP36" i="127"/>
  <c r="DI36" i="127"/>
  <c r="DF36" i="127"/>
  <c r="DT36" i="127"/>
  <c r="DN36" i="127"/>
  <c r="EA36" i="127"/>
  <c r="DX36" i="127"/>
  <c r="DS36" i="127"/>
  <c r="DK36" i="127"/>
  <c r="DA36" i="127"/>
  <c r="DE36" i="127"/>
  <c r="BL36" i="127"/>
  <c r="BT36" i="127"/>
  <c r="V36" i="127"/>
  <c r="AR36" i="127"/>
  <c r="AV36" i="127"/>
  <c r="CB36" i="127"/>
  <c r="BV36" i="127"/>
  <c r="Z36" i="127"/>
  <c r="BP36" i="127"/>
  <c r="AX36" i="127"/>
  <c r="CL36" i="127"/>
  <c r="CN36" i="127"/>
  <c r="EF36" i="127"/>
  <c r="ED36" i="127"/>
  <c r="DQ36" i="127"/>
  <c r="EJ36" i="127"/>
  <c r="EI36" i="127"/>
  <c r="EL36" i="127"/>
  <c r="EN36" i="127"/>
  <c r="CW36" i="127"/>
  <c r="CV36" i="127"/>
  <c r="DW36" i="127"/>
  <c r="DZ36" i="127"/>
  <c r="AN36" i="127"/>
  <c r="CD36" i="127"/>
  <c r="T36" i="127"/>
  <c r="BJ36" i="127"/>
  <c r="AH36" i="127"/>
  <c r="AP36" i="127"/>
  <c r="BN36" i="127"/>
  <c r="AZ36" i="127"/>
  <c r="AJ36" i="127"/>
  <c r="J59" i="127"/>
  <c r="DP59" i="127"/>
  <c r="EG59" i="127"/>
  <c r="DK59" i="127"/>
  <c r="DT59" i="127"/>
  <c r="EK59" i="127"/>
  <c r="EA59" i="127"/>
  <c r="DL59" i="127"/>
  <c r="EM59" i="127"/>
  <c r="CX59" i="127"/>
  <c r="EB59" i="127"/>
  <c r="DO59" i="127"/>
  <c r="DN59" i="127"/>
  <c r="BP59" i="127"/>
  <c r="AV59" i="127"/>
  <c r="V59" i="127"/>
  <c r="AP59" i="127"/>
  <c r="BN59" i="127"/>
  <c r="AT59" i="127"/>
  <c r="AN59" i="127"/>
  <c r="AL59" i="127"/>
  <c r="BF59" i="127"/>
  <c r="L59" i="127"/>
  <c r="EF59" i="127"/>
  <c r="DF59" i="127"/>
  <c r="EE59" i="127"/>
  <c r="EJ59" i="127"/>
  <c r="DJ59" i="127"/>
  <c r="EI59" i="127"/>
  <c r="CW59" i="127"/>
  <c r="DS59" i="127"/>
  <c r="ED59" i="127"/>
  <c r="DM59" i="127"/>
  <c r="DH59" i="127"/>
  <c r="DW59" i="127"/>
  <c r="AH59" i="127"/>
  <c r="BH59" i="127"/>
  <c r="BT59" i="127"/>
  <c r="CD59" i="127"/>
  <c r="CB59" i="127"/>
  <c r="BD59" i="127"/>
  <c r="AR59" i="127"/>
  <c r="CH59" i="127"/>
  <c r="Z59" i="127"/>
  <c r="CN59" i="127"/>
  <c r="CJ59" i="127"/>
  <c r="DA59" i="127"/>
  <c r="DV59" i="127"/>
  <c r="CT59" i="127"/>
  <c r="DE59" i="127"/>
  <c r="DZ59" i="127"/>
  <c r="CP59" i="127"/>
  <c r="EC59" i="127"/>
  <c r="DX59" i="127"/>
  <c r="CY59" i="127"/>
  <c r="DB59" i="127"/>
  <c r="EN59" i="127"/>
  <c r="DC59" i="127"/>
  <c r="BV59" i="127"/>
  <c r="BL59" i="127"/>
  <c r="X59" i="127"/>
  <c r="BB59" i="127"/>
  <c r="BJ59" i="127"/>
  <c r="BR59" i="127"/>
  <c r="T59" i="127"/>
  <c r="BZ59" i="127"/>
  <c r="P59" i="127"/>
  <c r="CL59" i="127"/>
  <c r="CZ59" i="127"/>
  <c r="DQ59" i="127"/>
  <c r="EL59" i="127"/>
  <c r="DD59" i="127"/>
  <c r="DU59" i="127"/>
  <c r="DG59" i="127"/>
  <c r="CR59" i="127"/>
  <c r="DR59" i="127"/>
  <c r="DI59" i="127"/>
  <c r="CV59" i="127"/>
  <c r="EH59" i="127"/>
  <c r="DY59" i="127"/>
  <c r="N59" i="127"/>
  <c r="CF59" i="127"/>
  <c r="AB59" i="127"/>
  <c r="AX59" i="127"/>
  <c r="AZ59" i="127"/>
  <c r="AJ59" i="127"/>
  <c r="AD59" i="127"/>
  <c r="BX59" i="127"/>
  <c r="AF59" i="127"/>
  <c r="R59" i="127"/>
  <c r="CR109" i="127"/>
  <c r="CJ109" i="127"/>
  <c r="EF109" i="127"/>
  <c r="EA109" i="127"/>
  <c r="DI109" i="127"/>
  <c r="DJ109" i="127"/>
  <c r="DG109" i="127"/>
  <c r="DH109" i="127"/>
  <c r="EK109" i="127"/>
  <c r="EH109" i="127"/>
  <c r="DL109" i="127"/>
  <c r="DA109" i="127"/>
  <c r="EM109" i="127"/>
  <c r="AT109" i="127"/>
  <c r="BP109" i="127"/>
  <c r="X109" i="127"/>
  <c r="AV109" i="127"/>
  <c r="BV109" i="127"/>
  <c r="CH109" i="127"/>
  <c r="AR109" i="127"/>
  <c r="AB109" i="127"/>
  <c r="Z109" i="127"/>
  <c r="J109" i="127"/>
  <c r="L109" i="127"/>
  <c r="DE109" i="127"/>
  <c r="DB109" i="127"/>
  <c r="DD109" i="127"/>
  <c r="EE109" i="127"/>
  <c r="EC109" i="127"/>
  <c r="DX109" i="127"/>
  <c r="DQ109" i="127"/>
  <c r="DC109" i="127"/>
  <c r="EB109" i="127"/>
  <c r="DV109" i="127"/>
  <c r="DY109" i="127"/>
  <c r="N109" i="127"/>
  <c r="AL109" i="127"/>
  <c r="CF109" i="127"/>
  <c r="AF109" i="127"/>
  <c r="AJ109" i="127"/>
  <c r="AP109" i="127"/>
  <c r="BB109" i="127"/>
  <c r="BT109" i="127"/>
  <c r="CD109" i="127"/>
  <c r="CN109" i="127"/>
  <c r="CP109" i="127"/>
  <c r="CZ109" i="127"/>
  <c r="DZ109" i="127"/>
  <c r="DW109" i="127"/>
  <c r="DT109" i="127"/>
  <c r="DK109" i="127"/>
  <c r="DS109" i="127"/>
  <c r="EN109" i="127"/>
  <c r="EL109" i="127"/>
  <c r="DN109" i="127"/>
  <c r="CY109" i="127"/>
  <c r="CW109" i="127"/>
  <c r="EI109" i="127"/>
  <c r="BL109" i="127"/>
  <c r="BZ109" i="127"/>
  <c r="BF109" i="127"/>
  <c r="BD109" i="127"/>
  <c r="BR109" i="127"/>
  <c r="AN109" i="127"/>
  <c r="T109" i="127"/>
  <c r="BH109" i="127"/>
  <c r="BJ109" i="127"/>
  <c r="CT109" i="127"/>
  <c r="CL109" i="127"/>
  <c r="DP109" i="127"/>
  <c r="DF109" i="127"/>
  <c r="CX109" i="127"/>
  <c r="EJ109" i="127"/>
  <c r="EG109" i="127"/>
  <c r="ED109" i="127"/>
  <c r="DO109" i="127"/>
  <c r="DM109" i="127"/>
  <c r="CV109" i="127"/>
  <c r="DU109" i="127"/>
  <c r="DR109" i="127"/>
  <c r="R109" i="127"/>
  <c r="AD109" i="127"/>
  <c r="AZ109" i="127"/>
  <c r="P109" i="127"/>
  <c r="BN109" i="127"/>
  <c r="AH109" i="127"/>
  <c r="AX109" i="127"/>
  <c r="BX109" i="127"/>
  <c r="CB109" i="127"/>
  <c r="V109" i="127"/>
  <c r="DH31" i="127"/>
  <c r="DY31" i="127"/>
  <c r="DN31" i="127"/>
  <c r="X31" i="127"/>
  <c r="BX31" i="127"/>
  <c r="P31" i="127"/>
  <c r="EG31" i="127"/>
  <c r="BV31" i="127"/>
  <c r="EJ31" i="127"/>
  <c r="AD31" i="127"/>
  <c r="L31" i="127"/>
  <c r="CW31" i="127"/>
  <c r="DC31" i="127"/>
  <c r="DW31" i="127"/>
  <c r="CH31" i="127"/>
  <c r="AT31" i="127"/>
  <c r="EF31" i="127"/>
  <c r="ED31" i="127"/>
  <c r="BH31" i="127"/>
  <c r="DT31" i="127"/>
  <c r="DF31" i="127"/>
  <c r="BL31" i="127"/>
  <c r="DX31" i="127"/>
  <c r="DB31" i="127"/>
  <c r="CY31" i="127"/>
  <c r="BN31" i="127"/>
  <c r="Z31" i="127"/>
  <c r="CR31" i="127"/>
  <c r="CX31" i="127"/>
  <c r="AZ31" i="127"/>
  <c r="DU31" i="127"/>
  <c r="BZ31" i="127"/>
  <c r="CV31" i="127"/>
  <c r="DM31" i="127"/>
  <c r="EI31" i="127"/>
  <c r="N31" i="127"/>
  <c r="AV31" i="127"/>
  <c r="R31" i="127"/>
  <c r="DQ31" i="127"/>
  <c r="AN31" i="127"/>
  <c r="AR31" i="127"/>
  <c r="DE31" i="127"/>
  <c r="EM31" i="127"/>
  <c r="AL31" i="127"/>
  <c r="CL31" i="127"/>
  <c r="EN31" i="127"/>
  <c r="EH31" i="127"/>
  <c r="DO31" i="127"/>
  <c r="AH31" i="127"/>
  <c r="BR31" i="127"/>
  <c r="DP31" i="127"/>
  <c r="DG31" i="127"/>
  <c r="CD31" i="127"/>
  <c r="DS31" i="127"/>
  <c r="BJ31" i="127"/>
  <c r="DL31" i="127"/>
  <c r="EC31" i="127"/>
  <c r="DV31" i="127"/>
  <c r="T31" i="127"/>
  <c r="BP31" i="127"/>
  <c r="CP31" i="127"/>
  <c r="DR31" i="127"/>
  <c r="BB31" i="127"/>
  <c r="J31" i="127"/>
  <c r="EK31" i="127"/>
  <c r="V31" i="127"/>
  <c r="BF31" i="127"/>
  <c r="CN31" i="127"/>
  <c r="DI31" i="127"/>
  <c r="EA31" i="127"/>
  <c r="AJ31" i="127"/>
  <c r="AP31" i="127"/>
  <c r="BD31" i="127"/>
  <c r="DA31" i="127"/>
  <c r="CB31" i="127"/>
  <c r="DD31" i="127"/>
  <c r="EL31" i="127"/>
  <c r="CT31" i="127"/>
  <c r="EB31" i="127"/>
  <c r="DJ31" i="127"/>
  <c r="EE31" i="127"/>
  <c r="AX31" i="127"/>
  <c r="AB31" i="127"/>
  <c r="CZ31" i="127"/>
  <c r="DK31" i="127"/>
  <c r="AF31" i="127"/>
  <c r="CJ31" i="127"/>
  <c r="DZ31" i="127"/>
  <c r="CF31" i="127"/>
  <c r="BT31" i="127"/>
  <c r="CN15" i="127"/>
  <c r="DD15" i="127"/>
  <c r="DF15" i="127"/>
  <c r="DT15" i="127"/>
  <c r="EL15" i="127"/>
  <c r="DU15" i="127"/>
  <c r="J15" i="127"/>
  <c r="EK15" i="127"/>
  <c r="BD15" i="127"/>
  <c r="AF15" i="127"/>
  <c r="BV15" i="127"/>
  <c r="AN15" i="127"/>
  <c r="BX15" i="127"/>
  <c r="BP15" i="127"/>
  <c r="CD15" i="127"/>
  <c r="Z15" i="127"/>
  <c r="CF15" i="127"/>
  <c r="BR15" i="127"/>
  <c r="BT15" i="127"/>
  <c r="BL15" i="127"/>
  <c r="T15" i="127"/>
  <c r="AD15" i="127"/>
  <c r="BJ15" i="127"/>
  <c r="AV15" i="127"/>
  <c r="AJ15" i="127"/>
  <c r="AL15" i="127"/>
  <c r="DS15" i="127"/>
  <c r="CL15" i="127"/>
  <c r="EA15" i="127"/>
  <c r="DI15" i="127"/>
  <c r="CR15" i="127"/>
  <c r="AX15" i="127"/>
  <c r="AR15" i="127"/>
  <c r="CY15" i="127"/>
  <c r="DR15" i="127"/>
  <c r="EF15" i="127"/>
  <c r="CP15" i="127"/>
  <c r="BN15" i="127"/>
  <c r="P15" i="127"/>
  <c r="DW15" i="127"/>
  <c r="DJ15" i="127"/>
  <c r="EB15" i="127"/>
  <c r="DE15" i="127"/>
  <c r="EE15" i="127"/>
  <c r="DG15" i="127"/>
  <c r="EH15" i="127"/>
  <c r="EN15" i="127"/>
  <c r="CT15" i="127"/>
  <c r="AT15" i="127"/>
  <c r="R15" i="127"/>
  <c r="ED15" i="127"/>
  <c r="EG15" i="127"/>
  <c r="DP15" i="127"/>
  <c r="AP15" i="127"/>
  <c r="BB15" i="127"/>
  <c r="BH15" i="127"/>
  <c r="DV15" i="127"/>
  <c r="EC15" i="127"/>
  <c r="DL15" i="127"/>
  <c r="DZ15" i="127"/>
  <c r="DO15" i="127"/>
  <c r="DB15" i="127"/>
  <c r="DX15" i="127"/>
  <c r="AH15" i="127"/>
  <c r="AZ15" i="127"/>
  <c r="CX15" i="127"/>
  <c r="DQ15" i="127"/>
  <c r="CZ15" i="127"/>
  <c r="BZ15" i="127"/>
  <c r="X15" i="127"/>
  <c r="N15" i="127"/>
  <c r="EI15" i="127"/>
  <c r="DM15" i="127"/>
  <c r="CV15" i="127"/>
  <c r="EJ15" i="127"/>
  <c r="DN15" i="127"/>
  <c r="DY15" i="127"/>
  <c r="DH15" i="127"/>
  <c r="AB15" i="127"/>
  <c r="V15" i="127"/>
  <c r="CB15" i="127"/>
  <c r="DK15" i="127"/>
  <c r="DA15" i="127"/>
  <c r="L15" i="127"/>
  <c r="CH15" i="127"/>
  <c r="BF15" i="127"/>
  <c r="EM15" i="127"/>
  <c r="DC15" i="127"/>
  <c r="CW15" i="127"/>
  <c r="CJ15" i="127"/>
  <c r="CP28" i="127"/>
  <c r="CL28" i="127"/>
  <c r="J28" i="127"/>
  <c r="L28" i="127"/>
  <c r="CT28" i="127"/>
  <c r="CR28" i="127"/>
  <c r="CN28" i="127"/>
  <c r="CJ28" i="127"/>
  <c r="DK28" i="127"/>
  <c r="EA28" i="127"/>
  <c r="CV28" i="127"/>
  <c r="DL28" i="127"/>
  <c r="EB28" i="127"/>
  <c r="DA28" i="127"/>
  <c r="EG28" i="127"/>
  <c r="DZ28" i="127"/>
  <c r="DM28" i="127"/>
  <c r="DF28" i="127"/>
  <c r="CX28" i="127"/>
  <c r="CY28" i="127"/>
  <c r="DO28" i="127"/>
  <c r="EE28" i="127"/>
  <c r="CZ28" i="127"/>
  <c r="DP28" i="127"/>
  <c r="EF28" i="127"/>
  <c r="DI28" i="127"/>
  <c r="DB28" i="127"/>
  <c r="EH28" i="127"/>
  <c r="DU28" i="127"/>
  <c r="EL28" i="127"/>
  <c r="ED28" i="127"/>
  <c r="DG28" i="127"/>
  <c r="DW28" i="127"/>
  <c r="EM28" i="127"/>
  <c r="DH28" i="127"/>
  <c r="DX28" i="127"/>
  <c r="EN28" i="127"/>
  <c r="DY28" i="127"/>
  <c r="DR28" i="127"/>
  <c r="DE28" i="127"/>
  <c r="EK28" i="127"/>
  <c r="DV28" i="127"/>
  <c r="DS28" i="127"/>
  <c r="EJ28" i="127"/>
  <c r="EC28" i="127"/>
  <c r="EI28" i="127"/>
  <c r="DQ28" i="127"/>
  <c r="DN28" i="127"/>
  <c r="DD28" i="127"/>
  <c r="DJ28" i="127"/>
  <c r="DC28" i="127"/>
  <c r="DT28" i="127"/>
  <c r="CW28" i="127"/>
  <c r="CD28" i="127"/>
  <c r="AT28" i="127"/>
  <c r="BV28" i="127"/>
  <c r="AR28" i="127"/>
  <c r="CH28" i="127"/>
  <c r="V28" i="127"/>
  <c r="N28" i="127"/>
  <c r="AD28" i="127"/>
  <c r="BT28" i="127"/>
  <c r="BD28" i="127"/>
  <c r="AF28" i="127"/>
  <c r="BR28" i="127"/>
  <c r="AL28" i="127"/>
  <c r="BX28" i="127"/>
  <c r="BJ28" i="127"/>
  <c r="CB28" i="127"/>
  <c r="Z28" i="127"/>
  <c r="T28" i="127"/>
  <c r="BH28" i="127"/>
  <c r="AH28" i="127"/>
  <c r="AV28" i="127"/>
  <c r="X28" i="127"/>
  <c r="AN28" i="127"/>
  <c r="BP28" i="127"/>
  <c r="BL28" i="127"/>
  <c r="AP28" i="127"/>
  <c r="BN28" i="127"/>
  <c r="CF28" i="127"/>
  <c r="AZ28" i="127"/>
  <c r="BZ28" i="127"/>
  <c r="BF28" i="127"/>
  <c r="P28" i="127"/>
  <c r="AJ28" i="127"/>
  <c r="AB28" i="127"/>
  <c r="AX28" i="127"/>
  <c r="BB28" i="127"/>
  <c r="R28" i="127"/>
  <c r="CR42" i="127"/>
  <c r="L42" i="127"/>
  <c r="CT42" i="127"/>
  <c r="CJ42" i="127"/>
  <c r="CN42" i="127"/>
  <c r="CL42" i="127"/>
  <c r="CP42" i="127"/>
  <c r="J42" i="127"/>
  <c r="DA42" i="127"/>
  <c r="DQ42" i="127"/>
  <c r="EG42" i="127"/>
  <c r="DF42" i="127"/>
  <c r="DV42" i="127"/>
  <c r="EL42" i="127"/>
  <c r="DK42" i="127"/>
  <c r="EA42" i="127"/>
  <c r="DD42" i="127"/>
  <c r="DX42" i="127"/>
  <c r="EB42" i="127"/>
  <c r="DE42" i="127"/>
  <c r="DU42" i="127"/>
  <c r="EK42" i="127"/>
  <c r="DJ42" i="127"/>
  <c r="DZ42" i="127"/>
  <c r="CY42" i="127"/>
  <c r="DO42" i="127"/>
  <c r="EE42" i="127"/>
  <c r="DT42" i="127"/>
  <c r="EN42" i="127"/>
  <c r="EF42" i="127"/>
  <c r="DI42" i="127"/>
  <c r="DY42" i="127"/>
  <c r="CX42" i="127"/>
  <c r="DN42" i="127"/>
  <c r="ED42" i="127"/>
  <c r="DC42" i="127"/>
  <c r="DS42" i="127"/>
  <c r="EI42" i="127"/>
  <c r="EJ42" i="127"/>
  <c r="CV42" i="127"/>
  <c r="CZ42" i="127"/>
  <c r="CW42" i="127"/>
  <c r="DM42" i="127"/>
  <c r="EC42" i="127"/>
  <c r="DB42" i="127"/>
  <c r="DR42" i="127"/>
  <c r="EH42" i="127"/>
  <c r="DG42" i="127"/>
  <c r="DW42" i="127"/>
  <c r="EM42" i="127"/>
  <c r="DH42" i="127"/>
  <c r="DL42" i="127"/>
  <c r="DP42" i="127"/>
  <c r="BT42" i="127"/>
  <c r="X42" i="127"/>
  <c r="CF42" i="127"/>
  <c r="AV42" i="127"/>
  <c r="P42" i="127"/>
  <c r="BX42" i="127"/>
  <c r="V42" i="127"/>
  <c r="BV42" i="127"/>
  <c r="AB42" i="127"/>
  <c r="CB42" i="127"/>
  <c r="BJ42" i="127"/>
  <c r="Z42" i="127"/>
  <c r="BN42" i="127"/>
  <c r="AX42" i="127"/>
  <c r="BP42" i="127"/>
  <c r="BH42" i="127"/>
  <c r="BZ42" i="127"/>
  <c r="AP42" i="127"/>
  <c r="T42" i="127"/>
  <c r="BR42" i="127"/>
  <c r="AR42" i="127"/>
  <c r="R42" i="127"/>
  <c r="BL42" i="127"/>
  <c r="BF42" i="127"/>
  <c r="AT42" i="127"/>
  <c r="AN42" i="127"/>
  <c r="AF42" i="127"/>
  <c r="AZ42" i="127"/>
  <c r="CD42" i="127"/>
  <c r="BD42" i="127"/>
  <c r="AL42" i="127"/>
  <c r="CH42" i="127"/>
  <c r="AD42" i="127"/>
  <c r="AH42" i="127"/>
  <c r="AJ42" i="127"/>
  <c r="N42" i="127"/>
  <c r="BB42" i="127"/>
  <c r="CN55" i="127"/>
  <c r="CL55" i="127"/>
  <c r="DD55" i="127"/>
  <c r="DT55" i="127"/>
  <c r="EJ55" i="127"/>
  <c r="DE55" i="127"/>
  <c r="DU55" i="127"/>
  <c r="EK55" i="127"/>
  <c r="DJ55" i="127"/>
  <c r="DZ55" i="127"/>
  <c r="DK55" i="127"/>
  <c r="EE55" i="127"/>
  <c r="DW55" i="127"/>
  <c r="CP55" i="127"/>
  <c r="L55" i="127"/>
  <c r="DH55" i="127"/>
  <c r="DX55" i="127"/>
  <c r="EN55" i="127"/>
  <c r="DI55" i="127"/>
  <c r="DY55" i="127"/>
  <c r="CX55" i="127"/>
  <c r="DN55" i="127"/>
  <c r="ED55" i="127"/>
  <c r="EA55" i="127"/>
  <c r="DC55" i="127"/>
  <c r="EM55" i="127"/>
  <c r="CR55" i="127"/>
  <c r="J55" i="127"/>
  <c r="CV55" i="127"/>
  <c r="DL55" i="127"/>
  <c r="EB55" i="127"/>
  <c r="CW55" i="127"/>
  <c r="DM55" i="127"/>
  <c r="EC55" i="127"/>
  <c r="DB55" i="127"/>
  <c r="DR55" i="127"/>
  <c r="EH55" i="127"/>
  <c r="CY55" i="127"/>
  <c r="DS55" i="127"/>
  <c r="DG55" i="127"/>
  <c r="CT55" i="127"/>
  <c r="CJ55" i="127"/>
  <c r="CZ55" i="127"/>
  <c r="DP55" i="127"/>
  <c r="EF55" i="127"/>
  <c r="DA55" i="127"/>
  <c r="DQ55" i="127"/>
  <c r="EG55" i="127"/>
  <c r="DF55" i="127"/>
  <c r="DV55" i="127"/>
  <c r="EL55" i="127"/>
  <c r="DO55" i="127"/>
  <c r="EI55" i="127"/>
  <c r="N55" i="127"/>
  <c r="AP55" i="127"/>
  <c r="AB55" i="127"/>
  <c r="BP55" i="127"/>
  <c r="Z55" i="127"/>
  <c r="AX55" i="127"/>
  <c r="CH55" i="127"/>
  <c r="BN55" i="127"/>
  <c r="BZ55" i="127"/>
  <c r="AT55" i="127"/>
  <c r="CB55" i="127"/>
  <c r="AR55" i="127"/>
  <c r="BD55" i="127"/>
  <c r="BJ55" i="127"/>
  <c r="R55" i="127"/>
  <c r="AL55" i="127"/>
  <c r="BL55" i="127"/>
  <c r="AV55" i="127"/>
  <c r="V55" i="127"/>
  <c r="BX55" i="127"/>
  <c r="AD55" i="127"/>
  <c r="CD55" i="127"/>
  <c r="BB55" i="127"/>
  <c r="T55" i="127"/>
  <c r="P55" i="127"/>
  <c r="BH55" i="127"/>
  <c r="BF55" i="127"/>
  <c r="CF55" i="127"/>
  <c r="BT55" i="127"/>
  <c r="AH55" i="127"/>
  <c r="BR55" i="127"/>
  <c r="AN55" i="127"/>
  <c r="BV55" i="127"/>
  <c r="X55" i="127"/>
  <c r="AF55" i="127"/>
  <c r="AJ55" i="127"/>
  <c r="AZ55" i="127"/>
  <c r="CR70" i="127"/>
  <c r="J70" i="127"/>
  <c r="CT70" i="127"/>
  <c r="CJ70" i="127"/>
  <c r="CN70" i="127"/>
  <c r="CL70" i="127"/>
  <c r="CP70" i="127"/>
  <c r="L70" i="127"/>
  <c r="DK70" i="127"/>
  <c r="EA70" i="127"/>
  <c r="CZ70" i="127"/>
  <c r="DU70" i="127"/>
  <c r="CV70" i="127"/>
  <c r="DQ70" i="127"/>
  <c r="EL70" i="127"/>
  <c r="DM70" i="127"/>
  <c r="EH70" i="127"/>
  <c r="DI70" i="127"/>
  <c r="CX70" i="127"/>
  <c r="CY70" i="127"/>
  <c r="DO70" i="127"/>
  <c r="EE70" i="127"/>
  <c r="DE70" i="127"/>
  <c r="DZ70" i="127"/>
  <c r="DA70" i="127"/>
  <c r="DV70" i="127"/>
  <c r="CW70" i="127"/>
  <c r="DR70" i="127"/>
  <c r="EN70" i="127"/>
  <c r="ED70" i="127"/>
  <c r="DT70" i="127"/>
  <c r="DC70" i="127"/>
  <c r="DS70" i="127"/>
  <c r="EI70" i="127"/>
  <c r="DJ70" i="127"/>
  <c r="EF70" i="127"/>
  <c r="DF70" i="127"/>
  <c r="EB70" i="127"/>
  <c r="DB70" i="127"/>
  <c r="DX70" i="127"/>
  <c r="DD70" i="127"/>
  <c r="DN70" i="127"/>
  <c r="DG70" i="127"/>
  <c r="DW70" i="127"/>
  <c r="EM70" i="127"/>
  <c r="DP70" i="127"/>
  <c r="EK70" i="127"/>
  <c r="DL70" i="127"/>
  <c r="EG70" i="127"/>
  <c r="DH70" i="127"/>
  <c r="EC70" i="127"/>
  <c r="DY70" i="127"/>
  <c r="EJ70" i="127"/>
  <c r="CH70" i="127"/>
  <c r="AF70" i="127"/>
  <c r="BJ70" i="127"/>
  <c r="AJ70" i="127"/>
  <c r="BN70" i="127"/>
  <c r="BZ70" i="127"/>
  <c r="V70" i="127"/>
  <c r="AT70" i="127"/>
  <c r="BR70" i="127"/>
  <c r="BP70" i="127"/>
  <c r="Z70" i="127"/>
  <c r="BB70" i="127"/>
  <c r="AP70" i="127"/>
  <c r="BD70" i="127"/>
  <c r="BH70" i="127"/>
  <c r="AZ70" i="127"/>
  <c r="AD70" i="127"/>
  <c r="BV70" i="127"/>
  <c r="P70" i="127"/>
  <c r="AR70" i="127"/>
  <c r="CB70" i="127"/>
  <c r="BL70" i="127"/>
  <c r="AL70" i="127"/>
  <c r="AH70" i="127"/>
  <c r="AX70" i="127"/>
  <c r="R70" i="127"/>
  <c r="AN70" i="127"/>
  <c r="N70" i="127"/>
  <c r="BX70" i="127"/>
  <c r="AV70" i="127"/>
  <c r="BT70" i="127"/>
  <c r="X70" i="127"/>
  <c r="CF70" i="127"/>
  <c r="T70" i="127"/>
  <c r="AB70" i="127"/>
  <c r="CD70" i="127"/>
  <c r="BF70" i="127"/>
  <c r="CP85" i="127"/>
  <c r="L85" i="127"/>
  <c r="CR85" i="127"/>
  <c r="J85" i="127"/>
  <c r="CT85" i="127"/>
  <c r="CJ85" i="127"/>
  <c r="CN85" i="127"/>
  <c r="CL85" i="127"/>
  <c r="DD85" i="127"/>
  <c r="DT85" i="127"/>
  <c r="EJ85" i="127"/>
  <c r="DG85" i="127"/>
  <c r="EC85" i="127"/>
  <c r="DC85" i="127"/>
  <c r="DY85" i="127"/>
  <c r="DE85" i="127"/>
  <c r="DZ85" i="127"/>
  <c r="EG85" i="127"/>
  <c r="DV85" i="127"/>
  <c r="DH85" i="127"/>
  <c r="DX85" i="127"/>
  <c r="EN85" i="127"/>
  <c r="DM85" i="127"/>
  <c r="EH85" i="127"/>
  <c r="DI85" i="127"/>
  <c r="ED85" i="127"/>
  <c r="DJ85" i="127"/>
  <c r="EE85" i="127"/>
  <c r="DQ85" i="127"/>
  <c r="DF85" i="127"/>
  <c r="CZ85" i="127"/>
  <c r="DP85" i="127"/>
  <c r="EF85" i="127"/>
  <c r="DB85" i="127"/>
  <c r="DW85" i="127"/>
  <c r="CX85" i="127"/>
  <c r="DS85" i="127"/>
  <c r="CY85" i="127"/>
  <c r="DU85" i="127"/>
  <c r="DK85" i="127"/>
  <c r="DA85" i="127"/>
  <c r="EB85" i="127"/>
  <c r="DN85" i="127"/>
  <c r="EL85" i="127"/>
  <c r="R85" i="127"/>
  <c r="BN85" i="127"/>
  <c r="N85" i="127"/>
  <c r="BD85" i="127"/>
  <c r="AF85" i="127"/>
  <c r="Z85" i="127"/>
  <c r="AV85" i="127"/>
  <c r="BF85" i="127"/>
  <c r="P85" i="127"/>
  <c r="AN85" i="127"/>
  <c r="CW85" i="127"/>
  <c r="EI85" i="127"/>
  <c r="EA85" i="127"/>
  <c r="BZ85" i="127"/>
  <c r="AX85" i="127"/>
  <c r="CD85" i="127"/>
  <c r="AP85" i="127"/>
  <c r="X85" i="127"/>
  <c r="T85" i="127"/>
  <c r="AB85" i="127"/>
  <c r="V85" i="127"/>
  <c r="BJ85" i="127"/>
  <c r="CV85" i="127"/>
  <c r="DR85" i="127"/>
  <c r="DO85" i="127"/>
  <c r="BV85" i="127"/>
  <c r="AR85" i="127"/>
  <c r="CB85" i="127"/>
  <c r="AJ85" i="127"/>
  <c r="BT85" i="127"/>
  <c r="CF85" i="127"/>
  <c r="BH85" i="127"/>
  <c r="BR85" i="127"/>
  <c r="BB85" i="127"/>
  <c r="DL85" i="127"/>
  <c r="EM85" i="127"/>
  <c r="EK85" i="127"/>
  <c r="BX85" i="127"/>
  <c r="AL85" i="127"/>
  <c r="BL85" i="127"/>
  <c r="AD85" i="127"/>
  <c r="AT85" i="127"/>
  <c r="BP85" i="127"/>
  <c r="CH85" i="127"/>
  <c r="AH85" i="127"/>
  <c r="AZ85" i="127"/>
  <c r="CR102" i="127"/>
  <c r="J102" i="127"/>
  <c r="CT102" i="127"/>
  <c r="CJ102" i="127"/>
  <c r="CN102" i="127"/>
  <c r="CL102" i="127"/>
  <c r="CP102" i="127"/>
  <c r="L102" i="127"/>
  <c r="DG102" i="127"/>
  <c r="DW102" i="127"/>
  <c r="EM102" i="127"/>
  <c r="DP102" i="127"/>
  <c r="EK102" i="127"/>
  <c r="DL102" i="127"/>
  <c r="EG102" i="127"/>
  <c r="DH102" i="127"/>
  <c r="EC102" i="127"/>
  <c r="EJ102" i="127"/>
  <c r="DY102" i="127"/>
  <c r="DK102" i="127"/>
  <c r="EA102" i="127"/>
  <c r="CZ102" i="127"/>
  <c r="DU102" i="127"/>
  <c r="CV102" i="127"/>
  <c r="DQ102" i="127"/>
  <c r="EL102" i="127"/>
  <c r="DM102" i="127"/>
  <c r="EH102" i="127"/>
  <c r="CX102" i="127"/>
  <c r="DI102" i="127"/>
  <c r="CY102" i="127"/>
  <c r="DO102" i="127"/>
  <c r="EE102" i="127"/>
  <c r="DE102" i="127"/>
  <c r="DZ102" i="127"/>
  <c r="DA102" i="127"/>
  <c r="DC102" i="127"/>
  <c r="DS102" i="127"/>
  <c r="EI102" i="127"/>
  <c r="DJ102" i="127"/>
  <c r="EF102" i="127"/>
  <c r="DF102" i="127"/>
  <c r="EB102" i="127"/>
  <c r="DB102" i="127"/>
  <c r="DX102" i="127"/>
  <c r="DN102" i="127"/>
  <c r="DD102" i="127"/>
  <c r="EN102" i="127"/>
  <c r="DV102" i="127"/>
  <c r="DT102" i="127"/>
  <c r="CW102" i="127"/>
  <c r="ED102" i="127"/>
  <c r="DR102" i="127"/>
  <c r="BT102" i="127"/>
  <c r="AH102" i="127"/>
  <c r="CD102" i="127"/>
  <c r="AT102" i="127"/>
  <c r="N102" i="127"/>
  <c r="AB102" i="127"/>
  <c r="X102" i="127"/>
  <c r="BN102" i="127"/>
  <c r="BD102" i="127"/>
  <c r="P102" i="127"/>
  <c r="BJ102" i="127"/>
  <c r="R102" i="127"/>
  <c r="BR102" i="127"/>
  <c r="AN102" i="127"/>
  <c r="BX102" i="127"/>
  <c r="AL102" i="127"/>
  <c r="Z102" i="127"/>
  <c r="AJ102" i="127"/>
  <c r="AR102" i="127"/>
  <c r="CB102" i="127"/>
  <c r="BB102" i="127"/>
  <c r="AD102" i="127"/>
  <c r="BV102" i="127"/>
  <c r="BL102" i="127"/>
  <c r="BP102" i="127"/>
  <c r="AZ102" i="127"/>
  <c r="CH102" i="127"/>
  <c r="AP102" i="127"/>
  <c r="BZ102" i="127"/>
  <c r="AX102" i="127"/>
  <c r="V102" i="127"/>
  <c r="BH102" i="127"/>
  <c r="T102" i="127"/>
  <c r="AV102" i="127"/>
  <c r="AF102" i="127"/>
  <c r="BF102" i="127"/>
  <c r="CF102" i="127"/>
  <c r="CP115" i="127"/>
  <c r="L115" i="127"/>
  <c r="CR115" i="127"/>
  <c r="J115" i="127"/>
  <c r="CL115" i="127"/>
  <c r="CT115" i="127"/>
  <c r="CN115" i="127"/>
  <c r="CJ115" i="127"/>
  <c r="DF115" i="127"/>
  <c r="DV115" i="127"/>
  <c r="EL115" i="127"/>
  <c r="DL115" i="127"/>
  <c r="EG115" i="127"/>
  <c r="DH115" i="127"/>
  <c r="EC115" i="127"/>
  <c r="DD115" i="127"/>
  <c r="DY115" i="127"/>
  <c r="EA115" i="127"/>
  <c r="EK115" i="127"/>
  <c r="DJ115" i="127"/>
  <c r="DZ115" i="127"/>
  <c r="CV115" i="127"/>
  <c r="DQ115" i="127"/>
  <c r="EM115" i="127"/>
  <c r="DM115" i="127"/>
  <c r="EI115" i="127"/>
  <c r="DI115" i="127"/>
  <c r="EE115" i="127"/>
  <c r="DK115" i="127"/>
  <c r="CZ115" i="127"/>
  <c r="CX115" i="127"/>
  <c r="DN115" i="127"/>
  <c r="ED115" i="127"/>
  <c r="DA115" i="127"/>
  <c r="DW115" i="127"/>
  <c r="CW115" i="127"/>
  <c r="DS115" i="127"/>
  <c r="EN115" i="127"/>
  <c r="DO115" i="127"/>
  <c r="EJ115" i="127"/>
  <c r="EF115" i="127"/>
  <c r="DU115" i="127"/>
  <c r="DB115" i="127"/>
  <c r="DR115" i="127"/>
  <c r="EH115" i="127"/>
  <c r="DG115" i="127"/>
  <c r="EB115" i="127"/>
  <c r="DC115" i="127"/>
  <c r="DX115" i="127"/>
  <c r="CY115" i="127"/>
  <c r="DT115" i="127"/>
  <c r="DE115" i="127"/>
  <c r="DP115" i="127"/>
  <c r="BV115" i="127"/>
  <c r="AV115" i="127"/>
  <c r="CB115" i="127"/>
  <c r="BH115" i="127"/>
  <c r="T115" i="127"/>
  <c r="P115" i="127"/>
  <c r="AF115" i="127"/>
  <c r="N115" i="127"/>
  <c r="AL115" i="127"/>
  <c r="CF115" i="127"/>
  <c r="AH115" i="127"/>
  <c r="BX115" i="127"/>
  <c r="AT115" i="127"/>
  <c r="BL115" i="127"/>
  <c r="CD115" i="127"/>
  <c r="AJ115" i="127"/>
  <c r="AX115" i="127"/>
  <c r="BZ115" i="127"/>
  <c r="BJ115" i="127"/>
  <c r="R115" i="127"/>
  <c r="BT115" i="127"/>
  <c r="AN115" i="127"/>
  <c r="AP115" i="127"/>
  <c r="BN115" i="127"/>
  <c r="BP115" i="127"/>
  <c r="X115" i="127"/>
  <c r="BR115" i="127"/>
  <c r="CH115" i="127"/>
  <c r="BB115" i="127"/>
  <c r="AB115" i="127"/>
  <c r="BF115" i="127"/>
  <c r="Z115" i="127"/>
  <c r="AD115" i="127"/>
  <c r="AZ115" i="127"/>
  <c r="BD115" i="127"/>
  <c r="AR115" i="127"/>
  <c r="V115" i="127"/>
  <c r="CN124" i="127"/>
  <c r="CR124" i="127"/>
  <c r="CL124" i="127"/>
  <c r="CJ124" i="127"/>
  <c r="J124" i="127"/>
  <c r="CT124" i="127"/>
  <c r="L124" i="127"/>
  <c r="DE124" i="127"/>
  <c r="DU124" i="127"/>
  <c r="EK124" i="127"/>
  <c r="DL124" i="127"/>
  <c r="EH124" i="127"/>
  <c r="DH124" i="127"/>
  <c r="ED124" i="127"/>
  <c r="DD124" i="127"/>
  <c r="DZ124" i="127"/>
  <c r="EA124" i="127"/>
  <c r="EL124" i="127"/>
  <c r="DI124" i="127"/>
  <c r="DY124" i="127"/>
  <c r="CV124" i="127"/>
  <c r="DR124" i="127"/>
  <c r="EM124" i="127"/>
  <c r="DN124" i="127"/>
  <c r="EI124" i="127"/>
  <c r="DJ124" i="127"/>
  <c r="EE124" i="127"/>
  <c r="DK124" i="127"/>
  <c r="CZ124" i="127"/>
  <c r="CW124" i="127"/>
  <c r="DM124" i="127"/>
  <c r="EC124" i="127"/>
  <c r="DB124" i="127"/>
  <c r="DW124" i="127"/>
  <c r="CX124" i="127"/>
  <c r="DS124" i="127"/>
  <c r="EN124" i="127"/>
  <c r="DO124" i="127"/>
  <c r="EJ124" i="127"/>
  <c r="EF124" i="127"/>
  <c r="DV124" i="127"/>
  <c r="DA124" i="127"/>
  <c r="DQ124" i="127"/>
  <c r="EG124" i="127"/>
  <c r="DG124" i="127"/>
  <c r="EB124" i="127"/>
  <c r="DC124" i="127"/>
  <c r="DX124" i="127"/>
  <c r="CY124" i="127"/>
  <c r="DT124" i="127"/>
  <c r="DF124" i="127"/>
  <c r="DP124" i="127"/>
  <c r="Z124" i="127"/>
  <c r="BX124" i="127"/>
  <c r="AJ124" i="127"/>
  <c r="BJ124" i="127"/>
  <c r="BV124" i="127"/>
  <c r="CB124" i="127"/>
  <c r="BH124" i="127"/>
  <c r="AZ124" i="127"/>
  <c r="BL124" i="127"/>
  <c r="X124" i="127"/>
  <c r="P124" i="127"/>
  <c r="BZ124" i="127"/>
  <c r="AD124" i="127"/>
  <c r="BF124" i="127"/>
  <c r="BD124" i="127"/>
  <c r="BR124" i="127"/>
  <c r="AB124" i="127"/>
  <c r="AP124" i="127"/>
  <c r="AR124" i="127"/>
  <c r="T124" i="127"/>
  <c r="CP124" i="127"/>
  <c r="AV124" i="127"/>
  <c r="AF124" i="127"/>
  <c r="AT124" i="127"/>
  <c r="AL124" i="127"/>
  <c r="BN124" i="127"/>
  <c r="BB124" i="127"/>
  <c r="AX124" i="127"/>
  <c r="N124" i="127"/>
  <c r="AH124" i="127"/>
  <c r="CH124" i="127"/>
  <c r="CD124" i="127"/>
  <c r="V124" i="127"/>
  <c r="R124" i="127"/>
  <c r="AN124" i="127"/>
  <c r="BP124" i="127"/>
  <c r="BT124" i="127"/>
  <c r="CF124" i="127"/>
  <c r="CJ97" i="127"/>
  <c r="EJ97" i="127"/>
  <c r="CL97" i="127"/>
  <c r="DQ97" i="127"/>
  <c r="DA97" i="127"/>
  <c r="DN97" i="127"/>
  <c r="CN97" i="127"/>
  <c r="DW97" i="127"/>
  <c r="DO97" i="127"/>
  <c r="DV97" i="127"/>
  <c r="DY97" i="127"/>
  <c r="CZ97" i="127"/>
  <c r="EH97" i="127"/>
  <c r="CY97" i="127"/>
  <c r="CF97" i="127"/>
  <c r="AX97" i="127"/>
  <c r="P97" i="127"/>
  <c r="AL97" i="127"/>
  <c r="BT97" i="127"/>
  <c r="V97" i="127"/>
  <c r="BJ97" i="127"/>
  <c r="BZ97" i="127"/>
  <c r="BL97" i="127"/>
  <c r="L97" i="127"/>
  <c r="DK97" i="127"/>
  <c r="DH97" i="127"/>
  <c r="EL97" i="127"/>
  <c r="CW97" i="127"/>
  <c r="EI97" i="127"/>
  <c r="DP97" i="127"/>
  <c r="CX97" i="127"/>
  <c r="CR97" i="127"/>
  <c r="DG97" i="127"/>
  <c r="DZ97" i="127"/>
  <c r="EF97" i="127"/>
  <c r="DI97" i="127"/>
  <c r="BP97" i="127"/>
  <c r="BF97" i="127"/>
  <c r="R97" i="127"/>
  <c r="AN97" i="127"/>
  <c r="AT97" i="127"/>
  <c r="BN97" i="127"/>
  <c r="BX97" i="127"/>
  <c r="BD97" i="127"/>
  <c r="AV97" i="127"/>
  <c r="X97" i="127"/>
  <c r="DD97" i="127"/>
  <c r="EG97" i="127"/>
  <c r="DX97" i="127"/>
  <c r="J97" i="127"/>
  <c r="DR97" i="127"/>
  <c r="EE97" i="127"/>
  <c r="DF97" i="127"/>
  <c r="DS97" i="127"/>
  <c r="CV97" i="127"/>
  <c r="EC97" i="127"/>
  <c r="EK97" i="127"/>
  <c r="EA97" i="127"/>
  <c r="ED97" i="127"/>
  <c r="AJ97" i="127"/>
  <c r="N97" i="127"/>
  <c r="BR97" i="127"/>
  <c r="BB97" i="127"/>
  <c r="AF97" i="127"/>
  <c r="Z97" i="127"/>
  <c r="AP97" i="127"/>
  <c r="AH97" i="127"/>
  <c r="AZ97" i="127"/>
  <c r="DT97" i="127"/>
  <c r="CT97" i="127"/>
  <c r="EN97" i="127"/>
  <c r="DL97" i="127"/>
  <c r="EM97" i="127"/>
  <c r="DU97" i="127"/>
  <c r="DB97" i="127"/>
  <c r="DE97" i="127"/>
  <c r="EB97" i="127"/>
  <c r="DC97" i="127"/>
  <c r="CP97" i="127"/>
  <c r="DM97" i="127"/>
  <c r="DJ97" i="127"/>
  <c r="BV97" i="127"/>
  <c r="CH97" i="127"/>
  <c r="AR97" i="127"/>
  <c r="T97" i="127"/>
  <c r="AD97" i="127"/>
  <c r="CD97" i="127"/>
  <c r="BH97" i="127"/>
  <c r="CB97" i="127"/>
  <c r="AB97" i="127"/>
  <c r="CN26" i="127"/>
  <c r="EG26" i="127"/>
  <c r="EA26" i="127"/>
  <c r="DH26" i="127"/>
  <c r="DU26" i="127"/>
  <c r="DC26" i="127"/>
  <c r="EM26" i="127"/>
  <c r="EC26" i="127"/>
  <c r="EF26" i="127"/>
  <c r="ED26" i="127"/>
  <c r="CP26" i="127"/>
  <c r="DD26" i="127"/>
  <c r="DY26" i="127"/>
  <c r="CZ26" i="127"/>
  <c r="AR26" i="127"/>
  <c r="AN26" i="127"/>
  <c r="CF26" i="127"/>
  <c r="BN26" i="127"/>
  <c r="CD26" i="127"/>
  <c r="AH26" i="127"/>
  <c r="AJ26" i="127"/>
  <c r="BJ26" i="127"/>
  <c r="BB26" i="127"/>
  <c r="CL26" i="127"/>
  <c r="DF26" i="127"/>
  <c r="DL26" i="127"/>
  <c r="CJ26" i="127"/>
  <c r="EK26" i="127"/>
  <c r="EI26" i="127"/>
  <c r="EN26" i="127"/>
  <c r="DR26" i="127"/>
  <c r="CT26" i="127"/>
  <c r="CV26" i="127"/>
  <c r="DM26" i="127"/>
  <c r="DW26" i="127"/>
  <c r="DN26" i="127"/>
  <c r="P26" i="127"/>
  <c r="AD26" i="127"/>
  <c r="BV26" i="127"/>
  <c r="AV26" i="127"/>
  <c r="AX26" i="127"/>
  <c r="BT26" i="127"/>
  <c r="BD26" i="127"/>
  <c r="AL26" i="127"/>
  <c r="BF26" i="127"/>
  <c r="R26" i="127"/>
  <c r="DA26" i="127"/>
  <c r="DV26" i="127"/>
  <c r="CY26" i="127"/>
  <c r="J26" i="127"/>
  <c r="DJ26" i="127"/>
  <c r="DT26" i="127"/>
  <c r="CR26" i="127"/>
  <c r="DS26" i="127"/>
  <c r="DI26" i="127"/>
  <c r="DO26" i="127"/>
  <c r="DB26" i="127"/>
  <c r="DX26" i="127"/>
  <c r="DK26" i="127"/>
  <c r="BP26" i="127"/>
  <c r="AP26" i="127"/>
  <c r="V26" i="127"/>
  <c r="CB26" i="127"/>
  <c r="AT26" i="127"/>
  <c r="BR26" i="127"/>
  <c r="X26" i="127"/>
  <c r="BZ26" i="127"/>
  <c r="BH26" i="127"/>
  <c r="DQ26" i="127"/>
  <c r="EL26" i="127"/>
  <c r="EE26" i="127"/>
  <c r="DE26" i="127"/>
  <c r="DZ26" i="127"/>
  <c r="DG26" i="127"/>
  <c r="CW26" i="127"/>
  <c r="EJ26" i="127"/>
  <c r="CX26" i="127"/>
  <c r="DP26" i="127"/>
  <c r="EH26" i="127"/>
  <c r="L26" i="127"/>
  <c r="EB26" i="127"/>
  <c r="Z26" i="127"/>
  <c r="BX26" i="127"/>
  <c r="AZ26" i="127"/>
  <c r="AB26" i="127"/>
  <c r="T26" i="127"/>
  <c r="BL26" i="127"/>
  <c r="N26" i="127"/>
  <c r="AF26" i="127"/>
  <c r="CH26" i="127"/>
  <c r="L68" i="127"/>
  <c r="CN68" i="127"/>
  <c r="DS68" i="127"/>
  <c r="EJ68" i="127"/>
  <c r="DF68" i="127"/>
  <c r="EM68" i="127"/>
  <c r="DI68" i="127"/>
  <c r="DN68" i="127"/>
  <c r="DL68" i="127"/>
  <c r="EC68" i="127"/>
  <c r="CY68" i="127"/>
  <c r="DP68" i="127"/>
  <c r="EG68" i="127"/>
  <c r="T68" i="127"/>
  <c r="AH68" i="127"/>
  <c r="BD68" i="127"/>
  <c r="CH68" i="127"/>
  <c r="BF68" i="127"/>
  <c r="AD68" i="127"/>
  <c r="BZ68" i="127"/>
  <c r="AV68" i="127"/>
  <c r="AX68" i="127"/>
  <c r="P68" i="127"/>
  <c r="CL68" i="127"/>
  <c r="CT68" i="127"/>
  <c r="EI68" i="127"/>
  <c r="DE68" i="127"/>
  <c r="DZ68" i="127"/>
  <c r="DH68" i="127"/>
  <c r="DY68" i="127"/>
  <c r="DK68" i="127"/>
  <c r="EB68" i="127"/>
  <c r="DR68" i="127"/>
  <c r="DO68" i="127"/>
  <c r="EF68" i="127"/>
  <c r="EH68" i="127"/>
  <c r="BH68" i="127"/>
  <c r="AL68" i="127"/>
  <c r="N68" i="127"/>
  <c r="AZ68" i="127"/>
  <c r="R68" i="127"/>
  <c r="CD68" i="127"/>
  <c r="AR68" i="127"/>
  <c r="X68" i="127"/>
  <c r="BV68" i="127"/>
  <c r="CP68" i="127"/>
  <c r="CJ68" i="127"/>
  <c r="DD68" i="127"/>
  <c r="DU68" i="127"/>
  <c r="DG68" i="127"/>
  <c r="DX68" i="127"/>
  <c r="DB68" i="127"/>
  <c r="EA68" i="127"/>
  <c r="CW68" i="127"/>
  <c r="EL68" i="127"/>
  <c r="EE68" i="127"/>
  <c r="DA68" i="127"/>
  <c r="DJ68" i="127"/>
  <c r="V68" i="127"/>
  <c r="BN68" i="127"/>
  <c r="BT68" i="127"/>
  <c r="AT68" i="127"/>
  <c r="BB68" i="127"/>
  <c r="AB68" i="127"/>
  <c r="CF68" i="127"/>
  <c r="BL68" i="127"/>
  <c r="BP68" i="127"/>
  <c r="CR68" i="127"/>
  <c r="J68" i="127"/>
  <c r="DC68" i="127"/>
  <c r="DT68" i="127"/>
  <c r="EK68" i="127"/>
  <c r="DW68" i="127"/>
  <c r="EN68" i="127"/>
  <c r="DV68" i="127"/>
  <c r="CV68" i="127"/>
  <c r="DM68" i="127"/>
  <c r="ED68" i="127"/>
  <c r="CZ68" i="127"/>
  <c r="DQ68" i="127"/>
  <c r="CX68" i="127"/>
  <c r="BR68" i="127"/>
  <c r="AN68" i="127"/>
  <c r="AJ68" i="127"/>
  <c r="Z68" i="127"/>
  <c r="BJ68" i="127"/>
  <c r="CB68" i="127"/>
  <c r="AF68" i="127"/>
  <c r="AP68" i="127"/>
  <c r="BX68" i="127"/>
  <c r="J100" i="127"/>
  <c r="L100" i="127"/>
  <c r="DM100" i="127"/>
  <c r="DF100" i="127"/>
  <c r="CX100" i="127"/>
  <c r="DQ100" i="127"/>
  <c r="DK100" i="127"/>
  <c r="DS100" i="127"/>
  <c r="EK100" i="127"/>
  <c r="EL100" i="127"/>
  <c r="ED100" i="127"/>
  <c r="DT100" i="127"/>
  <c r="DR100" i="127"/>
  <c r="T100" i="127"/>
  <c r="BH100" i="127"/>
  <c r="AZ100" i="127"/>
  <c r="CB100" i="127"/>
  <c r="BT100" i="127"/>
  <c r="BZ100" i="127"/>
  <c r="Z100" i="127"/>
  <c r="BN100" i="127"/>
  <c r="P100" i="127"/>
  <c r="AT100" i="127"/>
  <c r="CP100" i="127"/>
  <c r="CL100" i="127"/>
  <c r="EC100" i="127"/>
  <c r="EA100" i="127"/>
  <c r="DX100" i="127"/>
  <c r="EG100" i="127"/>
  <c r="EF100" i="127"/>
  <c r="DH100" i="127"/>
  <c r="DO100" i="127"/>
  <c r="DL100" i="127"/>
  <c r="DI100" i="127"/>
  <c r="CZ100" i="127"/>
  <c r="EM100" i="127"/>
  <c r="AX100" i="127"/>
  <c r="AH100" i="127"/>
  <c r="CF100" i="127"/>
  <c r="AJ100" i="127"/>
  <c r="AB100" i="127"/>
  <c r="BX100" i="127"/>
  <c r="BJ100" i="127"/>
  <c r="AF100" i="127"/>
  <c r="BF100" i="127"/>
  <c r="CT100" i="127"/>
  <c r="CJ100" i="127"/>
  <c r="DD100" i="127"/>
  <c r="DB100" i="127"/>
  <c r="EI100" i="127"/>
  <c r="DJ100" i="127"/>
  <c r="DG100" i="127"/>
  <c r="DE100" i="127"/>
  <c r="EJ100" i="127"/>
  <c r="EH100" i="127"/>
  <c r="DY100" i="127"/>
  <c r="DV100" i="127"/>
  <c r="DC100" i="127"/>
  <c r="R100" i="127"/>
  <c r="BR100" i="127"/>
  <c r="BB100" i="127"/>
  <c r="V100" i="127"/>
  <c r="BV100" i="127"/>
  <c r="AD100" i="127"/>
  <c r="AP100" i="127"/>
  <c r="BL100" i="127"/>
  <c r="X100" i="127"/>
  <c r="CR100" i="127"/>
  <c r="CN100" i="127"/>
  <c r="CW100" i="127"/>
  <c r="DZ100" i="127"/>
  <c r="DW100" i="127"/>
  <c r="DA100" i="127"/>
  <c r="EE100" i="127"/>
  <c r="EB100" i="127"/>
  <c r="DU100" i="127"/>
  <c r="DP100" i="127"/>
  <c r="EN100" i="127"/>
  <c r="CY100" i="127"/>
  <c r="CV100" i="127"/>
  <c r="DN100" i="127"/>
  <c r="AR100" i="127"/>
  <c r="CH100" i="127"/>
  <c r="N100" i="127"/>
  <c r="AN100" i="127"/>
  <c r="AL100" i="127"/>
  <c r="CD100" i="127"/>
  <c r="BP100" i="127"/>
  <c r="BD100" i="127"/>
  <c r="AV100" i="127"/>
  <c r="CL72" i="127"/>
  <c r="CT72" i="127"/>
  <c r="EC72" i="127"/>
  <c r="DW72" i="127"/>
  <c r="DZ72" i="127"/>
  <c r="EG72" i="127"/>
  <c r="EB72" i="127"/>
  <c r="DJ72" i="127"/>
  <c r="DP72" i="127"/>
  <c r="DH72" i="127"/>
  <c r="CN72" i="127"/>
  <c r="L72" i="127"/>
  <c r="DF72" i="127"/>
  <c r="CX72" i="127"/>
  <c r="EJ72" i="127"/>
  <c r="DK72" i="127"/>
  <c r="DC72" i="127"/>
  <c r="DE72" i="127"/>
  <c r="EL72" i="127"/>
  <c r="ED72" i="127"/>
  <c r="CR72" i="127"/>
  <c r="J72" i="127"/>
  <c r="CW72" i="127"/>
  <c r="EA72" i="127"/>
  <c r="DS72" i="127"/>
  <c r="DA72" i="127"/>
  <c r="EF72" i="127"/>
  <c r="DX72" i="127"/>
  <c r="DU72" i="127"/>
  <c r="DL72" i="127"/>
  <c r="CP72" i="127"/>
  <c r="CJ72" i="127"/>
  <c r="DM72" i="127"/>
  <c r="DB72" i="127"/>
  <c r="EN72" i="127"/>
  <c r="DQ72" i="127"/>
  <c r="DG72" i="127"/>
  <c r="CY72" i="127"/>
  <c r="EK72" i="127"/>
  <c r="EH72" i="127"/>
  <c r="EE72" i="127"/>
  <c r="DV72" i="127"/>
  <c r="DN72" i="127"/>
  <c r="BJ72" i="127"/>
  <c r="BZ72" i="127"/>
  <c r="AH72" i="127"/>
  <c r="AJ72" i="127"/>
  <c r="AR72" i="127"/>
  <c r="R72" i="127"/>
  <c r="AF72" i="127"/>
  <c r="BV72" i="127"/>
  <c r="V72" i="127"/>
  <c r="AN72" i="127"/>
  <c r="DI72" i="127"/>
  <c r="CV72" i="127"/>
  <c r="EI72" i="127"/>
  <c r="AL72" i="127"/>
  <c r="AT72" i="127"/>
  <c r="BD72" i="127"/>
  <c r="BT72" i="127"/>
  <c r="N72" i="127"/>
  <c r="BL72" i="127"/>
  <c r="BX72" i="127"/>
  <c r="AP72" i="127"/>
  <c r="BP72" i="127"/>
  <c r="DY72" i="127"/>
  <c r="DR72" i="127"/>
  <c r="DD72" i="127"/>
  <c r="CF72" i="127"/>
  <c r="CH72" i="127"/>
  <c r="X72" i="127"/>
  <c r="BB72" i="127"/>
  <c r="T72" i="127"/>
  <c r="AD72" i="127"/>
  <c r="AB72" i="127"/>
  <c r="P72" i="127"/>
  <c r="Z72" i="127"/>
  <c r="DT72" i="127"/>
  <c r="CZ72" i="127"/>
  <c r="EM72" i="127"/>
  <c r="DO72" i="127"/>
  <c r="AZ72" i="127"/>
  <c r="BF72" i="127"/>
  <c r="CD72" i="127"/>
  <c r="CB72" i="127"/>
  <c r="BH72" i="127"/>
  <c r="BR72" i="127"/>
  <c r="AX72" i="127"/>
  <c r="AV72" i="127"/>
  <c r="BN72" i="127"/>
  <c r="CN11" i="127"/>
  <c r="CP11" i="127"/>
  <c r="CR11" i="127"/>
  <c r="J11" i="127"/>
  <c r="CL11" i="127"/>
  <c r="L11" i="127"/>
  <c r="CT11" i="127"/>
  <c r="CJ11" i="127"/>
  <c r="CV11" i="127"/>
  <c r="DL11" i="127"/>
  <c r="EB11" i="127"/>
  <c r="CW11" i="127"/>
  <c r="DM11" i="127"/>
  <c r="EC11" i="127"/>
  <c r="DF11" i="127"/>
  <c r="EL11" i="127"/>
  <c r="DW11" i="127"/>
  <c r="DJ11" i="127"/>
  <c r="DC11" i="127"/>
  <c r="EA11" i="127"/>
  <c r="CZ11" i="127"/>
  <c r="DP11" i="127"/>
  <c r="EF11" i="127"/>
  <c r="DA11" i="127"/>
  <c r="DQ11" i="127"/>
  <c r="EG11" i="127"/>
  <c r="DN11" i="127"/>
  <c r="CY11" i="127"/>
  <c r="EE11" i="127"/>
  <c r="DR11" i="127"/>
  <c r="EI11" i="127"/>
  <c r="DD11" i="127"/>
  <c r="DT11" i="127"/>
  <c r="EJ11" i="127"/>
  <c r="DE11" i="127"/>
  <c r="DU11" i="127"/>
  <c r="EK11" i="127"/>
  <c r="DV11" i="127"/>
  <c r="DG11" i="127"/>
  <c r="EM11" i="127"/>
  <c r="DZ11" i="127"/>
  <c r="DK11" i="127"/>
  <c r="DH11" i="127"/>
  <c r="DX11" i="127"/>
  <c r="EN11" i="127"/>
  <c r="DI11" i="127"/>
  <c r="DY11" i="127"/>
  <c r="CX11" i="127"/>
  <c r="ED11" i="127"/>
  <c r="DO11" i="127"/>
  <c r="DB11" i="127"/>
  <c r="EH11" i="127"/>
  <c r="DS11" i="127"/>
  <c r="CB11" i="127"/>
  <c r="BJ11" i="127"/>
  <c r="BP11" i="127"/>
  <c r="AD11" i="127"/>
  <c r="BD11" i="127"/>
  <c r="AN11" i="127"/>
  <c r="AT11" i="127"/>
  <c r="BF11" i="127"/>
  <c r="AB11" i="127"/>
  <c r="BX11" i="127"/>
  <c r="AL11" i="127"/>
  <c r="BH11" i="127"/>
  <c r="Z11" i="127"/>
  <c r="BZ11" i="127"/>
  <c r="CH11" i="127"/>
  <c r="R11" i="127"/>
  <c r="AV11" i="127"/>
  <c r="X11" i="127"/>
  <c r="N11" i="127"/>
  <c r="BN11" i="127"/>
  <c r="AH11" i="127"/>
  <c r="AZ11" i="127"/>
  <c r="CF11" i="127"/>
  <c r="BR11" i="127"/>
  <c r="BT11" i="127"/>
  <c r="BL11" i="127"/>
  <c r="AF11" i="127"/>
  <c r="AJ11" i="127"/>
  <c r="V11" i="127"/>
  <c r="AP11" i="127"/>
  <c r="CD11" i="127"/>
  <c r="BB11" i="127"/>
  <c r="AX11" i="127"/>
  <c r="AR11" i="127"/>
  <c r="BV11" i="127"/>
  <c r="T11" i="127"/>
  <c r="P11" i="127"/>
  <c r="CT20" i="127"/>
  <c r="CP20" i="127"/>
  <c r="DC20" i="127"/>
  <c r="DS20" i="127"/>
  <c r="EI20" i="127"/>
  <c r="DD20" i="127"/>
  <c r="DT20" i="127"/>
  <c r="EJ20" i="127"/>
  <c r="DQ20" i="127"/>
  <c r="DJ20" i="127"/>
  <c r="CW20" i="127"/>
  <c r="EC20" i="127"/>
  <c r="CX20" i="127"/>
  <c r="CN20" i="127"/>
  <c r="L20" i="127"/>
  <c r="DG20" i="127"/>
  <c r="DW20" i="127"/>
  <c r="EM20" i="127"/>
  <c r="DH20" i="127"/>
  <c r="DX20" i="127"/>
  <c r="EN20" i="127"/>
  <c r="DY20" i="127"/>
  <c r="DR20" i="127"/>
  <c r="DE20" i="127"/>
  <c r="EK20" i="127"/>
  <c r="ED20" i="127"/>
  <c r="J20" i="127"/>
  <c r="CL20" i="127"/>
  <c r="DK20" i="127"/>
  <c r="EA20" i="127"/>
  <c r="CV20" i="127"/>
  <c r="DL20" i="127"/>
  <c r="EB20" i="127"/>
  <c r="DA20" i="127"/>
  <c r="EG20" i="127"/>
  <c r="DZ20" i="127"/>
  <c r="DM20" i="127"/>
  <c r="DN20" i="127"/>
  <c r="DF20" i="127"/>
  <c r="CR20" i="127"/>
  <c r="CJ20" i="127"/>
  <c r="CY20" i="127"/>
  <c r="DO20" i="127"/>
  <c r="EE20" i="127"/>
  <c r="CZ20" i="127"/>
  <c r="DP20" i="127"/>
  <c r="EF20" i="127"/>
  <c r="DI20" i="127"/>
  <c r="DB20" i="127"/>
  <c r="EH20" i="127"/>
  <c r="DU20" i="127"/>
  <c r="DV20" i="127"/>
  <c r="EL20" i="127"/>
  <c r="AV20" i="127"/>
  <c r="CH20" i="127"/>
  <c r="AN20" i="127"/>
  <c r="CF20" i="127"/>
  <c r="CB20" i="127"/>
  <c r="BD20" i="127"/>
  <c r="R20" i="127"/>
  <c r="V20" i="127"/>
  <c r="Z20" i="127"/>
  <c r="T20" i="127"/>
  <c r="AX20" i="127"/>
  <c r="BZ20" i="127"/>
  <c r="AP20" i="127"/>
  <c r="BP20" i="127"/>
  <c r="BN20" i="127"/>
  <c r="X20" i="127"/>
  <c r="BX20" i="127"/>
  <c r="AJ20" i="127"/>
  <c r="N20" i="127"/>
  <c r="CD20" i="127"/>
  <c r="AR20" i="127"/>
  <c r="BV20" i="127"/>
  <c r="BB20" i="127"/>
  <c r="BF20" i="127"/>
  <c r="BR20" i="127"/>
  <c r="BH20" i="127"/>
  <c r="AZ20" i="127"/>
  <c r="AH20" i="127"/>
  <c r="BJ20" i="127"/>
  <c r="AL20" i="127"/>
  <c r="BL20" i="127"/>
  <c r="AD20" i="127"/>
  <c r="AB20" i="127"/>
  <c r="AF20" i="127"/>
  <c r="BT20" i="127"/>
  <c r="P20" i="127"/>
  <c r="AT20" i="127"/>
  <c r="J38" i="127"/>
  <c r="CJ38" i="127"/>
  <c r="CR38" i="127"/>
  <c r="CP38" i="127"/>
  <c r="CT38" i="127"/>
  <c r="CL38" i="127"/>
  <c r="CN38" i="127"/>
  <c r="L38" i="127"/>
  <c r="CW38" i="127"/>
  <c r="DM38" i="127"/>
  <c r="EC38" i="127"/>
  <c r="DB38" i="127"/>
  <c r="DR38" i="127"/>
  <c r="EH38" i="127"/>
  <c r="DG38" i="127"/>
  <c r="DW38" i="127"/>
  <c r="EM38" i="127"/>
  <c r="CV38" i="127"/>
  <c r="DP38" i="127"/>
  <c r="EJ38" i="127"/>
  <c r="DA38" i="127"/>
  <c r="DQ38" i="127"/>
  <c r="EG38" i="127"/>
  <c r="DF38" i="127"/>
  <c r="DV38" i="127"/>
  <c r="EL38" i="127"/>
  <c r="DK38" i="127"/>
  <c r="EA38" i="127"/>
  <c r="DH38" i="127"/>
  <c r="DL38" i="127"/>
  <c r="EF38" i="127"/>
  <c r="DE38" i="127"/>
  <c r="DU38" i="127"/>
  <c r="EK38" i="127"/>
  <c r="DJ38" i="127"/>
  <c r="DZ38" i="127"/>
  <c r="CY38" i="127"/>
  <c r="DO38" i="127"/>
  <c r="EE38" i="127"/>
  <c r="DX38" i="127"/>
  <c r="EB38" i="127"/>
  <c r="DD38" i="127"/>
  <c r="DI38" i="127"/>
  <c r="DY38" i="127"/>
  <c r="CX38" i="127"/>
  <c r="DN38" i="127"/>
  <c r="ED38" i="127"/>
  <c r="DC38" i="127"/>
  <c r="DS38" i="127"/>
  <c r="EI38" i="127"/>
  <c r="EN38" i="127"/>
  <c r="CZ38" i="127"/>
  <c r="DT38" i="127"/>
  <c r="CF38" i="127"/>
  <c r="AV38" i="127"/>
  <c r="BT38" i="127"/>
  <c r="BF38" i="127"/>
  <c r="BD38" i="127"/>
  <c r="CB38" i="127"/>
  <c r="AL38" i="127"/>
  <c r="R38" i="127"/>
  <c r="V38" i="127"/>
  <c r="CH38" i="127"/>
  <c r="X38" i="127"/>
  <c r="BJ38" i="127"/>
  <c r="AJ38" i="127"/>
  <c r="Z38" i="127"/>
  <c r="AZ38" i="127"/>
  <c r="BZ38" i="127"/>
  <c r="BH38" i="127"/>
  <c r="T38" i="127"/>
  <c r="BP38" i="127"/>
  <c r="BL38" i="127"/>
  <c r="AT38" i="127"/>
  <c r="CD38" i="127"/>
  <c r="BV38" i="127"/>
  <c r="AF38" i="127"/>
  <c r="AH38" i="127"/>
  <c r="BR38" i="127"/>
  <c r="AR38" i="127"/>
  <c r="P38" i="127"/>
  <c r="BB38" i="127"/>
  <c r="BX38" i="127"/>
  <c r="AX38" i="127"/>
  <c r="BN38" i="127"/>
  <c r="AN38" i="127"/>
  <c r="N38" i="127"/>
  <c r="AP38" i="127"/>
  <c r="AB38" i="127"/>
  <c r="AD38" i="127"/>
  <c r="CN51" i="127"/>
  <c r="L51" i="127"/>
  <c r="J51" i="127"/>
  <c r="CL51" i="127"/>
  <c r="CR51" i="127"/>
  <c r="CJ51" i="127"/>
  <c r="CT51" i="127"/>
  <c r="CP51" i="127"/>
  <c r="CV51" i="127"/>
  <c r="DL51" i="127"/>
  <c r="EB51" i="127"/>
  <c r="CW51" i="127"/>
  <c r="DM51" i="127"/>
  <c r="EC51" i="127"/>
  <c r="DB51" i="127"/>
  <c r="DR51" i="127"/>
  <c r="EH51" i="127"/>
  <c r="EE51" i="127"/>
  <c r="DG51" i="127"/>
  <c r="EA51" i="127"/>
  <c r="CZ51" i="127"/>
  <c r="DP51" i="127"/>
  <c r="EF51" i="127"/>
  <c r="DA51" i="127"/>
  <c r="DQ51" i="127"/>
  <c r="EG51" i="127"/>
  <c r="DF51" i="127"/>
  <c r="DV51" i="127"/>
  <c r="EL51" i="127"/>
  <c r="DC51" i="127"/>
  <c r="DW51" i="127"/>
  <c r="DH51" i="127"/>
  <c r="DX51" i="127"/>
  <c r="EN51" i="127"/>
  <c r="DI51" i="127"/>
  <c r="DY51" i="127"/>
  <c r="CX51" i="127"/>
  <c r="DN51" i="127"/>
  <c r="ED51" i="127"/>
  <c r="DO51" i="127"/>
  <c r="EI51" i="127"/>
  <c r="DK51" i="127"/>
  <c r="DE51" i="127"/>
  <c r="DZ51" i="127"/>
  <c r="N51" i="127"/>
  <c r="AP51" i="127"/>
  <c r="CH51" i="127"/>
  <c r="AZ51" i="127"/>
  <c r="CB51" i="127"/>
  <c r="AB51" i="127"/>
  <c r="BF51" i="127"/>
  <c r="AF51" i="127"/>
  <c r="AL51" i="127"/>
  <c r="DD51" i="127"/>
  <c r="DU51" i="127"/>
  <c r="CY51" i="127"/>
  <c r="CD51" i="127"/>
  <c r="AT51" i="127"/>
  <c r="BV51" i="127"/>
  <c r="CF51" i="127"/>
  <c r="BP51" i="127"/>
  <c r="R51" i="127"/>
  <c r="AD51" i="127"/>
  <c r="T51" i="127"/>
  <c r="BR51" i="127"/>
  <c r="DT51" i="127"/>
  <c r="EK51" i="127"/>
  <c r="DS51" i="127"/>
  <c r="AJ51" i="127"/>
  <c r="BL51" i="127"/>
  <c r="AV51" i="127"/>
  <c r="BT51" i="127"/>
  <c r="AN51" i="127"/>
  <c r="BB51" i="127"/>
  <c r="X51" i="127"/>
  <c r="BX51" i="127"/>
  <c r="AR51" i="127"/>
  <c r="BN51" i="127"/>
  <c r="EJ51" i="127"/>
  <c r="DJ51" i="127"/>
  <c r="EM51" i="127"/>
  <c r="V51" i="127"/>
  <c r="BH51" i="127"/>
  <c r="AH51" i="127"/>
  <c r="BJ51" i="127"/>
  <c r="Z51" i="127"/>
  <c r="BD51" i="127"/>
  <c r="BZ51" i="127"/>
  <c r="AX51" i="127"/>
  <c r="P51" i="127"/>
  <c r="CN64" i="127"/>
  <c r="J64" i="127"/>
  <c r="CL64" i="127"/>
  <c r="CP64" i="127"/>
  <c r="CJ64" i="127"/>
  <c r="CR64" i="127"/>
  <c r="CT64" i="127"/>
  <c r="L64" i="127"/>
  <c r="DC64" i="127"/>
  <c r="DS64" i="127"/>
  <c r="EI64" i="127"/>
  <c r="DD64" i="127"/>
  <c r="DT64" i="127"/>
  <c r="EJ64" i="127"/>
  <c r="DE64" i="127"/>
  <c r="DU64" i="127"/>
  <c r="EK64" i="127"/>
  <c r="DJ64" i="127"/>
  <c r="ED64" i="127"/>
  <c r="DG64" i="127"/>
  <c r="DW64" i="127"/>
  <c r="EM64" i="127"/>
  <c r="DH64" i="127"/>
  <c r="DX64" i="127"/>
  <c r="EN64" i="127"/>
  <c r="DI64" i="127"/>
  <c r="DY64" i="127"/>
  <c r="DF64" i="127"/>
  <c r="DZ64" i="127"/>
  <c r="DB64" i="127"/>
  <c r="DK64" i="127"/>
  <c r="EA64" i="127"/>
  <c r="CV64" i="127"/>
  <c r="DL64" i="127"/>
  <c r="EB64" i="127"/>
  <c r="CW64" i="127"/>
  <c r="DM64" i="127"/>
  <c r="EC64" i="127"/>
  <c r="DV64" i="127"/>
  <c r="CX64" i="127"/>
  <c r="DR64" i="127"/>
  <c r="CY64" i="127"/>
  <c r="DO64" i="127"/>
  <c r="EE64" i="127"/>
  <c r="CZ64" i="127"/>
  <c r="DP64" i="127"/>
  <c r="EF64" i="127"/>
  <c r="DA64" i="127"/>
  <c r="DQ64" i="127"/>
  <c r="EG64" i="127"/>
  <c r="EL64" i="127"/>
  <c r="DN64" i="127"/>
  <c r="EH64" i="127"/>
  <c r="Z64" i="127"/>
  <c r="BR64" i="127"/>
  <c r="AN64" i="127"/>
  <c r="BN64" i="127"/>
  <c r="AF64" i="127"/>
  <c r="BJ64" i="127"/>
  <c r="BL64" i="127"/>
  <c r="P64" i="127"/>
  <c r="BP64" i="127"/>
  <c r="N64" i="127"/>
  <c r="T64" i="127"/>
  <c r="BF64" i="127"/>
  <c r="CF64" i="127"/>
  <c r="AX64" i="127"/>
  <c r="BT64" i="127"/>
  <c r="BH64" i="127"/>
  <c r="AP64" i="127"/>
  <c r="V64" i="127"/>
  <c r="CH64" i="127"/>
  <c r="BZ64" i="127"/>
  <c r="AZ64" i="127"/>
  <c r="CB64" i="127"/>
  <c r="AR64" i="127"/>
  <c r="AV64" i="127"/>
  <c r="X64" i="127"/>
  <c r="BB64" i="127"/>
  <c r="AH64" i="127"/>
  <c r="AD64" i="127"/>
  <c r="BV64" i="127"/>
  <c r="AB64" i="127"/>
  <c r="BX64" i="127"/>
  <c r="AL64" i="127"/>
  <c r="AJ64" i="127"/>
  <c r="R64" i="127"/>
  <c r="BD64" i="127"/>
  <c r="CD64" i="127"/>
  <c r="AT64" i="127"/>
  <c r="CT79" i="127"/>
  <c r="CP79" i="127"/>
  <c r="DJ79" i="127"/>
  <c r="DZ79" i="127"/>
  <c r="CZ79" i="127"/>
  <c r="DU79" i="127"/>
  <c r="CV79" i="127"/>
  <c r="DQ79" i="127"/>
  <c r="EM79" i="127"/>
  <c r="DM79" i="127"/>
  <c r="EI79" i="127"/>
  <c r="DI79" i="127"/>
  <c r="CY79" i="127"/>
  <c r="CN79" i="127"/>
  <c r="L79" i="127"/>
  <c r="CX79" i="127"/>
  <c r="DN79" i="127"/>
  <c r="ED79" i="127"/>
  <c r="DE79" i="127"/>
  <c r="EA79" i="127"/>
  <c r="DA79" i="127"/>
  <c r="DW79" i="127"/>
  <c r="CW79" i="127"/>
  <c r="DS79" i="127"/>
  <c r="EN79" i="127"/>
  <c r="EE79" i="127"/>
  <c r="DT79" i="127"/>
  <c r="CJ79" i="127"/>
  <c r="CL79" i="127"/>
  <c r="DB79" i="127"/>
  <c r="DR79" i="127"/>
  <c r="EH79" i="127"/>
  <c r="DK79" i="127"/>
  <c r="EF79" i="127"/>
  <c r="DG79" i="127"/>
  <c r="EB79" i="127"/>
  <c r="DC79" i="127"/>
  <c r="DX79" i="127"/>
  <c r="DD79" i="127"/>
  <c r="DO79" i="127"/>
  <c r="CR79" i="127"/>
  <c r="J79" i="127"/>
  <c r="DF79" i="127"/>
  <c r="DV79" i="127"/>
  <c r="EL79" i="127"/>
  <c r="DP79" i="127"/>
  <c r="EK79" i="127"/>
  <c r="DL79" i="127"/>
  <c r="EG79" i="127"/>
  <c r="DH79" i="127"/>
  <c r="EC79" i="127"/>
  <c r="DY79" i="127"/>
  <c r="EJ79" i="127"/>
  <c r="CB79" i="127"/>
  <c r="AR79" i="127"/>
  <c r="BZ79" i="127"/>
  <c r="AL79" i="127"/>
  <c r="BD79" i="127"/>
  <c r="AD79" i="127"/>
  <c r="AH79" i="127"/>
  <c r="BJ79" i="127"/>
  <c r="X79" i="127"/>
  <c r="CF79" i="127"/>
  <c r="AV79" i="127"/>
  <c r="BN79" i="127"/>
  <c r="AF79" i="127"/>
  <c r="R79" i="127"/>
  <c r="AB79" i="127"/>
  <c r="BR79" i="127"/>
  <c r="T79" i="127"/>
  <c r="AT79" i="127"/>
  <c r="N79" i="127"/>
  <c r="BL79" i="127"/>
  <c r="AN79" i="127"/>
  <c r="AP79" i="127"/>
  <c r="BT79" i="127"/>
  <c r="BV79" i="127"/>
  <c r="BX79" i="127"/>
  <c r="Z79" i="127"/>
  <c r="BP79" i="127"/>
  <c r="CH79" i="127"/>
  <c r="V79" i="127"/>
  <c r="AX79" i="127"/>
  <c r="CD79" i="127"/>
  <c r="BB79" i="127"/>
  <c r="AZ79" i="127"/>
  <c r="BF79" i="127"/>
  <c r="BH79" i="127"/>
  <c r="P79" i="127"/>
  <c r="AJ79" i="127"/>
  <c r="CT96" i="127"/>
  <c r="CL96" i="127"/>
  <c r="DA96" i="127"/>
  <c r="DQ96" i="127"/>
  <c r="EG96" i="127"/>
  <c r="DH96" i="127"/>
  <c r="ED96" i="127"/>
  <c r="DD96" i="127"/>
  <c r="DZ96" i="127"/>
  <c r="DF96" i="127"/>
  <c r="EA96" i="127"/>
  <c r="EB96" i="127"/>
  <c r="DR96" i="127"/>
  <c r="CN96" i="127"/>
  <c r="L96" i="127"/>
  <c r="DE96" i="127"/>
  <c r="DU96" i="127"/>
  <c r="EK96" i="127"/>
  <c r="DN96" i="127"/>
  <c r="EI96" i="127"/>
  <c r="DJ96" i="127"/>
  <c r="EE96" i="127"/>
  <c r="DK96" i="127"/>
  <c r="EF96" i="127"/>
  <c r="DL96" i="127"/>
  <c r="EM96" i="127"/>
  <c r="J96" i="127"/>
  <c r="CJ96" i="127"/>
  <c r="DI96" i="127"/>
  <c r="DY96" i="127"/>
  <c r="CX96" i="127"/>
  <c r="DS96" i="127"/>
  <c r="EN96" i="127"/>
  <c r="DO96" i="127"/>
  <c r="EJ96" i="127"/>
  <c r="DP96" i="127"/>
  <c r="EL96" i="127"/>
  <c r="EH96" i="127"/>
  <c r="DB96" i="127"/>
  <c r="CR96" i="127"/>
  <c r="CP96" i="127"/>
  <c r="CW96" i="127"/>
  <c r="DM96" i="127"/>
  <c r="EC96" i="127"/>
  <c r="DC96" i="127"/>
  <c r="DX96" i="127"/>
  <c r="CY96" i="127"/>
  <c r="DT96" i="127"/>
  <c r="CZ96" i="127"/>
  <c r="DV96" i="127"/>
  <c r="DG96" i="127"/>
  <c r="CV96" i="127"/>
  <c r="DW96" i="127"/>
  <c r="T96" i="127"/>
  <c r="BD96" i="127"/>
  <c r="BT96" i="127"/>
  <c r="AJ96" i="127"/>
  <c r="AT96" i="127"/>
  <c r="AN96" i="127"/>
  <c r="AF96" i="127"/>
  <c r="N96" i="127"/>
  <c r="Z96" i="127"/>
  <c r="AX96" i="127"/>
  <c r="CF96" i="127"/>
  <c r="BP96" i="127"/>
  <c r="BL96" i="127"/>
  <c r="CB96" i="127"/>
  <c r="R96" i="127"/>
  <c r="P96" i="127"/>
  <c r="BZ96" i="127"/>
  <c r="BV96" i="127"/>
  <c r="BF96" i="127"/>
  <c r="CD96" i="127"/>
  <c r="AP96" i="127"/>
  <c r="AV96" i="127"/>
  <c r="BN96" i="127"/>
  <c r="BX96" i="127"/>
  <c r="BR96" i="127"/>
  <c r="AL96" i="127"/>
  <c r="AD96" i="127"/>
  <c r="AH96" i="127"/>
  <c r="BJ96" i="127"/>
  <c r="CH96" i="127"/>
  <c r="BH96" i="127"/>
  <c r="AR96" i="127"/>
  <c r="AZ96" i="127"/>
  <c r="AB96" i="127"/>
  <c r="V96" i="127"/>
  <c r="X96" i="127"/>
  <c r="BB96" i="127"/>
  <c r="CR111" i="127"/>
  <c r="CP111" i="127"/>
  <c r="CT111" i="127"/>
  <c r="L111" i="127"/>
  <c r="CN111" i="127"/>
  <c r="CJ111" i="127"/>
  <c r="J111" i="127"/>
  <c r="CL111" i="127"/>
  <c r="DJ111" i="127"/>
  <c r="DZ111" i="127"/>
  <c r="CZ111" i="127"/>
  <c r="DU111" i="127"/>
  <c r="CV111" i="127"/>
  <c r="DQ111" i="127"/>
  <c r="EM111" i="127"/>
  <c r="DM111" i="127"/>
  <c r="EI111" i="127"/>
  <c r="CY111" i="127"/>
  <c r="DI111" i="127"/>
  <c r="CX111" i="127"/>
  <c r="DN111" i="127"/>
  <c r="ED111" i="127"/>
  <c r="DE111" i="127"/>
  <c r="EA111" i="127"/>
  <c r="DA111" i="127"/>
  <c r="DW111" i="127"/>
  <c r="CW111" i="127"/>
  <c r="DS111" i="127"/>
  <c r="EN111" i="127"/>
  <c r="DT111" i="127"/>
  <c r="EE111" i="127"/>
  <c r="DB111" i="127"/>
  <c r="DR111" i="127"/>
  <c r="EH111" i="127"/>
  <c r="DK111" i="127"/>
  <c r="EF111" i="127"/>
  <c r="DG111" i="127"/>
  <c r="EB111" i="127"/>
  <c r="DC111" i="127"/>
  <c r="DX111" i="127"/>
  <c r="DO111" i="127"/>
  <c r="DD111" i="127"/>
  <c r="DF111" i="127"/>
  <c r="DV111" i="127"/>
  <c r="EL111" i="127"/>
  <c r="DP111" i="127"/>
  <c r="EK111" i="127"/>
  <c r="DL111" i="127"/>
  <c r="EG111" i="127"/>
  <c r="DH111" i="127"/>
  <c r="EC111" i="127"/>
  <c r="EJ111" i="127"/>
  <c r="DY111" i="127"/>
  <c r="BX111" i="127"/>
  <c r="AV111" i="127"/>
  <c r="CF111" i="127"/>
  <c r="AH111" i="127"/>
  <c r="AR111" i="127"/>
  <c r="BR111" i="127"/>
  <c r="AP111" i="127"/>
  <c r="X111" i="127"/>
  <c r="BV111" i="127"/>
  <c r="N111" i="127"/>
  <c r="BT111" i="127"/>
  <c r="AN111" i="127"/>
  <c r="BN111" i="127"/>
  <c r="T111" i="127"/>
  <c r="AD111" i="127"/>
  <c r="BB111" i="127"/>
  <c r="BL111" i="127"/>
  <c r="CD111" i="127"/>
  <c r="AF111" i="127"/>
  <c r="V111" i="127"/>
  <c r="BF111" i="127"/>
  <c r="R111" i="127"/>
  <c r="BH111" i="127"/>
  <c r="BZ111" i="127"/>
  <c r="Z111" i="127"/>
  <c r="AJ111" i="127"/>
  <c r="AT111" i="127"/>
  <c r="AX111" i="127"/>
  <c r="CB111" i="127"/>
  <c r="AZ111" i="127"/>
  <c r="CH111" i="127"/>
  <c r="AL111" i="127"/>
  <c r="BP111" i="127"/>
  <c r="BJ111" i="127"/>
  <c r="P111" i="127"/>
  <c r="AB111" i="127"/>
  <c r="BD111" i="127"/>
  <c r="CN120" i="127"/>
  <c r="CR120" i="127"/>
  <c r="DI120" i="127"/>
  <c r="DY120" i="127"/>
  <c r="CZ120" i="127"/>
  <c r="DV120" i="127"/>
  <c r="CV120" i="127"/>
  <c r="DR120" i="127"/>
  <c r="EM120" i="127"/>
  <c r="DN120" i="127"/>
  <c r="EI120" i="127"/>
  <c r="CY120" i="127"/>
  <c r="DJ120" i="127"/>
  <c r="CJ120" i="127"/>
  <c r="J120" i="127"/>
  <c r="CW120" i="127"/>
  <c r="DM120" i="127"/>
  <c r="EC120" i="127"/>
  <c r="DF120" i="127"/>
  <c r="EA120" i="127"/>
  <c r="DB120" i="127"/>
  <c r="DW120" i="127"/>
  <c r="CX120" i="127"/>
  <c r="DS120" i="127"/>
  <c r="EN120" i="127"/>
  <c r="DT120" i="127"/>
  <c r="EE120" i="127"/>
  <c r="L120" i="127"/>
  <c r="CP120" i="127"/>
  <c r="DA120" i="127"/>
  <c r="DQ120" i="127"/>
  <c r="EG120" i="127"/>
  <c r="DK120" i="127"/>
  <c r="EF120" i="127"/>
  <c r="DG120" i="127"/>
  <c r="EB120" i="127"/>
  <c r="DC120" i="127"/>
  <c r="DX120" i="127"/>
  <c r="DO120" i="127"/>
  <c r="DD120" i="127"/>
  <c r="CT120" i="127"/>
  <c r="CL120" i="127"/>
  <c r="DE120" i="127"/>
  <c r="DU120" i="127"/>
  <c r="EK120" i="127"/>
  <c r="DP120" i="127"/>
  <c r="EL120" i="127"/>
  <c r="DL120" i="127"/>
  <c r="EH120" i="127"/>
  <c r="DH120" i="127"/>
  <c r="ED120" i="127"/>
  <c r="EJ120" i="127"/>
  <c r="DZ120" i="127"/>
  <c r="BN120" i="127"/>
  <c r="AN120" i="127"/>
  <c r="CH120" i="127"/>
  <c r="AX120" i="127"/>
  <c r="X120" i="127"/>
  <c r="AD120" i="127"/>
  <c r="AP120" i="127"/>
  <c r="BH120" i="127"/>
  <c r="AJ120" i="127"/>
  <c r="CF120" i="127"/>
  <c r="BF120" i="127"/>
  <c r="N120" i="127"/>
  <c r="BV120" i="127"/>
  <c r="AT120" i="127"/>
  <c r="CB120" i="127"/>
  <c r="AH120" i="127"/>
  <c r="Z120" i="127"/>
  <c r="P120" i="127"/>
  <c r="AL120" i="127"/>
  <c r="BT120" i="127"/>
  <c r="AR120" i="127"/>
  <c r="R120" i="127"/>
  <c r="BZ120" i="127"/>
  <c r="BB120" i="127"/>
  <c r="BR120" i="127"/>
  <c r="CD120" i="127"/>
  <c r="AV120" i="127"/>
  <c r="BX120" i="127"/>
  <c r="BJ120" i="127"/>
  <c r="AB120" i="127"/>
  <c r="T120" i="127"/>
  <c r="BP120" i="127"/>
  <c r="AF120" i="127"/>
  <c r="AZ120" i="127"/>
  <c r="BD120" i="127"/>
  <c r="V120" i="127"/>
  <c r="BL120" i="127"/>
  <c r="L114" i="127"/>
  <c r="J114" i="127"/>
  <c r="DD114" i="127"/>
  <c r="DA114" i="127"/>
  <c r="DX114" i="127"/>
  <c r="DI114" i="127"/>
  <c r="DF114" i="127"/>
  <c r="DG114" i="127"/>
  <c r="EJ114" i="127"/>
  <c r="EG114" i="127"/>
  <c r="EA114" i="127"/>
  <c r="DU114" i="127"/>
  <c r="EH114" i="127"/>
  <c r="AD114" i="127"/>
  <c r="AF114" i="127"/>
  <c r="AT114" i="127"/>
  <c r="BT114" i="127"/>
  <c r="AL114" i="127"/>
  <c r="BL114" i="127"/>
  <c r="BX114" i="127"/>
  <c r="AH114" i="127"/>
  <c r="BD114" i="127"/>
  <c r="CT114" i="127"/>
  <c r="CN114" i="127"/>
  <c r="CY114" i="127"/>
  <c r="DY114" i="127"/>
  <c r="DV114" i="127"/>
  <c r="DC114" i="127"/>
  <c r="ED114" i="127"/>
  <c r="EB114" i="127"/>
  <c r="DW114" i="127"/>
  <c r="DP114" i="127"/>
  <c r="DM114" i="127"/>
  <c r="CX114" i="127"/>
  <c r="CV114" i="127"/>
  <c r="DB114" i="127"/>
  <c r="BP114" i="127"/>
  <c r="BJ114" i="127"/>
  <c r="AX114" i="127"/>
  <c r="AB114" i="127"/>
  <c r="CH114" i="127"/>
  <c r="T114" i="127"/>
  <c r="AP114" i="127"/>
  <c r="BR114" i="127"/>
  <c r="V114" i="127"/>
  <c r="CJ114" i="127"/>
  <c r="CL114" i="127"/>
  <c r="DO114" i="127"/>
  <c r="DE114" i="127"/>
  <c r="DH114" i="127"/>
  <c r="DS114" i="127"/>
  <c r="DJ114" i="127"/>
  <c r="EC114" i="127"/>
  <c r="EM114" i="127"/>
  <c r="EK114" i="127"/>
  <c r="EN114" i="127"/>
  <c r="DT114" i="127"/>
  <c r="DQ114" i="127"/>
  <c r="P114" i="127"/>
  <c r="AJ114" i="127"/>
  <c r="BB114" i="127"/>
  <c r="AR114" i="127"/>
  <c r="CB114" i="127"/>
  <c r="BF114" i="127"/>
  <c r="BV114" i="127"/>
  <c r="X114" i="127"/>
  <c r="AN114" i="127"/>
  <c r="BH114" i="127"/>
  <c r="CP114" i="127"/>
  <c r="CR114" i="127"/>
  <c r="EE114" i="127"/>
  <c r="DZ114" i="127"/>
  <c r="CW114" i="127"/>
  <c r="EI114" i="127"/>
  <c r="EF114" i="127"/>
  <c r="DR114" i="127"/>
  <c r="DN114" i="127"/>
  <c r="DL114" i="127"/>
  <c r="DK114" i="127"/>
  <c r="CZ114" i="127"/>
  <c r="EL114" i="127"/>
  <c r="AZ114" i="127"/>
  <c r="CF114" i="127"/>
  <c r="N114" i="127"/>
  <c r="R114" i="127"/>
  <c r="AV114" i="127"/>
  <c r="CD114" i="127"/>
  <c r="BZ114" i="127"/>
  <c r="BN114" i="127"/>
  <c r="Z114" i="127"/>
  <c r="DV53" i="127"/>
  <c r="CV53" i="127"/>
  <c r="DY53" i="127"/>
  <c r="AH53" i="127"/>
  <c r="AF53" i="127"/>
  <c r="T53" i="127"/>
  <c r="BD53" i="127"/>
  <c r="DG53" i="127"/>
  <c r="BZ53" i="127"/>
  <c r="CP53" i="127"/>
  <c r="DO53" i="127"/>
  <c r="EF53" i="127"/>
  <c r="BX53" i="127"/>
  <c r="DR53" i="127"/>
  <c r="EC53" i="127"/>
  <c r="AX53" i="127"/>
  <c r="CT53" i="127"/>
  <c r="DC53" i="127"/>
  <c r="DT53" i="127"/>
  <c r="EG53" i="127"/>
  <c r="P53" i="127"/>
  <c r="BR53" i="127"/>
  <c r="CJ53" i="127"/>
  <c r="EL53" i="127"/>
  <c r="DL53" i="127"/>
  <c r="DA53" i="127"/>
  <c r="BV53" i="127"/>
  <c r="BL53" i="127"/>
  <c r="AN53" i="127"/>
  <c r="BH53" i="127"/>
  <c r="EM53" i="127"/>
  <c r="CF53" i="127"/>
  <c r="DJ53" i="127"/>
  <c r="EE53" i="127"/>
  <c r="DU53" i="127"/>
  <c r="CD53" i="127"/>
  <c r="DW53" i="127"/>
  <c r="CH53" i="127"/>
  <c r="AB53" i="127"/>
  <c r="CX53" i="127"/>
  <c r="DS53" i="127"/>
  <c r="EJ53" i="127"/>
  <c r="R53" i="127"/>
  <c r="BN53" i="127"/>
  <c r="AP53" i="127"/>
  <c r="J53" i="127"/>
  <c r="DK53" i="127"/>
  <c r="EB53" i="127"/>
  <c r="CB53" i="127"/>
  <c r="AR53" i="127"/>
  <c r="AD53" i="127"/>
  <c r="AL53" i="127"/>
  <c r="DB53" i="127"/>
  <c r="DX53" i="127"/>
  <c r="BP53" i="127"/>
  <c r="DZ53" i="127"/>
  <c r="CZ53" i="127"/>
  <c r="CW53" i="127"/>
  <c r="CR53" i="127"/>
  <c r="DH53" i="127"/>
  <c r="Z53" i="127"/>
  <c r="AJ53" i="127"/>
  <c r="DN53" i="127"/>
  <c r="EI53" i="127"/>
  <c r="EK53" i="127"/>
  <c r="BF53" i="127"/>
  <c r="N53" i="127"/>
  <c r="X53" i="127"/>
  <c r="DF53" i="127"/>
  <c r="EA53" i="127"/>
  <c r="DE53" i="127"/>
  <c r="AZ53" i="127"/>
  <c r="BT53" i="127"/>
  <c r="AT53" i="127"/>
  <c r="BJ53" i="127"/>
  <c r="EH53" i="127"/>
  <c r="DI53" i="127"/>
  <c r="L53" i="127"/>
  <c r="CY53" i="127"/>
  <c r="DP53" i="127"/>
  <c r="DQ53" i="127"/>
  <c r="CL53" i="127"/>
  <c r="EN53" i="127"/>
  <c r="BB53" i="127"/>
  <c r="CN53" i="127"/>
  <c r="ED53" i="127"/>
  <c r="DD53" i="127"/>
  <c r="DM53" i="127"/>
  <c r="V53" i="127"/>
  <c r="AV53" i="127"/>
  <c r="V98" i="99"/>
  <c r="V225" i="99"/>
  <c r="AB98" i="99"/>
  <c r="AB225" i="99"/>
  <c r="AN98" i="99"/>
  <c r="AN225" i="99"/>
  <c r="R98" i="99"/>
  <c r="R225" i="99"/>
  <c r="AF98" i="99"/>
  <c r="AF225" i="99"/>
  <c r="L98" i="99"/>
  <c r="L225" i="99"/>
  <c r="AH98" i="99"/>
  <c r="AH225" i="99"/>
  <c r="T98" i="99"/>
  <c r="T225" i="99"/>
  <c r="J98" i="99"/>
  <c r="J225" i="99"/>
  <c r="N98" i="99"/>
  <c r="N225" i="99"/>
  <c r="AJ98" i="99"/>
  <c r="AJ225" i="99"/>
  <c r="Z98" i="99"/>
  <c r="Z225" i="99"/>
  <c r="AL98" i="99"/>
  <c r="AL225" i="99"/>
  <c r="P98" i="99"/>
  <c r="P225" i="99"/>
  <c r="X98" i="99"/>
  <c r="X225" i="99"/>
  <c r="AD98" i="99"/>
  <c r="AD225" i="99"/>
  <c r="CR22" i="127"/>
  <c r="DQ22" i="127"/>
  <c r="EL22" i="127"/>
  <c r="EA22" i="127"/>
  <c r="DU22" i="127"/>
  <c r="CY22" i="127"/>
  <c r="EI22" i="127"/>
  <c r="DM22" i="127"/>
  <c r="DS22" i="127"/>
  <c r="DG22" i="127"/>
  <c r="EC22" i="127"/>
  <c r="CV22" i="127"/>
  <c r="EM22" i="127"/>
  <c r="AN22" i="127"/>
  <c r="AL22" i="127"/>
  <c r="CD22" i="127"/>
  <c r="AV22" i="127"/>
  <c r="AR22" i="127"/>
  <c r="BV22" i="127"/>
  <c r="N22" i="127"/>
  <c r="AZ22" i="127"/>
  <c r="BR22" i="127"/>
  <c r="J22" i="127"/>
  <c r="EG22" i="127"/>
  <c r="DW22" i="127"/>
  <c r="EB22" i="127"/>
  <c r="EK22" i="127"/>
  <c r="EE22" i="127"/>
  <c r="DD22" i="127"/>
  <c r="DB22" i="127"/>
  <c r="DL22" i="127"/>
  <c r="DX22" i="127"/>
  <c r="DR22" i="127"/>
  <c r="DI22" i="127"/>
  <c r="DK22" i="127"/>
  <c r="BP22" i="127"/>
  <c r="BN22" i="127"/>
  <c r="AD22" i="127"/>
  <c r="BX22" i="127"/>
  <c r="AP22" i="127"/>
  <c r="CH22" i="127"/>
  <c r="AT22" i="127"/>
  <c r="AB22" i="127"/>
  <c r="AH22" i="127"/>
  <c r="CN22" i="127"/>
  <c r="CJ22" i="127"/>
  <c r="DF22" i="127"/>
  <c r="DH22" i="127"/>
  <c r="CT22" i="127"/>
  <c r="DJ22" i="127"/>
  <c r="DP22" i="127"/>
  <c r="CP22" i="127"/>
  <c r="EH22" i="127"/>
  <c r="DY22" i="127"/>
  <c r="DT22" i="127"/>
  <c r="DO22" i="127"/>
  <c r="CX22" i="127"/>
  <c r="EJ22" i="127"/>
  <c r="CB22" i="127"/>
  <c r="BB22" i="127"/>
  <c r="BT22" i="127"/>
  <c r="AX22" i="127"/>
  <c r="X22" i="127"/>
  <c r="BJ22" i="127"/>
  <c r="R22" i="127"/>
  <c r="BZ22" i="127"/>
  <c r="AJ22" i="127"/>
  <c r="L22" i="127"/>
  <c r="DA22" i="127"/>
  <c r="DV22" i="127"/>
  <c r="EN22" i="127"/>
  <c r="DE22" i="127"/>
  <c r="DZ22" i="127"/>
  <c r="DC22" i="127"/>
  <c r="CL22" i="127"/>
  <c r="CZ22" i="127"/>
  <c r="DN22" i="127"/>
  <c r="CW22" i="127"/>
  <c r="EF22" i="127"/>
  <c r="ED22" i="127"/>
  <c r="CF22" i="127"/>
  <c r="BH22" i="127"/>
  <c r="Z22" i="127"/>
  <c r="BL22" i="127"/>
  <c r="T22" i="127"/>
  <c r="P22" i="127"/>
  <c r="BF22" i="127"/>
  <c r="V22" i="127"/>
  <c r="AF22" i="127"/>
  <c r="BD22" i="127"/>
  <c r="AF45" i="99"/>
  <c r="AF172" i="99"/>
  <c r="AH45" i="99"/>
  <c r="AH172" i="99"/>
  <c r="J45" i="99"/>
  <c r="J172" i="99"/>
  <c r="Z45" i="99"/>
  <c r="Z172" i="99"/>
  <c r="L45" i="99"/>
  <c r="L172" i="99"/>
  <c r="AB45" i="99"/>
  <c r="AB172" i="99"/>
  <c r="N45" i="99"/>
  <c r="N172" i="99"/>
  <c r="R45" i="99"/>
  <c r="R172" i="99"/>
  <c r="T45" i="99"/>
  <c r="T172" i="99"/>
  <c r="X45" i="99"/>
  <c r="X172" i="99"/>
  <c r="V45" i="99"/>
  <c r="V172" i="99"/>
  <c r="P45" i="99"/>
  <c r="P172" i="99"/>
  <c r="AD45" i="99"/>
  <c r="AD172" i="99"/>
  <c r="AL45" i="99"/>
  <c r="AL172" i="99"/>
  <c r="AJ45" i="99"/>
  <c r="AJ172" i="99"/>
  <c r="AN45" i="99"/>
  <c r="AN172" i="99"/>
  <c r="J121" i="127"/>
  <c r="CP121" i="127"/>
  <c r="DX121" i="127"/>
  <c r="DO121" i="127"/>
  <c r="DR121" i="127"/>
  <c r="EB121" i="127"/>
  <c r="DU121" i="127"/>
  <c r="EM121" i="127"/>
  <c r="EF121" i="127"/>
  <c r="DZ121" i="127"/>
  <c r="DB121" i="127"/>
  <c r="T121" i="127"/>
  <c r="BH121" i="127"/>
  <c r="EJ121" i="127"/>
  <c r="EE121" i="127"/>
  <c r="DW121" i="127"/>
  <c r="V121" i="127"/>
  <c r="AB121" i="127"/>
  <c r="AP121" i="127"/>
  <c r="AH121" i="127"/>
  <c r="AL121" i="127"/>
  <c r="R121" i="127"/>
  <c r="AN121" i="127"/>
  <c r="CR121" i="127"/>
  <c r="CT121" i="127"/>
  <c r="EN121" i="127"/>
  <c r="EK121" i="127"/>
  <c r="DG121" i="127"/>
  <c r="CX121" i="127"/>
  <c r="DA121" i="127"/>
  <c r="EC121" i="127"/>
  <c r="DC121" i="127"/>
  <c r="DF121" i="127"/>
  <c r="CH121" i="127"/>
  <c r="AT121" i="127"/>
  <c r="P121" i="127"/>
  <c r="DI121" i="127"/>
  <c r="DK121" i="127"/>
  <c r="BV121" i="127"/>
  <c r="BX121" i="127"/>
  <c r="BT121" i="127"/>
  <c r="BR121" i="127"/>
  <c r="AJ121" i="127"/>
  <c r="CB121" i="127"/>
  <c r="N121" i="127"/>
  <c r="CL121" i="127"/>
  <c r="L121" i="127"/>
  <c r="DN121" i="127"/>
  <c r="DQ121" i="127"/>
  <c r="CV121" i="127"/>
  <c r="DS121" i="127"/>
  <c r="DV121" i="127"/>
  <c r="CZ121" i="127"/>
  <c r="DY121" i="127"/>
  <c r="EA121" i="127"/>
  <c r="AX121" i="127"/>
  <c r="AD121" i="127"/>
  <c r="DD121" i="127"/>
  <c r="ED121" i="127"/>
  <c r="EG121" i="127"/>
  <c r="Z121" i="127"/>
  <c r="AZ121" i="127"/>
  <c r="BB121" i="127"/>
  <c r="BF121" i="127"/>
  <c r="BN121" i="127"/>
  <c r="X121" i="127"/>
  <c r="BP121" i="127"/>
  <c r="CN121" i="127"/>
  <c r="CJ121" i="127"/>
  <c r="DH121" i="127"/>
  <c r="EI121" i="127"/>
  <c r="EL121" i="127"/>
  <c r="DL121" i="127"/>
  <c r="CY121" i="127"/>
  <c r="DM121" i="127"/>
  <c r="DP121" i="127"/>
  <c r="DE121" i="127"/>
  <c r="EH121" i="127"/>
  <c r="CF121" i="127"/>
  <c r="BZ121" i="127"/>
  <c r="DT121" i="127"/>
  <c r="DJ121" i="127"/>
  <c r="CW121" i="127"/>
  <c r="BJ121" i="127"/>
  <c r="BL121" i="127"/>
  <c r="BD121" i="127"/>
  <c r="AV121" i="127"/>
  <c r="AR121" i="127"/>
  <c r="AF121" i="127"/>
  <c r="CD121" i="127"/>
  <c r="CU56" i="127"/>
  <c r="CU86" i="127"/>
  <c r="DX127" i="118"/>
  <c r="F117" i="103"/>
  <c r="H59" i="103"/>
  <c r="F100" i="103"/>
  <c r="F88" i="103"/>
  <c r="DX19" i="118"/>
  <c r="G23" i="103"/>
  <c r="G43" i="103"/>
  <c r="I110" i="103"/>
  <c r="H69" i="103"/>
  <c r="DY100" i="118"/>
  <c r="I23" i="103"/>
  <c r="F97" i="103"/>
  <c r="H61" i="103"/>
  <c r="DX148" i="118"/>
  <c r="G74" i="103"/>
  <c r="DY81" i="118"/>
  <c r="H83" i="103"/>
  <c r="I114" i="103"/>
  <c r="G13" i="103"/>
  <c r="DY40" i="118"/>
  <c r="DY77" i="118"/>
  <c r="DX91" i="118"/>
  <c r="I88" i="103"/>
  <c r="G103" i="103"/>
  <c r="G26" i="103"/>
  <c r="J50" i="103"/>
  <c r="DY58" i="118"/>
  <c r="G109" i="103"/>
  <c r="H30" i="103"/>
  <c r="J84" i="103"/>
  <c r="G97" i="103"/>
  <c r="DX12" i="118"/>
  <c r="G69" i="103"/>
  <c r="DY103" i="118"/>
  <c r="DX86" i="118"/>
  <c r="DX109" i="118"/>
  <c r="I26" i="103"/>
  <c r="DY104" i="118"/>
  <c r="DX28" i="118"/>
  <c r="DY36" i="118"/>
  <c r="F45" i="103"/>
  <c r="DX18" i="118"/>
  <c r="I63" i="103"/>
  <c r="H91" i="103"/>
  <c r="DX53" i="118"/>
  <c r="I97" i="103"/>
  <c r="DY18" i="118"/>
  <c r="DY75" i="118"/>
  <c r="DY48" i="118"/>
  <c r="I100" i="103"/>
  <c r="DX123" i="118"/>
  <c r="DY152" i="118"/>
  <c r="DX41" i="118"/>
  <c r="DX39" i="118"/>
  <c r="J33" i="103"/>
  <c r="H98" i="103"/>
  <c r="I68" i="103"/>
  <c r="F29" i="103"/>
  <c r="DY95" i="118"/>
  <c r="DX132" i="118"/>
  <c r="J121" i="103"/>
  <c r="DX32" i="118"/>
  <c r="H105" i="103"/>
  <c r="DX21" i="118"/>
  <c r="DX137" i="118"/>
  <c r="DY71" i="118"/>
  <c r="I98" i="103"/>
  <c r="I59" i="103"/>
  <c r="J98" i="103"/>
  <c r="G29" i="103"/>
  <c r="DX55" i="118"/>
  <c r="DX139" i="118"/>
  <c r="H114" i="103"/>
  <c r="DX82" i="118"/>
  <c r="J22" i="103"/>
  <c r="F86" i="103"/>
  <c r="DY76" i="118"/>
  <c r="DX81" i="118"/>
  <c r="DX58" i="118"/>
  <c r="DY62" i="118"/>
  <c r="DY154" i="118"/>
  <c r="J61" i="103"/>
  <c r="DX149" i="118"/>
  <c r="I83" i="103"/>
  <c r="DX117" i="118"/>
  <c r="F121" i="103"/>
  <c r="DX84" i="118"/>
  <c r="DX119" i="118"/>
  <c r="DX31" i="118"/>
  <c r="G56" i="103"/>
  <c r="I6" i="103"/>
  <c r="DX33" i="118"/>
  <c r="I56" i="103"/>
  <c r="DX57" i="118"/>
  <c r="F65" i="103"/>
  <c r="DX111" i="118"/>
  <c r="H45" i="103"/>
  <c r="DY139" i="118"/>
  <c r="J105" i="103"/>
  <c r="G91" i="103"/>
  <c r="DX136" i="118"/>
  <c r="F53" i="103"/>
  <c r="DY118" i="118"/>
  <c r="F94" i="103"/>
  <c r="H56" i="103"/>
  <c r="H29" i="103"/>
  <c r="DY128" i="118"/>
  <c r="J69" i="103"/>
  <c r="DX98" i="118"/>
  <c r="H49" i="103"/>
  <c r="DX72" i="118"/>
  <c r="DX97" i="118"/>
  <c r="DY46" i="118"/>
  <c r="DX59" i="118"/>
  <c r="DY56" i="118"/>
  <c r="DX104" i="118"/>
  <c r="DY51" i="118"/>
  <c r="DX95" i="118"/>
  <c r="DX88" i="118"/>
  <c r="J23" i="103"/>
  <c r="I93" i="103"/>
  <c r="F69" i="103"/>
  <c r="DY35" i="118"/>
  <c r="DY30" i="118"/>
  <c r="J27" i="103"/>
  <c r="DY136" i="118"/>
  <c r="DY59" i="118"/>
  <c r="G94" i="103"/>
  <c r="DX26" i="118"/>
  <c r="DX118" i="118"/>
  <c r="H84" i="103"/>
  <c r="DY47" i="118"/>
  <c r="DY149" i="118"/>
  <c r="DX46" i="118"/>
  <c r="F13" i="103"/>
  <c r="J83" i="103"/>
  <c r="DY14" i="118"/>
  <c r="F26" i="103"/>
  <c r="DX93" i="118"/>
  <c r="F114" i="103"/>
  <c r="DX131" i="118"/>
  <c r="F59" i="103"/>
  <c r="DX10" i="118"/>
  <c r="J65" i="103"/>
  <c r="I43" i="103"/>
  <c r="H50" i="103"/>
  <c r="DY140" i="118"/>
  <c r="DY102" i="118"/>
  <c r="I27" i="103"/>
  <c r="DX115" i="118"/>
  <c r="I30" i="103"/>
  <c r="DY138" i="118"/>
  <c r="DY16" i="118"/>
  <c r="DX67" i="118"/>
  <c r="DY125" i="118"/>
  <c r="I36" i="103"/>
  <c r="DX40" i="118"/>
  <c r="J39" i="103"/>
  <c r="DY109" i="118"/>
  <c r="DX68" i="118"/>
  <c r="DY22" i="118"/>
  <c r="DY50" i="118"/>
  <c r="H74" i="103"/>
  <c r="J94" i="103"/>
  <c r="I94" i="103"/>
  <c r="DX49" i="118"/>
  <c r="J72" i="103"/>
  <c r="J82" i="103"/>
  <c r="DX102" i="118"/>
  <c r="I82" i="103"/>
  <c r="J36" i="103"/>
  <c r="G33" i="103"/>
  <c r="DY37" i="118"/>
  <c r="H6" i="103"/>
  <c r="DX78" i="118"/>
  <c r="DY79" i="118"/>
  <c r="DY25" i="118"/>
  <c r="I53" i="103"/>
  <c r="F103" i="103"/>
  <c r="DY90" i="118"/>
  <c r="G6" i="103"/>
  <c r="DY115" i="118"/>
  <c r="F36" i="103"/>
  <c r="I89" i="103"/>
  <c r="DY15" i="118"/>
  <c r="DX47" i="118"/>
  <c r="DX71" i="118"/>
  <c r="I86" i="103"/>
  <c r="DX155" i="118"/>
  <c r="DY132" i="118"/>
  <c r="G61" i="103"/>
  <c r="DY28" i="118"/>
  <c r="DY151" i="118"/>
  <c r="DX125" i="118"/>
  <c r="I65" i="103"/>
  <c r="I61" i="103"/>
  <c r="DX66" i="118"/>
  <c r="I22" i="103"/>
  <c r="F56" i="103"/>
  <c r="DY83" i="118"/>
  <c r="DY97" i="118"/>
  <c r="I69" i="103"/>
  <c r="H63" i="103"/>
  <c r="DX16" i="118"/>
  <c r="DX69" i="118"/>
  <c r="G114" i="103"/>
  <c r="DX50" i="118"/>
  <c r="G121" i="103"/>
  <c r="J6" i="103"/>
  <c r="F22" i="103"/>
  <c r="I49" i="103"/>
  <c r="I109" i="103"/>
  <c r="DY135" i="118"/>
  <c r="J13" i="103"/>
  <c r="H94" i="103"/>
  <c r="J73" i="103"/>
  <c r="H109" i="103"/>
  <c r="DY148" i="118"/>
  <c r="I31" i="103"/>
  <c r="DX128" i="118"/>
  <c r="J43" i="103"/>
  <c r="F68" i="103"/>
  <c r="DX90" i="118"/>
  <c r="J26" i="103"/>
  <c r="DX120" i="118"/>
  <c r="I91" i="103"/>
  <c r="DY69" i="118"/>
  <c r="F73" i="103"/>
  <c r="H24" i="103"/>
  <c r="DY143" i="118"/>
  <c r="DX36" i="118"/>
  <c r="DX43" i="118"/>
  <c r="DY53" i="118"/>
  <c r="J56" i="103"/>
  <c r="DX15" i="118"/>
  <c r="I29" i="103"/>
  <c r="DY82" i="118"/>
  <c r="DX24" i="118"/>
  <c r="F83" i="103"/>
  <c r="DY93" i="118"/>
  <c r="DX25" i="118"/>
  <c r="I45" i="103"/>
  <c r="G30" i="103"/>
  <c r="DY55" i="118"/>
  <c r="DY91" i="118"/>
  <c r="H73" i="103"/>
  <c r="F39" i="103"/>
  <c r="DY92" i="118"/>
  <c r="G117" i="103"/>
  <c r="J59" i="103"/>
  <c r="G68" i="103"/>
  <c r="H86" i="103"/>
  <c r="DX35" i="118"/>
  <c r="DX48" i="118"/>
  <c r="G49" i="103"/>
  <c r="DX151" i="118"/>
  <c r="H82" i="103"/>
  <c r="I84" i="103"/>
  <c r="DY131" i="118"/>
  <c r="F31" i="103"/>
  <c r="DX14" i="118"/>
  <c r="F105" i="103"/>
  <c r="DX107" i="118"/>
  <c r="H36" i="103"/>
  <c r="DX22" i="118"/>
  <c r="DY112" i="118"/>
  <c r="DX92" i="118"/>
  <c r="H110" i="103"/>
  <c r="G39" i="103"/>
  <c r="H88" i="103"/>
  <c r="G59" i="103"/>
  <c r="DY86" i="118"/>
  <c r="F82" i="103"/>
  <c r="DY142" i="118"/>
  <c r="DY41" i="118"/>
  <c r="DY31" i="118"/>
  <c r="DX134" i="118"/>
  <c r="DX150" i="118"/>
  <c r="DX156" i="118"/>
  <c r="DX103" i="118"/>
  <c r="DY108" i="118"/>
  <c r="DY137" i="118"/>
  <c r="DX122" i="118"/>
  <c r="F109" i="103"/>
  <c r="F89" i="103"/>
  <c r="DY122" i="118"/>
  <c r="G72" i="103"/>
  <c r="G89" i="103"/>
  <c r="G105" i="103"/>
  <c r="DY12" i="118"/>
  <c r="DY33" i="118"/>
  <c r="F24" i="103"/>
  <c r="G73" i="103"/>
  <c r="DX83" i="118"/>
  <c r="I13" i="103"/>
  <c r="DX79" i="118"/>
  <c r="DY39" i="118"/>
  <c r="DY121" i="118"/>
  <c r="H93" i="103"/>
  <c r="DX75" i="118"/>
  <c r="G93" i="103"/>
  <c r="DY44" i="118"/>
  <c r="I74" i="103"/>
  <c r="F72" i="103"/>
  <c r="J49" i="103"/>
  <c r="J53" i="103"/>
  <c r="DX30" i="118"/>
  <c r="G98" i="103"/>
  <c r="H23" i="103"/>
  <c r="DY150" i="118"/>
  <c r="DY68" i="118"/>
  <c r="DY74" i="118"/>
  <c r="J86" i="103"/>
  <c r="I121" i="103"/>
  <c r="I33" i="103"/>
  <c r="DY67" i="118"/>
  <c r="DX154" i="118"/>
  <c r="DX100" i="118"/>
  <c r="DY106" i="118"/>
  <c r="F93" i="103"/>
  <c r="F27" i="103"/>
  <c r="DX144" i="118"/>
  <c r="DX44" i="118"/>
  <c r="DY119" i="118"/>
  <c r="I103" i="103"/>
  <c r="G36" i="103"/>
  <c r="DY134" i="118"/>
  <c r="H33" i="103"/>
  <c r="DX142" i="118"/>
  <c r="I72" i="103"/>
  <c r="G27" i="103"/>
  <c r="H39" i="103"/>
  <c r="DX129" i="118"/>
  <c r="DX61" i="118"/>
  <c r="DY10" i="118"/>
  <c r="DY78" i="118"/>
  <c r="DX76" i="118"/>
  <c r="H72" i="103"/>
  <c r="J97" i="103"/>
  <c r="H117" i="103"/>
  <c r="J103" i="103"/>
  <c r="H103" i="103"/>
  <c r="DX65" i="118"/>
  <c r="I24" i="103"/>
  <c r="F50" i="103"/>
  <c r="DX37" i="118"/>
  <c r="I50" i="103"/>
  <c r="DX112" i="118"/>
  <c r="H68" i="103"/>
  <c r="G83" i="103"/>
  <c r="DY98" i="118"/>
  <c r="F6" i="103"/>
  <c r="DX143" i="118"/>
  <c r="G31" i="103"/>
  <c r="DX106" i="118"/>
  <c r="DX73" i="118"/>
  <c r="DX152" i="118"/>
  <c r="H89" i="103"/>
  <c r="DX108" i="118"/>
  <c r="H100" i="103"/>
  <c r="DX121" i="118"/>
  <c r="DX146" i="118"/>
  <c r="F23" i="103"/>
  <c r="G110" i="103"/>
  <c r="J74" i="103"/>
  <c r="J100" i="103"/>
  <c r="DY144" i="118"/>
  <c r="DY57" i="118"/>
  <c r="J93" i="103"/>
  <c r="J89" i="103"/>
  <c r="DX140" i="118"/>
  <c r="DY84" i="118"/>
  <c r="DY24" i="118"/>
  <c r="DX64" i="118"/>
  <c r="DY72" i="118"/>
  <c r="DX135" i="118"/>
  <c r="J114" i="103"/>
  <c r="F61" i="103"/>
  <c r="G50" i="103"/>
  <c r="DX51" i="118"/>
  <c r="F43" i="103"/>
  <c r="DX62" i="118"/>
  <c r="DY73" i="118"/>
  <c r="F63" i="103"/>
  <c r="DY129" i="118"/>
  <c r="DY26" i="118"/>
  <c r="G24" i="103"/>
  <c r="J29" i="103"/>
  <c r="DY117" i="118"/>
  <c r="DY116" i="118"/>
  <c r="H26" i="103"/>
  <c r="J88" i="103"/>
  <c r="DY32" i="118"/>
  <c r="J110" i="103"/>
  <c r="G86" i="103"/>
  <c r="F33" i="103"/>
  <c r="DX113" i="118"/>
  <c r="DY146" i="118"/>
  <c r="DY19" i="118"/>
  <c r="DY13" i="118"/>
  <c r="DX116" i="118"/>
  <c r="F110" i="103"/>
  <c r="G100" i="103"/>
  <c r="DY156" i="118"/>
  <c r="DY111" i="118"/>
  <c r="H13" i="103"/>
  <c r="J63" i="103"/>
  <c r="DY64" i="118"/>
  <c r="J117" i="103"/>
  <c r="G63" i="103"/>
  <c r="DY120" i="118"/>
  <c r="DX9" i="118"/>
  <c r="DY49" i="118"/>
  <c r="I73" i="103"/>
  <c r="H31" i="103"/>
  <c r="F49" i="103"/>
  <c r="DY43" i="118"/>
  <c r="F74" i="103"/>
  <c r="I105" i="103"/>
  <c r="DY65" i="118"/>
  <c r="DY155" i="118"/>
  <c r="H27" i="103"/>
  <c r="DY9" i="118"/>
  <c r="G65" i="103"/>
  <c r="I39" i="103"/>
  <c r="J91" i="103"/>
  <c r="DX77" i="118"/>
  <c r="I117" i="103"/>
  <c r="J30" i="103"/>
  <c r="G45" i="103"/>
  <c r="H22" i="103"/>
  <c r="DX74" i="118"/>
  <c r="H65" i="103"/>
  <c r="F98" i="103"/>
  <c r="DY88" i="118"/>
  <c r="DY127" i="118"/>
  <c r="DY113" i="118"/>
  <c r="H97" i="103"/>
  <c r="H121" i="103"/>
  <c r="DY66" i="118"/>
  <c r="J24" i="103"/>
  <c r="DX13" i="118"/>
  <c r="DX138" i="118"/>
  <c r="G84" i="103"/>
  <c r="G82" i="103"/>
  <c r="F84" i="103"/>
  <c r="DY107" i="118"/>
  <c r="F30" i="103"/>
  <c r="DY61" i="118"/>
  <c r="G22" i="103"/>
  <c r="H43" i="103"/>
  <c r="F91" i="103"/>
  <c r="J68" i="103"/>
  <c r="J45" i="103"/>
  <c r="J31" i="103"/>
  <c r="DY21" i="118"/>
  <c r="G53" i="103"/>
  <c r="H53" i="103"/>
  <c r="DY123" i="118"/>
  <c r="G88" i="103"/>
  <c r="J109" i="103"/>
  <c r="DX56" i="118"/>
  <c r="D80" i="119"/>
  <c r="D122" i="119"/>
  <c r="K63" i="103"/>
  <c r="E98" i="119"/>
  <c r="D85" i="119"/>
  <c r="E109" i="119"/>
  <c r="F1" i="103"/>
  <c r="K6" i="103"/>
  <c r="D54" i="119"/>
  <c r="E51" i="119"/>
  <c r="E80" i="119"/>
  <c r="E68" i="119"/>
  <c r="D91" i="119"/>
  <c r="D115" i="119"/>
  <c r="K98" i="103"/>
  <c r="E54" i="119"/>
  <c r="M23" i="103"/>
  <c r="E28" i="119"/>
  <c r="D57" i="119"/>
  <c r="E87" i="119"/>
  <c r="O109" i="103"/>
  <c r="E67" i="119"/>
  <c r="E46" i="119"/>
  <c r="M65" i="103"/>
  <c r="D69" i="119"/>
  <c r="L83" i="103"/>
  <c r="D86" i="119"/>
  <c r="D59" i="119"/>
  <c r="M22" i="103"/>
  <c r="D67" i="119"/>
  <c r="M68" i="103"/>
  <c r="L88" i="103"/>
  <c r="D97" i="119"/>
  <c r="L98" i="103"/>
  <c r="M49" i="103"/>
  <c r="D60" i="119"/>
  <c r="L45" i="103"/>
  <c r="N50" i="103"/>
  <c r="K43" i="103"/>
  <c r="O31" i="103"/>
  <c r="O30" i="103"/>
  <c r="D87" i="119"/>
  <c r="O69" i="103"/>
  <c r="N117" i="103"/>
  <c r="D40" i="119"/>
  <c r="E110" i="119"/>
  <c r="O45" i="103"/>
  <c r="D72" i="119"/>
  <c r="K50" i="103"/>
  <c r="D34" i="119"/>
  <c r="M29" i="103"/>
  <c r="N24" i="103"/>
  <c r="E107" i="119"/>
  <c r="O68" i="103"/>
  <c r="M56" i="103"/>
  <c r="O91" i="103"/>
  <c r="D61" i="119"/>
  <c r="D51" i="119"/>
  <c r="K94" i="103"/>
  <c r="N39" i="103"/>
  <c r="M103" i="103"/>
  <c r="O53" i="103"/>
  <c r="L65" i="103"/>
  <c r="E30" i="119"/>
  <c r="E19" i="119"/>
  <c r="O103" i="103"/>
  <c r="L50" i="103"/>
  <c r="M27" i="103"/>
  <c r="M117" i="103"/>
  <c r="E102" i="119"/>
  <c r="M53" i="103"/>
  <c r="E131" i="119"/>
  <c r="K53" i="103"/>
  <c r="O97" i="103"/>
  <c r="O49" i="103"/>
  <c r="E78" i="119"/>
  <c r="M72" i="103"/>
  <c r="K61" i="103"/>
  <c r="D116" i="119"/>
  <c r="K91" i="103"/>
  <c r="E61" i="119"/>
  <c r="L91" i="103"/>
  <c r="N105" i="103"/>
  <c r="O105" i="103"/>
  <c r="L53" i="103"/>
  <c r="E119" i="119"/>
  <c r="K74" i="103"/>
  <c r="M45" i="103"/>
  <c r="D120" i="119"/>
  <c r="E44" i="119"/>
  <c r="D71" i="119"/>
  <c r="O114" i="103"/>
  <c r="M43" i="103"/>
  <c r="K49" i="103"/>
  <c r="K72" i="103"/>
  <c r="O89" i="103"/>
  <c r="E73" i="119"/>
  <c r="D96" i="119"/>
  <c r="M31" i="103"/>
  <c r="E20" i="119"/>
  <c r="N74" i="103"/>
  <c r="O93" i="103"/>
  <c r="K65" i="103"/>
  <c r="E45" i="119"/>
  <c r="L22" i="103"/>
  <c r="D55" i="119"/>
  <c r="N73" i="103"/>
  <c r="L93" i="103"/>
  <c r="N56" i="103"/>
  <c r="E49" i="119"/>
  <c r="D37" i="119"/>
  <c r="D70" i="119"/>
  <c r="E58" i="119"/>
  <c r="D19" i="119"/>
  <c r="I1" i="103"/>
  <c r="N6" i="103"/>
  <c r="E55" i="119"/>
  <c r="D58" i="119"/>
  <c r="L56" i="103"/>
  <c r="D111" i="119"/>
  <c r="D35" i="119"/>
  <c r="M93" i="103"/>
  <c r="E123" i="119"/>
  <c r="D103" i="119"/>
  <c r="M39" i="103"/>
  <c r="L27" i="103"/>
  <c r="E105" i="119"/>
  <c r="O100" i="103"/>
  <c r="E104" i="119"/>
  <c r="N72" i="103"/>
  <c r="D78" i="119"/>
  <c r="E41" i="119"/>
  <c r="K121" i="103"/>
  <c r="D74" i="119"/>
  <c r="O74" i="103"/>
  <c r="L63" i="103"/>
  <c r="D121" i="119"/>
  <c r="N69" i="103"/>
  <c r="D101" i="119"/>
  <c r="N13" i="103"/>
  <c r="K30" i="103"/>
  <c r="O36" i="103"/>
  <c r="N83" i="103"/>
  <c r="O117" i="103"/>
  <c r="D77" i="119"/>
  <c r="N82" i="103"/>
  <c r="D126" i="119"/>
  <c r="E60" i="119"/>
  <c r="O61" i="103"/>
  <c r="L73" i="103"/>
  <c r="E93" i="119"/>
  <c r="E86" i="119"/>
  <c r="E130" i="119"/>
  <c r="O63" i="103"/>
  <c r="M33" i="103"/>
  <c r="D89" i="119"/>
  <c r="E59" i="119"/>
  <c r="O82" i="103"/>
  <c r="D56" i="119"/>
  <c r="M13" i="103"/>
  <c r="E114" i="119"/>
  <c r="E77" i="119"/>
  <c r="K24" i="103"/>
  <c r="O72" i="103"/>
  <c r="D75" i="119"/>
  <c r="E96" i="119"/>
  <c r="L36" i="103"/>
  <c r="K56" i="103"/>
  <c r="E71" i="119"/>
  <c r="E37" i="119"/>
  <c r="L110" i="103"/>
  <c r="N22" i="103"/>
  <c r="E132" i="119"/>
  <c r="N103" i="103"/>
  <c r="D49" i="119"/>
  <c r="K86" i="103"/>
  <c r="K84" i="103"/>
  <c r="O22" i="103"/>
  <c r="L100" i="103"/>
  <c r="D62" i="119"/>
  <c r="D76" i="119"/>
  <c r="E21" i="119"/>
  <c r="K23" i="103"/>
  <c r="M114" i="103"/>
  <c r="E103" i="119"/>
  <c r="N61" i="103"/>
  <c r="D119" i="119"/>
  <c r="L105" i="103"/>
  <c r="N94" i="103"/>
  <c r="D53" i="119"/>
  <c r="K110" i="103"/>
  <c r="D45" i="119"/>
  <c r="N65" i="103"/>
  <c r="O94" i="103"/>
  <c r="L29" i="103"/>
  <c r="D100" i="119"/>
  <c r="O98" i="103"/>
  <c r="M74" i="103"/>
  <c r="N59" i="103"/>
  <c r="E22" i="119"/>
  <c r="L39" i="103"/>
  <c r="D108" i="119"/>
  <c r="N98" i="103"/>
  <c r="M110" i="103"/>
  <c r="E50" i="119"/>
  <c r="L89" i="103"/>
  <c r="D83" i="119"/>
  <c r="E66" i="119"/>
  <c r="D124" i="119"/>
  <c r="E128" i="119"/>
  <c r="D117" i="119"/>
  <c r="E27" i="119"/>
  <c r="E97" i="119"/>
  <c r="D123" i="119"/>
  <c r="D29" i="119"/>
  <c r="E33" i="119"/>
  <c r="D28" i="119"/>
  <c r="L72" i="103"/>
  <c r="M36" i="103"/>
  <c r="D93" i="119"/>
  <c r="L61" i="103"/>
  <c r="M105" i="103"/>
  <c r="D36" i="119"/>
  <c r="E113" i="119"/>
  <c r="O121" i="103"/>
  <c r="E106" i="119"/>
  <c r="K105" i="103"/>
  <c r="D113" i="119"/>
  <c r="D105" i="119"/>
  <c r="D23" i="119"/>
  <c r="E85" i="119"/>
  <c r="E124" i="119"/>
  <c r="K31" i="103"/>
  <c r="E29" i="119"/>
  <c r="K29" i="103"/>
  <c r="K27" i="103"/>
  <c r="E112" i="119"/>
  <c r="D64" i="119"/>
  <c r="N68" i="103"/>
  <c r="N84" i="103"/>
  <c r="D131" i="119"/>
  <c r="M82" i="103"/>
  <c r="E95" i="119"/>
  <c r="D98" i="119"/>
  <c r="D128" i="119"/>
  <c r="M98" i="103"/>
  <c r="K93" i="103"/>
  <c r="O33" i="103"/>
  <c r="K89" i="103"/>
  <c r="L49" i="103"/>
  <c r="D41" i="119"/>
  <c r="D48" i="119"/>
  <c r="O39" i="103"/>
  <c r="D43" i="119"/>
  <c r="D38" i="119"/>
  <c r="D42" i="119"/>
  <c r="E129" i="119"/>
  <c r="E92" i="119"/>
  <c r="M86" i="103"/>
  <c r="D107" i="119"/>
  <c r="K109" i="103"/>
  <c r="N36" i="103"/>
  <c r="N100" i="103"/>
  <c r="M100" i="103"/>
  <c r="E108" i="119"/>
  <c r="K33" i="103"/>
  <c r="L68" i="103"/>
  <c r="D63" i="119"/>
  <c r="O59" i="103"/>
  <c r="E48" i="119"/>
  <c r="L117" i="103"/>
  <c r="E25" i="119"/>
  <c r="E70" i="119"/>
  <c r="E83" i="119"/>
  <c r="E118" i="119"/>
  <c r="E26" i="119"/>
  <c r="L86" i="103"/>
  <c r="N30" i="103"/>
  <c r="N97" i="103"/>
  <c r="D52" i="119"/>
  <c r="D106" i="119"/>
  <c r="K39" i="103"/>
  <c r="L82" i="103"/>
  <c r="M91" i="103"/>
  <c r="M73" i="103"/>
  <c r="D99" i="119"/>
  <c r="N27" i="103"/>
  <c r="N63" i="103"/>
  <c r="E82" i="119"/>
  <c r="D26" i="119"/>
  <c r="D94" i="119"/>
  <c r="E89" i="119"/>
  <c r="K45" i="103"/>
  <c r="O110" i="103"/>
  <c r="E120" i="119"/>
  <c r="E39" i="119"/>
  <c r="D88" i="119"/>
  <c r="E53" i="119"/>
  <c r="M50" i="103"/>
  <c r="D33" i="119"/>
  <c r="E117" i="119"/>
  <c r="L30" i="103"/>
  <c r="N43" i="103"/>
  <c r="L84" i="103"/>
  <c r="N45" i="103"/>
  <c r="O65" i="103"/>
  <c r="E91" i="119"/>
  <c r="E36" i="119"/>
  <c r="D31" i="119"/>
  <c r="N26" i="103"/>
  <c r="D20" i="119"/>
  <c r="D95" i="119"/>
  <c r="E84" i="119"/>
  <c r="K59" i="103"/>
  <c r="D79" i="119"/>
  <c r="K83" i="103"/>
  <c r="E90" i="119"/>
  <c r="O88" i="103"/>
  <c r="D30" i="119"/>
  <c r="D112" i="119"/>
  <c r="L69" i="103"/>
  <c r="D130" i="119"/>
  <c r="E76" i="119"/>
  <c r="K114" i="103"/>
  <c r="D21" i="119"/>
  <c r="N29" i="103"/>
  <c r="D84" i="119"/>
  <c r="D118" i="119"/>
  <c r="K26" i="103"/>
  <c r="D24" i="119"/>
  <c r="E23" i="119"/>
  <c r="L97" i="103"/>
  <c r="O83" i="103"/>
  <c r="E94" i="119"/>
  <c r="O56" i="103"/>
  <c r="O84" i="103"/>
  <c r="M89" i="103"/>
  <c r="K13" i="103"/>
  <c r="M26" i="103"/>
  <c r="D46" i="119"/>
  <c r="M30" i="103"/>
  <c r="E63" i="119"/>
  <c r="E52" i="119"/>
  <c r="E126" i="119"/>
  <c r="L109" i="103"/>
  <c r="D90" i="119"/>
  <c r="D44" i="119"/>
  <c r="E47" i="119"/>
  <c r="E56" i="119"/>
  <c r="E100" i="119"/>
  <c r="D39" i="119"/>
  <c r="M84" i="103"/>
  <c r="O50" i="103"/>
  <c r="N33" i="103"/>
  <c r="E122" i="119"/>
  <c r="D102" i="119"/>
  <c r="L26" i="103"/>
  <c r="D132" i="119"/>
  <c r="M24" i="103"/>
  <c r="L103" i="103"/>
  <c r="D129" i="119"/>
  <c r="K73" i="103"/>
  <c r="D32" i="119"/>
  <c r="E101" i="119"/>
  <c r="E65" i="119"/>
  <c r="N91" i="103"/>
  <c r="L94" i="103"/>
  <c r="D127" i="119"/>
  <c r="N88" i="103"/>
  <c r="D22" i="119"/>
  <c r="D104" i="119"/>
  <c r="D82" i="119"/>
  <c r="E57" i="119"/>
  <c r="E72" i="119"/>
  <c r="D114" i="119"/>
  <c r="O26" i="103"/>
  <c r="E116" i="119"/>
  <c r="E42" i="119"/>
  <c r="D81" i="119"/>
  <c r="O27" i="103"/>
  <c r="L13" i="103"/>
  <c r="O29" i="103"/>
  <c r="E34" i="119"/>
  <c r="N114" i="103"/>
  <c r="K68" i="103"/>
  <c r="E38" i="119"/>
  <c r="M83" i="103"/>
  <c r="D68" i="119"/>
  <c r="O43" i="103"/>
  <c r="D110" i="119"/>
  <c r="N31" i="103"/>
  <c r="E75" i="119"/>
  <c r="E35" i="119"/>
  <c r="K69" i="103"/>
  <c r="L74" i="103"/>
  <c r="O24" i="103"/>
  <c r="E125" i="119"/>
  <c r="N93" i="103"/>
  <c r="D125" i="119"/>
  <c r="L24" i="103"/>
  <c r="M109" i="103"/>
  <c r="N86" i="103"/>
  <c r="M61" i="103"/>
  <c r="N121" i="103"/>
  <c r="K97" i="103"/>
  <c r="E43" i="119"/>
  <c r="O73" i="103"/>
  <c r="D66" i="119"/>
  <c r="E62" i="119"/>
  <c r="N23" i="103"/>
  <c r="D47" i="119"/>
  <c r="E88" i="119"/>
  <c r="O86" i="103"/>
  <c r="E24" i="119"/>
  <c r="M69" i="103"/>
  <c r="E121" i="119"/>
  <c r="M94" i="103"/>
  <c r="N110" i="103"/>
  <c r="D92" i="119"/>
  <c r="O13" i="103"/>
  <c r="N89" i="103"/>
  <c r="L43" i="103"/>
  <c r="E115" i="119"/>
  <c r="K36" i="103"/>
  <c r="E69" i="119"/>
  <c r="N109" i="103"/>
  <c r="O23" i="103"/>
  <c r="K82" i="103"/>
  <c r="E99" i="119"/>
  <c r="L23" i="103"/>
  <c r="N49" i="103"/>
  <c r="G1" i="103"/>
  <c r="L6" i="103"/>
  <c r="D27" i="119"/>
  <c r="E32" i="119"/>
  <c r="E81" i="119"/>
  <c r="K88" i="103"/>
  <c r="K22" i="103"/>
  <c r="K103" i="103"/>
  <c r="E79" i="119"/>
  <c r="J1" i="103"/>
  <c r="O6" i="103"/>
  <c r="N53" i="103"/>
  <c r="M121" i="103"/>
  <c r="K100" i="103"/>
  <c r="E111" i="119"/>
  <c r="L121" i="103"/>
  <c r="E31" i="119"/>
  <c r="E64" i="119"/>
  <c r="D50" i="119"/>
  <c r="E74" i="119"/>
  <c r="M59" i="103"/>
  <c r="L59" i="103"/>
  <c r="D73" i="119"/>
  <c r="M97" i="103"/>
  <c r="M6" i="103"/>
  <c r="H1" i="103"/>
  <c r="K117" i="103"/>
  <c r="L114" i="103"/>
  <c r="D109" i="119"/>
  <c r="E127" i="119"/>
  <c r="D65" i="119"/>
  <c r="E40" i="119"/>
  <c r="M88" i="103"/>
  <c r="D25" i="119"/>
  <c r="L33" i="103"/>
  <c r="L31" i="103"/>
  <c r="M63" i="103"/>
  <c r="V261" i="99"/>
  <c r="U261" i="99"/>
  <c r="N261" i="99"/>
  <c r="M261" i="99"/>
  <c r="V256" i="99"/>
  <c r="U256" i="99"/>
  <c r="D309" i="99"/>
  <c r="J260" i="99"/>
  <c r="I260" i="99"/>
  <c r="D277" i="99"/>
  <c r="P259" i="99"/>
  <c r="O259" i="99"/>
  <c r="D294" i="99"/>
  <c r="J257" i="99"/>
  <c r="I257" i="99"/>
  <c r="D274" i="99"/>
  <c r="J258" i="99"/>
  <c r="I258" i="99"/>
  <c r="D275" i="99"/>
  <c r="P261" i="99"/>
  <c r="O261" i="99"/>
  <c r="N257" i="99"/>
  <c r="M257" i="99"/>
  <c r="D286" i="99"/>
  <c r="V262" i="99"/>
  <c r="U262" i="99"/>
  <c r="P256" i="99"/>
  <c r="O256" i="99"/>
  <c r="D291" i="99"/>
  <c r="N255" i="99"/>
  <c r="M255" i="99"/>
  <c r="D284" i="99"/>
  <c r="J263" i="99"/>
  <c r="I263" i="99"/>
  <c r="N262" i="99"/>
  <c r="M262" i="99"/>
  <c r="N258" i="99"/>
  <c r="M258" i="99"/>
  <c r="D287" i="99"/>
  <c r="J262" i="99"/>
  <c r="I262" i="99"/>
  <c r="J259" i="99"/>
  <c r="I259" i="99"/>
  <c r="D276" i="99"/>
  <c r="V258" i="99"/>
  <c r="U258" i="99"/>
  <c r="D311" i="99"/>
  <c r="V257" i="99"/>
  <c r="U257" i="99"/>
  <c r="D310" i="99"/>
  <c r="V259" i="99"/>
  <c r="U259" i="99"/>
  <c r="D312" i="99"/>
  <c r="P262" i="99"/>
  <c r="O262" i="99"/>
  <c r="P257" i="99"/>
  <c r="O257" i="99"/>
  <c r="D292" i="99"/>
  <c r="AF258" i="99"/>
  <c r="AE258" i="99"/>
  <c r="D341" i="99"/>
  <c r="N256" i="99"/>
  <c r="M256" i="99"/>
  <c r="D285" i="99"/>
  <c r="N260" i="99"/>
  <c r="M260" i="99"/>
  <c r="D289" i="99"/>
  <c r="J255" i="99"/>
  <c r="I255" i="99"/>
  <c r="D272" i="99"/>
  <c r="J256" i="99"/>
  <c r="I256" i="99"/>
  <c r="D273" i="99"/>
  <c r="V263" i="99"/>
  <c r="U263" i="99"/>
  <c r="V260" i="99"/>
  <c r="U260" i="99"/>
  <c r="D313" i="99"/>
  <c r="P263" i="99"/>
  <c r="O263" i="99"/>
  <c r="P255" i="99"/>
  <c r="O255" i="99"/>
  <c r="D290" i="99"/>
  <c r="P260" i="99"/>
  <c r="O260" i="99"/>
  <c r="D295" i="99"/>
  <c r="N263" i="99"/>
  <c r="M263" i="99"/>
  <c r="N259" i="99"/>
  <c r="M259" i="99"/>
  <c r="D288" i="99"/>
  <c r="J261" i="99"/>
  <c r="I261" i="99"/>
  <c r="V255" i="99"/>
  <c r="U255" i="99"/>
  <c r="D308" i="99"/>
  <c r="P258" i="99"/>
  <c r="O258" i="99"/>
  <c r="D293" i="99"/>
  <c r="AJ260" i="99"/>
  <c r="AI260" i="99"/>
  <c r="D355" i="99"/>
  <c r="AN256" i="99"/>
  <c r="AM256" i="99"/>
  <c r="D363" i="99"/>
  <c r="AN261" i="99"/>
  <c r="AM261" i="99"/>
  <c r="AL255" i="99"/>
  <c r="AK255" i="99"/>
  <c r="D356" i="99"/>
  <c r="AB259" i="99"/>
  <c r="AA259" i="99"/>
  <c r="D330" i="99"/>
  <c r="AF256" i="99"/>
  <c r="AE256" i="99"/>
  <c r="D339" i="99"/>
  <c r="AH259" i="99"/>
  <c r="AG259" i="99"/>
  <c r="D348" i="99"/>
  <c r="L256" i="99"/>
  <c r="K256" i="99"/>
  <c r="D279" i="99"/>
  <c r="DU125" i="127"/>
  <c r="DU126" i="127"/>
  <c r="FN14" i="127"/>
  <c r="P2" i="129"/>
  <c r="AB256" i="99"/>
  <c r="AA256" i="99"/>
  <c r="D327" i="99"/>
  <c r="T255" i="99"/>
  <c r="S255" i="99"/>
  <c r="D302" i="99"/>
  <c r="AJ257" i="99"/>
  <c r="AI257" i="99"/>
  <c r="D352" i="99"/>
  <c r="AN260" i="99"/>
  <c r="AM260" i="99"/>
  <c r="D367" i="99"/>
  <c r="EA125" i="127"/>
  <c r="EA126" i="127"/>
  <c r="FT86" i="127"/>
  <c r="O45" i="129"/>
  <c r="DV125" i="127"/>
  <c r="DV126" i="127"/>
  <c r="FO72" i="127"/>
  <c r="AF263" i="99"/>
  <c r="AE263" i="99"/>
  <c r="AJ261" i="99"/>
  <c r="AI261" i="99"/>
  <c r="AF255" i="99"/>
  <c r="AE255" i="99"/>
  <c r="D338" i="99"/>
  <c r="AJ259" i="99"/>
  <c r="AI259" i="99"/>
  <c r="D354" i="99"/>
  <c r="AN257" i="99"/>
  <c r="AM257" i="99"/>
  <c r="D364" i="99"/>
  <c r="L262" i="99"/>
  <c r="K262" i="99"/>
  <c r="G45" i="129"/>
  <c r="L25" i="129"/>
  <c r="H40" i="129"/>
  <c r="CZ125" i="127"/>
  <c r="CZ126" i="127"/>
  <c r="ES104" i="127"/>
  <c r="O24" i="129"/>
  <c r="FN86" i="127"/>
  <c r="AN258" i="99"/>
  <c r="AM258" i="99"/>
  <c r="D365" i="99"/>
  <c r="I45" i="129"/>
  <c r="E7" i="129"/>
  <c r="P36" i="129"/>
  <c r="F45" i="129"/>
  <c r="DG125" i="127"/>
  <c r="DG126" i="127"/>
  <c r="EZ101" i="127"/>
  <c r="DN125" i="127"/>
  <c r="DN126" i="127"/>
  <c r="FG86" i="127"/>
  <c r="FN112" i="127"/>
  <c r="P25" i="129"/>
  <c r="AL259" i="99"/>
  <c r="AK259" i="99"/>
  <c r="D360" i="99"/>
  <c r="AL260" i="99"/>
  <c r="AK260" i="99"/>
  <c r="D361" i="99"/>
  <c r="AL258" i="99"/>
  <c r="AK258" i="99"/>
  <c r="D359" i="99"/>
  <c r="AL257" i="99"/>
  <c r="AK257" i="99"/>
  <c r="D358" i="99"/>
  <c r="AL256" i="99"/>
  <c r="AK256" i="99"/>
  <c r="D357" i="99"/>
  <c r="AL262" i="99"/>
  <c r="AK262" i="99"/>
  <c r="X260" i="99"/>
  <c r="W260" i="99"/>
  <c r="D319" i="99"/>
  <c r="X259" i="99"/>
  <c r="W259" i="99"/>
  <c r="D318" i="99"/>
  <c r="X257" i="99"/>
  <c r="W257" i="99"/>
  <c r="D316" i="99"/>
  <c r="AH258" i="99"/>
  <c r="AG258" i="99"/>
  <c r="D347" i="99"/>
  <c r="AH257" i="99"/>
  <c r="AG257" i="99"/>
  <c r="D346" i="99"/>
  <c r="AH262" i="99"/>
  <c r="AG262" i="99"/>
  <c r="AD260" i="99"/>
  <c r="AC260" i="99"/>
  <c r="D337" i="99"/>
  <c r="AD261" i="99"/>
  <c r="AC261" i="99"/>
  <c r="AD259" i="99"/>
  <c r="AC259" i="99"/>
  <c r="D336" i="99"/>
  <c r="AD255" i="99"/>
  <c r="AC255" i="99"/>
  <c r="D332" i="99"/>
  <c r="T261" i="99"/>
  <c r="S261" i="99"/>
  <c r="T259" i="99"/>
  <c r="S259" i="99"/>
  <c r="D306" i="99"/>
  <c r="O19" i="129"/>
  <c r="E19" i="129"/>
  <c r="N40" i="129"/>
  <c r="O40" i="129"/>
  <c r="L40" i="129"/>
  <c r="J40" i="129"/>
  <c r="I40" i="129"/>
  <c r="E40" i="129"/>
  <c r="F40" i="129"/>
  <c r="H36" i="129"/>
  <c r="CY125" i="127"/>
  <c r="CY126" i="127"/>
  <c r="ER18" i="127"/>
  <c r="DY125" i="127"/>
  <c r="DY126" i="127"/>
  <c r="L24" i="129"/>
  <c r="J25" i="129"/>
  <c r="DZ125" i="127"/>
  <c r="DZ126" i="127"/>
  <c r="FS86" i="127"/>
  <c r="EG125" i="127"/>
  <c r="EG126" i="127"/>
  <c r="L7" i="129"/>
  <c r="O2" i="129"/>
  <c r="J19" i="129"/>
  <c r="EH125" i="127"/>
  <c r="EH126" i="127"/>
  <c r="GA48" i="127"/>
  <c r="EB125" i="127"/>
  <c r="EB126" i="127"/>
  <c r="FU26" i="127"/>
  <c r="Z259" i="99"/>
  <c r="Y259" i="99"/>
  <c r="D324" i="99"/>
  <c r="Z258" i="99"/>
  <c r="Y258" i="99"/>
  <c r="D323" i="99"/>
  <c r="Z261" i="99"/>
  <c r="Y261" i="99"/>
  <c r="Z256" i="99"/>
  <c r="Y256" i="99"/>
  <c r="D321" i="99"/>
  <c r="Z260" i="99"/>
  <c r="Y260" i="99"/>
  <c r="D325" i="99"/>
  <c r="Z255" i="99"/>
  <c r="Y255" i="99"/>
  <c r="D320" i="99"/>
  <c r="Z262" i="99"/>
  <c r="Y262" i="99"/>
  <c r="F42" i="129"/>
  <c r="J42" i="129"/>
  <c r="I42" i="129"/>
  <c r="X256" i="99"/>
  <c r="W256" i="99"/>
  <c r="D315" i="99"/>
  <c r="H7" i="129"/>
  <c r="J7" i="129"/>
  <c r="AB258" i="99"/>
  <c r="AA258" i="99"/>
  <c r="D329" i="99"/>
  <c r="AB255" i="99"/>
  <c r="AA255" i="99"/>
  <c r="D326" i="99"/>
  <c r="AB260" i="99"/>
  <c r="AA260" i="99"/>
  <c r="D331" i="99"/>
  <c r="AB263" i="99"/>
  <c r="AA263" i="99"/>
  <c r="AB257" i="99"/>
  <c r="AA257" i="99"/>
  <c r="D328" i="99"/>
  <c r="AB262" i="99"/>
  <c r="AA262" i="99"/>
  <c r="AB261" i="99"/>
  <c r="AA261" i="99"/>
  <c r="R259" i="99"/>
  <c r="Q259" i="99"/>
  <c r="D300" i="99"/>
  <c r="R262" i="99"/>
  <c r="Q262" i="99"/>
  <c r="R257" i="99"/>
  <c r="Q257" i="99"/>
  <c r="D298" i="99"/>
  <c r="R258" i="99"/>
  <c r="Q258" i="99"/>
  <c r="D299" i="99"/>
  <c r="R255" i="99"/>
  <c r="Q255" i="99"/>
  <c r="D296" i="99"/>
  <c r="R261" i="99"/>
  <c r="Q261" i="99"/>
  <c r="R256" i="99"/>
  <c r="Q256" i="99"/>
  <c r="D297" i="99"/>
  <c r="AD257" i="99"/>
  <c r="AC257" i="99"/>
  <c r="D334" i="99"/>
  <c r="Z257" i="99"/>
  <c r="Y257" i="99"/>
  <c r="D322" i="99"/>
  <c r="AL263" i="99"/>
  <c r="AK263" i="99"/>
  <c r="R263" i="99"/>
  <c r="Q263" i="99"/>
  <c r="G7" i="129"/>
  <c r="K7" i="129"/>
  <c r="F25" i="129"/>
  <c r="AH255" i="99"/>
  <c r="AG255" i="99"/>
  <c r="D344" i="99"/>
  <c r="Z263" i="99"/>
  <c r="Y263" i="99"/>
  <c r="AL261" i="99"/>
  <c r="AK261" i="99"/>
  <c r="R260" i="99"/>
  <c r="Q260" i="99"/>
  <c r="D301" i="99"/>
  <c r="FN38" i="127"/>
  <c r="FN98" i="127"/>
  <c r="FN88" i="127"/>
  <c r="FN8" i="127"/>
  <c r="FN36" i="127"/>
  <c r="FN73" i="127"/>
  <c r="FN6" i="127"/>
  <c r="FN18" i="127"/>
  <c r="FN10" i="127"/>
  <c r="FN30" i="127"/>
  <c r="FN27" i="127"/>
  <c r="FN41" i="127"/>
  <c r="FN24" i="127"/>
  <c r="FN26" i="127"/>
  <c r="FN47" i="127"/>
  <c r="FN61" i="127"/>
  <c r="FN77" i="127"/>
  <c r="FN50" i="127"/>
  <c r="FN66" i="127"/>
  <c r="FN67" i="127"/>
  <c r="FN90" i="127"/>
  <c r="FN106" i="127"/>
  <c r="FN64" i="127"/>
  <c r="FN83" i="127"/>
  <c r="FN99" i="127"/>
  <c r="FN63" i="127"/>
  <c r="FN40" i="127"/>
  <c r="FN81" i="127"/>
  <c r="FN60" i="127"/>
  <c r="FN104" i="127"/>
  <c r="FN109" i="127"/>
  <c r="FN105" i="127"/>
  <c r="FN121" i="127"/>
  <c r="FN111" i="127"/>
  <c r="FN5" i="127"/>
  <c r="FN123" i="127"/>
  <c r="M45" i="129"/>
  <c r="H25" i="129"/>
  <c r="J2" i="129"/>
  <c r="N7" i="129"/>
  <c r="H45" i="129"/>
  <c r="J45" i="129"/>
  <c r="F19" i="129"/>
  <c r="N24" i="129"/>
  <c r="P19" i="129"/>
  <c r="E25" i="129"/>
  <c r="K24" i="129"/>
  <c r="M25" i="129"/>
  <c r="E45" i="129"/>
  <c r="I25" i="129"/>
  <c r="I7" i="129"/>
  <c r="P24" i="129"/>
  <c r="P45" i="129"/>
  <c r="P7" i="129"/>
  <c r="K45" i="129"/>
  <c r="O7" i="129"/>
  <c r="K25" i="129"/>
  <c r="N45" i="129"/>
  <c r="E24" i="129"/>
  <c r="H37" i="129"/>
  <c r="M3" i="129"/>
  <c r="L257" i="99"/>
  <c r="K257" i="99"/>
  <c r="D280" i="99"/>
  <c r="AF260" i="99"/>
  <c r="AE260" i="99"/>
  <c r="D343" i="99"/>
  <c r="L21" i="129"/>
  <c r="N44" i="129"/>
  <c r="J24" i="129"/>
  <c r="F44" i="129"/>
  <c r="DE125" i="127"/>
  <c r="DE126" i="127"/>
  <c r="EX38" i="127"/>
  <c r="M30" i="129"/>
  <c r="I33" i="129"/>
  <c r="CX125" i="127"/>
  <c r="CX126" i="127"/>
  <c r="EQ41" i="127"/>
  <c r="N27" i="129"/>
  <c r="DR125" i="127"/>
  <c r="DR126" i="127"/>
  <c r="FK13" i="127"/>
  <c r="K42" i="129"/>
  <c r="AD262" i="99"/>
  <c r="AC262" i="99"/>
  <c r="T257" i="99"/>
  <c r="S257" i="99"/>
  <c r="D304" i="99"/>
  <c r="K19" i="129"/>
  <c r="X258" i="99"/>
  <c r="W258" i="99"/>
  <c r="D317" i="99"/>
  <c r="AH261" i="99"/>
  <c r="AG261" i="99"/>
  <c r="AN255" i="99"/>
  <c r="AM255" i="99"/>
  <c r="D362" i="99"/>
  <c r="E44" i="129"/>
  <c r="DX125" i="127"/>
  <c r="DX126" i="127"/>
  <c r="FQ42" i="127"/>
  <c r="G3" i="129"/>
  <c r="J3" i="129"/>
  <c r="I23" i="129"/>
  <c r="G40" i="129"/>
  <c r="DA125" i="127"/>
  <c r="DA126" i="127"/>
  <c r="ET12" i="127"/>
  <c r="G44" i="129"/>
  <c r="EK125" i="127"/>
  <c r="EK126" i="127"/>
  <c r="EC125" i="127"/>
  <c r="EC126" i="127"/>
  <c r="FV118" i="127"/>
  <c r="AJ256" i="99"/>
  <c r="AI256" i="99"/>
  <c r="D351" i="99"/>
  <c r="I18" i="129"/>
  <c r="DW125" i="127"/>
  <c r="DW126" i="127"/>
  <c r="DJ125" i="127"/>
  <c r="DJ126" i="127"/>
  <c r="FC7" i="127"/>
  <c r="G17" i="129"/>
  <c r="G36" i="129"/>
  <c r="EE125" i="127"/>
  <c r="EE126" i="127"/>
  <c r="M22" i="129"/>
  <c r="K44" i="129"/>
  <c r="N28" i="129"/>
  <c r="M2" i="129"/>
  <c r="J37" i="129"/>
  <c r="E42" i="129"/>
  <c r="CV125" i="127"/>
  <c r="CV126" i="127"/>
  <c r="EO9" i="127"/>
  <c r="DD125" i="127"/>
  <c r="DD126" i="127"/>
  <c r="L30" i="129"/>
  <c r="J30" i="129"/>
  <c r="O30" i="129"/>
  <c r="I30" i="129"/>
  <c r="E10" i="129"/>
  <c r="DT125" i="127"/>
  <c r="DT126" i="127"/>
  <c r="DF125" i="127"/>
  <c r="DF126" i="127"/>
  <c r="DL125" i="127"/>
  <c r="DL126" i="127"/>
  <c r="N8" i="129"/>
  <c r="DI125" i="127"/>
  <c r="DI126" i="127"/>
  <c r="L33" i="129"/>
  <c r="G33" i="129"/>
  <c r="L260" i="99"/>
  <c r="K260" i="99"/>
  <c r="D283" i="99"/>
  <c r="L261" i="99"/>
  <c r="K261" i="99"/>
  <c r="T256" i="99"/>
  <c r="S256" i="99"/>
  <c r="D303" i="99"/>
  <c r="T258" i="99"/>
  <c r="S258" i="99"/>
  <c r="D305" i="99"/>
  <c r="O42" i="129"/>
  <c r="O22" i="129"/>
  <c r="F2" i="129"/>
  <c r="H22" i="129"/>
  <c r="P42" i="129"/>
  <c r="K2" i="129"/>
  <c r="F36" i="129"/>
  <c r="M36" i="129"/>
  <c r="O8" i="129"/>
  <c r="J18" i="129"/>
  <c r="EN125" i="127"/>
  <c r="EN126" i="127"/>
  <c r="GG22" i="127"/>
  <c r="I6" i="129"/>
  <c r="AF257" i="99"/>
  <c r="AE257" i="99"/>
  <c r="D340" i="99"/>
  <c r="AF262" i="99"/>
  <c r="AE262" i="99"/>
  <c r="AD263" i="99"/>
  <c r="AC263" i="99"/>
  <c r="AD256" i="99"/>
  <c r="AC256" i="99"/>
  <c r="D333" i="99"/>
  <c r="AH260" i="99"/>
  <c r="AG260" i="99"/>
  <c r="D349" i="99"/>
  <c r="AH263" i="99"/>
  <c r="AG263" i="99"/>
  <c r="AJ262" i="99"/>
  <c r="AI262" i="99"/>
  <c r="AJ255" i="99"/>
  <c r="AI255" i="99"/>
  <c r="D350" i="99"/>
  <c r="X263" i="99"/>
  <c r="W263" i="99"/>
  <c r="X262" i="99"/>
  <c r="W262" i="99"/>
  <c r="X255" i="99"/>
  <c r="W255" i="99"/>
  <c r="D314" i="99"/>
  <c r="AN259" i="99"/>
  <c r="AM259" i="99"/>
  <c r="D366" i="99"/>
  <c r="AN262" i="99"/>
  <c r="AM262" i="99"/>
  <c r="L263" i="99"/>
  <c r="K263" i="99"/>
  <c r="L259" i="99"/>
  <c r="K259" i="99"/>
  <c r="D282" i="99"/>
  <c r="L255" i="99"/>
  <c r="K255" i="99"/>
  <c r="D278" i="99"/>
  <c r="T263" i="99"/>
  <c r="S263" i="99"/>
  <c r="T260" i="99"/>
  <c r="S260" i="99"/>
  <c r="D307" i="99"/>
  <c r="G2" i="129"/>
  <c r="E2" i="129"/>
  <c r="N2" i="129"/>
  <c r="F22" i="129"/>
  <c r="H42" i="129"/>
  <c r="I2" i="129"/>
  <c r="P22" i="129"/>
  <c r="L2" i="129"/>
  <c r="L42" i="129"/>
  <c r="N36" i="129"/>
  <c r="F33" i="129"/>
  <c r="F10" i="129"/>
  <c r="J33" i="129"/>
  <c r="F18" i="129"/>
  <c r="O36" i="129"/>
  <c r="G43" i="129"/>
  <c r="P26" i="129"/>
  <c r="O37" i="129"/>
  <c r="O5" i="129"/>
  <c r="M7" i="129"/>
  <c r="H27" i="129"/>
  <c r="AF259" i="99"/>
  <c r="AE259" i="99"/>
  <c r="D342" i="99"/>
  <c r="AF261" i="99"/>
  <c r="AE261" i="99"/>
  <c r="AD258" i="99"/>
  <c r="AC258" i="99"/>
  <c r="D335" i="99"/>
  <c r="AH256" i="99"/>
  <c r="AG256" i="99"/>
  <c r="D345" i="99"/>
  <c r="AJ263" i="99"/>
  <c r="AI263" i="99"/>
  <c r="AJ258" i="99"/>
  <c r="AI258" i="99"/>
  <c r="D353" i="99"/>
  <c r="X261" i="99"/>
  <c r="W261" i="99"/>
  <c r="AN263" i="99"/>
  <c r="AM263" i="99"/>
  <c r="L258" i="99"/>
  <c r="K258" i="99"/>
  <c r="D281" i="99"/>
  <c r="T262" i="99"/>
  <c r="S262" i="99"/>
  <c r="M42" i="129"/>
  <c r="H2" i="129"/>
  <c r="G22" i="129"/>
  <c r="I22" i="129"/>
  <c r="K22" i="129"/>
  <c r="P17" i="129"/>
  <c r="P33" i="129"/>
  <c r="P8" i="129"/>
  <c r="I3" i="129"/>
  <c r="F17" i="129"/>
  <c r="H18" i="129"/>
  <c r="M24" i="129"/>
  <c r="J39" i="129"/>
  <c r="G10" i="129"/>
  <c r="P23" i="129"/>
  <c r="M26" i="129"/>
  <c r="P40" i="129"/>
  <c r="O27" i="129"/>
  <c r="P44" i="129"/>
  <c r="J36" i="129"/>
  <c r="M43" i="129"/>
  <c r="O33" i="129"/>
  <c r="K23" i="129"/>
  <c r="J23" i="129"/>
  <c r="K17" i="129"/>
  <c r="F3" i="129"/>
  <c r="P3" i="129"/>
  <c r="H3" i="129"/>
  <c r="L17" i="129"/>
  <c r="K43" i="129"/>
  <c r="O23" i="129"/>
  <c r="L43" i="129"/>
  <c r="E26" i="129"/>
  <c r="G37" i="129"/>
  <c r="K8" i="129"/>
  <c r="N3" i="129"/>
  <c r="G15" i="129"/>
  <c r="K40" i="129"/>
  <c r="F27" i="129"/>
  <c r="M17" i="129"/>
  <c r="E23" i="129"/>
  <c r="G39" i="129"/>
  <c r="P10" i="129"/>
  <c r="F7" i="129"/>
  <c r="G28" i="129"/>
  <c r="G26" i="129"/>
  <c r="I10" i="129"/>
  <c r="M44" i="129"/>
  <c r="G27" i="129"/>
  <c r="M23" i="129"/>
  <c r="I24" i="129"/>
  <c r="N18" i="129"/>
  <c r="I21" i="129"/>
  <c r="I36" i="129"/>
  <c r="M8" i="129"/>
  <c r="L36" i="129"/>
  <c r="K37" i="129"/>
  <c r="H17" i="129"/>
  <c r="I43" i="129"/>
  <c r="M10" i="129"/>
  <c r="M33" i="129"/>
  <c r="P5" i="129"/>
  <c r="N43" i="129"/>
  <c r="P37" i="129"/>
  <c r="I44" i="129"/>
  <c r="O17" i="129"/>
  <c r="L8" i="129"/>
  <c r="F43" i="129"/>
  <c r="K18" i="129"/>
  <c r="E3" i="129"/>
  <c r="I8" i="129"/>
  <c r="L18" i="129"/>
  <c r="K21" i="129"/>
  <c r="I26" i="129"/>
  <c r="P43" i="129"/>
  <c r="J44" i="129"/>
  <c r="M5" i="129"/>
  <c r="H19" i="129"/>
  <c r="G24" i="129"/>
  <c r="L23" i="129"/>
  <c r="J22" i="129"/>
  <c r="L28" i="129"/>
  <c r="F23" i="129"/>
  <c r="O44" i="129"/>
  <c r="F37" i="129"/>
  <c r="K28" i="129"/>
  <c r="K12" i="129"/>
  <c r="H8" i="129"/>
  <c r="K27" i="129"/>
  <c r="J26" i="129"/>
  <c r="I15" i="129"/>
  <c r="E18" i="129"/>
  <c r="G23" i="129"/>
  <c r="L39" i="129"/>
  <c r="E43" i="129"/>
  <c r="M18" i="129"/>
  <c r="I17" i="129"/>
  <c r="G5" i="129"/>
  <c r="CU6" i="127"/>
  <c r="J27" i="129"/>
  <c r="F8" i="129"/>
  <c r="P27" i="129"/>
  <c r="P12" i="129"/>
  <c r="J12" i="129"/>
  <c r="N17" i="129"/>
  <c r="DC125" i="127"/>
  <c r="DC126" i="127"/>
  <c r="EV42" i="127"/>
  <c r="DB125" i="127"/>
  <c r="DB126" i="127"/>
  <c r="EU25" i="127"/>
  <c r="H10" i="129"/>
  <c r="G8" i="129"/>
  <c r="N33" i="129"/>
  <c r="L37" i="129"/>
  <c r="P39" i="129"/>
  <c r="F24" i="129"/>
  <c r="I28" i="129"/>
  <c r="F6" i="129"/>
  <c r="G21" i="129"/>
  <c r="L19" i="129"/>
  <c r="L44" i="129"/>
  <c r="L6" i="129"/>
  <c r="H39" i="129"/>
  <c r="L12" i="129"/>
  <c r="K3" i="129"/>
  <c r="H12" i="129"/>
  <c r="O12" i="129"/>
  <c r="DP125" i="127"/>
  <c r="DP126" i="127"/>
  <c r="FI6" i="127"/>
  <c r="DH125" i="127"/>
  <c r="DH126" i="127"/>
  <c r="FA15" i="127"/>
  <c r="EL125" i="127"/>
  <c r="EL126" i="127"/>
  <c r="GE16" i="127"/>
  <c r="DO125" i="127"/>
  <c r="DO126" i="127"/>
  <c r="FH91" i="127"/>
  <c r="K30" i="129"/>
  <c r="DK125" i="127"/>
  <c r="DK126" i="127"/>
  <c r="FD40" i="127"/>
  <c r="DS125" i="127"/>
  <c r="DS126" i="127"/>
  <c r="FL106" i="127"/>
  <c r="CW125" i="127"/>
  <c r="CW126" i="127"/>
  <c r="EP38" i="127"/>
  <c r="M40" i="129"/>
  <c r="H44" i="129"/>
  <c r="E27" i="129"/>
  <c r="K10" i="129"/>
  <c r="N26" i="129"/>
  <c r="L27" i="129"/>
  <c r="E12" i="129"/>
  <c r="I39" i="129"/>
  <c r="H33" i="129"/>
  <c r="EM125" i="127"/>
  <c r="EM126" i="127"/>
  <c r="GF31" i="127"/>
  <c r="DQ125" i="127"/>
  <c r="DQ126" i="127"/>
  <c r="N22" i="129"/>
  <c r="P18" i="129"/>
  <c r="F21" i="129"/>
  <c r="EI125" i="127"/>
  <c r="EI126" i="127"/>
  <c r="GB94" i="127"/>
  <c r="EJ125" i="127"/>
  <c r="EJ126" i="127"/>
  <c r="GC48" i="127"/>
  <c r="H24" i="129"/>
  <c r="P6" i="129"/>
  <c r="N10" i="129"/>
  <c r="O26" i="129"/>
  <c r="E15" i="129"/>
  <c r="L26" i="129"/>
  <c r="G6" i="129"/>
  <c r="EF125" i="127"/>
  <c r="EF126" i="127"/>
  <c r="E37" i="129"/>
  <c r="J10" i="129"/>
  <c r="ED125" i="127"/>
  <c r="ED126" i="127"/>
  <c r="FW68" i="127"/>
  <c r="DM125" i="127"/>
  <c r="DM126" i="127"/>
  <c r="FF39" i="127"/>
  <c r="FD23" i="127"/>
  <c r="H26" i="129"/>
  <c r="K33" i="129"/>
  <c r="G12" i="129"/>
  <c r="F28" i="129"/>
  <c r="P21" i="129"/>
  <c r="O18" i="129"/>
  <c r="O39" i="129"/>
  <c r="I5" i="129"/>
  <c r="M28" i="129"/>
  <c r="O28" i="129"/>
  <c r="O43" i="129"/>
  <c r="G18" i="129"/>
  <c r="CU53" i="127"/>
  <c r="CU64" i="127"/>
  <c r="J17" i="129"/>
  <c r="E8" i="129"/>
  <c r="CU26" i="127"/>
  <c r="CU115" i="127"/>
  <c r="CU102" i="127"/>
  <c r="CU85" i="127"/>
  <c r="CU70" i="127"/>
  <c r="CU55" i="127"/>
  <c r="N12" i="129"/>
  <c r="I12" i="129"/>
  <c r="M12" i="129"/>
  <c r="CU31" i="127"/>
  <c r="CU36" i="127"/>
  <c r="CU123" i="127"/>
  <c r="CU101" i="127"/>
  <c r="CU81" i="127"/>
  <c r="CU67" i="127"/>
  <c r="CU23" i="127"/>
  <c r="CU52" i="127"/>
  <c r="CU12" i="127"/>
  <c r="CU45" i="127"/>
  <c r="G42" i="129"/>
  <c r="I27" i="129"/>
  <c r="CU116" i="127"/>
  <c r="CU87" i="127"/>
  <c r="CU57" i="127"/>
  <c r="N41" i="129"/>
  <c r="M41" i="129"/>
  <c r="I41" i="129"/>
  <c r="K41" i="129"/>
  <c r="O41" i="129"/>
  <c r="E41" i="129"/>
  <c r="F41" i="129"/>
  <c r="J41" i="129"/>
  <c r="G41" i="129"/>
  <c r="L41" i="129"/>
  <c r="P41" i="129"/>
  <c r="H41" i="129"/>
  <c r="I29" i="129"/>
  <c r="K29" i="129"/>
  <c r="L29" i="129"/>
  <c r="M29" i="129"/>
  <c r="G29" i="129"/>
  <c r="H29" i="129"/>
  <c r="E29" i="129"/>
  <c r="O29" i="129"/>
  <c r="J29" i="129"/>
  <c r="P29" i="129"/>
  <c r="F29" i="129"/>
  <c r="N29" i="129"/>
  <c r="CU32" i="127"/>
  <c r="CU16" i="127"/>
  <c r="P4" i="129"/>
  <c r="H4" i="129"/>
  <c r="K4" i="129"/>
  <c r="F4" i="129"/>
  <c r="N4" i="129"/>
  <c r="O4" i="129"/>
  <c r="E4" i="129"/>
  <c r="J4" i="129"/>
  <c r="I4" i="129"/>
  <c r="L4" i="129"/>
  <c r="M4" i="129"/>
  <c r="G4" i="129"/>
  <c r="CU7" i="127"/>
  <c r="CU49" i="127"/>
  <c r="L34" i="129"/>
  <c r="M34" i="129"/>
  <c r="E34" i="129"/>
  <c r="G34" i="129"/>
  <c r="H34" i="129"/>
  <c r="J34" i="129"/>
  <c r="F34" i="129"/>
  <c r="N34" i="129"/>
  <c r="O34" i="129"/>
  <c r="K34" i="129"/>
  <c r="I34" i="129"/>
  <c r="P34" i="129"/>
  <c r="CU83" i="127"/>
  <c r="CU39" i="127"/>
  <c r="CU76" i="127"/>
  <c r="CU60" i="127"/>
  <c r="CU47" i="127"/>
  <c r="CU35" i="127"/>
  <c r="H15" i="129"/>
  <c r="P15" i="129"/>
  <c r="N15" i="129"/>
  <c r="L15" i="129"/>
  <c r="F15" i="129"/>
  <c r="O15" i="129"/>
  <c r="CU18" i="127"/>
  <c r="CU106" i="127"/>
  <c r="CU75" i="127"/>
  <c r="H43" i="129"/>
  <c r="N5" i="129"/>
  <c r="L5" i="129"/>
  <c r="J5" i="129"/>
  <c r="CU108" i="127"/>
  <c r="M27" i="129"/>
  <c r="CU121" i="127"/>
  <c r="CU22" i="127"/>
  <c r="CU111" i="127"/>
  <c r="CU51" i="127"/>
  <c r="CU38" i="127"/>
  <c r="CU20" i="127"/>
  <c r="CU100" i="127"/>
  <c r="CU124" i="127"/>
  <c r="G25" i="129"/>
  <c r="N25" i="129"/>
  <c r="CU28" i="127"/>
  <c r="E28" i="129"/>
  <c r="P28" i="129"/>
  <c r="J28" i="129"/>
  <c r="O3" i="129"/>
  <c r="CU54" i="127"/>
  <c r="K38" i="129"/>
  <c r="L38" i="129"/>
  <c r="G38" i="129"/>
  <c r="H38" i="129"/>
  <c r="P38" i="129"/>
  <c r="N38" i="129"/>
  <c r="F38" i="129"/>
  <c r="E38" i="129"/>
  <c r="O38" i="129"/>
  <c r="J38" i="129"/>
  <c r="I38" i="129"/>
  <c r="M38" i="129"/>
  <c r="CU25" i="127"/>
  <c r="E30" i="129"/>
  <c r="N30" i="129"/>
  <c r="G30" i="129"/>
  <c r="P30" i="129"/>
  <c r="H30" i="129"/>
  <c r="F30" i="129"/>
  <c r="CU73" i="127"/>
  <c r="CU21" i="127"/>
  <c r="O25" i="129"/>
  <c r="CU88" i="127"/>
  <c r="K26" i="129"/>
  <c r="CU104" i="127"/>
  <c r="CU71" i="127"/>
  <c r="P13" i="129"/>
  <c r="M13" i="129"/>
  <c r="H13" i="129"/>
  <c r="J13" i="129"/>
  <c r="N13" i="129"/>
  <c r="L13" i="129"/>
  <c r="O13" i="129"/>
  <c r="G13" i="129"/>
  <c r="E13" i="129"/>
  <c r="F13" i="129"/>
  <c r="I13" i="129"/>
  <c r="K13" i="129"/>
  <c r="CU94" i="127"/>
  <c r="CU10" i="127"/>
  <c r="CU93" i="127"/>
  <c r="CU92" i="127"/>
  <c r="E32" i="129"/>
  <c r="L32" i="129"/>
  <c r="I32" i="129"/>
  <c r="G32" i="129"/>
  <c r="K32" i="129"/>
  <c r="N32" i="129"/>
  <c r="F32" i="129"/>
  <c r="O32" i="129"/>
  <c r="M32" i="129"/>
  <c r="H32" i="129"/>
  <c r="P32" i="129"/>
  <c r="J32" i="129"/>
  <c r="CU117" i="127"/>
  <c r="CU34" i="127"/>
  <c r="J15" i="129"/>
  <c r="CU63" i="127"/>
  <c r="K5" i="129"/>
  <c r="J43" i="129"/>
  <c r="L3" i="129"/>
  <c r="F26" i="129"/>
  <c r="I37" i="129"/>
  <c r="O10" i="129"/>
  <c r="M15" i="129"/>
  <c r="M37" i="129"/>
  <c r="M39" i="129"/>
  <c r="F5" i="129"/>
  <c r="E33" i="129"/>
  <c r="N37" i="129"/>
  <c r="K39" i="129"/>
  <c r="H5" i="129"/>
  <c r="E5" i="129"/>
  <c r="I19" i="129"/>
  <c r="N19" i="129"/>
  <c r="M19" i="129"/>
  <c r="CU114" i="127"/>
  <c r="CU79" i="127"/>
  <c r="CU11" i="127"/>
  <c r="CU72" i="127"/>
  <c r="H23" i="129"/>
  <c r="CU97" i="127"/>
  <c r="F39" i="129"/>
  <c r="E39" i="129"/>
  <c r="N39" i="129"/>
  <c r="CU42" i="127"/>
  <c r="CU15" i="127"/>
  <c r="CU74" i="127"/>
  <c r="CU113" i="127"/>
  <c r="L22" i="129"/>
  <c r="E22" i="129"/>
  <c r="H11" i="129"/>
  <c r="N11" i="129"/>
  <c r="F11" i="129"/>
  <c r="P11" i="129"/>
  <c r="E11" i="129"/>
  <c r="G11" i="129"/>
  <c r="O11" i="129"/>
  <c r="K11" i="129"/>
  <c r="I11" i="129"/>
  <c r="J11" i="129"/>
  <c r="L11" i="129"/>
  <c r="M11" i="129"/>
  <c r="CU14" i="127"/>
  <c r="E20" i="129"/>
  <c r="I20" i="129"/>
  <c r="H20" i="129"/>
  <c r="N20" i="129"/>
  <c r="F20" i="129"/>
  <c r="L20" i="129"/>
  <c r="G20" i="129"/>
  <c r="P20" i="129"/>
  <c r="K20" i="129"/>
  <c r="O20" i="129"/>
  <c r="M20" i="129"/>
  <c r="J20" i="129"/>
  <c r="CU33" i="127"/>
  <c r="CU84" i="127"/>
  <c r="CU122" i="127"/>
  <c r="CU112" i="127"/>
  <c r="CU99" i="127"/>
  <c r="CU66" i="127"/>
  <c r="CU40" i="127"/>
  <c r="G9" i="129"/>
  <c r="E9" i="129"/>
  <c r="F9" i="129"/>
  <c r="M9" i="129"/>
  <c r="I9" i="129"/>
  <c r="P9" i="129"/>
  <c r="K9" i="129"/>
  <c r="N9" i="129"/>
  <c r="H9" i="129"/>
  <c r="L9" i="129"/>
  <c r="J9" i="129"/>
  <c r="O9" i="129"/>
  <c r="CU98" i="127"/>
  <c r="CU80" i="127"/>
  <c r="CU30" i="127"/>
  <c r="CU105" i="127"/>
  <c r="CU65" i="127"/>
  <c r="CU29" i="127"/>
  <c r="CU44" i="127"/>
  <c r="E21" i="129"/>
  <c r="M21" i="129"/>
  <c r="N21" i="129"/>
  <c r="O21" i="129"/>
  <c r="J21" i="129"/>
  <c r="H21" i="129"/>
  <c r="CU82" i="127"/>
  <c r="CU78" i="127"/>
  <c r="CU62" i="127"/>
  <c r="CU48" i="127"/>
  <c r="L45" i="129"/>
  <c r="CU37" i="127"/>
  <c r="K36" i="129"/>
  <c r="CU119" i="127"/>
  <c r="CU107" i="127"/>
  <c r="E6" i="129"/>
  <c r="M6" i="129"/>
  <c r="K6" i="129"/>
  <c r="H6" i="129"/>
  <c r="N6" i="129"/>
  <c r="O6" i="129"/>
  <c r="CU77" i="127"/>
  <c r="CU103" i="127"/>
  <c r="CU50" i="127"/>
  <c r="CU118" i="127"/>
  <c r="CU58" i="127"/>
  <c r="J31" i="129"/>
  <c r="O31" i="129"/>
  <c r="E31" i="129"/>
  <c r="I31" i="129"/>
  <c r="H31" i="129"/>
  <c r="N31" i="129"/>
  <c r="K31" i="129"/>
  <c r="G31" i="129"/>
  <c r="P31" i="129"/>
  <c r="F31" i="129"/>
  <c r="L31" i="129"/>
  <c r="M31" i="129"/>
  <c r="F14" i="129"/>
  <c r="I14" i="129"/>
  <c r="E14" i="129"/>
  <c r="N14" i="129"/>
  <c r="J14" i="129"/>
  <c r="H14" i="129"/>
  <c r="M14" i="129"/>
  <c r="P14" i="129"/>
  <c r="G14" i="129"/>
  <c r="L14" i="129"/>
  <c r="O14" i="129"/>
  <c r="K14" i="129"/>
  <c r="CU17" i="127"/>
  <c r="K15" i="129"/>
  <c r="J8" i="129"/>
  <c r="N23" i="129"/>
  <c r="J6" i="129"/>
  <c r="CU120" i="127"/>
  <c r="CU96" i="127"/>
  <c r="G35" i="129"/>
  <c r="E35" i="129"/>
  <c r="N35" i="129"/>
  <c r="K35" i="129"/>
  <c r="O35" i="129"/>
  <c r="I35" i="129"/>
  <c r="L35" i="129"/>
  <c r="M35" i="129"/>
  <c r="P35" i="129"/>
  <c r="F35" i="129"/>
  <c r="H35" i="129"/>
  <c r="J35" i="129"/>
  <c r="CU68" i="127"/>
  <c r="CU109" i="127"/>
  <c r="CU59" i="127"/>
  <c r="CU41" i="127"/>
  <c r="CU89" i="127"/>
  <c r="CU91" i="127"/>
  <c r="N42" i="129"/>
  <c r="L10" i="129"/>
  <c r="CU13" i="127"/>
  <c r="CU24" i="127"/>
  <c r="O46" i="129"/>
  <c r="P46" i="129"/>
  <c r="E46" i="129"/>
  <c r="I46" i="129"/>
  <c r="H46" i="129"/>
  <c r="J46" i="129"/>
  <c r="L46" i="129"/>
  <c r="F46" i="129"/>
  <c r="M46" i="129"/>
  <c r="K46" i="129"/>
  <c r="N46" i="129"/>
  <c r="G46" i="129"/>
  <c r="CU5" i="127"/>
  <c r="CU95" i="127"/>
  <c r="O16" i="129"/>
  <c r="G16" i="129"/>
  <c r="L16" i="129"/>
  <c r="I16" i="129"/>
  <c r="K16" i="129"/>
  <c r="F16" i="129"/>
  <c r="J16" i="129"/>
  <c r="M16" i="129"/>
  <c r="E16" i="129"/>
  <c r="P16" i="129"/>
  <c r="H16" i="129"/>
  <c r="N16" i="129"/>
  <c r="CU19" i="127"/>
  <c r="CU61" i="127"/>
  <c r="CU27" i="127"/>
  <c r="CU43" i="127"/>
  <c r="CU9" i="127"/>
  <c r="CU69" i="127"/>
  <c r="CU110" i="127"/>
  <c r="CU90" i="127"/>
  <c r="CU46" i="127"/>
  <c r="CU8" i="127"/>
  <c r="G19" i="129"/>
  <c r="E17" i="129"/>
  <c r="F12" i="129"/>
  <c r="E36" i="129"/>
  <c r="H28" i="129"/>
  <c r="FO66" i="127"/>
  <c r="EZ27" i="127"/>
  <c r="EZ21" i="127"/>
  <c r="EZ33" i="127"/>
  <c r="EZ47" i="127"/>
  <c r="EZ67" i="127"/>
  <c r="EZ42" i="127"/>
  <c r="EZ80" i="127"/>
  <c r="EZ96" i="127"/>
  <c r="EZ123" i="127"/>
  <c r="EZ66" i="127"/>
  <c r="EZ56" i="127"/>
  <c r="EZ55" i="127"/>
  <c r="FO17" i="127"/>
  <c r="FB18" i="127"/>
  <c r="FB72" i="127"/>
  <c r="ER29" i="127"/>
  <c r="ER123" i="127"/>
  <c r="EZ78" i="127"/>
  <c r="EZ97" i="127"/>
  <c r="EZ71" i="127"/>
  <c r="EZ35" i="127"/>
  <c r="EZ13" i="127"/>
  <c r="EZ61" i="127"/>
  <c r="EZ90" i="127"/>
  <c r="EZ45" i="127"/>
  <c r="EZ44" i="127"/>
  <c r="ER91" i="127"/>
  <c r="EZ31" i="127"/>
  <c r="EZ81" i="127"/>
  <c r="EZ26" i="127"/>
  <c r="EZ86" i="127"/>
  <c r="EZ98" i="127"/>
  <c r="EZ109" i="127"/>
  <c r="EZ77" i="127"/>
  <c r="EZ49" i="127"/>
  <c r="EZ63" i="127"/>
  <c r="EZ24" i="127"/>
  <c r="EZ15" i="127"/>
  <c r="FO113" i="127"/>
  <c r="EZ121" i="127"/>
  <c r="EZ122" i="127"/>
  <c r="EZ114" i="127"/>
  <c r="EZ52" i="127"/>
  <c r="EZ58" i="127"/>
  <c r="EZ89" i="127"/>
  <c r="EZ70" i="127"/>
  <c r="EZ116" i="127"/>
  <c r="EZ92" i="127"/>
  <c r="EZ72" i="127"/>
  <c r="EZ68" i="127"/>
  <c r="EZ79" i="127"/>
  <c r="EZ59" i="127"/>
  <c r="EZ40" i="127"/>
  <c r="EZ43" i="127"/>
  <c r="EZ25" i="127"/>
  <c r="EZ36" i="127"/>
  <c r="EZ18" i="127"/>
  <c r="EZ17" i="127"/>
  <c r="EZ12" i="127"/>
  <c r="FB108" i="127"/>
  <c r="FB45" i="127"/>
  <c r="ER92" i="127"/>
  <c r="FO85" i="127"/>
  <c r="FU13" i="127"/>
  <c r="FU28" i="127"/>
  <c r="FU58" i="127"/>
  <c r="FU109" i="127"/>
  <c r="FU46" i="127"/>
  <c r="FU108" i="127"/>
  <c r="FU14" i="127"/>
  <c r="FU51" i="127"/>
  <c r="FU60" i="127"/>
  <c r="FU114" i="127"/>
  <c r="FU19" i="127"/>
  <c r="FU80" i="127"/>
  <c r="FU82" i="127"/>
  <c r="FU9" i="127"/>
  <c r="FU66" i="127"/>
  <c r="FU84" i="127"/>
  <c r="FU110" i="127"/>
  <c r="FU38" i="127"/>
  <c r="FU72" i="127"/>
  <c r="FU101" i="127"/>
  <c r="FU11" i="127"/>
  <c r="FU53" i="127"/>
  <c r="FU18" i="127"/>
  <c r="FU37" i="127"/>
  <c r="FU120" i="127"/>
  <c r="FU105" i="127"/>
  <c r="FU41" i="127"/>
  <c r="FU7" i="127"/>
  <c r="FU87" i="127"/>
  <c r="FU121" i="127"/>
  <c r="FU91" i="127"/>
  <c r="FU56" i="127"/>
  <c r="FB124" i="127"/>
  <c r="FB103" i="127"/>
  <c r="FB48" i="127"/>
  <c r="FB23" i="127"/>
  <c r="FM81" i="127"/>
  <c r="FB123" i="127"/>
  <c r="FB89" i="127"/>
  <c r="FB71" i="127"/>
  <c r="FB61" i="127"/>
  <c r="FB21" i="127"/>
  <c r="FM85" i="127"/>
  <c r="FB13" i="127"/>
  <c r="FB5" i="127"/>
  <c r="FB104" i="127"/>
  <c r="FB105" i="127"/>
  <c r="FB79" i="127"/>
  <c r="FB88" i="127"/>
  <c r="FB111" i="127"/>
  <c r="FB76" i="127"/>
  <c r="FB114" i="127"/>
  <c r="FB82" i="127"/>
  <c r="FB39" i="127"/>
  <c r="FB69" i="127"/>
  <c r="FB52" i="127"/>
  <c r="FB22" i="127"/>
  <c r="FB31" i="127"/>
  <c r="FB34" i="127"/>
  <c r="FB14" i="127"/>
  <c r="FM19" i="127"/>
  <c r="FM45" i="127"/>
  <c r="FM49" i="127"/>
  <c r="FB115" i="127"/>
  <c r="FB109" i="127"/>
  <c r="FB113" i="127"/>
  <c r="FB70" i="127"/>
  <c r="FB75" i="127"/>
  <c r="FB80" i="127"/>
  <c r="FB91" i="127"/>
  <c r="FB44" i="127"/>
  <c r="FB110" i="127"/>
  <c r="FB32" i="127"/>
  <c r="FB55" i="127"/>
  <c r="FB29" i="127"/>
  <c r="FB42" i="127"/>
  <c r="FB49" i="127"/>
  <c r="FB26" i="127"/>
  <c r="FB25" i="127"/>
  <c r="FB9" i="127"/>
  <c r="FM28" i="127"/>
  <c r="FM66" i="127"/>
  <c r="FM80" i="127"/>
  <c r="FM105" i="127"/>
  <c r="FB118" i="127"/>
  <c r="FB121" i="127"/>
  <c r="FB112" i="127"/>
  <c r="FB92" i="127"/>
  <c r="FB47" i="127"/>
  <c r="FB59" i="127"/>
  <c r="FB60" i="127"/>
  <c r="FB27" i="127"/>
  <c r="FB102" i="127"/>
  <c r="FB62" i="127"/>
  <c r="FB46" i="127"/>
  <c r="FB57" i="127"/>
  <c r="FB35" i="127"/>
  <c r="FB15" i="127"/>
  <c r="FB38" i="127"/>
  <c r="FB17" i="127"/>
  <c r="FM22" i="127"/>
  <c r="FM26" i="127"/>
  <c r="FM77" i="127"/>
  <c r="FM110" i="127"/>
  <c r="FM37" i="127"/>
  <c r="FM106" i="127"/>
  <c r="FM93" i="127"/>
  <c r="FM17" i="127"/>
  <c r="FM96" i="127"/>
  <c r="FM65" i="127"/>
  <c r="FM5" i="127"/>
  <c r="FM36" i="127"/>
  <c r="FM25" i="127"/>
  <c r="FM91" i="127"/>
  <c r="FM113" i="127"/>
  <c r="FM62" i="127"/>
  <c r="FM68" i="127"/>
  <c r="FM14" i="127"/>
  <c r="FM104" i="127"/>
  <c r="FM20" i="127"/>
  <c r="FM86" i="127"/>
  <c r="FM90" i="127"/>
  <c r="FM117" i="127"/>
  <c r="FM116" i="127"/>
  <c r="FM120" i="127"/>
  <c r="FM53" i="127"/>
  <c r="FM48" i="127"/>
  <c r="FM84" i="127"/>
  <c r="FM101" i="127"/>
  <c r="FM59" i="127"/>
  <c r="FM121" i="127"/>
  <c r="FM97" i="127"/>
  <c r="FM56" i="127"/>
  <c r="FM74" i="127"/>
  <c r="GD71" i="127"/>
  <c r="FM42" i="127"/>
  <c r="FM115" i="127"/>
  <c r="FM122" i="127"/>
  <c r="FM112" i="127"/>
  <c r="FM79" i="127"/>
  <c r="FM108" i="127"/>
  <c r="FM44" i="127"/>
  <c r="FM109" i="127"/>
  <c r="FM27" i="127"/>
  <c r="GD57" i="127"/>
  <c r="GD14" i="127"/>
  <c r="GD101" i="127"/>
  <c r="FK101" i="127"/>
  <c r="FK27" i="127"/>
  <c r="FK11" i="127"/>
  <c r="FK115" i="127"/>
  <c r="FK30" i="127"/>
  <c r="GD112" i="127"/>
  <c r="GD85" i="127"/>
  <c r="GD28" i="127"/>
  <c r="GD9" i="127"/>
  <c r="GD21" i="127"/>
  <c r="GD34" i="127"/>
  <c r="GD31" i="127"/>
  <c r="GD32" i="127"/>
  <c r="GD39" i="127"/>
  <c r="GD65" i="127"/>
  <c r="GD43" i="127"/>
  <c r="GD82" i="127"/>
  <c r="GD102" i="127"/>
  <c r="GD87" i="127"/>
  <c r="GD107" i="127"/>
  <c r="GD24" i="127"/>
  <c r="GD104" i="127"/>
  <c r="GD100" i="127"/>
  <c r="GD5" i="127"/>
  <c r="GD80" i="127"/>
  <c r="GD116" i="127"/>
  <c r="GD7" i="127"/>
  <c r="GD30" i="127"/>
  <c r="GD26" i="127"/>
  <c r="GD12" i="127"/>
  <c r="GD35" i="127"/>
  <c r="GD69" i="127"/>
  <c r="GD62" i="127"/>
  <c r="GD67" i="127"/>
  <c r="GD106" i="127"/>
  <c r="GD78" i="127"/>
  <c r="GD103" i="127"/>
  <c r="GD70" i="127"/>
  <c r="GD89" i="127"/>
  <c r="GD109" i="127"/>
  <c r="GD97" i="127"/>
  <c r="GD108" i="127"/>
  <c r="GD120" i="127"/>
  <c r="GD6" i="127"/>
  <c r="GD23" i="127"/>
  <c r="GD41" i="127"/>
  <c r="GD38" i="127"/>
  <c r="GD56" i="127"/>
  <c r="GD44" i="127"/>
  <c r="GD55" i="127"/>
  <c r="GD90" i="127"/>
  <c r="GD33" i="127"/>
  <c r="GD91" i="127"/>
  <c r="GD84" i="127"/>
  <c r="GD37" i="127"/>
  <c r="GD60" i="127"/>
  <c r="GD122" i="127"/>
  <c r="GD123" i="127"/>
  <c r="GD8" i="127"/>
  <c r="GD18" i="127"/>
  <c r="GD10" i="127"/>
  <c r="GD36" i="127"/>
  <c r="GD29" i="127"/>
  <c r="GD54" i="127"/>
  <c r="GD73" i="127"/>
  <c r="GD66" i="127"/>
  <c r="GD86" i="127"/>
  <c r="GD114" i="127"/>
  <c r="GD79" i="127"/>
  <c r="GD63" i="127"/>
  <c r="GD81" i="127"/>
  <c r="GD96" i="127"/>
  <c r="GD115" i="127"/>
  <c r="GD113" i="127"/>
  <c r="GD111" i="127"/>
  <c r="EK128" i="127"/>
  <c r="EK4" i="127"/>
  <c r="GD25" i="127"/>
  <c r="GD117" i="127"/>
  <c r="FK116" i="127"/>
  <c r="GD88" i="127"/>
  <c r="GD92" i="127"/>
  <c r="GD59" i="127"/>
  <c r="GD53" i="127"/>
  <c r="FK108" i="127"/>
  <c r="GD121" i="127"/>
  <c r="GD95" i="127"/>
  <c r="GD52" i="127"/>
  <c r="GD27" i="127"/>
  <c r="FV122" i="127"/>
  <c r="FV104" i="127"/>
  <c r="FV72" i="127"/>
  <c r="FV51" i="127"/>
  <c r="FV53" i="127"/>
  <c r="FV21" i="127"/>
  <c r="FZ93" i="127"/>
  <c r="FZ75" i="127"/>
  <c r="FZ57" i="127"/>
  <c r="FZ17" i="127"/>
  <c r="FV121" i="127"/>
  <c r="FV64" i="127"/>
  <c r="FV29" i="127"/>
  <c r="FZ119" i="127"/>
  <c r="FZ55" i="127"/>
  <c r="FZ72" i="127"/>
  <c r="FZ23" i="127"/>
  <c r="FV56" i="127"/>
  <c r="FV73" i="127"/>
  <c r="FV8" i="127"/>
  <c r="FV100" i="127"/>
  <c r="FV47" i="127"/>
  <c r="FV90" i="127"/>
  <c r="FV55" i="127"/>
  <c r="FV14" i="127"/>
  <c r="FZ122" i="127"/>
  <c r="FZ88" i="127"/>
  <c r="FZ62" i="127"/>
  <c r="FZ34" i="127"/>
  <c r="GD13" i="127"/>
  <c r="GD119" i="127"/>
  <c r="GD105" i="127"/>
  <c r="GD118" i="127"/>
  <c r="GD124" i="127"/>
  <c r="GD40" i="127"/>
  <c r="GD76" i="127"/>
  <c r="GD93" i="127"/>
  <c r="GD48" i="127"/>
  <c r="GD68" i="127"/>
  <c r="GD74" i="127"/>
  <c r="GD99" i="127"/>
  <c r="GD83" i="127"/>
  <c r="GD64" i="127"/>
  <c r="GD110" i="127"/>
  <c r="GD94" i="127"/>
  <c r="GD75" i="127"/>
  <c r="GD46" i="127"/>
  <c r="GD58" i="127"/>
  <c r="GD77" i="127"/>
  <c r="GD61" i="127"/>
  <c r="GD47" i="127"/>
  <c r="GD42" i="127"/>
  <c r="GD22" i="127"/>
  <c r="GD45" i="127"/>
  <c r="GD19" i="127"/>
  <c r="GD15" i="127"/>
  <c r="GD16" i="127"/>
  <c r="GD20" i="127"/>
  <c r="FM31" i="127"/>
  <c r="FM23" i="127"/>
  <c r="FM50" i="127"/>
  <c r="FM41" i="127"/>
  <c r="FM103" i="127"/>
  <c r="FM40" i="127"/>
  <c r="FM98" i="127"/>
  <c r="FM119" i="127"/>
  <c r="FM11" i="127"/>
  <c r="FM8" i="127"/>
  <c r="FM15" i="127"/>
  <c r="FM67" i="127"/>
  <c r="FM61" i="127"/>
  <c r="FM89" i="127"/>
  <c r="FM75" i="127"/>
  <c r="FM114" i="127"/>
  <c r="FM47" i="127"/>
  <c r="FM60" i="127"/>
  <c r="FM72" i="127"/>
  <c r="FM92" i="127"/>
  <c r="FM118" i="127"/>
  <c r="FM88" i="127"/>
  <c r="FM58" i="127"/>
  <c r="FM124" i="127"/>
  <c r="FM57" i="127"/>
  <c r="FM64" i="127"/>
  <c r="FM21" i="127"/>
  <c r="FM82" i="127"/>
  <c r="FM69" i="127"/>
  <c r="FM33" i="127"/>
  <c r="FS56" i="127"/>
  <c r="EX18" i="127"/>
  <c r="EX46" i="127"/>
  <c r="EX72" i="127"/>
  <c r="EX23" i="127"/>
  <c r="EX51" i="127"/>
  <c r="EX60" i="127"/>
  <c r="EX90" i="127"/>
  <c r="EX29" i="127"/>
  <c r="EX5" i="127"/>
  <c r="EX87" i="127"/>
  <c r="EX73" i="127"/>
  <c r="EY11" i="127"/>
  <c r="EY20" i="127"/>
  <c r="EY24" i="127"/>
  <c r="EY33" i="127"/>
  <c r="EY27" i="127"/>
  <c r="EY40" i="127"/>
  <c r="EY56" i="127"/>
  <c r="EY32" i="127"/>
  <c r="EY23" i="127"/>
  <c r="EY60" i="127"/>
  <c r="EY76" i="127"/>
  <c r="EY39" i="127"/>
  <c r="EY57" i="127"/>
  <c r="EY62" i="127"/>
  <c r="EY81" i="127"/>
  <c r="EY97" i="127"/>
  <c r="EY113" i="127"/>
  <c r="EY59" i="127"/>
  <c r="EY82" i="127"/>
  <c r="EY98" i="127"/>
  <c r="EY31" i="127"/>
  <c r="EY87" i="127"/>
  <c r="EY66" i="127"/>
  <c r="EY71" i="127"/>
  <c r="EY53" i="127"/>
  <c r="EY92" i="127"/>
  <c r="EY116" i="127"/>
  <c r="EY121" i="127"/>
  <c r="EY112" i="127"/>
  <c r="EY119" i="127"/>
  <c r="EY10" i="127"/>
  <c r="EY14" i="127"/>
  <c r="EY22" i="127"/>
  <c r="EY19" i="127"/>
  <c r="EY9" i="127"/>
  <c r="EY48" i="127"/>
  <c r="EY21" i="127"/>
  <c r="EY36" i="127"/>
  <c r="EY49" i="127"/>
  <c r="EY68" i="127"/>
  <c r="EY28" i="127"/>
  <c r="EY47" i="127"/>
  <c r="EY65" i="127"/>
  <c r="EY77" i="127"/>
  <c r="EY89" i="127"/>
  <c r="EY105" i="127"/>
  <c r="EY46" i="127"/>
  <c r="EY73" i="127"/>
  <c r="EY90" i="127"/>
  <c r="EY106" i="127"/>
  <c r="EY69" i="127"/>
  <c r="EY74" i="127"/>
  <c r="EY88" i="127"/>
  <c r="EY96" i="127"/>
  <c r="EY95" i="127"/>
  <c r="EY124" i="127"/>
  <c r="EY115" i="127"/>
  <c r="EY100" i="127"/>
  <c r="EY122" i="127"/>
  <c r="EY13" i="127"/>
  <c r="EY16" i="127"/>
  <c r="EY29" i="127"/>
  <c r="EY38" i="127"/>
  <c r="EY26" i="127"/>
  <c r="EY51" i="127"/>
  <c r="EY35" i="127"/>
  <c r="EY50" i="127"/>
  <c r="EY93" i="127"/>
  <c r="EY55" i="127"/>
  <c r="EY94" i="127"/>
  <c r="EY78" i="127"/>
  <c r="EY99" i="127"/>
  <c r="EY103" i="127"/>
  <c r="EY117" i="127"/>
  <c r="EY108" i="127"/>
  <c r="DF128" i="127"/>
  <c r="DF4" i="127"/>
  <c r="EY6" i="127"/>
  <c r="EY37" i="127"/>
  <c r="EY44" i="127"/>
  <c r="EY34" i="127"/>
  <c r="EY64" i="127"/>
  <c r="EY45" i="127"/>
  <c r="EY70" i="127"/>
  <c r="EY101" i="127"/>
  <c r="EY67" i="127"/>
  <c r="EY102" i="127"/>
  <c r="EY63" i="127"/>
  <c r="EY83" i="127"/>
  <c r="EY120" i="127"/>
  <c r="EY114" i="127"/>
  <c r="EY123" i="127"/>
  <c r="EY7" i="127"/>
  <c r="EY15" i="127"/>
  <c r="EY25" i="127"/>
  <c r="EY52" i="127"/>
  <c r="EY41" i="127"/>
  <c r="EY72" i="127"/>
  <c r="EY54" i="127"/>
  <c r="EY79" i="127"/>
  <c r="EY109" i="127"/>
  <c r="EY75" i="127"/>
  <c r="EY110" i="127"/>
  <c r="EY84" i="127"/>
  <c r="EY104" i="127"/>
  <c r="EY5" i="127"/>
  <c r="EY107" i="127"/>
  <c r="EY8" i="127"/>
  <c r="EY12" i="127"/>
  <c r="EY30" i="127"/>
  <c r="EY17" i="127"/>
  <c r="EY42" i="127"/>
  <c r="EY18" i="127"/>
  <c r="EY61" i="127"/>
  <c r="EY85" i="127"/>
  <c r="EY43" i="127"/>
  <c r="EY86" i="127"/>
  <c r="EY58" i="127"/>
  <c r="EY80" i="127"/>
  <c r="EY91" i="127"/>
  <c r="EY111" i="127"/>
  <c r="EY118" i="127"/>
  <c r="FX11" i="127"/>
  <c r="FX9" i="127"/>
  <c r="FX23" i="127"/>
  <c r="FX25" i="127"/>
  <c r="FX21" i="127"/>
  <c r="FX34" i="127"/>
  <c r="FX51" i="127"/>
  <c r="FX40" i="127"/>
  <c r="FX52" i="127"/>
  <c r="FX67" i="127"/>
  <c r="FX31" i="127"/>
  <c r="FX60" i="127"/>
  <c r="FX41" i="127"/>
  <c r="FX73" i="127"/>
  <c r="FX92" i="127"/>
  <c r="FX108" i="127"/>
  <c r="FX62" i="127"/>
  <c r="FX81" i="127"/>
  <c r="FX97" i="127"/>
  <c r="FX26" i="127"/>
  <c r="FX82" i="127"/>
  <c r="FX66" i="127"/>
  <c r="FX38" i="127"/>
  <c r="FX102" i="127"/>
  <c r="FX70" i="127"/>
  <c r="FX113" i="127"/>
  <c r="FX5" i="127"/>
  <c r="FX120" i="127"/>
  <c r="FX110" i="127"/>
  <c r="FX122" i="127"/>
  <c r="FX15" i="127"/>
  <c r="FX12" i="127"/>
  <c r="FX14" i="127"/>
  <c r="FX28" i="127"/>
  <c r="FX29" i="127"/>
  <c r="FX39" i="127"/>
  <c r="FX55" i="127"/>
  <c r="FX44" i="127"/>
  <c r="FX54" i="127"/>
  <c r="FX71" i="127"/>
  <c r="FX42" i="127"/>
  <c r="FX64" i="127"/>
  <c r="FX53" i="127"/>
  <c r="FX80" i="127"/>
  <c r="FX96" i="127"/>
  <c r="FX112" i="127"/>
  <c r="FX69" i="127"/>
  <c r="FX85" i="127"/>
  <c r="FX101" i="127"/>
  <c r="FX46" i="127"/>
  <c r="FX90" i="127"/>
  <c r="FX77" i="127"/>
  <c r="FX83" i="127"/>
  <c r="FX86" i="127"/>
  <c r="FX98" i="127"/>
  <c r="FX115" i="127"/>
  <c r="FX118" i="127"/>
  <c r="FX124" i="127"/>
  <c r="FX114" i="127"/>
  <c r="FX13" i="127"/>
  <c r="FX6" i="127"/>
  <c r="FX19" i="127"/>
  <c r="FX16" i="127"/>
  <c r="FX17" i="127"/>
  <c r="FX32" i="127"/>
  <c r="FX24" i="127"/>
  <c r="FX43" i="127"/>
  <c r="FX27" i="127"/>
  <c r="FX33" i="127"/>
  <c r="FX59" i="127"/>
  <c r="FX75" i="127"/>
  <c r="FX48" i="127"/>
  <c r="FX68" i="127"/>
  <c r="FX57" i="127"/>
  <c r="FX84" i="127"/>
  <c r="FX100" i="127"/>
  <c r="FX116" i="127"/>
  <c r="FX76" i="127"/>
  <c r="FX89" i="127"/>
  <c r="FX105" i="127"/>
  <c r="FX61" i="127"/>
  <c r="FX8" i="127"/>
  <c r="FX79" i="127"/>
  <c r="FX91" i="127"/>
  <c r="FX99" i="127"/>
  <c r="FX106" i="127"/>
  <c r="FX119" i="127"/>
  <c r="FX58" i="127"/>
  <c r="FX111" i="127"/>
  <c r="FX117" i="127"/>
  <c r="EE128" i="127"/>
  <c r="EE4" i="127"/>
  <c r="FX10" i="127"/>
  <c r="FX7" i="127"/>
  <c r="FX18" i="127"/>
  <c r="FX20" i="127"/>
  <c r="FX36" i="127"/>
  <c r="FX30" i="127"/>
  <c r="FX47" i="127"/>
  <c r="FX37" i="127"/>
  <c r="FX45" i="127"/>
  <c r="FX63" i="127"/>
  <c r="FX22" i="127"/>
  <c r="FX50" i="127"/>
  <c r="FX35" i="127"/>
  <c r="FX65" i="127"/>
  <c r="FX88" i="127"/>
  <c r="FX104" i="127"/>
  <c r="FX49" i="127"/>
  <c r="FX78" i="127"/>
  <c r="FX93" i="127"/>
  <c r="FX109" i="127"/>
  <c r="FX72" i="127"/>
  <c r="FX56" i="127"/>
  <c r="FX87" i="127"/>
  <c r="FX94" i="127"/>
  <c r="FX107" i="127"/>
  <c r="FX74" i="127"/>
  <c r="FX123" i="127"/>
  <c r="FX95" i="127"/>
  <c r="FX103" i="127"/>
  <c r="FX121" i="127"/>
  <c r="ES33" i="127"/>
  <c r="ES91" i="127"/>
  <c r="ES57" i="127"/>
  <c r="ES115" i="127"/>
  <c r="FG11" i="127"/>
  <c r="FG12" i="127"/>
  <c r="FG17" i="127"/>
  <c r="FG21" i="127"/>
  <c r="FG37" i="127"/>
  <c r="FG22" i="127"/>
  <c r="FG52" i="127"/>
  <c r="FG32" i="127"/>
  <c r="FG42" i="127"/>
  <c r="FG68" i="127"/>
  <c r="FG16" i="127"/>
  <c r="FG24" i="127"/>
  <c r="FG23" i="127"/>
  <c r="FG26" i="127"/>
  <c r="FG48" i="127"/>
  <c r="FG35" i="127"/>
  <c r="FG60" i="127"/>
  <c r="FG36" i="127"/>
  <c r="FG55" i="127"/>
  <c r="FG51" i="127"/>
  <c r="FG78" i="127"/>
  <c r="FG93" i="127"/>
  <c r="FG109" i="127"/>
  <c r="FG47" i="127"/>
  <c r="FG82" i="127"/>
  <c r="FG98" i="127"/>
  <c r="FG38" i="127"/>
  <c r="FG87" i="127"/>
  <c r="FG54" i="127"/>
  <c r="FG58" i="127"/>
  <c r="FG77" i="127"/>
  <c r="FG112" i="127"/>
  <c r="FG103" i="127"/>
  <c r="FG124" i="127"/>
  <c r="FG83" i="127"/>
  <c r="FG117" i="127"/>
  <c r="FG108" i="127"/>
  <c r="FG20" i="127"/>
  <c r="FG10" i="127"/>
  <c r="FG29" i="127"/>
  <c r="FG30" i="127"/>
  <c r="FG56" i="127"/>
  <c r="FG41" i="127"/>
  <c r="FG64" i="127"/>
  <c r="FG39" i="127"/>
  <c r="FG57" i="127"/>
  <c r="FG62" i="127"/>
  <c r="FG81" i="127"/>
  <c r="FG97" i="127"/>
  <c r="FG113" i="127"/>
  <c r="FG59" i="127"/>
  <c r="FG102" i="127"/>
  <c r="FG66" i="127"/>
  <c r="FG28" i="127"/>
  <c r="FG75" i="127"/>
  <c r="FG63" i="127"/>
  <c r="FG91" i="127"/>
  <c r="FG80" i="127"/>
  <c r="FG88" i="127"/>
  <c r="FG5" i="127"/>
  <c r="FG111" i="127"/>
  <c r="FG121" i="127"/>
  <c r="FG118" i="127"/>
  <c r="FG8" i="127"/>
  <c r="FG33" i="127"/>
  <c r="FG6" i="127"/>
  <c r="FG72" i="127"/>
  <c r="FG61" i="127"/>
  <c r="FG85" i="127"/>
  <c r="FG25" i="127"/>
  <c r="FG90" i="127"/>
  <c r="FG70" i="127"/>
  <c r="FG84" i="127"/>
  <c r="FG96" i="127"/>
  <c r="FG107" i="127"/>
  <c r="FG114" i="127"/>
  <c r="FG122" i="127"/>
  <c r="FG14" i="127"/>
  <c r="FG19" i="127"/>
  <c r="FG27" i="127"/>
  <c r="FG76" i="127"/>
  <c r="FG65" i="127"/>
  <c r="FG89" i="127"/>
  <c r="FG34" i="127"/>
  <c r="FG94" i="127"/>
  <c r="FG79" i="127"/>
  <c r="FG49" i="127"/>
  <c r="FG104" i="127"/>
  <c r="FG120" i="127"/>
  <c r="FG116" i="127"/>
  <c r="FG13" i="127"/>
  <c r="FG7" i="127"/>
  <c r="FG15" i="127"/>
  <c r="FG40" i="127"/>
  <c r="FG31" i="127"/>
  <c r="FG46" i="127"/>
  <c r="FG69" i="127"/>
  <c r="FG101" i="127"/>
  <c r="FG67" i="127"/>
  <c r="FG106" i="127"/>
  <c r="FG43" i="127"/>
  <c r="FG73" i="127"/>
  <c r="FG92" i="127"/>
  <c r="FG100" i="127"/>
  <c r="FG119" i="127"/>
  <c r="FG50" i="127"/>
  <c r="FG74" i="127"/>
  <c r="FG95" i="127"/>
  <c r="DN128" i="127"/>
  <c r="DN4" i="127"/>
  <c r="FG9" i="127"/>
  <c r="FG53" i="127"/>
  <c r="FG110" i="127"/>
  <c r="FG115" i="127"/>
  <c r="FG18" i="127"/>
  <c r="FG71" i="127"/>
  <c r="FG45" i="127"/>
  <c r="FG123" i="127"/>
  <c r="FG44" i="127"/>
  <c r="FG105" i="127"/>
  <c r="FG99" i="127"/>
  <c r="EW11" i="127"/>
  <c r="EW14" i="127"/>
  <c r="EW12" i="127"/>
  <c r="EW8" i="127"/>
  <c r="EW31" i="127"/>
  <c r="EW28" i="127"/>
  <c r="EW21" i="127"/>
  <c r="EW46" i="127"/>
  <c r="EW37" i="127"/>
  <c r="EW44" i="127"/>
  <c r="EW62" i="127"/>
  <c r="EW78" i="127"/>
  <c r="EW55" i="127"/>
  <c r="EW51" i="127"/>
  <c r="EW83" i="127"/>
  <c r="EW99" i="127"/>
  <c r="EW115" i="127"/>
  <c r="EW47" i="127"/>
  <c r="EW76" i="127"/>
  <c r="EW92" i="127"/>
  <c r="EW108" i="127"/>
  <c r="EW89" i="127"/>
  <c r="EW86" i="127"/>
  <c r="EW60" i="127"/>
  <c r="EW65" i="127"/>
  <c r="EW106" i="127"/>
  <c r="EW105" i="127"/>
  <c r="EW118" i="127"/>
  <c r="EW116" i="127"/>
  <c r="EW85" i="127"/>
  <c r="EW5" i="127"/>
  <c r="DD128" i="127"/>
  <c r="DD4" i="127"/>
  <c r="EW9" i="127"/>
  <c r="EW16" i="127"/>
  <c r="EW15" i="127"/>
  <c r="EW35" i="127"/>
  <c r="EW32" i="127"/>
  <c r="EW29" i="127"/>
  <c r="EW50" i="127"/>
  <c r="EW39" i="127"/>
  <c r="EW45" i="127"/>
  <c r="EW66" i="127"/>
  <c r="EW36" i="127"/>
  <c r="EW59" i="127"/>
  <c r="EW64" i="127"/>
  <c r="EW87" i="127"/>
  <c r="EW103" i="127"/>
  <c r="EW19" i="127"/>
  <c r="EW56" i="127"/>
  <c r="EW80" i="127"/>
  <c r="EW96" i="127"/>
  <c r="EW68" i="127"/>
  <c r="EW49" i="127"/>
  <c r="EW33" i="127"/>
  <c r="EW77" i="127"/>
  <c r="EW72" i="127"/>
  <c r="EW112" i="127"/>
  <c r="EW93" i="127"/>
  <c r="EW122" i="127"/>
  <c r="EW119" i="127"/>
  <c r="EW114" i="127"/>
  <c r="EW121" i="127"/>
  <c r="EW18" i="127"/>
  <c r="EW22" i="127"/>
  <c r="EW23" i="127"/>
  <c r="EW6" i="127"/>
  <c r="EW10" i="127"/>
  <c r="EW34" i="127"/>
  <c r="EW54" i="127"/>
  <c r="EW43" i="127"/>
  <c r="EW52" i="127"/>
  <c r="EW70" i="127"/>
  <c r="EW41" i="127"/>
  <c r="EW63" i="127"/>
  <c r="EW71" i="127"/>
  <c r="EW91" i="127"/>
  <c r="EW107" i="127"/>
  <c r="EW30" i="127"/>
  <c r="EW61" i="127"/>
  <c r="EW84" i="127"/>
  <c r="EW100" i="127"/>
  <c r="EW79" i="127"/>
  <c r="EW57" i="127"/>
  <c r="EW40" i="127"/>
  <c r="EW94" i="127"/>
  <c r="EW90" i="127"/>
  <c r="EW82" i="127"/>
  <c r="EW110" i="127"/>
  <c r="EW117" i="127"/>
  <c r="EW123" i="127"/>
  <c r="EW120" i="127"/>
  <c r="EW13" i="127"/>
  <c r="EW7" i="127"/>
  <c r="EW26" i="127"/>
  <c r="EW25" i="127"/>
  <c r="EW20" i="127"/>
  <c r="EW17" i="127"/>
  <c r="EW42" i="127"/>
  <c r="EW27" i="127"/>
  <c r="EW24" i="127"/>
  <c r="EW58" i="127"/>
  <c r="EW74" i="127"/>
  <c r="EW48" i="127"/>
  <c r="EW67" i="127"/>
  <c r="EW73" i="127"/>
  <c r="EW95" i="127"/>
  <c r="EW111" i="127"/>
  <c r="EW38" i="127"/>
  <c r="EW69" i="127"/>
  <c r="EW88" i="127"/>
  <c r="EW104" i="127"/>
  <c r="EW81" i="127"/>
  <c r="EW75" i="127"/>
  <c r="EW53" i="127"/>
  <c r="EW101" i="127"/>
  <c r="EW98" i="127"/>
  <c r="EW97" i="127"/>
  <c r="EW113" i="127"/>
  <c r="EW102" i="127"/>
  <c r="EW109" i="127"/>
  <c r="EW124" i="127"/>
  <c r="FC10" i="127"/>
  <c r="FC41" i="127"/>
  <c r="FC66" i="127"/>
  <c r="FC102" i="127"/>
  <c r="FC87" i="127"/>
  <c r="FC11" i="127"/>
  <c r="FC34" i="127"/>
  <c r="FC57" i="127"/>
  <c r="FC39" i="127"/>
  <c r="FC80" i="127"/>
  <c r="FC104" i="127"/>
  <c r="FC36" i="127"/>
  <c r="FC109" i="127"/>
  <c r="FC117" i="127"/>
  <c r="FC28" i="127"/>
  <c r="FC82" i="127"/>
  <c r="FC13" i="127"/>
  <c r="FC52" i="127"/>
  <c r="FC93" i="127"/>
  <c r="FC88" i="127"/>
  <c r="FC25" i="127"/>
  <c r="FC14" i="127"/>
  <c r="DJ128" i="127"/>
  <c r="DJ4" i="127"/>
  <c r="FC16" i="127"/>
  <c r="FT18" i="127"/>
  <c r="FT88" i="127"/>
  <c r="FT27" i="127"/>
  <c r="FT12" i="127"/>
  <c r="FT67" i="127"/>
  <c r="FT85" i="127"/>
  <c r="FT110" i="127"/>
  <c r="FT36" i="127"/>
  <c r="FT60" i="127"/>
  <c r="FT69" i="127"/>
  <c r="FT43" i="127"/>
  <c r="EA128" i="127"/>
  <c r="EA4" i="127"/>
  <c r="FT118" i="127"/>
  <c r="FT121" i="127"/>
  <c r="FT115" i="127"/>
  <c r="FS11" i="127"/>
  <c r="FS8" i="127"/>
  <c r="FS21" i="127"/>
  <c r="FS40" i="127"/>
  <c r="FS54" i="127"/>
  <c r="FS57" i="127"/>
  <c r="FS75" i="127"/>
  <c r="FS109" i="127"/>
  <c r="FS78" i="127"/>
  <c r="FS110" i="127"/>
  <c r="FS70" i="127"/>
  <c r="FS103" i="127"/>
  <c r="FS115" i="127"/>
  <c r="FS117" i="127"/>
  <c r="FS118" i="127"/>
  <c r="FS9" i="127"/>
  <c r="FS33" i="127"/>
  <c r="FS31" i="127"/>
  <c r="FS22" i="127"/>
  <c r="FS60" i="127"/>
  <c r="FS61" i="127"/>
  <c r="FS81" i="127"/>
  <c r="FS113" i="127"/>
  <c r="FS82" i="127"/>
  <c r="FS42" i="127"/>
  <c r="FS80" i="127"/>
  <c r="FS79" i="127"/>
  <c r="FS120" i="127"/>
  <c r="FS121" i="127"/>
  <c r="FS122" i="127"/>
  <c r="FS18" i="127"/>
  <c r="FS37" i="127"/>
  <c r="FS34" i="127"/>
  <c r="FS28" i="127"/>
  <c r="FS64" i="127"/>
  <c r="FS65" i="127"/>
  <c r="FS85" i="127"/>
  <c r="FS10" i="127"/>
  <c r="FS102" i="127"/>
  <c r="FS49" i="127"/>
  <c r="FS77" i="127"/>
  <c r="FS107" i="127"/>
  <c r="FS88" i="127"/>
  <c r="FS114" i="127"/>
  <c r="FS7" i="127"/>
  <c r="FS41" i="127"/>
  <c r="FS39" i="127"/>
  <c r="FS108" i="127"/>
  <c r="FS16" i="127"/>
  <c r="FS47" i="127"/>
  <c r="FS71" i="127"/>
  <c r="FS111" i="127"/>
  <c r="FS24" i="127"/>
  <c r="FS68" i="127"/>
  <c r="FS90" i="127"/>
  <c r="FS5" i="127"/>
  <c r="FS95" i="127"/>
  <c r="FS112" i="127"/>
  <c r="FS106" i="127"/>
  <c r="DZ128" i="127"/>
  <c r="DZ4" i="127"/>
  <c r="GA10" i="127"/>
  <c r="GA72" i="127"/>
  <c r="GA90" i="127"/>
  <c r="GA111" i="127"/>
  <c r="GA37" i="127"/>
  <c r="GA61" i="127"/>
  <c r="GA75" i="127"/>
  <c r="GA121" i="127"/>
  <c r="GA40" i="127"/>
  <c r="GA47" i="127"/>
  <c r="GA71" i="127"/>
  <c r="GA118" i="127"/>
  <c r="GA27" i="127"/>
  <c r="GA6" i="127"/>
  <c r="GA86" i="127"/>
  <c r="GA108" i="127"/>
  <c r="GA73" i="127"/>
  <c r="FR9" i="127"/>
  <c r="FR12" i="127"/>
  <c r="FR34" i="127"/>
  <c r="FR53" i="127"/>
  <c r="FR38" i="127"/>
  <c r="FR50" i="127"/>
  <c r="FR48" i="127"/>
  <c r="FR66" i="127"/>
  <c r="FR86" i="127"/>
  <c r="FR44" i="127"/>
  <c r="FR83" i="127"/>
  <c r="FR99" i="127"/>
  <c r="FR67" i="127"/>
  <c r="FR11" i="127"/>
  <c r="FR16" i="127"/>
  <c r="FR31" i="127"/>
  <c r="FR41" i="127"/>
  <c r="FR42" i="127"/>
  <c r="FR69" i="127"/>
  <c r="FR55" i="127"/>
  <c r="FR10" i="127"/>
  <c r="FR106" i="127"/>
  <c r="FR47" i="127"/>
  <c r="FR74" i="127"/>
  <c r="FR59" i="127"/>
  <c r="FR64" i="127"/>
  <c r="FR23" i="127"/>
  <c r="FR35" i="127"/>
  <c r="FR40" i="127"/>
  <c r="FR39" i="127"/>
  <c r="FR91" i="127"/>
  <c r="FR70" i="127"/>
  <c r="FR81" i="127"/>
  <c r="FR113" i="127"/>
  <c r="FR111" i="127"/>
  <c r="FR108" i="127"/>
  <c r="FR7" i="127"/>
  <c r="FR22" i="127"/>
  <c r="FR37" i="127"/>
  <c r="FR51" i="127"/>
  <c r="FR98" i="127"/>
  <c r="FR60" i="127"/>
  <c r="FR89" i="127"/>
  <c r="FR84" i="127"/>
  <c r="FR92" i="127"/>
  <c r="FR5" i="127"/>
  <c r="FR115" i="127"/>
  <c r="FR119" i="127"/>
  <c r="FR21" i="127"/>
  <c r="FR20" i="127"/>
  <c r="FR45" i="127"/>
  <c r="FR73" i="127"/>
  <c r="FR58" i="127"/>
  <c r="FR78" i="127"/>
  <c r="FR76" i="127"/>
  <c r="FR107" i="127"/>
  <c r="FR75" i="127"/>
  <c r="FR97" i="127"/>
  <c r="FR96" i="127"/>
  <c r="FR121" i="127"/>
  <c r="FR93" i="127"/>
  <c r="FR123" i="127"/>
  <c r="DY128" i="127"/>
  <c r="DY4" i="127"/>
  <c r="FR25" i="127"/>
  <c r="FR26" i="127"/>
  <c r="FR49" i="127"/>
  <c r="FR77" i="127"/>
  <c r="FR62" i="127"/>
  <c r="FR82" i="127"/>
  <c r="FR79" i="127"/>
  <c r="FR32" i="127"/>
  <c r="FR85" i="127"/>
  <c r="FR105" i="127"/>
  <c r="FR104" i="127"/>
  <c r="FR109" i="127"/>
  <c r="FR101" i="127"/>
  <c r="FR120" i="127"/>
  <c r="BA53" i="126"/>
  <c r="BB53" i="126"/>
  <c r="H7" i="120"/>
  <c r="L1" i="103"/>
  <c r="F27" i="102"/>
  <c r="O1" i="103"/>
  <c r="D8" i="119"/>
  <c r="M1" i="103"/>
  <c r="F55" i="102"/>
  <c r="F11" i="119"/>
  <c r="K1" i="103"/>
  <c r="F14" i="102"/>
  <c r="N1" i="103"/>
  <c r="F29" i="102"/>
  <c r="D7" i="119"/>
  <c r="F12" i="119"/>
  <c r="F13" i="119"/>
  <c r="EO50" i="127"/>
  <c r="EO44" i="127"/>
  <c r="EO123" i="127"/>
  <c r="EO81" i="127"/>
  <c r="EO117" i="127"/>
  <c r="EO71" i="127"/>
  <c r="EO38" i="127"/>
  <c r="EO61" i="127"/>
  <c r="EO89" i="127"/>
  <c r="EO94" i="127"/>
  <c r="EO33" i="127"/>
  <c r="EO16" i="127"/>
  <c r="EO120" i="127"/>
  <c r="EO115" i="127"/>
  <c r="EO18" i="127"/>
  <c r="EO107" i="127"/>
  <c r="EO15" i="127"/>
  <c r="EO84" i="127"/>
  <c r="EO7" i="127"/>
  <c r="EO106" i="127"/>
  <c r="EO8" i="127"/>
  <c r="EO6" i="127"/>
  <c r="EO34" i="127"/>
  <c r="EO119" i="127"/>
  <c r="EO64" i="127"/>
  <c r="EO113" i="127"/>
  <c r="EO87" i="127"/>
  <c r="EO13" i="127"/>
  <c r="EO55" i="127"/>
  <c r="EO11" i="127"/>
  <c r="EO86" i="127"/>
  <c r="EO56" i="127"/>
  <c r="EO12" i="127"/>
  <c r="EO19" i="127"/>
  <c r="EO100" i="127"/>
  <c r="EO52" i="127"/>
  <c r="EO93" i="127"/>
  <c r="EO43" i="127"/>
  <c r="EO98" i="127"/>
  <c r="EO53" i="127"/>
  <c r="EO76" i="127"/>
  <c r="EO47" i="127"/>
  <c r="EO121" i="127"/>
  <c r="EO80" i="127"/>
  <c r="EO39" i="127"/>
  <c r="EO122" i="127"/>
  <c r="EQ12" i="127"/>
  <c r="EQ44" i="127"/>
  <c r="EQ37" i="127"/>
  <c r="EQ24" i="127"/>
  <c r="EQ18" i="127"/>
  <c r="EQ19" i="127"/>
  <c r="ER83" i="127"/>
  <c r="ER38" i="127"/>
  <c r="ER21" i="127"/>
  <c r="ER11" i="127"/>
  <c r="ER94" i="127"/>
  <c r="ER7" i="127"/>
  <c r="ER99" i="127"/>
  <c r="ER40" i="127"/>
  <c r="ER49" i="127"/>
  <c r="ER59" i="127"/>
  <c r="ER120" i="127"/>
  <c r="ER33" i="127"/>
  <c r="ER110" i="127"/>
  <c r="ER79" i="127"/>
  <c r="ES99" i="127"/>
  <c r="ES40" i="127"/>
  <c r="ES36" i="127"/>
  <c r="ES27" i="127"/>
  <c r="ES62" i="127"/>
  <c r="ES14" i="127"/>
  <c r="ES113" i="127"/>
  <c r="ES60" i="127"/>
  <c r="ES89" i="127"/>
  <c r="ES64" i="127"/>
  <c r="ET69" i="127"/>
  <c r="ET28" i="127"/>
  <c r="ET32" i="127"/>
  <c r="ET29" i="127"/>
  <c r="ET115" i="127"/>
  <c r="ET41" i="127"/>
  <c r="ET20" i="127"/>
  <c r="ET59" i="127"/>
  <c r="ET99" i="127"/>
  <c r="ET31" i="127"/>
  <c r="ET37" i="127"/>
  <c r="ET44" i="127"/>
  <c r="ET76" i="127"/>
  <c r="ET35" i="127"/>
  <c r="ET23" i="127"/>
  <c r="ET70" i="127"/>
  <c r="ET64" i="127"/>
  <c r="ET78" i="127"/>
  <c r="ET63" i="127"/>
  <c r="ET94" i="127"/>
  <c r="ET89" i="127"/>
  <c r="ET72" i="127"/>
  <c r="ET96" i="127"/>
  <c r="ET40" i="127"/>
  <c r="ET22" i="127"/>
  <c r="ET95" i="127"/>
  <c r="ET9" i="127"/>
  <c r="ET52" i="127"/>
  <c r="ET103" i="127"/>
  <c r="ET25" i="127"/>
  <c r="ET67" i="127"/>
  <c r="ET102" i="127"/>
  <c r="ET121" i="127"/>
  <c r="ET120" i="127"/>
  <c r="ET26" i="127"/>
  <c r="ET13" i="127"/>
  <c r="ET100" i="127"/>
  <c r="ET82" i="127"/>
  <c r="ET33" i="127"/>
  <c r="ET107" i="127"/>
  <c r="ET5" i="127"/>
  <c r="ET16" i="127"/>
  <c r="ET97" i="127"/>
  <c r="ET90" i="127"/>
  <c r="ET45" i="127"/>
  <c r="ET92" i="127"/>
  <c r="ET38" i="127"/>
  <c r="ET14" i="127"/>
  <c r="ET48" i="127"/>
  <c r="ET15" i="127"/>
  <c r="ET112" i="127"/>
  <c r="ET75" i="127"/>
  <c r="ET65" i="127"/>
  <c r="ET17" i="127"/>
  <c r="ET30" i="127"/>
  <c r="ET77" i="127"/>
  <c r="ET124" i="127"/>
  <c r="ET87" i="127"/>
  <c r="ET73" i="127"/>
  <c r="ET6" i="127"/>
  <c r="ET81" i="127"/>
  <c r="ET122" i="127"/>
  <c r="ET83" i="127"/>
  <c r="ET51" i="127"/>
  <c r="ET116" i="127"/>
  <c r="ET79" i="127"/>
  <c r="ET108" i="127"/>
  <c r="ET39" i="127"/>
  <c r="ET66" i="127"/>
  <c r="ET11" i="127"/>
  <c r="DA128" i="127"/>
  <c r="DA4" i="127"/>
  <c r="ET118" i="127"/>
  <c r="ET55" i="127"/>
  <c r="ET111" i="127"/>
  <c r="ET98" i="127"/>
  <c r="ET47" i="127"/>
  <c r="ET53" i="127"/>
  <c r="ET18" i="127"/>
  <c r="ET105" i="127"/>
  <c r="ET61" i="127"/>
  <c r="ET123" i="127"/>
  <c r="ET110" i="127"/>
  <c r="ET27" i="127"/>
  <c r="ET101" i="127"/>
  <c r="ET74" i="127"/>
  <c r="ET50" i="127"/>
  <c r="ET106" i="127"/>
  <c r="ET56" i="127"/>
  <c r="ET42" i="127"/>
  <c r="ET24" i="127"/>
  <c r="ET46" i="127"/>
  <c r="ET84" i="127"/>
  <c r="ET80" i="127"/>
  <c r="ET54" i="127"/>
  <c r="ET21" i="127"/>
  <c r="ET68" i="127"/>
  <c r="ET113" i="127"/>
  <c r="ET85" i="127"/>
  <c r="ET86" i="127"/>
  <c r="ET36" i="127"/>
  <c r="ET8" i="127"/>
  <c r="ET109" i="127"/>
  <c r="ET93" i="127"/>
  <c r="ET71" i="127"/>
  <c r="ET114" i="127"/>
  <c r="ET62" i="127"/>
  <c r="ET43" i="127"/>
  <c r="ET34" i="127"/>
  <c r="ET117" i="127"/>
  <c r="ET58" i="127"/>
  <c r="ET10" i="127"/>
  <c r="ET91" i="127"/>
  <c r="ET49" i="127"/>
  <c r="ET119" i="127"/>
  <c r="ET104" i="127"/>
  <c r="ET88" i="127"/>
  <c r="ET60" i="127"/>
  <c r="ET19" i="127"/>
  <c r="ET57" i="127"/>
  <c r="ET7" i="127"/>
  <c r="EX116" i="127"/>
  <c r="EX39" i="127"/>
  <c r="EX106" i="127"/>
  <c r="EX121" i="127"/>
  <c r="EX32" i="127"/>
  <c r="EX43" i="127"/>
  <c r="EX88" i="127"/>
  <c r="EX102" i="127"/>
  <c r="EX30" i="127"/>
  <c r="EX89" i="127"/>
  <c r="EX62" i="127"/>
  <c r="EX9" i="127"/>
  <c r="EX84" i="127"/>
  <c r="EX6" i="127"/>
  <c r="EX28" i="127"/>
  <c r="EX78" i="127"/>
  <c r="EX122" i="127"/>
  <c r="EX31" i="127"/>
  <c r="EX81" i="127"/>
  <c r="EX77" i="127"/>
  <c r="EX76" i="127"/>
  <c r="EX91" i="127"/>
  <c r="EX35" i="127"/>
  <c r="EX95" i="127"/>
  <c r="EX97" i="127"/>
  <c r="EX41" i="127"/>
  <c r="EX98" i="127"/>
  <c r="EX104" i="127"/>
  <c r="EX16" i="127"/>
  <c r="EX92" i="127"/>
  <c r="EX47" i="127"/>
  <c r="EX108" i="127"/>
  <c r="EX71" i="127"/>
  <c r="EX45" i="127"/>
  <c r="EZ105" i="127"/>
  <c r="EZ102" i="127"/>
  <c r="EZ124" i="127"/>
  <c r="EZ22" i="127"/>
  <c r="EZ74" i="127"/>
  <c r="EZ69" i="127"/>
  <c r="EZ113" i="127"/>
  <c r="EZ34" i="127"/>
  <c r="EZ99" i="127"/>
  <c r="EZ23" i="127"/>
  <c r="EZ37" i="127"/>
  <c r="EZ119" i="127"/>
  <c r="EZ54" i="127"/>
  <c r="EZ106" i="127"/>
  <c r="EZ19" i="127"/>
  <c r="EZ50" i="127"/>
  <c r="EZ115" i="127"/>
  <c r="EZ57" i="127"/>
  <c r="EZ46" i="127"/>
  <c r="EZ16" i="127"/>
  <c r="EZ8" i="127"/>
  <c r="EZ82" i="127"/>
  <c r="EZ83" i="127"/>
  <c r="EZ111" i="127"/>
  <c r="EZ51" i="127"/>
  <c r="EZ100" i="127"/>
  <c r="EZ94" i="127"/>
  <c r="DG128" i="127"/>
  <c r="DG4" i="127"/>
  <c r="EZ84" i="127"/>
  <c r="EZ103" i="127"/>
  <c r="EZ30" i="127"/>
  <c r="EZ93" i="127"/>
  <c r="EZ5" i="127"/>
  <c r="EZ7" i="127"/>
  <c r="EZ104" i="127"/>
  <c r="EZ110" i="127"/>
  <c r="EZ29" i="127"/>
  <c r="EZ41" i="127"/>
  <c r="EZ112" i="127"/>
  <c r="EZ64" i="127"/>
  <c r="EZ38" i="127"/>
  <c r="EZ32" i="127"/>
  <c r="EZ10" i="127"/>
  <c r="EZ39" i="127"/>
  <c r="EZ91" i="127"/>
  <c r="EZ87" i="127"/>
  <c r="EZ107" i="127"/>
  <c r="EZ11" i="127"/>
  <c r="FK91" i="127"/>
  <c r="FK39" i="127"/>
  <c r="FK80" i="127"/>
  <c r="FK119" i="127"/>
  <c r="FK8" i="127"/>
  <c r="FK72" i="127"/>
  <c r="FK74" i="127"/>
  <c r="FK88" i="127"/>
  <c r="FK120" i="127"/>
  <c r="FK9" i="127"/>
  <c r="FK117" i="127"/>
  <c r="FK89" i="127"/>
  <c r="FK56" i="127"/>
  <c r="FK113" i="127"/>
  <c r="FK73" i="127"/>
  <c r="FK19" i="127"/>
  <c r="FK70" i="127"/>
  <c r="FK121" i="127"/>
  <c r="FK103" i="127"/>
  <c r="FK33" i="127"/>
  <c r="FK54" i="127"/>
  <c r="FK124" i="127"/>
  <c r="FK46" i="127"/>
  <c r="FK96" i="127"/>
  <c r="FK106" i="127"/>
  <c r="FK42" i="127"/>
  <c r="FK35" i="127"/>
  <c r="FK28" i="127"/>
  <c r="FK79" i="127"/>
  <c r="FK78" i="127"/>
  <c r="FK66" i="127"/>
  <c r="FK52" i="127"/>
  <c r="DR128" i="127"/>
  <c r="DR4" i="127"/>
  <c r="FK75" i="127"/>
  <c r="FK110" i="127"/>
  <c r="FK85" i="127"/>
  <c r="FK34" i="127"/>
  <c r="FK26" i="127"/>
  <c r="FK41" i="127"/>
  <c r="FK36" i="127"/>
  <c r="FK53" i="127"/>
  <c r="FK118" i="127"/>
  <c r="FK45" i="127"/>
  <c r="FK109" i="127"/>
  <c r="FK122" i="127"/>
  <c r="FK40" i="127"/>
  <c r="FK87" i="127"/>
  <c r="FK86" i="127"/>
  <c r="FK43" i="127"/>
  <c r="FK15" i="127"/>
  <c r="FK22" i="127"/>
  <c r="FK5" i="127"/>
  <c r="FK102" i="127"/>
  <c r="FK61" i="127"/>
  <c r="FK31" i="127"/>
  <c r="FK104" i="127"/>
  <c r="FK95" i="127"/>
  <c r="FK94" i="127"/>
  <c r="FK65" i="127"/>
  <c r="FK21" i="127"/>
  <c r="FK17" i="127"/>
  <c r="FK18" i="127"/>
  <c r="FK57" i="127"/>
  <c r="FK84" i="127"/>
  <c r="FK105" i="127"/>
  <c r="FK90" i="127"/>
  <c r="FK98" i="127"/>
  <c r="FK123" i="127"/>
  <c r="FK92" i="127"/>
  <c r="FK50" i="127"/>
  <c r="FK38" i="127"/>
  <c r="FK10" i="127"/>
  <c r="FK29" i="127"/>
  <c r="FK59" i="127"/>
  <c r="FK82" i="127"/>
  <c r="FK32" i="127"/>
  <c r="FK24" i="127"/>
  <c r="FK112" i="127"/>
  <c r="FK71" i="127"/>
  <c r="FK23" i="127"/>
  <c r="FK49" i="127"/>
  <c r="FK44" i="127"/>
  <c r="FK7" i="127"/>
  <c r="FK16" i="127"/>
  <c r="FN42" i="127"/>
  <c r="FN118" i="127"/>
  <c r="FN84" i="127"/>
  <c r="FN33" i="127"/>
  <c r="FN23" i="127"/>
  <c r="FN115" i="127"/>
  <c r="FN91" i="127"/>
  <c r="FN56" i="127"/>
  <c r="FN29" i="127"/>
  <c r="FN11" i="127"/>
  <c r="FN13" i="127"/>
  <c r="FN55" i="127"/>
  <c r="FN48" i="127"/>
  <c r="FN16" i="127"/>
  <c r="FN7" i="127"/>
  <c r="FN53" i="127"/>
  <c r="DU128" i="127"/>
  <c r="DU4" i="127"/>
  <c r="FN124" i="127"/>
  <c r="FN85" i="127"/>
  <c r="FN107" i="127"/>
  <c r="FN82" i="127"/>
  <c r="FN69" i="127"/>
  <c r="FN32" i="127"/>
  <c r="FN71" i="127"/>
  <c r="FN39" i="127"/>
  <c r="FN57" i="127"/>
  <c r="FN25" i="127"/>
  <c r="FN116" i="127"/>
  <c r="FN93" i="127"/>
  <c r="FN68" i="127"/>
  <c r="FN78" i="127"/>
  <c r="FN58" i="127"/>
  <c r="FN37" i="127"/>
  <c r="FN9" i="127"/>
  <c r="FN43" i="127"/>
  <c r="FN51" i="127"/>
  <c r="FN76" i="127"/>
  <c r="FN19" i="127"/>
  <c r="FN94" i="127"/>
  <c r="FN70" i="127"/>
  <c r="FN113" i="127"/>
  <c r="FN49" i="127"/>
  <c r="FN21" i="127"/>
  <c r="FN15" i="127"/>
  <c r="FN103" i="127"/>
  <c r="FN52" i="127"/>
  <c r="FN79" i="127"/>
  <c r="FN89" i="127"/>
  <c r="FN31" i="127"/>
  <c r="FN110" i="127"/>
  <c r="FN74" i="127"/>
  <c r="FN12" i="127"/>
  <c r="FN22" i="127"/>
  <c r="FN59" i="127"/>
  <c r="FN120" i="127"/>
  <c r="FN54" i="127"/>
  <c r="FN87" i="127"/>
  <c r="FN108" i="127"/>
  <c r="FN65" i="127"/>
  <c r="FN117" i="127"/>
  <c r="FN122" i="127"/>
  <c r="FN72" i="127"/>
  <c r="FN17" i="127"/>
  <c r="FN75" i="127"/>
  <c r="FN46" i="127"/>
  <c r="FN97" i="127"/>
  <c r="FN114" i="127"/>
  <c r="FN95" i="127"/>
  <c r="FN62" i="127"/>
  <c r="FQ89" i="127"/>
  <c r="FT78" i="127"/>
  <c r="FT111" i="127"/>
  <c r="FT98" i="127"/>
  <c r="FT5" i="127"/>
  <c r="FT119" i="127"/>
  <c r="FT89" i="127"/>
  <c r="FT71" i="127"/>
  <c r="FT7" i="127"/>
  <c r="FT62" i="127"/>
  <c r="FT108" i="127"/>
  <c r="FT44" i="127"/>
  <c r="FT99" i="127"/>
  <c r="FT83" i="127"/>
  <c r="FT68" i="127"/>
  <c r="FT29" i="127"/>
  <c r="FT74" i="127"/>
  <c r="FT120" i="127"/>
  <c r="FT64" i="127"/>
  <c r="FT100" i="127"/>
  <c r="FT84" i="127"/>
  <c r="FT72" i="127"/>
  <c r="FT112" i="127"/>
  <c r="FT9" i="127"/>
  <c r="FT107" i="127"/>
  <c r="FT57" i="127"/>
  <c r="FT77" i="127"/>
  <c r="FT51" i="127"/>
  <c r="FT97" i="127"/>
  <c r="FT24" i="127"/>
  <c r="FT23" i="127"/>
  <c r="FT25" i="127"/>
  <c r="FT34" i="127"/>
  <c r="FT17" i="127"/>
  <c r="FT61" i="127"/>
  <c r="FT87" i="127"/>
  <c r="FT80" i="127"/>
  <c r="FT55" i="127"/>
  <c r="FT124" i="127"/>
  <c r="FT65" i="127"/>
  <c r="FT54" i="127"/>
  <c r="FT32" i="127"/>
  <c r="FT106" i="127"/>
  <c r="FT46" i="127"/>
  <c r="FT41" i="127"/>
  <c r="FT10" i="127"/>
  <c r="FU39" i="127"/>
  <c r="FU85" i="127"/>
  <c r="EV27" i="127"/>
  <c r="GC123" i="127"/>
  <c r="GC9" i="127"/>
  <c r="GG62" i="127"/>
  <c r="GG93" i="127"/>
  <c r="GG54" i="127"/>
  <c r="GG40" i="127"/>
  <c r="GG35" i="127"/>
  <c r="GG71" i="127"/>
  <c r="GG6" i="127"/>
  <c r="GG7" i="127"/>
  <c r="GG113" i="127"/>
  <c r="GG34" i="127"/>
  <c r="GG89" i="127"/>
  <c r="GG29" i="127"/>
  <c r="GG80" i="127"/>
  <c r="GG45" i="127"/>
  <c r="GG100" i="127"/>
  <c r="GG11" i="127"/>
  <c r="GG32" i="127"/>
  <c r="GG9" i="127"/>
  <c r="GG101" i="127"/>
  <c r="GG94" i="127"/>
  <c r="GG95" i="127"/>
  <c r="GG123" i="127"/>
  <c r="GG44" i="127"/>
  <c r="EX113" i="127"/>
  <c r="EX114" i="127"/>
  <c r="EX15" i="127"/>
  <c r="EX40" i="127"/>
  <c r="EX67" i="127"/>
  <c r="EX7" i="127"/>
  <c r="EX109" i="127"/>
  <c r="EX55" i="127"/>
  <c r="EX11" i="127"/>
  <c r="EX68" i="127"/>
  <c r="EX24" i="127"/>
  <c r="EX13" i="127"/>
  <c r="EX80" i="127"/>
  <c r="EX48" i="127"/>
  <c r="EX37" i="127"/>
  <c r="EX42" i="127"/>
  <c r="EX25" i="127"/>
  <c r="EX112" i="127"/>
  <c r="EX70" i="127"/>
  <c r="EX110" i="127"/>
  <c r="EX69" i="127"/>
  <c r="EX26" i="127"/>
  <c r="EX12" i="127"/>
  <c r="EO77" i="127"/>
  <c r="EO57" i="127"/>
  <c r="EO35" i="127"/>
  <c r="EO114" i="127"/>
  <c r="EO92" i="127"/>
  <c r="EO59" i="127"/>
  <c r="EO25" i="127"/>
  <c r="EO112" i="127"/>
  <c r="EO108" i="127"/>
  <c r="EO40" i="127"/>
  <c r="EO32" i="127"/>
  <c r="EO116" i="127"/>
  <c r="EO68" i="127"/>
  <c r="EO83" i="127"/>
  <c r="EO36" i="127"/>
  <c r="EO10" i="127"/>
  <c r="EO102" i="127"/>
  <c r="EO73" i="127"/>
  <c r="EO111" i="127"/>
  <c r="EO66" i="127"/>
  <c r="EO28" i="127"/>
  <c r="EO65" i="127"/>
  <c r="EX100" i="127"/>
  <c r="EX66" i="127"/>
  <c r="EX20" i="127"/>
  <c r="EX85" i="127"/>
  <c r="EX65" i="127"/>
  <c r="DE128" i="127"/>
  <c r="DE4" i="127"/>
  <c r="EX79" i="127"/>
  <c r="EX57" i="127"/>
  <c r="EX123" i="127"/>
  <c r="EX103" i="127"/>
  <c r="EX10" i="127"/>
  <c r="EX119" i="127"/>
  <c r="EX33" i="127"/>
  <c r="EX83" i="127"/>
  <c r="EX52" i="127"/>
  <c r="EX53" i="127"/>
  <c r="EX17" i="127"/>
  <c r="EX117" i="127"/>
  <c r="EX74" i="127"/>
  <c r="EX75" i="127"/>
  <c r="EX56" i="127"/>
  <c r="EO85" i="127"/>
  <c r="EO26" i="127"/>
  <c r="EO124" i="127"/>
  <c r="EO62" i="127"/>
  <c r="EO37" i="127"/>
  <c r="EO75" i="127"/>
  <c r="EO78" i="127"/>
  <c r="EO17" i="127"/>
  <c r="EO97" i="127"/>
  <c r="EO88" i="127"/>
  <c r="EO74" i="127"/>
  <c r="EO20" i="127"/>
  <c r="EO48" i="127"/>
  <c r="EO104" i="127"/>
  <c r="EO67" i="127"/>
  <c r="EO42" i="127"/>
  <c r="EO5" i="127"/>
  <c r="EO90" i="127"/>
  <c r="EO21" i="127"/>
  <c r="EO79" i="127"/>
  <c r="EO51" i="127"/>
  <c r="EO24" i="127"/>
  <c r="FR14" i="127"/>
  <c r="FR28" i="127"/>
  <c r="FR65" i="127"/>
  <c r="FR63" i="127"/>
  <c r="FR68" i="127"/>
  <c r="FR88" i="127"/>
  <c r="FR15" i="127"/>
  <c r="FR19" i="127"/>
  <c r="FR36" i="127"/>
  <c r="FR90" i="127"/>
  <c r="FR87" i="127"/>
  <c r="FR17" i="127"/>
  <c r="FR57" i="127"/>
  <c r="FR56" i="127"/>
  <c r="FR72" i="127"/>
  <c r="FR122" i="127"/>
  <c r="FR30" i="127"/>
  <c r="FR46" i="127"/>
  <c r="FR95" i="127"/>
  <c r="FR118" i="127"/>
  <c r="FR54" i="127"/>
  <c r="FR114" i="127"/>
  <c r="FR43" i="127"/>
  <c r="FR8" i="127"/>
  <c r="FR116" i="127"/>
  <c r="FR100" i="127"/>
  <c r="FR110" i="127"/>
  <c r="FR24" i="127"/>
  <c r="FR13" i="127"/>
  <c r="FR117" i="127"/>
  <c r="FR80" i="127"/>
  <c r="FR61" i="127"/>
  <c r="FR124" i="127"/>
  <c r="FR112" i="127"/>
  <c r="FR94" i="127"/>
  <c r="FR18" i="127"/>
  <c r="FR103" i="127"/>
  <c r="FR71" i="127"/>
  <c r="FR52" i="127"/>
  <c r="FR6" i="127"/>
  <c r="FR33" i="127"/>
  <c r="FR102" i="127"/>
  <c r="FR29" i="127"/>
  <c r="FR27" i="127"/>
  <c r="FY75" i="127"/>
  <c r="FY15" i="127"/>
  <c r="GC11" i="127"/>
  <c r="GC122" i="127"/>
  <c r="GC19" i="127"/>
  <c r="FL62" i="127"/>
  <c r="FL77" i="127"/>
  <c r="EO29" i="127"/>
  <c r="EO45" i="127"/>
  <c r="EO41" i="127"/>
  <c r="EO22" i="127"/>
  <c r="EO54" i="127"/>
  <c r="EO30" i="127"/>
  <c r="EO95" i="127"/>
  <c r="EO96" i="127"/>
  <c r="EO101" i="127"/>
  <c r="EO118" i="127"/>
  <c r="CV128" i="127"/>
  <c r="CV4" i="127"/>
  <c r="EO27" i="127"/>
  <c r="EO70" i="127"/>
  <c r="EO103" i="127"/>
  <c r="EO60" i="127"/>
  <c r="EO109" i="127"/>
  <c r="EO14" i="127"/>
  <c r="EO46" i="127"/>
  <c r="EO49" i="127"/>
  <c r="EO69" i="127"/>
  <c r="EO82" i="127"/>
  <c r="EO110" i="127"/>
  <c r="EO31" i="127"/>
  <c r="EO58" i="127"/>
  <c r="EO91" i="127"/>
  <c r="EO23" i="127"/>
  <c r="EO105" i="127"/>
  <c r="EO99" i="127"/>
  <c r="EO72" i="127"/>
  <c r="EO63" i="127"/>
  <c r="EX86" i="127"/>
  <c r="EX8" i="127"/>
  <c r="EX19" i="127"/>
  <c r="EX22" i="127"/>
  <c r="EX44" i="127"/>
  <c r="EX94" i="127"/>
  <c r="EX107" i="127"/>
  <c r="EX101" i="127"/>
  <c r="EX120" i="127"/>
  <c r="EX14" i="127"/>
  <c r="EX36" i="127"/>
  <c r="EX61" i="127"/>
  <c r="EX59" i="127"/>
  <c r="EX99" i="127"/>
  <c r="EX96" i="127"/>
  <c r="EX118" i="127"/>
  <c r="EX21" i="127"/>
  <c r="EX54" i="127"/>
  <c r="EX64" i="127"/>
  <c r="EX115" i="127"/>
  <c r="EX27" i="127"/>
  <c r="EX50" i="127"/>
  <c r="EX111" i="127"/>
  <c r="EX124" i="127"/>
  <c r="EX34" i="127"/>
  <c r="EX58" i="127"/>
  <c r="EX63" i="127"/>
  <c r="EX105" i="127"/>
  <c r="EX49" i="127"/>
  <c r="EX82" i="127"/>
  <c r="EX93" i="127"/>
  <c r="EZ62" i="127"/>
  <c r="EZ53" i="127"/>
  <c r="EZ65" i="127"/>
  <c r="FN45" i="127"/>
  <c r="FN101" i="127"/>
  <c r="FN28" i="127"/>
  <c r="EZ48" i="127"/>
  <c r="EZ120" i="127"/>
  <c r="EZ14" i="127"/>
  <c r="EZ20" i="127"/>
  <c r="EZ60" i="127"/>
  <c r="EZ117" i="127"/>
  <c r="EZ108" i="127"/>
  <c r="FN92" i="127"/>
  <c r="FN119" i="127"/>
  <c r="FN20" i="127"/>
  <c r="FZ81" i="127"/>
  <c r="FZ6" i="127"/>
  <c r="FZ15" i="127"/>
  <c r="FZ120" i="127"/>
  <c r="FZ51" i="127"/>
  <c r="FZ42" i="127"/>
  <c r="FZ69" i="127"/>
  <c r="FZ37" i="127"/>
  <c r="FZ10" i="127"/>
  <c r="FZ64" i="127"/>
  <c r="FZ114" i="127"/>
  <c r="FZ87" i="127"/>
  <c r="FZ117" i="127"/>
  <c r="FZ118" i="127"/>
  <c r="FZ97" i="127"/>
  <c r="FZ80" i="127"/>
  <c r="FZ35" i="127"/>
  <c r="FZ58" i="127"/>
  <c r="FZ18" i="127"/>
  <c r="FZ30" i="127"/>
  <c r="FZ5" i="127"/>
  <c r="FZ111" i="127"/>
  <c r="FZ26" i="127"/>
  <c r="FZ60" i="127"/>
  <c r="FZ66" i="127"/>
  <c r="FZ43" i="127"/>
  <c r="FZ20" i="127"/>
  <c r="FZ8" i="127"/>
  <c r="FZ108" i="127"/>
  <c r="FZ100" i="127"/>
  <c r="FZ39" i="127"/>
  <c r="FZ106" i="127"/>
  <c r="FZ47" i="127"/>
  <c r="FZ36" i="127"/>
  <c r="FZ19" i="127"/>
  <c r="FZ92" i="127"/>
  <c r="FZ84" i="127"/>
  <c r="FZ74" i="127"/>
  <c r="FZ107" i="127"/>
  <c r="FZ102" i="127"/>
  <c r="FZ40" i="127"/>
  <c r="FZ53" i="127"/>
  <c r="FZ16" i="127"/>
  <c r="FZ112" i="127"/>
  <c r="FZ78" i="127"/>
  <c r="FZ67" i="127"/>
  <c r="FZ110" i="127"/>
  <c r="FZ54" i="127"/>
  <c r="FZ38" i="127"/>
  <c r="FZ22" i="127"/>
  <c r="FZ13" i="127"/>
  <c r="FZ101" i="127"/>
  <c r="FZ50" i="127"/>
  <c r="FZ95" i="127"/>
  <c r="FZ90" i="127"/>
  <c r="FZ77" i="127"/>
  <c r="FZ41" i="127"/>
  <c r="FZ25" i="127"/>
  <c r="ES56" i="127"/>
  <c r="ES6" i="127"/>
  <c r="ES19" i="127"/>
  <c r="ES43" i="127"/>
  <c r="ES63" i="127"/>
  <c r="ES41" i="127"/>
  <c r="ES85" i="127"/>
  <c r="ES110" i="127"/>
  <c r="ES112" i="127"/>
  <c r="ES16" i="127"/>
  <c r="ES50" i="127"/>
  <c r="ES45" i="127"/>
  <c r="ES107" i="127"/>
  <c r="ES108" i="127"/>
  <c r="ES105" i="127"/>
  <c r="ES119" i="127"/>
  <c r="ES22" i="127"/>
  <c r="ES38" i="127"/>
  <c r="ES58" i="127"/>
  <c r="ES77" i="127"/>
  <c r="ES80" i="127"/>
  <c r="ES82" i="127"/>
  <c r="ES118" i="127"/>
  <c r="ES13" i="127"/>
  <c r="ES83" i="127"/>
  <c r="ES21" i="127"/>
  <c r="ES100" i="127"/>
  <c r="ES17" i="127"/>
  <c r="ES76" i="127"/>
  <c r="ES51" i="127"/>
  <c r="ES124" i="127"/>
  <c r="ES11" i="127"/>
  <c r="ES32" i="127"/>
  <c r="ES49" i="127"/>
  <c r="ES68" i="127"/>
  <c r="ES71" i="127"/>
  <c r="ES61" i="127"/>
  <c r="ES94" i="127"/>
  <c r="ES5" i="127"/>
  <c r="ES31" i="127"/>
  <c r="ES30" i="127"/>
  <c r="ES67" i="127"/>
  <c r="ES53" i="127"/>
  <c r="ES93" i="127"/>
  <c r="ES86" i="127"/>
  <c r="ES116" i="127"/>
  <c r="ES7" i="127"/>
  <c r="ES54" i="127"/>
  <c r="ES74" i="127"/>
  <c r="ES95" i="127"/>
  <c r="ES96" i="127"/>
  <c r="ES69" i="127"/>
  <c r="ES121" i="127"/>
  <c r="ES26" i="127"/>
  <c r="ES84" i="127"/>
  <c r="ES12" i="127"/>
  <c r="ES79" i="127"/>
  <c r="ES39" i="127"/>
  <c r="ES102" i="127"/>
  <c r="ES47" i="127"/>
  <c r="CZ128" i="127"/>
  <c r="CZ4" i="127"/>
  <c r="GA123" i="127"/>
  <c r="GA80" i="127"/>
  <c r="GA63" i="127"/>
  <c r="GA51" i="127"/>
  <c r="GA30" i="127"/>
  <c r="GA116" i="127"/>
  <c r="GA98" i="127"/>
  <c r="GA18" i="127"/>
  <c r="GA19" i="127"/>
  <c r="GA99" i="127"/>
  <c r="GA77" i="127"/>
  <c r="GA60" i="127"/>
  <c r="GA16" i="127"/>
  <c r="GA50" i="127"/>
  <c r="GA89" i="127"/>
  <c r="GA23" i="127"/>
  <c r="ES101" i="127"/>
  <c r="ES59" i="127"/>
  <c r="ES78" i="127"/>
  <c r="ES42" i="127"/>
  <c r="ES81" i="127"/>
  <c r="ES111" i="127"/>
  <c r="ES34" i="127"/>
  <c r="ES114" i="127"/>
  <c r="ES72" i="127"/>
  <c r="ES75" i="127"/>
  <c r="ES23" i="127"/>
  <c r="ES90" i="127"/>
  <c r="ES88" i="127"/>
  <c r="ES66" i="127"/>
  <c r="ES10" i="127"/>
  <c r="FZ14" i="127"/>
  <c r="FZ70" i="127"/>
  <c r="FZ46" i="127"/>
  <c r="FZ113" i="127"/>
  <c r="FZ45" i="127"/>
  <c r="FZ94" i="127"/>
  <c r="FZ59" i="127"/>
  <c r="FZ21" i="127"/>
  <c r="FZ73" i="127"/>
  <c r="FZ91" i="127"/>
  <c r="FZ121" i="127"/>
  <c r="FO110" i="127"/>
  <c r="FO94" i="127"/>
  <c r="FO42" i="127"/>
  <c r="FO68" i="127"/>
  <c r="FO82" i="127"/>
  <c r="GA104" i="127"/>
  <c r="GA91" i="127"/>
  <c r="GA101" i="127"/>
  <c r="GA68" i="127"/>
  <c r="GA29" i="127"/>
  <c r="GA107" i="127"/>
  <c r="GA82" i="127"/>
  <c r="GA64" i="127"/>
  <c r="GA20" i="127"/>
  <c r="GA69" i="127"/>
  <c r="GA109" i="127"/>
  <c r="GA38" i="127"/>
  <c r="GA79" i="127"/>
  <c r="GA25" i="127"/>
  <c r="GA66" i="127"/>
  <c r="ES65" i="127"/>
  <c r="ES28" i="127"/>
  <c r="ES9" i="127"/>
  <c r="ES122" i="127"/>
  <c r="ES120" i="127"/>
  <c r="ES15" i="127"/>
  <c r="ES48" i="127"/>
  <c r="ES25" i="127"/>
  <c r="ES106" i="127"/>
  <c r="ES92" i="127"/>
  <c r="ES70" i="127"/>
  <c r="ES20" i="127"/>
  <c r="ES97" i="127"/>
  <c r="ES103" i="127"/>
  <c r="ES24" i="127"/>
  <c r="FZ32" i="127"/>
  <c r="FZ48" i="127"/>
  <c r="FZ105" i="127"/>
  <c r="FZ9" i="127"/>
  <c r="FZ65" i="127"/>
  <c r="FZ83" i="127"/>
  <c r="FZ104" i="127"/>
  <c r="FZ31" i="127"/>
  <c r="FZ63" i="127"/>
  <c r="FZ44" i="127"/>
  <c r="FZ109" i="127"/>
  <c r="EG128" i="127"/>
  <c r="EG4" i="127"/>
  <c r="FO10" i="127"/>
  <c r="FO15" i="127"/>
  <c r="FO118" i="127"/>
  <c r="FO102" i="127"/>
  <c r="GA33" i="127"/>
  <c r="GA36" i="127"/>
  <c r="GA57" i="127"/>
  <c r="GA105" i="127"/>
  <c r="GA62" i="127"/>
  <c r="GA59" i="127"/>
  <c r="GA117" i="127"/>
  <c r="GA17" i="127"/>
  <c r="GA52" i="127"/>
  <c r="GA76" i="127"/>
  <c r="GA74" i="127"/>
  <c r="GA94" i="127"/>
  <c r="GA84" i="127"/>
  <c r="GA114" i="127"/>
  <c r="GA13" i="127"/>
  <c r="GA26" i="127"/>
  <c r="GA41" i="127"/>
  <c r="GA49" i="127"/>
  <c r="GA97" i="127"/>
  <c r="GA45" i="127"/>
  <c r="GA100" i="127"/>
  <c r="GA119" i="127"/>
  <c r="GA8" i="127"/>
  <c r="GA44" i="127"/>
  <c r="GA12" i="127"/>
  <c r="GA31" i="127"/>
  <c r="GA55" i="127"/>
  <c r="GA34" i="127"/>
  <c r="GA70" i="127"/>
  <c r="GA39" i="127"/>
  <c r="GA92" i="127"/>
  <c r="GA112" i="127"/>
  <c r="GA15" i="127"/>
  <c r="GA28" i="127"/>
  <c r="GA43" i="127"/>
  <c r="GA93" i="127"/>
  <c r="GA110" i="127"/>
  <c r="GA87" i="127"/>
  <c r="GA5" i="127"/>
  <c r="GA7" i="127"/>
  <c r="GA22" i="127"/>
  <c r="GA46" i="127"/>
  <c r="GA65" i="127"/>
  <c r="GA113" i="127"/>
  <c r="GA83" i="127"/>
  <c r="GA78" i="127"/>
  <c r="GA96" i="127"/>
  <c r="GA24" i="127"/>
  <c r="GA14" i="127"/>
  <c r="GA21" i="127"/>
  <c r="GA85" i="127"/>
  <c r="GA102" i="127"/>
  <c r="GA103" i="127"/>
  <c r="GA120" i="127"/>
  <c r="EH128" i="127"/>
  <c r="EH4" i="127"/>
  <c r="FO49" i="127"/>
  <c r="FO22" i="127"/>
  <c r="FO44" i="127"/>
  <c r="FO11" i="127"/>
  <c r="FO55" i="127"/>
  <c r="FO101" i="127"/>
  <c r="FO8" i="127"/>
  <c r="FO30" i="127"/>
  <c r="FO51" i="127"/>
  <c r="FO31" i="127"/>
  <c r="FO59" i="127"/>
  <c r="FO87" i="127"/>
  <c r="FO95" i="127"/>
  <c r="FO114" i="127"/>
  <c r="FO100" i="127"/>
  <c r="FO70" i="127"/>
  <c r="FO16" i="127"/>
  <c r="FO84" i="127"/>
  <c r="FO45" i="127"/>
  <c r="FO7" i="127"/>
  <c r="FO78" i="127"/>
  <c r="FO58" i="127"/>
  <c r="FO89" i="127"/>
  <c r="FO64" i="127"/>
  <c r="FO37" i="127"/>
  <c r="FO107" i="127"/>
  <c r="FO96" i="127"/>
  <c r="FO90" i="127"/>
  <c r="FO38" i="127"/>
  <c r="FO36" i="127"/>
  <c r="FO9" i="127"/>
  <c r="FO47" i="127"/>
  <c r="FO21" i="127"/>
  <c r="FO34" i="127"/>
  <c r="FO79" i="127"/>
  <c r="FO86" i="127"/>
  <c r="FO106" i="127"/>
  <c r="FO81" i="127"/>
  <c r="FO25" i="127"/>
  <c r="FO124" i="127"/>
  <c r="FO24" i="127"/>
  <c r="FO56" i="127"/>
  <c r="FO39" i="127"/>
  <c r="FO93" i="127"/>
  <c r="FO98" i="127"/>
  <c r="FO99" i="127"/>
  <c r="FO119" i="127"/>
  <c r="FO71" i="127"/>
  <c r="FO32" i="127"/>
  <c r="FO65" i="127"/>
  <c r="FO123" i="127"/>
  <c r="FO75" i="127"/>
  <c r="FO27" i="127"/>
  <c r="DV128" i="127"/>
  <c r="DV4" i="127"/>
  <c r="FO117" i="127"/>
  <c r="FO91" i="127"/>
  <c r="FO73" i="127"/>
  <c r="FO61" i="127"/>
  <c r="FO52" i="127"/>
  <c r="FO12" i="127"/>
  <c r="FO5" i="127"/>
  <c r="FO35" i="127"/>
  <c r="FO105" i="127"/>
  <c r="FO26" i="127"/>
  <c r="FO19" i="127"/>
  <c r="FO88" i="127"/>
  <c r="FO76" i="127"/>
  <c r="FO33" i="127"/>
  <c r="FO57" i="127"/>
  <c r="FO50" i="127"/>
  <c r="FO115" i="127"/>
  <c r="FO83" i="127"/>
  <c r="FO121" i="127"/>
  <c r="FO97" i="127"/>
  <c r="FO63" i="127"/>
  <c r="FO28" i="127"/>
  <c r="FO108" i="127"/>
  <c r="FO67" i="127"/>
  <c r="FO48" i="127"/>
  <c r="FO69" i="127"/>
  <c r="FO46" i="127"/>
  <c r="FO20" i="127"/>
  <c r="FO77" i="127"/>
  <c r="FO104" i="127"/>
  <c r="FO122" i="127"/>
  <c r="FO18" i="127"/>
  <c r="FO112" i="127"/>
  <c r="FO62" i="127"/>
  <c r="FO103" i="127"/>
  <c r="FO54" i="127"/>
  <c r="FO40" i="127"/>
  <c r="FO109" i="127"/>
  <c r="FO120" i="127"/>
  <c r="FO43" i="127"/>
  <c r="FO74" i="127"/>
  <c r="FO111" i="127"/>
  <c r="FO14" i="127"/>
  <c r="FO80" i="127"/>
  <c r="FO60" i="127"/>
  <c r="GA122" i="127"/>
  <c r="GA88" i="127"/>
  <c r="GA54" i="127"/>
  <c r="GA58" i="127"/>
  <c r="GA53" i="127"/>
  <c r="GA11" i="127"/>
  <c r="GA95" i="127"/>
  <c r="GA81" i="127"/>
  <c r="GA56" i="127"/>
  <c r="GA115" i="127"/>
  <c r="GA67" i="127"/>
  <c r="GA42" i="127"/>
  <c r="GA35" i="127"/>
  <c r="GA124" i="127"/>
  <c r="GA106" i="127"/>
  <c r="GA32" i="127"/>
  <c r="GA9" i="127"/>
  <c r="ES18" i="127"/>
  <c r="ES98" i="127"/>
  <c r="ES109" i="127"/>
  <c r="ES29" i="127"/>
  <c r="ES123" i="127"/>
  <c r="ES44" i="127"/>
  <c r="ES52" i="127"/>
  <c r="ES35" i="127"/>
  <c r="ES117" i="127"/>
  <c r="ES73" i="127"/>
  <c r="ES37" i="127"/>
  <c r="ES8" i="127"/>
  <c r="ES55" i="127"/>
  <c r="ES87" i="127"/>
  <c r="ES46" i="127"/>
  <c r="FZ61" i="127"/>
  <c r="FZ79" i="127"/>
  <c r="FZ96" i="127"/>
  <c r="FZ12" i="127"/>
  <c r="FZ7" i="127"/>
  <c r="FZ99" i="127"/>
  <c r="FZ116" i="127"/>
  <c r="FZ33" i="127"/>
  <c r="FZ86" i="127"/>
  <c r="FZ85" i="127"/>
  <c r="FZ124" i="127"/>
  <c r="FO29" i="127"/>
  <c r="FO23" i="127"/>
  <c r="FO116" i="127"/>
  <c r="FO41" i="127"/>
  <c r="FB66" i="127"/>
  <c r="FB77" i="127"/>
  <c r="FB8" i="127"/>
  <c r="FB122" i="127"/>
  <c r="FB12" i="127"/>
  <c r="FB87" i="127"/>
  <c r="FB43" i="127"/>
  <c r="FB36" i="127"/>
  <c r="FB100" i="127"/>
  <c r="FB37" i="127"/>
  <c r="FB56" i="127"/>
  <c r="FB19" i="127"/>
  <c r="DI128" i="127"/>
  <c r="DI4" i="127"/>
  <c r="FB117" i="127"/>
  <c r="FB81" i="127"/>
  <c r="FB95" i="127"/>
  <c r="FB98" i="127"/>
  <c r="FB40" i="127"/>
  <c r="FB53" i="127"/>
  <c r="FB6" i="127"/>
  <c r="FB120" i="127"/>
  <c r="FB96" i="127"/>
  <c r="FB64" i="127"/>
  <c r="FB74" i="127"/>
  <c r="FB78" i="127"/>
  <c r="FB65" i="127"/>
  <c r="FB24" i="127"/>
  <c r="FB7" i="127"/>
  <c r="FB101" i="127"/>
  <c r="FB51" i="127"/>
  <c r="FB83" i="127"/>
  <c r="FB86" i="127"/>
  <c r="FB73" i="127"/>
  <c r="FB41" i="127"/>
  <c r="FB10" i="127"/>
  <c r="FB106" i="127"/>
  <c r="FB68" i="127"/>
  <c r="FB116" i="127"/>
  <c r="FB85" i="127"/>
  <c r="FB54" i="127"/>
  <c r="FB58" i="127"/>
  <c r="FB28" i="127"/>
  <c r="FB11" i="127"/>
  <c r="FB97" i="127"/>
  <c r="FB107" i="127"/>
  <c r="FB94" i="127"/>
  <c r="FB50" i="127"/>
  <c r="FB30" i="127"/>
  <c r="FB119" i="127"/>
  <c r="FB84" i="127"/>
  <c r="FB99" i="127"/>
  <c r="FB63" i="127"/>
  <c r="FB33" i="127"/>
  <c r="FB20" i="127"/>
  <c r="FM34" i="127"/>
  <c r="FM100" i="127"/>
  <c r="FM35" i="127"/>
  <c r="FM32" i="127"/>
  <c r="FM54" i="127"/>
  <c r="FM43" i="127"/>
  <c r="FM102" i="127"/>
  <c r="FM13" i="127"/>
  <c r="FM71" i="127"/>
  <c r="FM73" i="127"/>
  <c r="FM52" i="127"/>
  <c r="FM83" i="127"/>
  <c r="FM76" i="127"/>
  <c r="FM70" i="127"/>
  <c r="FM94" i="127"/>
  <c r="FM99" i="127"/>
  <c r="FM38" i="127"/>
  <c r="FM123" i="127"/>
  <c r="FM55" i="127"/>
  <c r="FM63" i="127"/>
  <c r="FM7" i="127"/>
  <c r="FM30" i="127"/>
  <c r="FM9" i="127"/>
  <c r="FM87" i="127"/>
  <c r="FM6" i="127"/>
  <c r="FM46" i="127"/>
  <c r="FM12" i="127"/>
  <c r="FM51" i="127"/>
  <c r="FM24" i="127"/>
  <c r="FM107" i="127"/>
  <c r="FM111" i="127"/>
  <c r="FM10" i="127"/>
  <c r="FM39" i="127"/>
  <c r="FM78" i="127"/>
  <c r="FM29" i="127"/>
  <c r="FM16" i="127"/>
  <c r="FM95" i="127"/>
  <c r="FP79" i="127"/>
  <c r="FP46" i="127"/>
  <c r="GD11" i="127"/>
  <c r="GD98" i="127"/>
  <c r="GD17" i="127"/>
  <c r="GD49" i="127"/>
  <c r="GD50" i="127"/>
  <c r="GD51" i="127"/>
  <c r="GD72" i="127"/>
  <c r="FK51" i="127"/>
  <c r="FK48" i="127"/>
  <c r="FK63" i="127"/>
  <c r="FK100" i="127"/>
  <c r="FK20" i="127"/>
  <c r="FK25" i="127"/>
  <c r="FK55" i="127"/>
  <c r="FK58" i="127"/>
  <c r="FK77" i="127"/>
  <c r="FK69" i="127"/>
  <c r="FK99" i="127"/>
  <c r="FK111" i="127"/>
  <c r="FK37" i="127"/>
  <c r="FK60" i="127"/>
  <c r="FK93" i="127"/>
  <c r="FK62" i="127"/>
  <c r="FK107" i="127"/>
  <c r="FK12" i="127"/>
  <c r="FK68" i="127"/>
  <c r="FK14" i="127"/>
  <c r="FK64" i="127"/>
  <c r="FK97" i="127"/>
  <c r="FK83" i="127"/>
  <c r="FK114" i="127"/>
  <c r="FK6" i="127"/>
  <c r="FK67" i="127"/>
  <c r="FK76" i="127"/>
  <c r="FP42" i="127"/>
  <c r="GG33" i="127"/>
  <c r="GG107" i="127"/>
  <c r="GG105" i="127"/>
  <c r="FZ11" i="127"/>
  <c r="FZ123" i="127"/>
  <c r="FZ82" i="127"/>
  <c r="FZ115" i="127"/>
  <c r="FZ56" i="127"/>
  <c r="FP99" i="127"/>
  <c r="FP36" i="127"/>
  <c r="GG50" i="127"/>
  <c r="GG91" i="127"/>
  <c r="GG61" i="127"/>
  <c r="FZ98" i="127"/>
  <c r="GG114" i="127"/>
  <c r="GG16" i="127"/>
  <c r="GG77" i="127"/>
  <c r="GG111" i="127"/>
  <c r="GG63" i="127"/>
  <c r="GG39" i="127"/>
  <c r="GG27" i="127"/>
  <c r="GG124" i="127"/>
  <c r="GG90" i="127"/>
  <c r="GG82" i="127"/>
  <c r="GG72" i="127"/>
  <c r="GG69" i="127"/>
  <c r="GG58" i="127"/>
  <c r="GG28" i="127"/>
  <c r="GG10" i="127"/>
  <c r="FZ68" i="127"/>
  <c r="GG21" i="127"/>
  <c r="GG59" i="127"/>
  <c r="GG64" i="127"/>
  <c r="GG112" i="127"/>
  <c r="FZ103" i="127"/>
  <c r="FZ76" i="127"/>
  <c r="FZ28" i="127"/>
  <c r="FZ71" i="127"/>
  <c r="FZ24" i="127"/>
  <c r="FP78" i="127"/>
  <c r="GG26" i="127"/>
  <c r="GG78" i="127"/>
  <c r="GG96" i="127"/>
  <c r="GG122" i="127"/>
  <c r="GG117" i="127"/>
  <c r="GG109" i="127"/>
  <c r="GG47" i="127"/>
  <c r="GG84" i="127"/>
  <c r="GG79" i="127"/>
  <c r="GG66" i="127"/>
  <c r="GG38" i="127"/>
  <c r="GG12" i="127"/>
  <c r="GG81" i="127"/>
  <c r="GG97" i="127"/>
  <c r="GG108" i="127"/>
  <c r="GG103" i="127"/>
  <c r="GG53" i="127"/>
  <c r="GG30" i="127"/>
  <c r="GG8" i="127"/>
  <c r="FP18" i="127"/>
  <c r="GG37" i="127"/>
  <c r="GG76" i="127"/>
  <c r="GG36" i="127"/>
  <c r="GG5" i="127"/>
  <c r="FP20" i="127"/>
  <c r="GG17" i="127"/>
  <c r="GG49" i="127"/>
  <c r="GG41" i="127"/>
  <c r="GG98" i="127"/>
  <c r="GG106" i="127"/>
  <c r="GG102" i="127"/>
  <c r="GG52" i="127"/>
  <c r="GG57" i="127"/>
  <c r="GG60" i="127"/>
  <c r="GG48" i="127"/>
  <c r="GG20" i="127"/>
  <c r="GG14" i="127"/>
  <c r="GG118" i="127"/>
  <c r="GG23" i="127"/>
  <c r="GG92" i="127"/>
  <c r="GG87" i="127"/>
  <c r="GG74" i="127"/>
  <c r="GG46" i="127"/>
  <c r="FP17" i="127"/>
  <c r="FN100" i="127"/>
  <c r="FU71" i="127"/>
  <c r="FU86" i="127"/>
  <c r="FU122" i="127"/>
  <c r="FU48" i="127"/>
  <c r="FU23" i="127"/>
  <c r="FU88" i="127"/>
  <c r="FU115" i="127"/>
  <c r="FU70" i="127"/>
  <c r="FU15" i="127"/>
  <c r="FU6" i="127"/>
  <c r="FU83" i="127"/>
  <c r="FU94" i="127"/>
  <c r="FU35" i="127"/>
  <c r="FU79" i="127"/>
  <c r="FU98" i="127"/>
  <c r="FU17" i="127"/>
  <c r="FU95" i="127"/>
  <c r="FU106" i="127"/>
  <c r="FU22" i="127"/>
  <c r="FU40" i="127"/>
  <c r="FU93" i="127"/>
  <c r="FU10" i="127"/>
  <c r="FU30" i="127"/>
  <c r="FU52" i="127"/>
  <c r="FU124" i="127"/>
  <c r="FU45" i="127"/>
  <c r="FU32" i="127"/>
  <c r="FU89" i="127"/>
  <c r="FU78" i="127"/>
  <c r="FU27" i="127"/>
  <c r="FU104" i="127"/>
  <c r="FU44" i="127"/>
  <c r="FU81" i="127"/>
  <c r="FU55" i="127"/>
  <c r="FU47" i="127"/>
  <c r="FU8" i="127"/>
  <c r="FU61" i="127"/>
  <c r="FU123" i="127"/>
  <c r="FU62" i="127"/>
  <c r="FU118" i="127"/>
  <c r="FU43" i="127"/>
  <c r="FU65" i="127"/>
  <c r="FU24" i="127"/>
  <c r="FU111" i="127"/>
  <c r="FU119" i="127"/>
  <c r="FU75" i="127"/>
  <c r="FU63" i="127"/>
  <c r="FU12" i="127"/>
  <c r="FU36" i="127"/>
  <c r="FU50" i="127"/>
  <c r="FU76" i="127"/>
  <c r="FU57" i="127"/>
  <c r="ER32" i="127"/>
  <c r="ER41" i="127"/>
  <c r="ER9" i="127"/>
  <c r="ER34" i="127"/>
  <c r="ER63" i="127"/>
  <c r="ER65" i="127"/>
  <c r="ER81" i="127"/>
  <c r="ER35" i="127"/>
  <c r="ER22" i="127"/>
  <c r="ER111" i="127"/>
  <c r="ER115" i="127"/>
  <c r="ER42" i="127"/>
  <c r="ER90" i="127"/>
  <c r="ER8" i="127"/>
  <c r="CY128" i="127"/>
  <c r="CY4" i="127"/>
  <c r="ER100" i="127"/>
  <c r="ER13" i="127"/>
  <c r="ER46" i="127"/>
  <c r="ER73" i="127"/>
  <c r="ER39" i="127"/>
  <c r="ER118" i="127"/>
  <c r="ER87" i="127"/>
  <c r="ER112" i="127"/>
  <c r="ER31" i="127"/>
  <c r="ER30" i="127"/>
  <c r="ER66" i="127"/>
  <c r="ER43" i="127"/>
  <c r="ER28" i="127"/>
  <c r="ER44" i="127"/>
  <c r="ER48" i="127"/>
  <c r="ER104" i="127"/>
  <c r="ER61" i="127"/>
  <c r="ER58" i="127"/>
  <c r="ER124" i="127"/>
  <c r="ER89" i="127"/>
  <c r="ER12" i="127"/>
  <c r="ER95" i="127"/>
  <c r="ER64" i="127"/>
  <c r="ER102" i="127"/>
  <c r="ER25" i="127"/>
  <c r="ER113" i="127"/>
  <c r="ER85" i="127"/>
  <c r="ER67" i="127"/>
  <c r="ER10" i="127"/>
  <c r="ER121" i="127"/>
  <c r="ER86" i="127"/>
  <c r="ER101" i="127"/>
  <c r="ER57" i="127"/>
  <c r="ER26" i="127"/>
  <c r="ER14" i="127"/>
  <c r="ER52" i="127"/>
  <c r="ER51" i="127"/>
  <c r="ER88" i="127"/>
  <c r="ER70" i="127"/>
  <c r="ER80" i="127"/>
  <c r="ER16" i="127"/>
  <c r="ER71" i="127"/>
  <c r="ER105" i="127"/>
  <c r="ER17" i="127"/>
  <c r="ER117" i="127"/>
  <c r="ER78" i="127"/>
  <c r="ER55" i="127"/>
  <c r="FS105" i="127"/>
  <c r="FS52" i="127"/>
  <c r="FS89" i="127"/>
  <c r="FS116" i="127"/>
  <c r="FS73" i="127"/>
  <c r="FS123" i="127"/>
  <c r="FS46" i="127"/>
  <c r="FS13" i="127"/>
  <c r="FS124" i="127"/>
  <c r="FS27" i="127"/>
  <c r="FS69" i="127"/>
  <c r="FS66" i="127"/>
  <c r="FS45" i="127"/>
  <c r="FS30" i="127"/>
  <c r="FS12" i="127"/>
  <c r="FS87" i="127"/>
  <c r="FS67" i="127"/>
  <c r="FS98" i="127"/>
  <c r="FS97" i="127"/>
  <c r="FS76" i="127"/>
  <c r="FS44" i="127"/>
  <c r="FS14" i="127"/>
  <c r="FS92" i="127"/>
  <c r="FS84" i="127"/>
  <c r="FS91" i="127"/>
  <c r="FS51" i="127"/>
  <c r="FS55" i="127"/>
  <c r="FS35" i="127"/>
  <c r="FS29" i="127"/>
  <c r="FT82" i="127"/>
  <c r="FT116" i="127"/>
  <c r="FT6" i="127"/>
  <c r="FT109" i="127"/>
  <c r="FT22" i="127"/>
  <c r="FT93" i="127"/>
  <c r="FT20" i="127"/>
  <c r="FT76" i="127"/>
  <c r="FT59" i="127"/>
  <c r="FT102" i="127"/>
  <c r="FT42" i="127"/>
  <c r="FT66" i="127"/>
  <c r="FT50" i="127"/>
  <c r="FT56" i="127"/>
  <c r="FT39" i="127"/>
  <c r="FT15" i="127"/>
  <c r="FT122" i="127"/>
  <c r="FT95" i="127"/>
  <c r="FT101" i="127"/>
  <c r="FT92" i="127"/>
  <c r="FT35" i="127"/>
  <c r="FT26" i="127"/>
  <c r="FT16" i="127"/>
  <c r="FT53" i="127"/>
  <c r="FT91" i="127"/>
  <c r="FT48" i="127"/>
  <c r="FT104" i="127"/>
  <c r="FT52" i="127"/>
  <c r="FT40" i="127"/>
  <c r="FT28" i="127"/>
  <c r="FC107" i="127"/>
  <c r="FC92" i="127"/>
  <c r="FC118" i="127"/>
  <c r="FC119" i="127"/>
  <c r="FC116" i="127"/>
  <c r="FC91" i="127"/>
  <c r="FC53" i="127"/>
  <c r="FC30" i="127"/>
  <c r="FC115" i="127"/>
  <c r="FC113" i="127"/>
  <c r="FC40" i="127"/>
  <c r="FC51" i="127"/>
  <c r="FC75" i="127"/>
  <c r="FC33" i="127"/>
  <c r="FC96" i="127"/>
  <c r="FC83" i="127"/>
  <c r="FC105" i="127"/>
  <c r="FC64" i="127"/>
  <c r="FC23" i="127"/>
  <c r="FC122" i="127"/>
  <c r="FC100" i="127"/>
  <c r="FC69" i="127"/>
  <c r="FC26" i="127"/>
  <c r="FC44" i="127"/>
  <c r="FC20" i="127"/>
  <c r="FV31" i="127"/>
  <c r="FV20" i="127"/>
  <c r="FV106" i="127"/>
  <c r="FV60" i="127"/>
  <c r="FV105" i="127"/>
  <c r="FV11" i="127"/>
  <c r="FV54" i="127"/>
  <c r="FV68" i="127"/>
  <c r="FV57" i="127"/>
  <c r="FV99" i="127"/>
  <c r="EC128" i="127"/>
  <c r="EC4" i="127"/>
  <c r="FV18" i="127"/>
  <c r="FV38" i="127"/>
  <c r="FV67" i="127"/>
  <c r="FV91" i="127"/>
  <c r="FV93" i="127"/>
  <c r="FV5" i="127"/>
  <c r="FU54" i="127"/>
  <c r="FU74" i="127"/>
  <c r="EB128" i="127"/>
  <c r="EB4" i="127"/>
  <c r="FU90" i="127"/>
  <c r="FU69" i="127"/>
  <c r="FU102" i="127"/>
  <c r="FU20" i="127"/>
  <c r="FU97" i="127"/>
  <c r="FU25" i="127"/>
  <c r="FU73" i="127"/>
  <c r="FU117" i="127"/>
  <c r="FU49" i="127"/>
  <c r="FU16" i="127"/>
  <c r="FU5" i="127"/>
  <c r="FU59" i="127"/>
  <c r="ER6" i="127"/>
  <c r="ER60" i="127"/>
  <c r="ER106" i="127"/>
  <c r="ER37" i="127"/>
  <c r="ER122" i="127"/>
  <c r="FU64" i="127"/>
  <c r="ER69" i="127"/>
  <c r="ER103" i="127"/>
  <c r="ER97" i="127"/>
  <c r="ER45" i="127"/>
  <c r="ER62" i="127"/>
  <c r="FU103" i="127"/>
  <c r="FU67" i="127"/>
  <c r="FV71" i="127"/>
  <c r="FQ5" i="127"/>
  <c r="FQ105" i="127"/>
  <c r="FQ6" i="127"/>
  <c r="FQ65" i="127"/>
  <c r="FQ87" i="127"/>
  <c r="FQ70" i="127"/>
  <c r="FQ61" i="127"/>
  <c r="FQ44" i="127"/>
  <c r="FQ57" i="127"/>
  <c r="FQ116" i="127"/>
  <c r="FQ32" i="127"/>
  <c r="FQ117" i="127"/>
  <c r="FQ10" i="127"/>
  <c r="FQ86" i="127"/>
  <c r="FQ108" i="127"/>
  <c r="FQ27" i="127"/>
  <c r="FQ60" i="127"/>
  <c r="FQ73" i="127"/>
  <c r="FQ74" i="127"/>
  <c r="FQ58" i="127"/>
  <c r="FQ76" i="127"/>
  <c r="FQ122" i="127"/>
  <c r="FQ62" i="127"/>
  <c r="FQ14" i="127"/>
  <c r="FQ66" i="127"/>
  <c r="FQ34" i="127"/>
  <c r="FQ29" i="127"/>
  <c r="FQ43" i="127"/>
  <c r="FQ95" i="127"/>
  <c r="FQ81" i="127"/>
  <c r="FQ40" i="127"/>
  <c r="FQ11" i="127"/>
  <c r="FQ63" i="127"/>
  <c r="FQ101" i="127"/>
  <c r="FQ64" i="127"/>
  <c r="FQ46" i="127"/>
  <c r="FQ77" i="127"/>
  <c r="FQ99" i="127"/>
  <c r="FQ75" i="127"/>
  <c r="FQ7" i="127"/>
  <c r="FQ59" i="127"/>
  <c r="FQ8" i="127"/>
  <c r="FQ15" i="127"/>
  <c r="FQ104" i="127"/>
  <c r="FQ82" i="127"/>
  <c r="FQ38" i="127"/>
  <c r="FQ16" i="127"/>
  <c r="FQ124" i="127"/>
  <c r="FQ36" i="127"/>
  <c r="FQ113" i="127"/>
  <c r="FQ18" i="127"/>
  <c r="FQ93" i="127"/>
  <c r="FQ85" i="127"/>
  <c r="FQ24" i="127"/>
  <c r="FQ100" i="127"/>
  <c r="FQ9" i="127"/>
  <c r="FQ91" i="127"/>
  <c r="FQ56" i="127"/>
  <c r="FQ51" i="127"/>
  <c r="FQ109" i="127"/>
  <c r="FQ53" i="127"/>
  <c r="FQ30" i="127"/>
  <c r="FQ96" i="127"/>
  <c r="FQ121" i="127"/>
  <c r="FQ45" i="127"/>
  <c r="FQ21" i="127"/>
  <c r="FQ112" i="127"/>
  <c r="FQ72" i="127"/>
  <c r="FQ19" i="127"/>
  <c r="FQ94" i="127"/>
  <c r="FQ28" i="127"/>
  <c r="FQ23" i="127"/>
  <c r="FQ52" i="127"/>
  <c r="FQ50" i="127"/>
  <c r="FQ13" i="127"/>
  <c r="FQ103" i="127"/>
  <c r="FQ98" i="127"/>
  <c r="FQ80" i="127"/>
  <c r="FQ110" i="127"/>
  <c r="FQ49" i="127"/>
  <c r="FQ68" i="127"/>
  <c r="FQ123" i="127"/>
  <c r="FQ115" i="127"/>
  <c r="FQ37" i="127"/>
  <c r="FQ39" i="127"/>
  <c r="FQ111" i="127"/>
  <c r="FC63" i="127"/>
  <c r="FC97" i="127"/>
  <c r="FC59" i="127"/>
  <c r="FC98" i="127"/>
  <c r="FC5" i="127"/>
  <c r="FC94" i="127"/>
  <c r="FC38" i="127"/>
  <c r="FC17" i="127"/>
  <c r="FC70" i="127"/>
  <c r="FC81" i="127"/>
  <c r="FC24" i="127"/>
  <c r="FC42" i="127"/>
  <c r="FC61" i="127"/>
  <c r="FC67" i="127"/>
  <c r="FC84" i="127"/>
  <c r="FC106" i="127"/>
  <c r="FC73" i="127"/>
  <c r="FC45" i="127"/>
  <c r="FC29" i="127"/>
  <c r="FC123" i="127"/>
  <c r="FC95" i="127"/>
  <c r="FC32" i="127"/>
  <c r="FC76" i="127"/>
  <c r="FC31" i="127"/>
  <c r="FV16" i="127"/>
  <c r="FV50" i="127"/>
  <c r="FV22" i="127"/>
  <c r="FV23" i="127"/>
  <c r="FV33" i="127"/>
  <c r="DX128" i="127"/>
  <c r="DX4" i="127"/>
  <c r="FJ14" i="127"/>
  <c r="FJ10" i="127"/>
  <c r="FL20" i="127"/>
  <c r="FL24" i="127"/>
  <c r="FL76" i="127"/>
  <c r="FC86" i="127"/>
  <c r="FC27" i="127"/>
  <c r="FC8" i="127"/>
  <c r="FC50" i="127"/>
  <c r="FC101" i="127"/>
  <c r="FC55" i="127"/>
  <c r="FC79" i="127"/>
  <c r="FC111" i="127"/>
  <c r="FC12" i="127"/>
  <c r="FC48" i="127"/>
  <c r="FC22" i="127"/>
  <c r="FC89" i="127"/>
  <c r="FC90" i="127"/>
  <c r="FC103" i="127"/>
  <c r="FC124" i="127"/>
  <c r="FC18" i="127"/>
  <c r="FC68" i="127"/>
  <c r="FC78" i="127"/>
  <c r="FC112" i="127"/>
  <c r="FC37" i="127"/>
  <c r="FC65" i="127"/>
  <c r="FC46" i="127"/>
  <c r="FC121" i="127"/>
  <c r="FV82" i="127"/>
  <c r="FV49" i="127"/>
  <c r="FV108" i="127"/>
  <c r="FV44" i="127"/>
  <c r="FV19" i="127"/>
  <c r="FV70" i="127"/>
  <c r="FV114" i="127"/>
  <c r="FV84" i="127"/>
  <c r="FV10" i="127"/>
  <c r="FV98" i="127"/>
  <c r="FV35" i="127"/>
  <c r="FV81" i="127"/>
  <c r="FV46" i="127"/>
  <c r="FV66" i="127"/>
  <c r="FV34" i="127"/>
  <c r="FV103" i="127"/>
  <c r="FV61" i="127"/>
  <c r="FV124" i="127"/>
  <c r="FV7" i="127"/>
  <c r="FV89" i="127"/>
  <c r="FV75" i="127"/>
  <c r="FV85" i="127"/>
  <c r="FV92" i="127"/>
  <c r="FV40" i="127"/>
  <c r="FV28" i="127"/>
  <c r="FV48" i="127"/>
  <c r="FV27" i="127"/>
  <c r="FV17" i="127"/>
  <c r="FV120" i="127"/>
  <c r="FV78" i="127"/>
  <c r="FV62" i="127"/>
  <c r="FV32" i="127"/>
  <c r="FV80" i="127"/>
  <c r="FV94" i="127"/>
  <c r="FV45" i="127"/>
  <c r="FV13" i="127"/>
  <c r="FV117" i="127"/>
  <c r="FV63" i="127"/>
  <c r="FV79" i="127"/>
  <c r="FV74" i="127"/>
  <c r="FV69" i="127"/>
  <c r="FV41" i="127"/>
  <c r="FV25" i="127"/>
  <c r="FV96" i="127"/>
  <c r="FV59" i="127"/>
  <c r="FV58" i="127"/>
  <c r="FV52" i="127"/>
  <c r="FV112" i="127"/>
  <c r="FV110" i="127"/>
  <c r="FV111" i="127"/>
  <c r="FV6" i="127"/>
  <c r="FV88" i="127"/>
  <c r="FV12" i="127"/>
  <c r="FV65" i="127"/>
  <c r="FV86" i="127"/>
  <c r="FV107" i="127"/>
  <c r="FV116" i="127"/>
  <c r="FL66" i="127"/>
  <c r="FL67" i="127"/>
  <c r="FL115" i="127"/>
  <c r="FL22" i="127"/>
  <c r="FL10" i="127"/>
  <c r="FS25" i="127"/>
  <c r="FS50" i="127"/>
  <c r="FS53" i="127"/>
  <c r="FS36" i="127"/>
  <c r="FS59" i="127"/>
  <c r="FS17" i="127"/>
  <c r="FS83" i="127"/>
  <c r="FS15" i="127"/>
  <c r="FS119" i="127"/>
  <c r="FS100" i="127"/>
  <c r="FS74" i="127"/>
  <c r="FS101" i="127"/>
  <c r="FS43" i="127"/>
  <c r="FS48" i="127"/>
  <c r="FS19" i="127"/>
  <c r="FS96" i="127"/>
  <c r="FS99" i="127"/>
  <c r="FS32" i="127"/>
  <c r="FS63" i="127"/>
  <c r="FS58" i="127"/>
  <c r="FS38" i="127"/>
  <c r="FS23" i="127"/>
  <c r="FS6" i="127"/>
  <c r="FS104" i="127"/>
  <c r="FS62" i="127"/>
  <c r="FS94" i="127"/>
  <c r="FS93" i="127"/>
  <c r="FS72" i="127"/>
  <c r="FS26" i="127"/>
  <c r="FS20" i="127"/>
  <c r="FT79" i="127"/>
  <c r="FT30" i="127"/>
  <c r="FT113" i="127"/>
  <c r="FT45" i="127"/>
  <c r="FT123" i="127"/>
  <c r="FT75" i="127"/>
  <c r="FT13" i="127"/>
  <c r="FT73" i="127"/>
  <c r="FT19" i="127"/>
  <c r="FT103" i="127"/>
  <c r="FT105" i="127"/>
  <c r="FT96" i="127"/>
  <c r="FT38" i="127"/>
  <c r="FT31" i="127"/>
  <c r="FT14" i="127"/>
  <c r="FT117" i="127"/>
  <c r="FT94" i="127"/>
  <c r="FT33" i="127"/>
  <c r="FT58" i="127"/>
  <c r="FT37" i="127"/>
  <c r="FT49" i="127"/>
  <c r="FT21" i="127"/>
  <c r="FT8" i="127"/>
  <c r="FT114" i="127"/>
  <c r="FT90" i="127"/>
  <c r="FT81" i="127"/>
  <c r="FT70" i="127"/>
  <c r="FT63" i="127"/>
  <c r="FT47" i="127"/>
  <c r="FT11" i="127"/>
  <c r="FC54" i="127"/>
  <c r="FC56" i="127"/>
  <c r="FC58" i="127"/>
  <c r="FC43" i="127"/>
  <c r="FC99" i="127"/>
  <c r="FC49" i="127"/>
  <c r="FC47" i="127"/>
  <c r="FC6" i="127"/>
  <c r="FC62" i="127"/>
  <c r="FC72" i="127"/>
  <c r="FC74" i="127"/>
  <c r="FC110" i="127"/>
  <c r="FC19" i="127"/>
  <c r="FC114" i="127"/>
  <c r="FC108" i="127"/>
  <c r="FC71" i="127"/>
  <c r="FC35" i="127"/>
  <c r="FC15" i="127"/>
  <c r="FC9" i="127"/>
  <c r="FC120" i="127"/>
  <c r="FC77" i="127"/>
  <c r="FC85" i="127"/>
  <c r="FC60" i="127"/>
  <c r="FC21" i="127"/>
  <c r="FV26" i="127"/>
  <c r="FV42" i="127"/>
  <c r="FV36" i="127"/>
  <c r="FV95" i="127"/>
  <c r="FV101" i="127"/>
  <c r="FV115" i="127"/>
  <c r="FV39" i="127"/>
  <c r="FV83" i="127"/>
  <c r="FV119" i="127"/>
  <c r="FV30" i="127"/>
  <c r="FV76" i="127"/>
  <c r="FV109" i="127"/>
  <c r="FV37" i="127"/>
  <c r="FV9" i="127"/>
  <c r="FV102" i="127"/>
  <c r="FV43" i="127"/>
  <c r="FV113" i="127"/>
  <c r="FU116" i="127"/>
  <c r="FU92" i="127"/>
  <c r="FU99" i="127"/>
  <c r="FU96" i="127"/>
  <c r="FU34" i="127"/>
  <c r="FU29" i="127"/>
  <c r="FU100" i="127"/>
  <c r="FU113" i="127"/>
  <c r="FU107" i="127"/>
  <c r="FU112" i="127"/>
  <c r="FU21" i="127"/>
  <c r="FU68" i="127"/>
  <c r="FU42" i="127"/>
  <c r="FU31" i="127"/>
  <c r="FU77" i="127"/>
  <c r="ER36" i="127"/>
  <c r="ER82" i="127"/>
  <c r="ER96" i="127"/>
  <c r="ER109" i="127"/>
  <c r="ER116" i="127"/>
  <c r="ER15" i="127"/>
  <c r="ER107" i="127"/>
  <c r="ER68" i="127"/>
  <c r="ER27" i="127"/>
  <c r="FU33" i="127"/>
  <c r="FQ48" i="127"/>
  <c r="FQ41" i="127"/>
  <c r="FI89" i="127"/>
  <c r="FI70" i="127"/>
  <c r="FI66" i="127"/>
  <c r="FJ29" i="127"/>
  <c r="FI5" i="127"/>
  <c r="EU100" i="127"/>
  <c r="FP24" i="127"/>
  <c r="FP57" i="127"/>
  <c r="FP49" i="127"/>
  <c r="FP64" i="127"/>
  <c r="FL119" i="127"/>
  <c r="GB60" i="127"/>
  <c r="FL100" i="127"/>
  <c r="GB95" i="127"/>
  <c r="FI46" i="127"/>
  <c r="FP86" i="127"/>
  <c r="FP118" i="127"/>
  <c r="FP89" i="127"/>
  <c r="GF121" i="127"/>
  <c r="FA124" i="127"/>
  <c r="EV88" i="127"/>
  <c r="GF119" i="127"/>
  <c r="FI35" i="127"/>
  <c r="FI86" i="127"/>
  <c r="FI68" i="127"/>
  <c r="EV28" i="127"/>
  <c r="FP97" i="127"/>
  <c r="FP50" i="127"/>
  <c r="FP22" i="127"/>
  <c r="FP101" i="127"/>
  <c r="FP26" i="127"/>
  <c r="FP34" i="127"/>
  <c r="FP52" i="127"/>
  <c r="FI77" i="127"/>
  <c r="FI100" i="127"/>
  <c r="FI64" i="127"/>
  <c r="EV16" i="127"/>
  <c r="FP5" i="127"/>
  <c r="FP38" i="127"/>
  <c r="FP10" i="127"/>
  <c r="FP104" i="127"/>
  <c r="FP124" i="127"/>
  <c r="FP122" i="127"/>
  <c r="FI75" i="127"/>
  <c r="FI40" i="127"/>
  <c r="FI54" i="127"/>
  <c r="FI117" i="127"/>
  <c r="FI72" i="127"/>
  <c r="FI31" i="127"/>
  <c r="FI104" i="127"/>
  <c r="FI87" i="127"/>
  <c r="FI28" i="127"/>
  <c r="FI13" i="127"/>
  <c r="FI25" i="127"/>
  <c r="FI94" i="127"/>
  <c r="GB22" i="127"/>
  <c r="GF97" i="127"/>
  <c r="GF49" i="127"/>
  <c r="FD100" i="127"/>
  <c r="FA39" i="127"/>
  <c r="GF55" i="127"/>
  <c r="FD41" i="127"/>
  <c r="FA114" i="127"/>
  <c r="EV64" i="127"/>
  <c r="GF85" i="127"/>
  <c r="GF82" i="127"/>
  <c r="FD12" i="127"/>
  <c r="FD28" i="127"/>
  <c r="FA61" i="127"/>
  <c r="FN96" i="127"/>
  <c r="FN102" i="127"/>
  <c r="FP115" i="127"/>
  <c r="FN80" i="127"/>
  <c r="FI30" i="127"/>
  <c r="FI9" i="127"/>
  <c r="FI112" i="127"/>
  <c r="FI90" i="127"/>
  <c r="FI118" i="127"/>
  <c r="FI50" i="127"/>
  <c r="FI41" i="127"/>
  <c r="FI91" i="127"/>
  <c r="FI99" i="127"/>
  <c r="FI33" i="127"/>
  <c r="FI48" i="127"/>
  <c r="FI36" i="127"/>
  <c r="FI71" i="127"/>
  <c r="FI115" i="127"/>
  <c r="FI24" i="127"/>
  <c r="FI73" i="127"/>
  <c r="FI107" i="127"/>
  <c r="FI17" i="127"/>
  <c r="FI21" i="127"/>
  <c r="FI29" i="127"/>
  <c r="FI19" i="127"/>
  <c r="FI32" i="127"/>
  <c r="FP55" i="127"/>
  <c r="FP100" i="127"/>
  <c r="FP69" i="127"/>
  <c r="DW128" i="127"/>
  <c r="DW4" i="127"/>
  <c r="FP123" i="127"/>
  <c r="FP61" i="127"/>
  <c r="FP93" i="127"/>
  <c r="FP96" i="127"/>
  <c r="FP37" i="127"/>
  <c r="FP51" i="127"/>
  <c r="FP16" i="127"/>
  <c r="FP113" i="127"/>
  <c r="FP83" i="127"/>
  <c r="FP76" i="127"/>
  <c r="FP62" i="127"/>
  <c r="FP72" i="127"/>
  <c r="FP59" i="127"/>
  <c r="FP30" i="127"/>
  <c r="FP19" i="127"/>
  <c r="FP44" i="127"/>
  <c r="FP116" i="127"/>
  <c r="FP66" i="127"/>
  <c r="FP6" i="127"/>
  <c r="FP14" i="127"/>
  <c r="FP119" i="127"/>
  <c r="FP90" i="127"/>
  <c r="FP108" i="127"/>
  <c r="FP74" i="127"/>
  <c r="FN34" i="127"/>
  <c r="FN44" i="127"/>
  <c r="FW61" i="127"/>
  <c r="FJ110" i="127"/>
  <c r="GE100" i="127"/>
  <c r="FI111" i="127"/>
  <c r="FI34" i="127"/>
  <c r="FI14" i="127"/>
  <c r="FI16" i="127"/>
  <c r="FI105" i="127"/>
  <c r="FI12" i="127"/>
  <c r="FI102" i="127"/>
  <c r="FI108" i="127"/>
  <c r="FI37" i="127"/>
  <c r="FI113" i="127"/>
  <c r="FI74" i="127"/>
  <c r="FI7" i="127"/>
  <c r="FI98" i="127"/>
  <c r="FI53" i="127"/>
  <c r="FI61" i="127"/>
  <c r="FI124" i="127"/>
  <c r="FI47" i="127"/>
  <c r="FI95" i="127"/>
  <c r="FI57" i="127"/>
  <c r="FI65" i="127"/>
  <c r="FI83" i="127"/>
  <c r="FI51" i="127"/>
  <c r="FP15" i="127"/>
  <c r="FP53" i="127"/>
  <c r="FP48" i="127"/>
  <c r="FP107" i="127"/>
  <c r="FP117" i="127"/>
  <c r="FP106" i="127"/>
  <c r="FP87" i="127"/>
  <c r="FP77" i="127"/>
  <c r="FP80" i="127"/>
  <c r="FP67" i="127"/>
  <c r="FP35" i="127"/>
  <c r="FP12" i="127"/>
  <c r="FP110" i="127"/>
  <c r="FP73" i="127"/>
  <c r="FP82" i="127"/>
  <c r="FP21" i="127"/>
  <c r="FP68" i="127"/>
  <c r="FP11" i="127"/>
  <c r="FP7" i="127"/>
  <c r="FP71" i="127"/>
  <c r="FP81" i="127"/>
  <c r="FP95" i="127"/>
  <c r="FP9" i="127"/>
  <c r="FP92" i="127"/>
  <c r="FP47" i="127"/>
  <c r="FP91" i="127"/>
  <c r="FP27" i="127"/>
  <c r="FP33" i="127"/>
  <c r="FN35" i="127"/>
  <c r="FI20" i="127"/>
  <c r="FI76" i="127"/>
  <c r="FI81" i="127"/>
  <c r="FI92" i="127"/>
  <c r="FI103" i="127"/>
  <c r="FI122" i="127"/>
  <c r="FI60" i="127"/>
  <c r="FI22" i="127"/>
  <c r="FI58" i="127"/>
  <c r="FI52" i="127"/>
  <c r="FI109" i="127"/>
  <c r="FI62" i="127"/>
  <c r="FI79" i="127"/>
  <c r="FI10" i="127"/>
  <c r="FI45" i="127"/>
  <c r="FI55" i="127"/>
  <c r="FI119" i="127"/>
  <c r="FI38" i="127"/>
  <c r="FI121" i="127"/>
  <c r="FI116" i="127"/>
  <c r="FI18" i="127"/>
  <c r="FI80" i="127"/>
  <c r="DP128" i="127"/>
  <c r="DP4" i="127"/>
  <c r="FP29" i="127"/>
  <c r="FP65" i="127"/>
  <c r="FP58" i="127"/>
  <c r="FP111" i="127"/>
  <c r="FP120" i="127"/>
  <c r="FP102" i="127"/>
  <c r="FP109" i="127"/>
  <c r="FP112" i="127"/>
  <c r="FP60" i="127"/>
  <c r="FP40" i="127"/>
  <c r="FP32" i="127"/>
  <c r="FP13" i="127"/>
  <c r="FP114" i="127"/>
  <c r="FP45" i="127"/>
  <c r="FP85" i="127"/>
  <c r="FP88" i="127"/>
  <c r="FP75" i="127"/>
  <c r="FP43" i="127"/>
  <c r="FP23" i="127"/>
  <c r="FP39" i="127"/>
  <c r="FP84" i="127"/>
  <c r="FP41" i="127"/>
  <c r="FP121" i="127"/>
  <c r="FP25" i="127"/>
  <c r="FP54" i="127"/>
  <c r="FP31" i="127"/>
  <c r="FP94" i="127"/>
  <c r="FW95" i="127"/>
  <c r="GB114" i="127"/>
  <c r="FJ88" i="127"/>
  <c r="FO6" i="127"/>
  <c r="FO92" i="127"/>
  <c r="ED128" i="127"/>
  <c r="ED4" i="127"/>
  <c r="FW112" i="127"/>
  <c r="FW109" i="127"/>
  <c r="FW116" i="127"/>
  <c r="FW105" i="127"/>
  <c r="GB80" i="127"/>
  <c r="GB14" i="127"/>
  <c r="GB69" i="127"/>
  <c r="GB27" i="127"/>
  <c r="FJ74" i="127"/>
  <c r="FJ121" i="127"/>
  <c r="FJ113" i="127"/>
  <c r="FL111" i="127"/>
  <c r="GE89" i="127"/>
  <c r="FO53" i="127"/>
  <c r="FL48" i="127"/>
  <c r="FW27" i="127"/>
  <c r="FW21" i="127"/>
  <c r="FW28" i="127"/>
  <c r="FW52" i="127"/>
  <c r="GB13" i="127"/>
  <c r="GB24" i="127"/>
  <c r="GB113" i="127"/>
  <c r="GB79" i="127"/>
  <c r="FJ92" i="127"/>
  <c r="FJ11" i="127"/>
  <c r="FJ35" i="127"/>
  <c r="FL95" i="127"/>
  <c r="GE106" i="127"/>
  <c r="FO13" i="127"/>
  <c r="FW9" i="127"/>
  <c r="FW110" i="127"/>
  <c r="FW44" i="127"/>
  <c r="FW111" i="127"/>
  <c r="GB120" i="127"/>
  <c r="GB115" i="127"/>
  <c r="GB96" i="127"/>
  <c r="GB107" i="127"/>
  <c r="FJ99" i="127"/>
  <c r="FJ111" i="127"/>
  <c r="GF113" i="127"/>
  <c r="GF107" i="127"/>
  <c r="GF7" i="127"/>
  <c r="GF124" i="127"/>
  <c r="GF34" i="127"/>
  <c r="GF54" i="127"/>
  <c r="GF53" i="127"/>
  <c r="FA120" i="127"/>
  <c r="FW98" i="127"/>
  <c r="FW100" i="127"/>
  <c r="FW55" i="127"/>
  <c r="FW22" i="127"/>
  <c r="FW88" i="127"/>
  <c r="FW41" i="127"/>
  <c r="FW122" i="127"/>
  <c r="GB40" i="127"/>
  <c r="GB61" i="127"/>
  <c r="FW90" i="127"/>
  <c r="FW57" i="127"/>
  <c r="FW63" i="127"/>
  <c r="FW32" i="127"/>
  <c r="FW73" i="127"/>
  <c r="FW66" i="127"/>
  <c r="FW29" i="127"/>
  <c r="FW82" i="127"/>
  <c r="GB98" i="127"/>
  <c r="EP39" i="127"/>
  <c r="GF21" i="127"/>
  <c r="GF62" i="127"/>
  <c r="GF106" i="127"/>
  <c r="EM128" i="127"/>
  <c r="EM4" i="127"/>
  <c r="GF36" i="127"/>
  <c r="GF27" i="127"/>
  <c r="GF68" i="127"/>
  <c r="GF116" i="127"/>
  <c r="GF73" i="127"/>
  <c r="GF76" i="127"/>
  <c r="GF115" i="127"/>
  <c r="GF23" i="127"/>
  <c r="GF71" i="127"/>
  <c r="GF93" i="127"/>
  <c r="GF122" i="127"/>
  <c r="GF18" i="127"/>
  <c r="GF72" i="127"/>
  <c r="GF78" i="127"/>
  <c r="GF12" i="127"/>
  <c r="GF25" i="127"/>
  <c r="GF59" i="127"/>
  <c r="GF74" i="127"/>
  <c r="GF81" i="127"/>
  <c r="GF79" i="127"/>
  <c r="GF123" i="127"/>
  <c r="GF111" i="127"/>
  <c r="GF43" i="127"/>
  <c r="GF80" i="127"/>
  <c r="GF16" i="127"/>
  <c r="GF118" i="127"/>
  <c r="GF15" i="127"/>
  <c r="GF63" i="127"/>
  <c r="GF101" i="127"/>
  <c r="GF120" i="127"/>
  <c r="GF19" i="127"/>
  <c r="GF29" i="127"/>
  <c r="GF46" i="127"/>
  <c r="GF65" i="127"/>
  <c r="GF70" i="127"/>
  <c r="GF69" i="127"/>
  <c r="GF114" i="127"/>
  <c r="GF86" i="127"/>
  <c r="GF9" i="127"/>
  <c r="GF45" i="127"/>
  <c r="GF109" i="127"/>
  <c r="GF103" i="127"/>
  <c r="GF32" i="127"/>
  <c r="GF57" i="127"/>
  <c r="GF58" i="127"/>
  <c r="GF37" i="127"/>
  <c r="GF17" i="127"/>
  <c r="GF33" i="127"/>
  <c r="GF67" i="127"/>
  <c r="GF84" i="127"/>
  <c r="GF89" i="127"/>
  <c r="GF61" i="127"/>
  <c r="GF91" i="127"/>
  <c r="GF13" i="127"/>
  <c r="GF35" i="127"/>
  <c r="GF88" i="127"/>
  <c r="GF94" i="127"/>
  <c r="FD8" i="127"/>
  <c r="FD50" i="127"/>
  <c r="FD123" i="127"/>
  <c r="FD63" i="127"/>
  <c r="FD42" i="127"/>
  <c r="FD34" i="127"/>
  <c r="FD72" i="127"/>
  <c r="FD38" i="127"/>
  <c r="FD120" i="127"/>
  <c r="FD92" i="127"/>
  <c r="FD53" i="127"/>
  <c r="FD107" i="127"/>
  <c r="FD71" i="127"/>
  <c r="FD78" i="127"/>
  <c r="FD21" i="127"/>
  <c r="FD62" i="127"/>
  <c r="FD13" i="127"/>
  <c r="FD124" i="127"/>
  <c r="FD54" i="127"/>
  <c r="FD90" i="127"/>
  <c r="FD56" i="127"/>
  <c r="FD101" i="127"/>
  <c r="FD16" i="127"/>
  <c r="FD119" i="127"/>
  <c r="FD91" i="127"/>
  <c r="FD35" i="127"/>
  <c r="FD93" i="127"/>
  <c r="FD80" i="127"/>
  <c r="FD105" i="127"/>
  <c r="FD121" i="127"/>
  <c r="FD49" i="127"/>
  <c r="FD52" i="127"/>
  <c r="FD111" i="127"/>
  <c r="FD18" i="127"/>
  <c r="FD55" i="127"/>
  <c r="FD116" i="127"/>
  <c r="FD20" i="127"/>
  <c r="FD37" i="127"/>
  <c r="FD65" i="127"/>
  <c r="FD118" i="127"/>
  <c r="FD39" i="127"/>
  <c r="FD33" i="127"/>
  <c r="FD94" i="127"/>
  <c r="FD14" i="127"/>
  <c r="FD96" i="127"/>
  <c r="FD82" i="127"/>
  <c r="FD64" i="127"/>
  <c r="FD5" i="127"/>
  <c r="FD67" i="127"/>
  <c r="FD43" i="127"/>
  <c r="FD9" i="127"/>
  <c r="FD47" i="127"/>
  <c r="FD104" i="127"/>
  <c r="FD102" i="127"/>
  <c r="FD10" i="127"/>
  <c r="FD108" i="127"/>
  <c r="FD46" i="127"/>
  <c r="FD87" i="127"/>
  <c r="FD19" i="127"/>
  <c r="FD60" i="127"/>
  <c r="FD68" i="127"/>
  <c r="FD114" i="127"/>
  <c r="FD112" i="127"/>
  <c r="FD83" i="127"/>
  <c r="FD113" i="127"/>
  <c r="FD31" i="127"/>
  <c r="FD110" i="127"/>
  <c r="FD99" i="127"/>
  <c r="FD79" i="127"/>
  <c r="FD95" i="127"/>
  <c r="FD30" i="127"/>
  <c r="FD74" i="127"/>
  <c r="FD51" i="127"/>
  <c r="FD73" i="127"/>
  <c r="FD57" i="127"/>
  <c r="FD6" i="127"/>
  <c r="FD45" i="127"/>
  <c r="FD58" i="127"/>
  <c r="FD15" i="127"/>
  <c r="FD77" i="127"/>
  <c r="FD48" i="127"/>
  <c r="FD89" i="127"/>
  <c r="FD122" i="127"/>
  <c r="FD25" i="127"/>
  <c r="FD7" i="127"/>
  <c r="FD75" i="127"/>
  <c r="FD44" i="127"/>
  <c r="FD66" i="127"/>
  <c r="FD106" i="127"/>
  <c r="FD27" i="127"/>
  <c r="FD103" i="127"/>
  <c r="FD98" i="127"/>
  <c r="FD24" i="127"/>
  <c r="FD86" i="127"/>
  <c r="FD29" i="127"/>
  <c r="FD85" i="127"/>
  <c r="FD32" i="127"/>
  <c r="FA50" i="127"/>
  <c r="FA103" i="127"/>
  <c r="FA98" i="127"/>
  <c r="FA21" i="127"/>
  <c r="FA54" i="127"/>
  <c r="FA70" i="127"/>
  <c r="FA69" i="127"/>
  <c r="FA80" i="127"/>
  <c r="FA82" i="127"/>
  <c r="FA118" i="127"/>
  <c r="FA7" i="127"/>
  <c r="FA38" i="127"/>
  <c r="FA95" i="127"/>
  <c r="FA52" i="127"/>
  <c r="FA113" i="127"/>
  <c r="FA33" i="127"/>
  <c r="FA111" i="127"/>
  <c r="FA106" i="127"/>
  <c r="FA26" i="127"/>
  <c r="FA20" i="127"/>
  <c r="FA78" i="127"/>
  <c r="FA83" i="127"/>
  <c r="FA88" i="127"/>
  <c r="FA86" i="127"/>
  <c r="FA81" i="127"/>
  <c r="DH128" i="127"/>
  <c r="DH4" i="127"/>
  <c r="FA8" i="127"/>
  <c r="FA59" i="127"/>
  <c r="FA79" i="127"/>
  <c r="FA94" i="127"/>
  <c r="FA68" i="127"/>
  <c r="FA13" i="127"/>
  <c r="FA24" i="127"/>
  <c r="FA55" i="127"/>
  <c r="FA91" i="127"/>
  <c r="FA47" i="127"/>
  <c r="FA101" i="127"/>
  <c r="FA22" i="127"/>
  <c r="FA51" i="127"/>
  <c r="FA56" i="127"/>
  <c r="FA12" i="127"/>
  <c r="FA67" i="127"/>
  <c r="FA89" i="127"/>
  <c r="FA31" i="127"/>
  <c r="FA40" i="127"/>
  <c r="FA60" i="127"/>
  <c r="FA104" i="127"/>
  <c r="FA90" i="127"/>
  <c r="FA117" i="127"/>
  <c r="FA25" i="127"/>
  <c r="FA87" i="127"/>
  <c r="FA97" i="127"/>
  <c r="FA11" i="127"/>
  <c r="FA92" i="127"/>
  <c r="FA9" i="127"/>
  <c r="FA37" i="127"/>
  <c r="FA34" i="127"/>
  <c r="FA107" i="127"/>
  <c r="FA85" i="127"/>
  <c r="FA75" i="127"/>
  <c r="FA28" i="127"/>
  <c r="FA49" i="127"/>
  <c r="FA71" i="127"/>
  <c r="FA17" i="127"/>
  <c r="FA76" i="127"/>
  <c r="FA121" i="127"/>
  <c r="FA32" i="127"/>
  <c r="FA62" i="127"/>
  <c r="FA99" i="127"/>
  <c r="FA64" i="127"/>
  <c r="FA109" i="127"/>
  <c r="FA18" i="127"/>
  <c r="FA43" i="127"/>
  <c r="FA45" i="127"/>
  <c r="FA116" i="127"/>
  <c r="FA48" i="127"/>
  <c r="FA77" i="127"/>
  <c r="FA10" i="127"/>
  <c r="FA30" i="127"/>
  <c r="FA63" i="127"/>
  <c r="FA57" i="127"/>
  <c r="FA105" i="127"/>
  <c r="FA112" i="127"/>
  <c r="FA16" i="127"/>
  <c r="FA65" i="127"/>
  <c r="FA122" i="127"/>
  <c r="FA42" i="127"/>
  <c r="FA100" i="127"/>
  <c r="FA14" i="127"/>
  <c r="FA46" i="127"/>
  <c r="FA53" i="127"/>
  <c r="FA115" i="127"/>
  <c r="FA41" i="127"/>
  <c r="FA119" i="127"/>
  <c r="FA19" i="127"/>
  <c r="FA66" i="127"/>
  <c r="FA108" i="127"/>
  <c r="FA123" i="127"/>
  <c r="EV76" i="127"/>
  <c r="EV109" i="127"/>
  <c r="EV110" i="127"/>
  <c r="EV35" i="127"/>
  <c r="EV74" i="127"/>
  <c r="EV77" i="127"/>
  <c r="EV75" i="127"/>
  <c r="EV63" i="127"/>
  <c r="EV115" i="127"/>
  <c r="EV40" i="127"/>
  <c r="EV52" i="127"/>
  <c r="DC128" i="127"/>
  <c r="DC4" i="127"/>
  <c r="EV46" i="127"/>
  <c r="EV99" i="127"/>
  <c r="EV59" i="127"/>
  <c r="EV25" i="127"/>
  <c r="EV6" i="127"/>
  <c r="EV58" i="127"/>
  <c r="EV113" i="127"/>
  <c r="EV29" i="127"/>
  <c r="EV67" i="127"/>
  <c r="EV57" i="127"/>
  <c r="EV24" i="127"/>
  <c r="EV49" i="127"/>
  <c r="EV44" i="127"/>
  <c r="EV79" i="127"/>
  <c r="EV80" i="127"/>
  <c r="EV97" i="127"/>
  <c r="EV124" i="127"/>
  <c r="EV53" i="127"/>
  <c r="EV106" i="127"/>
  <c r="EV50" i="127"/>
  <c r="EV56" i="127"/>
  <c r="EV38" i="127"/>
  <c r="EV85" i="127"/>
  <c r="EV114" i="127"/>
  <c r="EV95" i="127"/>
  <c r="EV5" i="127"/>
  <c r="EV15" i="127"/>
  <c r="EV43" i="127"/>
  <c r="EV66" i="127"/>
  <c r="EV112" i="127"/>
  <c r="EV68" i="127"/>
  <c r="EV55" i="127"/>
  <c r="EV71" i="127"/>
  <c r="EV26" i="127"/>
  <c r="EV30" i="127"/>
  <c r="EV83" i="127"/>
  <c r="EV107" i="127"/>
  <c r="EV87" i="127"/>
  <c r="EV73" i="127"/>
  <c r="EV82" i="127"/>
  <c r="EV32" i="127"/>
  <c r="EV20" i="127"/>
  <c r="EV14" i="127"/>
  <c r="EV23" i="127"/>
  <c r="EV31" i="127"/>
  <c r="EV84" i="127"/>
  <c r="EV13" i="127"/>
  <c r="EV89" i="127"/>
  <c r="EV54" i="127"/>
  <c r="EV120" i="127"/>
  <c r="EV7" i="127"/>
  <c r="EV69" i="127"/>
  <c r="EV119" i="127"/>
  <c r="EV118" i="127"/>
  <c r="EV19" i="127"/>
  <c r="EV123" i="127"/>
  <c r="EV117" i="127"/>
  <c r="EV18" i="127"/>
  <c r="EV93" i="127"/>
  <c r="EV94" i="127"/>
  <c r="EV105" i="127"/>
  <c r="EV78" i="127"/>
  <c r="EV101" i="127"/>
  <c r="EV9" i="127"/>
  <c r="EV102" i="127"/>
  <c r="EV91" i="127"/>
  <c r="EV121" i="127"/>
  <c r="EV21" i="127"/>
  <c r="EV51" i="127"/>
  <c r="EV11" i="127"/>
  <c r="EV61" i="127"/>
  <c r="EV60" i="127"/>
  <c r="EV65" i="127"/>
  <c r="EV122" i="127"/>
  <c r="EV37" i="127"/>
  <c r="EV8" i="127"/>
  <c r="EV98" i="127"/>
  <c r="EV86" i="127"/>
  <c r="EV70" i="127"/>
  <c r="EV111" i="127"/>
  <c r="EV10" i="127"/>
  <c r="EV34" i="127"/>
  <c r="EV108" i="127"/>
  <c r="EV48" i="127"/>
  <c r="EV41" i="127"/>
  <c r="EV100" i="127"/>
  <c r="GF5" i="127"/>
  <c r="GF112" i="127"/>
  <c r="GF22" i="127"/>
  <c r="GF95" i="127"/>
  <c r="GF102" i="127"/>
  <c r="GF50" i="127"/>
  <c r="GF60" i="127"/>
  <c r="GF39" i="127"/>
  <c r="GF10" i="127"/>
  <c r="GF77" i="127"/>
  <c r="GF51" i="127"/>
  <c r="GF38" i="127"/>
  <c r="GF48" i="127"/>
  <c r="GF47" i="127"/>
  <c r="GF96" i="127"/>
  <c r="FD84" i="127"/>
  <c r="FD97" i="127"/>
  <c r="FD70" i="127"/>
  <c r="FD11" i="127"/>
  <c r="FD117" i="127"/>
  <c r="FD115" i="127"/>
  <c r="FA73" i="127"/>
  <c r="FA102" i="127"/>
  <c r="FA6" i="127"/>
  <c r="FA84" i="127"/>
  <c r="FA96" i="127"/>
  <c r="FA110" i="127"/>
  <c r="EV36" i="127"/>
  <c r="EV116" i="127"/>
  <c r="EV103" i="127"/>
  <c r="EV47" i="127"/>
  <c r="EV90" i="127"/>
  <c r="EV92" i="127"/>
  <c r="GF66" i="127"/>
  <c r="GF64" i="127"/>
  <c r="GF20" i="127"/>
  <c r="GF110" i="127"/>
  <c r="GF90" i="127"/>
  <c r="GF108" i="127"/>
  <c r="GF75" i="127"/>
  <c r="GF14" i="127"/>
  <c r="GF117" i="127"/>
  <c r="GF104" i="127"/>
  <c r="GF26" i="127"/>
  <c r="GF40" i="127"/>
  <c r="GF105" i="127"/>
  <c r="GF24" i="127"/>
  <c r="GF30" i="127"/>
  <c r="DK128" i="127"/>
  <c r="DK4" i="127"/>
  <c r="FD36" i="127"/>
  <c r="FD17" i="127"/>
  <c r="FD76" i="127"/>
  <c r="FD59" i="127"/>
  <c r="FD81" i="127"/>
  <c r="FA36" i="127"/>
  <c r="FA72" i="127"/>
  <c r="FA93" i="127"/>
  <c r="FA58" i="127"/>
  <c r="FA44" i="127"/>
  <c r="FA23" i="127"/>
  <c r="EV22" i="127"/>
  <c r="EV96" i="127"/>
  <c r="EV12" i="127"/>
  <c r="EV17" i="127"/>
  <c r="EV45" i="127"/>
  <c r="GF87" i="127"/>
  <c r="GF52" i="127"/>
  <c r="GF42" i="127"/>
  <c r="GF11" i="127"/>
  <c r="GF98" i="127"/>
  <c r="GF41" i="127"/>
  <c r="GF92" i="127"/>
  <c r="GF44" i="127"/>
  <c r="GF28" i="127"/>
  <c r="GF83" i="127"/>
  <c r="GF56" i="127"/>
  <c r="GF8" i="127"/>
  <c r="GF6" i="127"/>
  <c r="GF100" i="127"/>
  <c r="GF99" i="127"/>
  <c r="FD26" i="127"/>
  <c r="FD22" i="127"/>
  <c r="FD69" i="127"/>
  <c r="FD88" i="127"/>
  <c r="FD61" i="127"/>
  <c r="FD109" i="127"/>
  <c r="FA35" i="127"/>
  <c r="FA27" i="127"/>
  <c r="FA74" i="127"/>
  <c r="FA5" i="127"/>
  <c r="FA29" i="127"/>
  <c r="EV33" i="127"/>
  <c r="EV39" i="127"/>
  <c r="EV104" i="127"/>
  <c r="EV62" i="127"/>
  <c r="EV72" i="127"/>
  <c r="EV81" i="127"/>
  <c r="EZ28" i="127"/>
  <c r="EZ85" i="127"/>
  <c r="EZ95" i="127"/>
  <c r="EZ118" i="127"/>
  <c r="EZ9" i="127"/>
  <c r="EZ73" i="127"/>
  <c r="EZ75" i="127"/>
  <c r="EZ76" i="127"/>
  <c r="EZ6" i="127"/>
  <c r="EZ88" i="127"/>
  <c r="FZ49" i="127"/>
  <c r="FZ89" i="127"/>
  <c r="FZ52" i="127"/>
  <c r="FZ29" i="127"/>
  <c r="FZ27" i="127"/>
  <c r="ER19" i="127"/>
  <c r="ER20" i="127"/>
  <c r="ER53" i="127"/>
  <c r="ER93" i="127"/>
  <c r="ER74" i="127"/>
  <c r="ER114" i="127"/>
  <c r="ER54" i="127"/>
  <c r="ER72" i="127"/>
  <c r="ER23" i="127"/>
  <c r="ER84" i="127"/>
  <c r="ER98" i="127"/>
  <c r="ER24" i="127"/>
  <c r="ER75" i="127"/>
  <c r="ER108" i="127"/>
  <c r="ER77" i="127"/>
  <c r="ER119" i="127"/>
  <c r="ER56" i="127"/>
  <c r="ER47" i="127"/>
  <c r="ER5" i="127"/>
  <c r="ER76" i="127"/>
  <c r="ER50" i="127"/>
  <c r="FY83" i="127"/>
  <c r="FF18" i="127"/>
  <c r="GC53" i="127"/>
  <c r="FF83" i="127"/>
  <c r="GC106" i="127"/>
  <c r="EP97" i="127"/>
  <c r="EP80" i="127"/>
  <c r="FH47" i="127"/>
  <c r="GC120" i="127"/>
  <c r="EP122" i="127"/>
  <c r="EP27" i="127"/>
  <c r="FF71" i="127"/>
  <c r="EP62" i="127"/>
  <c r="EP88" i="127"/>
  <c r="GB56" i="127"/>
  <c r="GB38" i="127"/>
  <c r="GB105" i="127"/>
  <c r="GB58" i="127"/>
  <c r="GB87" i="127"/>
  <c r="GB50" i="127"/>
  <c r="GB73" i="127"/>
  <c r="GB47" i="127"/>
  <c r="GB89" i="127"/>
  <c r="GB43" i="127"/>
  <c r="GB72" i="127"/>
  <c r="GB100" i="127"/>
  <c r="GB109" i="127"/>
  <c r="GB11" i="127"/>
  <c r="GB66" i="127"/>
  <c r="GB19" i="127"/>
  <c r="GB48" i="127"/>
  <c r="GB17" i="127"/>
  <c r="GB122" i="127"/>
  <c r="GB57" i="127"/>
  <c r="GB64" i="127"/>
  <c r="GB59" i="127"/>
  <c r="GB45" i="127"/>
  <c r="GB29" i="127"/>
  <c r="GB85" i="127"/>
  <c r="GB23" i="127"/>
  <c r="GB123" i="127"/>
  <c r="GB116" i="127"/>
  <c r="GB67" i="127"/>
  <c r="GB31" i="127"/>
  <c r="GB112" i="127"/>
  <c r="GB121" i="127"/>
  <c r="GB76" i="127"/>
  <c r="GB86" i="127"/>
  <c r="GB65" i="127"/>
  <c r="GB77" i="127"/>
  <c r="GB54" i="127"/>
  <c r="GB90" i="127"/>
  <c r="GB55" i="127"/>
  <c r="GB70" i="127"/>
  <c r="FJ122" i="127"/>
  <c r="DQ128" i="127"/>
  <c r="DQ4" i="127"/>
  <c r="FJ118" i="127"/>
  <c r="FJ62" i="127"/>
  <c r="FJ117" i="127"/>
  <c r="FJ73" i="127"/>
  <c r="FJ93" i="127"/>
  <c r="FJ53" i="127"/>
  <c r="FJ43" i="127"/>
  <c r="FJ90" i="127"/>
  <c r="FJ76" i="127"/>
  <c r="FJ32" i="127"/>
  <c r="FJ59" i="127"/>
  <c r="FJ41" i="127"/>
  <c r="FJ95" i="127"/>
  <c r="FJ7" i="127"/>
  <c r="FJ20" i="127"/>
  <c r="FJ70" i="127"/>
  <c r="FJ102" i="127"/>
  <c r="FJ120" i="127"/>
  <c r="FJ50" i="127"/>
  <c r="FJ119" i="127"/>
  <c r="FJ72" i="127"/>
  <c r="FJ34" i="127"/>
  <c r="FJ109" i="127"/>
  <c r="FJ44" i="127"/>
  <c r="FJ45" i="127"/>
  <c r="FJ67" i="127"/>
  <c r="FJ24" i="127"/>
  <c r="FJ55" i="127"/>
  <c r="FJ8" i="127"/>
  <c r="FJ54" i="127"/>
  <c r="FJ28" i="127"/>
  <c r="FJ68" i="127"/>
  <c r="FJ17" i="127"/>
  <c r="FJ98" i="127"/>
  <c r="FJ101" i="127"/>
  <c r="FJ56" i="127"/>
  <c r="FJ97" i="127"/>
  <c r="FJ75" i="127"/>
  <c r="FJ78" i="127"/>
  <c r="FJ30" i="127"/>
  <c r="FJ83" i="127"/>
  <c r="FJ15" i="127"/>
  <c r="FJ94" i="127"/>
  <c r="FJ66" i="127"/>
  <c r="FJ116" i="127"/>
  <c r="FJ71" i="127"/>
  <c r="FJ47" i="127"/>
  <c r="FJ104" i="127"/>
  <c r="FJ57" i="127"/>
  <c r="FJ112" i="127"/>
  <c r="FJ69" i="127"/>
  <c r="FJ106" i="127"/>
  <c r="FJ65" i="127"/>
  <c r="FJ87" i="127"/>
  <c r="FJ21" i="127"/>
  <c r="FJ114" i="127"/>
  <c r="FJ108" i="127"/>
  <c r="FJ23" i="127"/>
  <c r="FJ46" i="127"/>
  <c r="FJ91" i="127"/>
  <c r="FJ124" i="127"/>
  <c r="FJ63" i="127"/>
  <c r="FJ64" i="127"/>
  <c r="FJ40" i="127"/>
  <c r="FJ105" i="127"/>
  <c r="FJ42" i="127"/>
  <c r="FL6" i="127"/>
  <c r="FL11" i="127"/>
  <c r="FL74" i="127"/>
  <c r="FL14" i="127"/>
  <c r="FL108" i="127"/>
  <c r="FL91" i="127"/>
  <c r="FL16" i="127"/>
  <c r="FL35" i="127"/>
  <c r="FL18" i="127"/>
  <c r="FL29" i="127"/>
  <c r="FL89" i="127"/>
  <c r="FL17" i="127"/>
  <c r="FL58" i="127"/>
  <c r="FL15" i="127"/>
  <c r="FL27" i="127"/>
  <c r="FL112" i="127"/>
  <c r="FL118" i="127"/>
  <c r="FL78" i="127"/>
  <c r="FL99" i="127"/>
  <c r="FL68" i="127"/>
  <c r="FL56" i="127"/>
  <c r="FL79" i="127"/>
  <c r="FL31" i="127"/>
  <c r="FL86" i="127"/>
  <c r="FL124" i="127"/>
  <c r="FL13" i="127"/>
  <c r="FL80" i="127"/>
  <c r="FL5" i="127"/>
  <c r="FL60" i="127"/>
  <c r="FL30" i="127"/>
  <c r="FL51" i="127"/>
  <c r="FL88" i="127"/>
  <c r="FL54" i="127"/>
  <c r="FL9" i="127"/>
  <c r="FL92" i="127"/>
  <c r="FL70" i="127"/>
  <c r="FL69" i="127"/>
  <c r="FL101" i="127"/>
  <c r="FL113" i="127"/>
  <c r="FL64" i="127"/>
  <c r="FL123" i="127"/>
  <c r="FL71" i="127"/>
  <c r="FL87" i="127"/>
  <c r="FL41" i="127"/>
  <c r="FL55" i="127"/>
  <c r="FL93" i="127"/>
  <c r="FL8" i="127"/>
  <c r="FL83" i="127"/>
  <c r="FL105" i="127"/>
  <c r="FL84" i="127"/>
  <c r="FL102" i="127"/>
  <c r="FL65" i="127"/>
  <c r="FL52" i="127"/>
  <c r="FL107" i="127"/>
  <c r="FL36" i="127"/>
  <c r="FL12" i="127"/>
  <c r="FL104" i="127"/>
  <c r="FL38" i="127"/>
  <c r="FL49" i="127"/>
  <c r="FL120" i="127"/>
  <c r="FL46" i="127"/>
  <c r="FL53" i="127"/>
  <c r="FL75" i="127"/>
  <c r="FL40" i="127"/>
  <c r="FL23" i="127"/>
  <c r="FL61" i="127"/>
  <c r="FL34" i="127"/>
  <c r="FL63" i="127"/>
  <c r="FL103" i="127"/>
  <c r="FL73" i="127"/>
  <c r="FL57" i="127"/>
  <c r="DS128" i="127"/>
  <c r="DS4" i="127"/>
  <c r="FL117" i="127"/>
  <c r="FL50" i="127"/>
  <c r="FL98" i="127"/>
  <c r="FL33" i="127"/>
  <c r="FL85" i="127"/>
  <c r="FL47" i="127"/>
  <c r="FL32" i="127"/>
  <c r="FL82" i="127"/>
  <c r="FL59" i="127"/>
  <c r="FL25" i="127"/>
  <c r="FL37" i="127"/>
  <c r="FL109" i="127"/>
  <c r="FL72" i="127"/>
  <c r="FL116" i="127"/>
  <c r="FL114" i="127"/>
  <c r="FL94" i="127"/>
  <c r="FL26" i="127"/>
  <c r="FL97" i="127"/>
  <c r="FL21" i="127"/>
  <c r="GE41" i="127"/>
  <c r="GE118" i="127"/>
  <c r="GE55" i="127"/>
  <c r="GE110" i="127"/>
  <c r="GE78" i="127"/>
  <c r="GE18" i="127"/>
  <c r="GE86" i="127"/>
  <c r="GE15" i="127"/>
  <c r="GE80" i="127"/>
  <c r="GE9" i="127"/>
  <c r="GE40" i="127"/>
  <c r="GE114" i="127"/>
  <c r="GE54" i="127"/>
  <c r="GE103" i="127"/>
  <c r="GE64" i="127"/>
  <c r="GE58" i="127"/>
  <c r="GE98" i="127"/>
  <c r="GE25" i="127"/>
  <c r="GE36" i="127"/>
  <c r="GE31" i="127"/>
  <c r="GE52" i="127"/>
  <c r="GE69" i="127"/>
  <c r="GE37" i="127"/>
  <c r="GE44" i="127"/>
  <c r="GE56" i="127"/>
  <c r="GE72" i="127"/>
  <c r="GE112" i="127"/>
  <c r="GE68" i="127"/>
  <c r="GE88" i="127"/>
  <c r="GE26" i="127"/>
  <c r="GE10" i="127"/>
  <c r="GE13" i="127"/>
  <c r="GE50" i="127"/>
  <c r="GE91" i="127"/>
  <c r="GE119" i="127"/>
  <c r="GE46" i="127"/>
  <c r="GE11" i="127"/>
  <c r="GE85" i="127"/>
  <c r="GE113" i="127"/>
  <c r="GE19" i="127"/>
  <c r="GE39" i="127"/>
  <c r="GE77" i="127"/>
  <c r="GE99" i="127"/>
  <c r="GE34" i="127"/>
  <c r="GE53" i="127"/>
  <c r="GE21" i="127"/>
  <c r="GE123" i="127"/>
  <c r="GE14" i="127"/>
  <c r="GE38" i="127"/>
  <c r="GE109" i="127"/>
  <c r="GE90" i="127"/>
  <c r="GE24" i="127"/>
  <c r="GE43" i="127"/>
  <c r="GE76" i="127"/>
  <c r="GE97" i="127"/>
  <c r="GE93" i="127"/>
  <c r="GE75" i="127"/>
  <c r="GE63" i="127"/>
  <c r="GE27" i="127"/>
  <c r="GE102" i="127"/>
  <c r="GE17" i="127"/>
  <c r="GE33" i="127"/>
  <c r="GE51" i="127"/>
  <c r="GE111" i="127"/>
  <c r="GE23" i="127"/>
  <c r="GE84" i="127"/>
  <c r="GE115" i="127"/>
  <c r="GE105" i="127"/>
  <c r="GE62" i="127"/>
  <c r="GE81" i="127"/>
  <c r="GE107" i="127"/>
  <c r="GE35" i="127"/>
  <c r="GE42" i="127"/>
  <c r="GE7" i="127"/>
  <c r="GE108" i="127"/>
  <c r="GE121" i="127"/>
  <c r="GE117" i="127"/>
  <c r="GE29" i="127"/>
  <c r="GE32" i="127"/>
  <c r="GE28" i="127"/>
  <c r="GE95" i="127"/>
  <c r="GE74" i="127"/>
  <c r="GE22" i="127"/>
  <c r="GE12" i="127"/>
  <c r="GE87" i="127"/>
  <c r="GE83" i="127"/>
  <c r="GE71" i="127"/>
  <c r="GE82" i="127"/>
  <c r="GE66" i="127"/>
  <c r="GE73" i="127"/>
  <c r="GE101" i="127"/>
  <c r="GE45" i="127"/>
  <c r="GE57" i="127"/>
  <c r="GE49" i="127"/>
  <c r="GE48" i="127"/>
  <c r="GE60" i="127"/>
  <c r="GE116" i="127"/>
  <c r="GE122" i="127"/>
  <c r="EL128" i="127"/>
  <c r="EL4" i="127"/>
  <c r="GE30" i="127"/>
  <c r="GE92" i="127"/>
  <c r="GE104" i="127"/>
  <c r="GE6" i="127"/>
  <c r="GE20" i="127"/>
  <c r="GE70" i="127"/>
  <c r="GE47" i="127"/>
  <c r="EU118" i="127"/>
  <c r="EU6" i="127"/>
  <c r="EU10" i="127"/>
  <c r="EU67" i="127"/>
  <c r="EU65" i="127"/>
  <c r="EU123" i="127"/>
  <c r="EU98" i="127"/>
  <c r="EU86" i="127"/>
  <c r="EU93" i="127"/>
  <c r="EU24" i="127"/>
  <c r="EU81" i="127"/>
  <c r="EU17" i="127"/>
  <c r="EU71" i="127"/>
  <c r="EU51" i="127"/>
  <c r="EU5" i="127"/>
  <c r="EU16" i="127"/>
  <c r="EU32" i="127"/>
  <c r="EU14" i="127"/>
  <c r="EU97" i="127"/>
  <c r="EU29" i="127"/>
  <c r="EU54" i="127"/>
  <c r="EU69" i="127"/>
  <c r="EU115" i="127"/>
  <c r="EU73" i="127"/>
  <c r="EU35" i="127"/>
  <c r="EU23" i="127"/>
  <c r="EU87" i="127"/>
  <c r="EU101" i="127"/>
  <c r="EU9" i="127"/>
  <c r="EU80" i="127"/>
  <c r="EU42" i="127"/>
  <c r="EU52" i="127"/>
  <c r="EU53" i="127"/>
  <c r="EU92" i="127"/>
  <c r="EU117" i="127"/>
  <c r="EU18" i="127"/>
  <c r="EU59" i="127"/>
  <c r="EU88" i="127"/>
  <c r="EU7" i="127"/>
  <c r="EU40" i="127"/>
  <c r="EU90" i="127"/>
  <c r="EU55" i="127"/>
  <c r="EU99" i="127"/>
  <c r="EU105" i="127"/>
  <c r="EU74" i="127"/>
  <c r="EU121" i="127"/>
  <c r="EU20" i="127"/>
  <c r="EU56" i="127"/>
  <c r="EU106" i="127"/>
  <c r="EU72" i="127"/>
  <c r="EU112" i="127"/>
  <c r="EU63" i="127"/>
  <c r="EU64" i="127"/>
  <c r="EU48" i="127"/>
  <c r="EU11" i="127"/>
  <c r="EU61" i="127"/>
  <c r="EU119" i="127"/>
  <c r="EU110" i="127"/>
  <c r="EU60" i="127"/>
  <c r="EU107" i="127"/>
  <c r="EU21" i="127"/>
  <c r="EU75" i="127"/>
  <c r="EU8" i="127"/>
  <c r="EU47" i="127"/>
  <c r="EU122" i="127"/>
  <c r="EU91" i="127"/>
  <c r="EU76" i="127"/>
  <c r="EU114" i="127"/>
  <c r="EU36" i="127"/>
  <c r="EU33" i="127"/>
  <c r="EU26" i="127"/>
  <c r="EU45" i="127"/>
  <c r="EU58" i="127"/>
  <c r="EU96" i="127"/>
  <c r="EU62" i="127"/>
  <c r="EU104" i="127"/>
  <c r="EU57" i="127"/>
  <c r="EU22" i="127"/>
  <c r="EU27" i="127"/>
  <c r="EU84" i="127"/>
  <c r="EU85" i="127"/>
  <c r="EU12" i="127"/>
  <c r="EU39" i="127"/>
  <c r="EU70" i="127"/>
  <c r="EU78" i="127"/>
  <c r="EU37" i="127"/>
  <c r="EU113" i="127"/>
  <c r="EU31" i="127"/>
  <c r="EU95" i="127"/>
  <c r="EU66" i="127"/>
  <c r="EU13" i="127"/>
  <c r="EU30" i="127"/>
  <c r="EU89" i="127"/>
  <c r="EU68" i="127"/>
  <c r="EU103" i="127"/>
  <c r="EU43" i="127"/>
  <c r="EU108" i="127"/>
  <c r="EU83" i="127"/>
  <c r="EU77" i="127"/>
  <c r="EU15" i="127"/>
  <c r="EU111" i="127"/>
  <c r="EU50" i="127"/>
  <c r="EU120" i="127"/>
  <c r="DB128" i="127"/>
  <c r="DB4" i="127"/>
  <c r="EU49" i="127"/>
  <c r="EU34" i="127"/>
  <c r="EU28" i="127"/>
  <c r="EU109" i="127"/>
  <c r="EU79" i="127"/>
  <c r="EU116" i="127"/>
  <c r="EU94" i="127"/>
  <c r="EU19" i="127"/>
  <c r="EU124" i="127"/>
  <c r="FW89" i="127"/>
  <c r="FW83" i="127"/>
  <c r="FW75" i="127"/>
  <c r="FW54" i="127"/>
  <c r="FW39" i="127"/>
  <c r="FW23" i="127"/>
  <c r="FW13" i="127"/>
  <c r="FW124" i="127"/>
  <c r="FW58" i="127"/>
  <c r="FW94" i="127"/>
  <c r="FW93" i="127"/>
  <c r="FW34" i="127"/>
  <c r="FW48" i="127"/>
  <c r="FW14" i="127"/>
  <c r="FW77" i="127"/>
  <c r="FW33" i="127"/>
  <c r="FW67" i="127"/>
  <c r="FW10" i="127"/>
  <c r="FW115" i="127"/>
  <c r="FW92" i="127"/>
  <c r="FW102" i="127"/>
  <c r="FW101" i="127"/>
  <c r="FW46" i="127"/>
  <c r="FW56" i="127"/>
  <c r="FW6" i="127"/>
  <c r="FW120" i="127"/>
  <c r="FW53" i="127"/>
  <c r="FW5" i="127"/>
  <c r="FW97" i="127"/>
  <c r="FW18" i="127"/>
  <c r="GB104" i="127"/>
  <c r="GB8" i="127"/>
  <c r="GB74" i="127"/>
  <c r="GB28" i="127"/>
  <c r="GB37" i="127"/>
  <c r="GB44" i="127"/>
  <c r="GB51" i="127"/>
  <c r="GB41" i="127"/>
  <c r="GB118" i="127"/>
  <c r="GB93" i="127"/>
  <c r="GB117" i="127"/>
  <c r="GB7" i="127"/>
  <c r="GB63" i="127"/>
  <c r="GB68" i="127"/>
  <c r="GB12" i="127"/>
  <c r="GB92" i="127"/>
  <c r="GB88" i="127"/>
  <c r="GB52" i="127"/>
  <c r="GB36" i="127"/>
  <c r="EI128" i="127"/>
  <c r="EI4" i="127"/>
  <c r="FJ52" i="127"/>
  <c r="FJ100" i="127"/>
  <c r="FJ84" i="127"/>
  <c r="FJ81" i="127"/>
  <c r="FJ96" i="127"/>
  <c r="FJ115" i="127"/>
  <c r="FJ13" i="127"/>
  <c r="FJ33" i="127"/>
  <c r="FJ27" i="127"/>
  <c r="FJ36" i="127"/>
  <c r="FJ19" i="127"/>
  <c r="FJ5" i="127"/>
  <c r="FJ6" i="127"/>
  <c r="FL7" i="127"/>
  <c r="FL43" i="127"/>
  <c r="FL110" i="127"/>
  <c r="FL122" i="127"/>
  <c r="GE120" i="127"/>
  <c r="GE79" i="127"/>
  <c r="GE94" i="127"/>
  <c r="GE8" i="127"/>
  <c r="EU46" i="127"/>
  <c r="EU102" i="127"/>
  <c r="FW117" i="127"/>
  <c r="FW76" i="127"/>
  <c r="FW114" i="127"/>
  <c r="FW19" i="127"/>
  <c r="FW113" i="127"/>
  <c r="FW42" i="127"/>
  <c r="FW24" i="127"/>
  <c r="FW118" i="127"/>
  <c r="FW103" i="127"/>
  <c r="FW84" i="127"/>
  <c r="FW74" i="127"/>
  <c r="FW78" i="127"/>
  <c r="FW64" i="127"/>
  <c r="FW15" i="127"/>
  <c r="FW12" i="127"/>
  <c r="FW36" i="127"/>
  <c r="FW43" i="127"/>
  <c r="FW71" i="127"/>
  <c r="FW119" i="127"/>
  <c r="FW108" i="127"/>
  <c r="FW38" i="127"/>
  <c r="FW86" i="127"/>
  <c r="FW85" i="127"/>
  <c r="FW72" i="127"/>
  <c r="FW40" i="127"/>
  <c r="FW20" i="127"/>
  <c r="FW51" i="127"/>
  <c r="FW25" i="127"/>
  <c r="FW70" i="127"/>
  <c r="FW62" i="127"/>
  <c r="FW16" i="127"/>
  <c r="GB32" i="127"/>
  <c r="GB101" i="127"/>
  <c r="GB39" i="127"/>
  <c r="GB49" i="127"/>
  <c r="GB53" i="127"/>
  <c r="GB78" i="127"/>
  <c r="GB91" i="127"/>
  <c r="GB18" i="127"/>
  <c r="GB30" i="127"/>
  <c r="GB21" i="127"/>
  <c r="GB111" i="127"/>
  <c r="GB35" i="127"/>
  <c r="GB81" i="127"/>
  <c r="GB62" i="127"/>
  <c r="GB82" i="127"/>
  <c r="GB99" i="127"/>
  <c r="GB103" i="127"/>
  <c r="GB110" i="127"/>
  <c r="GB106" i="127"/>
  <c r="GB124" i="127"/>
  <c r="GB10" i="127"/>
  <c r="FJ9" i="127"/>
  <c r="FJ31" i="127"/>
  <c r="FJ85" i="127"/>
  <c r="FJ18" i="127"/>
  <c r="FJ16" i="127"/>
  <c r="FJ77" i="127"/>
  <c r="FJ49" i="127"/>
  <c r="FJ79" i="127"/>
  <c r="FJ60" i="127"/>
  <c r="FJ103" i="127"/>
  <c r="FJ107" i="127"/>
  <c r="FJ82" i="127"/>
  <c r="FJ38" i="127"/>
  <c r="FL45" i="127"/>
  <c r="FL44" i="127"/>
  <c r="FL121" i="127"/>
  <c r="GE59" i="127"/>
  <c r="GE61" i="127"/>
  <c r="GE96" i="127"/>
  <c r="GE124" i="127"/>
  <c r="EU82" i="127"/>
  <c r="EU44" i="127"/>
  <c r="FL39" i="127"/>
  <c r="FL42" i="127"/>
  <c r="FL90" i="127"/>
  <c r="FL19" i="127"/>
  <c r="FW99" i="127"/>
  <c r="FW30" i="127"/>
  <c r="FW107" i="127"/>
  <c r="FW8" i="127"/>
  <c r="FW81" i="127"/>
  <c r="FW35" i="127"/>
  <c r="FW7" i="127"/>
  <c r="FW121" i="127"/>
  <c r="FW104" i="127"/>
  <c r="FW79" i="127"/>
  <c r="FW45" i="127"/>
  <c r="FW49" i="127"/>
  <c r="FW31" i="127"/>
  <c r="FW37" i="127"/>
  <c r="FW123" i="127"/>
  <c r="FW65" i="127"/>
  <c r="FW96" i="127"/>
  <c r="FW60" i="127"/>
  <c r="FW91" i="127"/>
  <c r="FW80" i="127"/>
  <c r="FW47" i="127"/>
  <c r="FW59" i="127"/>
  <c r="FW69" i="127"/>
  <c r="FW50" i="127"/>
  <c r="FW26" i="127"/>
  <c r="FW11" i="127"/>
  <c r="FW106" i="127"/>
  <c r="FW17" i="127"/>
  <c r="FW87" i="127"/>
  <c r="GB33" i="127"/>
  <c r="GB25" i="127"/>
  <c r="GB71" i="127"/>
  <c r="GB119" i="127"/>
  <c r="GB97" i="127"/>
  <c r="GB83" i="127"/>
  <c r="GB42" i="127"/>
  <c r="GB26" i="127"/>
  <c r="GB34" i="127"/>
  <c r="GB46" i="127"/>
  <c r="GB20" i="127"/>
  <c r="GB108" i="127"/>
  <c r="GB75" i="127"/>
  <c r="GB102" i="127"/>
  <c r="GB5" i="127"/>
  <c r="GB6" i="127"/>
  <c r="GB84" i="127"/>
  <c r="GB9" i="127"/>
  <c r="GB15" i="127"/>
  <c r="GB16" i="127"/>
  <c r="FJ22" i="127"/>
  <c r="FJ26" i="127"/>
  <c r="FJ61" i="127"/>
  <c r="FJ25" i="127"/>
  <c r="FJ51" i="127"/>
  <c r="FJ58" i="127"/>
  <c r="FJ86" i="127"/>
  <c r="FJ48" i="127"/>
  <c r="FJ39" i="127"/>
  <c r="FJ37" i="127"/>
  <c r="FJ89" i="127"/>
  <c r="FJ80" i="127"/>
  <c r="FJ123" i="127"/>
  <c r="FJ12" i="127"/>
  <c r="FL96" i="127"/>
  <c r="FL28" i="127"/>
  <c r="FL81" i="127"/>
  <c r="GE65" i="127"/>
  <c r="GE67" i="127"/>
  <c r="GE5" i="127"/>
  <c r="EU41" i="127"/>
  <c r="EU38" i="127"/>
  <c r="FQ17" i="127"/>
  <c r="FK81" i="127"/>
  <c r="FK47" i="127"/>
  <c r="EQ11" i="127"/>
  <c r="EQ7" i="127"/>
  <c r="EQ10" i="127"/>
  <c r="EQ17" i="127"/>
  <c r="EQ33" i="127"/>
  <c r="EQ48" i="127"/>
  <c r="EQ32" i="127"/>
  <c r="EQ38" i="127"/>
  <c r="EQ64" i="127"/>
  <c r="EQ27" i="127"/>
  <c r="EQ53" i="127"/>
  <c r="EQ65" i="127"/>
  <c r="EQ71" i="127"/>
  <c r="EQ89" i="127"/>
  <c r="EQ105" i="127"/>
  <c r="EQ28" i="127"/>
  <c r="EQ74" i="127"/>
  <c r="EQ94" i="127"/>
  <c r="EQ110" i="127"/>
  <c r="EQ77" i="127"/>
  <c r="EQ22" i="127"/>
  <c r="EQ36" i="127"/>
  <c r="EQ104" i="127"/>
  <c r="EQ80" i="127"/>
  <c r="EQ83" i="127"/>
  <c r="EQ124" i="127"/>
  <c r="EQ79" i="127"/>
  <c r="EQ121" i="127"/>
  <c r="EQ122" i="127"/>
  <c r="CX128" i="127"/>
  <c r="CX4" i="127"/>
  <c r="EQ16" i="127"/>
  <c r="EQ23" i="127"/>
  <c r="EQ30" i="127"/>
  <c r="EQ56" i="127"/>
  <c r="EQ45" i="127"/>
  <c r="EQ50" i="127"/>
  <c r="EQ72" i="127"/>
  <c r="EQ39" i="127"/>
  <c r="EQ57" i="127"/>
  <c r="EQ81" i="127"/>
  <c r="EQ97" i="127"/>
  <c r="EQ59" i="127"/>
  <c r="EQ86" i="127"/>
  <c r="EQ51" i="127"/>
  <c r="EQ92" i="127"/>
  <c r="EQ43" i="127"/>
  <c r="EQ103" i="127"/>
  <c r="EQ114" i="127"/>
  <c r="EQ123" i="127"/>
  <c r="EQ29" i="127"/>
  <c r="EQ60" i="127"/>
  <c r="EQ62" i="127"/>
  <c r="EQ67" i="127"/>
  <c r="EQ66" i="127"/>
  <c r="EQ75" i="127"/>
  <c r="EQ116" i="127"/>
  <c r="EQ9" i="127"/>
  <c r="EQ14" i="127"/>
  <c r="EQ8" i="127"/>
  <c r="EQ26" i="127"/>
  <c r="EQ52" i="127"/>
  <c r="EQ35" i="127"/>
  <c r="EQ42" i="127"/>
  <c r="EQ68" i="127"/>
  <c r="EQ34" i="127"/>
  <c r="EQ55" i="127"/>
  <c r="EQ69" i="127"/>
  <c r="EQ78" i="127"/>
  <c r="EQ93" i="127"/>
  <c r="EQ109" i="127"/>
  <c r="EQ54" i="127"/>
  <c r="EQ82" i="127"/>
  <c r="EQ98" i="127"/>
  <c r="EQ15" i="127"/>
  <c r="EQ87" i="127"/>
  <c r="EQ58" i="127"/>
  <c r="EQ47" i="127"/>
  <c r="EQ112" i="127"/>
  <c r="EQ95" i="127"/>
  <c r="EQ107" i="127"/>
  <c r="EQ5" i="127"/>
  <c r="EQ100" i="127"/>
  <c r="EQ70" i="127"/>
  <c r="EQ91" i="127"/>
  <c r="EQ21" i="127"/>
  <c r="EQ49" i="127"/>
  <c r="EQ113" i="127"/>
  <c r="EQ102" i="127"/>
  <c r="EQ73" i="127"/>
  <c r="EQ88" i="127"/>
  <c r="EQ108" i="127"/>
  <c r="EQ111" i="127"/>
  <c r="EQ6" i="127"/>
  <c r="EQ31" i="127"/>
  <c r="EQ46" i="127"/>
  <c r="EQ101" i="127"/>
  <c r="EQ106" i="127"/>
  <c r="EQ96" i="127"/>
  <c r="EQ119" i="127"/>
  <c r="EQ115" i="127"/>
  <c r="EQ20" i="127"/>
  <c r="EQ25" i="127"/>
  <c r="EQ76" i="127"/>
  <c r="EQ85" i="127"/>
  <c r="EQ90" i="127"/>
  <c r="EQ99" i="127"/>
  <c r="EQ120" i="127"/>
  <c r="EQ118" i="127"/>
  <c r="EQ40" i="127"/>
  <c r="EQ61" i="127"/>
  <c r="EQ117" i="127"/>
  <c r="EQ84" i="127"/>
  <c r="EQ63" i="127"/>
  <c r="EQ13" i="127"/>
  <c r="FQ31" i="127"/>
  <c r="FQ69" i="127"/>
  <c r="FY119" i="127"/>
  <c r="FQ114" i="127"/>
  <c r="FQ107" i="127"/>
  <c r="FQ12" i="127"/>
  <c r="FQ83" i="127"/>
  <c r="FQ26" i="127"/>
  <c r="FQ84" i="127"/>
  <c r="FQ47" i="127"/>
  <c r="FQ88" i="127"/>
  <c r="FQ118" i="127"/>
  <c r="FQ35" i="127"/>
  <c r="FQ25" i="127"/>
  <c r="FQ90" i="127"/>
  <c r="FQ92" i="127"/>
  <c r="FQ22" i="127"/>
  <c r="FQ54" i="127"/>
  <c r="FQ20" i="127"/>
  <c r="FQ78" i="127"/>
  <c r="FQ67" i="127"/>
  <c r="FQ106" i="127"/>
  <c r="FQ55" i="127"/>
  <c r="FF32" i="127"/>
  <c r="FF25" i="127"/>
  <c r="FY9" i="127"/>
  <c r="FQ102" i="127"/>
  <c r="FQ71" i="127"/>
  <c r="FQ97" i="127"/>
  <c r="FQ79" i="127"/>
  <c r="FQ119" i="127"/>
  <c r="FQ120" i="127"/>
  <c r="FQ33" i="127"/>
  <c r="FF47" i="127"/>
  <c r="FF41" i="127"/>
  <c r="FY102" i="127"/>
  <c r="GC31" i="127"/>
  <c r="FH32" i="127"/>
  <c r="FF35" i="127"/>
  <c r="FF72" i="127"/>
  <c r="FF19" i="127"/>
  <c r="FF124" i="127"/>
  <c r="DM128" i="127"/>
  <c r="DM4" i="127"/>
  <c r="FF76" i="127"/>
  <c r="FF93" i="127"/>
  <c r="FY22" i="127"/>
  <c r="FY115" i="127"/>
  <c r="FY45" i="127"/>
  <c r="FY94" i="127"/>
  <c r="GC51" i="127"/>
  <c r="GC124" i="127"/>
  <c r="GC113" i="127"/>
  <c r="GC70" i="127"/>
  <c r="EP65" i="127"/>
  <c r="EP34" i="127"/>
  <c r="EP40" i="127"/>
  <c r="EP6" i="127"/>
  <c r="FH77" i="127"/>
  <c r="FH92" i="127"/>
  <c r="FF117" i="127"/>
  <c r="FF5" i="127"/>
  <c r="FF67" i="127"/>
  <c r="FF101" i="127"/>
  <c r="FF50" i="127"/>
  <c r="FF121" i="127"/>
  <c r="FF61" i="127"/>
  <c r="FF52" i="127"/>
  <c r="FY82" i="127"/>
  <c r="FY93" i="127"/>
  <c r="FY120" i="127"/>
  <c r="FY85" i="127"/>
  <c r="GC43" i="127"/>
  <c r="GC32" i="127"/>
  <c r="GC36" i="127"/>
  <c r="GC90" i="127"/>
  <c r="FH25" i="127"/>
  <c r="FV24" i="127"/>
  <c r="FV97" i="127"/>
  <c r="FV87" i="127"/>
  <c r="FV15" i="127"/>
  <c r="FV123" i="127"/>
  <c r="FV77" i="127"/>
  <c r="FF28" i="127"/>
  <c r="FF116" i="127"/>
  <c r="FF55" i="127"/>
  <c r="FF98" i="127"/>
  <c r="FF82" i="127"/>
  <c r="FF63" i="127"/>
  <c r="FF37" i="127"/>
  <c r="FF49" i="127"/>
  <c r="FY67" i="127"/>
  <c r="FY78" i="127"/>
  <c r="FY111" i="127"/>
  <c r="FY43" i="127"/>
  <c r="GC14" i="127"/>
  <c r="GC24" i="127"/>
  <c r="GC57" i="127"/>
  <c r="GC71" i="127"/>
  <c r="EP63" i="127"/>
  <c r="EP84" i="127"/>
  <c r="EP41" i="127"/>
  <c r="EP104" i="127"/>
  <c r="FH113" i="127"/>
  <c r="FP28" i="127"/>
  <c r="FP105" i="127"/>
  <c r="FP8" i="127"/>
  <c r="FP70" i="127"/>
  <c r="FP63" i="127"/>
  <c r="FP98" i="127"/>
  <c r="FP56" i="127"/>
  <c r="FP103" i="127"/>
  <c r="FE12" i="127"/>
  <c r="FE8" i="127"/>
  <c r="FE26" i="127"/>
  <c r="FE24" i="127"/>
  <c r="FE27" i="127"/>
  <c r="FE29" i="127"/>
  <c r="FE50" i="127"/>
  <c r="FE38" i="127"/>
  <c r="FE51" i="127"/>
  <c r="FE66" i="127"/>
  <c r="FE21" i="127"/>
  <c r="FE47" i="127"/>
  <c r="FE63" i="127"/>
  <c r="FE40" i="127"/>
  <c r="FE79" i="127"/>
  <c r="FE95" i="127"/>
  <c r="FE111" i="127"/>
  <c r="FE75" i="127"/>
  <c r="FE88" i="127"/>
  <c r="FE104" i="127"/>
  <c r="FE71" i="127"/>
  <c r="FE65" i="127"/>
  <c r="FE82" i="127"/>
  <c r="FE98" i="127"/>
  <c r="FE97" i="127"/>
  <c r="FE118" i="127"/>
  <c r="FE94" i="127"/>
  <c r="FE116" i="127"/>
  <c r="FE113" i="127"/>
  <c r="FE121" i="127"/>
  <c r="FE16" i="127"/>
  <c r="FE7" i="127"/>
  <c r="FE74" i="127"/>
  <c r="FE64" i="127"/>
  <c r="FE48" i="127"/>
  <c r="FE45" i="127"/>
  <c r="FE69" i="127"/>
  <c r="FE102" i="127"/>
  <c r="FE14" i="127"/>
  <c r="FE15" i="127"/>
  <c r="FE11" i="127"/>
  <c r="FE31" i="127"/>
  <c r="FE28" i="127"/>
  <c r="FE33" i="127"/>
  <c r="FE54" i="127"/>
  <c r="FE39" i="127"/>
  <c r="FE53" i="127"/>
  <c r="FE70" i="127"/>
  <c r="FE30" i="127"/>
  <c r="FE49" i="127"/>
  <c r="FE67" i="127"/>
  <c r="FE52" i="127"/>
  <c r="FE83" i="127"/>
  <c r="FE99" i="127"/>
  <c r="FE115" i="127"/>
  <c r="FE77" i="127"/>
  <c r="FE92" i="127"/>
  <c r="FE108" i="127"/>
  <c r="FE81" i="127"/>
  <c r="FE76" i="127"/>
  <c r="FE90" i="127"/>
  <c r="FE106" i="127"/>
  <c r="FE105" i="127"/>
  <c r="FE122" i="127"/>
  <c r="FE112" i="127"/>
  <c r="FE117" i="127"/>
  <c r="FE120" i="127"/>
  <c r="FE13" i="127"/>
  <c r="DL128" i="127"/>
  <c r="DL4" i="127"/>
  <c r="FE18" i="127"/>
  <c r="FE35" i="127"/>
  <c r="FE42" i="127"/>
  <c r="FE58" i="127"/>
  <c r="FE56" i="127"/>
  <c r="FE87" i="127"/>
  <c r="FE80" i="127"/>
  <c r="FE86" i="127"/>
  <c r="FE57" i="127"/>
  <c r="FE119" i="127"/>
  <c r="FE10" i="127"/>
  <c r="FE6" i="127"/>
  <c r="FE22" i="127"/>
  <c r="FE19" i="127"/>
  <c r="FE20" i="127"/>
  <c r="FE23" i="127"/>
  <c r="FE46" i="127"/>
  <c r="FE36" i="127"/>
  <c r="FE44" i="127"/>
  <c r="FE62" i="127"/>
  <c r="FE78" i="127"/>
  <c r="FE41" i="127"/>
  <c r="FE59" i="127"/>
  <c r="FE34" i="127"/>
  <c r="FE72" i="127"/>
  <c r="FE91" i="127"/>
  <c r="FE107" i="127"/>
  <c r="FE61" i="127"/>
  <c r="FE84" i="127"/>
  <c r="FE100" i="127"/>
  <c r="FE60" i="127"/>
  <c r="FE55" i="127"/>
  <c r="FE68" i="127"/>
  <c r="FE85" i="127"/>
  <c r="FE93" i="127"/>
  <c r="FE114" i="127"/>
  <c r="FE73" i="127"/>
  <c r="FE123" i="127"/>
  <c r="FE109" i="127"/>
  <c r="FE5" i="127"/>
  <c r="FE9" i="127"/>
  <c r="FE17" i="127"/>
  <c r="FE32" i="127"/>
  <c r="FE43" i="127"/>
  <c r="FE37" i="127"/>
  <c r="FE25" i="127"/>
  <c r="FE103" i="127"/>
  <c r="FE96" i="127"/>
  <c r="FE89" i="127"/>
  <c r="FE101" i="127"/>
  <c r="FE110" i="127"/>
  <c r="FE124" i="127"/>
  <c r="FB67" i="127"/>
  <c r="FB90" i="127"/>
  <c r="FB16" i="127"/>
  <c r="FB93" i="127"/>
  <c r="DT128" i="127"/>
  <c r="DT4" i="127"/>
  <c r="FM18" i="127"/>
  <c r="GG18" i="127"/>
  <c r="GG24" i="127"/>
  <c r="GG55" i="127"/>
  <c r="GG68" i="127"/>
  <c r="GG65" i="127"/>
  <c r="GG73" i="127"/>
  <c r="GG110" i="127"/>
  <c r="GG120" i="127"/>
  <c r="GG31" i="127"/>
  <c r="GG70" i="127"/>
  <c r="GG99" i="127"/>
  <c r="GG85" i="127"/>
  <c r="GG116" i="127"/>
  <c r="EN128" i="127"/>
  <c r="EN4" i="127"/>
  <c r="GG25" i="127"/>
  <c r="GG88" i="127"/>
  <c r="GG42" i="127"/>
  <c r="GG51" i="127"/>
  <c r="GG115" i="127"/>
  <c r="GG56" i="127"/>
  <c r="GG121" i="127"/>
  <c r="GG19" i="127"/>
  <c r="GG67" i="127"/>
  <c r="GG86" i="127"/>
  <c r="GG15" i="127"/>
  <c r="GG43" i="127"/>
  <c r="GG83" i="127"/>
  <c r="GG104" i="127"/>
  <c r="GG75" i="127"/>
  <c r="GG13" i="127"/>
  <c r="GG119" i="127"/>
  <c r="FF100" i="127"/>
  <c r="FF79" i="127"/>
  <c r="FF73" i="127"/>
  <c r="FF11" i="127"/>
  <c r="FF115" i="127"/>
  <c r="FF88" i="127"/>
  <c r="FF75" i="127"/>
  <c r="FF40" i="127"/>
  <c r="FF20" i="127"/>
  <c r="FF36" i="127"/>
  <c r="FF24" i="127"/>
  <c r="FF7" i="127"/>
  <c r="FF60" i="127"/>
  <c r="FF59" i="127"/>
  <c r="FF27" i="127"/>
  <c r="FF118" i="127"/>
  <c r="FF54" i="127"/>
  <c r="FF66" i="127"/>
  <c r="FF22" i="127"/>
  <c r="FF123" i="127"/>
  <c r="FF89" i="127"/>
  <c r="FF92" i="127"/>
  <c r="FF64" i="127"/>
  <c r="FF56" i="127"/>
  <c r="FF46" i="127"/>
  <c r="FF6" i="127"/>
  <c r="FF10" i="127"/>
  <c r="FF68" i="127"/>
  <c r="FF74" i="127"/>
  <c r="FF31" i="127"/>
  <c r="FY50" i="127"/>
  <c r="FY117" i="127"/>
  <c r="FY20" i="127"/>
  <c r="FY39" i="127"/>
  <c r="FY114" i="127"/>
  <c r="FY92" i="127"/>
  <c r="FY95" i="127"/>
  <c r="FY72" i="127"/>
  <c r="FY88" i="127"/>
  <c r="FY21" i="127"/>
  <c r="FY29" i="127"/>
  <c r="FY44" i="127"/>
  <c r="FY35" i="127"/>
  <c r="FY101" i="127"/>
  <c r="FY5" i="127"/>
  <c r="FY107" i="127"/>
  <c r="GC30" i="127"/>
  <c r="GC73" i="127"/>
  <c r="GC55" i="127"/>
  <c r="GC58" i="127"/>
  <c r="GC23" i="127"/>
  <c r="GC69" i="127"/>
  <c r="GC85" i="127"/>
  <c r="GC109" i="127"/>
  <c r="GC44" i="127"/>
  <c r="GC88" i="127"/>
  <c r="GC118" i="127"/>
  <c r="GC56" i="127"/>
  <c r="GC111" i="127"/>
  <c r="GC74" i="127"/>
  <c r="GC33" i="127"/>
  <c r="EP58" i="127"/>
  <c r="EP92" i="127"/>
  <c r="EP15" i="127"/>
  <c r="EP93" i="127"/>
  <c r="EP64" i="127"/>
  <c r="EP46" i="127"/>
  <c r="EP7" i="127"/>
  <c r="EP85" i="127"/>
  <c r="EP123" i="127"/>
  <c r="EP81" i="127"/>
  <c r="EP74" i="127"/>
  <c r="EP31" i="127"/>
  <c r="EP57" i="127"/>
  <c r="EP102" i="127"/>
  <c r="FH70" i="127"/>
  <c r="FH105" i="127"/>
  <c r="FH38" i="127"/>
  <c r="FH53" i="127"/>
  <c r="FH120" i="127"/>
  <c r="FH29" i="127"/>
  <c r="FF119" i="127"/>
  <c r="FF104" i="127"/>
  <c r="FF106" i="127"/>
  <c r="FF57" i="127"/>
  <c r="FF26" i="127"/>
  <c r="FF122" i="127"/>
  <c r="FF109" i="127"/>
  <c r="FF107" i="127"/>
  <c r="FF102" i="127"/>
  <c r="FF51" i="127"/>
  <c r="FF23" i="127"/>
  <c r="FF38" i="127"/>
  <c r="FF112" i="127"/>
  <c r="FF103" i="127"/>
  <c r="FF44" i="127"/>
  <c r="FF34" i="127"/>
  <c r="FF111" i="127"/>
  <c r="FF87" i="127"/>
  <c r="FF65" i="127"/>
  <c r="FF9" i="127"/>
  <c r="FF97" i="127"/>
  <c r="FF78" i="127"/>
  <c r="FF43" i="127"/>
  <c r="FF110" i="127"/>
  <c r="FF62" i="127"/>
  <c r="FF33" i="127"/>
  <c r="FF16" i="127"/>
  <c r="FF8" i="127"/>
  <c r="FF81" i="127"/>
  <c r="FF58" i="127"/>
  <c r="FF21" i="127"/>
  <c r="FY62" i="127"/>
  <c r="FY81" i="127"/>
  <c r="FY10" i="127"/>
  <c r="FY65" i="127"/>
  <c r="FY71" i="127"/>
  <c r="FY97" i="127"/>
  <c r="FY96" i="127"/>
  <c r="FY33" i="127"/>
  <c r="FY66" i="127"/>
  <c r="FY76" i="127"/>
  <c r="FY122" i="127"/>
  <c r="FY61" i="127"/>
  <c r="FY49" i="127"/>
  <c r="FY86" i="127"/>
  <c r="FY11" i="127"/>
  <c r="FY112" i="127"/>
  <c r="GC68" i="127"/>
  <c r="GC82" i="127"/>
  <c r="GC47" i="127"/>
  <c r="GC91" i="127"/>
  <c r="GC17" i="127"/>
  <c r="GC75" i="127"/>
  <c r="GC26" i="127"/>
  <c r="GC115" i="127"/>
  <c r="GC114" i="127"/>
  <c r="GC101" i="127"/>
  <c r="GC87" i="127"/>
  <c r="GC60" i="127"/>
  <c r="GC112" i="127"/>
  <c r="GC107" i="127"/>
  <c r="GC96" i="127"/>
  <c r="EP29" i="127"/>
  <c r="EP87" i="127"/>
  <c r="EP17" i="127"/>
  <c r="EP68" i="127"/>
  <c r="EP114" i="127"/>
  <c r="EP33" i="127"/>
  <c r="EP120" i="127"/>
  <c r="EP36" i="127"/>
  <c r="EP5" i="127"/>
  <c r="EP23" i="127"/>
  <c r="EP28" i="127"/>
  <c r="EP9" i="127"/>
  <c r="EP18" i="127"/>
  <c r="EP44" i="127"/>
  <c r="FH64" i="127"/>
  <c r="FH88" i="127"/>
  <c r="FH58" i="127"/>
  <c r="FH96" i="127"/>
  <c r="FH37" i="127"/>
  <c r="GC103" i="127"/>
  <c r="FF105" i="127"/>
  <c r="FF84" i="127"/>
  <c r="FF90" i="127"/>
  <c r="FF29" i="127"/>
  <c r="FF17" i="127"/>
  <c r="FF120" i="127"/>
  <c r="FF96" i="127"/>
  <c r="FF91" i="127"/>
  <c r="FF86" i="127"/>
  <c r="FF69" i="127"/>
  <c r="FF45" i="127"/>
  <c r="FF15" i="127"/>
  <c r="FF113" i="127"/>
  <c r="FF70" i="127"/>
  <c r="FF48" i="127"/>
  <c r="FF12" i="127"/>
  <c r="FF85" i="127"/>
  <c r="FF114" i="127"/>
  <c r="FF42" i="127"/>
  <c r="FF14" i="127"/>
  <c r="FF108" i="127"/>
  <c r="FF80" i="127"/>
  <c r="FF99" i="127"/>
  <c r="FF94" i="127"/>
  <c r="FF77" i="127"/>
  <c r="FF53" i="127"/>
  <c r="FF30" i="127"/>
  <c r="FF13" i="127"/>
  <c r="FF95" i="127"/>
  <c r="FY80" i="127"/>
  <c r="FY73" i="127"/>
  <c r="FY56" i="127"/>
  <c r="FY17" i="127"/>
  <c r="FY40" i="127"/>
  <c r="FY27" i="127"/>
  <c r="FY113" i="127"/>
  <c r="FY8" i="127"/>
  <c r="FY104" i="127"/>
  <c r="FY89" i="127"/>
  <c r="FY28" i="127"/>
  <c r="FY70" i="127"/>
  <c r="FY36" i="127"/>
  <c r="FY31" i="127"/>
  <c r="GC21" i="127"/>
  <c r="GC15" i="127"/>
  <c r="GC65" i="127"/>
  <c r="GC40" i="127"/>
  <c r="GC72" i="127"/>
  <c r="GC16" i="127"/>
  <c r="GC35" i="127"/>
  <c r="GC64" i="127"/>
  <c r="GC89" i="127"/>
  <c r="GC10" i="127"/>
  <c r="GC6" i="127"/>
  <c r="GC100" i="127"/>
  <c r="GC93" i="127"/>
  <c r="GC61" i="127"/>
  <c r="GC8" i="127"/>
  <c r="EP118" i="127"/>
  <c r="EP113" i="127"/>
  <c r="EP66" i="127"/>
  <c r="EP117" i="127"/>
  <c r="EP60" i="127"/>
  <c r="EP59" i="127"/>
  <c r="EP22" i="127"/>
  <c r="EP76" i="127"/>
  <c r="EP73" i="127"/>
  <c r="EP109" i="127"/>
  <c r="EP72" i="127"/>
  <c r="EP55" i="127"/>
  <c r="EP8" i="127"/>
  <c r="EP101" i="127"/>
  <c r="FH115" i="127"/>
  <c r="FH12" i="127"/>
  <c r="FH45" i="127"/>
  <c r="FH30" i="127"/>
  <c r="FH71" i="127"/>
  <c r="FY84" i="127"/>
  <c r="FY109" i="127"/>
  <c r="FY38" i="127"/>
  <c r="FY100" i="127"/>
  <c r="FY47" i="127"/>
  <c r="FY26" i="127"/>
  <c r="FY123" i="127"/>
  <c r="FY55" i="127"/>
  <c r="FY23" i="127"/>
  <c r="FY108" i="127"/>
  <c r="FY118" i="127"/>
  <c r="FY46" i="127"/>
  <c r="GC76" i="127"/>
  <c r="GC86" i="127"/>
  <c r="GC77" i="127"/>
  <c r="GC121" i="127"/>
  <c r="GC28" i="127"/>
  <c r="GC50" i="127"/>
  <c r="GC59" i="127"/>
  <c r="GC83" i="127"/>
  <c r="GC42" i="127"/>
  <c r="GC34" i="127"/>
  <c r="GC84" i="127"/>
  <c r="GC110" i="127"/>
  <c r="GC119" i="127"/>
  <c r="GC7" i="127"/>
  <c r="GC37" i="127"/>
  <c r="GC116" i="127"/>
  <c r="GC18" i="127"/>
  <c r="GC52" i="127"/>
  <c r="GC29" i="127"/>
  <c r="GC46" i="127"/>
  <c r="GC22" i="127"/>
  <c r="GC12" i="127"/>
  <c r="GC20" i="127"/>
  <c r="GC99" i="127"/>
  <c r="GC66" i="127"/>
  <c r="GC97" i="127"/>
  <c r="GC108" i="127"/>
  <c r="GC102" i="127"/>
  <c r="GC38" i="127"/>
  <c r="GC92" i="127"/>
  <c r="GC105" i="127"/>
  <c r="GC45" i="127"/>
  <c r="EP35" i="127"/>
  <c r="EP42" i="127"/>
  <c r="EP70" i="127"/>
  <c r="EP105" i="127"/>
  <c r="EP50" i="127"/>
  <c r="EP21" i="127"/>
  <c r="EP37" i="127"/>
  <c r="EP69" i="127"/>
  <c r="EP90" i="127"/>
  <c r="EP91" i="127"/>
  <c r="EP56" i="127"/>
  <c r="EP116" i="127"/>
  <c r="EP12" i="127"/>
  <c r="EP94" i="127"/>
  <c r="EP115" i="127"/>
  <c r="EP95" i="127"/>
  <c r="EP14" i="127"/>
  <c r="EP32" i="127"/>
  <c r="EP61" i="127"/>
  <c r="EP82" i="127"/>
  <c r="EP83" i="127"/>
  <c r="EP43" i="127"/>
  <c r="EP100" i="127"/>
  <c r="EP124" i="127"/>
  <c r="EP24" i="127"/>
  <c r="EP86" i="127"/>
  <c r="EP47" i="127"/>
  <c r="EP13" i="127"/>
  <c r="EP110" i="127"/>
  <c r="EP48" i="127"/>
  <c r="EP103" i="127"/>
  <c r="EP10" i="127"/>
  <c r="EP52" i="127"/>
  <c r="EP19" i="127"/>
  <c r="EP53" i="127"/>
  <c r="EP51" i="127"/>
  <c r="EP106" i="127"/>
  <c r="EP107" i="127"/>
  <c r="EP96" i="127"/>
  <c r="EP112" i="127"/>
  <c r="EP20" i="127"/>
  <c r="EP79" i="127"/>
  <c r="EP30" i="127"/>
  <c r="EP89" i="127"/>
  <c r="EP11" i="127"/>
  <c r="EP45" i="127"/>
  <c r="EP77" i="127"/>
  <c r="EP98" i="127"/>
  <c r="EP99" i="127"/>
  <c r="EP71" i="127"/>
  <c r="EP108" i="127"/>
  <c r="CW128" i="127"/>
  <c r="CW4" i="127"/>
  <c r="EP49" i="127"/>
  <c r="EP16" i="127"/>
  <c r="EP75" i="127"/>
  <c r="EP25" i="127"/>
  <c r="EP111" i="127"/>
  <c r="FH27" i="127"/>
  <c r="FH55" i="127"/>
  <c r="FH56" i="127"/>
  <c r="FH117" i="127"/>
  <c r="FH50" i="127"/>
  <c r="FH6" i="127"/>
  <c r="FH43" i="127"/>
  <c r="FH48" i="127"/>
  <c r="FH112" i="127"/>
  <c r="FH79" i="127"/>
  <c r="FH95" i="127"/>
  <c r="FH59" i="127"/>
  <c r="FH14" i="127"/>
  <c r="FH106" i="127"/>
  <c r="FH21" i="127"/>
  <c r="FH31" i="127"/>
  <c r="FH104" i="127"/>
  <c r="FH74" i="127"/>
  <c r="FH119" i="127"/>
  <c r="FH28" i="127"/>
  <c r="FH73" i="127"/>
  <c r="FH110" i="127"/>
  <c r="FH75" i="127"/>
  <c r="FH72" i="127"/>
  <c r="FH52" i="127"/>
  <c r="FH82" i="127"/>
  <c r="DO128" i="127"/>
  <c r="DO4" i="127"/>
  <c r="FH100" i="127"/>
  <c r="FH16" i="127"/>
  <c r="FH22" i="127"/>
  <c r="FH68" i="127"/>
  <c r="FH81" i="127"/>
  <c r="FH102" i="127"/>
  <c r="FH118" i="127"/>
  <c r="FH69" i="127"/>
  <c r="FH35" i="127"/>
  <c r="FH11" i="127"/>
  <c r="FH51" i="127"/>
  <c r="FH60" i="127"/>
  <c r="FH20" i="127"/>
  <c r="FH83" i="127"/>
  <c r="FH124" i="127"/>
  <c r="FH39" i="127"/>
  <c r="FH78" i="127"/>
  <c r="FH5" i="127"/>
  <c r="FH84" i="127"/>
  <c r="FH15" i="127"/>
  <c r="FH41" i="127"/>
  <c r="FH94" i="127"/>
  <c r="FH10" i="127"/>
  <c r="FH86" i="127"/>
  <c r="FH8" i="127"/>
  <c r="FH17" i="127"/>
  <c r="FH80" i="127"/>
  <c r="FH97" i="127"/>
  <c r="FH49" i="127"/>
  <c r="FH7" i="127"/>
  <c r="FH61" i="127"/>
  <c r="FH24" i="127"/>
  <c r="FH23" i="127"/>
  <c r="FH40" i="127"/>
  <c r="FH33" i="127"/>
  <c r="FH89" i="127"/>
  <c r="FH99" i="127"/>
  <c r="FH114" i="127"/>
  <c r="FH67" i="127"/>
  <c r="FH109" i="127"/>
  <c r="FH13" i="127"/>
  <c r="FH87" i="127"/>
  <c r="FI39" i="127"/>
  <c r="FI63" i="127"/>
  <c r="FI123" i="127"/>
  <c r="FI84" i="127"/>
  <c r="FI43" i="127"/>
  <c r="FI114" i="127"/>
  <c r="FI69" i="127"/>
  <c r="FI59" i="127"/>
  <c r="FI27" i="127"/>
  <c r="FI85" i="127"/>
  <c r="FI56" i="127"/>
  <c r="FI26" i="127"/>
  <c r="FI101" i="127"/>
  <c r="FI44" i="127"/>
  <c r="FI93" i="127"/>
  <c r="FI110" i="127"/>
  <c r="FI23" i="127"/>
  <c r="FI82" i="127"/>
  <c r="FI78" i="127"/>
  <c r="FI15" i="127"/>
  <c r="FI106" i="127"/>
  <c r="FI97" i="127"/>
  <c r="FI49" i="127"/>
  <c r="FI8" i="127"/>
  <c r="FI88" i="127"/>
  <c r="FI67" i="127"/>
  <c r="FI42" i="127"/>
  <c r="FI120" i="127"/>
  <c r="FI96" i="127"/>
  <c r="FI11" i="127"/>
  <c r="F26" i="102"/>
  <c r="FY79" i="127"/>
  <c r="FY116" i="127"/>
  <c r="FY34" i="127"/>
  <c r="FY53" i="127"/>
  <c r="FY106" i="127"/>
  <c r="FY32" i="127"/>
  <c r="FY98" i="127"/>
  <c r="FY30" i="127"/>
  <c r="FY69" i="127"/>
  <c r="FY41" i="127"/>
  <c r="FY25" i="127"/>
  <c r="FY6" i="127"/>
  <c r="FY24" i="127"/>
  <c r="EF128" i="127"/>
  <c r="EF4" i="127"/>
  <c r="FY7" i="127"/>
  <c r="FY110" i="127"/>
  <c r="FY99" i="127"/>
  <c r="FY54" i="127"/>
  <c r="FY16" i="127"/>
  <c r="FY105" i="127"/>
  <c r="FY103" i="127"/>
  <c r="FY48" i="127"/>
  <c r="FY60" i="127"/>
  <c r="FY124" i="127"/>
  <c r="FY77" i="127"/>
  <c r="FY91" i="127"/>
  <c r="FY87" i="127"/>
  <c r="FY51" i="127"/>
  <c r="FY42" i="127"/>
  <c r="FY14" i="127"/>
  <c r="GC94" i="127"/>
  <c r="GC79" i="127"/>
  <c r="GC62" i="127"/>
  <c r="GC5" i="127"/>
  <c r="GC80" i="127"/>
  <c r="GC78" i="127"/>
  <c r="GC13" i="127"/>
  <c r="GC98" i="127"/>
  <c r="GC95" i="127"/>
  <c r="GC41" i="127"/>
  <c r="GC25" i="127"/>
  <c r="GC49" i="127"/>
  <c r="GC63" i="127"/>
  <c r="GC54" i="127"/>
  <c r="GC27" i="127"/>
  <c r="GC104" i="127"/>
  <c r="GC67" i="127"/>
  <c r="EJ128" i="127"/>
  <c r="EJ4" i="127"/>
  <c r="GC81" i="127"/>
  <c r="GC39" i="127"/>
  <c r="GC117" i="127"/>
  <c r="EP26" i="127"/>
  <c r="EP121" i="127"/>
  <c r="EP54" i="127"/>
  <c r="EP119" i="127"/>
  <c r="EP78" i="127"/>
  <c r="EP67" i="127"/>
  <c r="FH85" i="127"/>
  <c r="FH18" i="127"/>
  <c r="FH107" i="127"/>
  <c r="FH108" i="127"/>
  <c r="FH44" i="127"/>
  <c r="FH122" i="127"/>
  <c r="FH103" i="127"/>
  <c r="FH66" i="127"/>
  <c r="FH76" i="127"/>
  <c r="FH65" i="127"/>
  <c r="FH63" i="127"/>
  <c r="FH34" i="127"/>
  <c r="FH9" i="127"/>
  <c r="FH116" i="127"/>
  <c r="FH111" i="127"/>
  <c r="FH57" i="127"/>
  <c r="FH121" i="127"/>
  <c r="FH98" i="127"/>
  <c r="FH90" i="127"/>
  <c r="FH62" i="127"/>
  <c r="FH46" i="127"/>
  <c r="FH54" i="127"/>
  <c r="FH26" i="127"/>
  <c r="FH19" i="127"/>
  <c r="FH101" i="127"/>
  <c r="FH36" i="127"/>
  <c r="FH123" i="127"/>
  <c r="FH93" i="127"/>
  <c r="FH42" i="127"/>
  <c r="FY52" i="127"/>
  <c r="FY59" i="127"/>
  <c r="FY90" i="127"/>
  <c r="FY58" i="127"/>
  <c r="FY68" i="127"/>
  <c r="FY63" i="127"/>
  <c r="FY74" i="127"/>
  <c r="FY121" i="127"/>
  <c r="FY18" i="127"/>
  <c r="FY57" i="127"/>
  <c r="FY13" i="127"/>
  <c r="FY37" i="127"/>
  <c r="FY64" i="127"/>
  <c r="FY19" i="127"/>
  <c r="FY12" i="127"/>
  <c r="F53" i="102"/>
  <c r="F9" i="102"/>
  <c r="F54" i="102"/>
  <c r="F56" i="102"/>
  <c r="F11" i="102"/>
  <c r="F37" i="102"/>
  <c r="F28" i="102"/>
  <c r="F10" i="102"/>
  <c r="F57" i="102"/>
  <c r="F59" i="102"/>
  <c r="F12" i="102"/>
  <c r="F30" i="102"/>
  <c r="FX125" i="127"/>
  <c r="FX126" i="127"/>
  <c r="EY125" i="127"/>
  <c r="EY126" i="127"/>
  <c r="FG125" i="127"/>
  <c r="FG126" i="127"/>
  <c r="EW125" i="127"/>
  <c r="EW126" i="127"/>
  <c r="ES125" i="127"/>
  <c r="ES126" i="127"/>
  <c r="P4" i="128"/>
  <c r="D6" i="119"/>
  <c r="F32" i="102"/>
  <c r="F8" i="102"/>
  <c r="F17" i="102"/>
  <c r="EO125" i="127"/>
  <c r="EO126" i="127"/>
  <c r="EO4" i="127"/>
  <c r="G7" i="120"/>
  <c r="ET125" i="127"/>
  <c r="ET126" i="127"/>
  <c r="ET4" i="127"/>
  <c r="G12" i="120"/>
  <c r="I12" i="120"/>
  <c r="D7" i="129"/>
  <c r="EX125" i="127"/>
  <c r="EX126" i="127"/>
  <c r="EX4" i="127"/>
  <c r="G16" i="120"/>
  <c r="FR125" i="127"/>
  <c r="FR126" i="127"/>
  <c r="FR4" i="127"/>
  <c r="G36" i="120"/>
  <c r="GD125" i="127"/>
  <c r="GD126" i="127"/>
  <c r="GD4" i="127"/>
  <c r="G48" i="120"/>
  <c r="O56" i="128"/>
  <c r="FS125" i="127"/>
  <c r="FS126" i="127"/>
  <c r="FS4" i="127"/>
  <c r="G37" i="120"/>
  <c r="GA125" i="127"/>
  <c r="GA126" i="127"/>
  <c r="GA4" i="127"/>
  <c r="G45" i="120"/>
  <c r="I45" i="120"/>
  <c r="D40" i="129"/>
  <c r="FM125" i="127"/>
  <c r="FM126" i="127"/>
  <c r="FM4" i="127"/>
  <c r="G31" i="120"/>
  <c r="FT125" i="127"/>
  <c r="FT126" i="127"/>
  <c r="FT4" i="127"/>
  <c r="G38" i="120"/>
  <c r="FC125" i="127"/>
  <c r="FC126" i="127"/>
  <c r="FC4" i="127"/>
  <c r="G21" i="120"/>
  <c r="FU125" i="127"/>
  <c r="FU126" i="127"/>
  <c r="FU4" i="127"/>
  <c r="G39" i="120"/>
  <c r="EZ125" i="127"/>
  <c r="EZ126" i="127"/>
  <c r="EZ4" i="127"/>
  <c r="G18" i="120"/>
  <c r="I18" i="120"/>
  <c r="D13" i="129"/>
  <c r="FK125" i="127"/>
  <c r="FK126" i="127"/>
  <c r="FK4" i="127"/>
  <c r="G29" i="120"/>
  <c r="I29" i="120"/>
  <c r="D24" i="129"/>
  <c r="FN125" i="127"/>
  <c r="FN126" i="127"/>
  <c r="FN4" i="127"/>
  <c r="G32" i="120"/>
  <c r="O40" i="128"/>
  <c r="FO125" i="127"/>
  <c r="FO126" i="127"/>
  <c r="FO4" i="127"/>
  <c r="G33" i="120"/>
  <c r="I33" i="120"/>
  <c r="D28" i="129"/>
  <c r="FB125" i="127"/>
  <c r="FB126" i="127"/>
  <c r="FB4" i="127"/>
  <c r="G20" i="120"/>
  <c r="O19" i="128"/>
  <c r="FV125" i="127"/>
  <c r="FV126" i="127"/>
  <c r="FV4" i="127"/>
  <c r="G40" i="120"/>
  <c r="I40" i="120"/>
  <c r="D35" i="129"/>
  <c r="FZ125" i="127"/>
  <c r="FZ126" i="127"/>
  <c r="FZ4" i="127"/>
  <c r="G44" i="120"/>
  <c r="FA125" i="127"/>
  <c r="FA126" i="127"/>
  <c r="FA4" i="127"/>
  <c r="G19" i="120"/>
  <c r="O18" i="128"/>
  <c r="GF125" i="127"/>
  <c r="GF126" i="127"/>
  <c r="GF4" i="127"/>
  <c r="G50" i="120"/>
  <c r="I50" i="120"/>
  <c r="D45" i="129"/>
  <c r="EV125" i="127"/>
  <c r="EV126" i="127"/>
  <c r="EV4" i="127"/>
  <c r="G14" i="120"/>
  <c r="FD125" i="127"/>
  <c r="FD126" i="127"/>
  <c r="FD4" i="127"/>
  <c r="G22" i="120"/>
  <c r="I22" i="120"/>
  <c r="D17" i="129"/>
  <c r="FL125" i="127"/>
  <c r="FL126" i="127"/>
  <c r="FL4" i="127"/>
  <c r="G30" i="120"/>
  <c r="O38" i="128"/>
  <c r="ER125" i="127"/>
  <c r="ER126" i="127"/>
  <c r="ER4" i="127"/>
  <c r="G10" i="120"/>
  <c r="I10" i="120"/>
  <c r="D5" i="129"/>
  <c r="FJ125" i="127"/>
  <c r="FJ126" i="127"/>
  <c r="FJ4" i="127"/>
  <c r="G28" i="120"/>
  <c r="EU125" i="127"/>
  <c r="EU126" i="127"/>
  <c r="EU4" i="127"/>
  <c r="G13" i="120"/>
  <c r="I13" i="120"/>
  <c r="D8" i="129"/>
  <c r="GE125" i="127"/>
  <c r="GE126" i="127"/>
  <c r="GE4" i="127"/>
  <c r="G49" i="120"/>
  <c r="I49" i="120"/>
  <c r="D44" i="129"/>
  <c r="FW125" i="127"/>
  <c r="FW126" i="127"/>
  <c r="FW4" i="127"/>
  <c r="G41" i="120"/>
  <c r="O49" i="128"/>
  <c r="GB125" i="127"/>
  <c r="GB126" i="127"/>
  <c r="GB4" i="127"/>
  <c r="G46" i="120"/>
  <c r="EQ125" i="127"/>
  <c r="EQ126" i="127"/>
  <c r="EQ4" i="127"/>
  <c r="G9" i="120"/>
  <c r="I9" i="120"/>
  <c r="D4" i="129"/>
  <c r="FQ125" i="127"/>
  <c r="FQ126" i="127"/>
  <c r="FQ4" i="127"/>
  <c r="G35" i="120"/>
  <c r="O43" i="128"/>
  <c r="FP125" i="127"/>
  <c r="FP126" i="127"/>
  <c r="FP4" i="127"/>
  <c r="G34" i="120"/>
  <c r="O42" i="128"/>
  <c r="FI125" i="127"/>
  <c r="FI126" i="127"/>
  <c r="FI4" i="127"/>
  <c r="G27" i="120"/>
  <c r="O26" i="128"/>
  <c r="GG125" i="127"/>
  <c r="GG126" i="127"/>
  <c r="GG4" i="127"/>
  <c r="G51" i="120"/>
  <c r="O59" i="128"/>
  <c r="FE125" i="127"/>
  <c r="FE126" i="127"/>
  <c r="FE4" i="127"/>
  <c r="G23" i="120"/>
  <c r="I23" i="120"/>
  <c r="D18" i="129"/>
  <c r="FF125" i="127"/>
  <c r="FF126" i="127"/>
  <c r="FF4" i="127"/>
  <c r="G24" i="120"/>
  <c r="O23" i="128"/>
  <c r="FH125" i="127"/>
  <c r="FH126" i="127"/>
  <c r="FH4" i="127"/>
  <c r="G26" i="120"/>
  <c r="I26" i="120"/>
  <c r="D21" i="129"/>
  <c r="GC125" i="127"/>
  <c r="GC126" i="127"/>
  <c r="GC4" i="127"/>
  <c r="G47" i="120"/>
  <c r="O55" i="128"/>
  <c r="EP125" i="127"/>
  <c r="EP126" i="127"/>
  <c r="EP4" i="127"/>
  <c r="G8" i="120"/>
  <c r="I8" i="120"/>
  <c r="D3" i="129"/>
  <c r="FY125" i="127"/>
  <c r="FY126" i="127"/>
  <c r="FY4" i="127"/>
  <c r="G43" i="120"/>
  <c r="EW4" i="127"/>
  <c r="G15" i="120"/>
  <c r="EY4" i="127"/>
  <c r="G17" i="120"/>
  <c r="FG4" i="127"/>
  <c r="G25" i="120"/>
  <c r="ES4" i="127"/>
  <c r="G11" i="120"/>
  <c r="FX4" i="127"/>
  <c r="G42" i="120"/>
  <c r="O6" i="128"/>
  <c r="O7" i="128"/>
  <c r="O9" i="128"/>
  <c r="O10" i="128"/>
  <c r="O15" i="128"/>
  <c r="I20" i="120"/>
  <c r="D15" i="129"/>
  <c r="O21" i="128"/>
  <c r="O29" i="128"/>
  <c r="I32" i="120"/>
  <c r="D27" i="129"/>
  <c r="I41" i="120"/>
  <c r="D36" i="129"/>
  <c r="I48" i="120"/>
  <c r="D43" i="129"/>
  <c r="O57" i="128"/>
  <c r="O58" i="128"/>
  <c r="I51" i="120"/>
  <c r="D46" i="129"/>
  <c r="I19" i="120"/>
  <c r="D14" i="129"/>
  <c r="O48" i="128"/>
  <c r="O41" i="128"/>
  <c r="O22" i="128"/>
  <c r="O25" i="128"/>
  <c r="O5" i="128"/>
  <c r="I14" i="120"/>
  <c r="D9" i="129"/>
  <c r="O11" i="128"/>
  <c r="I30" i="120"/>
  <c r="D25" i="129"/>
  <c r="I24" i="120"/>
  <c r="D19" i="129"/>
  <c r="I34" i="120"/>
  <c r="D29" i="129"/>
  <c r="O54" i="128"/>
  <c r="I46" i="120"/>
  <c r="D41" i="129"/>
  <c r="O27" i="128"/>
  <c r="I28" i="120"/>
  <c r="D23" i="129"/>
  <c r="I47" i="120"/>
  <c r="D42" i="129"/>
  <c r="I35" i="120"/>
  <c r="D30" i="129"/>
  <c r="I27" i="120"/>
  <c r="D22" i="129"/>
  <c r="I43" i="120"/>
  <c r="D38" i="129"/>
  <c r="O51" i="128"/>
  <c r="I39" i="120"/>
  <c r="D34" i="129"/>
  <c r="O47" i="128"/>
  <c r="O4" i="128"/>
  <c r="I7" i="120"/>
  <c r="D2" i="129"/>
  <c r="O52" i="128"/>
  <c r="I44" i="120"/>
  <c r="D39" i="129"/>
  <c r="I31" i="120"/>
  <c r="D26" i="129"/>
  <c r="O39" i="128"/>
  <c r="I21" i="120"/>
  <c r="D16" i="129"/>
  <c r="O20" i="128"/>
  <c r="O44" i="128"/>
  <c r="I36" i="120"/>
  <c r="D31" i="129"/>
  <c r="O53" i="128"/>
  <c r="I16" i="120"/>
  <c r="D11" i="129"/>
  <c r="O13" i="128"/>
  <c r="I15" i="120"/>
  <c r="D10" i="129"/>
  <c r="O12" i="128"/>
  <c r="O45" i="128"/>
  <c r="I37" i="120"/>
  <c r="D32" i="129"/>
  <c r="I42" i="120"/>
  <c r="D37" i="129"/>
  <c r="O50" i="128"/>
  <c r="O8" i="128"/>
  <c r="I11" i="120"/>
  <c r="D6" i="129"/>
  <c r="I25" i="120"/>
  <c r="D20" i="129"/>
  <c r="O24" i="128"/>
  <c r="O14" i="128"/>
  <c r="I17" i="120"/>
  <c r="D12" i="129"/>
  <c r="I38" i="120"/>
  <c r="D33" i="129"/>
  <c r="O46" i="128"/>
</calcChain>
</file>

<file path=xl/comments1.xml><?xml version="1.0" encoding="utf-8"?>
<comments xmlns="http://schemas.openxmlformats.org/spreadsheetml/2006/main">
  <authors>
    <author>Mathieu Briol</author>
    <author>Joffrey Goumet</author>
  </authors>
  <commentList>
    <comment ref="D3" authorId="0" shapeId="0">
      <text>
        <r>
          <rPr>
            <b/>
            <sz val="9"/>
            <color indexed="81"/>
            <rFont val="Tahoma"/>
            <family val="2"/>
          </rPr>
          <t>Mathieu Briol:</t>
        </r>
        <r>
          <rPr>
            <sz val="9"/>
            <color indexed="81"/>
            <rFont val="Tahoma"/>
            <family val="2"/>
          </rPr>
          <t xml:space="preserve">
Replacer les 3 publics cible des exigences
+ mapper par critère 'métier' (support mgnt, conformité, culture, …)</t>
        </r>
      </text>
    </comment>
    <comment ref="A22" authorId="1" shapeId="0">
      <text>
        <r>
          <rPr>
            <b/>
            <sz val="9"/>
            <color indexed="81"/>
            <rFont val="Tahoma"/>
            <family val="2"/>
          </rPr>
          <t>Joffrey Goumet:</t>
        </r>
        <r>
          <rPr>
            <sz val="9"/>
            <color indexed="81"/>
            <rFont val="Tahoma"/>
            <family val="2"/>
          </rPr>
          <t xml:space="preserve">
niveau à clarifier</t>
        </r>
      </text>
    </comment>
    <comment ref="A44" authorId="1" shapeId="0">
      <text>
        <r>
          <rPr>
            <b/>
            <sz val="9"/>
            <color indexed="81"/>
            <rFont val="Tahoma"/>
            <family val="2"/>
          </rPr>
          <t>Joffrey Goumet:</t>
        </r>
        <r>
          <rPr>
            <sz val="9"/>
            <color indexed="81"/>
            <rFont val="Tahoma"/>
            <family val="2"/>
          </rPr>
          <t xml:space="preserve">
niveaux à clarifier </t>
        </r>
      </text>
    </comment>
    <comment ref="A45" authorId="1" shapeId="0">
      <text>
        <r>
          <rPr>
            <b/>
            <sz val="9"/>
            <color indexed="81"/>
            <rFont val="Tahoma"/>
            <family val="2"/>
          </rPr>
          <t>Joffrey Goumet:</t>
        </r>
        <r>
          <rPr>
            <sz val="9"/>
            <color indexed="81"/>
            <rFont val="Tahoma"/>
            <family val="2"/>
          </rPr>
          <t xml:space="preserve">
niveaux à clarifier </t>
        </r>
      </text>
    </comment>
    <comment ref="A75" authorId="1" shapeId="0">
      <text>
        <r>
          <rPr>
            <b/>
            <sz val="9"/>
            <color indexed="81"/>
            <rFont val="Tahoma"/>
            <family val="2"/>
          </rPr>
          <t>Joffrey Goumet:</t>
        </r>
        <r>
          <rPr>
            <sz val="9"/>
            <color indexed="81"/>
            <rFont val="Tahoma"/>
            <family val="2"/>
          </rPr>
          <t xml:space="preserve">
Clarifier le niveau d'exigence</t>
        </r>
      </text>
    </comment>
    <comment ref="A76" authorId="1" shapeId="0">
      <text>
        <r>
          <rPr>
            <b/>
            <sz val="9"/>
            <color indexed="81"/>
            <rFont val="Tahoma"/>
            <family val="2"/>
          </rPr>
          <t>Joffrey Goumet:</t>
        </r>
        <r>
          <rPr>
            <sz val="9"/>
            <color indexed="81"/>
            <rFont val="Tahoma"/>
            <family val="2"/>
          </rPr>
          <t xml:space="preserve">
Clarifier le niveau d'exigence</t>
        </r>
      </text>
    </comment>
    <comment ref="A77" authorId="1" shapeId="0">
      <text>
        <r>
          <rPr>
            <b/>
            <sz val="9"/>
            <color indexed="81"/>
            <rFont val="Tahoma"/>
            <family val="2"/>
          </rPr>
          <t>Joffrey Goumet:</t>
        </r>
        <r>
          <rPr>
            <sz val="9"/>
            <color indexed="81"/>
            <rFont val="Tahoma"/>
            <family val="2"/>
          </rPr>
          <t xml:space="preserve">
Clarifier le niveau d'exigence</t>
        </r>
      </text>
    </comment>
    <comment ref="A123" authorId="1" shapeId="0">
      <text>
        <r>
          <rPr>
            <b/>
            <sz val="9"/>
            <color indexed="81"/>
            <rFont val="Tahoma"/>
            <family val="2"/>
          </rPr>
          <t>Joffrey Goumet:</t>
        </r>
        <r>
          <rPr>
            <sz val="9"/>
            <color indexed="81"/>
            <rFont val="Tahoma"/>
            <family val="2"/>
          </rPr>
          <t xml:space="preserve">
niveau à clarifier</t>
        </r>
      </text>
    </comment>
  </commentList>
</comments>
</file>

<file path=xl/sharedStrings.xml><?xml version="1.0" encoding="utf-8"?>
<sst xmlns="http://schemas.openxmlformats.org/spreadsheetml/2006/main" count="6687" uniqueCount="2267">
  <si>
    <t>Confidentialité</t>
  </si>
  <si>
    <t>Classification</t>
  </si>
  <si>
    <t>Version</t>
  </si>
  <si>
    <t>Date</t>
  </si>
  <si>
    <t>Questions</t>
  </si>
  <si>
    <t>T</t>
  </si>
  <si>
    <t>C</t>
  </si>
  <si>
    <t>I</t>
  </si>
  <si>
    <t>Draft</t>
  </si>
  <si>
    <t>Rouge</t>
  </si>
  <si>
    <t>Jauge</t>
  </si>
  <si>
    <t>Indicateur</t>
  </si>
  <si>
    <t>Début</t>
  </si>
  <si>
    <t>GV</t>
  </si>
  <si>
    <t>Blanc</t>
  </si>
  <si>
    <t>GV+</t>
  </si>
  <si>
    <t>O Clair</t>
  </si>
  <si>
    <t>Fin</t>
  </si>
  <si>
    <t>Orange</t>
  </si>
  <si>
    <t>D</t>
  </si>
  <si>
    <t>A compléter</t>
  </si>
  <si>
    <t>CSI</t>
  </si>
  <si>
    <t>Avertissement :</t>
  </si>
  <si>
    <t>Confidentiel</t>
  </si>
  <si>
    <t>Statut</t>
  </si>
  <si>
    <t>Périmètre</t>
  </si>
  <si>
    <t>Autre Info ?</t>
  </si>
  <si>
    <t>Auteur</t>
  </si>
  <si>
    <t>Commentaires</t>
  </si>
  <si>
    <t>Approuvé par</t>
  </si>
  <si>
    <t>Définition</t>
  </si>
  <si>
    <t>Terme / Abréviation</t>
  </si>
  <si>
    <t>Disponibilité</t>
  </si>
  <si>
    <t>- Données disponibles publiquement</t>
  </si>
  <si>
    <t>- Autre (spécifier) ?</t>
  </si>
  <si>
    <t>- 24H/24 – 7j/7</t>
  </si>
  <si>
    <t>- 24H/24 – 5j/7</t>
  </si>
  <si>
    <t>- Heures de bureau</t>
  </si>
  <si>
    <t>Confidentialité + Intégrité</t>
  </si>
  <si>
    <t>- &gt; 1000</t>
  </si>
  <si>
    <t>- 1 à 100</t>
  </si>
  <si>
    <t>- 101 à 1000</t>
  </si>
  <si>
    <t>Confidentialité + Traçabilité + Intégrité</t>
  </si>
  <si>
    <t>Glossaire</t>
  </si>
  <si>
    <t>- Autre (spécifier)</t>
  </si>
  <si>
    <t>Questionnaire de sécurité</t>
  </si>
  <si>
    <t>Rôle</t>
  </si>
  <si>
    <t>CPPO</t>
  </si>
  <si>
    <t>ANPO</t>
  </si>
  <si>
    <t>CPPT</t>
  </si>
  <si>
    <t>AD</t>
  </si>
  <si>
    <t>MOU</t>
  </si>
  <si>
    <t>PR1</t>
  </si>
  <si>
    <t>PR2</t>
  </si>
  <si>
    <t>Département / Information de contact</t>
  </si>
  <si>
    <t>Acteur</t>
  </si>
  <si>
    <t>- A des fournisseurs de services / prestataire externes</t>
  </si>
  <si>
    <t>0: Inexistant</t>
  </si>
  <si>
    <t>1: Initial</t>
  </si>
  <si>
    <t>2: Reproductible</t>
  </si>
  <si>
    <t>3: Défini</t>
  </si>
  <si>
    <t>4: Maîtrisé</t>
  </si>
  <si>
    <t>5: Optimisé</t>
  </si>
  <si>
    <t>Description</t>
  </si>
  <si>
    <t>Priorité</t>
  </si>
  <si>
    <t>Conformité</t>
  </si>
  <si>
    <t xml:space="preserve">Référence </t>
  </si>
  <si>
    <t>Gestion des incidents</t>
  </si>
  <si>
    <t>Gestion des accès</t>
  </si>
  <si>
    <t>Authentification</t>
  </si>
  <si>
    <t>Sauvegarde des données</t>
  </si>
  <si>
    <t>Plan de secours informatique</t>
  </si>
  <si>
    <t>Sécurité physique</t>
  </si>
  <si>
    <t>Gestion des vulnérabilités</t>
  </si>
  <si>
    <t>Domaine</t>
  </si>
  <si>
    <t>Gestion des sous-traitants</t>
  </si>
  <si>
    <t>Maturité cible</t>
  </si>
  <si>
    <t>Maturité initiale</t>
  </si>
  <si>
    <t xml:space="preserve">- Données à caractère personnel permettant d'identifier (directement ou indirectement) des personnes </t>
  </si>
  <si>
    <t>- Données à caractère personnel sensibles telles que
  - l'origine ethnique ;
  - les opinions politiques ;
  - les convictions religieuses ou philosophiques ;
  - l'appartenance syndicale ;
  - la santé, l'orientation sexuelle ;
  - les suspicions, poursuites, condamnations pénales ou administratives</t>
  </si>
  <si>
    <t>Un processus de gestion des incidents doit être établi et appliqué. Ce processus doit intégrer au minimum les éléments suivants : 
• La détection et le signalement de toute anomalie ;
• La prise en compte de toute anomalie détectée, incluant l’enregistrement, la catégorisation et la qualification de celle-ci ;
• La réponse à l’incident de sécurité incluant les mesures de réponse immédiates, l’investigation à mener et le traitement proprement dit ;
• La revue post-incident et le rapport de synthèse.</t>
  </si>
  <si>
    <t>Le processus de gestion des incidents de sécurité doit mentionner l’identification et les coordonnées des responsables à contacter au niveau technique et au niveau organisationnel.</t>
  </si>
  <si>
    <t>Le processus de gestion des incidents de sécurité doit définir, pour chaque type d’incident de sécurité, un délai de résolution et une procédure d’escalade en cas d’insuccès ou de retard des mesures prévues</t>
  </si>
  <si>
    <t>Sensibilisation</t>
  </si>
  <si>
    <t>Tous les comptes communs et les comptes génériques doivent être proscrits.</t>
  </si>
  <si>
    <t>Les utilisateurs doivent tous être authentifiés sur base d’un compte nominatif. Ce compte nominatif doit permettre une authentification de bout en bout.</t>
  </si>
  <si>
    <t>Un test de non trivialité doit être implémenté lors de la validation d’un nouveau mot de passe ;</t>
  </si>
  <si>
    <t>Une technologie sur base d’un certificat numérique doit être utilisée dans le cas où le principe de non-répudiation doit être respecté.</t>
  </si>
  <si>
    <t>Des procédures formelles relatives à la création, l’activation et la restauration des données de sauvegarde doivent être créés et appliquées.</t>
  </si>
  <si>
    <t xml:space="preserve">Un plan de sauvegarde doit être défini et mis en place. Ce plan de sauvegarde doit couvrir l’ensemble des données de l’application ainsi que les méthodes et la fréquence de sauvegarde. </t>
  </si>
  <si>
    <t>Les différentes sauvegardes de données doivent être testées régulièrement et au moins une fois avant l’archivage.</t>
  </si>
  <si>
    <t>Les données d’archive doit être vérifiés périodiquement (en accord avec le plan de sauvegarde des données).</t>
  </si>
  <si>
    <t>La confidentialité et l’intégrité des données de sauvegarde ainsi que des données archivées doivent être protégées avec le même niveau de sécurité que celui des données correspondantes actives sur le système.</t>
  </si>
  <si>
    <t>La sauvegarde complète de données doit être archivée après 1 mois.</t>
  </si>
  <si>
    <t>La répartition des données sauvegardées doit au minimum être de type RAID-1.</t>
  </si>
  <si>
    <t>La répartition des données sauvegardées doit au minimum être de type RAID-5.</t>
  </si>
  <si>
    <t>Les développeurs doivent être formés et sensibilisés aux bonnes pratiques de développement définis dans le guide.</t>
  </si>
  <si>
    <t>L’application active sur l’environnement de production doit uniquement contenir du code exécutable approuvé.</t>
  </si>
  <si>
    <t>Des audits de sécurité techniques de l’application et de l’environnement de production doivent être réalisés régulièrement et ce au moins une fois par an.</t>
  </si>
  <si>
    <t>La confidentialité et l'intégrité des données doivent être assurées durant leur stockage par des mesures de sécurité telles que la protection des accès logiques des accès physiques au support de stockage.</t>
  </si>
  <si>
    <t>Une procédure formelle de gestion des clés cryptographiques doit être créée et appliquée.</t>
  </si>
  <si>
    <t>Un processus de gestion des vulnérabilités et des correctifs de sécurité doit être établi et appliqué.</t>
  </si>
  <si>
    <t>L’implémentation et la maintenance des mesures de sécurité et des niveaux de service négociés et formalisés contractuellement doivent être vérifiées. Les services, rapports et traces livrés par les sous-traitants doivent être régulièrement surveillés et revus. Des audits doivent être réalisés régulièrement, au minimum sur une base annuelle.</t>
  </si>
  <si>
    <t>L’ensemble des équipements du système d’information doit être couvert pour un contrat de maintenance. Les contrats de maintenance doivent faire l’objet d’audit régulier (au moins une fois par an).</t>
  </si>
  <si>
    <t>Pour chaque composant de l’infrastructure informatique, des procédures formelles doivent être créés et appliquées afin de régir l’installation, la configuration et la gestion opérationnelle des composants.</t>
  </si>
  <si>
    <t>Le plan de secours informatique doit être testé régulièrement et ce au moins une fois par an.</t>
  </si>
  <si>
    <t>Un plan de secours informatique doit être établi et doit inclure, au minimum, les thématiques suivantes :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t>
  </si>
  <si>
    <t>Des dispositifs de prévention, de détection et de traitement de dangers physiques tels que les incendies ou les inondations doivent être installés et régulièrement contrôlés.</t>
  </si>
  <si>
    <t>Les supports des données confidentielles ou à caractère personnel ainsi que les systèmes informatiques les traitant doivent être placés dans des locaux identifiés et protégés et dont l’accès est limité aux seules personnes autorisées et aux seules heures justifiées par leur fonction.</t>
  </si>
  <si>
    <t>Les traces concernant les activités des utilisateurs, les exceptions et les événements de sécurité de l’information doivent être produites et conservées selon une période prédéfinie afin de permettre des investigations éventuelles et la surveillance du contrôle d’accès.</t>
  </si>
  <si>
    <t>Des procédures formelles doivent être établies afin de régir l’enregistrement, le traitement et la sauvegarde des traces.</t>
  </si>
  <si>
    <t>La gestion et le stockage des traces doit être centralisée sur une zone réseau séparée.</t>
  </si>
  <si>
    <t>Les traces doivent contenir les éléments suivants :
• Trace « Machine » : Adresse source et destination, date et heure de connexion identifiant de connexion (si présent), protocoles des couches réseau, transport et application (si présent), nombre de bytes transférés durant la connexion, etc..</t>
  </si>
  <si>
    <t>Les horloges des différents systèmes informatiques impliqués doivent être synchronisées à l’aide d’une source de temps unique et préalablement définie.</t>
  </si>
  <si>
    <t>Les traces doivent être sauvegardées pour une période de 6 mois minimum.</t>
  </si>
  <si>
    <t>AUTH</t>
  </si>
  <si>
    <t>DISP</t>
  </si>
  <si>
    <t>SENS</t>
  </si>
  <si>
    <t>TRAC</t>
  </si>
  <si>
    <t>SVGD</t>
  </si>
  <si>
    <t>Type</t>
  </si>
  <si>
    <t>ESG</t>
  </si>
  <si>
    <t>ESS</t>
  </si>
  <si>
    <t>ESF</t>
  </si>
  <si>
    <t>La sauvegarde complète de données doit être archivée après 3 mois.</t>
  </si>
  <si>
    <t>- Plus d’une semaine de traitement</t>
  </si>
  <si>
    <t>Les traces doivent être sauvegardées pour une période d’un an minimum</t>
  </si>
  <si>
    <t>Les utilisateurs finaux doivent être sensibilisés à la protection des données à caractère personnel.</t>
  </si>
  <si>
    <t>Un programme de sensibilisation doit être mise en place. Ce programme doit, au minimum :
• Impliquer l’ensemble des personnes (personnel interne, consultants ou sous-traitant) concernées par le traitement de donnée confidentielle ou à caractère personnel.
• Etre adapté aux tâches accomplies et au contexte général…
• Tenir compte des problématiques en termes de protection de données confidentielles ou à caractère personnel et des conséquences possibles de non-respect des dispositions légales en la matière ;
• Disposer d’un plan de mise en place ainsi que d’un plan de communication destiné au public cible ;
• Inclure une évaluation du niveau de connaissance du public cible ;
• Etre revu périodiquement et adapté par rapport aux résultats des revues.</t>
  </si>
  <si>
    <t>Un guide de bonnes pratiques de développement doit être mis à disposition de l’équipe de développement. Ce guide doit reprendre les principes de base de développement sécurisé qui doivent être appliqués pour tout nouveau projet informatique.
Sans reprendre l’ensemble des principes de bonnes pratiques, ce guide doit reprendre au minimum  les éléments suivants :
• La définition d’une architecture aussi simple et aussi petite que possible ;
• L’implémentation de mécanisme de contrôle des entrées et des sorties ;
• La limitation de la portée, entre autres, des variables et des classes ;
• L’implémentation de mécanisme de protection contre :
• Les ruptures d’authentification et des sessions ;
• L’injection de code (SQL, LDAP, XSS, CSS, ….) ;
• Le buffer overflow.
• Propriété ‘ACID’ des opérations sur les données des bases de données ;
• Le filtrage des commentaires dans les codes d’erreurs et les exceptions ;
• L’absence de données sensibles codées en dur dans les programmes ;
• La séparation des environnements et des équipements de développement, de test et d’exploitation ;
• Une documentation appropriée des spécifications techniques et fonctionnelles.</t>
  </si>
  <si>
    <t>Audit</t>
  </si>
  <si>
    <t>Action de vérification, régulière et aléatoire, de l’efficacité des contrôles de la bonne application des principes et des règles et la bonne utilisation des outils.</t>
  </si>
  <si>
    <t>L'authentification forte consiste à ajouter au traditionnel système de login/mot de passe, une solution annexe supplémentaire qui peut être un code supplémentaire généré aléatoirement pour une courte durée, un algorithme de cryptage, des certificats ou un système de signature électronique.</t>
  </si>
  <si>
    <t>Authentification forte</t>
  </si>
  <si>
    <t>Transformation d'un texte clair en cryptogramme par des techniques cryptographiques</t>
  </si>
  <si>
    <t>Chiffrement</t>
  </si>
  <si>
    <t>Garantie qu’une information ne sera pas lue ou exploitée sans les autorisations adéquates.</t>
  </si>
  <si>
    <t>Mécanisme de limitation de l'accès à un Système d'Information aux seuls utilisateurs autorisés.</t>
  </si>
  <si>
    <t>Contrôle d'accès</t>
  </si>
  <si>
    <t>Cryptographie</t>
  </si>
  <si>
    <t>Ensemble des techniques (principes, méthodes; moyens) de transformation de l'information, en vue de préserver sa confidentialité et son intégrité.</t>
  </si>
  <si>
    <t>Habilitation</t>
  </si>
  <si>
    <t>Attribution de droits d’accès à une ressource par une entité autorisée.</t>
  </si>
  <si>
    <t>Identifiant</t>
  </si>
  <si>
    <t>Événement ou série d’évènements de sécurité inattendus et/ou indésirables qui ont une probabilité significative de compromettre les activités métier ou menacent le système d’information.
La gestion des incidents de sécurité conditionne la capacité à réagir efficacement à tout événement de nature catastrophique ou récurrente.</t>
  </si>
  <si>
    <t>Incident</t>
  </si>
  <si>
    <t>Garantie qu’une information ne sera pas modifiée sans autorisation, suite à une erreur ou une malveillance.</t>
  </si>
  <si>
    <t>Intégrité</t>
  </si>
  <si>
    <t>Moyen (règle, procédure, outil technique, …) visant à couvrir un risque. On distingue les mesures préventives (réduction de la probabilité de réalisation d’un risque), les mesures palliatives
(réduction des effets d’un risque s’il se réalise) et l’assurance (transfert de tout ou partie du risque sur un tiers).</t>
  </si>
  <si>
    <t>Mesure de sécurité</t>
  </si>
  <si>
    <t>Information confidentielle et personnelle, souvent composée d'une chaîne de caractères, utilisée pour authentifier un individu lors d'un contrôle d'accès.</t>
  </si>
  <si>
    <t>Mot de passe</t>
  </si>
  <si>
    <t>Dispositif logiciel ou matériel qui filtre le flux de données sur un réseau informatique. Il est conçu essentiellement pour protéger des attaques extérieures un réseau privé connecté à Internet.</t>
  </si>
  <si>
    <t>Pare-feu (firewall)</t>
  </si>
  <si>
    <t>Garantie de pouvoir produire pour chaque accès au système d’informations, une information probante que tout utilisateur était bien la personne qu’elle prétendait être, que l’action posée peut être associée à son auteur, garantie de l’enregistrement d’informations suffisantes pour permettre de déterminer ultérieurement s’il y a eu violation de la sécurité et quels objets ont été compromis.</t>
  </si>
  <si>
    <t>Preuve</t>
  </si>
  <si>
    <t>Fait, pour un acteur engagé dans une communication informatique, de nier avoir participé à tout ou partie des échanges.</t>
  </si>
  <si>
    <t>Ensemble des moyens et des procédures visant à assurer la protection des bâtiments, des locaux ainsi que des biens et des personnes s'y trouvant, notamment contre les risques d'accident, d'intrusion physique et de sabotage matériel.</t>
  </si>
  <si>
    <t>Sous-traitant</t>
  </si>
  <si>
    <t>Sont considérés comme sous-traitants, toutes ressources humaines auxquelles a recours le prestataire principal, sans lui être directement liée par une relation régie par la loi sur le contrat de travail.</t>
  </si>
  <si>
    <t>Enregistrements systématiques et temporaires d’un certain nombre d’informations caractéristiques des transactions opérées</t>
  </si>
  <si>
    <t>Trace</t>
  </si>
  <si>
    <t>Une vulnérabilité est un état dans un système d’information qui, s’il était exploité, permet de :
• divulguer des données (atteinte à la confidentialité);
• modifier des données (atteinte à l’intégrité);
• nuire à la disponibilité des données;
• répudier des transactions;
• falsifier l’authentification des utilisateurs ou de l’origine des données;
• éviter le contrôle des accès</t>
  </si>
  <si>
    <t>Cluster</t>
  </si>
  <si>
    <t>Cluster actif - actif</t>
  </si>
  <si>
    <t>Un cluster actif-actif se base se le principe de répartition des charges (« Load Balancing ») selon lequel les ressources peuvent être divisées en nœuds sur lesquels la charge sera répartie (par le répartiteur) selon plusieurs critères à définir.
La pratique la plus courante est de rediriger la charge vers chaque nœud tour à tour.</t>
  </si>
  <si>
    <t>Cluster actif-passif</t>
  </si>
  <si>
    <t>Un cluster actif-passif se base se le principe de réplication où au minimum deux nœuds (A et B) assurent le même service mais seul A est actif. Le nœud B (passif) est une parfaite copie en temps réel du nœud A. Ainsi, en cas d'interruption, le nœud B est prêt à remplacer le nœud A.
Il faut dès lors s'assurer que la somme des ressources passives est égale aux ressources actives et ce afin d’éviter les débordements (par exemple, pour deux nœud actifs et un passif, les nœuds actifs ne doivent pas dépasser une charge de 50%).</t>
  </si>
  <si>
    <t>RAID</t>
  </si>
  <si>
    <t>Vulnérabilté</t>
  </si>
  <si>
    <t>Vers</t>
  </si>
  <si>
    <t>Virus</t>
  </si>
  <si>
    <t>Logiciel malveillant, généralement de petite taille, qui se transmet par les réseaux ou les supports d’information amovibles, s’implante au sein des programmes en les parasitant, se duplique à l’insu des utilisateurs et produit ses effets dommageables quand le programme infecté est exécuté ou quand survient un évènement donné.</t>
  </si>
  <si>
    <t>Logiciel malveillant indépendant qui se transmet d’ordinateur à ordinateur par l’internet ou tout autre réseau et perturbe le fonctionnement des systèmes concernés en s’exécutant à l’insu des utilisateurs.</t>
  </si>
  <si>
    <t>Logiciel apparemment inoffensif, installé ou téléchargé et au sein duquel a été dissimulé un programme malveillant qui peut par exemple permettre la collecte frauduleuse, la falsification ou la destruction de données.</t>
  </si>
  <si>
    <t>Spyware</t>
  </si>
  <si>
    <t>Logiciel malveillant qui accompagne certains graticiels, partagiciels et pilotes de périphériques, s'installent discrètement sur l'ordinateur, sans prévenir l'utilisateur, collectent et envoyant des informations personnelles à des organismes tiers.</t>
  </si>
  <si>
    <t>Logiciel malveillant</t>
  </si>
  <si>
    <t>Malware</t>
  </si>
  <si>
    <t>Un malware est un programme écrit pour infiltrer et endommager les systèmes informatiques, sans le consentement de l'utilisateur.</t>
  </si>
  <si>
    <t>Logiciel développé dans le but de nuire à un système informatique ou à un réseau de télécommunications. Les logiciels malveillants peuvent être transmis via l’internet ou un réseau local, ou par des supports tels que les disquettes ou les cédéroms. Les virus et les vers sont les deux exemples de logiciels malveillants les plus connus.</t>
  </si>
  <si>
    <t>Information associée à un acteur, connue de celui-ci, qui permet son identification aux ressources.</t>
  </si>
  <si>
    <t>Des mesures de détection, de prévention et de restauration adéquates doivent être implémentées afin de protéger le système d’information contre les malveillants.</t>
  </si>
  <si>
    <t>Les administrateurs systèmes doivent veiller à installer des logiciels garantis sans programme espion (spyware) ou autre logiciel malveillant.</t>
  </si>
  <si>
    <t>L'ensemble des serveurs et des postes de travail doivent être munis d’un antivirus à jour. Seuls les administrateurs systèmes auront des privilèges permettant l’installation ou la désinstallation de logiciels ainsi que l’arrêt des services du système d’opération.</t>
  </si>
  <si>
    <t>Tout moyen électronique de lutte contre les logiciels malveillants tels que virus, cheval de Troie, spyware, spam, vers.</t>
  </si>
  <si>
    <t>Logiciel de protection</t>
  </si>
  <si>
    <t>ACID</t>
  </si>
  <si>
    <r>
      <t>Les propriétés ACID (</t>
    </r>
    <r>
      <rPr>
        <i/>
        <sz val="10"/>
        <color indexed="63"/>
        <rFont val="Arial"/>
        <family val="2"/>
      </rPr>
      <t>atomicité, cohérence, isolation et durabilité</t>
    </r>
    <r>
      <rPr>
        <sz val="10"/>
        <color indexed="63"/>
        <rFont val="Arial"/>
        <family val="2"/>
      </rPr>
      <t>) sont un ensemble de propriétés qui garantissent qu'une transaction informatique est exécutée de façon fiable.</t>
    </r>
  </si>
  <si>
    <t>Buffer overflow</t>
  </si>
  <si>
    <r>
      <t xml:space="preserve">Un débordement de tampon (en anglais, </t>
    </r>
    <r>
      <rPr>
        <i/>
        <sz val="10"/>
        <color indexed="63"/>
        <rFont val="Arial"/>
        <family val="2"/>
      </rPr>
      <t>buffer overflow</t>
    </r>
    <r>
      <rPr>
        <sz val="10"/>
        <color indexed="63"/>
        <rFont val="Arial"/>
        <family val="2"/>
      </rPr>
      <t>) est un bug par lequel un application, lors de l'écriture dans un espace mémoire (tampon), écrit à l'extérieur de cet espace alloué et écrase ainsi des informations nécessaires à l'application et entraîne donc des pertes de données.</t>
    </r>
  </si>
  <si>
    <t>Injection de code</t>
  </si>
  <si>
    <t xml:space="preserve">L'injection de code est une technique qui consiste à injecter des données (malicieuses) dans une application pour en modifier le comportement. </t>
  </si>
  <si>
    <t>Répudiation</t>
  </si>
  <si>
    <r>
      <t>Le mot RAID (</t>
    </r>
    <r>
      <rPr>
        <i/>
        <sz val="10"/>
        <color indexed="63"/>
        <rFont val="Arial"/>
        <family val="2"/>
      </rPr>
      <t>Redundant Arrays of Inexpensive Disks</t>
    </r>
    <r>
      <rPr>
        <sz val="10"/>
        <color indexed="63"/>
        <rFont val="Arial"/>
        <family val="2"/>
      </rPr>
      <t>) désigne les techniques permettant de répartir des données sur plusieurs disques durs afin d'améliorer soit les performances, soit la sécurité ou la tolérance aux pannes de l'ensemble du ou des systèmes.
Le RAID 1 (disque miroir) consiste en l'utilisation de n disques redondants (avec n&gt;=2), chaque disque de la grappe contenant à tout moment exactement les mêmes données.
LE RAID 5 est une méthode du volume agrégé par bandes (stripping) à une parité répartie. C'est un ensemble à redondance N+1. Une parité, qui est incluse avec chaque écriture se retrouve répartie circulairement sur les différents disques. Chaque bande est donc constituée de N blocs de données et d'un bloc de parité.</t>
    </r>
  </si>
  <si>
    <t>Un « cluster » est une architecture composée de plusieurs nœuds, où chacun des nœuds est capable de fonctionner indépendamment des autres. Un cluster permet de répartir une charge de travail parmi plusieurs nœuds et de garantir l'accomplissement d'une tâche même en cas de défaillance d'un des nœuds. Les principaux objectifs des clusters sont donc de :
• Gérer les montées en charge pour ne pas perdre en qualité de service ;
• Assurer une haute disponibilité des services ;
• Assurer la sécurité des données en cas de panne ;</t>
  </si>
  <si>
    <t>Processus qui consiste à vérifier l’identité prétendue d’une entité donnée (telle qu'une personne).</t>
  </si>
  <si>
    <t>Authenticité</t>
  </si>
  <si>
    <t>L'authenticité est la propriété d'une entité d'être bien celle qu’elle prétend être. L'authenticité s'applique tant aux personnes (utilisateurs) qu'à n’importe quelle autre entité (application, processus, système, etc.). Elle implique une identification, c'est-à-dire la reconnaissance d'une dénomination permettant de désigner l'entité sans équivoque.</t>
  </si>
  <si>
    <t>Cheval de Troie (« Trojan »)</t>
  </si>
  <si>
    <t>La disponibilité est la garantie qu’une donnée pourra être accédée ou qu’un processus pourra rendre le service attendu en temps voulu et dans les conditions d’usage prévues.</t>
  </si>
  <si>
    <t>Donnée à caractère personnel sensible</t>
  </si>
  <si>
    <t>Une "donnée à caractère personnel" est toute information concernant une personne physique identifiée ou identifiable. Une donnée à caractère personnel est toute donnée qui peut être reliée à une personne physique. Il peut s'agir du nom d'une personne, d'une photo, d'un numéro de téléphone, d'un code, d'un numéro de compte bancaire, d'une adresse e-mail, d'une empreinte digitale, etc. Il ne s'agit pas uniquement de données qui se rapportent à la vie privée de personnes, mais également de données relatives à la vie professionnelle ou publique d'une personne.</t>
  </si>
  <si>
    <t>Données à caractère personnel présentant un caractère plus sensible que d'autres. Il s'agit par exemple de données sur l’origine ethnique, les opinions politiques, les convictions religieuses ou philosophiques, l'appartenance syndicale, la santé, des suspicions, des poursuites, des condamnations pénales ou administratives.</t>
  </si>
  <si>
    <t>Fiabilité</t>
  </si>
  <si>
    <t>Hameçonnage</t>
  </si>
  <si>
    <t xml:space="preserve">La fiabilité est la propriété de se comporter et de fournir des résultats conformes aux attentes. </t>
  </si>
  <si>
    <t>L’hameçonnage ("phishing") est une pratique qui consiste à faire croire à une personne qu'elle se trouve sur un site Internet légitime alors qu'en réalité, elle surfe sur un site habilement falsifié et qu'un fraudeur va s'approprier ses données.</t>
  </si>
  <si>
    <t>Imputabilité</t>
  </si>
  <si>
    <t>L'imputabilité est la propriété qui garantit que les actions d'une entité sont tracées et attribuées à cette seule entité. L'imputabilité assure de pouvoir identifier, pour toutes les actions accomplies, les personnes, les systèmes ou les processus qui les ont initiées (identification) et de garder trace de l'auteur et de l'action (traçabilité).</t>
  </si>
  <si>
    <t>Non-répudiation</t>
  </si>
  <si>
    <t>La non répudiation est la propriété d'une action ou d'un événement d'avoir bien eu lieu et de ne pouvoir être niée ou nié ultérieurement.</t>
  </si>
  <si>
    <t>Oui</t>
  </si>
  <si>
    <t>Total Maximum</t>
  </si>
  <si>
    <t>Non</t>
  </si>
  <si>
    <t>- Respect de la propriété intellectuelle (droits d'auteur, licences, etc.)</t>
  </si>
  <si>
    <t>Maturité actuelle</t>
  </si>
  <si>
    <t xml:space="preserve">Les différents profils d’accès aux données authentiques doivent être définis, documentés, validés et intégrés lors du développement. En particulier :
• L’encodage de droits d’accès directement dans le code est interdit ;
• Les accès aux données authentiques doivent être uniquement délivrés via l’assignation de profils d’accès préalablement définis. 
• L’accès à l'environnement de production ne doit être accordé qu'aux gestionnaires systèmes dûment autorisés et identifiés. 
• Le personnel de développement et de test ne doit pas disposer pas d'accès aux données authentiques sur l'environnement de production. </t>
  </si>
  <si>
    <t xml:space="preserve">Les contrats établis avec le ou les (ses) sous-traitant(s) doivent inclure les garanties nécessaires au respect des exigences de sécurité applicable aux données authentiques. </t>
  </si>
  <si>
    <t>Le champ d’application du processus de gestion des vulnérabilités et des correctifs de sécurité doit couvrir l’ensemble des ressources de l’environnement informatique supportant les données authentiques.</t>
  </si>
  <si>
    <t>La confidentialité et l'intégrité des données authentiques doivent être assurées durant leur transmission en dehors de l'infrastructure informatique par des mesures cryptographiques telles que l’utilisation de signature électronique ou de codes d’authentification de message.</t>
  </si>
  <si>
    <t>La confidentialité et l'intégrité des données authentiques doivent être assurées durant leur transmission au sein de l'infrastructure informatique par des mesures cryptographiques ou via des mesures compensatoires telles que le séparation logique et / ou physique des trafics de données.</t>
  </si>
  <si>
    <t>La confidentialité et l'intégrité des données authentiques doivent être assurées durant leur stockage par des mesures cryptographiques, telles que le chiffrement des données et par des mesures de sécurité telles que la protection des accès logiques des accès physiques au support de stockage.</t>
  </si>
  <si>
    <t xml:space="preserve">Des mécanismes de journalisation et de traçage doivent être mise en œuvre afin de retrouver l’identité de l’auteur de tout accès aux données authentiques ou de toute manipulation de celles-ci. </t>
  </si>
  <si>
    <t>Le personnel, les consultants et les sous-traitants doivent être sensibilisés aux principes de sécurité de l’information, ainsi qu’aux obligations qui y sont liées. Les membres du personnel, consultants et les sous-traitants doivent disposer des compétences relatives à la sécurité de l’information ou doivent recevoir les instructions et formations nécessaires à l’exercice des tâches qui leur sont assignées.</t>
  </si>
  <si>
    <t>Introduction</t>
  </si>
  <si>
    <t>Guide de lecture</t>
  </si>
  <si>
    <t>- Via une application back-office métier (non web)</t>
  </si>
  <si>
    <t>- A partir d'Internet (accès public)</t>
  </si>
  <si>
    <t>- Via une plateforme interne basée sur des technologies Web (ex : intranet)</t>
  </si>
  <si>
    <t>Il s'agit ici des applications métiers basées sur des technologies Web</t>
  </si>
  <si>
    <t>Hébergements ou développements de traitement sous-traités</t>
  </si>
  <si>
    <t>- Loi sur la protection de la vie privée (CPVP - CCED)</t>
  </si>
  <si>
    <t>Questionnaire</t>
  </si>
  <si>
    <t>- A des usagers (citoyens, entreprises) - Accès restreint</t>
  </si>
  <si>
    <t>Disponibilité + confidentialité</t>
  </si>
  <si>
    <t>Confidentialité + traçabilité</t>
  </si>
  <si>
    <t>Accès tous publics</t>
  </si>
  <si>
    <t>Au sens de la loi vie privé, le traitement de ces données est interdit, sauf exceptions.</t>
  </si>
  <si>
    <t>Accès uniquement aux usagers authentifiés</t>
  </si>
  <si>
    <t>Outil d'analyse de risques - Guide d'utilisation</t>
  </si>
  <si>
    <t>Ces questions sont posées pour information</t>
  </si>
  <si>
    <t>Au sens de la loi vie privée, sauf pour les données interdites reconnues par la loi. 
Est réputée identifiable une personne qui peut être identifiée, directement ou indirectement, notamment par référence à un numéro d'identification ou à un ou plusieurs éléments spécifiques, propres à son identité physique, physiologique, psychique, économique, culturelle ou sociale.</t>
  </si>
  <si>
    <t xml:space="preserve">                                    </t>
  </si>
  <si>
    <t xml:space="preserve">             Tableau de bord</t>
  </si>
  <si>
    <t>- Données confidentielles sensibles telles que :
   - Sureté de l'Etat, Stratégie politique,...
   - Secret Défense.
   - Licences d'armes, licences et brevets sensibles en général.</t>
  </si>
  <si>
    <t>Ce tableau de bord est géré automatiquement selon les réponses apportées au questionnaire de sécurité. 
Les résultats présentés sont informatifs et fournissent uniquement une indication sur l'impact potentiel en termes de confidentialité, d'Intégrité, de disponibilité et de traçabilité.</t>
  </si>
  <si>
    <t>Donnée à caractère personnel (DACP)</t>
  </si>
  <si>
    <t>Exigences</t>
  </si>
  <si>
    <t>Conforme</t>
  </si>
  <si>
    <t>Non-conformité mineure</t>
  </si>
  <si>
    <t>Non-Conformité majeure</t>
  </si>
  <si>
    <t>MoSCoW</t>
  </si>
  <si>
    <t>Indispensable</t>
  </si>
  <si>
    <t>Souhaitable</t>
  </si>
  <si>
    <t>Nice to have</t>
  </si>
  <si>
    <t>Si possible</t>
  </si>
  <si>
    <t>NA</t>
  </si>
  <si>
    <t>- Intégrateurs de services externes (BCSS, fedict, CORVE,...)</t>
  </si>
  <si>
    <t>Ces données ont un caractère à confidentialité modérée. L'impact en cas de perte ou de fuite est limité. Elles n'entrent pas dans le cadre de la protection de la vie privée, ni dans des domaines sensibles comme la sureté de l'Etat ou la défense nationale.</t>
  </si>
  <si>
    <t>Les traces doivent contenir les éléments suivants :
• Trace « Business » : Evénement, espace concerné, date, type d’événement, résultat, etc.
• Trace « Utilisateur » : Identification de l’utilisateur, Identifiant de session, date et heure de début de session, date et heure de fin de session
• Trace « Machine » : Adresse source et destination, date et heure de connexion identifiant de connexion (si présent), protocoles des couches réseau, transport et application (si présent), nombre de bytes transférés durant la connexion, etc.
• Trace « Administration » : Activités des administrateurs système et du Helpdesk.</t>
  </si>
  <si>
    <t>L’individualisation des traces dans les journaux nécessite obligatoirement un acte technique explicite (décision humaine) pour effectuer le rapprochement entre les actions et les personnes.</t>
  </si>
  <si>
    <t>Type d'analyse</t>
  </si>
  <si>
    <t>Creation d'une source authentique</t>
  </si>
  <si>
    <t>Accès à une source authentique</t>
  </si>
  <si>
    <t>Données destinées à un site grand public. Ex : moniteur belge, marchés publics. Les exigences de sécurité concernant les accès porteront sur les gestionnaires des données authentiques, pas le grand public.</t>
  </si>
  <si>
    <t>Les traces doivent être non répudiables et des mécanismes doivent être mis en place afin de prévenir toute modification, suppression ou substitution de celles-ci. Un système de traçage de l'accès aux traces doit être mis en place.</t>
  </si>
  <si>
    <t>Les traces de type  « Technique » doivent être clairement séparés des autres traces contenant notamment des données à caractère personnel, et ce quelques soient les supports utilisés (fichiers, bases de données ;…), de telle manière qu’il doit être impossible de faire un lien immédiat entre les actions et les personnes dans les traces techniques.</t>
  </si>
  <si>
    <t>L’examen des traces individualisées doit être réalisé selon le « principe des 4 yeux » nécessitant la présence de deux personnes. Le service Helpdesk ne peut pas avoir accès aux traces individualisées sans autorisation.</t>
  </si>
  <si>
    <t>Une procédure formelle de gestion des clés cryptographiques doit être créée et appliquée. Cette procédure doit être auditée au minimum une fois par an.</t>
  </si>
  <si>
    <t>Les serveurs de base de données doivent être physiques. Ils doivent être dédiés aux données authentiques et accessibles à l'organisme uniquement (non mutualisés).</t>
  </si>
  <si>
    <t>Les serveurs peuvent être virtualisés sur une infrastructure mutualisée, mais les ressources virtualisées doivent être dédiées aux données authentiques.</t>
  </si>
  <si>
    <t>Les locaux d'hébergement et d'administration des systèmes doivent être protégés par badges, code d'accès ou  biométrie</t>
  </si>
  <si>
    <t>Les sous-traitants doivent signaler et documenter tout incident de sécurité touchant les données authentiques.  En cas d'incident, le contact désigné par l'organisme est prévenu dans les 8h</t>
  </si>
  <si>
    <t>Les sous-traitants doivent signaler et documenter tout incident de sécurité touchant les données authentiques.  En cas d'incident, le contact désigné par l'organisme est prévenu dans l'heure.</t>
  </si>
  <si>
    <t>Les backups sont conservés dans un endroit distant (min 10 Km)</t>
  </si>
  <si>
    <t>Les locaux d'hébergement et d'administration des systèmes doivent se situer sur le territoire belge et le sous-traitant doit être européen.</t>
  </si>
  <si>
    <t>L'accès aux données des traces doit être très contrôlé afin de garantir l'intégrité des données de traçabilité elles-mêmes et l'usage qui en est fait. Il est conseillé d'opérer sur un système différent ou d'exporter automatiquement et en temps réel les données de traçabilité vers un système tiers pour éviter qu'un individu puisse supprimer les traces qu'il avait laissées. De plus, une telle opération doit être elle-même tracée.</t>
  </si>
  <si>
    <t>Les backups des traces sont conservés dans un endroit distant (min 10 Km)</t>
  </si>
  <si>
    <t>Version du template : 2.1</t>
  </si>
  <si>
    <t>Critères</t>
  </si>
  <si>
    <t>GACC</t>
  </si>
  <si>
    <t>GINC</t>
  </si>
  <si>
    <t>GSTT</t>
  </si>
  <si>
    <t>GVUL</t>
  </si>
  <si>
    <t>PSIN</t>
  </si>
  <si>
    <t>SAPP</t>
  </si>
  <si>
    <t>SDON</t>
  </si>
  <si>
    <t>Securité applicative</t>
  </si>
  <si>
    <t>Sécurite des données</t>
  </si>
  <si>
    <t>Tracabilité</t>
  </si>
  <si>
    <t>Seuils</t>
  </si>
  <si>
    <t>N</t>
  </si>
  <si>
    <t>O</t>
  </si>
  <si>
    <t>Gouvernance</t>
  </si>
  <si>
    <t>GOUV</t>
  </si>
  <si>
    <t>SPHY</t>
  </si>
  <si>
    <t>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t>
  </si>
  <si>
    <t>L'organisme doit être dans une démarche ISO27001 ou toute norme équivalente permettant de garantir la bonne gouvernance et l'amélioration continue de la sécurité de l'information</t>
  </si>
  <si>
    <t>Il convient que l'organisation définisse, à son plus haut niveau, une «politique de sécurité de l’information», qui soit approuvée par la direction et qui décrive l’approche adoptée pour gérer les objectifs de sécurité de l’information.</t>
  </si>
  <si>
    <t>Score</t>
  </si>
  <si>
    <t>Poids</t>
  </si>
  <si>
    <t>Catégories</t>
  </si>
  <si>
    <t>Sélection</t>
  </si>
  <si>
    <r>
      <t xml:space="preserve">Utilisation de la table de décision
</t>
    </r>
    <r>
      <rPr>
        <sz val="10"/>
        <rFont val="Arial"/>
        <family val="2"/>
      </rPr>
      <t>La colonne "Niveau" décide du choix des exigences (voir dans liste des exigences). Le niveau dépend de la colonne "score" et des colonnes "Seuils" . Dès que le score atteint un certain seuil, le niveau correspondant (tête de colonne) est atteint. Un seuil à 0 signifie que l'exigence sera toujours affichée. Les exigences de type "ESG" sont toujours affichées. Les seuils peuvent être changés.
Le score dépend de différents paramètres par catégorie : 
  - Les critères DICT s'ils sont pertinents (Valeur à "O" dans la colonne)
  - Le poids relatif de chaque critère (tous à "1" = poids égal)
  - La valeur totale de chaque critère dans le questionnaire</t>
    </r>
  </si>
  <si>
    <t>Poids de réf</t>
  </si>
  <si>
    <t>Le processus d’authentification pour l'accès aux données doit être sécurisé . En particulier :
• Le page de login doit uniquement être proposée au sein d’une session sécurisée (https) ;
• Le processus d’authentification doit fournir une réponse générique en cas d’échec d’authentification ;
• Le nombre de tentatives d’authentification infructueuses doit être limité ;
• Un mécanisme de protection contre les ruptures d’authentification doit être implémenté ;</t>
  </si>
  <si>
    <t>Un processus d’authentification forte doit être utilisé dans le cadre de l’administration des données.</t>
  </si>
  <si>
    <t>Un processus d’authentification forte doit être utilisé dans le cadre d’accès distants aux données (télémaintenance, agent traitant via un réseau privé virtuel, etc.).</t>
  </si>
  <si>
    <t>Toute authentification des agents/utilisateurs accédant aux données confidentielles doit au minimum s’appuyer sur une solution d’authentification de type ‘1 facteur’ basée sur l’utilisation d’un identifiant unique et d’un mot de passe. Les règles minimales suivantes doivent être respectées :
• Le mot de passe doit avoir une longueur de minimum 10 caractères ;
• Le mot de passe doit être composé d’une combinaison de caractères minuscules, majuscules, chiffres et caractères spéciaux, avec au moins 3 des 4 critères utilisés;
• Le mot de passe ne doit pas être réutilisé en cas de changement.</t>
  </si>
  <si>
    <t>Un processus d’authentification forte des utilisateurs doit être mis en œuvre afin d’accéder aux données confidentielles.</t>
  </si>
  <si>
    <t>Lorsque c'est suffisant (données non confidentielles), l’authentification des agents/utilisateurs doit s’appuyer sur une solution d’authentification de type ‘1 facteur’ basée sur l’utilisation d’un identifiant unique et d’un mot de passe. Les règles minimales suivantes doivent être respectées :
• Le mot de passe doit avoir une longueur de minimum 6 caractères ;
• Le mot de passe doit être composé d’une combinaison de caractères minuscules, majuscules, chiffres et caractères spéciaux avec au moins 2 des 4 critères utilisés ;
• Le mot de passe ne doit pas être réutilisé en cas de changement.</t>
  </si>
  <si>
    <t>Un système de répartition de charge (load balancing) doit être mise en place, permettant à la fois de répondre à une charge trop importante d'un service en la répartissant sur plusieurs serveurs, et de réduire l'indisponibilité potentielle de ce service que pourrait provoquer la panne logicielle ou matérielle d'un unique serveur. La disponibilité doit être de minimum 95%.</t>
  </si>
  <si>
    <t>Un système de répartition de charge (load balancing) doit être mise en place, permettant à la fois de répondre à une charge trop importante d'un service en la répartissant sur plusieurs serveurs, et de réduire l'indisponibilité potentielle de ce service que pourrait provoquer la panne logicielle ou matérielle d'un unique serveur. La disponibilité doit être de minimum 99%.</t>
  </si>
  <si>
    <t xml:space="preserve">Une liste actualisée des différentes personnes habilitées à accéder aux données et à les traiter et reprenant leurs droits d’accès respectifs (création, consultation, modification, destruction) doit être établie et tenue à jour. </t>
  </si>
  <si>
    <t>Des contrats de type SLA doivent être établis avec les consommateurs, garantissant les niveaux de disponibillité</t>
  </si>
  <si>
    <t>Une liste actualisée des différentes personnes habilitées à accéder aux données et à les traiter et reprenant leurs droits d’accès respectifs (création, consultation, modification, destruction) doit être établie et tenue à jour. Les personnes accédant aux données doivent signer un engagement de confidentialité.</t>
  </si>
  <si>
    <t>Une procédure de suspension, de suppression d'accès des utilisateurs doit être décrite et auditée une fois par an.</t>
  </si>
  <si>
    <t>Les modalités de récupération des données par l'organisme sous-traitant à l'échéance du contrat (à échéance ou avant échéance) sont prévues, sont connues et sont entièrement documentées .Une garantie formelle de destruction définitive des données est fournie: après restitution des données en fin de contrat, mais aussi pour les backups qui ne sont plus nécessaires, les stockages qui seraient temporairement utilisés</t>
  </si>
  <si>
    <t>Id</t>
  </si>
  <si>
    <t>Menace</t>
  </si>
  <si>
    <t>T01</t>
  </si>
  <si>
    <t>Divulgation malicieuse de données</t>
  </si>
  <si>
    <t>Basse</t>
  </si>
  <si>
    <t>T02</t>
  </si>
  <si>
    <t>Divulgation accidentelle de données</t>
  </si>
  <si>
    <t>T03</t>
  </si>
  <si>
    <t>T04</t>
  </si>
  <si>
    <t>Erreur d'encodage</t>
  </si>
  <si>
    <t>Moyenne</t>
  </si>
  <si>
    <t>T05</t>
  </si>
  <si>
    <t>Modification ou destruction accidentelle de données</t>
  </si>
  <si>
    <t>T06</t>
  </si>
  <si>
    <t>Abus de ressources ICT</t>
  </si>
  <si>
    <t>Très basse</t>
  </si>
  <si>
    <t>T07</t>
  </si>
  <si>
    <t>Vol d'équipement ICT</t>
  </si>
  <si>
    <t>T08</t>
  </si>
  <si>
    <t>Problème électrique</t>
  </si>
  <si>
    <t>T09</t>
  </si>
  <si>
    <t xml:space="preserve">Problème environnemental </t>
  </si>
  <si>
    <t>T10</t>
  </si>
  <si>
    <t>Dommage majeur ou indisponibilité de long terme</t>
  </si>
  <si>
    <t>T11</t>
  </si>
  <si>
    <t>T12</t>
  </si>
  <si>
    <t>Code malicieux / infection virale</t>
  </si>
  <si>
    <t>T13</t>
  </si>
  <si>
    <t>Déficience de ressources, connaissance ou support</t>
  </si>
  <si>
    <t>T14</t>
  </si>
  <si>
    <t>Défaillance matérielle</t>
  </si>
  <si>
    <t>T15</t>
  </si>
  <si>
    <t>Défaillance logicielle</t>
  </si>
  <si>
    <t>Fréquence Menace</t>
  </si>
  <si>
    <t>Haute</t>
  </si>
  <si>
    <t>Le conseiller en sécurité dispose-t-il des données nécessaires pour l’exécution de ses missions et a-t-il accès aux différents organes de décision afin de l'associer au mieux aux travaux de l'organisation ?</t>
  </si>
  <si>
    <t>DOCU</t>
  </si>
  <si>
    <t>Documentation</t>
  </si>
  <si>
    <t>Organisation</t>
  </si>
  <si>
    <t>ORGA</t>
  </si>
  <si>
    <t>Il convient de disposer en son sein d'un service de sécurité de l’information placé sous la direction d’un conseiller en sécurité de l’information ou confier cette tâche à un service de sécurité de l’information spécialisé agréé.</t>
  </si>
  <si>
    <t>Le conseiller en sécurité doit disposer des qualités professionnelles et d'une expérience suffisante pour exercer son rôle. Son expertise est démontrée par des certifications/formations pertinentes dans le domaine de la sécurité de l'information.</t>
  </si>
  <si>
    <t>L’exécution du plan de sécurité et des tâches du service de sécurité doit être assurée par la mise à disposition des crédits de fonctionnement nécessaires, approuvés par le responsable de la gestion journalière de l’organisation concernée.</t>
  </si>
  <si>
    <t>Le conseiller en sécurité doit disposer du temps nécessaire pour accomplir sa fonction (min 1j/semaine). Il convient de communiquer à la BCED le nombre d’heures qu’elle a officiellement accordé à son conseiller en sécurité et à ses adjoints éventuels pour l’exécution de leurs tâches.</t>
  </si>
  <si>
    <t>L'organisation dispose d'un Comité de Sécurité ou d'une plate-forme de décision équivalente afin de suivre et valider les mesures de sécurité retenues.</t>
  </si>
  <si>
    <t>Le conseiller en sécurité de l'information et/ou le DPO entretiennent des relations appropriées avec les autorités compétentes, des groupes d'intérêt et/ou des associations professionnelles pertinentes dans le cadre de leurs fonctions.</t>
  </si>
  <si>
    <t>Le conseiller en sécurité de l'information et/ou le DPO doivent disposer d'une indépendance significative dans l'exécution de leur mission et rapporter au responsable de l'activité journalière de l'organisation.</t>
  </si>
  <si>
    <t>Des points de contacts en matière de protection des données à caractère personnel et/ou de sécurité de l'information sont identifiés au sein de l'organisation et amenés à répondre aux questions des parties prenantes concernant ces thématiques (personnel, utilisateurs, sous-traitants, ...)</t>
  </si>
  <si>
    <t>Il est nécessaire de disposer d’un inventaire des actifs (matériel informatique, logiciels,...) qui est mis à jour en permanence.</t>
  </si>
  <si>
    <t>Il convient de tenir à jour une cartographie technique des flux de données implémentés. Cette cartographie identifie les flux de données au sein de l'infrastructure et entre ses composants internes et externes.</t>
  </si>
  <si>
    <t>Il est nécessaire de formaliser une cartographie des composants de l'infrastructure mise à jour régulièrement.</t>
  </si>
  <si>
    <t>Il est nécessaire de maintenir une documentation minimale des traitements de données à caractère personnel (cf.Article 28 GDPR, min 250 personnes employées)</t>
  </si>
  <si>
    <t>Il est nécessaire de formaliser une analyse d'impact relative à la protection des données (Data Protection Impact Assessment - GDPR)</t>
  </si>
  <si>
    <t>Lors de l'utilisation d'un système de gestion des mots de passe, celui-ci doit :
- imposer l’utilisation d’identifiants et de mots de passe utilisateurs individuels afin de garantir l’imputabilité;
- autoriser l’utilisateur à choisir et à modifier ses mots de passe, et prévoie une procédure de confirmation afin de tenir compte des erreurs de saisie;
- imposer le choix de mots de passe de qualité;
- imposer aux utilisateurs un  changement de mot de passe à la première connexion;
- imposer des changements réguliers de mot de passe au besoin;
- assurer que les mots de passe ne sont pas affichés en clair lors de leur saisie ;
- fournir un mécanisme de récupération sécurisé en cas de mot de passe oublié ;
- stocker les fichiers de mots de passe à d’autres emplacements que les données d’application système;
- stocker et transmette les mots de passe sous une forme protégée.</t>
  </si>
  <si>
    <t>Le processus de gestion d'incident de sécurité doir permettre le respect du délai de notification de fuite d'informations à caractère personnel (72 heures)</t>
  </si>
  <si>
    <t>Le processus de gestion d'incident de sécurité doit tenir compte de l'obligation d'informer les individus de toute fuite d'information à caractère personnel les concernant, en collaboration avec les autorités de supervision concernées</t>
  </si>
  <si>
    <t>La séparation des environnements et des équipements de développement, de test et d’exploitation doit être implémentée</t>
  </si>
  <si>
    <t>Une méthodologie SDLC (Software Development Life Cycle) doit être décrite et implémentée incluant la sécurité pour chaque phase (Define, Design, Develop, Deploy, Maintain)</t>
  </si>
  <si>
    <t xml:space="preserve">La gestion de la sécurité autour du changement applicatif doit être assurée. </t>
  </si>
  <si>
    <t>Le personnel de l'équipe de projet doit signer un engagement de confidentialité</t>
  </si>
  <si>
    <t>Sécurité des réseaux</t>
  </si>
  <si>
    <t>SRES</t>
  </si>
  <si>
    <t>Les contrôles de sécurité doivent être mis en œuvre afin de protéger les réseaux contre les menaces et de garantir de façon efficace la protection des systèmes et des applications qui utilisent le réseau et incluent notamment : 
- Pare-feu / Reverse Proxy
- Détection d'intrusion
- Prévention d'intrusion (Host based - Network based)
- Web application firewall</t>
  </si>
  <si>
    <t>Les composants de l'infrastructure doivent-être hébergés au sein de zones réseau dont le niveau de sécurité est compatible avec la criticité de l'application (ex: DMZ spécifique)</t>
  </si>
  <si>
    <t>Des mesures techniques doivent être mises en place afin d’assurer une accessibilité adéquate aux données tant mises à disposition que consultées</t>
  </si>
  <si>
    <t>Existe-t-il des périodes de l'année durant lesquelles l'accès aux données revêt un caractère plus critique?
Question posée pour information</t>
  </si>
  <si>
    <t>Niveau d'impact</t>
  </si>
  <si>
    <t>Image du service public</t>
  </si>
  <si>
    <t>Fonctionnement de l'administration</t>
  </si>
  <si>
    <t>Engagement de responsabilité</t>
  </si>
  <si>
    <t>Finances</t>
  </si>
  <si>
    <t>Humain &amp; social (utilisateurs-client)</t>
  </si>
  <si>
    <t>Service client (qualité/disponibilité)</t>
  </si>
  <si>
    <t>- Visibilité externe majeure
- Altération définitive du service public</t>
  </si>
  <si>
    <t>- Plaintes massives utilisateurs
- Mise en cause ministre - Intervention du cabinet</t>
  </si>
  <si>
    <t>Ministre - Cabinet</t>
  </si>
  <si>
    <t>&gt; 5m€</t>
  </si>
  <si>
    <t>- Faillites
- Décès de personnes</t>
  </si>
  <si>
    <t>- Non-conformité majeure avérée
- Condamnation réglementaire/judiciaire/amende</t>
  </si>
  <si>
    <t>- Plaintes massives utilisateurs externes
- Indisponibilité de service longue durée, en période critique
- Impossibilité pour le client d'utiliser les données fournies
- Non atteinte majeure des niveaux de service établis /attendus</t>
  </si>
  <si>
    <t>- Visibilité externe significative
- Altération très importante de l'image du service public</t>
  </si>
  <si>
    <t>- Nombreuses plaintes des utilisateurs
- Remous politiques
- Fonctionnement interne mis en cause/paralysé</t>
  </si>
  <si>
    <t>Directeur général</t>
  </si>
  <si>
    <t>500k€ - 5m€</t>
  </si>
  <si>
    <t>- Endettements
- Blessures ou maladies graves de personnes</t>
  </si>
  <si>
    <t>- Non-conformité majeure menant potentiellement à une investigation d'un organe réglementaire</t>
  </si>
  <si>
    <t>- Indisponibilité de service de longue durée en période non critique
- Doute quant à la qualité des données
- Non atteinte des niveaux de service établis/attendus</t>
  </si>
  <si>
    <t xml:space="preserve">- Visibilité externe mineure
- Quelques échos négatifs pouvant altérer l'image du service public de façon significative
</t>
  </si>
  <si>
    <t xml:space="preserve">- Plaintes au-dessus de la moyenne des usagers
- Intervention du cabinet
- Problèmes affectant le fonctionnement interne
</t>
  </si>
  <si>
    <t>Inspecteur général</t>
  </si>
  <si>
    <t>50k€ - 500k€</t>
  </si>
  <si>
    <t>- Pertes financières significatives
- Blessures ou maladies bénignes</t>
  </si>
  <si>
    <t>- Non-conformité mineure</t>
  </si>
  <si>
    <t>- Indisponibilité de service de courte durée en période non critique
- Doute quant à la qualité des données</t>
  </si>
  <si>
    <t>- Visibilité externe négligeable
- Divulgation nulle ou limitée d'incidents vers l'extérieur</t>
  </si>
  <si>
    <t>- Plaintes sporadiques des utilisateurs
- Quelques plaintes internes</t>
  </si>
  <si>
    <t>Directeur</t>
  </si>
  <si>
    <t xml:space="preserve"> 50 k€</t>
  </si>
  <si>
    <t>- Pertes financières nulles ou insignifiantes
- Pas d'impact santé</t>
  </si>
  <si>
    <t>- Pas d'impact réglémentaire</t>
  </si>
  <si>
    <t>Aucune altération du service</t>
  </si>
  <si>
    <t>Impact</t>
  </si>
  <si>
    <t>Vraisemblance</t>
  </si>
  <si>
    <t>Modification ou destruction malicieuse de données</t>
  </si>
  <si>
    <t>Cyberattaque sur périmètre externe</t>
  </si>
  <si>
    <t xml:space="preserve">Divulgation accidentelle / erronnée de données confidentielles vers des personnes (internes ou externes) qui pourraient en tirer avantage </t>
  </si>
  <si>
    <t>Modification ou destruction non autorisée et malicieuse de données critiques par le fait d’une personne/organisation interne ou externe dans le but de commettre une fraude ou de causer du tort à la société cible</t>
  </si>
  <si>
    <t>Erreur accidentelle lors de l’encodage de données dans des applications ou systèmes résultant en des données erronées (non exactes ou non complètes) ou résultant en un dysfonctionnement des systèmes</t>
  </si>
  <si>
    <t>Erreur accidentelle lors de la manipulation de données dans des applications ou systèmes résultant en des données détruites ou erronées (non exactes ou non complètes) ou résultant en un dysfonctionnement des systèmes</t>
  </si>
  <si>
    <t>Vol d'équipement ICT résultant en pertes matérielles et potentiellement en brèche de confidentialité et/ou disponibilité</t>
  </si>
  <si>
    <t>Problème électrique (coupure, fluctuation, interférence) résultant en une indisponibilité de services et / ou en données perdues ou corrompues</t>
  </si>
  <si>
    <t>Problème environnemental tel que début de feu, infiltration d'eau, surchauffe ou autre résultant en une indisponibilité de services et / ou en données perdues ou corrompues</t>
  </si>
  <si>
    <t>Désastre naturel, acte terroriste, grève à grande échelle ou autre résultant en dommages et / ou indisponibilité long terme de services</t>
  </si>
  <si>
    <t>Infection par virus, ver, cheval de troie ou autre code malicieux résultant en une indisponibilité de services ou systèmes ICT et / ou en brèche de confidentialité, intégrité ou disponibilité</t>
  </si>
  <si>
    <t>Déficience de ressources, connaissance ou  support (en interne ou par le fait d'un prestataire ou fournisseur) résultant en une indisponibilité / dégradation de services ou systèmes ICT</t>
  </si>
  <si>
    <t>Déficience matérielle (au niveau réseau, serveur, poste de travail) résultant en une indisponibilité / dégradation de services ou systèmes ICT</t>
  </si>
  <si>
    <t>Déficience logicielle du à une erreur de programmation ou mauvaise pratique (au niveau applicatif ou système) résultant en une indisponibilité / dégradation de services ou systèmes ICT</t>
  </si>
  <si>
    <t>Attaque malicieuse (déni de service ou autre) résultant en une perte de confidentialité, d'intégrité ou une indisponibilité / dégradation de services ou systèmes ICT</t>
  </si>
  <si>
    <t>Score Impact</t>
  </si>
  <si>
    <t>Pondération des exigence en fonction des risques et de la maturité actuelle</t>
  </si>
  <si>
    <t>Pondération</t>
  </si>
  <si>
    <t>Maturité</t>
  </si>
  <si>
    <t>Priorités</t>
  </si>
  <si>
    <t>Maturité inversée</t>
  </si>
  <si>
    <t>Tableau de priorité des catégories d'exigences à mettre en œuvre</t>
  </si>
  <si>
    <t>Critère risques</t>
  </si>
  <si>
    <t>Critère facilité de mise en œuvre</t>
  </si>
  <si>
    <t>1: Complexe - coûts importants - assistance externe indispensable</t>
  </si>
  <si>
    <t>2: Non élémentaire - coûts significatifs - assistance externe recommandée</t>
  </si>
  <si>
    <t>3: Facile - coûts limités - pas d'assistance externe</t>
  </si>
  <si>
    <t>4: Très facile - peu coûteux - pas d'assistance externe</t>
  </si>
  <si>
    <t xml:space="preserve">Analyse de maturité </t>
  </si>
  <si>
    <t>Culture de la sécurité</t>
  </si>
  <si>
    <t xml:space="preserve">Engagement de la direction </t>
  </si>
  <si>
    <t>Sécurité des systèmes</t>
  </si>
  <si>
    <t>Amélioration permanente</t>
  </si>
  <si>
    <t>Ref</t>
  </si>
  <si>
    <t>Objet</t>
  </si>
  <si>
    <t>Exigences de sécurité</t>
  </si>
  <si>
    <t>En vigueur pour l'évaluation</t>
  </si>
  <si>
    <t>Niveau de Maturité</t>
  </si>
  <si>
    <t>DOM1</t>
  </si>
  <si>
    <t>DOM2</t>
  </si>
  <si>
    <t>DOM3</t>
  </si>
  <si>
    <t>DOM4</t>
  </si>
  <si>
    <t>DOM5</t>
  </si>
  <si>
    <t>POLITIQUE DE LA SECURITE DE L'INFORMATION</t>
  </si>
  <si>
    <t>5.1</t>
  </si>
  <si>
    <t>Politique de sécurité de l'information</t>
  </si>
  <si>
    <t>5.1.a</t>
  </si>
  <si>
    <t>5.1.b</t>
  </si>
  <si>
    <t>ORGANISATION DE LA SECURITE DE L'INFORMATION</t>
  </si>
  <si>
    <t>6.1</t>
  </si>
  <si>
    <t>Organisation Interne</t>
  </si>
  <si>
    <t>6.1.1.a</t>
  </si>
  <si>
    <t>Organisation de la sécurité</t>
  </si>
  <si>
    <t>6.1.1.b</t>
  </si>
  <si>
    <t>6.1.1.c</t>
  </si>
  <si>
    <t>6.1.1.d</t>
  </si>
  <si>
    <t>6.1.1.e</t>
  </si>
  <si>
    <t>6.1.1.f</t>
  </si>
  <si>
    <t>6.1.1.g</t>
  </si>
  <si>
    <t>6.1.2</t>
  </si>
  <si>
    <t>6.1.3</t>
  </si>
  <si>
    <t>6.2</t>
  </si>
  <si>
    <t>Appareils mobiles et télétravail</t>
  </si>
  <si>
    <t>6.2.1</t>
  </si>
  <si>
    <t>6.2.2</t>
  </si>
  <si>
    <t>Protection des données  sur des médias mobiles</t>
  </si>
  <si>
    <t>SECURITE LIEE AUX COLLABORATEURS</t>
  </si>
  <si>
    <t>7.1</t>
  </si>
  <si>
    <t>Traitement des données</t>
  </si>
  <si>
    <t>7.2</t>
  </si>
  <si>
    <t>GESTION DES RESSOURCES DE L'ENTREPRISE</t>
  </si>
  <si>
    <t>8.1</t>
  </si>
  <si>
    <t>Inventaire</t>
  </si>
  <si>
    <t>8.2</t>
  </si>
  <si>
    <t>PROTECTION DE L'ACCES (LOGIQUE)</t>
  </si>
  <si>
    <t>9.1</t>
  </si>
  <si>
    <t>9.1.a</t>
  </si>
  <si>
    <t>9.2</t>
  </si>
  <si>
    <t>9.3</t>
  </si>
  <si>
    <t>9.4</t>
  </si>
  <si>
    <t>9.4.a</t>
  </si>
  <si>
    <t>9.4.b</t>
  </si>
  <si>
    <t>9.5</t>
  </si>
  <si>
    <t>CRYPTOGRAPHIE</t>
  </si>
  <si>
    <t>10.1</t>
  </si>
  <si>
    <t>11.1</t>
  </si>
  <si>
    <t>Protection Physique</t>
  </si>
  <si>
    <t>11.1.a</t>
  </si>
  <si>
    <t>11.2</t>
  </si>
  <si>
    <t>Protection de l'environnement</t>
  </si>
  <si>
    <t>11.3</t>
  </si>
  <si>
    <t>Il est nécessaire de prendre des mesures pour que toute donnée soit supprimée ou rendue inaccessible sur tout support de stockage avant sa mise au rebut ou recyclage</t>
  </si>
  <si>
    <t>GESTION OPERATIONNELLE</t>
  </si>
  <si>
    <t>12.1</t>
  </si>
  <si>
    <t>12.2</t>
  </si>
  <si>
    <t>Séparation des environnements</t>
  </si>
  <si>
    <t>12.3</t>
  </si>
  <si>
    <t>12.4</t>
  </si>
  <si>
    <t>12.5</t>
  </si>
  <si>
    <t>12.6</t>
  </si>
  <si>
    <t>Politique de sauvegarde</t>
  </si>
  <si>
    <t>12.6.a</t>
  </si>
  <si>
    <t>12.6.b</t>
  </si>
  <si>
    <t>12.6.c</t>
  </si>
  <si>
    <t>12.7</t>
  </si>
  <si>
    <t>12.8</t>
  </si>
  <si>
    <t>SECURITE DES COMMUNICATIONS</t>
  </si>
  <si>
    <t>13.1</t>
  </si>
  <si>
    <t>Gestion de la sécurité des réseaux</t>
  </si>
  <si>
    <t>13.2</t>
  </si>
  <si>
    <t>13.3</t>
  </si>
  <si>
    <t xml:space="preserve">Cartographie des flux </t>
  </si>
  <si>
    <t>13.4</t>
  </si>
  <si>
    <t>14.1</t>
  </si>
  <si>
    <t>14.2</t>
  </si>
  <si>
    <t>Méthode de développement structurée</t>
  </si>
  <si>
    <t>14.3</t>
  </si>
  <si>
    <t>14.4</t>
  </si>
  <si>
    <t>RELATIONS AVEC LES FOURNISSEURS</t>
  </si>
  <si>
    <t>15.1</t>
  </si>
  <si>
    <t>15.1.a</t>
  </si>
  <si>
    <t>15.1.b</t>
  </si>
  <si>
    <t>16.1</t>
  </si>
  <si>
    <t>Incidents majeurs</t>
  </si>
  <si>
    <t>16.1.a</t>
  </si>
  <si>
    <t>16.1.b</t>
  </si>
  <si>
    <t>ASPECT DE LA SECURITE DE L'INFORMATION DANS LA GESTION DE LA CONTINUITE</t>
  </si>
  <si>
    <t>17.1</t>
  </si>
  <si>
    <t>CONFORMITE</t>
  </si>
  <si>
    <t>18.1</t>
  </si>
  <si>
    <t>18.2</t>
  </si>
  <si>
    <t>Respect des prescriptions légales</t>
  </si>
  <si>
    <t>Pour chaque système d'information et pour l'organisme , définir , documenter et mettre à jour explicitement toutes le exigences légales, réglementaires et contractuelles en vigueur, ainsi que la procédure  utilisée  par l'organisme pour satisfaire à ces exigences</t>
  </si>
  <si>
    <t>18.2.a</t>
  </si>
  <si>
    <t>18.2.b</t>
  </si>
  <si>
    <t>Applicable to domain if applicable to organisation</t>
  </si>
  <si>
    <t xml:space="preserve">Maturity if applicable </t>
  </si>
  <si>
    <t>DOM</t>
  </si>
  <si>
    <t>Norm</t>
  </si>
  <si>
    <t>NM</t>
  </si>
  <si>
    <t>Aperçu de la maturité de la sécurité de l'information (*)</t>
  </si>
  <si>
    <t>(*) Basé sur les exigences de sécurité</t>
  </si>
  <si>
    <t xml:space="preserve">Domaine </t>
  </si>
  <si>
    <t>But</t>
  </si>
  <si>
    <t>Objectif Business</t>
  </si>
  <si>
    <t xml:space="preserve">Définition </t>
  </si>
  <si>
    <t>La pensée de la sécurité de l'information est ancrée dans la culture d'entreprise. Chaque collaborateur pense sécurité avant d'agir.</t>
  </si>
  <si>
    <t>Engagement de la direction</t>
  </si>
  <si>
    <t>La direction s'engage, donne la ligne de conduite et rend les ressources disponibles pour la gestion adéquate des risques relatifs à la sécurité de l'information. Ces ressources comprennent les budgets et les personnes nécessaires pour la sécurité.</t>
  </si>
  <si>
    <t>L'organisation se conforme aux obligations légales, réglementaires et contractuelles dans le domaine de la sécurité de l'information et la vie privée</t>
  </si>
  <si>
    <t>Gérer de façon optimale les processus de sécurité en vue d'accroître leur valeur ajoutée</t>
  </si>
  <si>
    <t>Observations:</t>
  </si>
  <si>
    <t xml:space="preserve">Organisation </t>
  </si>
  <si>
    <t>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t>
  </si>
  <si>
    <t>Quel serait l'impact métier en cas d'une indisponibilité prolongée du  système critique?</t>
  </si>
  <si>
    <t>12.2.a</t>
  </si>
  <si>
    <t>Niveau de Maturité Désirée</t>
  </si>
  <si>
    <t>Impact R&amp;C</t>
  </si>
  <si>
    <t>Calcul de la maturité désirée</t>
  </si>
  <si>
    <t>11.4</t>
  </si>
  <si>
    <t xml:space="preserve">Perte financière (perte de budget, amendes, pénalités, condamnation au civil….) </t>
  </si>
  <si>
    <t>Perte de réputation (image altérée dans le public, interpellation parlementaire, large échos dans la presse,…)</t>
  </si>
  <si>
    <t xml:space="preserve">Perte fonctionnelle interne (démotivation, dysfonctionnement du service, surcharge…) </t>
  </si>
  <si>
    <t>Valeur</t>
  </si>
  <si>
    <t>4 - Critique</t>
  </si>
  <si>
    <t>3 - Grave</t>
  </si>
  <si>
    <t>2 - Significatif</t>
  </si>
  <si>
    <t>1 - Mineur</t>
  </si>
  <si>
    <t>1 -  Mineur</t>
  </si>
  <si>
    <t>Niveau de maturité désirée suivant les résultats du questionnaire:</t>
  </si>
  <si>
    <t>Integrité</t>
  </si>
  <si>
    <t>Q-D</t>
  </si>
  <si>
    <t>Q-C</t>
  </si>
  <si>
    <t>Q-I</t>
  </si>
  <si>
    <t>Résultat d'impact</t>
  </si>
  <si>
    <t>Arrondi</t>
  </si>
  <si>
    <t>D-I</t>
  </si>
  <si>
    <t>C-1</t>
  </si>
  <si>
    <t>I-1</t>
  </si>
  <si>
    <t>Divulgation non autorisée et malicieuse de données confidentielles par le fait d'une personne/organisation interne ou externe, dans le but de tirer un bénéfice personnel ou de causer  du tort à la société cible</t>
  </si>
  <si>
    <t xml:space="preserve">Valeur </t>
  </si>
  <si>
    <t>Niveaux d'impact</t>
  </si>
  <si>
    <t>Processus métier</t>
  </si>
  <si>
    <t>Système d'information</t>
  </si>
  <si>
    <t>Autre</t>
  </si>
  <si>
    <t xml:space="preserve">Nom </t>
  </si>
  <si>
    <t xml:space="preserve">Identifiant </t>
  </si>
  <si>
    <t>Somme</t>
  </si>
  <si>
    <t>Quel serait l'impact métier en cas d'altération délibérée ou non de l'information?</t>
  </si>
  <si>
    <t>Evaluation de la facilité de mise en oeuvre</t>
  </si>
  <si>
    <t>Catégorie d'exigence</t>
  </si>
  <si>
    <t>POUR VISUALISATION</t>
  </si>
  <si>
    <t>Version 3.0</t>
  </si>
  <si>
    <t>REF</t>
  </si>
  <si>
    <t xml:space="preserve">Score </t>
  </si>
  <si>
    <t>Remarque</t>
  </si>
  <si>
    <t>Catégories d'exigence</t>
  </si>
  <si>
    <t xml:space="preserve">Type </t>
  </si>
  <si>
    <t>Dom</t>
  </si>
  <si>
    <t>Doit être appliqué</t>
  </si>
  <si>
    <t>6.1.4</t>
  </si>
  <si>
    <t>Sécurité de l'information dans le cadre de projets</t>
  </si>
  <si>
    <t>8.3</t>
  </si>
  <si>
    <t>10.2</t>
  </si>
  <si>
    <t>Gestion des clés cryptographiques</t>
  </si>
  <si>
    <t>Normes de sécurité</t>
  </si>
  <si>
    <t>GESTION D'INCIDENTS RELATIFS A LA SECURITE DE L'INFORMATION</t>
  </si>
  <si>
    <t>Il est nécessaire que les postes clés du service ICT doivent être dédoublés en termes de connaissances et de compétences  afin d'assurer la continuité du poste en cas d'une indisponibilité prolongée de l'acteur principal</t>
  </si>
  <si>
    <t>Impact F&amp;F</t>
  </si>
  <si>
    <t>IMPACT R&amp;C</t>
  </si>
  <si>
    <t>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t>
  </si>
  <si>
    <t>Des points de contacts en matière de protection des données sensibles  et/ou de sécurité de l'information sont identifiés au sein de l'organisation et amenés à répondre aux questions des parties prenantes concernant ces thématiques (personnel, utilisateurs, sous-traitants, ...)</t>
  </si>
  <si>
    <t>Partage d'information</t>
  </si>
  <si>
    <t>il est nécessaire de prendre les mesures adéquates afin que les données sensibles enregistrées sur des médias mobiles ne soient accessibles qu’aux personnes autorisées.</t>
  </si>
  <si>
    <t>Protection des accès aux données</t>
  </si>
  <si>
    <t>La session d’authentification pour l'accès aux données doit être sécurisé .</t>
  </si>
  <si>
    <t>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t>
  </si>
  <si>
    <t xml:space="preserve">Il est nécessaire de s’assurer de l’existence des autorisations nécessaires par les autorités   compétentes pour l’accès aux données. </t>
  </si>
  <si>
    <t>Cycle de vie  des accès</t>
  </si>
  <si>
    <t>Des mesures de détection, de prévention et de restauration adéquates doivent être implémentées afin de protéger le système d’information contre les logiciels malveillants.</t>
  </si>
  <si>
    <t>Protection contre des logiciels malveillants</t>
  </si>
  <si>
    <t xml:space="preserve">Garantir la confidentialité, l'intégrité, la disponibilité et la traçabilité </t>
  </si>
  <si>
    <t>5.1.c</t>
  </si>
  <si>
    <t>6.1.1</t>
  </si>
  <si>
    <t xml:space="preserve">Le conseiller en sécurité de l'information et/ou le DPO doivent disposer d'une indépendance significative dans l'exécution de leur mission et rapporter au responsable de l'activité journalière de l'organisation. </t>
  </si>
  <si>
    <t>Poids de prioritisation</t>
  </si>
  <si>
    <t>Formation</t>
  </si>
  <si>
    <t>Priorité d'actions de la sécurité de l'information (*)</t>
  </si>
  <si>
    <t>Maturité Désirée</t>
  </si>
  <si>
    <t xml:space="preserve">Méthodologie d'analyse de risques </t>
  </si>
  <si>
    <t>Maturité des exigences</t>
  </si>
  <si>
    <t>Modèle de la maturité de capacité (CMM)</t>
  </si>
  <si>
    <t>Le modèle CMM définit une échelle de la maturité à cinq niveaux, ainsi que les indicateurs nécessaires pour évaluer un objectif par rapport à cette échelle. La maturité d’une organisation est le degré auquel celle-ci a déployé explicitement et de façon  cohérente  des processus qui sont documentés, gérés, mesurés, contrôlés et continuellement améliorés. Un niveau de maturité correspond à l’atteinte d’un niveau de « capacité » uniforme pour un groupe de processus.
Un  niveau de capacité mesure l'atteinte d'un objectif pour le niveau donné.
Dans le cadre de notre modèle, la maturité a été définie sur une échelle de 0 à 5. Les niveaux de maturité représentent la manière dont une organisation exécute, contrôle, maintient et assure un suivi d'un processus</t>
  </si>
  <si>
    <t>Echelle de maturité</t>
  </si>
  <si>
    <t>Niveau 0 : Aucune  mesure de cet ordre n’est présente au sein de l’infrastructure ICT de l’organisation.</t>
  </si>
  <si>
    <t xml:space="preserve">Niveau 1: En cas d’incident, des mesures sont prises (réaction informelle non-structurelle et non documentée). </t>
  </si>
  <si>
    <t>Niveau 2 : Les mesures existent et sont  mises en place sur base d’expérience (empiriquement).</t>
  </si>
  <si>
    <t>Niveau 3 : Les mesures sont déployées d’une façon standardisée et  généralisée, elles sont documentées et des vérifications élémentaires sont faites ad-hoc.</t>
  </si>
  <si>
    <t>Niveau 4 : Un système de gestion est mis en place permettant le suivi et le réajustement  des mesures.</t>
  </si>
  <si>
    <t xml:space="preserve">Niveau 5 : Une évaluation externe cyclique permet une optimisation des mesures. </t>
  </si>
  <si>
    <t>Niveau 0 : aucune  mesure de cet ordre n’est présente au sein de l’infrastructure ICT de l’organisation.</t>
  </si>
  <si>
    <t>12.3 – 1 : Un constat révèle que les systèmes anti-malware existent mais ne sont pas déployés correctement ou sur l’ensemble de l’infrastructure et la survenance d’un incident  génère une action non structurée.</t>
  </si>
  <si>
    <t>Niveau 2 : les mesures existent et sont  mises en place sur base d’expérience (empiriquement).</t>
  </si>
  <si>
    <t>12.3-2 : des systèmes anti-malware existent et sont mises en place mais aucun suivi de ces mesures n’est formalisé et exécuté.  Si on me pose la question : « est-ce que  tout le parc informatique possède un système anti-malware à jour? » Oui, nous avons MCAfee , je ne peux pas répondre quant à son déploiement.</t>
  </si>
  <si>
    <t>Niveau 3 : les mesures sont déployées d’une façon standardisée et  généralisée, elles sont documentées et des vérifications élémentaires sont faites parfois.</t>
  </si>
  <si>
    <t xml:space="preserve">12.3-4 : une architecture de défense contre les malwares a été définie et déployée à différent niveau de l’infrastructure ICT et le bon fonctionnement de ces logiciels  est analysé deux fois par an à l’aide d’un outil central. </t>
  </si>
  <si>
    <t xml:space="preserve">Niveau 4 : Un système de gestion est mis en place permettant le suivi et le réajustement  des mesures. </t>
  </si>
  <si>
    <t>12 .3 – 4 : « Chaque semaine nous avons un rapport relatif aux PC qui ne sont plus mis à jour ou il y a eu une tentative d’intrusion Malware  et en plus nous analysons la efficacité de ses systèmes anti-malware par rapport au incident enregistré. (fit for purpose)»,. Nous pratiquons une veille exploratoire des nouvelles menaces.</t>
  </si>
  <si>
    <t>12.3-5 : L’optimisation des mesures de défense pour des attaques ciblées est fondée par une recherche spécifique utilisant des experts dans le domaine.  (Ceci est généralement demandé dans certain secteur ou la cyber criminalité est ciblé).</t>
  </si>
  <si>
    <r>
      <t xml:space="preserve">Exigences 12.4- Protection contre les logiciels malvaillants :
</t>
    </r>
    <r>
      <rPr>
        <sz val="10"/>
        <rFont val="Arial"/>
        <family val="2"/>
      </rPr>
      <t>Des mesures de détection, de prévention et de restauration adéquates doivent être implémentées afin de protéger le système d’information contre les logiciels malveillants.</t>
    </r>
  </si>
  <si>
    <t>12.4 -0- aucun système anti-malware n’est mis en place. Exemple de réponse : Nous n’avons pas de Malware.</t>
  </si>
  <si>
    <t>Exemples</t>
  </si>
  <si>
    <t>5.1 -0: Aucune prise de conscience par rapport à la nécessité de gérer la sécurité.</t>
  </si>
  <si>
    <t xml:space="preserve">5.1 -1: la gestion de sécurité de l’information se limite à la gestion ponctuelle d’incidents flagrants. Aucune vision et structure ne sont mises en place pour la gestion de la sécurité. </t>
  </si>
  <si>
    <t>5.1 -2 : Un document décrivant la politique de sécurité de l’information existe mais le cadre de gestion  est limité à un certain niveau de l’organisation. Par exemple, la sécurité est uniquement gérée par le département ICT mais il n’y a pas de plan de sécurité formellement approuvé par le responsable de la gestion journalière.</t>
  </si>
  <si>
    <t>Niveau 3 : les mesures sont déployées d’une façon standardisée et  généralisée, elles sont documentées et des vérifications élémentaires sont faites ad-hoc.</t>
  </si>
  <si>
    <t>5.1 -3 : un processus de gestion de sécurité  est en place afin d’atteindre les objectifs de sécurité approuvés pour toute l’organisation (Statement of applicability). On entend par là que les moyens sont validés et mis à disposition. Les rôles, les responsabilités et les missions sont définis et attribués. </t>
  </si>
  <si>
    <t>5.1 -4 : la gestion de la sécurité est intégrée dans la gestion de l’organisme et une évaluation périodique  sur la pertinence des objectifs de l’ISP permet d’adapter et de faire évoluer le plan de sécurité.</t>
  </si>
  <si>
    <t>5.1 -4 : les critères d’évaluation utilisés pour mesurer le bon fonctionnement de l’ISMS suivent un standard validé par l’ensemble des institutions, ce qui permet des inter-comparaisons. Exemple, la certification ISO 27001</t>
  </si>
  <si>
    <t>Gestionnaire du traitement de l'information</t>
  </si>
  <si>
    <t>Conseiller en sécurité de l'information</t>
  </si>
  <si>
    <t xml:space="preserve">ICT Manager </t>
  </si>
  <si>
    <t>Responsable Développement</t>
  </si>
  <si>
    <t>Adressé à:</t>
  </si>
  <si>
    <t>Responsable Réseaux</t>
  </si>
  <si>
    <t>Evaluation</t>
  </si>
  <si>
    <t>Responsable</t>
  </si>
  <si>
    <t>PROTECTION PHYSIQUE ET PROTECTION DE L'ENVIRONNEMENT</t>
  </si>
  <si>
    <t>La confidentialité, la disponibilité et l’intégrité des données de sauvegarde doivent être protégées avec le même niveau de sécurité que celui des données correspondantes actives sur le système.</t>
  </si>
  <si>
    <t>Les horloges des différents systèmes informatiques impliqués doivent être synchronisées à l’aide d’une source de temps unique et préalablement définie afin d'assurer le traçage de bout en bout.</t>
  </si>
  <si>
    <t xml:space="preserve">Les contrats établis avec le ou les (ses) sous-traitant(s) doivent inclure les garanties nécessaires au respect des exigences de sécurité applicable aux informations. </t>
  </si>
  <si>
    <t>Il est nécessaire de pouvoir lier la gestion d'incident avec la gestion des problèmes</t>
  </si>
  <si>
    <t>Le plan de secours informatique doit être mis à jour, testé et communiqué régulièrement.</t>
  </si>
  <si>
    <t>Gestion de la Continuité</t>
  </si>
  <si>
    <t>18.2.c</t>
  </si>
  <si>
    <t>13.1.a</t>
  </si>
  <si>
    <t>Donnée de test</t>
  </si>
  <si>
    <t xml:space="preserve">Il est nécessaire de prendre les mesures adéquates afin que toute personne n’ait uniquement accès qu’aux applications pour lesquels elle a spécifiquement reçu une autorisation. </t>
  </si>
  <si>
    <t xml:space="preserve">Il convient de disposer d'une politique formelle, actualisée et approuvée en matière de moyens de communication qui est régulièrement communiquée à toutes les parties et dans laquelle on consacre une attention particulière à l'utilisation de données sensibles. </t>
  </si>
  <si>
    <t>18.3</t>
  </si>
  <si>
    <t xml:space="preserve">Une méthodologie SDLC (Software Development Life Cycle) doit être décrite et implémentée incluant la sécurité pour chaque phase (Define, Design, Develop, Deploy, Maintain); inclus la gestion du changement </t>
  </si>
  <si>
    <t>Cloisonnement</t>
  </si>
  <si>
    <r>
      <t>Il est nécessaire de considérer la sécurité de l'information dans la gestion de projet, quel que soit le type de projet concerné afin de pouvoir déterminer les exigences de sécurité au début de la phase initiale du projet.</t>
    </r>
    <r>
      <rPr>
        <sz val="11"/>
        <color rgb="FFFF0000"/>
        <rFont val="Calibri"/>
        <family val="2"/>
        <scheme val="minor"/>
      </rPr>
      <t xml:space="preserve"> </t>
    </r>
  </si>
  <si>
    <t>17.2</t>
  </si>
  <si>
    <t>17.2.a</t>
  </si>
  <si>
    <t>17.2.b</t>
  </si>
  <si>
    <t>7.3</t>
  </si>
  <si>
    <t>Gestion de la continuité</t>
  </si>
  <si>
    <t>GCON</t>
  </si>
  <si>
    <t>PREU</t>
  </si>
  <si>
    <t>CHIFF</t>
  </si>
  <si>
    <t xml:space="preserve">Evaluation des risques </t>
  </si>
  <si>
    <t>Traitement du risque: Actions et Priorités</t>
  </si>
  <si>
    <t>Plan d'actions</t>
  </si>
  <si>
    <t>T16</t>
  </si>
  <si>
    <t>Non-conformité aux lois et règlements concernant la protection des données ou des systèmes ICT  en raison de la non-application des procédures référencées, conséquence du manque de connaissances</t>
  </si>
  <si>
    <t>Non-conformité aux lois et règlements</t>
  </si>
  <si>
    <t>Non-Conformité aux lois et règlements</t>
  </si>
  <si>
    <t>Non-Conformité  aux lois et règlement</t>
  </si>
  <si>
    <t>Non-Conformité</t>
  </si>
  <si>
    <t>Non-conformité</t>
  </si>
  <si>
    <t>Menaces</t>
  </si>
  <si>
    <t>T1</t>
  </si>
  <si>
    <t>T2</t>
  </si>
  <si>
    <t>T3</t>
  </si>
  <si>
    <t>T4</t>
  </si>
  <si>
    <t>T5</t>
  </si>
  <si>
    <t>T6</t>
  </si>
  <si>
    <t>T7</t>
  </si>
  <si>
    <t>T8</t>
  </si>
  <si>
    <t>T9</t>
  </si>
  <si>
    <t>Mesures de sécurité</t>
  </si>
  <si>
    <t>Priorité de traitements (*)</t>
  </si>
  <si>
    <t>VERSION:</t>
  </si>
  <si>
    <t>LICENSE:</t>
  </si>
  <si>
    <t>BCED Outil d'analyse de risque</t>
  </si>
  <si>
    <t xml:space="preserve">Version de réalisation </t>
  </si>
  <si>
    <t>Version :</t>
  </si>
  <si>
    <t>Descriptions:</t>
  </si>
  <si>
    <t>Date:</t>
  </si>
  <si>
    <t>3.2</t>
  </si>
  <si>
    <t>Evaluation de mise en œuvre</t>
  </si>
  <si>
    <t>Tableau de bord de la sécurité de l'information (*)</t>
  </si>
  <si>
    <t>http://creativecommons.fr/licences/</t>
  </si>
  <si>
    <t xml:space="preserve">"Creative Commons Attribution", de type "BY" , "NC"+"SA" </t>
  </si>
  <si>
    <t>(Attribution + Pas d'Utilisation Commerciale + Partage dans les mêmes conditions)</t>
  </si>
  <si>
    <t>Quelle est la perte maximale de données tolérable après un incident de sécurité ?</t>
  </si>
  <si>
    <t>Quelles seront les plages d'accès souhaitées aux données ?</t>
  </si>
  <si>
    <t>Quelles est la durée maximum admissible d'indisponibilité des données pour les utilisateurs ?</t>
  </si>
  <si>
    <t>Les données permettront-elles d’initier des transactions ayant un impact engageant la responsabilité juridique, morale ou financière de l'autorité publique ?</t>
  </si>
  <si>
    <t>Les données seront-elles hébergées et/ou feront-elles l'objet de développements par un fournisseur de service externe ?</t>
  </si>
  <si>
    <t>Veillez spécifier ci-dessous les types de données traitées</t>
  </si>
  <si>
    <t>Les données seront accessibles :</t>
  </si>
  <si>
    <t>Quel est le nombre estimé d'utilisateurs simultanés des données ?</t>
  </si>
  <si>
    <t>Les données sont-elles soumises aux obligations légales et réglementaires suivantes:</t>
  </si>
  <si>
    <t>L'accès aux données est-il soumis à des périodes critiques? Si oui, lesquelles?</t>
  </si>
  <si>
    <t>Décrire ci-dessous le scénario d'incident :</t>
  </si>
  <si>
    <t xml:space="preserve">Niveau d'impact estimé (voir matrice) : </t>
  </si>
  <si>
    <t>Effectif</t>
  </si>
  <si>
    <t>Grande valeur</t>
  </si>
  <si>
    <t>T1R</t>
  </si>
  <si>
    <t>T2R</t>
  </si>
  <si>
    <t>T3R</t>
  </si>
  <si>
    <t>T4R</t>
  </si>
  <si>
    <t>T5R</t>
  </si>
  <si>
    <t>T6R</t>
  </si>
  <si>
    <t>T7R</t>
  </si>
  <si>
    <t>T8R</t>
  </si>
  <si>
    <t>T9R</t>
  </si>
  <si>
    <t>T10R</t>
  </si>
  <si>
    <t>T11R</t>
  </si>
  <si>
    <t>T12R</t>
  </si>
  <si>
    <t>T13R</t>
  </si>
  <si>
    <t>T14R</t>
  </si>
  <si>
    <t>T15R</t>
  </si>
  <si>
    <t>T16R</t>
  </si>
  <si>
    <t>Risque</t>
  </si>
  <si>
    <t xml:space="preserve">2: Non élémentaire - coûts significatifs </t>
  </si>
  <si>
    <t>3: Facile - coûts limités</t>
  </si>
  <si>
    <t>4: Très facile - peu coûteux</t>
  </si>
  <si>
    <t xml:space="preserve">1: Complexe - coûts importants </t>
  </si>
  <si>
    <t>Réduction du risque</t>
  </si>
  <si>
    <t>Maintien ou conservation du risque</t>
  </si>
  <si>
    <t>Transfert du risque</t>
  </si>
  <si>
    <t>Objectifs</t>
  </si>
  <si>
    <t>Mesure</t>
  </si>
  <si>
    <t>Politiques de sécurité</t>
  </si>
  <si>
    <t>Orientation de la direction en matière de sécurité de l'information</t>
  </si>
  <si>
    <t>5.1.1</t>
  </si>
  <si>
    <t>5.1.2</t>
  </si>
  <si>
    <t>Organisation de la sécurité de l'information</t>
  </si>
  <si>
    <t>Organisation interne</t>
  </si>
  <si>
    <t>6.1.5</t>
  </si>
  <si>
    <t xml:space="preserve"> La sécurité des ressources humaines</t>
  </si>
  <si>
    <t>Avant l'embauche</t>
  </si>
  <si>
    <t>7.1.1</t>
  </si>
  <si>
    <t>7.1.2</t>
  </si>
  <si>
    <t>Pendant la durée du contrat</t>
  </si>
  <si>
    <t>7.2.1</t>
  </si>
  <si>
    <t>7.2.2</t>
  </si>
  <si>
    <t>7.2.3</t>
  </si>
  <si>
    <t>Rupture, terme ou modification du contrat de travail</t>
  </si>
  <si>
    <t>7.3.1</t>
  </si>
  <si>
    <t>Gestion des actifs</t>
  </si>
  <si>
    <t>Responsabilités relatives aux actifs</t>
  </si>
  <si>
    <t>8.1.1</t>
  </si>
  <si>
    <t>8.1.2</t>
  </si>
  <si>
    <t>8.1.3</t>
  </si>
  <si>
    <t>8.1.4</t>
  </si>
  <si>
    <t>Classification de l'information</t>
  </si>
  <si>
    <t>8.2.1</t>
  </si>
  <si>
    <t>8.2.2</t>
  </si>
  <si>
    <t>8.2.3</t>
  </si>
  <si>
    <t>Manipulation des supports</t>
  </si>
  <si>
    <t>8.3.1</t>
  </si>
  <si>
    <t>8.3.2</t>
  </si>
  <si>
    <t>8.3.3</t>
  </si>
  <si>
    <t>Contrôle d’accès</t>
  </si>
  <si>
    <t>Exigences métier relatives au contrôle d’accès</t>
  </si>
  <si>
    <t>9.1.1</t>
  </si>
  <si>
    <t>9.1.2</t>
  </si>
  <si>
    <t>Gestion de l’accès utilisateur</t>
  </si>
  <si>
    <t>9.2.1</t>
  </si>
  <si>
    <t>9.2.2</t>
  </si>
  <si>
    <t>9.2.3</t>
  </si>
  <si>
    <t>9.2.4</t>
  </si>
  <si>
    <t>9.2.5</t>
  </si>
  <si>
    <t>9.2.6</t>
  </si>
  <si>
    <t>Responsabilités utilisateurs</t>
  </si>
  <si>
    <t>9.3.1</t>
  </si>
  <si>
    <t>Contrôle d’accès au système d’exploitation</t>
  </si>
  <si>
    <t>9.4.1</t>
  </si>
  <si>
    <t>9.4.2</t>
  </si>
  <si>
    <t>9.4.3</t>
  </si>
  <si>
    <t>9.4.4</t>
  </si>
  <si>
    <t>9.4.5</t>
  </si>
  <si>
    <t>Mesures cryptographiques</t>
  </si>
  <si>
    <t>10.1.1</t>
  </si>
  <si>
    <t>10.1.2</t>
  </si>
  <si>
    <t>Sécurité physique et environnementale</t>
  </si>
  <si>
    <t>Zones sécurisées</t>
  </si>
  <si>
    <t>11.1.1</t>
  </si>
  <si>
    <t>11.1.2</t>
  </si>
  <si>
    <t>11.1.3</t>
  </si>
  <si>
    <t>11.1.4</t>
  </si>
  <si>
    <t>11.1.5</t>
  </si>
  <si>
    <t>11.1.6</t>
  </si>
  <si>
    <t>Sécurité du matériel</t>
  </si>
  <si>
    <t>11.2.1</t>
  </si>
  <si>
    <t>11.2.2</t>
  </si>
  <si>
    <t>11.2.3</t>
  </si>
  <si>
    <t>11.2.4</t>
  </si>
  <si>
    <t>11.2.5</t>
  </si>
  <si>
    <t>11.2.6</t>
  </si>
  <si>
    <t>11.2.7</t>
  </si>
  <si>
    <t>11.2.8</t>
  </si>
  <si>
    <t>11.2.9</t>
  </si>
  <si>
    <t>Sécurité liée à l'exploitation</t>
  </si>
  <si>
    <t>Procédures et responsabilités liées à l’exploitation</t>
  </si>
  <si>
    <t>12.1.1</t>
  </si>
  <si>
    <t>12.1.2</t>
  </si>
  <si>
    <t>12.1.3</t>
  </si>
  <si>
    <t>12.1.4</t>
  </si>
  <si>
    <t>Protection contre les logiciels malveillants</t>
  </si>
  <si>
    <t>12.2.1</t>
  </si>
  <si>
    <t>Sauvegarde</t>
  </si>
  <si>
    <t>12.3.1</t>
  </si>
  <si>
    <t>Journalisation et surveillance</t>
  </si>
  <si>
    <t>12.4.1</t>
  </si>
  <si>
    <t>12.4.2</t>
  </si>
  <si>
    <t>12.4.3</t>
  </si>
  <si>
    <t>12.4.4</t>
  </si>
  <si>
    <t>Maîtrise des logiciels en exploitation</t>
  </si>
  <si>
    <t>12.5.1</t>
  </si>
  <si>
    <t>Gestion des vulnérabilités techniques</t>
  </si>
  <si>
    <t>12.6.1</t>
  </si>
  <si>
    <t>12.6.2</t>
  </si>
  <si>
    <t>Considérations sur l'audit des système d'information</t>
  </si>
  <si>
    <t>12.7.1</t>
  </si>
  <si>
    <t>Sécurité des communications</t>
  </si>
  <si>
    <t>13.1.1</t>
  </si>
  <si>
    <t>13.1.2</t>
  </si>
  <si>
    <t>13.1.3</t>
  </si>
  <si>
    <t>Transfert de l'information</t>
  </si>
  <si>
    <t>13.2.1</t>
  </si>
  <si>
    <t>13.2.2</t>
  </si>
  <si>
    <t>13.2.3</t>
  </si>
  <si>
    <t>13.2.4</t>
  </si>
  <si>
    <t>Acquisition, développement et maintenance des SI</t>
  </si>
  <si>
    <t>Exigences de sécurité applicables aux systèmes d’information</t>
  </si>
  <si>
    <t>14.1.1</t>
  </si>
  <si>
    <t>14.1.2</t>
  </si>
  <si>
    <t>14.1.3</t>
  </si>
  <si>
    <t>Sécurité des processus de développement et d'assistance technique</t>
  </si>
  <si>
    <t>14.2.1</t>
  </si>
  <si>
    <t>14.2.2</t>
  </si>
  <si>
    <t>14.2.3</t>
  </si>
  <si>
    <t>14.2.4</t>
  </si>
  <si>
    <t>14.2.5</t>
  </si>
  <si>
    <t>14.2.6</t>
  </si>
  <si>
    <t>14.2.7</t>
  </si>
  <si>
    <t>14.2.8</t>
  </si>
  <si>
    <t>14.2.9</t>
  </si>
  <si>
    <t>Données de test</t>
  </si>
  <si>
    <t>14.3.1</t>
  </si>
  <si>
    <t>Relations avec les fournisseurs</t>
  </si>
  <si>
    <t>Sécurité de l'information dans les relations avec les fournisseurs</t>
  </si>
  <si>
    <t>15.1.1</t>
  </si>
  <si>
    <t>15.1.2</t>
  </si>
  <si>
    <t>15.1.3</t>
  </si>
  <si>
    <t>15.2</t>
  </si>
  <si>
    <t>Gestion de la prestation du service</t>
  </si>
  <si>
    <t>15.2.1</t>
  </si>
  <si>
    <t>15.2.2</t>
  </si>
  <si>
    <t>Gestion des incidents liés à la sécurité de l’information</t>
  </si>
  <si>
    <t>Gestion des incidents liés à la sécurité de l’information et améliorations</t>
  </si>
  <si>
    <t>16.1.1</t>
  </si>
  <si>
    <t>16.1.2</t>
  </si>
  <si>
    <t>16.1.3</t>
  </si>
  <si>
    <t>16.1.4</t>
  </si>
  <si>
    <t>16.1.5</t>
  </si>
  <si>
    <t>16.1.6</t>
  </si>
  <si>
    <t>16.1.7</t>
  </si>
  <si>
    <t>Sécurité de l'information dans la gestion de la continuité des activités</t>
  </si>
  <si>
    <t>Continuité de la sécurité de l'information</t>
  </si>
  <si>
    <t>17.1.1</t>
  </si>
  <si>
    <t>17.1.2</t>
  </si>
  <si>
    <t>17.1.3</t>
  </si>
  <si>
    <t>Redondances</t>
  </si>
  <si>
    <t>17.2.1</t>
  </si>
  <si>
    <t>Conformité aux obligation légales et réglementaires</t>
  </si>
  <si>
    <t>18.1.1</t>
  </si>
  <si>
    <t>18.1.2</t>
  </si>
  <si>
    <t>18.1.3</t>
  </si>
  <si>
    <t>18.1.4</t>
  </si>
  <si>
    <t>18.1.5</t>
  </si>
  <si>
    <t>Revue de la sécurité de l'information</t>
  </si>
  <si>
    <t>18.2.1</t>
  </si>
  <si>
    <t>18.2.2</t>
  </si>
  <si>
    <t>18.2.3</t>
  </si>
  <si>
    <t>Un ensemble de politiques de sécurité de l’information doit être rédigé, approuvé par la direction, puis publié et diffusé auprès de l’ensemble des salariés et des tiers concernés.</t>
  </si>
  <si>
    <t>Garantir la pertinence, l’adéquation et l’efficacité de la politique de sécurité de l’information, réexaminer la politique à intervalles fixés préalablement ou en cas de changements majeurs.</t>
  </si>
  <si>
    <t>Définir clairement toutes les responsabilités en matière de sécurité de l’information.</t>
  </si>
  <si>
    <t>Séparer les tâches et les domaines de responsabilité pour réduire les occasions de modification ou de mauvais usage non autorisé(e) ou involontaire des biens de l’organisme.</t>
  </si>
  <si>
    <t>Mettre en place des relations appropriées avec les autorités compétentes.</t>
  </si>
  <si>
    <t>Entretenir des contacts appropriés avec des groupes de spécialistes, des forums spécialisés dans la sécurité et des associations professionnelles.</t>
  </si>
  <si>
    <t>Considérer la sécurité de l'information dans la gestion de projet, quel que soit le type de projet concerné</t>
  </si>
  <si>
    <t>Mettre en place une procédure formelle et des mesures de sécurité appropriées pour assurer une protection contre le risque lié à l’utilisation d’appareils informatiques et de communication mobiles.</t>
  </si>
  <si>
    <t>Élaborer et de mettre en oeuvre une politique, des procédures et des programmes opérationnels spécifiques au télétravail.</t>
  </si>
  <si>
    <t>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t>
  </si>
  <si>
    <t>Dans le cadre de leurs obligations contractuelles, que les salariés, contractants et utilisateurs tiers se mettent d’accord sur les modalités du contrat d’embauche les liants et le signe. Que ce contrat 
définit les responsabilités de l’organisme et de l’autre partie quant à la sécurité de l’information.</t>
  </si>
  <si>
    <t>La direction demande aux salariés, contractants et utilisateurs tiers d’appliquer les règles de sécurité conformément aux politiques et procédures établies de l’organisme.</t>
  </si>
  <si>
    <t>L’ensemble des salariés d’un organisme et, le cas échéant, les contractants et utilisateurs tiers suivent une formation adaptée sur la sensibilisation et reçoivent régulièrement les mises à jour 
des politiques et procédures de l’organisme, pertinentes pour leurs fonctions.</t>
  </si>
  <si>
    <t>Élaborer un processus disciplinaire formel pour les salariés ayant enfreint les règles de sécurité.</t>
  </si>
  <si>
    <t>Les responsabilités relatives aux fins ou aux modifications de contrats soient clairement définies et attribuées.</t>
  </si>
  <si>
    <t>Identifier clairement tous les actifs, de réaliser et de gérer un inventaire de tous les biens importants.</t>
  </si>
  <si>
    <t>Attribuer la propriété de chaque information et moyens de traitement de l’information à une partie définie de l’organisme.</t>
  </si>
  <si>
    <t>Identifier, de documenter et de mettre en oeuvre des règles permettant l’utilisation correcte de l’information et des biens associés aux moyens de traitement de l’information.</t>
  </si>
  <si>
    <t>Tous les salariés, contractants et utilisateurs tiers restituent la totalité des biens de l’organisme qu’ils ont en leur possession à la fin de leur période d’emploi, contrat ou accord.</t>
  </si>
  <si>
    <t>Classer les informations en termes de valeur, d’exigences légales, de sensibilité et de criticité.</t>
  </si>
  <si>
    <t>Élaborer et de mettre en oeuvre un ensemble approprié de procédures pour le marquage des actifs, conformément au plan de classification adopté par l’organisme.</t>
  </si>
  <si>
    <t>Élaborer et de mettre en oeuvre un ensemble approprié de procédures pour le traitement de l’information, conformément au plan de classification adopté par l’organisme.</t>
  </si>
  <si>
    <t>Mettre en place des procédures pour la gestion des supports amovibles.</t>
  </si>
  <si>
    <t>Mettre au rebut de façon sûre les supports qui ne servent plus, en suivant des procédures formelles.</t>
  </si>
  <si>
    <t>Établir des procédures de manipulation et de stockage des informations pour protéger ces informations d’une divulgation non autorisée ou d’un mauvais usage.</t>
  </si>
  <si>
    <t>Établir, de documenter et de réexaminer une politique de contrôle d’accès sur la base des exigences d’exploitation et de sécurité.</t>
  </si>
  <si>
    <t>Les utilisateurs ont uniquement accès au réseau et aux services réseau pour lesquels ils ont spécifiquement reçu une autorisation</t>
  </si>
  <si>
    <t>Définir une procédure formelle d’enregistrement et de désinscription des utilisateurs destinée à accorder et à supprimer l’accès à tous les systèmes et services d’information.</t>
  </si>
  <si>
    <t>Etablir un processus formel de distribution des accès aux utilisateurs afin d'attribuer ou de retirer des droits d'accès à tous types d'utilisateurs sur l'ensemble des services du SI</t>
  </si>
  <si>
    <t>Restreindre et de contrôler l’attribution et l’utilisation des privilèges.</t>
  </si>
  <si>
    <t>L’attribution des informations secrètes d'authentification doit être réalisée dans le cadre d’un processus formel.</t>
  </si>
  <si>
    <t>La direction revoie les droits d’accès utilisateurs à intervalles réguliers par le biais d’un processus formel.</t>
  </si>
  <si>
    <t>Les droits d’accès de l’ensemble des salariés, contractants et utilisateurs tiers à l’information et aux moyens de traitement de l’information soient supprimés à la fin de leur période d’emploi, 
ou modifiés en cas de modification du contrat ou de l’accord.</t>
  </si>
  <si>
    <t>Les utilisateurs suivent les pratiques de l'organisation pou l'utilisation des informations secrètes d'authentification</t>
  </si>
  <si>
    <t>Pour les utilisateurs et le personnel chargé de l’assistance technique, restreindre l’accès aux informations et aux fonctions applicatives conformément à la politique de contrôle d’accès.</t>
  </si>
  <si>
    <t>L’accès aux systèmes d’exploitation soit soumis à une procédure sécurisée d’ouverture de session.</t>
  </si>
  <si>
    <t>Les systèmes qui gèrent les mots de passe soient interactifs et fournissent des mots de passe de qualité.</t>
  </si>
  <si>
    <t>Limiter et de contrôler étroitement l’emploi des programmes utilitaires permettant de contourner les mesures d’un système ou d’une application.</t>
  </si>
  <si>
    <t>Restreindre l’accès au code source du programme.</t>
  </si>
  <si>
    <t>Élaborer et de mettre en oeuvre une politique d’utilisation des mesures cryptographiques en vue de protéger l’information.</t>
  </si>
  <si>
    <t>Qu’une procédure de gestion des clés vienne à l’appui de la politique de l’organisme en matière de chiffrement.</t>
  </si>
  <si>
    <t>Protéger les zones contenant des informations et des moyens de traitement de l’information par des périmètres de sécurité (obstacles tels que des murs, des portes avec un contrôle d’accès par cartes, 
ou des bureaux de réception avec personnel d’accueil).</t>
  </si>
  <si>
    <t>Protéger les zones sécurisées par des contrôles à l’entrée adéquats pour s’assurer que seul le personnel habilité soit admis.</t>
  </si>
  <si>
    <t>Concevoir et d’appliquer des mesures de sécurité physique pour les bureaux, les salles et les équipements.</t>
  </si>
  <si>
    <t>Concevoir et d’appliquer des mesures de protection physique contre les dommages causés par les incendies, les inondations, les tremblements de terre, les explosions, les troubles civils et autres 
formes de catastrophes naturelles ou de sinistres provoqués par l’homme.</t>
  </si>
  <si>
    <t>Concevoir et d’appliquer des mesures de protection physique et des directives pour le travail en zone sécurisée.</t>
  </si>
  <si>
    <t>Contrôler les points d’accès tels que les zones de livraison/chargement et les autres points par lesquels des personnes non habilitées peuvent pénétrer dans les locaux. Également d’isoler les points 
d’accès, si possible, des moyens de traitement de l’information, de façon à éviter les accès non autorisés.</t>
  </si>
  <si>
    <t>Situer et de protéger le matériel de manière à réduire les risques de menaces et de dangers environnementaux et les possibilités d’accès non autorisé.</t>
  </si>
  <si>
    <t>Protéger le matériel des coupures de courant et autres perturbations dues à une défaillance des services généraux.</t>
  </si>
  <si>
    <t>Protéger les câbles électriques ou de télécommunications transportant des données contre toute interception ou dommage.</t>
  </si>
  <si>
    <t>Entretenir le matériel correctement pour garantir sa disponibilité permanente et son intégrité.</t>
  </si>
  <si>
    <t>Ne pas sortir un matériel, des informations ou des logiciels des locaux de l’organisme sans autorisation préalable.</t>
  </si>
  <si>
    <t>Appliquer la sécurité au matériel utilisé hors des locaux de l’organisme en tenant compte des différents risques associés au travail hors site.</t>
  </si>
  <si>
    <t>Vérifier tout le matériel contenant des supports de stockage soient vérifiées pour s’assurer que toute donnée sensible a bien été supprimée et que tout logiciel sous licence a bien été 
désinstallé ou écrasé de façon sécurisée, avant sa mise au rebut.</t>
  </si>
  <si>
    <t>Les utilisateurs s’assurent que tout matériel laissé sans surveillance est doté d’un dispositif de protection approprié.</t>
  </si>
  <si>
    <t>Adopter une politique du bureau propre pour les documents papier et les supports de stockage amovibles, et une politique de l’écran vide pour les moyens de traitement de l’information.</t>
  </si>
  <si>
    <t>Les procédures d’exploitation soient documentées, tenues à jour et disponibles pour tous les utilisateurs concernés.</t>
  </si>
  <si>
    <t>Contrôler les changements apportés aux systèmes et moyens de traitement de l’information.</t>
  </si>
  <si>
    <t>Surveiller et d’ajuster au plus près l’utilisation des ressources et faire des projections sur les dimensionnements futurs pour assurer les performances requises pour le système.</t>
  </si>
  <si>
    <t>Séparer les équipements de développement, de test et d’exploitation pour réduire les risques d’accès ou de changements non autorisés dans le système en exploitation.</t>
  </si>
  <si>
    <t>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t>
  </si>
  <si>
    <t>Réaliser des copies de sauvegarde des informations et logiciels et de les soumettre régulièrement à essai conformément à la politique de sauvegarde convenue.</t>
  </si>
  <si>
    <t>Protéger les équipements de journalisation et les informations journalisées contre le sabotage et les accès non autorisés.</t>
  </si>
  <si>
    <t>Journaliser les activités de l’administrateur système et de l’opérateur système.</t>
  </si>
  <si>
    <t>Synchroniser les horloges des différents systèmes de traitement de l’information d’un organisme ou d’un domaine de sécurité à l’aide d’une source de temps précise et préalablement définie.</t>
  </si>
  <si>
    <t>Mettre des procédures en place pour contrôler l’installation du logiciel sur les systèmes en exploitation.</t>
  </si>
  <si>
    <t>Être informé en temps voulu de toute vulnérabilité technique des systèmes d’information en exploitation, d’évaluer l’exposition de l’organisme audites vulnérabilités et d’entreprendre les actions appropriées pour traiter le risque associé.</t>
  </si>
  <si>
    <t>Des règles régissant l'installation de logiciels par des utilisateurs doivent être établies et mise en oeuvre</t>
  </si>
  <si>
    <t>Les exigences d’audit et les activités impliquant des contrôles des systèmes en exploitation soient planifiées de manière précise et qu’elles soient le résultat d’un accord afin de réduire le plus possible 
le risque de perturbations des processus métier.</t>
  </si>
  <si>
    <t>Les utilisateurs aient uniquement accès aux services pour lesquels ils ont spécifiquement reçu une autorisation.</t>
  </si>
  <si>
    <t>Les services de réseau, les mécanismes de sécurité, les niveaux de service et les exigences de gestion sont identifiées et intégrées dans les accords de service réseau</t>
  </si>
  <si>
    <t>Les groupes de services d’information, d’utilisateurs et de systèmes d’information soient séparés sur le réseau.</t>
  </si>
  <si>
    <t>Mettre en place des politiques, procédures et mesures d’échange formelles pour protéger les échanges d’informations transitant par tous types d’équipements de télécommunication.</t>
  </si>
  <si>
    <t>Conclure des accords pour l’échange d’informations et de logiciels entre l’organisme et la partie externe.</t>
  </si>
  <si>
    <t>Protéger de manière adéquate les informations transitant par la messagerie électronique.</t>
  </si>
  <si>
    <t>Les exigences en matière de confidentialité et de non divulgation lors de transfert d'information sont identifiées, vérifiées régulièrement et documentées</t>
  </si>
  <si>
    <t>Les exigences métier relatives aux nouveaux systèmes d’information ou que les améliorations apportées aux systèmes d’information existants spécifient les exigences de sécurité.</t>
  </si>
  <si>
    <t>Les services d'applications sur les réseaux publics sont sécurisés</t>
  </si>
  <si>
    <t>Les transactions liées aux services d'application sont protégées</t>
  </si>
  <si>
    <t>Des règles de développement des logiciels et des systèmes sont établies et appliquées aux développements de l'organisation</t>
  </si>
  <si>
    <t>Les changements des systèmes dans le cadre du cycle de développement sont contrôlés par le biais de procédures formelles</t>
  </si>
  <si>
    <t>Lorsque des modifications sont apportées aux systèmes d’exploitation, réexaminer et de soumettre à essai les applications critiques de gestion afin de vérifier l’absence de tout effet indésirable sur l’activité ou sur la sécurité.</t>
  </si>
  <si>
    <t>Ne pas encourager la modification des progiciels et de se limiter aux changements nécessaires. Également d’exercer un contrôle strict sur ces modifications.</t>
  </si>
  <si>
    <t>Des principes d'ingénierie de la sécurité des SI sont établis, documentés, tenus à jour et appliqués à tous les travaux de mise en oeuvre des SI</t>
  </si>
  <si>
    <t>Des environnements de développement sécurisés pour les tâches de développement et d'intégration sont établis et sécurisés</t>
  </si>
  <si>
    <t>L’organisme encadre et contrôle le développement logiciel externalisé.</t>
  </si>
  <si>
    <t>Des test de fonctionnalité de la sécurité sont réalisés pendant le développement</t>
  </si>
  <si>
    <t>Des programmes de test de conformité et des critères associés sont définis et mis en oeuvre pour les nouveaux système d'information, les mises à jour et les nouvelles versions</t>
  </si>
  <si>
    <t>Les données de test sont sélectionnées avec soin, protégées et contrôlées.</t>
  </si>
  <si>
    <t>Identifier les risques pesant sur l’information et les moyens de traitement de l’organisme qui découlent d’activités impliquant des tiers, et de mettre en oeuvre des mesures appropriées avant d’accorder des accès.</t>
  </si>
  <si>
    <t>Tous les besoins de sécurité doivent être traités avant d’accorder aux clients l’accès à l’information ou aux biens de l’organisme.</t>
  </si>
  <si>
    <t>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t>
  </si>
  <si>
    <t>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t>
  </si>
  <si>
    <t>Gérer les changements effectués dans la prestation de service, comprenant le maintien et l’amélioration des politiques, procédures et mesures existant en matière de sécurité de l’information, en tenant compte 
de la criticité des systèmes et processus de gestion concernés et de la réévaluation du risque.</t>
  </si>
  <si>
    <t>Établir des responsabilités et des procédures permettant de garantir une réponse rapide, efficace et pertinente en cas d’incident lié à la sécurité de l’information.</t>
  </si>
  <si>
    <t>Signaler, dans les meilleurs délais, les événements liés à la sécurité de l’information, par les voies hiérarchiques appropriées.</t>
  </si>
  <si>
    <t>Demander à tous les salariés, contractants et utilisateurs tiers des systèmes et services d’information de noter et de signaler toute faille de sécurité observée ou soupçonnée dans les systèmes ou services.</t>
  </si>
  <si>
    <t>Les événements liés à la sécurité de l'informations sont appréciés et éventuellement classés comme incidents liés à la sécurité de l'information</t>
  </si>
  <si>
    <t>Les incidents liés à la sécurité de l'informations sont traités conformément aux procédures documentées</t>
  </si>
  <si>
    <t>Mettre en place des mécanismes permettant de quantifier et surveiller les différents types d’incidents liés à la sécurité de l’information ainsi que leur volume et les coûts associés.</t>
  </si>
  <si>
    <t>Lorsqu’une action en justice civile ou pénale est engagée contre une personne physique ou un organisme, à la suite d’un incident lié à la sécurité de l’information, recueillir, conserver et présenter les informations
 conformément aux dispositions légales relatives à la présentation de preuves régissant la ou les juridiction(s) compétente(s).</t>
  </si>
  <si>
    <t>Déterminer les exigences en matière de l'information et de continuité de management de la sécurité de l'information dans des situations défavorables comme lors d'une crise ou d'un sinistre</t>
  </si>
  <si>
    <t>Les processus, procédures et mesures permettant de fournir le niveau requis de continuité des activités sont établis, documentés, mis en oeuvre et tenu à jour</t>
  </si>
  <si>
    <t>Soumettre à essai et de mettre à jour régulièrement les plans de continuité de l’activité afin de s’assurer qu’ils sont actualisés et efficaces.</t>
  </si>
  <si>
    <t>Des moyens de traitements de l'information sont mis en oeuvre avec suffisamment de redondances pour répondre aux exigences de disponibilité</t>
  </si>
  <si>
    <t>Pour chaque système d’information et pour l’organisme, définir, documenter et mettre à jour explicitement toutes les exigences légales, réglementaires et contractuelles en vigueur, ainsi que la procédure 
utilisée par l’organisme pour satisfaire à ces exigences.</t>
  </si>
  <si>
    <t>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t>
  </si>
  <si>
    <t>Protéger les enregistrements importants de la perte, destruction et falsification conformément aux exigences légales, réglementaires et aux exigences métier.</t>
  </si>
  <si>
    <t>Garantir la protection et la confidentialité des données telles que l’exigent la législation ou les réglementations applicables, et les clauses contractuelles le cas échéant.</t>
  </si>
  <si>
    <t>Prendre des mesures cryptographiques conformément aux accords, lois et réglementations applicables.</t>
  </si>
  <si>
    <t>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t>
  </si>
  <si>
    <t>Les responsables s’assurent de l’exécution correcte de l’ensemble des procédures de sécurité placées sous leur responsabilité en vue de garantir leur conformité avec les politiques et normes de sécurité.</t>
  </si>
  <si>
    <t>Vérifier régulièrement la conformité des systèmes d’information avec les normes relatives à la mise en oeuvre de la sécurité.</t>
  </si>
  <si>
    <r>
      <t xml:space="preserve">Les </t>
    </r>
    <r>
      <rPr>
        <sz val="10"/>
        <rFont val="Times New Roman"/>
        <family val="1"/>
      </rPr>
      <t>journaux d'événements</t>
    </r>
    <r>
      <rPr>
        <sz val="12"/>
        <rFont val="Times New Roman"/>
        <family val="1"/>
      </rPr>
      <t xml:space="preserve"> qui enregistrent les activités des utilisateurs, les exceptions et les événements liés à la sécurité soient produits et conservés pendant une période préalablement définie afin de faciliter 
</t>
    </r>
    <r>
      <rPr>
        <sz val="10"/>
        <rFont val="Times New Roman"/>
        <family val="1"/>
      </rPr>
      <t>les investigations ultérieures et la surveillance du contrôle d’accès. Établir des procédures permettant de surveiller l’utilisation des moyens de traitement de l’information et de réexaminer périodiquement les résultats des activités de surveillance.</t>
    </r>
  </si>
  <si>
    <t>Organisation: BCED</t>
  </si>
  <si>
    <t>Date: 15-03-2016</t>
  </si>
  <si>
    <t>Plan d'actions de la sécurité de l'information (*)</t>
  </si>
  <si>
    <t>1: Basse</t>
  </si>
  <si>
    <t>2: Modérée</t>
  </si>
  <si>
    <t>3: Haute</t>
  </si>
  <si>
    <t>Priorité Stratégique</t>
  </si>
  <si>
    <t>Priorité d'implémentation</t>
  </si>
  <si>
    <t>- Données non à caractère personnel
    - à faible valeur marchande
    - à faible valeur stratégique pour le business
    - à attractivité peu élevée</t>
  </si>
  <si>
    <t>- Données non à caractère personnel
    - à forte valeur marchande
    - à forte valeur stratégique pour le business
    - à attractivité élevée</t>
  </si>
  <si>
    <r>
      <t xml:space="preserve">Utiliser éventuellement la zone de commentaire pour préciser les besoins en la matière.
</t>
    </r>
    <r>
      <rPr>
        <b/>
        <u/>
        <sz val="10"/>
        <rFont val="Arial"/>
        <family val="2"/>
      </rPr>
      <t>S'il y a des périodes d'activité critique, la réponse correspond à ces périodes.</t>
    </r>
  </si>
  <si>
    <t>L'application métier qui gère les données.</t>
  </si>
  <si>
    <t>Il s'agit ici de juger de l'impact d'un traitement inadéquat, malveillant ou négligeant des données.</t>
  </si>
  <si>
    <r>
      <t xml:space="preserve">La durée maximale d'interruption admissible, en anglais Recovery Time Objective (RTO) constitue le temps maximal acceptable durant lequel l'application peut ne pas être fonctionnelle après une interruption majeure de service.
</t>
    </r>
    <r>
      <rPr>
        <b/>
        <u/>
        <sz val="10"/>
        <rFont val="Arial"/>
        <family val="2"/>
      </rPr>
      <t xml:space="preserve">S'il y a des périodes d'activité critique, la réponse correspond à ces périodes.
</t>
    </r>
    <r>
      <rPr>
        <i/>
        <sz val="10"/>
        <rFont val="Arial"/>
        <family val="2"/>
      </rPr>
      <t>(Précisez la réponse si vous ne trouvez pas l'échelle adaptée à votre processus métier)</t>
    </r>
  </si>
  <si>
    <r>
      <t xml:space="preserve">Cette question concerne le RPO (Recovery Point Objective), qui établit la perte de données maximale admissible. Elle exprime une durée entre l’incident et la date la plus récente des données qui seront utilisées en remplacement des données perdues.
'Utiliser éventuellement la zone de commentaire pour préciser les besoins en la matière.
</t>
    </r>
    <r>
      <rPr>
        <b/>
        <u/>
        <sz val="10"/>
        <rFont val="Arial"/>
        <family val="2"/>
      </rPr>
      <t xml:space="preserve">S'il y a des périodes d'activité critique, la réponse correspond à ces périodes.
</t>
    </r>
    <r>
      <rPr>
        <i/>
        <sz val="10"/>
        <rFont val="Arial"/>
        <family val="2"/>
      </rPr>
      <t>(Précisez la réponse si vous ne trouvez pas l'échelle adaptée à votre processus métier)</t>
    </r>
  </si>
  <si>
    <t>- Un jour de traitement maximum</t>
  </si>
  <si>
    <t>- Une semaine de traitement maximum</t>
  </si>
  <si>
    <t>Evaluation des pires scénarios d'incident si aucune mesure de sécurité n'existait autour des données</t>
  </si>
  <si>
    <t>Application/Métier</t>
  </si>
  <si>
    <t>Commentaire général</t>
  </si>
  <si>
    <t>Application des exigences de sécurité- Radar Business</t>
  </si>
  <si>
    <t>Application des exigences de sécurité - dashboard - vue par objectif</t>
  </si>
  <si>
    <t>Application des exigences de sécurité - Vue RADAR ICT</t>
  </si>
  <si>
    <t>Indicateur d'impact</t>
  </si>
  <si>
    <t>Légende Impact</t>
  </si>
  <si>
    <t>Légende vraissemblance</t>
  </si>
  <si>
    <t>Indicateur de vraisemblance</t>
  </si>
  <si>
    <t>Objectif:</t>
  </si>
  <si>
    <t>Gauche</t>
  </si>
  <si>
    <t>En détails</t>
  </si>
  <si>
    <t>Evaluer la menace en fonction de la maturité des mesures de sécurité exigées</t>
  </si>
  <si>
    <t>Pour rappel, les actifs sont définis comme étant l'ensemble des biens, des ressources ayant de la valeur pour l'organisme  et nécessaires à son bon fonctionnement. Ces actifs à protéger sont soumis à des risques de sécurité.  On définit la notion de risque comment étant la combinaison de la probabilité d'un événement, appelé aussi "vraissemblance" et de ses conséquences, appelé "impact". En effet, la menace, la source du risque, est l'attaque possible d'un élément dangereux pour les actifs. C'est l'agent responsable du risque. 16 menaces ont été retenu qui couvrent l'essentielle des attaques possibles. Ensuite, la vulnérabilité est la caractéristique d'un actif constituant une faiblesse ou une faille au regard de la sécurité. Enfin, l'impact représente la conséquence du risque sur l'organisme et ses objectifs. La menace et la vulnérabilité, représentant  la cause du risque, peuvent être qualifiées en termes de potentialité. L'impact peut, quant à lui, être qualifié en termes de niveau de sévérité.</t>
  </si>
  <si>
    <t xml:space="preserve">Modèle d'évaluation </t>
  </si>
  <si>
    <t>Evaluation du risque</t>
  </si>
  <si>
    <t xml:space="preserve">Cette évaluation du risque reste manuelle mais elle est supportée par les indicateurs automatiques permettant l'aide à l'évaluation. En effet, l'application modélise l'appréciation de la vraissemblance de la menace suivant l'analyse de maturité des mesures de sécurité et l'appréciation de l'impact suivant les réponses du questionnaire métier. De là, l'évaluateur peux suivre l'indicateur de vraissemblance et d'impact ou mettre une autre appréciation. </t>
  </si>
  <si>
    <t xml:space="preserve">Méthodologie d'évaluation </t>
  </si>
  <si>
    <t xml:space="preserve">Pour chaque menace, il faut appécier manuellement la vraissemblance et l'impact. </t>
  </si>
  <si>
    <t>La valeur du risque est automatiquement calculée et visualisée pour les 16 menaces.</t>
  </si>
  <si>
    <t>Indicateur de la vraissemblance des menaces</t>
  </si>
  <si>
    <t xml:space="preserve">Ref du traitement </t>
  </si>
  <si>
    <t>&gt;6</t>
  </si>
  <si>
    <t>1.</t>
  </si>
  <si>
    <t xml:space="preserve">1. </t>
  </si>
  <si>
    <t>2.</t>
  </si>
  <si>
    <t>E</t>
  </si>
  <si>
    <t>3.</t>
  </si>
  <si>
    <t>F</t>
  </si>
  <si>
    <t>4.</t>
  </si>
  <si>
    <t>B2</t>
  </si>
  <si>
    <t>B3</t>
  </si>
  <si>
    <t xml:space="preserve">Moyenne des résulats d'impact fonctionnel et financière </t>
  </si>
  <si>
    <t>5.</t>
  </si>
  <si>
    <t>Moyenne des résulats d'impact de réputation et de conformité</t>
  </si>
  <si>
    <t>6.</t>
  </si>
  <si>
    <t>C2</t>
  </si>
  <si>
    <t>C3</t>
  </si>
  <si>
    <t>7.</t>
  </si>
  <si>
    <t>8.</t>
  </si>
  <si>
    <t>Réf</t>
  </si>
  <si>
    <t>Calcul du niveau de la maturité désirée suivant le tableau se trouvant dans l'onglet "références" - T50-X56</t>
  </si>
  <si>
    <t>C4</t>
  </si>
  <si>
    <t>Arrondissement vers la valeur haute du résulat d'impact F&amp;F</t>
  </si>
  <si>
    <t>Arrondissement vers la valeur haute du résulat d'impact R&amp;C</t>
  </si>
  <si>
    <t>Descriptif de fonctionnement</t>
  </si>
  <si>
    <t>Multiplication par 1 avec la cellule de E pour avoir un entier</t>
  </si>
  <si>
    <t>Endroit du résultat</t>
  </si>
  <si>
    <t>La fonction GAUCHE est utilisé pour renvoyer le premier charactère pour chaque cellule se trouvant dans la colonne C (niveau de maturité)</t>
  </si>
  <si>
    <t>La fonction GAUCHE est utilisé pour renvoyer le premier charactère pour chaque cellule se trouvant dans la colonne D</t>
  </si>
  <si>
    <t>Récupération des questions d'impact de l'onglet "Questionnaire" et du résultat</t>
  </si>
  <si>
    <t>Multiplication du niveau maturité (D) de chaque exigence de sécurité en vigueur par le statut "Active ou non" des 5 objectifs business</t>
  </si>
  <si>
    <t xml:space="preserve">Récupération du statut "En vigueur ou non"  et du niveau de maturité de l'onglet "maturité pour chaque exigence de sécurité </t>
  </si>
  <si>
    <t>Calcul du niveau de maturité des 5 objectifs business - Moyenne des résultats</t>
  </si>
  <si>
    <t xml:space="preserve">Endroit du résultat </t>
  </si>
  <si>
    <t>B3:C18</t>
  </si>
  <si>
    <t>D3:F18</t>
  </si>
  <si>
    <t>J3:L18</t>
  </si>
  <si>
    <t>M3:M18</t>
  </si>
  <si>
    <t>N3:N18</t>
  </si>
  <si>
    <t xml:space="preserve">Récapitulatif  du tableaux des menaces </t>
  </si>
  <si>
    <t xml:space="preserve">Pour chaque menace, multiplication du niveau d'impact avec la valeur de validation d'impact  </t>
  </si>
  <si>
    <t>Calcul automatique de l'impact des menaces pour l'indicateur d'impact</t>
  </si>
  <si>
    <t>J1:N1</t>
  </si>
  <si>
    <t xml:space="preserve">Récupération de l'exigence, de la catégorie, du statut "En vigueur ou non"  et du niveau de maturité de l'onglet "maturité pour chaque exigence de sécurité </t>
  </si>
  <si>
    <t>Le tableau détermine si  la menace impacte un ou plusieurs critères de sécurité  (Disponibilité, Confidentialité et Intégrité) =&gt; Validation d'impact</t>
  </si>
  <si>
    <t>Le tableau valide l'appartenance de l'exigence de sécurité dans une des catégories</t>
  </si>
  <si>
    <t>Multiplication du niveau maturité (F) de chaque exigence de sécurité en vigueur par la valeur du tableau d'appartenance</t>
  </si>
  <si>
    <t>Tableau d'appartenance</t>
  </si>
  <si>
    <t>Calcul du niveau de maturité de chaque catégorie de sécurité - Moyenne des résultats</t>
  </si>
  <si>
    <t>La fonction GAUCHE est utilisé pour renvoyer le premier charactère pour chaque cellule se trouvant dans la colonne E (niveau de maturité)</t>
  </si>
  <si>
    <t>Ref position</t>
  </si>
  <si>
    <t>La fonction GAUCHE est utilisé pour renvoyer le premier charactère pour chaque cellule se trouvant dans la colonne E (niveau de maturité) additionné de 1 à chaque fois</t>
  </si>
  <si>
    <t>Le tableau valide l'appartenance de l'exigence de sécurité dans une des catégories de menaces</t>
  </si>
  <si>
    <t>Vue Pritorité d'action</t>
  </si>
  <si>
    <t>Multiplication du niveau maturité (F) de chaque exigence de sécurité en vigueur par la valeur du tableau d'appartenance des menaces</t>
  </si>
  <si>
    <t>Calcul de la valeur du risque résiduel de la menace en fonction de la maturité de chaque exigence de sécurité  - la valeur du risque de la menace diviser par la valeur de la maturité de l'exigence.  Le valeur du risque diminue si la maturité de l'exigence est haute</t>
  </si>
  <si>
    <t xml:space="preserve">Calcul de la priorité de mise en oeuvre de chaque exigence  en additionnant les valeurs du risque résiduel où l'exigence de sécurité a une influence </t>
  </si>
  <si>
    <t xml:space="preserve">L'onglet priorité des actions donne le graphique des mesures </t>
  </si>
  <si>
    <t>Compte 0</t>
  </si>
  <si>
    <t>REF_UN</t>
  </si>
  <si>
    <t>REF_ANA</t>
  </si>
  <si>
    <t>REF_ISO</t>
  </si>
  <si>
    <t>Evaluation des évènements redoutés</t>
  </si>
  <si>
    <t>Détermination d'exigences de sécurité</t>
  </si>
  <si>
    <t>Dans cette partie, on vous demande de déterminer le degré d'impact au niveau fonctionnel, financière, de réputation et de conformité suivant une matrice d'impact lorsque l'organisme fait face à ces trois scénarii d'incident suivant: une indisponibilité prolongée d'un système critique, une divulgation volontaire ou non d'information et une perte ou une altération délibérée ou non de l'information traitée par l'organisme. A l'aide de l'onglet "Matrice d'Impact", il est demandé de déterminer le degré d'impact de chaque catégorie " perte fonctionnelle, perte financière, perte de réputation et de conformité pour chaque évènement redoutés.</t>
  </si>
  <si>
    <t>Indisponibilité de systèmes critiques</t>
  </si>
  <si>
    <t>Divulgation d'information</t>
  </si>
  <si>
    <t>Exemples d'évènements redoutés</t>
  </si>
  <si>
    <t xml:space="preserve">Avant de commençer, l'analyse d'impact, il vous est conseiller de déterminer des scénarii d'incident vraisemblables et propres à votre domaine d'activtié tels que ceux exposés ci-dessous  
</t>
  </si>
  <si>
    <t>Altération de données</t>
  </si>
  <si>
    <t xml:space="preserve">Le SPF Mobilité et Transports collecte les données relatives aux caractéristiques de tout type de véhicule notamment, le degré d'émission de CO2. Cette valeur sert de base pour la tarification de la mise en circulation.  Sans controle en sortie, une partie de ces données ont été modifiée par inadvertance (injection d'ancienne valeur) pour un certaines catégories de véhicule. Cette erreur se répercute sur la taxe de mise en circulation </t>
  </si>
  <si>
    <t xml:space="preserve">Le système comptable est indisponible </t>
  </si>
  <si>
    <t>Utiliser l'onglet "Questionnaire" afin de générer un cahier d'exigences de sécurité. Cette onglet est en deux parties: La première partie se compose dix questions. En répondant  à ces questions, l'outil permet d'établir une liste d'exigences de sécurité et de déterminer le degré de confidentialité,d'intégrité, de disponibilité et de traçabilité que le système d'information a besoin. Il suffit donc de répondre par OUI / NON à ces dix questions et détailler éventuellement votre réponse dans la zone de commentaire.
En cas de réponses multiples (plusieurs "Oui"), l'outil choisira le niveau le plus élevé  pour générer les exigences. Il en résultera la base d'un cahier d'exigences de sécurité qui devra être affiné suivant les contextes et qui devra être évalué en termes de maturité. 
Le second volet du questionnaire reprend trois questions sur les critères de sécurité (CIA) permettant de déterminer l'impact sur des évènements redoutés.</t>
  </si>
  <si>
    <t xml:space="preserve">Au hasard d'une requête sur un moteur de recherche, l'internaute est confronté à une liste reprenant les informations personnelles de plus d'un million de clients d'une entreprise publique ( nom, prénom, civilité, adress e-mail, adresse postale ou encore numéro de téléphone). </t>
  </si>
  <si>
    <t>Objectif global : sur base des réponses au questionnaire initial (Partie 2 : 3 pires scénarios), l'objectif est de calculer une maturité cible globale pour le système d'information, en croisant les différents types d'impact (Fonctionnement, finances, réputation, conformité). On utilise pour cela la matrice d'impact dans l'onglet "Références".</t>
  </si>
  <si>
    <t>Objectif global : sur base du tableau des menaces standards (onglet menaces), l'objectif est d'établir dans quelle mesure chaque menace peut avoir un impact sur les critères de sécurité standards (Confidentialité, intégrité et accessibilité), en tenant compte des scénarios de menace exprimés par le métier. Ce calcul servira à alimenter la colonne "Indicateur d'impact" de l'analyse de risques (onglet "Menaces").</t>
  </si>
  <si>
    <t>Objectif global : sur base des réponses à l'analyse de maturité et du niveau de chaque catégorie, l'objectif est d'établir le  niveau de maturité réelle de l'organisme sous l'angle des différents aspects ICT se rattachant à l'ISO27002. Ce calcul servira à alimenter le "Radar ISO27002"</t>
  </si>
  <si>
    <t>Objectif global : sur base des réponses à l'analyse de maturité et du niveau de chaque catégorie, l'objectif est d'établir le  niveau de maturité réelle de l'organisme sous l'angle des différents aspects ICT et d'établir une prioritisation des catégories pour le traitement des risques. La démarche est d'évaluer de quelle manière chaque catégorie ICT, avec sa maturité, peut répondre aux catégories de menaces, dans l'hypothèse que le risque diminue si la maturité de la catégorie ICT est élevée. Il faut tenir compte bien entendu que chaque catégorie ICT a plus ou moins d'influence sur les mences suivant les cas de figure. Les résultats de ce calcul sont reportés dans l'onglet "Priorité des actions".</t>
  </si>
  <si>
    <t>Objectif global : sur base du tableau des menaces standards (onglet menaces), l'objectif est d'établir dans quelle mesure chaque menace peut avoir une vraisemblance sur les critères de sécurité standards (Confidentialité, intégrité et accessibilité), en tenant compte des niveaux de maturité découverts lors de l'analyse de maturité. Ce calcul servira à alimenter la colonne "Indicateur de vraisemblance" de l'analyse de risques (onglet "Menaces").</t>
  </si>
  <si>
    <t>ISO 27001 - Déclaration d'applicabilité (*)</t>
  </si>
  <si>
    <t>Ref_ISO</t>
  </si>
  <si>
    <t xml:space="preserve">Justification </t>
  </si>
  <si>
    <t>STATUT</t>
  </si>
  <si>
    <t>Objectif global : sur base des réponses à l'analyse de maturité et du niveau de chaque catégorie, l'objectif est d'établir le  niveau de maturité réelle de l'organisme sous l'angle de 5 catégories (Culture de la sécurité, engagement de la direction, sécurité des systèmes, conformité et amélioration permanente). Le lien entre exigences et domaines se situe dans l'onglet "2_Maturité", colonnes K à O). Ce calcul servira à alimenter le "Radar Business"</t>
  </si>
  <si>
    <t>Récupération du statut "Active ou non" (1-0)  de chaque exigence de sécurité impliquée dans les cinq objectifs de sécurité  dans l'onglet "2_Maturité"</t>
  </si>
  <si>
    <t>Objectif global : sur base des réponses à l'analyse de maturité et du niveau de chaque catégorie, l'objectif est d'établir le  niveau de maturité réelle de l'organisme sous l'angle de 5 catégories business (Culture de la sécurité, engagement de la direction, sécurité des systèmes, conformité et amélioration permanente) et, au sein de chaque catégorie, des différentes catégories d'exigences de l'onglet "2_Maturité". Ce calcul servira à alimenter le "dashboard Business"</t>
  </si>
  <si>
    <t>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t>
  </si>
  <si>
    <t>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t>
  </si>
  <si>
    <t>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t>
  </si>
  <si>
    <t>Il est nécessaire d'établir et appliquer un code de bonne conduite pour l’usage des outils informatique</t>
  </si>
  <si>
    <t xml:space="preserve">Tout transport de média physique contenant des données confidentielles doit être protégé contre les accès non autorisés. Il convient d'empêcher la divulgation , la modification, le retrait ou la destruction non autorisée de l'information de l'organisation stockée sur ces supports. </t>
  </si>
  <si>
    <t xml:space="preserve">Les supports des données  ainsi que les systèmes informatiques les traitant doivent être placés dans des locaux identifiés et protégés et dont l’accès est limité aux seules personnes autorisées et aux seules heures justifiées par leur fonction. </t>
  </si>
  <si>
    <t>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t>
  </si>
  <si>
    <t>Il est nécessaire de déterminer  les exigences légales en termes d'archivage et de la pérennité des enregistrements de l'organisation, dûment classifiés.  Il convient de protéger les enregistrements de la perte, de la destruction, de la falsification des accès non autorisés et des diffusions non autorisées.</t>
  </si>
  <si>
    <t>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t>
  </si>
  <si>
    <t>L’implémentation et la maintenance des mesures de sécurité et des niveaux de service négociés et formalisés contractuellement avec les fournisseurs doivent être vérifiées sur base de rapports réguliers</t>
  </si>
  <si>
    <t>Le processus de gestion d'incident de sécurité doit permettre le respect du délai légal ou non de notification de fuite d'informations à caractère personnel  et d'informer les individus de toute fuite d'information les concernant, en collaboration avec les autorités de contrôle concernées</t>
  </si>
  <si>
    <t>Il est nécessaire d'élaborer, tester et maintenir un plan de continuité basé sur une analyse des risques, afin d’assurer la mission de l’organisation. Le plan de continuité doit aussi garantir un niveau adéquat de continuité de la sécurité de l'information.</t>
  </si>
  <si>
    <t>Exigences de sécurité prise en compte</t>
  </si>
  <si>
    <t>-</t>
  </si>
  <si>
    <t>Statut de la maturité</t>
  </si>
  <si>
    <t xml:space="preserve">D'application pour la certification </t>
  </si>
  <si>
    <t>Le niveau de maturité est atteint</t>
  </si>
  <si>
    <t>En Vigueur</t>
  </si>
  <si>
    <t>Remarques</t>
  </si>
  <si>
    <t>Il existe un filtre permettant d'obtenir uniquement que les objectifs de sécurité qui sont d'application pour chaque catégorie.</t>
  </si>
  <si>
    <t>On ne tient pas compte de la valeur 0 dans la colonne "en vigeur"</t>
  </si>
  <si>
    <t xml:space="preserve">Type de traitement </t>
  </si>
  <si>
    <t>nr de ligne</t>
  </si>
  <si>
    <t>Mesures  de sécurité</t>
  </si>
  <si>
    <t>Ref colonne</t>
  </si>
  <si>
    <t>Ref ISO</t>
  </si>
  <si>
    <t>Ref_ISO_</t>
  </si>
  <si>
    <t>Ref_ISO_ ISODescription</t>
  </si>
  <si>
    <t>réf_ISO</t>
  </si>
  <si>
    <t>Ref_ ISO_Description</t>
  </si>
  <si>
    <t>Mesure exigée après réponse au questionnaire</t>
  </si>
  <si>
    <t>Le niveau de maturité n'est pas atteint</t>
  </si>
  <si>
    <t>4: Mesuré</t>
  </si>
  <si>
    <t>Mesure exigée</t>
  </si>
  <si>
    <t xml:space="preserve">Mesure prise en compte par l'outil  </t>
  </si>
  <si>
    <t>Mesures  ISO</t>
  </si>
  <si>
    <t>Res. Maturité</t>
  </si>
  <si>
    <t>Res.Impact</t>
  </si>
  <si>
    <t>ID</t>
  </si>
  <si>
    <t>Aperçu de la cartographie des risques (*)</t>
  </si>
  <si>
    <t>(*) Basé sur l'analyse des menaces</t>
  </si>
  <si>
    <t>G3:G18</t>
  </si>
  <si>
    <t>Date d'échéance</t>
  </si>
  <si>
    <t>Onglet1</t>
  </si>
  <si>
    <t>Cartographie_M</t>
  </si>
  <si>
    <t>Cartographie des menaces</t>
  </si>
  <si>
    <t>Onglet2</t>
  </si>
  <si>
    <t>Traitement</t>
  </si>
  <si>
    <t>Variable de référence pour les  macros</t>
  </si>
  <si>
    <t>Onglet3</t>
  </si>
  <si>
    <t>Resultats_traitement</t>
  </si>
  <si>
    <t>Onglet4</t>
  </si>
  <si>
    <t>Macro</t>
  </si>
  <si>
    <t>4_Priorite_des_mesures</t>
  </si>
  <si>
    <t>Onglet5</t>
  </si>
  <si>
    <t>Onglet6</t>
  </si>
  <si>
    <t>Resultats_Plan</t>
  </si>
  <si>
    <t>Mineur</t>
  </si>
  <si>
    <t>Grave</t>
  </si>
  <si>
    <t>Critique</t>
  </si>
  <si>
    <t>Significatif</t>
  </si>
  <si>
    <t>Négligeable</t>
  </si>
  <si>
    <t>Sérieux</t>
  </si>
  <si>
    <t>Majeur</t>
  </si>
  <si>
    <t>Données hautement confidentielles ou classifiées, susceptibles, en cas de perte ou de fuite, de causer un grave préjudice à l'Etat, à l'ordre public ou au Gouvernement (fédéral, régional ou communautaire)</t>
  </si>
  <si>
    <t>Sous-traitants en général (Consultants, sociétés de services, etc.)</t>
  </si>
  <si>
    <t>Perte de conformité (par rapport à un décret, une loi, une directive européenne, etc.…)</t>
  </si>
  <si>
    <t>Quel serait l'impact métier en cas de divulgation involontaire  ou non d'informations sensibles?</t>
  </si>
  <si>
    <t>Gouvernance de la sécurité. Il convient de garantir que la direction de l'organisme apporte à la sécurité de l'information une orientation et un soutien conformément aux exigences métier et aux lois et règlements en vigueur, notamment par l'existence de revue de direction</t>
  </si>
  <si>
    <t>Le conseiller en sécurité dispose de l'information nécessaire pour l’exécution de ses missions et a accès aux différents organes de décision afin de l'associer au mieux aux travaux de l'organisation. Le conseiller en sécurité de l'information et/ou le DPO doivent disposer d'une indépendance significative dans l'exécution de leur mission et rapporter au responsable de l'activité journalière de l'organisation.</t>
  </si>
  <si>
    <t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t>
  </si>
  <si>
    <t>Les traces doivent être non répudiables et des mécanismes doivent être mis en place afin de prévenir toute modification, suppression ou substitution de celles-ci. Un système de traçage de l'accès aux traces doit être mis en place. Il convient également de journaliser les activités des administrateurs système et des opérateurs système, ainsi que de protéger et de revoir régulièrement les journaux.</t>
  </si>
  <si>
    <t>ACQUISITION, DEVELOPPEMENT ET MAINTENANCE DE SYSTEMES</t>
  </si>
  <si>
    <t>Il convient que les données de test soient sélectionnées avec soin, protégées et contrôlées. Lorsque les données de test contiennent des données à caractère personnel ou confidentielles, il convient de les anonymiser ou, à défaut, de garantir la traçabilité des accès et des actions sur les jeux de données de test.</t>
  </si>
  <si>
    <t>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t>
  </si>
  <si>
    <t>Indicateur du Risque</t>
  </si>
  <si>
    <t>Abscisse - Vraisemblance</t>
  </si>
  <si>
    <t>Ordonnée -Impact</t>
  </si>
  <si>
    <t>TOTAL DES MESURES ISO 27002 FACULTATIFS</t>
  </si>
  <si>
    <t>Mesure non prise en compte par l'outil</t>
  </si>
  <si>
    <t>Total des mesures ISO 27002 dont la maturité désirée est atteinte</t>
  </si>
  <si>
    <t>Total des mesures ISO 27002 dont la maturité désirée n'est pas atteinte</t>
  </si>
  <si>
    <t>Total des mesures ISO 27002 dont la maturité n'a pas été évaluée</t>
  </si>
  <si>
    <t>TOTAL DES MESURES ISO 27002 OBLIGATOIRES APRES L'ANALYSE</t>
  </si>
  <si>
    <t>TOTAL DES MESURES ISO 27002 COUVERTES PAR L'OUTIL</t>
  </si>
  <si>
    <t>Inverse</t>
  </si>
  <si>
    <t>Je pars du principe que plus la maturité est haute, plus la vraissemblance de la menace diminue. Donc, La valeur renvoyé de la cellule  est l'inverse de la valeur de maturité:   La fonction GAUCHE est utilisé pour renvoyer le premier charactère pour chaque cellule se trouvant dans la colonne E (niveau de maturité) additionné de 1 à chaque fois et en fonction du résultat obtenu,le resultat renvoyé est cellle renvoyée de l'onglet "référence"C51:D56</t>
  </si>
  <si>
    <t>Tableaux d'appartenance</t>
  </si>
  <si>
    <t>Tableaux de prise en compte de la mesure</t>
  </si>
  <si>
    <t>Le tableau d'applicabilité est une multiplication de la colonne relative l'applicabilité de la mesure et la valeur du tableau d'appartenance des menaces</t>
  </si>
  <si>
    <t>Tableaux temporaire si on veux donner un pourcentage du poids de la mesures pour chaque menace</t>
  </si>
  <si>
    <t>Légende Risque</t>
  </si>
  <si>
    <t>Une réponse positive aux question ci-dessous est indispensable pour justifier le niveau correspondant</t>
  </si>
  <si>
    <t>LES HEROS
CHAOTIQUE</t>
  </si>
  <si>
    <t>STRUCTURATION
DISCIPLINE</t>
  </si>
  <si>
    <t>INSTITUTIONALISATION
STANDARDISATION</t>
  </si>
  <si>
    <t>MESURES
PREVISION</t>
  </si>
  <si>
    <t>PDCA
OPTIMISATION</t>
  </si>
  <si>
    <t>Pratiques de base mises en oeuvre de manière informelle et réactive sur l'initiative de ceux qui estiment en avoir besoin</t>
  </si>
  <si>
    <t xml:space="preserve">Pratiques de base mises en oeuvre de façon planifiée et suivie, avec un support relatif de l'organisme </t>
  </si>
  <si>
    <t xml:space="preserve">Mise en oeuvre d'un processus décrit, adapté à l'organisme, généralisé et bien compris par le management et par les exécutants </t>
  </si>
  <si>
    <t xml:space="preserve">Le processus est coordonné et contrôlé à l'aide d'indicateurs permettant de corriger les défauts constatés </t>
  </si>
  <si>
    <t xml:space="preserve">L'amélioration des processus est dynamique, institutionnalisée et tient compte de l'évolution du contexte </t>
  </si>
  <si>
    <t>Exemples de métriques</t>
  </si>
  <si>
    <t>Gouvernance de la sécurité</t>
  </si>
  <si>
    <t>Existe-t-il un document décrivant formellement la politique de sécurité ?
Exemple de constat : le cadre de gestion  est limité à un certain niveau de l’organisation. Par exemple, la sécurité est uniquement gérée par le département ICT mais il n’y a pas de plan de sécurité formellement approuvé par le responsable de la gestion journalière.</t>
  </si>
  <si>
    <t>Est-ce que la politique de sécurité a été signée par la direction ?
La politique de sécurité a-t-elle fait l'objet d'une information à chaque agent et est-elle inclue dans le parcours d'accueil des nouveaux agents ?
Exemple de constat : un processus de gestion de sécurité  est en place afin d’atteindre les objectifs de sécurité approuvés pour toute l’organisation (Statement of applicability). On entend par là que les moyens sont validés et mis à disposition. Les rôles, les responsabilités et les missions sont définis et attribués.</t>
  </si>
  <si>
    <t>Existe-t-il un document décrivant la liste des métriques destinés à la direction ?
Exemple de constat : la gestion de la sécurité est intégrée dans la gestion de l’organisme et une évaluation périodique  sur la pertinence des objectifs permet d’adapter et de faire évoluer le plan de sécurité.</t>
  </si>
  <si>
    <t xml:space="preserve">Y a-t-il une revue formelle de direction, traduite en objectifs stratégiques ?
Exemple de constat : les critères d’évaluation utilisés pour mesurer le bon fonctionnement de la gestion de la sécurité suivent un standard validé </t>
  </si>
  <si>
    <t>PV de revue de direction
Durée écoulée depuis le dernier réexamen de la politique de sécurité de l’information
% de déclinaison des mesures de la politique en procédures opérationnelles
% d'initiatives de sécurité avec un sponsor métier
% d'initiatives de sécurité faisant l'objet d'une analyse cout/bénéfices
% des processus d'affaires et de leurs services couverts par uen analyse de risques.</t>
  </si>
  <si>
    <t>Existe-t-il un document décrivant formellement l'organisation de la sécurité (organigramme, responsabilités, plateformes de décisions, etc) ?</t>
  </si>
  <si>
    <t xml:space="preserve">Est-ce que le document décrivant l'organisation de la sécurité a été formellement approuvé par la direction ? On entend par là que les rôles, les responsabilités et les missions sont définis et attribués. </t>
  </si>
  <si>
    <t>Existe-t-il un document décrivant les métriques permettant de mesurer le bon fonctionnement de l'organisation de la sécurité ? Des actions d'amélioration continue sont-elles mises en oeuvre ?</t>
  </si>
  <si>
    <t>Y a-t-il une revue formelle de direction concernant les métriques de l'organisation de la sécurité , traduite en objectifs stratégiques ?  Des actions d'optimisation  sont-elles entreprises ?</t>
  </si>
  <si>
    <t xml:space="preserve">Taux de rôles ayant une activité, un impact, une responsabilité sur la sécurité
PV de revue de direction
</t>
  </si>
  <si>
    <t>Existe-t-il un liste des entités concernées par le partage d'informations ?</t>
  </si>
  <si>
    <t xml:space="preserve">Il est nécessaire de considérer la sécurité de l'information dans la gestion de projet, quel que soit le type de projet concerné afin de pouvoir déterminer les exigences de sécurité au début de la phase initiale du projet. </t>
  </si>
  <si>
    <t>Existe-t-il un document décrivant formellement de quelle manière la sécurité doit être intégrée dans le SDLC ?
La sécurité est-elle inclue dans toutes les phases du SDLC (Discover, Design, Develop, Deploy, Maintain ?</t>
  </si>
  <si>
    <t>Est-ce que ce document a été formellement approuvé par la direction ?
L'intégration de la sécurité dans les projets fait-elle l'objet de formation/information systématique pour les chefs de projets ?</t>
  </si>
  <si>
    <t>Existe-t-il un document décrivant les métriques permettant de mesurer l'effort d'intégration de la sécurité dans les projets ?
Y a-t-il un plan/programme de formation ? Des actions d'amélioration continue sont-elles mises en oeuvre ?</t>
  </si>
  <si>
    <t>Y a-t-il une revue formelle de direction concernant les métriques de la sécurité dans les projets, traduite en objectifs stratégiques ?  Des actions d'optimisation  sont-elles entreprises ?</t>
  </si>
  <si>
    <t>PV de revue de direction
% de projets couverts par une analyse de risques
% de projets lancés avec une classification des informations
% de projets avec implication du RSSI / CSI / DPO</t>
  </si>
  <si>
    <t>Il est nécessaire de prendre les mesures adéquates, en fonction du moyen d’accès, afin de sécuriser l’accès on-line réalisé en dehors de l’organisation aux données.</t>
  </si>
  <si>
    <t>Existe-t-il un document décrivant formellement la politique de sécurité concernant l'accès à distance (télétravail) ?</t>
  </si>
  <si>
    <t>Est-ce que ce document a été formellement approuvé par la direction ?
La sécurité liée aux accès à distance fait-elle l'objet de formation/information systématique aux agents ?</t>
  </si>
  <si>
    <t>Existe-t-il un document décrivant les métriques permettant de mesurer la maîtrise de la sécurité dans les accès à distance ?
Y a-t-il un plan/programme de formation ? Des actions d'amélioration continue sont-elles mises en oeuvre ?</t>
  </si>
  <si>
    <t>Y a-t-il une revue formelle de direction concernant les métriques de la sécurité dans les accès à distance, traduite en objectifs stratégiques ?  Des actions d'optimisation  sont-elles entreprises ?</t>
  </si>
  <si>
    <t>PV de revue de direction
% d'accès on-line réalisés avec des mesures de sécurité adéquates (authentification forte, communication sécurisée, etc.)
% de points d'accès à distance avec sécurité renforcée (parefeu dédicacé, VPN configuré, zone réseau spécifique, etc.)</t>
  </si>
  <si>
    <t>Existe-t-il un document décrivant formellement la politique de sécurité concernant la protection des données sur les médias mobiles?
Exemple de constat : l’organisation a établi une liste minimale de mesures de sécurité relative à l’utilisation de médias mobiles. Ces mesures ne sont mises  en place que dans certains services, où la sensibilisation à la sécurité est présente.</t>
  </si>
  <si>
    <t>Est-ce que ce document a été formellement approuvé par la direction ?
La sécurité liée aux données sur médias mobiles fait-elle l'objet de formation/information systématique aux agents ?
Exemple de constat : l’organisation a établi une politique stricte relative au transport de données à caractère personnel sur les supports mobiles, et en a informé  les utilisateurs. La sécurité est déployée sur les supports mobiles validés par l’organisme. Des contrôles sont possibles mais pas automatisés</t>
  </si>
  <si>
    <t>Existe-t-il un document décrivant les métriques permettant de mesurer la maîtrise de la sécurité concernant les données sur médias mobiles ?
Y a-t-il un plan/programme de formation ? Des actions d'amélioration continue sont-elles mises en oeuvre ?
Exemple de constat : l’organisation a mis en place une gestion centralisée de la sécurité pour tous les supports mobiles actifs suivant la politique de sécurité. Un contrôle régulier de l’application de la politique est effectué.</t>
  </si>
  <si>
    <t>Y a-t-il une revue formelle de direction concernant les métriques de la sécurité concernant les données sur médias mobiles, traduite en objectifs stratégiques ?
Exemple de constat : une solution globale et centralisée de protection (DLP) des données couvrant entre autres les supports mobiles est installée de façon à ce qu’aucune fuite de donnée ne soit possible</t>
  </si>
  <si>
    <t xml:space="preserve">% de  médias mobiles gérés de façon centralisé
% d'agents informés/ sensibilisés / formés à la protection des données sensibles sur les médias mobiles 
</t>
  </si>
  <si>
    <t xml:space="preserve">Il est nécessaire mettre en place une procédure garantissant que tous les collaborateurs internes s’engagent à respecter leurs obligations en ce qui concerne la confidentialité et la sécurité des données. (Exemple, signature d'un engagement de confidentialité). </t>
  </si>
  <si>
    <t>Existe-t-il un document décrivant formellement la politique de sécurité concernant les ressources humaines ?</t>
  </si>
  <si>
    <t>Est-ce que ce document a été formellement approuvé par la direction ?
La sécurité liée aux personnes fait-elle l'objet d'une information systématique aux agents ?</t>
  </si>
  <si>
    <t>Existe-t-il un document décrivant les métriques permettant de mesurer la maîtrise de la sécurité concernant les RH ?
Y a-t-il un plan/programme de formation ? Des actions d'amélioration continue sont-elles mises en oeuvre ?</t>
  </si>
  <si>
    <t>Y a-t-il une revue formelle de direction concernant les métriques de la sécurité concernant les RH ?  Des actions d'optimisation  sont-elles entreprises ?</t>
  </si>
  <si>
    <t>Présence de règles de sécurité dans le contrat de travail ou dans le ROI
Existence d'une procédure de fin de contrat incluant les aspects liés à la sécurité
% d'agents ayant signé un engagement de confidentialité</t>
  </si>
  <si>
    <t xml:space="preserve">Le personnel, les consultants et les sous-traitants doivent être sensibilisés aux principes de sécurité de l’information, ainsi qu’aux obligations qui y sont liées. </t>
  </si>
  <si>
    <t>Existe-t-il un support de sensibilisation à la sécurité de l'information ?</t>
  </si>
  <si>
    <t>Est-ce que ce document a été formellement approuvé par la direction ?
La sensibilisation à la sécurité fait-elle l'objet d'une information systématique aux agents, aux consultants et aux sous-traitants ?</t>
  </si>
  <si>
    <t>Existe-t-il un document décrivant les métriques permettant de mesurer la maîtrise de la sesnsibilisation à la sécurité ? Des actions d'amélioration continue sont-elles mises en oeuvre ?</t>
  </si>
  <si>
    <t>Y a-t-il une revue formelle de direction concernant les métriques de la sensibilisation à la sécurité ?  Des actions d'optimisation  sont-elles entreprises ?</t>
  </si>
  <si>
    <t>% de signatures d'egagements de confidentialité/contrats
% d'agents ayant été sensibilisé à la sécurité
Nombre d’actions de sensibilisation entreprises sur la sécurité de l’information sur une année  
Existence d'un plan de communication sur la sécurité
Taux/cout de biens non rendus en fin de contrat</t>
  </si>
  <si>
    <t>Les membres du personnel, consultants et les sous-traitants doivent disposer des compétences relatives à la sécurité de l’information ou doivent recevoir les instructions et formations nécessaires à l’exercice des tâches qui leur sont assignées.</t>
  </si>
  <si>
    <t>Existe-t-il un document décrivant formellement les profils de fonction liés à la sécurité de l'information ?</t>
  </si>
  <si>
    <t>Est-ce que ce document a été formellement approuvé par la direction ?
La description des profils de fonctions liés  à la sécurité fait-elle l'objet d'une information systématique aux agents ?</t>
  </si>
  <si>
    <t>Existe-t-il un document décrivant les métriques permettant de mesurer la maîtrise de l'adéquation entre les profils et les activités ?
Y a-t-il un plan/programme de formation ? Des actions d'amélioration continue sont-elles mises en oeuvre ?</t>
  </si>
  <si>
    <t>Y a-t-il une revue formelle de direction concernant les métriques de l'adéquation entre les profils et les activités ?  Des actions d'optimisation  sont-elles entreprises ?</t>
  </si>
  <si>
    <t>Pourcentage du budget de formation consacré à la sécurité de l'information
Existence d'un plan d'enquête de connaissance des règles de sécurité/profils de fonctions
% de réussite de l'enquête de connaissance des règles de sécurité</t>
  </si>
  <si>
    <t>Existe-t-il un document décrivant la classification des actifs ?
Existe-t-il un document décrivant l'inventaire des actifs ?</t>
  </si>
  <si>
    <t>Est-ce que ce document a été formellement approuvé par la direction ?
Y a-t-il une garantie de vérification régulière des actifs ?</t>
  </si>
  <si>
    <t>Existe-t-il un document décrivant les métriques permettant de mesurer la maîtrise de l'inventaire des actifs  ? Des actions d'amélioration continue sont-elles mises en oeuvre ?</t>
  </si>
  <si>
    <t>Y a-t-il une revue formelle de direction concernant les métriques de la maîtrise de l'inventaire des actifs ?  Des actions d'optimisation  sont-elles entreprises ?</t>
  </si>
  <si>
    <t>PV de revue de direction
% d'actifs correctement inventoriés
% d'actifs présents dans l'inventaire disposant d'un propriétaire
Taux d'actifs faisant l'objet d'une classification</t>
  </si>
  <si>
    <t>Existe-t-il un document décrivant formellement la politique de sécurité concernant la protection des données sur les supports physiques ?</t>
  </si>
  <si>
    <t>Est-ce que ce document a été formellement approuvé par la direction ?
La sécurité liée aux données sur les supports physiques fait-elle l'objet de formation/information systématique aux agents ?</t>
  </si>
  <si>
    <t>Existe-t-il un document décrivant les métriques permettant de mesurer la maîtrise de la sécurité concernant les données en transit sur les supports physiques ? Des actions d'amélioration continue sont-elles mises en oeuvre ?</t>
  </si>
  <si>
    <t>Y a-t-il une revue formelle de direction concernant les métriques de la sécurité concernant les données sur les supports physiques, traduite en objectifs stratégiques ?  Des actions d'optimisation  sont-elles entreprises ?</t>
  </si>
  <si>
    <t>Existe-t-il une politique décrivant formellement le contrôle des accès logiques ?</t>
  </si>
  <si>
    <t>Est-ce que ce document a été formellement approuvé par la direction ?
La sécurité liée auxaccès logiques fait-elle l'objet de formation/information systématique aux agents ?</t>
  </si>
  <si>
    <t>Existe-t-il un document décrivant les métriques permettant de mesurer la maîtrise des accès logiques ?
Y a-t-il un plan de formation/sensibilisation concernant le respect des règles en matière d'accès logique ? Des actions d'amélioration continue sont-elles mises en oeuvre ?</t>
  </si>
  <si>
    <t>Y a-t-il une revue formelle de direction concernant les métriques de la sécurité concernant les contrôles d'accès logiques, traduite en objectifs stratégiques ?  Des actions d'optimisation  sont-elles entreprises ?</t>
  </si>
  <si>
    <t>PV de revue de direction
Taux de mots de passe respectant les principes de la politique
Nombre de réinitialisation de mots de passe par dépassement du nombre de tentatives
Nombre de mots de passe bloqués par dépassement du délai de changement
Nombre de comptes génériques/partagés</t>
  </si>
  <si>
    <t>Nombre d'incidents de sécurité liés à des accès non autorisés
% d'accès web sur des sites non autorisés
Durée écoulée depuis la dernière revue des droits d’accès</t>
  </si>
  <si>
    <t xml:space="preserve">Disposer d'un réferenciel de gestion des accès approuvée et actualisée concernant l'octroi, la modification et la suppression de droits d'accès à des applications et à des systèmes qui utilisen/traitent des données. Une liste actualisée des différentes personnes habilitées à accéder aux données et à les traiter et reprenant leurs droits d’accès respectifs (création, consultation, modification, destruction) doit être établie et tenue à jour. </t>
  </si>
  <si>
    <t>Existe-t-il un référentiel décrivant formellement la gestion des accès ?</t>
  </si>
  <si>
    <t>Est-ce que ce référentiel a été formellement approuvé par la direction ?
La gestion des accès fait-elle l'objet d'une information systématique aux personnes concernées ?</t>
  </si>
  <si>
    <t>Existe-t-il un document décrivant les métriques permettant de mesurer la maîtrise de la gestion des accès  ?
Y a-t-il un plan/programme d'information ?  Des actions d'amélioration continue sont-elles mises en oeuvre ?</t>
  </si>
  <si>
    <t>Y a-t-il une revue formelle de direction concernant les métriques relatives à la maîtrise de la gestion des accès ? Des actions d'optimisation  sont-elles entreprises ?  Des actions d'optimisation  sont-elles entreprises ?</t>
  </si>
  <si>
    <t>% d’accès accordés conformément au processus de demande d’accès
% d'accès/ comptes correctment clôturés à la fin de contrat
Durée écoulée depuis la dernière revue des droits d’accès
Existence d'une procédure de détection de comptes dormants, orphelins, etc</t>
  </si>
  <si>
    <t>Il convient de limiter et de contrôler  étroitement l'utilisation des programmes utilitaires permettant de contourner les mesures de sécurité d'un sytème ou d'une application</t>
  </si>
  <si>
    <t>Existe-t-il un document décrivant le processus de gestion des programmes utilitaires incluant les procédures d'identification, d'authentification et d'autorisation spécifiques, les limites d'utilisation ?
Existe-ti un inventaire des programmes utilitaires ?</t>
  </si>
  <si>
    <t>Est-ce que ce document a été formellement approuvé par la direction ?
La gestion des programmes utilitaires fait-elle l'objet d'une information systématique aux personnes concernées ?</t>
  </si>
  <si>
    <t>Existe-t-il un document décrivant les métriques permettant de mesurer la maîtrise de la gestion des programmes utilitaires  ?
Y a-t-il un plan/programme de sensibilisation ?  Des actions d'amélioration continue sont-elles mises en oeuvre ?</t>
  </si>
  <si>
    <t>Y a-t-il une revue formelle de direction concernant les métriques la maîtrise de la gestion des programmes utilitaires  ? Des actions d'optimisation  sont-elles entreprises ?</t>
  </si>
  <si>
    <t>% de programmes utilitaires correctement inventoriés
Nombre de programmes utilitaires non nécessaires installés 
% de programmes utilitaires disposant d'un mécansime de journalisation d'activité correctement configuré
% des agents sensibilisé à l'utilisation de programmes utilitaires
% de programmes utilitaires pour lesquels des niveaux d'autorisation ont été définis</t>
  </si>
  <si>
    <t>Existe-t-il un document décrivant formellement la procédure de gestion des clés cryptographiques ?</t>
  </si>
  <si>
    <t>Est-ce que ce document a été formellement approuvé par la direction ?
La procédure de gestion des clés cryptographiques fait-elle l'objet d'une information systématique aux personnes concernées ?</t>
  </si>
  <si>
    <t>Existe-t-il un document décrivant les métriques permettant de mesurer la maîtrise de la procédure de gestion des clés cryptographiques  ?
Y a-t-il un plan/programme d'information ?  Des actions d'amélioration continue sont-elles mises en oeuvre ?</t>
  </si>
  <si>
    <t>Y a-t-il une revue formelle de direction concernant les métriques la maîtrise de la procédure de gestion des clés cryptographiques  ? Des actions d'optimisation  sont-elles entreprises ?</t>
  </si>
  <si>
    <t>PV de revue de direction</t>
  </si>
  <si>
    <t>Les supports des données  ainsi que les systèmes informatiques les traitant doivent être placés dans des locaux identifiés et protégés et dont l’accès est limité aux seules personnes autorisées et aux seules heures justifiées par leur fonction.</t>
  </si>
  <si>
    <t>Existe-t-il un document décrivant formellement les exigences de protection des zones sécurisées ?</t>
  </si>
  <si>
    <t>Est-ce que ce document a été formellement approuvé par la direction ?
Ce docuement fait-il l'objet d'une information systématique aux personnes concernées ?</t>
  </si>
  <si>
    <t>Existe-t-il un document décrivant les métriques permettant de mesurer la maîtrise de la protection des zones sécurisées ?
Y a-t-il un plan/programme d'information et de sensibilisation ? Des actions d'amélioration continue sont-elles mises en oeuvre ?</t>
  </si>
  <si>
    <t>Y a-t-il une revue formelle de direction concernant les métriques relatives à la maîtrise de la protection des zones sécurisées ? Des actions d'optimisation  sont-elles entreprises ?</t>
  </si>
  <si>
    <t>Nombre d'actifs sensibles localisés dans des zones non sécurisées
Nombre d'intrusions physiques identifiées (y compris accès en dehors des heures autorisées)
Nombre annuel de disparition de matériel dans les locaux</t>
  </si>
  <si>
    <t>Existe-t-il un document décrivant formellement les exigences de sécurité et environnementale ?</t>
  </si>
  <si>
    <t>Existe-t-il un document décrivant les métriques permettant de mesurer la maîtrise de la sécurité physique et environnementale ?
Y a-t-il un plan/programme d'information et de sensibilisation ? Des actions d'amélioration continue sont-elles mises en oeuvre ?</t>
  </si>
  <si>
    <t>Y a-t-il une revue formelle de direction concernant les métriques relatives à la maîtrise de la sécurité physique et environnementale ? Des actions d'optimisation  sont-elles entreprises ?</t>
  </si>
  <si>
    <t>Nombre de contrôle des dispositifs de prévention
Nombre de non-conformités détectés lors des viistes de contrôle</t>
  </si>
  <si>
    <t>Est-ce que ce document a été formellement approuvé par la direction ?
La procédure de mise au rebut des supports de stockage fait-elle l'objet d'une information systématique aux agents ?</t>
  </si>
  <si>
    <t>Existe-t-il un document décrivant les métriques permettant de mesurer la maîtrise de  la procédure de mise au rebut des supports de stockage ?
Y a-t-il un plan/programme d'information / sensibilisation ? Des actions d'amélioration continue sont-elles mises en oeuvre ?</t>
  </si>
  <si>
    <t>Y a-t-il une revue formelle de direction concernant les métriques la maîtrise de  la procédure de mise au rebut des supports de stockage ?  Des actions d'optimisation  sont-elles entreprises ?</t>
  </si>
  <si>
    <t>PV de revue de direction
Coût des actifs non rendus en fin de contrat</t>
  </si>
  <si>
    <t>Existe-t-il un document décrivant formellement la cartographie des composants de l'infrastructure ?</t>
  </si>
  <si>
    <t xml:space="preserve">Est-ce que ce document fait l'objet d'une mise à jour régulière ?
Existe-t-il un document décrivant la procédure de mise à jour de la carographie ?
</t>
  </si>
  <si>
    <t>Existe-t-il un document décrivant les métriques permettant de mesurer la maîtrise de  la procédure de mise à jour de la cartographie ? Des actions d'amélioration continue sont-elles mises en oeuvre ?</t>
  </si>
  <si>
    <t>Y a-t-il une revue formelle de direction concernant les métriques la maîtrise de  la procédure de mise à jour de la cartographie ?  Des actions d'optimisation  sont-elles entreprises ?</t>
  </si>
  <si>
    <t>PV de revue de direction
Délai de mise à jour de la documentation de cartographie de l'infrastructure
Temps écoulé depuis la dernière mise à jour de la cartographie de l'infrastructure
Temps écoulé depuis la dernière vérifiation de l'exactitude la cartographie de l'infrastructure</t>
  </si>
  <si>
    <t>Existe-t-il un document décrivant formellement la séparation des environnements ?</t>
  </si>
  <si>
    <t>Est-ce que ce document a été formellement approuvé par la direction ?
La séparation des environnements fait-elle l'objet d'une information systématique aux agents ?</t>
  </si>
  <si>
    <t>Existe-t-il un document décrivant les métriques permettant de mesurer la maîtrise de  la séparation des environnements ?
Y a-t-il un plan/programme de formatrion / sensibilisation ? Des actions d'amélioration continue sont-elles mises en oeuvre ?</t>
  </si>
  <si>
    <t>Y a-t-il une revue formelle de direction concernant les métriques de la maîtrise de  la séparation des environnements ?  Des actions d'optimisation  sont-elles entreprises ?</t>
  </si>
  <si>
    <t>PV de revue de direction
% de systèmes disposant d'une séparation des environnements
Nombre d'incidents associés à une gestion inadéquate des environnements (p.e. DACP en environnemnt de test, accès et mise à jour des développeurs directement en production)
% de systèmes disposant d'un environnement de validtion similaire à l'environnement de production</t>
  </si>
  <si>
    <t>Il est nécessaire de disposer de procédures pour la mise en production de nouvelles applications et la réalisation d’adaptations aux applications existantes afin d'éviter qu’une seule et même personne n'assure le contrôle de l’ensemble de ce processus.</t>
  </si>
  <si>
    <t>Existe-t-il un document décrivant formellement la procédure de release management ?</t>
  </si>
  <si>
    <t>Est-ce que ce document a été formellement approuvé par la direction ?
La procédure de release management fait-elle l'objet d'une information systématique aux parties prenantes ?</t>
  </si>
  <si>
    <t>Existe-t-il un document décrivant les métriques permettant de mesurer la maîtrise de  la procédure de release management ?
Y a-t-il un plan/programme de formation / sensibilisation ? Des actions d'amélioration continue sont-elles mises en oeuvre ?</t>
  </si>
  <si>
    <t>Y a-t-il une revue formelle de direction concernant les métriques la maîtrise de  la procédure de release management ?  Des actions d'optimisation  sont-elles entreprises ?</t>
  </si>
  <si>
    <t>PV de revue de direction
% de mises en production réalisées conformément à la procédure de release management
% d'agents impliqués formés à la procédure de release managment  
% de mises en production sans incident
% de mises en production en regard de tests de validation positifs</t>
  </si>
  <si>
    <t>Existe-t-il un document décrivant formellement la politique de lutte contre les logiciels malveillants ?
Exemple de constat : en cas d'incident, les mesures existent et sont  mises en place sur base d’expérience (empiriquement). Aucune garantie de généralisation de l'ensemble du parc.</t>
  </si>
  <si>
    <t>Est-ce que ce document a été formellement approuvé par la direction ?
La sécurité liée à la lutte contre les logiciels malveillants  fait-elle l'objet de formation/information systématique aux personnes concernées (exploitation par ex.) ?
Exemple de constat : des mesures sont déployées d’une façon standardisée et  généralisée, elles sont documentées et des vérifications élémentaires sont faites parfois.</t>
  </si>
  <si>
    <t>Existe-t-il un document décrivant les métriques permettant de mesurer la maîtrise de la lutte contre les logiciels malveillants   ?
Y a-t-il un plan de formation / sensibilisation concernant ce sujet ?
Exemple de constat : un système de gestion est mis en place permettant le suivi (via des rapports réguliers) et le réajustement  des mesures. Veille sur les nouvelles menaces.</t>
  </si>
  <si>
    <t>Y a-t-il une revue formelle de direction concernant les métriques de la sécurité concernant la lutte contre les logiciels malveillants  , traduite en objectifs stratégiques ?
Exemple de constat : une évaluation externe cyclique permet une optimisation des mesures</t>
  </si>
  <si>
    <t xml:space="preserve">PV de revue de direction
% de systèmes disposant d'un mécanisme de protection contre les logiciels malveillants
% d'agents sensibilisés dans l'année à la lutte contre les logiciels malveillant
Nombre d'attaques réussies par défaut de mise à jour descomposants
Fréquence de mise à jour des mécanismes de protection contre les logiciels malveillants
</t>
  </si>
  <si>
    <t>Existe-t-il un document décrivant formellement le processus de gestion des correctifs de sécurité ?</t>
  </si>
  <si>
    <t>Est-ce que ce document a été formellement approuvé par la direction ?
Le processus de gestion des correctifs de sécurité fait-il l'objet d'une information systématique aux parties prenantes ?</t>
  </si>
  <si>
    <t>Existe-t-il un document décrivant les métriques permettant de mesurer la maîtrise du processus de gestion des correctifs de sécurité ?
Y a-t-il un plan/programme de formation / sensibilisation ? Des actions d'amélioration continue sont-elles mises en oeuvre ?</t>
  </si>
  <si>
    <t>Y a-t-il une revue formelle de direction concernant les métriques de la maîtrise du processus de gestion des correctifs de sécurité ?  Des actions d'optimisation  sont-elles entreprises ?</t>
  </si>
  <si>
    <t>PV de revue de direction
% de systèmes soumis à une vérification systématique des vulnérabilités
Délai entre publication des failles et mises à jour des systèmes
% de mises à jour (après publication des failles) inférieur à...</t>
  </si>
  <si>
    <t xml:space="preserve">Un plan de sauvegarde doit être défini et mis en place. Ce plan de sauvegarde doit couvrir l’ensemble des données des systèmes d'information ainsi que les méthodes et les fréquences de sauvegarde. Les différentes sauvegardes de données doivent être testées régulièrement. </t>
  </si>
  <si>
    <t>Existe-t-il un document décrivant formellement le plan de sauvegarde ?</t>
  </si>
  <si>
    <t>Est-ce que ce document a été formellement approuvé par la direction ?
Le plan de sauvegarde fait-il l'objet d'une information systématique aux parties prenantes ?</t>
  </si>
  <si>
    <t>Existe-t-il un document décrivant les métriques permettant de mesurer l'efficacité du plan de sauvegarde ?
Y a-t-il un plan/programme de formation / sensibilisation ? Des actions d'amélioration continue sont-elles mises en oeuvre ?</t>
  </si>
  <si>
    <t>Y a-t-il une revue formelle de direction concernant les métriques de la maîtrise du plan de sauvegarde ?  Des actions d'optimisation  sont-elles entreprises ?</t>
  </si>
  <si>
    <t>PV de revue de direction
% de systèmes couverts par un plan de sauvegarde
% d'incidents los des opérations de sauvegarde
% de tests de restauration réussis
Nombre d'audits internes/externes du plan de sauvegarde</t>
  </si>
  <si>
    <t>PV de revue de direction
% de l'architecture réseau correctement documentée
% de zones réseaux correctement cloisonnées
% de systèmes d'information correctement identifiés dans l'architecture réseaux
% de zones réseau inclaunt les mécanismes de sécurité requis pour leure nibeau de sécurité
Nombre d'incident de sécurité relatifs au réseaux Nombre d'heures de non fonctionnement de systèmes IDS/IPS</t>
  </si>
  <si>
    <t>Il convient que les exigences liées à la sécurité de l'information figurent dans les exigences des nouveaux systèmes d'information ou des changements apportés aux systèmes existants</t>
  </si>
  <si>
    <t>Existe-t-il un document reprenant une liste d'exigences de sécurité à prendre en compte pour tout nouveau système d'information ou lors de changements approtés aux systèmes exisants ?
Existe-t-il une procédure de gestion des exigences de sécurité, incluant une analyse de risque ?</t>
  </si>
  <si>
    <t>Est-ce que la procédure de gestion des exigences de sécurité a été formellement approuvée par la direction ?
La procédure fait-elle l'objet d'une information systématique aux parties prenantes ?</t>
  </si>
  <si>
    <t xml:space="preserve">Existe-t-il un document décrivant les métriques permettant de mesurer la maîtrise de la procédure de gestion des exigences de sécurité ?
Y a-t-il un plan/programme de formation / sensibilisation ? Des actions d'amélioration continue sont-elles mises en oeuvre ? </t>
  </si>
  <si>
    <t>Y a-t-il une revue formelle de direction concernant les métriques de la maîtrise de la procédure de gestion des exigences de sécurité ?
Des actions d'optimisation  sont-elles entreprises ?</t>
  </si>
  <si>
    <t>PV de revue de direction
% de projets pour lesquels une anaylse de risque initiale a été réalisée
% de projets pour lesquels des exigences de sécurité ont été formalisées et approuvées 
% de systèmes pour lesquels un audit de sécurité a été réalisé
Nombre d'incidents liés au non respect de la gestion des exigences de sécurité</t>
  </si>
  <si>
    <t>Existe-t-il un document décrivant la méthodologie SDLC, incluant la sécurité dans chaque phase ?
Exemple de constat : Certains programmeurs sont sensibilisés à la sécurité applicative, des check-lists de bonnes pratiques existent, des répertoires de routines sont créés et peuvent être réutilisés, mais sans aucune directive du management</t>
  </si>
  <si>
    <t>Est-ce que ce document a été formellement approuvé par la direction ?
La méthodologie fait-elle l'objet d'une information systématique aux parties prenantes ?
Exemple de constat : une approche structurée de développement est intégrée dans l’organisation, dans laquelle  une étude de contexte ou d’analyse de risque est menée systématiquement afin d’identifier les exigences de sécurité à mettre en place</t>
  </si>
  <si>
    <t>Existe-t-il un document décrivant les métriques permettant de mesurer la maîtrise de la méthodologie ?
Y a-t-il un plan/programme de formation / sensibilisation ? Des actions d'amélioration continue sont-elles mises en oeuvre ? 
Exemple de constat : l’organisation utilise les standards relatifs au « Secure Development Life Cycle », un processus mesuré de suivi des problèmes de sécurité, des analyses de code systématiques et des tests de pénétration, des contrôles à chaque phase du SDLC.</t>
  </si>
  <si>
    <t>Y a-t-il une revue formelle de direction concernant les métriques de la maîtrise de la méthodologie ?
Exemple de constat : un audit externe valide le développement.  Des actions d'optimisation  sont-elles entreprises ?</t>
  </si>
  <si>
    <t xml:space="preserve">PV de revue de direction
% de projets pour lesquels une anaylse de risque initiale a été réalisée
% de projets pour lesquels une méthodologie SDLC a été mise en oeuvre
% des partie prenantes sensibilisées à la gestion des exigences de sécurité
% de systèmes pour lesquels un audit de code a été réalis lors du développement
% des déveppeurs formés à la sécurité applicative
% des partie prenantes sensibilisées à la méthodologie SDLC
Nombre d'incidents liés au non respect de la méthodologie SDLC
</t>
  </si>
  <si>
    <t>Il convient que les données de test soient séléctionnées avec soin, protégées et contrôlées</t>
  </si>
  <si>
    <t xml:space="preserve">Existe-t-il un document décrivant le processus de gestion des données de test, incluant leur sélection et leur protection ?
</t>
  </si>
  <si>
    <t>Est-ce que ce document a été formellement approuvé par la direction ?
Le processus fait-il  l'objet d'une information systématique aux parties prenantes ?</t>
  </si>
  <si>
    <t>Existe-t-il un document décrivant les métriques permettant de mesurer la maîtrise du processus ?
Y a-t-il un plan/programme d'information ? Des actions d'amélioration continue sont-elles mises en oeuvre ?</t>
  </si>
  <si>
    <t>Y a-t-il une revue formelle de direction concernant les métriques de la maîtrise du processus ?  Des actions d'optimisation  sont-elles entreprises ?</t>
  </si>
  <si>
    <t>Existe-t-il un document décrivant formellement la politique de relations avec les fournisseurs ?
Existe-t-il un document reprenant les exigences de sécurité applicables pour les fournisseurs ?</t>
  </si>
  <si>
    <t>Est-ce que ce document a été formellement approuvé par la direction ?
La sécurité liée aux relations avec les fournisseurs  fait-elle l'objet de formation/information systématique aux personnes concernées (gestion des MP par ex.) ?
Les exigences de sécurité applicables pour les founrisseur sont-elles systématiquement incluses dans les contrats</t>
  </si>
  <si>
    <t>Existe-t-il un document décrivant les métriques permettant de mesurer le respect de la politique de relations avec les fournisseurs   ?
Y a-t-il un plan de formation/information concernant ce sujet ? Des actions d'amélioration continue sont-elles mises en oeuvre ?</t>
  </si>
  <si>
    <t>Y a-t-il une revue formelle de direction concernant les métriques du respect des relations avec les fournisseurs , traduite en objectifs stratégiques ?</t>
  </si>
  <si>
    <t xml:space="preserve">Nombre d'exigences de sécurité définies au sein des contrats avec les fournisseurs
Délai écoulé depuis la dernière revue de conformité des exigences de sécurité applicables pour les fournisseurs
</t>
  </si>
  <si>
    <t>Un processus de gestion des incidents doit être établi et appliqué.
- La détection et le signalement de toute anomalie;
- La prise en compte de toute anomalie détectée, incluant l'enregistrement, la catégorisation et la qualification de celle-ci;
- la réponse à l'incident de sécurité incluant les mesures de reponse immédiates, l'investigation à mener et le traitement proprement dit;
- une classification pour chaque type d’incident de sécurité et;
- une procédure d’escalade.</t>
  </si>
  <si>
    <t>Existe-t-il un document décrivant formellement le processus de gestion des incidents ?</t>
  </si>
  <si>
    <t>Est-ce que ce document a été formellement approuvé par la direction ?
Le processus de gestion des incidents fait-il l'objet d'une information systématique aux parties prenantes ?</t>
  </si>
  <si>
    <t>Existe-t-il un document décrivant les métriques permettant de mesurer la maîtrise du processus de gestion des incidents ?
Y a-t-il un plan/programme d'information ? Des actions d'amélioration continue sont-elles mises en oeuvre ?</t>
  </si>
  <si>
    <t>Y a-t-il une revue formelle de direction concernant les métriques de la maîtrise du processus de gestion des incidents ?  Des actions d'optimisation  sont-elles entreprises ?</t>
  </si>
  <si>
    <t>PV de revue de direction
% d'incidents de sécurité non résolus
% d'incidents non catégorisés
% d'incidents transmis à la gestion des problèmes
% d'actions correctives non menées à terme
% d'incidents liés à la confidentialité, à l'intégrité, à l'accessibilité
% d'incidents liés à  l'ingénierie sociale ciblant des utilisateurs enregistrés spécifiques de l'organisation</t>
  </si>
  <si>
    <t xml:space="preserve">Il est nécessaire d'élaborer, tester et maintenir un plan de continuité basé sur une analyse des risques, afin d’assurer la mission de l’organisation </t>
  </si>
  <si>
    <t>Existe-t-il un document décrivant formellement le plan de continuité ?
Exemple de constat : un plan de secours informatique et un plan d’évacuation existent, une structure de gestion de crise est en place au niveau IT mais pas au niveau de l’organisation.</t>
  </si>
  <si>
    <t>Est-ce que ce document a été formellement approuvé par la direction ?
Le plan de continuité fait-il l'objet d'une information systématique aux parties prenantes ?
Exemple de constat : une structure de gestion de crise est en place afin de faire face à des incidents de toutes natures. La gestion du plan de continuité se fait en mode projet permettant la mise à jour des BCP au moins une fois par année</t>
  </si>
  <si>
    <t>Existe-t-il un document décrivant les métriques permettant de mesurer l'efficacité du plan de continuité ?
Y a-t-il un plan/programme d'information ? Des actions d'amélioration continue sont-elles mises en oeuvre ?
Exemple de constat : la gestion de la continuité est un processus intégré à l’organisme garantissant des tests et une  réévaluation des plans de continuité de façon régulière.  Des indicateurs de performance  sont mesurés afin de permettre auto-évaluation des plans BCP</t>
  </si>
  <si>
    <t>Y a-t-il une revue formelle de direction concernant les métriques de la maîtrise du plan de continuité ?
Exemple de constat : enquêtes et comparaison aux organisations similaires permettent au travers de ces échanges une amélioration continue de la gestion de la continuité.  Des actions d'optimisation  sont-elles entreprises ?</t>
  </si>
  <si>
    <t>PV de revue de direction
Existence d'une révue de l'analyse de risques précédente pour actualisation
Existence d'un plan de traitement des risques
Nombre de tests du plan de continuité</t>
  </si>
  <si>
    <t>Existe-t-il un document décrivant formellement le plan de secours informatique ?</t>
  </si>
  <si>
    <t>Est-ce que ce document a été formellement approuvé par la direction ?
Le plan de secours informatique fait-il l'objet d'une information systématique aux parties prenantes ?</t>
  </si>
  <si>
    <t>Existe-t-il un document décrivant les métriques permettant de mesurer l'efficacité du plan de secours informatique ?
Y a-t-il un plan/programme d'information ? Des actions d'amélioration continue sont-elles mises en oeuvre ?</t>
  </si>
  <si>
    <t>Y a-t-il une revue formelle de direction concernant les métriques de la maîtrise du plan de secours informatique ?  Des actions d'optimisation  sont-elles entreprises ?</t>
  </si>
  <si>
    <t>PV de revue de direction
Nombre de tests du plan de secours informatique
Taux de réussite des tests du plan de secours</t>
  </si>
  <si>
    <t>Existe-t-il un document décrivant le processus d'audit de sécurité technique ?</t>
  </si>
  <si>
    <t>Est-ce que ce document a été formellement approuvé par la direction ?
Le processus d'audit de sécurité technique fait-il l'objet d'une information systématique aux parties prenantes ?</t>
  </si>
  <si>
    <t>Existe-t-il un document décrivant les métriques permettant de mesurer l'efficacité des audits de sécurité techniques ?
Existe-t-il un planning reprant les audits réalisés / à réaliser ? Des actions d'amélioration continue sont-elles mises en oeuvre sur aux audits réalisés ?</t>
  </si>
  <si>
    <t>Y a-t-il une revue formelle de direction concernant les métriques de la maîtrise des audits de sécurité techniques  ?  Des actions d'optimisation  sont-elles entreprises ?</t>
  </si>
  <si>
    <t>Existence d'un plan d'audit
Taux d'audit prévus/réalisés
Nombre de non conformités majeures/mineures détectées lors d'audits internes
Taux de non-conformités traduite en actions d'amélioration
Taux de réussite des actions planifiées</t>
  </si>
  <si>
    <t>Existe-t-il un document décrivant formellement les prescriptions légales, contractuelles et réglementaires en vigueur ?</t>
  </si>
  <si>
    <t>Est-ce que ce document a été formellement approuvé par la direction ?
Le contenu de ce document fait-il l'objet d'une information systématique aux parties prenantes ?</t>
  </si>
  <si>
    <t>Existe-t-il un document décrivant les métriques permettant de mesurer l'efficacité de la mise à jour de ce document ?
Y a-t-il un plan/programme d'information ? Des actions d'amélioration continue sont-elles mises en oeuvre ?</t>
  </si>
  <si>
    <t>Y a-t-il une revue formelle de direction concernant les métriques de la maîtrise de l'efficacité de la mise à jour des precsriptions légales, contractuelles et réglementaires ?  Des actions d'optimisation  sont-elles entreprises ?</t>
  </si>
  <si>
    <t>Charge annuelle de la veille réglementaire et légale
Nombre de non-conformités légales constatées
Nombre de non conformités dans le traitement des donnés à caractère personnel
Nombre de non-conformités sur les licences
PV de revue de direction</t>
  </si>
  <si>
    <t>Existe-t-il un document décrivant formellement la politique de sécurité concernant la protection des informations lors des transferts par tout moyen de communication ?</t>
  </si>
  <si>
    <t>Est-ce que ce document a été formellement approuvé par la direction ?
La sécurité liée aux transfert de données fait-elle l'objet de formation/information systématique aux agents ?</t>
  </si>
  <si>
    <t>Existe-t-il un document décrivant les métriques permettant de mesurer la maîtrise de la sécurité concernant les transferts de données ?
Y a-t-il un plan/programme de formation ? Des actions d'amélioration continue sont-elles mises en oeuvre ?</t>
  </si>
  <si>
    <t>Y a-t-il une revue formelle de direction concernant les métriques de la sécurité concernant les transferts de données , traduite en objectifs stratégiques ?  Des actions d'optimisation  sont-elles entreprises ?</t>
  </si>
  <si>
    <t>% de documents contractuels contenant des clauses de sécurité
PV de revue de direction
Agrégation des métriques de sensibilisation / formation</t>
  </si>
  <si>
    <t>Tableaux du  poids d'efficacité de  la mesure de sécurité en fonction de la menace - poids vertical et non horizontal - le poids de la mesure va de 1-2-4-8</t>
  </si>
  <si>
    <t xml:space="preserve">Multiplication du poids d'efficacité de  la mesure  par le niveau de maturité inversée (Colonne F) de chaque mesure et  par la valeur du tableau d'applicablité </t>
  </si>
  <si>
    <t>Somme de la vraissemblance de chaque menace</t>
  </si>
  <si>
    <t>5.1.d</t>
  </si>
  <si>
    <t>Séparation des tâches</t>
  </si>
  <si>
    <t>Il convient de séparer les tâches et les domaines de responsabilité incompatibles  pour limiter les possibilités de modification ou de mauvais usage, non autorisé ou involontaire, des actifs de l'organisation</t>
  </si>
  <si>
    <t>.Il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t>
  </si>
  <si>
    <t>Il est nécessaire de prendre les mesures adéquates afin que les données sensibles enregistrées sur des médias mobiles ne soient accessibles qu’aux personnes autorisées</t>
  </si>
  <si>
    <t>6.1.1.h</t>
  </si>
  <si>
    <t>18.1.a</t>
  </si>
  <si>
    <t>18.1.b</t>
  </si>
  <si>
    <t>Il convient de développer et de mettre en œuvre une politique des données de l'organisation pour assurer la protection de la vie privée et la protection des données à caractère personnel telles que l'exigent la législation et les réglementations applicables</t>
  </si>
  <si>
    <t>Protection de la vie privée</t>
  </si>
  <si>
    <t xml:space="preserve">Gestion de la sécurité des réseaux </t>
  </si>
  <si>
    <t>18.3.a</t>
  </si>
  <si>
    <t>18.3.b</t>
  </si>
  <si>
    <t>18.3.c</t>
  </si>
  <si>
    <t xml:space="preserve">Il est nécessaire de procéder à des revues régulières et indépendantes de l’approche retenue par l’organisme pour gérer et mettre en oeuvre sa sécurité (à savoir le suivi des objectifs de sécurité, les politiques, </t>
  </si>
  <si>
    <t>Il est nécessaire que  les responsables s’assurent de l’exécution correcte de l’ensemble des procédures de sécurité placées sous leur responsabilité en vue de garantir leur conformité avec les politiques et normes de sécurité.</t>
  </si>
  <si>
    <t>il est nécessaire de vérifier régulièrement la conformité des systèmes d’information avec les normes relatives à la mise en oeuvre de la sécurité.</t>
  </si>
  <si>
    <t xml:space="preserve">Revue de la sécurité de l'information </t>
  </si>
  <si>
    <t>il est nécessaire de prendre des mesures cryptographiques conformément aux accords, lois et réglementations applicables.</t>
  </si>
  <si>
    <t>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t>
  </si>
  <si>
    <t xml:space="preserve">Il convient de s'assurer de réduire au minimum l'incidence des activités d'audit sur les systèmes en exploitation. </t>
  </si>
  <si>
    <t>8.3a</t>
  </si>
  <si>
    <t>8.3b</t>
  </si>
  <si>
    <t>Les supports qui ne sont plus nécessaires doivent être mis au rebut de manière sécurisée en suivant des procédures formelles</t>
  </si>
  <si>
    <t>8.1a</t>
  </si>
  <si>
    <t>8.1.b</t>
  </si>
  <si>
    <t>8.2.a</t>
  </si>
  <si>
    <t>8.2.b</t>
  </si>
  <si>
    <t xml:space="preserve">Classification de l'information </t>
  </si>
  <si>
    <t>Il est nécessaire que tous les salariés et les utilisateurs tiers restituent la totalité des actifs de l'organisation  qu'ils ont en leur possession au terme de la période d'empli, du contrat ou de l'accord</t>
  </si>
  <si>
    <t>Il convient de classifier les informations en termes d'exigences légales, de valeur, de caractère critique et de sensibilité au regard d'une  divulgation ou modification non autorisée</t>
  </si>
  <si>
    <t xml:space="preserve">Il convient d'élaborer un dispositif de marquage de l'information  conformément au plan de classification </t>
  </si>
  <si>
    <t xml:space="preserve">Il convient  d'établir des procédures de traitement de l'information conformément au plan de classification </t>
  </si>
  <si>
    <t>9.2.a</t>
  </si>
  <si>
    <t>9.2.b</t>
  </si>
  <si>
    <t>9.2.c</t>
  </si>
  <si>
    <t>Responsabilité des utilisateurs</t>
  </si>
  <si>
    <t>9.5.a</t>
  </si>
  <si>
    <t>Il est nécessaire de restreindre l'accès au code source des programmes</t>
  </si>
  <si>
    <t>Contrôle de l'accès</t>
  </si>
  <si>
    <t>Il convient que l'accès à l'information et aux fonctions d'application système doit être restreint pour les utilisateurs et le personnel chargé de l'assistance technique conformément  à la politique de controle d'accès.</t>
  </si>
  <si>
    <t>10.a</t>
  </si>
  <si>
    <t>Il est nécessaire d'établir un processus formel d'enregistrement et de désinscriptions des utilisateurs pour permettre attibution des droits d'accès</t>
  </si>
  <si>
    <t>Matériels utilisateurs sans surveillance</t>
  </si>
  <si>
    <t>11.4.a</t>
  </si>
  <si>
    <t>11.2.a</t>
  </si>
  <si>
    <t>11.3.a</t>
  </si>
  <si>
    <t>Protection du matériel</t>
  </si>
  <si>
    <t xml:space="preserve">Il est nécessaire de prendre des mesures adéquates afin de protéger le matériel contre les risques liés à des menaces et des dangers environnementaux et les possiblités d'accès non autorisé au sein et en dehors de l'organisation  </t>
  </si>
  <si>
    <t>Les zones sécurisées doivent être protégées par des contrôles adéquats à l'entrée pour s'assurer que seul le personnel autorisé est admis</t>
  </si>
  <si>
    <t xml:space="preserve">Il est nécessaire d'établir et appliquer des procédures pour le travail dans les zones sécurisées.  Il est nécessaire si possible, que les points d'accès tels que les zones de livraison soient isolés des moyens de traitement d'information.  </t>
  </si>
  <si>
    <t>Mesures</t>
  </si>
  <si>
    <t>Gestion du changement</t>
  </si>
  <si>
    <t>Une vérification de la sécurité est systématiquement faite après chaque changement apporté aux systèmes et moyens de traitement de l'information ( exemple, on s'assure que tous comptes créés par défaut lors d'un déploiement ont leur mot de passe changé).Les serveurs de base de données doivent être physiques. Ils doivent être dédiés aux données  et accessibles à l'organisme uniquement (non mutualisés).</t>
  </si>
  <si>
    <t>Cartographie et documentation  de l'infrastructure</t>
  </si>
  <si>
    <t>Il est nécessaire de formaliser  une cartographie des composants de l'infrastructure et les procédures d'exploitaton. Ceux -ci doivent être mises à jour régulièrement.</t>
  </si>
  <si>
    <t>Maîtrise des logiciels</t>
  </si>
  <si>
    <t>Il est nécessaire de contrôler les changements apportés aux systèmes et moyens de traitement de l’information.</t>
  </si>
  <si>
    <t>Il convient de journaliser, protéger et vérifier régulièrement les activités de l'administrateur système et de l'opérateur</t>
  </si>
  <si>
    <t>12.5.a</t>
  </si>
  <si>
    <t>12.5.b</t>
  </si>
  <si>
    <t>12.6.d</t>
  </si>
  <si>
    <t>12.9</t>
  </si>
  <si>
    <t>Un processus de gestion des vulnérabilités et des correctifs de sécurité doit être établi et appliqué</t>
  </si>
  <si>
    <t>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t>
  </si>
  <si>
    <t xml:space="preserve">Politique de transfert d'information </t>
  </si>
  <si>
    <t>Il convient de disposer d'une politique formelle, actualisée et approuvée en matière de moyens de communication qui est régulièrement communiquée à toutes les parties et dans laquelle on consacre une attention particulière à l'utilisation de données sensibles.</t>
  </si>
  <si>
    <t>Accord de transfert d'information</t>
  </si>
  <si>
    <t>Messagerie électronique</t>
  </si>
  <si>
    <t>Il convient d'établir des accords pour tout transfert d'information entre l'organisation et des tiers. La confidentialité et l'intégrité des informations doivent être assurées durant leur transmission au sein ou en dehors  de l'infrastructure informatique par des mesures sécurités adéquates liés à la classification des informations</t>
  </si>
  <si>
    <t>Il convient de protéger de manière appropriée l'informtaion transitant par la messagerie electronique</t>
  </si>
  <si>
    <t>Un cloisonnement entre les flux business et les flux d'administration doit être mise en place.  Il convient que les groupes de services d'information , d'utilisateurs et de systèmes d'information soient  cloisonés sur les réseaux</t>
  </si>
  <si>
    <t>Contrôle du sous-traitant</t>
  </si>
  <si>
    <t>Il convient que le fournisseur de service  diffuse les exigences des sécurité de l'organisation jusqu'au dernier maillon de la chaîne d'approvisionnement si le fournisseur sous-traite des parties des services informatiques  qu'il fournit à l'organisation</t>
  </si>
  <si>
    <t xml:space="preserve">Revue technique des applications </t>
  </si>
  <si>
    <t>14.2.a</t>
  </si>
  <si>
    <t>14.2.b</t>
  </si>
  <si>
    <t>GSRH</t>
  </si>
  <si>
    <t>CONF</t>
  </si>
  <si>
    <t>GACT</t>
  </si>
  <si>
    <t>Sécurité des ressources humaines</t>
  </si>
  <si>
    <t xml:space="preserve">Sécurité dans l'exploitation </t>
  </si>
  <si>
    <t>SEXP</t>
  </si>
  <si>
    <t>Il convient de surveiller et ajuster  l'utilisation des ressources  et effectuer des projections sur les dimensionnements afin de garantir les performances exigées du système.</t>
  </si>
  <si>
    <t>Il convient de contrôler les changements apportés au système dans le cycle de développement en utilisant des procédures formelles de contrôle des changements</t>
  </si>
  <si>
    <t>Responsabilité de la direction</t>
  </si>
  <si>
    <t>Le personnel, les consultants et les sous-traitants doivent être sensibilisés aux principes de sécurité de l’information, ainsi qu’aux obligations qui y sont liées.  Cette sensibilisation doit également couvrir les informations concernant la responsabilité des collaborateurs après la fin du contrat. Le Conseiller en Sécurité, le DPO et les parties prenantes impliquées dans la gestion de la sécurité doivent disposer d'un plan de formation nécessaire à l’exercice des tâches qui leur sont assignées.</t>
  </si>
  <si>
    <t>Sensibilisation et formation</t>
  </si>
  <si>
    <t>Il est nécessaire que la direction demande à tous les salariés et sous-traitants d'appliquer les règles de sécurité d'information conformément aux politiques  et aux procédures en vigueur dans l'organisation</t>
  </si>
  <si>
    <t>Il convient de disposer de procédures pour la rédaction de documentation lors du développement de nouveaux systèmes et applications et lors de la maintenance des applications et systèmes existants. 
Des principes d'ingénierie de la sécurité doivent être établis, documentés et tenus à jour et appliqués à tous les travaux de mise en oeuvre des systèmes d'information. 
Les modifications des progiciels  ne doivent pas être encouragées, être limitées aux changements nécessaires et tout changement doit être strictement contrôlé.
Des environnements de développement sécurisés  pour les tâches de développement et d'intégration sont établis et sécurisés</t>
  </si>
  <si>
    <t>Lorsque le niveau de sécurité l'exige, il convient d'adopter une politique du bureau propre pour les documents papier et les supports de stockage amovibles, une politique de l'écran vide pour les moyens de traitement de l'information</t>
  </si>
  <si>
    <t>Gestion des Incidents de sécurité</t>
  </si>
  <si>
    <t>Sécurité dans les ressources humaines</t>
  </si>
  <si>
    <t>Traitement du risque</t>
  </si>
  <si>
    <t>Refus ou évitement du risque</t>
  </si>
  <si>
    <t>Critères touché</t>
  </si>
  <si>
    <t>Type de supports</t>
  </si>
  <si>
    <t>Actions</t>
  </si>
  <si>
    <t>Exemples de menaces</t>
  </si>
  <si>
    <t>Exemples de vunérabiiltés des supports</t>
  </si>
  <si>
    <t>Matériels</t>
  </si>
  <si>
    <t>Logiciels</t>
  </si>
  <si>
    <t>Utilisés de manière inadaptée</t>
  </si>
  <si>
    <t>Observés</t>
  </si>
  <si>
    <t>Modifiés</t>
  </si>
  <si>
    <t>Perdus</t>
  </si>
  <si>
    <t>Canaux informatiques</t>
  </si>
  <si>
    <t>Personnes</t>
  </si>
  <si>
    <t>Observées</t>
  </si>
  <si>
    <t>Détournées</t>
  </si>
  <si>
    <t>Perdues</t>
  </si>
  <si>
    <t>Documents Papier</t>
  </si>
  <si>
    <t>Utilisation de clefs USB ou disques inappropriés à la sensibilité des informations, utilisation ou transport d'un matériel sensible à des fin personnelles, le disque dur contenant les informations est utilisé pour une fin non prévue</t>
  </si>
  <si>
    <t>Utilisation en dehors de l'usage prévu disproportions entre le dimensionnement des matériels et le dimensionnement nécessaire</t>
  </si>
  <si>
    <t>Permet d'observer des données interprétables , émets des signaux compromettants</t>
  </si>
  <si>
    <t>Permet d'ajouter, retirer ou substituer des éléments via des connecteurs (ports, slots), permet de désactiver des éléments (USB port)</t>
  </si>
  <si>
    <t>Petit taille, attractif (valeur marchande)</t>
  </si>
  <si>
    <t>Donne accès à des données, permet de les manipuler (supprimer, modifier, déplacer), peut être détourné de son usage nominal, permet d'utiliser des fonctioinalités avancées</t>
  </si>
  <si>
    <t>Possiblité d'observer le fonctionnement du logiciel, accessibilité et intelligibilité du code source</t>
  </si>
  <si>
    <t>Perméable (émission de rayonnements parasites ou non), permet d'observer des données interprétables</t>
  </si>
  <si>
    <t>Peu discret (loquace, sans réserve), routinier (habitudes faciliatant l'espionnage récurrent)</t>
  </si>
  <si>
    <t>Influençable (naïf, crédurle, faible loyauté,..) manipulable (vulnérable aux pressions sur soi ou son entourage)</t>
  </si>
  <si>
    <t>Faible loyauté vis-à-vis de l'organisme , faible satisfaction des besoins  personnels, facilité de rupture du lien contractuel</t>
  </si>
  <si>
    <t>Permet d'observer des données interprétables</t>
  </si>
  <si>
    <t>Canaux papier</t>
  </si>
  <si>
    <t>Lecture de parapheurs en circulation, reproduction de documents en transit</t>
  </si>
  <si>
    <t>Observable</t>
  </si>
  <si>
    <t>Portable</t>
  </si>
  <si>
    <t>Vol de dossiers dans les bureaux, vol de courriers dans la boîtes aux lettres, récupérations de documents mis au rebut</t>
  </si>
  <si>
    <t>Lecture, photocopie, photographie</t>
  </si>
  <si>
    <t>Observation d'un écran à l'insu de son utilisateur dans un train, photographie d'un écran, géolocalisation d'un matériel, captation de signaux électromagnétiques à distance</t>
  </si>
  <si>
    <t>Piégeage par un keylogger, retrait d'un composant matériel, branchement d'un appareil pour lancer un système d'exploitation ou récupérer des données</t>
  </si>
  <si>
    <t>Vol d'un ordinateur portable en dehors de l'organisation, vol d'un téléphone portable professionnel par un pickpocket, récupération d'un matériel  ou d'un support mis au rebut, perte d'un support de stockage électronique</t>
  </si>
  <si>
    <t>Fouille de contenu, croisement illégitime de données, élévation de privilèges, effacement de traces, envoi de spams depuis la messagerie, détournement de fonction réseaux</t>
  </si>
  <si>
    <t>Interception de flux sur le réseau ethernet, acquisition de données sur un réseau WIFI</t>
  </si>
  <si>
    <t xml:space="preserve">Divulgation involontaire en conservant, écoute d'une salle de réunion avec un matériel d'amplification </t>
  </si>
  <si>
    <t>Influence (Hameçonnage, filoutage, ingénierie sociale, corruption), pression (chantage, harcèlement moral)</t>
  </si>
  <si>
    <t xml:space="preserve">Débauchage d'un employé, changement d'affectation, rachat de tout ou partie de l'organisation </t>
  </si>
  <si>
    <t>Balayage d'adresses et ports réseau, collecte de données de configuration, étude d'un code source pour déterminer les défauts exploitables , test des réponses d'une base de données à des requêtes malveillantes</t>
  </si>
  <si>
    <t>Piégeage par un keylogger logiciel, contagion par un code malveaillant, installation d'un outil de prise de controle à distance, substitu</t>
  </si>
  <si>
    <t>Vraissemblance</t>
  </si>
  <si>
    <t>Quel serait l'impact "Privé" en cas d'un accès illégitime volontaire ou non aux données à caractère personnel de la personne?</t>
  </si>
  <si>
    <t>Impacts moraux</t>
  </si>
  <si>
    <t>Impacts matériels</t>
  </si>
  <si>
    <t>Stockage</t>
  </si>
  <si>
    <t>Rediffusion</t>
  </si>
  <si>
    <t xml:space="preserve">Exploitation </t>
  </si>
  <si>
    <t>Dysfonctionnement</t>
  </si>
  <si>
    <t>Blocage</t>
  </si>
  <si>
    <t>Les données sont manquantes à des traitements  qui ne peuvent plus du tout fournir le service attendu (Ralentissement ou blocage de processus administratifs ou commerciaux, impossiblité de fournir des soins du fait de la disparition de dossiers médicaux, impossibilité pour des personnes concernées d'exercer leur droits...)</t>
  </si>
  <si>
    <t>Les données sont manquantes à des traitements, ce qui génère des erreurs, des dysfonctionnements, ou fournit un service différent de celui attendu( ex.: certaines allergies ne sont plus signalées dans un dossier médical, certaines informations figurant dans des déclarations de revenus ont disparu, ce qui empêche le calul du montant des impôts</t>
  </si>
  <si>
    <t>1.1</t>
  </si>
  <si>
    <t>Gravité d'impact</t>
  </si>
  <si>
    <t>4 - Maximale</t>
  </si>
  <si>
    <t>3 - Important</t>
  </si>
  <si>
    <t>2 - Limité</t>
  </si>
  <si>
    <t>1 -  Négligeable</t>
  </si>
  <si>
    <t>Les données sont modifiées en des données valides ou invalides, qui ne seront pas utilisées de manière correcte, le traitement pouvant engendrer des erreurs, des dysfonctionnnements, ou ne plus fournir le service attendu (ex;: altération du bon déroulement de démarches importantes; ...)</t>
  </si>
  <si>
    <t>Les données sont modifiées en d'autres données valides , de telle sorte que les traitements ont été ou pourraient être détournés (ex. Exploitation pour usurper  des identités en changeant la relation entre l'identité des personnes et les données biométriques d'autres personnes...).</t>
  </si>
  <si>
    <t>Les données sont exploitées à d'autres fins que celles prévues et/ ou de manière injuste (ex.: fins commerciales, usurpation d'identité, utilisation à l'encontre des personnes concernées…) ou corrélées avec d'autre informations relatives aux personnes  concernées (ex. : corrélation d'adresses de résidence et de données de géolocalisation en temps réel...) dans un premier temps</t>
  </si>
  <si>
    <t>Les données sont diffusées plus que nécessaire et échappent à la maîtrise des personnes concernées (ex.: diffusion non désirée d'une photo sur internet, perte de controle d'informations publiées dans un réseau social…)</t>
  </si>
  <si>
    <t>Les données sont copiées et sauvegardées à un autre endroit sans être davantage exploitées</t>
  </si>
  <si>
    <t>Les données sont vues par des personnes qui n'ont pas à les connaître, sans que celles-ci ne les exploitent.</t>
  </si>
  <si>
    <t>1.2</t>
  </si>
  <si>
    <t>1.3</t>
  </si>
  <si>
    <t>2.1</t>
  </si>
  <si>
    <t>2.2</t>
  </si>
  <si>
    <t>3.1</t>
  </si>
  <si>
    <t>3.3</t>
  </si>
  <si>
    <t>4.1</t>
  </si>
  <si>
    <t>4.2</t>
  </si>
  <si>
    <t>4.3</t>
  </si>
  <si>
    <t>5.2</t>
  </si>
  <si>
    <t>5.3</t>
  </si>
  <si>
    <t>6.3</t>
  </si>
  <si>
    <t>M1</t>
  </si>
  <si>
    <t>M2</t>
  </si>
  <si>
    <t>M3</t>
  </si>
  <si>
    <t>M4</t>
  </si>
  <si>
    <t>M5</t>
  </si>
  <si>
    <t>M6</t>
  </si>
  <si>
    <t>M7</t>
  </si>
  <si>
    <t>M8</t>
  </si>
  <si>
    <t>M9</t>
  </si>
  <si>
    <t>M10</t>
  </si>
  <si>
    <t>M11</t>
  </si>
  <si>
    <t>M12</t>
  </si>
  <si>
    <t>M13</t>
  </si>
  <si>
    <t>M14</t>
  </si>
  <si>
    <t>2.3</t>
  </si>
  <si>
    <t>Valeur d'impact</t>
  </si>
  <si>
    <t>Impact_Arondi</t>
  </si>
  <si>
    <t>Télétravail</t>
  </si>
  <si>
    <t>13.3.a</t>
  </si>
  <si>
    <t xml:space="preserve">Une méthodologie SDLC (Software Development Life Cycle) doit être décrite et implémentée incluant la sécurité pour chaque phase (Define, Design, Develop, Deploy, Maintain); Cette méthode suit le processus de gestion du changement </t>
  </si>
  <si>
    <t>Lorsque les changements sont apportés au plateformes d'exploitation, il convient de revoir et de tester les applications critiques afin de vérifier l'absence de tout effet indésirable sur l'activité ou sur la sécurité</t>
  </si>
  <si>
    <t xml:space="preserve">Les contrats établis avec le ou les (ses) sous-traitant(s) doivent inclure les garanties nécessaires au respect des exigences de sécurité applicables aux informations. </t>
  </si>
  <si>
    <t xml:space="preserve">Il convient de surveiller, revoir et auditer à intervalles réguliers la prestation des services assurés par les fournisseurs et leurs sous-traitants éventuels </t>
  </si>
  <si>
    <t>Pour chaque système d'information et pour l'organisme , définir , documenter et mettre à jour explicitement toutes les exigences légales, réglementaires et contractuelles en vigueur, ainsi que la procédure  utilisée  par l'organisme pour satisfaire à ces exigences</t>
  </si>
  <si>
    <t>Il est nécessaire de formaliser une analyse d'impact relative à la protection des données (Data Protection Impact Assessment - GDPR) et de maintenir un registre des activités des traitements de données à caractère personnel (cf. Article 28 GDPR, min 250 personnes employées)</t>
  </si>
  <si>
    <r>
      <t>Des audits de sécurité de l'information doivent être réalisés régulièrement et ce au moins une fois par an.</t>
    </r>
    <r>
      <rPr>
        <b/>
        <sz val="11"/>
        <color rgb="FFFF0000"/>
        <rFont val="Calibri"/>
        <family val="2"/>
        <scheme val="minor"/>
      </rPr>
      <t xml:space="preserve"> </t>
    </r>
  </si>
  <si>
    <t>Impact des activités d'audit de sécurité</t>
  </si>
  <si>
    <t>Il convient de limiter et de contrôler  étroitement l'utilisation des programmes utilitaires permettant de contourner les mesures de sécurité d'un système ou d'une application</t>
  </si>
  <si>
    <t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t>
  </si>
  <si>
    <t xml:space="preserve">Il est nécessaire que l'allocation et l'utilisation des droits d'accès à privilèges doivent être restreintes et contrôlées. Tous les comptes communs et les comptes génériques doivent être proscrits. </t>
  </si>
  <si>
    <t>12.2.b</t>
  </si>
  <si>
    <t>La séparation des environnements et des équipements de développement, de test et d’exploitation doit être implémentée.</t>
  </si>
  <si>
    <t>MC1</t>
  </si>
  <si>
    <t>MC2</t>
  </si>
  <si>
    <t>MC3</t>
  </si>
  <si>
    <t>MC4</t>
  </si>
  <si>
    <t>MC5</t>
  </si>
  <si>
    <t>MC6</t>
  </si>
  <si>
    <t>MC7</t>
  </si>
  <si>
    <t>MC8</t>
  </si>
  <si>
    <t>MC9</t>
  </si>
  <si>
    <t>MC10</t>
  </si>
  <si>
    <t>MC11</t>
  </si>
  <si>
    <t>MC12</t>
  </si>
  <si>
    <t>MC13</t>
  </si>
  <si>
    <t>MC14</t>
  </si>
  <si>
    <t>Aperçu de la cartographie PIA (*)</t>
  </si>
  <si>
    <t>Onglet7</t>
  </si>
  <si>
    <t>Cartographie_PIA</t>
  </si>
  <si>
    <t>Cartographie des menaces PIA</t>
  </si>
  <si>
    <t>MI15</t>
  </si>
  <si>
    <t>MI16</t>
  </si>
  <si>
    <t>MI17</t>
  </si>
  <si>
    <t>MI18</t>
  </si>
  <si>
    <t>MI19</t>
  </si>
  <si>
    <t>MI20</t>
  </si>
  <si>
    <t>MI21</t>
  </si>
  <si>
    <t>MI22</t>
  </si>
  <si>
    <t>M15</t>
  </si>
  <si>
    <t>M16</t>
  </si>
  <si>
    <t>M17</t>
  </si>
  <si>
    <t>M18</t>
  </si>
  <si>
    <t>M19</t>
  </si>
  <si>
    <t>M20</t>
  </si>
  <si>
    <t>M21</t>
  </si>
  <si>
    <t>M22</t>
  </si>
  <si>
    <t>Surchargées</t>
  </si>
  <si>
    <t>Modification d'une note à l'insu du rédacteur, changement d'un parapheur par un autre, envoi multiple de courriers contradictoires</t>
  </si>
  <si>
    <t>Modification de chiffres dans un dossier, remplacement d'un document par un faux</t>
  </si>
  <si>
    <t>Influence (rumeur,désinformation)</t>
  </si>
  <si>
    <t>Charge de travail important, stress ou perturbation des conditions de travail, emploi d'un personnel à une tâche non maîtrisée ou mauvaise utilisation des compétences</t>
  </si>
  <si>
    <t>Man in the middle pour modifier  ou ajouter des données à un flux réseau, rejeu (réémission d'un flux intercepté)</t>
  </si>
  <si>
    <t>Manipulation inopportune lors de la mise à jour, configuration ou maintenance, contagion par un code malveillant, substituion d'un composant par un autre</t>
  </si>
  <si>
    <t>Modifications inopportunes dans une base de données, effacement de fichiers utiles au bon fonctionnement, erreur de manipulation menant à la modification de données</t>
  </si>
  <si>
    <t xml:space="preserve">Ajout d'un matériel incompatible menant à un dysfonctionnement, retrait d'un matériel indispensable au fonctionnement correct d'une application </t>
  </si>
  <si>
    <t>Utilisable en dehors de l'usage prévu</t>
  </si>
  <si>
    <t>Permet d'ajouter, retirer ou substituer des éléments (cartes, extensions) via des connecteurs (ports, slots) , permet de désactiver des éléments (port USB)</t>
  </si>
  <si>
    <t>Modifiable (paramétrables),  maîtrise insuffissante par les développeurs ou les mainteneurs (Spécification incomplètes, peu de compétences internes), ne fonctionne pas correctement ou conformément aux attentes</t>
  </si>
  <si>
    <t>Permet d'altérer les flux communiqués (interception puis réémission éventuellement après altération), seule ressource de transmission  pour le flux, permet de modifier  les règles de partage du canal informatique (protocole de transmission qui autorise l'ajout de noeuds)</t>
  </si>
  <si>
    <t>Ressources insuffisantes pour les tâches assignées, capacités inappropriées aux conditions de travail , compétences inappropiées à la fonction. Incapacité à s'adapter au changement</t>
  </si>
  <si>
    <t>Falsifiable (support papier au contenu modifiable)</t>
  </si>
  <si>
    <t>Permet d'altérer les documents communiqués , seule ressource de transmission pour le canal, permet la modification du circuit papier</t>
  </si>
  <si>
    <t xml:space="preserve">Influençable (naïf, crédule, obtus,..) </t>
  </si>
  <si>
    <t>M23</t>
  </si>
  <si>
    <t>M24</t>
  </si>
  <si>
    <t>M25</t>
  </si>
  <si>
    <t>M26</t>
  </si>
  <si>
    <t>M27</t>
  </si>
  <si>
    <t>M28</t>
  </si>
  <si>
    <t>M29</t>
  </si>
  <si>
    <t>M30</t>
  </si>
  <si>
    <t>M31</t>
  </si>
  <si>
    <t>M32</t>
  </si>
  <si>
    <t>M33</t>
  </si>
  <si>
    <t>MD23</t>
  </si>
  <si>
    <t>MD24</t>
  </si>
  <si>
    <t>MD25</t>
  </si>
  <si>
    <t>MD26</t>
  </si>
  <si>
    <t>MD27</t>
  </si>
  <si>
    <t>MD28</t>
  </si>
  <si>
    <t>MD29</t>
  </si>
  <si>
    <t>MD30</t>
  </si>
  <si>
    <t>MD31</t>
  </si>
  <si>
    <t>MD32</t>
  </si>
  <si>
    <t>MD33</t>
  </si>
  <si>
    <t>Détériorés</t>
  </si>
  <si>
    <t>Stockage de fichiers personnels, utilisation à des fins personnelles</t>
  </si>
  <si>
    <t>Unité de stockage pleine, panne de courant, surexploitation des capacités de traitement, échauffement, température excessive, attaque par dénis de service</t>
  </si>
  <si>
    <t>Ajout d'un matériel incompatible menant à une panne,  retrait d'un matériel indispensable au fonctionnement du système</t>
  </si>
  <si>
    <t>Inondation, incendie, vandalisme, dégradation du fait de l'usure naturelle, dysfonctionnement d'un dispositif de stockage</t>
  </si>
  <si>
    <t>Vol d'un ordinateur protable, perte d'un téléphone portable, mise au rebut d'un support ou d'un matériel,  disques sous dimenssionnés amenant àn une multiplication des supports et à la pertes de certains</t>
  </si>
  <si>
    <t>Effacement de données, utilisation de logiciels contrefaits ou copiés, erreur de manipulation menant à la suppression de données</t>
  </si>
  <si>
    <t>Dépassement du dimensiionnement d'une base de données, injection de données en dehors des valeurs prévues, attaque par dénis de service</t>
  </si>
  <si>
    <t>Effacement d'un exécutable en production ou de code sources, virus, bombe logique</t>
  </si>
  <si>
    <t>Non renouvellement de la licence d'un logiciel utilisé pour accéder les données, arrêt des mises à jour de maintenance de sécurité par l'éditeur , faillite de l'éditeur, corruption du module de stockage contenant les numéros de licence</t>
  </si>
  <si>
    <t>Détournement de la bande passante, téléchargement non autorisé, coupure d'accès internet</t>
  </si>
  <si>
    <t>Sectionnement de câblage, mauvaise réception du réseau WIFI, oxydation des câbles</t>
  </si>
  <si>
    <t>M34</t>
  </si>
  <si>
    <t>M35</t>
  </si>
  <si>
    <t>M36</t>
  </si>
  <si>
    <t>M37</t>
  </si>
  <si>
    <t>M38</t>
  </si>
  <si>
    <t>M39</t>
  </si>
  <si>
    <t>M40</t>
  </si>
  <si>
    <t>M41</t>
  </si>
  <si>
    <t>M42</t>
  </si>
  <si>
    <t>M43</t>
  </si>
  <si>
    <t>M44</t>
  </si>
  <si>
    <t>MD34</t>
  </si>
  <si>
    <t>MD35</t>
  </si>
  <si>
    <t>MD36</t>
  </si>
  <si>
    <t>MD37</t>
  </si>
  <si>
    <t>MD38</t>
  </si>
  <si>
    <t>MD39</t>
  </si>
  <si>
    <t>MD40</t>
  </si>
  <si>
    <t>MD41</t>
  </si>
  <si>
    <t>MD42</t>
  </si>
  <si>
    <t>MD43</t>
  </si>
  <si>
    <t>MD44</t>
  </si>
  <si>
    <t>Surchargés</t>
  </si>
  <si>
    <t>M45</t>
  </si>
  <si>
    <t>Réorganisation supprimant un processus, disparition d'un transporteur de document, vacance de postes</t>
  </si>
  <si>
    <t>Modification dans l'expédition des courriers, réaffectation des bureaux ou des locaux, réorganisation de circuit papier, changement de langue professionnelle</t>
  </si>
  <si>
    <t>Coupure du flux suite à une réorganisation, blocage du courrier du fait d'une grève</t>
  </si>
  <si>
    <t xml:space="preserve">Surcharge de courriers , surcharge d'un processus de validation </t>
  </si>
  <si>
    <t>Vol de documents, perte de dossiers lors d'un déménagement, mise au rebut</t>
  </si>
  <si>
    <t>Viellissement de documents archivés, embrasement des dossiers lors d'un incendie</t>
  </si>
  <si>
    <t>Vol de câbles de transmission en cuivre</t>
  </si>
  <si>
    <t>Accident du travail, maladie professionnelle, autre blessure ou maladie, décès, affection neurologique, psychologique ou psychiatrique</t>
  </si>
  <si>
    <t xml:space="preserve">Décès, retraite, changement d'affectation, fin de contrat ou licenciement, rachat de tout ou partie de l'organisation </t>
  </si>
  <si>
    <t>Efffacement progressif avec le temps, effacement volontaire de parties d'un texte, réutilisation des papiers  pour prendre des notes sans relation avec le traitement, utilisation des cahiers pour faire autre chose</t>
  </si>
  <si>
    <t>MD45</t>
  </si>
  <si>
    <t>Existence de limites quantitatives ou qualitatives</t>
  </si>
  <si>
    <t>Instable, unique</t>
  </si>
  <si>
    <t>Modifiable (remplaçable)</t>
  </si>
  <si>
    <t>Utilité non reconnue</t>
  </si>
  <si>
    <t>Modifiable ( Support papier au contenu effaçable, papiers thermiques non résistants aux modification de températures</t>
  </si>
  <si>
    <t xml:space="preserve">Composant de mauvaise facture ( fragile, sujet au viellissement), n'est pas approprié aux conditions d'utilisation </t>
  </si>
  <si>
    <t xml:space="preserve">Dimensionnement inapproprié des capacités de stockage, dimensionnement inapproprié des capacité de traitement, n'est pas approprié aux conditions d'utilisation </t>
  </si>
  <si>
    <t>Permet d'ajouter, retirer ou substituer  des éléments (cartes, extensions) via des connecteurs (ports, slots) permet de désactiver des éléments (port USB)</t>
  </si>
  <si>
    <t>Portable, attractif (valeur marchande)</t>
  </si>
  <si>
    <t>Modifiable (améliorable, paramétrable) , maîtrise insuffsante  par les développeurs ou les mainteneurs ( spécification incomplètes, peu de compétences internes), ne fonctionne pas correctement ou conformément aux attentes</t>
  </si>
  <si>
    <t>Possibilité d'effacer ou de supprimer des programmes, exemplaire unique , utilisation complexe (mauvaise ergonomie, peu d'explications)</t>
  </si>
  <si>
    <t>Exemplaire unique ( des contrats de licence ou du logiciel, développé en interne , attractif (rare, novateur, grande valeur commerciale), cessible (clause de cessibilité totale dans la licence)</t>
  </si>
  <si>
    <t>Permet de saisir n'importe quelle donnée, permet de saisir  n'importe quel volume  de données, permet d'exécuter des actions avec les données entrantes, peu interopérable</t>
  </si>
  <si>
    <t>Dimensionnement fixe des capacités de transmission (dimensionnnement insuffisant de la bande passante,…)</t>
  </si>
  <si>
    <t>Altérable (fragile, cassable, câble de faible structure, à nu, gainage disproportionné), unique</t>
  </si>
  <si>
    <t xml:space="preserve">Attractif, transportable, peu visible </t>
  </si>
  <si>
    <t>Limites physiques, psychologiques ou mentales</t>
  </si>
  <si>
    <t>Impact matériels</t>
  </si>
  <si>
    <t>Comptage</t>
  </si>
  <si>
    <t>D5:D124</t>
  </si>
  <si>
    <t>E5:I124</t>
  </si>
  <si>
    <t>J5:N124</t>
  </si>
  <si>
    <t>B5:B124-C5:S124</t>
  </si>
  <si>
    <t>B5:E124</t>
  </si>
  <si>
    <t>F5:F124</t>
  </si>
  <si>
    <t>G5:U124</t>
  </si>
  <si>
    <t>V5:AJ124</t>
  </si>
  <si>
    <t>K5:O124</t>
  </si>
  <si>
    <t>G5:J124</t>
  </si>
  <si>
    <t>K1:O1</t>
  </si>
  <si>
    <t xml:space="preserve">Visualisation pour chaque domaine </t>
  </si>
  <si>
    <t>C138</t>
  </si>
  <si>
    <t>A138:F226</t>
  </si>
  <si>
    <t>V1:AJ124</t>
  </si>
  <si>
    <t>G5:V124</t>
  </si>
  <si>
    <t>X5:AM124</t>
  </si>
  <si>
    <t>AN5:BC124</t>
  </si>
  <si>
    <t>BD5:BD124</t>
  </si>
  <si>
    <t>H5:W124</t>
  </si>
  <si>
    <t>Y5:AN124</t>
  </si>
  <si>
    <t>BX5:CM124</t>
  </si>
  <si>
    <t>Remarques:</t>
  </si>
  <si>
    <t>Pas applicable (Mettre une X)</t>
  </si>
  <si>
    <t>Mesure1</t>
  </si>
  <si>
    <t>Mesure2</t>
  </si>
  <si>
    <t>Mesure3</t>
  </si>
  <si>
    <t>Mesure 1</t>
  </si>
  <si>
    <t xml:space="preserve">Mesure 2 </t>
  </si>
  <si>
    <t>Mesure 3</t>
  </si>
  <si>
    <t>Justification</t>
  </si>
  <si>
    <t>PIA: Gestion des risques sur les données à caractère personnel</t>
  </si>
  <si>
    <t>PIA: Evaluation des événements redoutés sur la vie privée si aucune mesure de sécurité n'existait autour des données</t>
  </si>
  <si>
    <t>Indiquer ici l'application ou le dispositif métier concerné</t>
  </si>
  <si>
    <t>XYZ</t>
  </si>
  <si>
    <t>1 - Négligeable</t>
  </si>
  <si>
    <t>Les personnes concernées pourraient connaître des conséquences significatives, qu'elles devraient pouvoir surmonter, mais avec des difficultés réelles et significatifs</t>
  </si>
  <si>
    <t>Les personnes concernées pourraient connaître des conséquences significatives, voire irrémédiables, qu'elles pourraient ne pas surmonter</t>
  </si>
  <si>
    <t>Les personnes concernées pourraient connaître des désagréments significatifs, qu'elles pourront surmonter malgré quelques difficultés</t>
  </si>
  <si>
    <t>Les personnes concernées ne seront pas impactées ou pourraient connaître quelques désagréments, qu'elles surmonteront sans difficulté</t>
  </si>
  <si>
    <t>Descriptions génériques des impacts</t>
  </si>
  <si>
    <t>(Directs et Indirects)</t>
  </si>
  <si>
    <t>Souffrance physique ou morale, préjudice esthétique ou d'agrément.</t>
  </si>
  <si>
    <t>Préjudice d'agrément, d'esthétique  ou économique lié à l'intégrité physique.</t>
  </si>
  <si>
    <t>Perte subie ou gain manqué concernant le patrimoine des personnes.</t>
  </si>
  <si>
    <t>Exemples d'impacts corporels</t>
  </si>
  <si>
    <t>Exemples d'impacts matériels</t>
  </si>
  <si>
    <t>Exemple d'impacts moraux</t>
  </si>
  <si>
    <t>_Absence de prise en charge adéquate d'une personne non autonome (Mineur, personne sous tutelle)
_ Maux de tête passagers</t>
  </si>
  <si>
    <t>_Affection physique grave causant un préjudice à long terme (ex: aggravation de l'état de santé suite à une mauvaise prise en charge, ou au non respect  de contre-indications)
_Altération de l'intégrité corporelle par exemple  à la suite d'une agression, d'un accident domestique, de travail, etc</t>
  </si>
  <si>
    <t>_Affection physique de longue durée ou permente  (ex: suite au non respect d'une contre-indication)
_ Altération définitive de l'intégrité physique
_Décès (ex.: Meutre, suicide, accident mortel)</t>
  </si>
  <si>
    <t>_La vie privée sans préjudice réel ni objectif (ex: intrusion commerciale)
_Perte de temps pour paramétrer ses données
_Non respect de la liberté d'aller et venir en ligne du fait  du refus d'accès à un site commercial (ex: alcool du fait d'un âge erroné)</t>
  </si>
  <si>
    <t>_Affection physique (ex.: maladie bénigne suite au non respect de contre-indications)
_Absence de prise en charge causant un préjudice minime mais réel (ex: Handicap)
_Diffamation donnant lieu à des représailles physiques ou psychiques</t>
  </si>
  <si>
    <t>_Refus  de continuer à utliser les systèmes d'information (Whistleblowing activities:"fait de dénonciations", réseaux sociaux)
_Affection  psychologique mineure mais objective (Diffamation, réputation)
_Difficultés relationnelles avec l'entourage personnel ou professionnel (ex: image, réputation ternie, perte de reconnaissance)
_Sentiment d'atteinte à la vie privée sans préjudice irrémédiable
_Intimidation sur les réseaux sociaux</t>
  </si>
  <si>
    <t>_Affection psychologique grave (ex. dépression, développement d'une phobie)
_Sentiment d'atteinte à la vie privée et de préjudice irrémédiable 
_Sentiment de vulnérabilité à la suite d'une assignation en justice
_Sentiment d'atteinte aux droits fondamentaux (ex.: discrimination, liberté d'expression)
_Victime de chantage 
_Cyberbullying et harcèlement moral</t>
  </si>
  <si>
    <t>_Affection psychologique de longue durée ou permanente
_Sanction pénale
_Enlèvement
_Perte de lien familial
_Changement de statut  administratif et / ou perte d'autonomie juridique (tutelle)
_Impossibilité d'ester  en justice</t>
  </si>
  <si>
    <t>_Publicité ciblée ( information des réseaux sociaux réutilisation pou un mailing papier)
_Publicité ciblée pour des produits de consommation courants</t>
  </si>
  <si>
    <t xml:space="preserve">_Détournements d'argent non indemnisé
_Difficultés financières non temporaires (ex. Obligation de contracter un prêt)
_Opportunités ciblées , uniques et non récurrentes, perdues (ex: prêt immobilier, refus d'études, de stages ou d'emploi, interdiction d'examen)
_Interdiction bancaire
_Dégradation de biens
_Perte de logement
_Perte d'emploi
_Séparation ou divorce
_Perte financière  à la suite d'une escroquerie(ex: après une tentative  d'hameçonnage - phishing)
_Bloqué à l'étranger 
_ Perte de données clientèle
</t>
  </si>
  <si>
    <t xml:space="preserve">_Péril financier
_Dettes importants
_Impossibilité de travailler
_Impossibilité de  se reloger
_Perte de preuves dan le cadre d'un contentieux
_Perte d'accès à une infrastructure vitale (eau, électricité).
</t>
  </si>
  <si>
    <t>_Paiements non prévus (ex.: amendes attribuées de manière erronée),  frais supplémentaires (ex.: agios, frais d'avocat), défauts de paiement
_Refus d'accès à des services administratifs ou prestations commerciales
_Opportunités de confort perdues (ex: Annulation de loisirs, d'achats, de vacances, fermeture d'un compte en ligne)
_Promotion professionnelle manquée.
_Elévation de coûts (ex.: Augmentation du prix d'assurance)
_ Données non mises à jour(ex.: Poste antérieurement occupé)
_Traitement de données erronées créant par exemple  des dysfonctionnements de comptes (bancaires, clients, auprès d'organisme sociaux)
_Publicité ciblée en ligne sur un aspect vie privée que la personne  souhaitait garder confidentiel (ex: traitemetn pharmaceutique,  publicité grossesse)
_Profilage imprécis ou abusif</t>
  </si>
  <si>
    <t>Points d'attention</t>
  </si>
  <si>
    <t>Cette matrice d'impact est une base de connaissances qui devra être adapté en fonction des besoins</t>
  </si>
  <si>
    <t>On retient la valeur dont la description correspond  le mieux aux impacts  potentiels identifiés, en comparant les impacts identifiés dans le contexte considéré avec les impacts génériques de l'échelle.</t>
  </si>
  <si>
    <t>Elle peut être aumentée ou diminuée en fonction d'autre facteurs, tels que les suivants:</t>
  </si>
  <si>
    <t>Le caractère identifiant des DCP</t>
  </si>
  <si>
    <t>La nature des sources de risques</t>
  </si>
  <si>
    <t>Le nombre d'interconnexions (notamment avec l'étranger);</t>
  </si>
  <si>
    <t>Le nombre de destinataires (ce qui facilite la corrélation de DCP initialement  séparées)</t>
  </si>
  <si>
    <t>Manipulation inopportune lors de la mise à jour, configuration ou maintenance, contagion par un code malveillant, substitution d'un composant par un autre</t>
  </si>
  <si>
    <t>Dépassement du dimensionnement d'une base de données, injection de données en dehors des valeurs prévues, attaque par dénis de service</t>
  </si>
  <si>
    <t>Il convient de séparer les tâches et les domaines incomptatibles pour limiter les possibilités de modification ou de mauvais usage, non autorisé ou involontaire, des actifs de l'organisation.</t>
  </si>
  <si>
    <t xml:space="preserve">Sensibilisation et formation </t>
  </si>
  <si>
    <t>Il convient de disposer de procédures de gestion des supports amobibles conformément au plan de classification adopté par l'organisation.</t>
  </si>
  <si>
    <t>Manipulations des supports</t>
  </si>
  <si>
    <t xml:space="preserve">Il convient que les utilisateurs suivent les pratiques de l'organisation  pour l'utilisation  des informations secrètes d'authentification </t>
  </si>
  <si>
    <t>Controle de l'accès</t>
  </si>
  <si>
    <t xml:space="preserve">Il convient que les utilisateurs suivent les pratiques de l'organisation pour l'utilisation des informations secrètes d'authentification </t>
  </si>
  <si>
    <t>Limitation  des programmes utilitaires</t>
  </si>
  <si>
    <t>Il est nécessaire d'avoir une politique formelle de gestion des moyens cryptographiques utilisés au sein de son infratstructure</t>
  </si>
  <si>
    <t>Il est nécessaire d'avoir une politique formelle de gestion des moyens cryptographiques utilisés au sein de son infrastructure</t>
  </si>
  <si>
    <t>Il convient que les utilisateurs s'assurent que les matériels non surveillés sont dotés d'une protection appropriée</t>
  </si>
  <si>
    <t>Il convient que les utilisateurs s'assurent que les matériels  non surveillés sont dotés d'une protection appropriée</t>
  </si>
  <si>
    <t xml:space="preserve">Existe-t-il une politique du bureau propre pour les documents papier et les supports de stockage amovibles, et une politique de l'écran vide pour les moyens de traitement de l'information </t>
  </si>
  <si>
    <t>Est-ce que ce document a été publié et que tous les utilisateurs ont été sensibilisés aux exigences et aux procédure de sécurité destinés à protéger les matériels laissés sans surveillance</t>
  </si>
  <si>
    <t xml:space="preserve">Existe-il un contôle sur la mise en pratique de ce documents? </t>
  </si>
  <si>
    <t>Nombre d'incidents liés aux matériels laissés sans surveillances</t>
  </si>
  <si>
    <t>Existe-t-il un document décrivant formellement  sur la sécurisation du matériels (la procédure de mise au rebut des supports de stockage ?</t>
  </si>
  <si>
    <t>Cartographie et documentation de l'infrastructure</t>
  </si>
  <si>
    <t>Limitation des programmes utilitaires</t>
  </si>
  <si>
    <t>Il est nécessaire de formaliser une cartographie des composants de l'infrastructure et les procédures d'exploitation. Ceu-ci doivent être mises à jour régulièrement.</t>
  </si>
  <si>
    <t>Il est nécessaire de contrôler les changements apportés aux systèmes et moyens de traitement de l'information</t>
  </si>
  <si>
    <t>Existe-t-il une politique décrivant formellement la politique gestion des traces informatiques ?
Est-ce que le système de monitoring des traces fait l'objet d'une procédure de gestion des alertes ?</t>
  </si>
  <si>
    <t>Est-ce que ce document a été formellement approuvé par la direction ?
La gestion des traces informatiques fait-elle l'objet de formation/information systématique aux personnes concernées (exploitation, développements par ex.) ?
Est-ce que le monitoring des traces couvre l'ensemble des SI et des traces ?</t>
  </si>
  <si>
    <t>Existe-t-il un document décrivant les métriques permettant de mesurer la maîtrise de la gestion des traces informatiques  ?
Y a-t-il un plan de formation / sensibilisation concernant ce sujet ? Des actions d'amélioration continue sont-elles mises en oeuvre ?
Existe-t-il un document décrivant les métriques permettant de mesurer les résultats du monitoring des traces  ?</t>
  </si>
  <si>
    <t>Y a-t-il une revue formelle de direction concernant les métriques de la gestion des traces informatiques  , traduite en objectifs stratégiques ?  Des actions d'optimisation  sont-elles entreprises ?
Y a-t-il une revue formelle de direction concernant les métriques de la gestion du monitoring  des traces informatiques  , traduite en objectifs stratégiques ?  Des actions d'optimisation  sont-elles entreprises ?</t>
  </si>
  <si>
    <t>PV de revue de direction
% de systèmes monitorés en temps réel
Nombre d'heures de non prise de traces suite à un incident
Délai moeyn entre 2 analyses des traces informatiques
Taux d'alertes provenant des systèmes de monitoring
Délai de prise en compte des alertes
Délai de résolution
Taux de faux positif</t>
  </si>
  <si>
    <t>Des mécanismes de journalisation, de traçage et de surveillance doivent être mises en œuvre</t>
  </si>
  <si>
    <t xml:space="preserve">Des mécanismes de journalisation, de traçage et de surveillance doivent être mises en œuvre. </t>
  </si>
  <si>
    <t>Existe-t-il un document décrivant la procédure de gestion de la sécurité des réseaux incluant notamment l'architecture réseau reprenant notamment les diférentes zones réseaux, les composant réseaux  et les mécanismes de sécurité mis en oeuvre (FW, proxy, IDS/IPS, etc.) ?
Existe-t-il un document décrivant les procédures de gestion des composant de l'infrastructure telles que l'installation, la configuration et la gestion opérationnelle de ces composants ?</t>
  </si>
  <si>
    <t>Est-ce que ce document a été formellement approuvé par la direction ?
La procédure de gestion de la sécurité des réseaux fait-elle l'objet d'une information systématique aux parties prenantes (ex. Personnel d'exploitation des réseaux)?
Est-ce que ce document a été formellement approuvé par la direction ?
Les procédures de gestion font-elles l'objet d'une information systématique aux parties prenantes (ex. Personnel d'exploitation)?</t>
  </si>
  <si>
    <t xml:space="preserve">Existe-t-il un document décrivant les métriques permettant de mesurer la maîtrise de la gestion de la sécurité des réseaux?
Y a-t-il un plan/programme de formation / sensibilisation ? Des actions d'amélioration continue sont-elles mises en oeuvre ?
</t>
  </si>
  <si>
    <t xml:space="preserve">Y a-t-il une revue formelle de direction concernant les métriques de la maîtrise de la gestion de la sécurité des réseaux ?  Des actions d'optimisation  sont-elles entreprises ?
Existe-t-il un document décrivant les métriques permettant de mesurer la maîtrise de la gestion des composant de l'infrastructure ?
</t>
  </si>
  <si>
    <t>Revue technique des applications</t>
  </si>
  <si>
    <t>Controle du sous-traitant</t>
  </si>
  <si>
    <t>Il convient de surveiller, revoir et auditer à intervalles réguliers la prestation des services assurés par les fournisseurs et leur sous-traitants éventuels</t>
  </si>
  <si>
    <t>PV de revue de direction
% d'agents informés/ sensibilisés / formés à la protection à la protection des données sur les supports physiques
% de médias physiques protégés contre les accès non autorisés
PV de revue de direction
% d'agents informés/ sensibilisés sur l'usage des outils informatiques</t>
  </si>
  <si>
    <t xml:space="preserve">Des audits de sécurité de l'information doivent être réalisés régulièrement et ce au moins une fois par an. </t>
  </si>
  <si>
    <r>
      <t xml:space="preserve">Exigences 5.1- Politique de la sécurité de l'information :
</t>
    </r>
    <r>
      <rPr>
        <sz val="10"/>
        <rFont val="Arial"/>
        <family val="2"/>
      </rPr>
      <t>Il est nécessaire de s'assurer que la gouvernance de la sécurité de l'information soie définie et appliquée au sein de l'organisme</t>
    </r>
  </si>
  <si>
    <t>Cartographie du traitement</t>
  </si>
  <si>
    <t>Numéro</t>
  </si>
  <si>
    <t>A Traiter</t>
  </si>
  <si>
    <t xml:space="preserve">Risque </t>
  </si>
  <si>
    <t>Nr Ref</t>
  </si>
  <si>
    <t xml:space="preserve">Menaces </t>
  </si>
  <si>
    <t>Compute5</t>
  </si>
  <si>
    <t>Compute5a</t>
  </si>
  <si>
    <t>Onglet8</t>
  </si>
  <si>
    <t>Riskap</t>
  </si>
  <si>
    <t>Tolérance au risque</t>
  </si>
  <si>
    <t>F3:F18</t>
  </si>
  <si>
    <t xml:space="preserve">4. </t>
  </si>
  <si>
    <t>La macro riskCarto récupère le tavbleau classé en ordre de grandeur du risque pour l'onglet Cartographie_M</t>
  </si>
  <si>
    <t>Etablir si le risque doit traiter ou pas en fonction de la valeur de la tolérence au risque</t>
  </si>
  <si>
    <t>Classement des domaines d'impact</t>
  </si>
  <si>
    <t>Par rapport à votre processus métier, pourriez vous classer les domaines d'impact  par ordre d'importance?</t>
  </si>
  <si>
    <t>P</t>
  </si>
  <si>
    <t xml:space="preserve">Il convient de disposer de procédures de gestion des supports amovibles conformément au plan de classification adopté par l'organisation </t>
  </si>
  <si>
    <t>Récupération de la priorité d'impact de l'onglet "Questionnaire"</t>
  </si>
  <si>
    <t>B</t>
  </si>
  <si>
    <t xml:space="preserve">Récupération du résultat de l'impact de chaque question </t>
  </si>
  <si>
    <t>H</t>
  </si>
  <si>
    <t>G</t>
  </si>
  <si>
    <t>Multiplication de la valeur de l'impact par la priorité d'impact - C*G</t>
  </si>
  <si>
    <t>Res. Impact Priorisé</t>
  </si>
  <si>
    <t>Résultat de l'impact suivant la pondération 1-2-4-8 se trouvant dans l'onglet "References" - B66-B69</t>
  </si>
  <si>
    <t xml:space="preserve">Moyenne  de l'impact Priorisé de la menace pour chaque critère de la sécurité (CIA) provenant de l'onglet "Compute0" </t>
  </si>
  <si>
    <t>Renvoie la valeur la plus haute de l'impact pour les trois critères de sécurité (DCI) avec la fonction MAX multiplié par le facteur de pondération établi dans l'onglet "Compute4b". Ce facteur de pondération est déterminé  par l'évaluation de la maturité de certaines mesures de sécurité qui influencent l'impact</t>
  </si>
  <si>
    <t>Influence de la maturité sur l'impact de la menace</t>
  </si>
  <si>
    <t>On part du principe que plus la maturité est haute, plus l'impact de la menace diminue. Donc, La valeur renvoyé de la cellule  est l'inverse de la valeur de maturité:   La fonction GAUCHE est utilisé pour renvoyer le premier charactère pour chaque cellule se trouvant dans la colonne E (niveau de maturité) additionné de 1 à chaque fois et en fonction du résultat obtenu,le resultat renvoyé est cellle renvoyée de l'onglet "référence"C51:D56</t>
  </si>
  <si>
    <t>Le tableau valide l'influence  de l'exigence de sécurité sur l'impact dans une des catégories de menaces</t>
  </si>
  <si>
    <t>Y4:AN4</t>
  </si>
  <si>
    <t>Les resultats obtenus sont utilisés dans l'onglet "compute2:M3-M18" au niveau du résultat d'impact</t>
  </si>
  <si>
    <t>L'influence de la maturité sur la menace est obtenue par la moyenne des résultats de la colonne de la menace correspondante</t>
  </si>
  <si>
    <t xml:space="preserve">Objectif global : on part du principe que certaines mesures de sécurité de l'ISO  peuvent diminuer l'impact de certaines menaces. En effet, on part du postulat suivant: Un fort pourvoir de réaction organisationelle, procédurale et technique face à un évènement non-désiré peut minimiser  les effets de cette évènement redouté. Dans ce cadre , la diminution de l'imact se fait à partir du moment où maturité de certaines mesures est au moins égale à 4. on a postulé que 11 mesures de sécurité pouvait avoir une influence sur l'impact de certaines mesures </t>
  </si>
  <si>
    <t>Arrondi le résultat à un nombre entier le plus proche avec la fonction ARRONDI</t>
  </si>
  <si>
    <t>4 - Maximal</t>
  </si>
  <si>
    <t>de l</t>
  </si>
  <si>
    <t>Il convient de protéger de manière appropriée l'information transitant par la messagerie electronique</t>
  </si>
  <si>
    <t>Questionnaire Métier</t>
  </si>
  <si>
    <t>Cartographie des risques sur la vie privée</t>
  </si>
  <si>
    <t>Validation</t>
  </si>
  <si>
    <r>
      <t xml:space="preserve">Les menaces génériques qui suivent sont conçues pour être exhaustives, indépendantes et appliquées aux spécificités de la protection de la vie privée (CNIL). Les menaces (ou évènements redoutés) sont de trois types: </t>
    </r>
    <r>
      <rPr>
        <b/>
        <sz val="10"/>
        <rFont val="Arial"/>
        <family val="2"/>
      </rPr>
      <t>Accès illégimes aux DCP, Modification non désirées des DCP, Disparition des DCP.</t>
    </r>
  </si>
  <si>
    <t>5_Plan_d_actions</t>
  </si>
  <si>
    <t>En fonction de la priorisation des mesures de sécurité, un plan d'actions  est établi</t>
  </si>
  <si>
    <t>Element</t>
  </si>
  <si>
    <t>IN/OUT</t>
  </si>
  <si>
    <t>Origine</t>
  </si>
  <si>
    <t>Cible</t>
  </si>
  <si>
    <t>Commentaire</t>
  </si>
  <si>
    <t>1 - Questionnaire</t>
  </si>
  <si>
    <t>OUT</t>
  </si>
  <si>
    <t>Compute 0</t>
  </si>
  <si>
    <t>Etablir le niveau d'exigence</t>
  </si>
  <si>
    <t>IN</t>
  </si>
  <si>
    <t>Filtrer les exigences réelles</t>
  </si>
  <si>
    <t>Compute 1</t>
  </si>
  <si>
    <t>Compute 1a</t>
  </si>
  <si>
    <t>Compute 3</t>
  </si>
  <si>
    <t>Compute 4</t>
  </si>
  <si>
    <t>Compute 4a</t>
  </si>
  <si>
    <t>Etablir la vraisemblance de chaque menace</t>
  </si>
  <si>
    <t>Tableau_de_correspondance</t>
  </si>
  <si>
    <t>Etablir la correspondance entre exigences maturité et norme ISO 27002</t>
  </si>
  <si>
    <t>Compute 2</t>
  </si>
  <si>
    <t>Indicateur d'impact par menace</t>
  </si>
  <si>
    <t>Liste des indicateurs d'impact par menace</t>
  </si>
  <si>
    <t>Lise des indicateurs de vraisemblance par menace</t>
  </si>
  <si>
    <t>Macro "RiskCarto" : cartographie des risques/menaces</t>
  </si>
  <si>
    <t>Macro "Traitement" : Résultat priorités et tri</t>
  </si>
  <si>
    <t>4 - Priorité des mesures</t>
  </si>
  <si>
    <t>Macro "FiltreSuppDoublons" : supprimer les mesures en doublon</t>
  </si>
  <si>
    <t>6 - Plan d'actions</t>
  </si>
  <si>
    <t>Macro "Plan_d_actions" : Etablir le plan d'actions en fonction des priorités et des choix de décision de traitement</t>
  </si>
  <si>
    <t>2 - Maturité</t>
  </si>
  <si>
    <t>- Moins d'un jour</t>
  </si>
  <si>
    <t>- De un jour à une semaine maximum</t>
  </si>
  <si>
    <t>- Plus d'une semaine</t>
  </si>
  <si>
    <t>Onglet "Contexte"</t>
  </si>
  <si>
    <t>Onglet "Flowchart"</t>
  </si>
  <si>
    <t>Onglet"Questionnaire"</t>
  </si>
  <si>
    <t>Onglet "Maturité"</t>
  </si>
  <si>
    <t>Onglet "Menaces"</t>
  </si>
  <si>
    <t>Onglet "Priorité des Mesures"</t>
  </si>
  <si>
    <t>Onglet "Plan d'actions"</t>
  </si>
  <si>
    <t>Graphiques principaux sur la sécurité déstinés à l'établissement de rapport</t>
  </si>
  <si>
    <t>Max</t>
  </si>
  <si>
    <t>Min</t>
  </si>
  <si>
    <t>Déviance</t>
  </si>
  <si>
    <t>Tolérance au risque:</t>
  </si>
  <si>
    <t>Déterminiation du niveau d'impact PIA pour chaque des 45 menaces identifiées par le CNIL</t>
  </si>
  <si>
    <r>
      <t xml:space="preserve">Exemple de scénario : 
Une ancienne version des données a été utilisée accidentellement pour envoyer un reporting à l'Europe. Des subsides sont remis en cause suite à cette erreur.
</t>
    </r>
    <r>
      <rPr>
        <sz val="10"/>
        <color rgb="FFFF0000"/>
        <rFont val="Arial"/>
        <family val="2"/>
      </rPr>
      <t xml:space="preserve"> </t>
    </r>
  </si>
  <si>
    <t xml:space="preserve">Récupération des résultats de l'analyse d'impact sur la vie privée (onglet PIA_DACP) </t>
  </si>
  <si>
    <t>Utilisation de la fonction Gauche pour récupérer la valeur  d'impact de D10:D56</t>
  </si>
  <si>
    <t>Valeur d'impact (E10:E56) multiplié par 1 pour être considérer comme un format "ENTIER"</t>
  </si>
  <si>
    <t>Récupération des menaces de la vie privée (onglet Resultat_DACP)</t>
  </si>
  <si>
    <t>Quel serait l'impact "Privé" métier en cas de disparition  délibérée ou non de données à caractère personnel?</t>
  </si>
  <si>
    <t>Quel serait l'impact "Privé" métier en cas disparition délibérée ou non de données à caractère personnel?</t>
  </si>
  <si>
    <t>Quel serait l'impact "Privé" en cas de modification  involontaire  ou non de données à caractère personnel?</t>
  </si>
  <si>
    <t>Violattions potentielles</t>
  </si>
  <si>
    <t>La partie d'étude d'impact sur la vie privée de l'outil nous permet uniquement de visualiser la cartographie des risques relatives à la vie privée. On considère que le  risque de l'évènement redouté se trouvant de zone rouge est inacceptable et qu'il doit faire l'objet d'une réduction du risque.  Sur base de la méthodologie délivrée par le CNIL, le risque sur 45 évènements redoutés est évalué.  Les impacts sur la vie privée  pour des évènements redoutés sont déterminé par le questionnaire ci-joint  et la vraissemblance sur les 45 évènements redoutés est donné automatiquement après avoir évaluer le niveau de maturité de chaque mesures de sécurité prise en considération dans l'onglet "Maturité".</t>
  </si>
  <si>
    <t>Objectifs visé</t>
  </si>
  <si>
    <t xml:space="preserve">Rediffusion </t>
  </si>
  <si>
    <t xml:space="preserve">Dysfonctionnement </t>
  </si>
  <si>
    <t>Multiplication du résultat d'impact vie privée avec la valeur du tableau d'appartenance  correspondante</t>
  </si>
  <si>
    <t>9.</t>
  </si>
  <si>
    <t>10.</t>
  </si>
  <si>
    <t>11.</t>
  </si>
  <si>
    <t>12.</t>
  </si>
  <si>
    <t>Compte le nombre de fois ou l'impact est évalué pour chaque menace</t>
  </si>
  <si>
    <t>Donne la moyenne de l'impact pour chaque menace</t>
  </si>
  <si>
    <t>La fonction "Arrondi " la deuxième décimale  sur le résultat de l'impact est utilisé</t>
  </si>
  <si>
    <t>Adaptation du résultat de l'impact de 1 à 8  sur l'échelle 1 à 4</t>
  </si>
  <si>
    <t>PIA_DACP</t>
  </si>
  <si>
    <t>Resultat_DACP</t>
  </si>
  <si>
    <t>DCP_Compute1</t>
  </si>
  <si>
    <t>DCP_Compute2</t>
  </si>
  <si>
    <t>Analyse d'impact sur la vie privée selon la méthodologie du CNIL</t>
  </si>
  <si>
    <t>2-Maturité</t>
  </si>
  <si>
    <t xml:space="preserve">DCP_Resultat </t>
  </si>
  <si>
    <t>Etablir le niveau d'impact pour chaque menace sur la vie privée</t>
  </si>
  <si>
    <t>Etablir le niveau de vraissemblance pour chaque menace sur la vie privée</t>
  </si>
  <si>
    <t>licst l'indicateur de vraissemblance par menace sur la vie privée</t>
  </si>
  <si>
    <t>lister l'indicateur d'impact par menace sur la vie privée</t>
  </si>
  <si>
    <t>DCP_Resultat</t>
  </si>
  <si>
    <t>DCP_Resultat, Cartographie_PIA</t>
  </si>
  <si>
    <t>Macro" Cartographie PIA" : Cartographie des risques + listes des trois premières recommandations pour les menaces dont le risque est évalué comme indésirable.</t>
  </si>
  <si>
    <t>Visualisation des risques PIA et  des trois recommendations par chaque menace dont le risque est évalué comme indésirable.</t>
  </si>
  <si>
    <t>Compute 3a</t>
  </si>
  <si>
    <t>Etablir la maturité cible - Récupération de l'impact</t>
  </si>
  <si>
    <t>Compute 4b</t>
  </si>
  <si>
    <t>Compute 4b,Compute 0</t>
  </si>
  <si>
    <t>3 - Menaces</t>
  </si>
  <si>
    <t>Compute 5a</t>
  </si>
  <si>
    <t>Liste des menaces à traiter en fonction de leur risque</t>
  </si>
  <si>
    <t xml:space="preserve">OUT </t>
  </si>
  <si>
    <t>Resultats_plan</t>
  </si>
  <si>
    <t xml:space="preserve">Analyse de risques sur le processus métier </t>
  </si>
  <si>
    <t xml:space="preserve">Données Graphiques: Radar Business </t>
  </si>
  <si>
    <t xml:space="preserve">Données Graphiques: Dashboard Business </t>
  </si>
  <si>
    <t>Données Graphique: Radar ISO</t>
  </si>
  <si>
    <t>Données Graphique: Tableaux de board_ISO</t>
  </si>
  <si>
    <t>Données Graphique: Priorité des actions</t>
  </si>
  <si>
    <t>SOA</t>
  </si>
  <si>
    <t xml:space="preserve">Radar Business </t>
  </si>
  <si>
    <t xml:space="preserve">Dashboard Business </t>
  </si>
  <si>
    <t>Radar ISO</t>
  </si>
  <si>
    <t>Tableaux de board_ISO</t>
  </si>
  <si>
    <t>Priorité des actions</t>
  </si>
  <si>
    <t>Graphique</t>
  </si>
  <si>
    <t>Etablir la déclaration d'applicabilité (ISO27001)</t>
  </si>
  <si>
    <t>Récupération des exigences de sécurité et leur maturité de l'onglet "computea1"</t>
  </si>
  <si>
    <t>Première colonne: Tableaux d'appartenance de l'exigence de sécurité par menace (Oui/Non - 1/0)</t>
  </si>
  <si>
    <t>Somme des valeurs  de la vraissemblance pour chaque menace</t>
  </si>
  <si>
    <t>Valeurs total de la vraissemblance divisé par la valeux maximum possible de la vraissemblance pour chaque menace chaque menace  (CT125/G125)</t>
  </si>
  <si>
    <t>Récupération des menaces  et leur risque associé de l'onglet "Resultat_DACP"</t>
  </si>
  <si>
    <t>A2:D46</t>
  </si>
  <si>
    <t>E2:E46</t>
  </si>
  <si>
    <t>F2:F46</t>
  </si>
  <si>
    <t>G2:G46</t>
  </si>
  <si>
    <t>A51:GXXX</t>
  </si>
  <si>
    <t xml:space="preserve">Récupération de la première exigence de sécurité dont la valeur de vraissemblance est la plus haute pour la menace associée. </t>
  </si>
  <si>
    <t>Récupération de la seconde exigence de sécurité dont la valeur de vraissemblance est la plus haute pour la menace associée</t>
  </si>
  <si>
    <t xml:space="preserve">Récupération de la troisième exigence de sécurité dont la valeur de vraissemblance est la plus haute pour la menace associée. </t>
  </si>
  <si>
    <t>E2:G46</t>
  </si>
  <si>
    <t>Trouver la valeur la plus haute de la vraissemblance dans la colonne correspondante à la menace dans l'onglet "DCP_Compute2" et renvoyé l'exigence de sécurité correspondante</t>
  </si>
  <si>
    <t>Triage et établissement des mesures de sécurité à afficher sur l'onglet "Cartographie_PIA" en exécutant la Macro</t>
  </si>
  <si>
    <t>Onglet9</t>
  </si>
  <si>
    <t>Maturité cible si OUI (défaut = 3)</t>
  </si>
  <si>
    <t>Libellé</t>
  </si>
  <si>
    <t>Cellule</t>
  </si>
  <si>
    <t>Type de données</t>
  </si>
  <si>
    <t>E11</t>
  </si>
  <si>
    <t>E12</t>
  </si>
  <si>
    <t>E13</t>
  </si>
  <si>
    <t>E14</t>
  </si>
  <si>
    <t>E15</t>
  </si>
  <si>
    <t>E16</t>
  </si>
  <si>
    <t xml:space="preserve">Accessibles : </t>
  </si>
  <si>
    <t>E19</t>
  </si>
  <si>
    <t>E20</t>
  </si>
  <si>
    <t>E21</t>
  </si>
  <si>
    <t>E22</t>
  </si>
  <si>
    <t>E23</t>
  </si>
  <si>
    <t>Transactions</t>
  </si>
  <si>
    <t>E25</t>
  </si>
  <si>
    <t>Hébergement/extrenalisation</t>
  </si>
  <si>
    <t>E27</t>
  </si>
  <si>
    <t>Moins d'un jour</t>
  </si>
  <si>
    <t>E30</t>
  </si>
  <si>
    <t>Moins d'une semaine</t>
  </si>
  <si>
    <t>E31</t>
  </si>
  <si>
    <t>Plus d'une semaine</t>
  </si>
  <si>
    <t>E32</t>
  </si>
  <si>
    <t>E35</t>
  </si>
  <si>
    <t>E36</t>
  </si>
  <si>
    <t>E37</t>
  </si>
  <si>
    <t>E38</t>
  </si>
  <si>
    <t>E41</t>
  </si>
  <si>
    <t>E42</t>
  </si>
  <si>
    <t>E43</t>
  </si>
  <si>
    <t>E46</t>
  </si>
  <si>
    <t>E47</t>
  </si>
  <si>
    <t>E48</t>
  </si>
  <si>
    <t>Périodes critiques</t>
  </si>
  <si>
    <t>E56</t>
  </si>
  <si>
    <t>1.0</t>
  </si>
  <si>
    <t>Prise de connaissance</t>
  </si>
  <si>
    <t>Piégeage par un keylogger logiciel, contagion par un code malvaillant, installation d'un outil de prise de controle à distance, substitution d'un composant par un autre lors d'une mise à jour, d'une opération  de maintenance  ou d'une installation (des bouts de codes ou applications sont installés ou remplacés</t>
  </si>
  <si>
    <t xml:space="preserve">Vol d'un ordinateur portable, perte d'un téléphone portable, mise au rebut d'un support ou d'un matériel,  disques sous dimenssionnés amenant à une multiplication des supports </t>
  </si>
  <si>
    <t>Le principe d'utilisation de l'outil est l'amélioration continue : outre l'utilité d'établir une évaluation du risque lié au périmètre donné, cet outil permet également d'accompagner l'organisme dans son évolution et sa maturité vis-à-vis des problèmes de sécurité. Il sera donc important d'établir un planning d'utilisation de cet outil avec chaque intervenant concerné pour chaque étape du processus d'analyse de risques.</t>
  </si>
  <si>
    <t>L'onglet "Flowchart" donne un aperçu schématique des étapes de l'analyse de risques à réaliser. Cette onglet permet de parcourir facilement les étapes de l'analyse d'avant ou en arrière, et ce au travers de liens actifs.</t>
  </si>
  <si>
    <t>Ici, la tolérance au risque est mise au niveau 4 par défaut. C’est-à-dire que les risques dont la valeur est identique ou supérieure à ce niveau devront être traités. Le niveau 4 correspond à la frontière entre la zone verte et jaune du tableau des risques. En fonction des objectifs stratégiques de l'organisation, cette valeur peut être modifié au niveau de la cellule "F2".</t>
  </si>
  <si>
    <t>Version: 1.0</t>
  </si>
  <si>
    <t>Préparer le plan de traitement des mesures de sécurité en fonction du poids des menaces</t>
  </si>
  <si>
    <t>Prise de conscience</t>
  </si>
  <si>
    <t>A10:48</t>
  </si>
  <si>
    <t>E10:E48</t>
  </si>
  <si>
    <t>F10:F48</t>
  </si>
  <si>
    <t>G10:G48</t>
  </si>
  <si>
    <t>A53:B97</t>
  </si>
  <si>
    <t>Tableau d'appartenance qui détermine si les impacts vie privée sont  influencées par la menace</t>
  </si>
  <si>
    <t>C53:Z97</t>
  </si>
  <si>
    <t>AA53:AX97</t>
  </si>
  <si>
    <t>AY53:AY97</t>
  </si>
  <si>
    <t>AZ53:AZ97</t>
  </si>
  <si>
    <t>BA53:BA97</t>
  </si>
  <si>
    <t>BB53:BB97</t>
  </si>
  <si>
    <t>Onglet "PIA_DACP"</t>
  </si>
  <si>
    <t>Onglet "Resultat_DACP"</t>
  </si>
  <si>
    <t>Onglet "Cartographie_PIA"</t>
  </si>
  <si>
    <t>Avant propos</t>
  </si>
  <si>
    <t>Modus operandi - partie 2: Etude d'impact sur la vie privée</t>
  </si>
  <si>
    <t xml:space="preserve">Modus operandi - Partie 1: Analyse de risques </t>
  </si>
  <si>
    <t>Types de suites</t>
  </si>
  <si>
    <t>1 ou 0</t>
  </si>
  <si>
    <t>Poids de l'exigences (récupération de la priorité de compute4a- CN5-CN24)</t>
  </si>
  <si>
    <t>Récupération des 45 menaces de l'onglet Resultat_DACP</t>
  </si>
  <si>
    <t>I1:CT3</t>
  </si>
  <si>
    <t>I5:CT124</t>
  </si>
  <si>
    <t>A5:E124</t>
  </si>
  <si>
    <t>G5:G124</t>
  </si>
  <si>
    <t>H5:H124</t>
  </si>
  <si>
    <t>Récupération de la valeur de la maturité en fonction du tableau de l'onglet "reference" multiplié par la valeur de la colonne C "en vigueur"</t>
  </si>
  <si>
    <t>Si la maturité est supérieur à la maturité désirée, le poids de l'exigences est divisé par la maturité, au sinon le poids reste inchangé</t>
  </si>
  <si>
    <t>Multiplication du poids (H)  par  la valeur correspondante du tableaux d'appartenance et la maturité correspondante(F)</t>
  </si>
  <si>
    <t>CV5:EN124</t>
  </si>
  <si>
    <t>CV125:EN125</t>
  </si>
  <si>
    <t>CV126:EN126</t>
  </si>
  <si>
    <t>EO5:GG124</t>
  </si>
  <si>
    <t>Multiplication de la maturité par le poids etabli en CV5:EN124 divisé par la valeur obtenue en CV126:EN126</t>
  </si>
  <si>
    <t>EO4:GG4</t>
  </si>
  <si>
    <t>EO126:EO126</t>
  </si>
  <si>
    <t>EO125:EN125</t>
  </si>
  <si>
    <t>L’approche générale de l'outil d'analyse de risques consiste à pouvoir donner rapidement un avis sur la situation de sécurité de l'information sur un périmètre donné à un instant T. Au travers de cet outil, le conseiller en sécurité dispose de moyens visuels et de rapportage afin de défendre son plan d'actions et de faciliter la prise de décision au niveau du management.</t>
  </si>
  <si>
    <t xml:space="preserve">L'onglet "Contexte" permet d'établir la fiche signalétique de l'analyse que vous allez entreprendre. </t>
  </si>
  <si>
    <t>Le questionnaire métier permet de connaître les attentes et les besoins du métier en termes de sécurité. Ce questionnaire se décompose en deux parties:
- la première identifie les types de données traitées et leur niveau de sensibilité, les contraintes et obligations métiers, etc. Cette partie permet de déterminer le niveau d'exigence à respecter en termes de confidentialité, d'intégrité et de disponibilité: 
  --&gt; Répondez aux dix premières questions par "Oui/Non " en complétant éventuellement la réponse dans la zone de commentaire. En cas de réponses multiples (plusieurs "Oui"), l'outil choisira le risque le plus élevé pour générer les exigences.
- la seconde évalue l'impact sur le processus donné suivant l'établissement d'évènements redoutés:
  --&gt; Classez le type d'impact par ordre d'importance;
  --&gt; Etablissez les pires scénario d'incident pour chaque critère de sécurité dans la zone pourvu à cet effet;
  --&gt; Evaluez le niveau d'impact sur les scénarii d'incident choisis à l'aide du menu déroulant
Remarques Importantes:
- Ce questionnaire doit être parcouru à chaque cycle d'évaluation. En effet, les besoins en sécurité peuvent évoluer quand l'application métier subit des modifications (e.g: accèder à de nouvelles données).
- Le niveau d'impact doit être soigneusement choisi en fonction de la matrice d'impact disponible dans l'onglet "Matric Impact".</t>
  </si>
  <si>
    <t>En fonction du questionnaire métier, une liste d'exigences de sécurité est établie. Il existe trois niveaux d'exigences de sécurité: Général (ESG) - Standard (ESS) - Forte (ESF). Dans le cas d'un niveau maximum, 48 groupes d'exigences de sécurité devront être évalués en terme de maturité. Les niveaux de maturité représentent la manière dont une organisation exécute, contrôle, maintient et assure le suivi de ces exigences.</t>
  </si>
  <si>
    <t>Dans l'onglet "maturité, pour chaque exigence de sécurité appliquée déterminez le niveau de maturité à l'aide du menu déroulant. Il peut apparaître que, suivant le contexte particulier du périmètre, certaines exigences initialement demandée soient peu ou non pertinentes, elle devrait délors être exclue de l'analyse . Dans ce cas, mettez un "X" dans la colonne prévue " Pas applicable" au même niveau de la mesure non pertinente afin de la supprimer partiellement de l'analyse de maturité.</t>
  </si>
  <si>
    <t xml:space="preserve">L'onglet "menaces" permet de faire l'appréciation des risques sur 16 menaces définies. Afin d'aider l'appréciateur, l'application calcule automatiquement la vraisemblance et l'impact pour chaque menace à titre indicatif. Ces indicateurs proviennent des résultats des deux onglets précédents "Questionnaire" et "Maturité". L'utilisateur doit se mettre à l'esprit que d'autres sources d'information peuvent influencer l'appréciation de ces deux paramètres. De plus, la "tolérance au risque" appelée communément "Appétit pour le risque " est introduite à ce niveau. En effet, la tolérance au risque peut être définie comme un niveau de risque que l'organisation est prête à accepter et à prendre pour atteindre ses objectifs stratégiques. </t>
  </si>
  <si>
    <t>Pour chaque menaces, il vous est demandé d'évaluer la vraisemblance (colonne F) et l'impact potentiel (Colonne O). Après cela, vous pouvez visualiser la cartographie des risques en cliquant sur le bouton "Cartographie des risques" (cellule "P2") L'aperçu de la cartographie des risques est alors présentée automatiquement via l'onglet "Cartographie_M"</t>
  </si>
  <si>
    <t>La bouton "Traitement" présent au niveau de l'onglet "Cartographie_M" permet l'exécution d'une macro visant à d'établir la liste des traitements / mesures prioritaires. Cette liste est présentée automatiquement lors de l'exécution de la macro via l'onglet "Priorité des mesures". Le bouton "Eliminer les doublons" (Cellule "H2") permet d'éliminer les mesures de sécurité qui sont présentées plusieurs fois dans la liste des mesures prioritaires.</t>
  </si>
  <si>
    <t>Pour chaque mesure de sécurité associé au risque, il est nécessaire de déterminer sa priorité d'implémentation. La priorité d'implémentation est établie par l'évaluation de mise en œuvre et par la priorité stratégique de l'organisme: 
 --&gt; L'évaluation de mise en oeuvre correspond à la complexité et au coût d'implémentation de la mesure de sécurité. 
 --&gt; La priorité stratégique correspond aux lignes prioritaires de la direction. 
Le type de traitement du risque doit également être spécifié. Il existe 4 types de traitement du risque proposés: la réduction, le transfert, le maintien ou le refus du risque
 --&gt; Il est recommandé de toujours privilégier la réduction du risque avant d'envisager les trois autres options de traitement.</t>
  </si>
  <si>
    <t>Afin d'établir la priorité d'implémentation, il vous est demandé de complèter, pour chaque mesure de sécurité retenue, "l'évaluation de mise en œuvre" (colonne F), " la priorité stratégique" (colonne G) et le "traitement" (colonne H ) au travers de menus déroulants. La priorité d'implémentation établie, vous pouvez créer votre plan d'actions en cliquant sur le bouton "Plan d'actions"(cellule "I2"). Le plan d'actions est alors présenté automatiquement via l'onglet "Plan_d'_actions"</t>
  </si>
  <si>
    <t>L'onglet "Plan d'actions" reprend le plan d'actions initial reprenant les mesures de sécurité. Pour chacuen d'entre elles, le type de traitement, la priorité ainsi que la référence et la description succintre de la mesure de sécurité ISO27002 associée sont indiqués dans le tableau.</t>
  </si>
  <si>
    <t>Les colonnes "H"et "I", respectivement nommés "Statut" et "Date d'échéance", vous permet de pouvoir faire le suivi du plan d'actions.</t>
  </si>
  <si>
    <t>Cette outil permet d'avoir une visualisation des risques relatifs à la vie privée sur un contexte bien défini suivant la méthodologie décrite par le CNIL. Cette visualisation ne donne qu'un aperçu des menaces considérées comme intolérable et qui doivent être traitées absolument. Il est important de signaler que l'étude d'impact sur la vie privée repose sur un contexte bien défini et ne se limite pas qu'à cette visualisation des risques. En effet, la qualité du processus métier n'est pas tenu en compte dans cette analyse. Une mauvaise qualité de ce processus peut engendrer directement ou indirectement d'autres menaces qui peuvent avoir un impact sur la vie privée.</t>
  </si>
  <si>
    <t>Avant de pouvoir étudier l'impact sur la vie privée, il est indispensable de répondre au questionnaire métier proposé dans l'onglet "1_Questionnaire" et de faire l'analyse de maturité sur les exigences de sécurité disponible dans l'onglet "2_Maturité". En effet, la maturité des exigences de sécurité indiquée dans cet onglet est en utilisée pour le calcul de la vraisemblance des 45 menaces sur la vie privée..</t>
  </si>
  <si>
    <r>
      <t>A l'aide de la matrice d'impact de l'onglet "</t>
    </r>
    <r>
      <rPr>
        <b/>
        <sz val="11"/>
        <color theme="1"/>
        <rFont val="Calibri"/>
        <family val="2"/>
        <scheme val="minor"/>
      </rPr>
      <t>Matrice Impact PIA</t>
    </r>
    <r>
      <rPr>
        <sz val="11"/>
        <color theme="1"/>
        <rFont val="Calibri"/>
        <family val="2"/>
        <scheme val="minor"/>
      </rPr>
      <t>" vous devez évaluer le niveau d'impacts au niveau corporels, moraux et matériels pour chaque violation potentielle proposée.</t>
    </r>
  </si>
  <si>
    <r>
      <t>Les résultats sont alors directement obtenus et visibles dans l'onglet "</t>
    </r>
    <r>
      <rPr>
        <b/>
        <sz val="11"/>
        <color theme="1"/>
        <rFont val="Calibri"/>
        <family val="2"/>
        <scheme val="minor"/>
      </rPr>
      <t>Resultat_DACP</t>
    </r>
    <r>
      <rPr>
        <sz val="11"/>
        <color theme="1"/>
        <rFont val="Calibri"/>
        <family val="2"/>
        <scheme val="minor"/>
      </rPr>
      <t>"</t>
    </r>
  </si>
  <si>
    <r>
      <t>L'onglet "</t>
    </r>
    <r>
      <rPr>
        <b/>
        <sz val="11"/>
        <color theme="1"/>
        <rFont val="Calibri"/>
        <family val="2"/>
        <scheme val="minor"/>
      </rPr>
      <t>Resultat_DACP</t>
    </r>
    <r>
      <rPr>
        <sz val="11"/>
        <color theme="1"/>
        <rFont val="Calibri"/>
        <family val="2"/>
        <scheme val="minor"/>
      </rPr>
      <t>" liste les 45 menaces sur la vie privée pour lesquelles la vraisemblance et l'impact de chaque événement redouté est calculé automatiquement. Chaque événement redouté est associé à un type d'impact et à une liste d'exigences de sécurité. 
 --&gt; L'impact pour chaque événement redouté est calculé au travers, notamment, du questionnaire d'impact sur la vie privée.
 --&gt; La vraisemblance est quant à elle obtenue via l'analyse de maturité des exigences de sécurités associées à l'évènement redouté. 
 --&gt; Pour chacune des 45 menaces, un risque sur la vie privée est donc calculé sur base de l'impact et de la vraisemblance.</t>
    </r>
  </si>
  <si>
    <r>
      <t>Le bouton "</t>
    </r>
    <r>
      <rPr>
        <b/>
        <sz val="11"/>
        <color theme="1"/>
        <rFont val="Calibri"/>
        <family val="2"/>
        <scheme val="minor"/>
      </rPr>
      <t>Cartographie_PIA</t>
    </r>
    <r>
      <rPr>
        <sz val="11"/>
        <color theme="1"/>
        <rFont val="Calibri"/>
        <family val="2"/>
        <scheme val="minor"/>
      </rPr>
      <t>" situé en haut à droite de l'onglet "</t>
    </r>
    <r>
      <rPr>
        <b/>
        <sz val="11"/>
        <color theme="1"/>
        <rFont val="Calibri"/>
        <family val="2"/>
        <scheme val="minor"/>
      </rPr>
      <t>Resultat_DACP</t>
    </r>
    <r>
      <rPr>
        <sz val="11"/>
        <color theme="1"/>
        <rFont val="Calibri"/>
        <family val="2"/>
        <scheme val="minor"/>
      </rPr>
      <t>" permet d'établir la cartographie des risques sur la vie privée.</t>
    </r>
  </si>
  <si>
    <r>
      <t>L'onget "</t>
    </r>
    <r>
      <rPr>
        <b/>
        <sz val="11"/>
        <color theme="1"/>
        <rFont val="Calibri"/>
        <family val="2"/>
        <scheme val="minor"/>
      </rPr>
      <t>Cartographie_PI</t>
    </r>
    <r>
      <rPr>
        <sz val="11"/>
        <color theme="1"/>
        <rFont val="Calibri"/>
        <family val="2"/>
        <scheme val="minor"/>
      </rPr>
      <t>A" permet d'avoir une vue générale des risques associés aux événements redoutés. Les évenements redoutés dont le risque est compris entre 12 et 14 sont listés avec les trois premières mesures de sécurité à titre indicatif. En effet, plusieurs mesures des sécurités peuvent intervenir pour diminuer le niveau du risque.</t>
    </r>
  </si>
  <si>
    <r>
      <t>L'onglet "</t>
    </r>
    <r>
      <rPr>
        <b/>
        <sz val="11"/>
        <color theme="1"/>
        <rFont val="Calibri"/>
        <family val="2"/>
        <scheme val="minor"/>
      </rPr>
      <t>Radar Business</t>
    </r>
    <r>
      <rPr>
        <sz val="11"/>
        <color theme="1"/>
        <rFont val="Calibri"/>
        <family val="2"/>
        <scheme val="minor"/>
      </rPr>
      <t>" donne une vue de la sécurité orientée "management". En effet, la maturité de la securité de l'information est reportée uniquement sur 5 grands axes de la sécurité qui sont: la culture de la sécurité, l'engagement de la direction , la conformité, l'amélioration permanente et la sécurité des systèmes d'information.</t>
    </r>
  </si>
  <si>
    <r>
      <t>L'onglet "</t>
    </r>
    <r>
      <rPr>
        <b/>
        <sz val="11"/>
        <color theme="1"/>
        <rFont val="Calibri"/>
        <family val="2"/>
        <scheme val="minor"/>
      </rPr>
      <t>Dashboard Business</t>
    </r>
    <r>
      <rPr>
        <sz val="11"/>
        <color theme="1"/>
        <rFont val="Calibri"/>
        <family val="2"/>
        <scheme val="minor"/>
      </rPr>
      <t>" propose des vues détaillées des mesures de sécurité prises pour chacun des 5 axes de la sécurité de l'information.</t>
    </r>
  </si>
  <si>
    <r>
      <t>L'onglet "</t>
    </r>
    <r>
      <rPr>
        <b/>
        <sz val="11"/>
        <color theme="1"/>
        <rFont val="Calibri"/>
        <family val="2"/>
        <scheme val="minor"/>
      </rPr>
      <t>Tableaux de bord ISO</t>
    </r>
    <r>
      <rPr>
        <sz val="11"/>
        <color theme="1"/>
        <rFont val="Calibri"/>
        <family val="2"/>
        <scheme val="minor"/>
      </rPr>
      <t>" permet de présenter la maturité de la sécurité de l'information en fonction des domaines ISO 27002. Cet onglet donne la possibilité de voir l'évolution de la maturité aux cours du temps sous forme de diagramme représentant la maturité initiale, actuelle et cible. Dans ce cadre, les résultats de la première évaluation doit être répercutée dans la colonne "Maturité initiale" afin de visualiser cette évolution.</t>
    </r>
  </si>
  <si>
    <r>
      <t>Onglet "</t>
    </r>
    <r>
      <rPr>
        <b/>
        <sz val="11"/>
        <color theme="1"/>
        <rFont val="Calibri"/>
        <family val="2"/>
        <scheme val="minor"/>
      </rPr>
      <t>SOA</t>
    </r>
    <r>
      <rPr>
        <sz val="11"/>
        <color theme="1"/>
        <rFont val="Calibri"/>
        <family val="2"/>
        <scheme val="minor"/>
      </rPr>
      <t xml:space="preserve">" donne un aperçu des mesures de sécurité de l'ISO 27002 qui sont exigées pour le périmètre analysé et le statut de leur maturité. Cet onglet est utile car il fournit la déclaration d'applicabilité telle que requise par la norme ISO27001. Cette déclaration d'applicabilité a pour but de définir le sous ensemble des 114 mesures ISO27002 qui doivent être implémentées afin de traiter les risques et de justifier l'inclusion ou l'exclusion de ces mesures </t>
    </r>
  </si>
  <si>
    <t xml:space="preserve">Modus Opérandi : </t>
  </si>
  <si>
    <r>
      <t>Pour avoir plus de détails sur  les étapes de l'analyse de risques, allez vers 
 l'onglet</t>
    </r>
    <r>
      <rPr>
        <b/>
        <sz val="10"/>
        <color theme="1"/>
        <rFont val="Arial"/>
        <family val="2"/>
      </rPr>
      <t xml:space="preserve"> "Guide d'utilisation" </t>
    </r>
  </si>
  <si>
    <r>
      <t>Après avoir répondu au questionnaire métier et à l'analyse de maturité des exigences de sécurité, le questionnaire présenté dans l'onglet "</t>
    </r>
    <r>
      <rPr>
        <b/>
        <sz val="11"/>
        <color theme="1"/>
        <rFont val="Calibri"/>
        <family val="2"/>
        <scheme val="minor"/>
      </rPr>
      <t>PIA_DACP</t>
    </r>
    <r>
      <rPr>
        <sz val="11"/>
        <color theme="1"/>
        <rFont val="Calibri"/>
        <family val="2"/>
        <scheme val="minor"/>
      </rPr>
      <t>" permet d'estimer l'impact sur la vie privée. Ce questionnaire se décompose en 8 questions et couvre les trois violations potentielles suivantes: accès illégitime, modifications non désirée et disparition des DACP. Ces trois violations potentielles représentent donc des événements redoutés pouvant avoir différentes conséquences s'ils se produisent. Ces conséquences sont appelées 'types de suites'. le descritif des types de suites est proposé à droite de chaque question. Pour chaque violation potentielle, les types de suites retenus sont présentés ci-dessous:</t>
    </r>
  </si>
  <si>
    <t xml:space="preserve">_Accès illégitime aux DACP: "Prise de connaissance" - "Stockage" - "Rediffusion" - "Exploitation" . </t>
  </si>
  <si>
    <t xml:space="preserve">_Modification non désirée des DACP: "Dysfonctionnement" - "Exploitation" </t>
  </si>
  <si>
    <t>_Disparition non désirée des DACP: "Dysfonctionnement" - "Blocage"</t>
  </si>
  <si>
    <t>Objectif global : Détermination des impacts PIA sur le contexte défini.</t>
  </si>
  <si>
    <t>Objectif global : Etablir la vraissemblance de la menace PIA en fonction des niveaux de maturité des exigences de sécurité
déterminées auparavant.</t>
  </si>
  <si>
    <t>Somme des valeurs  obtenues dans le tableau CV5:EN124 pour chaque menace</t>
  </si>
  <si>
    <t>Objectif global: Donner les trois premières exigences pour chaque menace PIA dont le risque est au dessus de 12</t>
  </si>
  <si>
    <t>Evaluer l'impacts sur la vie privée sur des violations potentielles</t>
  </si>
  <si>
    <t xml:space="preserve">Estimer la maturité des exigences de sécurité sur base d'une échelle de maturité qui va de 1 à 5. </t>
  </si>
  <si>
    <t>Identifier les exigences en sécurité et de déterminer l'impact des événements redoutés du processus métier</t>
  </si>
  <si>
    <t>Evaluer la vraisemblance et l'impact sur 16 menaces afin d'en déterminer les risques sur le(s) processus métier.</t>
  </si>
  <si>
    <t>Analyse des risques sur la vie privée</t>
  </si>
  <si>
    <t>Questionnaire d'impact sur la vie privée</t>
  </si>
  <si>
    <t xml:space="preserve">Donne l'analyse des risques sur les données à caractère personnel. </t>
  </si>
  <si>
    <t>Visualisation  des risques sur la vie privée . Les risques situés dans la zone rouge sont considérés comme inacceptable et doivent faire l'objet d'un traitement.</t>
  </si>
  <si>
    <t xml:space="preserve">Etablir la priorité du traitement  en  fonction du coût, de facilité d'implémentation et de  priorité stratégiques des exigences de sécurité.  </t>
  </si>
  <si>
    <t xml:space="preserve">Analyse de risques  sur base de la maturité des exigences de sécurité déterminées </t>
  </si>
  <si>
    <t xml:space="preserve">Première version de l'étude d'impacts sur la vie privée suivant la méthodologie de la CNIL </t>
  </si>
  <si>
    <t xml:space="preserve">Liste les menaces les plus critiques  et expose les trois premières mesures </t>
  </si>
  <si>
    <r>
      <t xml:space="preserve">
</t>
    </r>
    <r>
      <rPr>
        <b/>
        <u/>
        <sz val="12"/>
        <rFont val="Franklin Gothic Book"/>
      </rPr>
      <t/>
    </r>
  </si>
  <si>
    <t>Reprise de la valeur de la vraissemblance de chaque menace du point 11,</t>
  </si>
  <si>
    <t>Dans l'onglet "DCP_Compute 2", la priorité des exigences est donné par la multiplication du poids de l'exigences et l'inverse de sa maturité dans la partie I5-CT124</t>
  </si>
  <si>
    <t xml:space="preserve">Calcul de l'indicateur de la vraissemblance: Si la valeur est en dessous de 0,30 la vraissemblance de la menace est à 4 (valeur haute); si elle est au-dessus de 0,75 elle est basse . </t>
  </si>
  <si>
    <t>VERSION 1.0</t>
  </si>
  <si>
    <t>Le tableau d'applicabilité donne 0 si l'exigence de sécurité n'a aucune influence, donne 0,4 si l'inverse de la maturité de l''exigence est égale à 1 et donne 0,6 si l'inverse de la maturité de l'exigence est égale à 2, et donne 0,8 si l'inverse de la maturité de l'exigence est égale à 3; autrement c'est 1</t>
  </si>
  <si>
    <t>Récupération des menaces de l'onglet "3_Menaces"</t>
  </si>
  <si>
    <t>Récupération de la valeur du risque de l'onglet "3_Menaces"</t>
  </si>
  <si>
    <t>Poids multiplé par la valeur  se trouvant dans la colonne "En vigueur"</t>
  </si>
  <si>
    <t>Multiplication du poids d'efficacité de la mesure avec la valeur se trouvant dans la colonne "en vigueur"</t>
  </si>
  <si>
    <t>BG5:BV124</t>
  </si>
  <si>
    <t>Vraissemblance de la menace : Quand tout est à 1, le total est à 1 et Quand tout est à 5, le total est à 0,2 pour chaque menace</t>
  </si>
  <si>
    <t>CO4:DD4</t>
  </si>
  <si>
    <t>CO124:DD124</t>
  </si>
  <si>
    <t>CO5:DD124</t>
  </si>
  <si>
    <t>Reprise  du résultat obtenu du tableau précédent divisé par   la ligne BG127:BV127 . Cette ligne correspond à la somme du poids de chaque menace multiplié par 6 moins la somme de chaque menace</t>
  </si>
  <si>
    <t>Impacts corporels</t>
  </si>
  <si>
    <t>Valeur de la maturité désirée (KGI):</t>
  </si>
  <si>
    <t>Niveau d'exigence</t>
  </si>
  <si>
    <t>Valeur calculée</t>
  </si>
  <si>
    <t>1.0.1</t>
  </si>
  <si>
    <t>.</t>
  </si>
  <si>
    <t>Abus de ressources ICT à des fins non autorisées, résultant en perte de productivité et/ou dégradation du service</t>
  </si>
  <si>
    <t>Calcul des exigences de sécurité prises en compte en fonction des réponses émises dans le questionnaire métier</t>
  </si>
  <si>
    <r>
      <rPr>
        <b/>
        <sz val="10"/>
        <rFont val="Arial"/>
        <family val="2"/>
      </rPr>
      <t>Utilisation de la table de décision</t>
    </r>
    <r>
      <rPr>
        <sz val="10"/>
        <rFont val="Arial"/>
        <family val="2"/>
      </rPr>
      <t xml:space="preserve">
La colonne "Niveau" décide du choix des exigences (voir dans liste des exigences). Le niveau dépend de la colonne "score" et des colonnes "Seuils" . Dès que le score atteint un certain seuil, le niveau correspondant (tête de colonne) est atteint. Un seuil à 0 signifie que l'exigence sera toujours affichée. Les exigences de type "ESG" sont toujours affichées. Les seuils peuvent être changés.
Le score dépend de différents paramètres par catégorie : 
  - Les critères DICT s'ils sont pertinents (Valeur à "O" dans la colonne)
  - Le poids relatif de chaque critère (tous à "1" = poids égal)
  - La valeur totale de chaque critère dans le questionnaire</t>
    </r>
  </si>
  <si>
    <t>Détermination du niveau d'exigence de sécurité en fonction des réponses émises dans le questionnaire métier</t>
  </si>
  <si>
    <t>Compute0a</t>
  </si>
  <si>
    <t xml:space="preserve">Divulgation de la base clients et/ou de statistiques des profils publiés sur internet.
</t>
  </si>
  <si>
    <t>Le système central de la base clients est indisponible en pleine période de rentrée scolaire ==&gt; impossible d'inscrire de nouveaux clients et dégradation des canaux de ventes disponibles.</t>
  </si>
  <si>
    <t>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t>
  </si>
  <si>
    <t>Ref Menace</t>
  </si>
  <si>
    <t>Niveau du Risque</t>
  </si>
  <si>
    <t xml:space="preserve">Classer  de 1 à 4 les domaines d'impact. Sachant que 1 est le moins important et 4 est le plus important. Justification
</t>
  </si>
  <si>
    <t>MC2, MC8, MC9, MC12, MC14, MD24, MD26, MD30, MD32</t>
  </si>
  <si>
    <t>T03, T05</t>
  </si>
  <si>
    <t>T01, T07</t>
  </si>
  <si>
    <t>T08, T09</t>
  </si>
  <si>
    <t>T06, T10, T13, T14, T15</t>
  </si>
  <si>
    <t>T02, T11, T12, T16</t>
  </si>
  <si>
    <t>Valeur du risque correspondante  pour la priorité de traitement</t>
  </si>
  <si>
    <t>Risque calculé</t>
  </si>
  <si>
    <t>Risque de priorité</t>
  </si>
  <si>
    <t>MC5, MC7, MC10, MC11, MC13</t>
  </si>
  <si>
    <t>MI18, MI20, MI21</t>
  </si>
  <si>
    <t>MC1, MC4, MC6, MI15, MI16, MI17, MI19, MD23, MD25, MD27, MD28, MD29, MD31, MD33, MD34</t>
  </si>
  <si>
    <t xml:space="preserve">Evolutions "Bug" ou "Patch": 
- Permettre dans le radar Business d'indiquer l'évolution de la maturité de l'organisation : "Cible"- "Initial" et "actuel"
- Ajouter un filtre dans l'analyse de maturité sur les catégories ISO
- Modification libellé menace T06
- Modification du poids de la mesure 6.1.2 pour deux menaces-T01,T03
- Modification du poids de la mesure 6.2.2 pour deux menaces- T01,T03
- Modification du poiids de la mesure 17.2 pour la menace -T01
- Mofication de la macro traitement - apparaitre les menaces par mesure + suppression des doublons
- Verrouillage des onglets primaires sans mot de passe
- Déplacement du tableau de calcul relatif à la catégorie des exigences dans un onglet calcul
- Suppression de "0-Non applicable" du menu déroulant "priorité stratégique"
- Dans l'onglet "Priorité des mesures", faire intervenir le niveau de risques pour le calcul de la priorité d'implémentation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</si>
</sst>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4" formatCode="_-* #,##0.00\ &quot;€&quot;_-;\-* #,##0.00\ &quot;€&quot;_-;_-* &quot;-&quot;??\ &quot;€&quot;_-;_-@_-"/>
    <numFmt numFmtId="164" formatCode="[$-40C]d\ mmmm\ yyyy;@"/>
    <numFmt numFmtId="165" formatCode="0.0"/>
    <numFmt numFmtId="166" formatCode="&quot;JA&quot;;0;&quot;NEE&quot;"/>
    <numFmt numFmtId="167" formatCode="&quot;OUI&quot;;0;&quot;NON&quot;"/>
    <numFmt numFmtId="168" formatCode="dd/mm/yy;@"/>
    <numFmt numFmtId="169" formatCode="#,##0.00;[Red]#,##0.00"/>
    <numFmt numFmtId="170" formatCode="0.00000"/>
    <numFmt numFmtId="171" formatCode="&quot;Oui&quot;;0;&quot;Non&quot;"/>
  </numFmts>
  <fonts count="17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12"/>
      <name val="Arial"/>
      <family val="2"/>
    </font>
    <font>
      <sz val="10"/>
      <name val="Arial"/>
      <family val="2"/>
    </font>
    <font>
      <b/>
      <sz val="10"/>
      <color indexed="9"/>
      <name val="Arial"/>
      <family val="2"/>
    </font>
    <font>
      <sz val="8"/>
      <name val="Arial"/>
      <family val="2"/>
    </font>
    <font>
      <sz val="9"/>
      <name val="Arial"/>
      <family val="2"/>
    </font>
    <font>
      <b/>
      <sz val="9"/>
      <name val="Arial"/>
      <family val="2"/>
    </font>
    <font>
      <b/>
      <sz val="8"/>
      <name val="Arial"/>
      <family val="2"/>
    </font>
    <font>
      <sz val="11"/>
      <color theme="1"/>
      <name val="Calibri"/>
      <family val="2"/>
      <scheme val="minor"/>
    </font>
    <font>
      <u/>
      <sz val="11"/>
      <color theme="10"/>
      <name val="Calibri"/>
      <family val="2"/>
    </font>
    <font>
      <b/>
      <sz val="14"/>
      <color indexed="9"/>
      <name val="Arial"/>
      <family val="2"/>
    </font>
    <font>
      <b/>
      <i/>
      <sz val="8"/>
      <name val="Arial"/>
      <family val="2"/>
    </font>
    <font>
      <u/>
      <sz val="10"/>
      <color indexed="12"/>
      <name val="Arial"/>
      <family val="2"/>
    </font>
    <font>
      <b/>
      <sz val="14"/>
      <color theme="0"/>
      <name val="Arial"/>
      <family val="2"/>
    </font>
    <font>
      <sz val="10"/>
      <color theme="1"/>
      <name val="Arial"/>
      <family val="2"/>
    </font>
    <font>
      <sz val="10"/>
      <name val="Arial"/>
      <family val="2"/>
    </font>
    <font>
      <sz val="10"/>
      <color indexed="63"/>
      <name val="Arial"/>
      <family val="2"/>
    </font>
    <font>
      <b/>
      <sz val="10"/>
      <color indexed="55"/>
      <name val="Arial"/>
      <family val="2"/>
    </font>
    <font>
      <b/>
      <sz val="10"/>
      <color rgb="FFFF0000"/>
      <name val="Arial"/>
      <family val="2"/>
    </font>
    <font>
      <b/>
      <i/>
      <sz val="10"/>
      <color theme="5"/>
      <name val="Arial"/>
      <family val="2"/>
    </font>
    <font>
      <b/>
      <sz val="10"/>
      <color theme="0"/>
      <name val="Arial"/>
      <family val="2"/>
    </font>
    <font>
      <sz val="11"/>
      <name val="Calibri"/>
      <family val="2"/>
      <scheme val="minor"/>
    </font>
    <font>
      <b/>
      <sz val="16"/>
      <color theme="1" tint="0.249977111117893"/>
      <name val="Calibri"/>
      <family val="2"/>
      <scheme val="minor"/>
    </font>
    <font>
      <b/>
      <sz val="9"/>
      <color indexed="81"/>
      <name val="Tahoma"/>
      <family val="2"/>
    </font>
    <font>
      <sz val="10"/>
      <color theme="5"/>
      <name val="Arial"/>
      <family val="2"/>
    </font>
    <font>
      <sz val="9"/>
      <color indexed="81"/>
      <name val="Tahoma"/>
      <family val="2"/>
    </font>
    <font>
      <b/>
      <sz val="18"/>
      <name val="Calibri"/>
      <family val="2"/>
      <scheme val="minor"/>
    </font>
    <font>
      <b/>
      <sz val="12"/>
      <color theme="0"/>
      <name val="Arial"/>
      <family val="2"/>
    </font>
    <font>
      <i/>
      <sz val="10"/>
      <color indexed="63"/>
      <name val="Arial"/>
      <family val="2"/>
    </font>
    <font>
      <sz val="11"/>
      <color rgb="FF000000"/>
      <name val="Calibri"/>
      <family val="2"/>
      <scheme val="minor"/>
    </font>
    <font>
      <b/>
      <sz val="11"/>
      <color theme="1"/>
      <name val="Calibri"/>
      <family val="2"/>
      <scheme val="minor"/>
    </font>
    <font>
      <b/>
      <u/>
      <sz val="14"/>
      <color theme="1"/>
      <name val="Calibri"/>
      <family val="2"/>
      <scheme val="minor"/>
    </font>
    <font>
      <b/>
      <sz val="10"/>
      <color theme="1"/>
      <name val="Arial"/>
      <family val="2"/>
    </font>
    <font>
      <b/>
      <sz val="20"/>
      <color theme="1" tint="0.249977111117893"/>
      <name val="Calibri"/>
      <family val="2"/>
      <scheme val="minor"/>
    </font>
    <font>
      <sz val="10"/>
      <color theme="1"/>
      <name val="Calibri"/>
      <family val="2"/>
      <scheme val="minor"/>
    </font>
    <font>
      <sz val="11"/>
      <color indexed="8"/>
      <name val="Calibri"/>
      <family val="2"/>
    </font>
    <font>
      <b/>
      <sz val="12"/>
      <color indexed="8"/>
      <name val="Arial"/>
      <family val="2"/>
      <charset val="1"/>
    </font>
    <font>
      <sz val="11"/>
      <name val="Arial"/>
      <family val="2"/>
      <charset val="1"/>
    </font>
    <font>
      <b/>
      <sz val="11"/>
      <color theme="0"/>
      <name val="Calibri"/>
      <family val="2"/>
      <scheme val="minor"/>
    </font>
    <font>
      <sz val="16"/>
      <color theme="1"/>
      <name val="Calibri"/>
      <family val="2"/>
      <scheme val="minor"/>
    </font>
    <font>
      <sz val="16"/>
      <color rgb="FF000000"/>
      <name val="Calibri"/>
      <family val="2"/>
    </font>
    <font>
      <b/>
      <sz val="11"/>
      <color rgb="FF000000"/>
      <name val="Calibri"/>
      <family val="2"/>
    </font>
    <font>
      <b/>
      <sz val="11"/>
      <color rgb="FFFFFFFF"/>
      <name val="Calibri"/>
      <family val="2"/>
    </font>
    <font>
      <sz val="14"/>
      <color theme="1"/>
      <name val="Calibri"/>
      <family val="2"/>
      <scheme val="minor"/>
    </font>
    <font>
      <sz val="11"/>
      <color theme="1"/>
      <name val="Calibri"/>
      <family val="2"/>
    </font>
    <font>
      <sz val="10"/>
      <color rgb="FF000000"/>
      <name val="Arial"/>
      <family val="2"/>
    </font>
    <font>
      <b/>
      <sz val="20"/>
      <color theme="1"/>
      <name val="Century Gothic"/>
      <family val="2"/>
    </font>
    <font>
      <sz val="16"/>
      <color theme="1"/>
      <name val="Franklin Gothic Book"/>
      <family val="2"/>
    </font>
    <font>
      <sz val="12"/>
      <color theme="1"/>
      <name val="Franklin Gothic Book"/>
      <family val="2"/>
    </font>
    <font>
      <b/>
      <sz val="8"/>
      <color theme="1"/>
      <name val="Calibri"/>
      <family val="2"/>
      <scheme val="minor"/>
    </font>
    <font>
      <b/>
      <sz val="10"/>
      <color theme="1"/>
      <name val="Franklin Gothic Book"/>
      <family val="2"/>
    </font>
    <font>
      <sz val="9"/>
      <color theme="1"/>
      <name val="Franklin Gothic Book"/>
      <family val="2"/>
    </font>
    <font>
      <b/>
      <sz val="12"/>
      <color theme="1"/>
      <name val="Franklin Gothic Book"/>
      <family val="2"/>
    </font>
    <font>
      <sz val="10"/>
      <name val="Calibri"/>
      <family val="2"/>
      <scheme val="minor"/>
    </font>
    <font>
      <b/>
      <sz val="10"/>
      <color theme="0" tint="-4.9989318521683403E-2"/>
      <name val="Arial"/>
      <family val="2"/>
    </font>
    <font>
      <sz val="11"/>
      <color rgb="FFFF0000"/>
      <name val="Calibri"/>
      <family val="2"/>
      <scheme val="minor"/>
    </font>
    <font>
      <b/>
      <u/>
      <sz val="10"/>
      <name val="Arial"/>
      <family val="2"/>
    </font>
    <font>
      <sz val="10"/>
      <color theme="3"/>
      <name val="Arial"/>
      <family val="2"/>
    </font>
    <font>
      <b/>
      <sz val="18"/>
      <name val="Arial"/>
      <family val="2"/>
    </font>
    <font>
      <b/>
      <sz val="16"/>
      <name val="Arial"/>
      <family val="2"/>
    </font>
    <font>
      <sz val="12"/>
      <name val="Arial"/>
      <family val="2"/>
    </font>
    <font>
      <sz val="12"/>
      <name val="Verdana"/>
      <family val="2"/>
    </font>
    <font>
      <b/>
      <u/>
      <sz val="12"/>
      <name val="Arial"/>
      <family val="2"/>
    </font>
    <font>
      <b/>
      <sz val="12"/>
      <color theme="1"/>
      <name val="Arial"/>
      <family val="2"/>
    </font>
    <font>
      <sz val="10"/>
      <color indexed="12"/>
      <name val="Arial"/>
      <family val="2"/>
    </font>
    <font>
      <i/>
      <sz val="10"/>
      <color indexed="12"/>
      <name val="Arial"/>
      <family val="2"/>
    </font>
    <font>
      <b/>
      <sz val="10"/>
      <color theme="1"/>
      <name val="Calibri"/>
      <family val="2"/>
      <scheme val="minor"/>
    </font>
    <font>
      <b/>
      <sz val="11"/>
      <name val="Calibri"/>
      <family val="2"/>
      <scheme val="minor"/>
    </font>
    <font>
      <sz val="10"/>
      <color theme="0"/>
      <name val="Arial"/>
      <family val="2"/>
    </font>
    <font>
      <sz val="8.1"/>
      <color rgb="FF303030"/>
      <name val="Arial"/>
      <family val="2"/>
    </font>
    <font>
      <sz val="10"/>
      <name val="Times New Roman"/>
      <family val="1"/>
    </font>
    <font>
      <sz val="11"/>
      <color indexed="8"/>
      <name val="Calibri"/>
      <family val="2"/>
      <charset val="1"/>
    </font>
    <font>
      <sz val="10"/>
      <color indexed="8"/>
      <name val="Times New Roman"/>
      <family val="1"/>
    </font>
    <font>
      <sz val="12"/>
      <name val="Arial"/>
      <family val="1"/>
      <charset val="1"/>
    </font>
    <font>
      <b/>
      <sz val="10"/>
      <name val="Times New Roman"/>
      <family val="1"/>
    </font>
    <font>
      <sz val="12"/>
      <name val="Times New Roman"/>
      <family val="1"/>
    </font>
    <font>
      <sz val="11"/>
      <color theme="0"/>
      <name val="Calibri"/>
      <family val="2"/>
      <scheme val="minor"/>
    </font>
    <font>
      <i/>
      <sz val="10"/>
      <name val="Arial"/>
      <family val="2"/>
    </font>
    <font>
      <b/>
      <u/>
      <sz val="16"/>
      <color theme="1"/>
      <name val="Arial"/>
      <family val="2"/>
    </font>
    <font>
      <b/>
      <sz val="14"/>
      <color theme="1"/>
      <name val="Calibri"/>
      <family val="2"/>
      <scheme val="minor"/>
    </font>
    <font>
      <b/>
      <sz val="16"/>
      <color theme="1"/>
      <name val="Calibri"/>
      <family val="2"/>
      <scheme val="minor"/>
    </font>
    <font>
      <b/>
      <sz val="14"/>
      <name val="Arial"/>
      <family val="2"/>
    </font>
    <font>
      <sz val="18"/>
      <name val="Arial"/>
      <family val="2"/>
    </font>
    <font>
      <sz val="18"/>
      <name val="Arial"/>
      <family val="2"/>
      <charset val="1"/>
    </font>
    <font>
      <sz val="18"/>
      <color theme="1"/>
      <name val="Arial"/>
      <family val="2"/>
      <charset val="1"/>
    </font>
    <font>
      <b/>
      <sz val="20"/>
      <color indexed="8"/>
      <name val="Arial"/>
      <family val="2"/>
      <charset val="1"/>
    </font>
    <font>
      <sz val="10"/>
      <color rgb="FF7F0055"/>
      <name val="Courier New"/>
      <family val="3"/>
    </font>
    <font>
      <sz val="9"/>
      <color rgb="FF111111"/>
      <name val="Courier New"/>
      <family val="3"/>
    </font>
    <font>
      <sz val="10"/>
      <color theme="4"/>
      <name val="Arial"/>
      <family val="2"/>
    </font>
    <font>
      <sz val="10"/>
      <color theme="0" tint="-0.249977111117893"/>
      <name val="Arial"/>
      <family val="2"/>
    </font>
    <font>
      <b/>
      <sz val="11"/>
      <color rgb="FFFF0000"/>
      <name val="Calibri"/>
      <family val="2"/>
      <scheme val="minor"/>
    </font>
    <font>
      <sz val="9"/>
      <name val="Franklin Gothic Book"/>
      <family val="2"/>
    </font>
    <font>
      <b/>
      <sz val="8"/>
      <color theme="1"/>
      <name val="Arial"/>
      <family val="2"/>
    </font>
    <font>
      <sz val="8"/>
      <color theme="1"/>
      <name val="Arial"/>
      <family val="2"/>
    </font>
    <font>
      <sz val="10"/>
      <color rgb="FFFF0000"/>
      <name val="Arial"/>
      <family val="2"/>
    </font>
    <font>
      <b/>
      <u/>
      <sz val="11"/>
      <color theme="1"/>
      <name val="Franklin Gothic Book"/>
      <family val="2"/>
    </font>
    <font>
      <b/>
      <u/>
      <sz val="18"/>
      <name val="Arial"/>
      <family val="2"/>
    </font>
    <font>
      <b/>
      <sz val="9"/>
      <color theme="1"/>
      <name val="Franklin Gothic Book"/>
      <family val="2"/>
    </font>
    <font>
      <b/>
      <u/>
      <sz val="12"/>
      <color theme="1"/>
      <name val="Arial"/>
      <family val="2"/>
    </font>
    <font>
      <b/>
      <u/>
      <sz val="12"/>
      <color theme="1"/>
      <name val="Franklin Gothic Book"/>
    </font>
    <font>
      <b/>
      <u/>
      <sz val="12"/>
      <name val="Franklin Gothic Book"/>
    </font>
    <font>
      <sz val="12"/>
      <color theme="1"/>
      <name val="Franklin Gothic Book"/>
    </font>
    <font>
      <sz val="12"/>
      <color rgb="FFFF0000"/>
      <name val="Franklin Gothic Book"/>
    </font>
    <font>
      <sz val="14"/>
      <name val="Arial"/>
      <family val="2"/>
    </font>
    <font>
      <b/>
      <u/>
      <sz val="14"/>
      <name val="Arial"/>
      <family val="2"/>
    </font>
    <font>
      <b/>
      <sz val="18"/>
      <color theme="0"/>
      <name val="Calibri"/>
      <family val="2"/>
      <scheme val="minor"/>
    </font>
    <font>
      <b/>
      <u/>
      <sz val="10"/>
      <color theme="1"/>
      <name val="Arial"/>
      <family val="2"/>
    </font>
    <font>
      <sz val="12"/>
      <color theme="1"/>
      <name val="Calibri"/>
      <family val="2"/>
      <scheme val="minor"/>
    </font>
    <font>
      <b/>
      <sz val="12"/>
      <color theme="1"/>
      <name val="Calibri"/>
      <family val="2"/>
      <scheme val="minor"/>
    </font>
    <font>
      <b/>
      <i/>
      <sz val="11"/>
      <color theme="1"/>
      <name val="Calibri"/>
      <family val="2"/>
      <scheme val="minor"/>
    </font>
    <font>
      <b/>
      <u/>
      <sz val="12"/>
      <name val="Calibri"/>
      <family val="2"/>
      <scheme val="minor"/>
    </font>
    <font>
      <b/>
      <sz val="12"/>
      <color theme="1"/>
      <name val="Calibri"/>
      <family val="2"/>
    </font>
  </fonts>
  <fills count="5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39997558519241921"/>
        <bgColor indexed="64"/>
      </patternFill>
    </fill>
    <fill>
      <patternFill patternType="solid">
        <fgColor rgb="FFC00000"/>
        <bgColor indexed="64"/>
      </patternFill>
    </fill>
    <fill>
      <patternFill patternType="solid">
        <fgColor indexed="43"/>
        <bgColor indexed="64"/>
      </patternFill>
    </fill>
    <fill>
      <patternFill patternType="solid">
        <fgColor indexed="41"/>
        <bgColor indexed="64"/>
      </patternFill>
    </fill>
    <fill>
      <patternFill patternType="solid">
        <fgColor indexed="44"/>
        <bgColor indexed="64"/>
      </patternFill>
    </fill>
    <fill>
      <patternFill patternType="solid">
        <fgColor indexed="15"/>
        <bgColor indexed="64"/>
      </patternFill>
    </fill>
    <fill>
      <patternFill patternType="solid">
        <fgColor indexed="11"/>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92D050"/>
        <bgColor rgb="FF000000"/>
      </patternFill>
    </fill>
    <fill>
      <patternFill patternType="solid">
        <fgColor indexed="31"/>
        <bgColor indexed="22"/>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7"/>
        <bgColor indexed="64"/>
      </patternFill>
    </fill>
    <fill>
      <patternFill patternType="solid">
        <fgColor theme="6" tint="0.59999389629810485"/>
        <bgColor indexed="64"/>
      </patternFill>
    </fill>
    <fill>
      <patternFill patternType="solid">
        <fgColor rgb="FFD8E4BC"/>
        <bgColor rgb="FF000000"/>
      </patternFill>
    </fill>
    <fill>
      <patternFill patternType="solid">
        <fgColor rgb="FFE6B8B7"/>
        <bgColor rgb="FF000000"/>
      </patternFill>
    </fill>
    <fill>
      <patternFill patternType="solid">
        <fgColor theme="4" tint="0.79998168889431442"/>
        <bgColor indexed="64"/>
      </patternFill>
    </fill>
    <fill>
      <patternFill patternType="solid">
        <fgColor rgb="FFB7DEE8"/>
        <bgColor rgb="FF000000"/>
      </patternFill>
    </fill>
    <fill>
      <patternFill patternType="solid">
        <fgColor theme="0"/>
        <bgColor rgb="FF000000"/>
      </patternFill>
    </fill>
    <fill>
      <patternFill patternType="solid">
        <fgColor theme="6" tint="0.79998168889431442"/>
        <bgColor indexed="64"/>
      </patternFill>
    </fill>
    <fill>
      <patternFill patternType="solid">
        <fgColor theme="0" tint="-4.9989318521683403E-2"/>
        <bgColor rgb="FF000000"/>
      </patternFill>
    </fill>
    <fill>
      <patternFill patternType="solid">
        <fgColor theme="2" tint="-9.9978637043366805E-2"/>
        <bgColor indexed="64"/>
      </patternFill>
    </fill>
    <fill>
      <patternFill patternType="solid">
        <fgColor theme="4" tint="0.3999450666829432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5"/>
        <bgColor indexed="64"/>
      </patternFill>
    </fill>
    <fill>
      <patternFill patternType="solid">
        <fgColor theme="4"/>
        <bgColor indexed="64"/>
      </patternFill>
    </fill>
    <fill>
      <patternFill patternType="solid">
        <fgColor rgb="FFBBA8D8"/>
        <bgColor indexed="64"/>
      </patternFill>
    </fill>
    <fill>
      <patternFill patternType="solid">
        <fgColor rgb="FFFF9933"/>
        <bgColor indexed="64"/>
      </patternFill>
    </fill>
    <fill>
      <patternFill patternType="solid">
        <fgColor theme="2"/>
        <bgColor indexed="64"/>
      </patternFill>
    </fill>
    <fill>
      <patternFill patternType="solid">
        <fgColor theme="2" tint="-0.249977111117893"/>
        <bgColor indexed="64"/>
      </patternFill>
    </fill>
    <fill>
      <patternFill patternType="solid">
        <fgColor theme="8" tint="0.59999389629810485"/>
        <bgColor indexed="22"/>
      </patternFill>
    </fill>
    <fill>
      <patternFill patternType="solid">
        <fgColor theme="8" tint="0.59999389629810485"/>
        <bgColor indexed="64"/>
      </patternFill>
    </fill>
    <fill>
      <gradientFill degree="90">
        <stop position="0">
          <color theme="0"/>
        </stop>
        <stop position="1">
          <color theme="4"/>
        </stop>
      </gradientFill>
    </fill>
    <fill>
      <patternFill patternType="solid">
        <fgColor theme="6" tint="0.39997558519241921"/>
        <bgColor indexed="64"/>
      </patternFill>
    </fill>
    <fill>
      <patternFill patternType="solid">
        <fgColor theme="7" tint="0.59999389629810485"/>
        <bgColor indexed="64"/>
      </patternFill>
    </fill>
    <fill>
      <patternFill patternType="solid">
        <fgColor theme="4" tint="-0.249977111117893"/>
        <bgColor indexed="64"/>
      </patternFill>
    </fill>
  </fills>
  <borders count="221">
    <border>
      <left/>
      <right/>
      <top/>
      <bottom/>
      <diagonal/>
    </border>
    <border>
      <left/>
      <right/>
      <top style="thin">
        <color indexed="22"/>
      </top>
      <bottom/>
      <diagonal/>
    </border>
    <border>
      <left/>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bottom style="thin">
        <color indexed="22"/>
      </bottom>
      <diagonal/>
    </border>
    <border>
      <left/>
      <right/>
      <top/>
      <bottom style="thin">
        <color indexed="22"/>
      </bottom>
      <diagonal/>
    </border>
    <border>
      <left/>
      <right style="thin">
        <color indexed="22"/>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auto="1"/>
      </left>
      <right style="thin">
        <color auto="1"/>
      </right>
      <top/>
      <bottom/>
      <diagonal/>
    </border>
    <border>
      <left/>
      <right style="thin">
        <color auto="1"/>
      </right>
      <top/>
      <bottom/>
      <diagonal/>
    </border>
    <border>
      <left style="medium">
        <color auto="1"/>
      </left>
      <right style="medium">
        <color auto="1"/>
      </right>
      <top style="medium">
        <color auto="1"/>
      </top>
      <bottom/>
      <diagonal/>
    </border>
    <border>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style="thin">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
      <left/>
      <right style="thin">
        <color auto="1"/>
      </right>
      <top style="dotted">
        <color auto="1"/>
      </top>
      <bottom/>
      <diagonal/>
    </border>
    <border>
      <left style="thin">
        <color auto="1"/>
      </left>
      <right/>
      <top style="dotted">
        <color auto="1"/>
      </top>
      <bottom/>
      <diagonal/>
    </border>
    <border>
      <left style="thin">
        <color auto="1"/>
      </left>
      <right style="thin">
        <color auto="1"/>
      </right>
      <top style="thin">
        <color auto="1"/>
      </top>
      <bottom style="thin">
        <color auto="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right/>
      <top style="thick">
        <color rgb="FF006666"/>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right/>
      <top style="thin">
        <color indexed="22"/>
      </top>
      <bottom/>
      <diagonal/>
    </border>
    <border>
      <left style="thin">
        <color auto="1"/>
      </left>
      <right/>
      <top style="thin">
        <color auto="1"/>
      </top>
      <bottom style="thin">
        <color auto="1"/>
      </bottom>
      <diagonal/>
    </border>
    <border>
      <left style="thin">
        <color indexed="22"/>
      </left>
      <right/>
      <top style="thin">
        <color indexed="22"/>
      </top>
      <bottom style="hair">
        <color indexed="22"/>
      </bottom>
      <diagonal/>
    </border>
    <border>
      <left/>
      <right style="thin">
        <color indexed="22"/>
      </right>
      <top style="thin">
        <color indexed="22"/>
      </top>
      <bottom style="hair">
        <color indexed="22"/>
      </bottom>
      <diagonal/>
    </border>
    <border>
      <left style="thin">
        <color indexed="22"/>
      </left>
      <right style="hair">
        <color indexed="22"/>
      </right>
      <top style="hair">
        <color indexed="22"/>
      </top>
      <bottom style="hair">
        <color indexed="22"/>
      </bottom>
      <diagonal/>
    </border>
    <border>
      <left style="hair">
        <color indexed="22"/>
      </left>
      <right style="thin">
        <color indexed="22"/>
      </right>
      <top style="hair">
        <color indexed="22"/>
      </top>
      <bottom style="hair">
        <color indexed="22"/>
      </bottom>
      <diagonal/>
    </border>
    <border>
      <left style="thin">
        <color indexed="22"/>
      </left>
      <right style="hair">
        <color indexed="22"/>
      </right>
      <top style="hair">
        <color indexed="22"/>
      </top>
      <bottom style="thin">
        <color indexed="22"/>
      </bottom>
      <diagonal/>
    </border>
    <border>
      <left style="hair">
        <color indexed="22"/>
      </left>
      <right style="thin">
        <color indexed="22"/>
      </right>
      <top style="hair">
        <color indexed="22"/>
      </top>
      <bottom style="thin">
        <color indexed="22"/>
      </bottom>
      <diagonal/>
    </border>
    <border>
      <left style="thin">
        <color indexed="22"/>
      </left>
      <right style="hair">
        <color indexed="22"/>
      </right>
      <top style="hair">
        <color indexed="22"/>
      </top>
      <bottom/>
      <diagonal/>
    </border>
    <border>
      <left style="thin">
        <color auto="1"/>
      </left>
      <right style="thin">
        <color auto="1"/>
      </right>
      <top style="dotted">
        <color auto="1"/>
      </top>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right/>
      <top style="thin">
        <color theme="0"/>
      </top>
      <bottom style="medium">
        <color auto="1"/>
      </bottom>
      <diagonal/>
    </border>
    <border>
      <left style="dotted">
        <color theme="3" tint="-0.24994659260841701"/>
      </left>
      <right style="dotted">
        <color theme="3" tint="-0.24994659260841701"/>
      </right>
      <top style="medium">
        <color theme="3" tint="-0.24994659260841701"/>
      </top>
      <bottom style="dotted">
        <color theme="3" tint="-0.24994659260841701"/>
      </bottom>
      <diagonal/>
    </border>
    <border>
      <left style="dotted">
        <color theme="3" tint="-0.24994659260841701"/>
      </left>
      <right style="medium">
        <color theme="3" tint="-0.24994659260841701"/>
      </right>
      <top style="medium">
        <color theme="3" tint="-0.24994659260841701"/>
      </top>
      <bottom style="dotted">
        <color theme="3" tint="-0.24994659260841701"/>
      </bottom>
      <diagonal/>
    </border>
    <border>
      <left style="medium">
        <color theme="3" tint="-0.24994659260841701"/>
      </left>
      <right style="dotted">
        <color theme="3" tint="-0.24994659260841701"/>
      </right>
      <top style="dotted">
        <color theme="3" tint="-0.24994659260841701"/>
      </top>
      <bottom style="dotted">
        <color theme="3" tint="-0.24994659260841701"/>
      </bottom>
      <diagonal/>
    </border>
    <border>
      <left style="dotted">
        <color theme="3" tint="-0.24994659260841701"/>
      </left>
      <right style="dotted">
        <color theme="3" tint="-0.24994659260841701"/>
      </right>
      <top style="dotted">
        <color theme="3" tint="-0.24994659260841701"/>
      </top>
      <bottom style="dotted">
        <color theme="3" tint="-0.24994659260841701"/>
      </bottom>
      <diagonal/>
    </border>
    <border>
      <left style="dotted">
        <color theme="3" tint="-0.24994659260841701"/>
      </left>
      <right style="medium">
        <color theme="3" tint="-0.24994659260841701"/>
      </right>
      <top style="dotted">
        <color theme="3" tint="-0.24994659260841701"/>
      </top>
      <bottom style="dotted">
        <color theme="3" tint="-0.24994659260841701"/>
      </bottom>
      <diagonal/>
    </border>
    <border>
      <left style="medium">
        <color theme="3" tint="-0.24994659260841701"/>
      </left>
      <right style="dotted">
        <color theme="3" tint="-0.24994659260841701"/>
      </right>
      <top style="dotted">
        <color theme="3" tint="-0.24994659260841701"/>
      </top>
      <bottom style="medium">
        <color theme="3" tint="-0.24994659260841701"/>
      </bottom>
      <diagonal/>
    </border>
    <border>
      <left style="dotted">
        <color theme="3" tint="-0.24994659260841701"/>
      </left>
      <right style="dotted">
        <color theme="3" tint="-0.24994659260841701"/>
      </right>
      <top style="dotted">
        <color theme="3" tint="-0.24994659260841701"/>
      </top>
      <bottom style="medium">
        <color theme="3" tint="-0.24994659260841701"/>
      </bottom>
      <diagonal/>
    </border>
    <border>
      <left style="dotted">
        <color theme="3" tint="-0.24994659260841701"/>
      </left>
      <right style="medium">
        <color theme="3" tint="-0.24994659260841701"/>
      </right>
      <top style="dotted">
        <color theme="3" tint="-0.24994659260841701"/>
      </top>
      <bottom style="medium">
        <color theme="3" tint="-0.24994659260841701"/>
      </bottom>
      <diagonal/>
    </border>
    <border>
      <left/>
      <right/>
      <top/>
      <bottom style="dotted">
        <color auto="1"/>
      </bottom>
      <diagonal/>
    </border>
    <border>
      <left style="thin">
        <color auto="1"/>
      </left>
      <right style="thin">
        <color auto="1"/>
      </right>
      <top style="dashed">
        <color auto="1"/>
      </top>
      <bottom style="dotted">
        <color auto="1"/>
      </bottom>
      <diagonal/>
    </border>
    <border>
      <left/>
      <right/>
      <top style="thin">
        <color auto="1"/>
      </top>
      <bottom style="dashed">
        <color auto="1"/>
      </bottom>
      <diagonal/>
    </border>
    <border>
      <left/>
      <right style="thin">
        <color auto="1"/>
      </right>
      <top style="thin">
        <color auto="1"/>
      </top>
      <bottom style="dashed">
        <color auto="1"/>
      </bottom>
      <diagonal/>
    </border>
    <border>
      <left style="medium">
        <color theme="3" tint="-0.24994659260841701"/>
      </left>
      <right/>
      <top style="medium">
        <color theme="3" tint="-0.24994659260841701"/>
      </top>
      <bottom style="dotted">
        <color theme="3" tint="-0.24994659260841701"/>
      </bottom>
      <diagonal/>
    </border>
    <border>
      <left/>
      <right style="dotted">
        <color theme="3" tint="-0.24994659260841701"/>
      </right>
      <top style="medium">
        <color theme="3" tint="-0.24994659260841701"/>
      </top>
      <bottom style="dotted">
        <color theme="3" tint="-0.24994659260841701"/>
      </bottom>
      <diagonal/>
    </border>
    <border>
      <left style="thin">
        <color auto="1"/>
      </left>
      <right/>
      <top/>
      <bottom/>
      <diagonal/>
    </border>
    <border>
      <left/>
      <right/>
      <top/>
      <bottom style="thick">
        <color theme="3" tint="-0.24994659260841701"/>
      </bottom>
      <diagonal/>
    </border>
    <border>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bottom style="medium">
        <color auto="1"/>
      </bottom>
      <diagonal/>
    </border>
    <border>
      <left/>
      <right style="medium">
        <color auto="1"/>
      </right>
      <top style="medium">
        <color auto="1"/>
      </top>
      <bottom/>
      <diagonal/>
    </border>
    <border>
      <left style="medium">
        <color auto="1"/>
      </left>
      <right/>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right style="medium">
        <color auto="1"/>
      </right>
      <top/>
      <bottom/>
      <diagonal/>
    </border>
    <border>
      <left/>
      <right/>
      <top style="dotted">
        <color auto="1"/>
      </top>
      <bottom style="dotted">
        <color auto="1"/>
      </bottom>
      <diagonal/>
    </border>
    <border>
      <left/>
      <right/>
      <top style="dotted">
        <color auto="1"/>
      </top>
      <bottom style="thin">
        <color auto="1"/>
      </bottom>
      <diagonal/>
    </border>
    <border>
      <left style="medium">
        <color auto="1"/>
      </left>
      <right style="medium">
        <color auto="1"/>
      </right>
      <top style="medium">
        <color auto="1"/>
      </top>
      <bottom style="medium">
        <color auto="1"/>
      </bottom>
      <diagonal/>
    </border>
    <border>
      <left style="thick">
        <color theme="3" tint="-0.24994659260841701"/>
      </left>
      <right/>
      <top style="thick">
        <color theme="3" tint="-0.24994659260841701"/>
      </top>
      <bottom/>
      <diagonal/>
    </border>
    <border>
      <left style="thick">
        <color theme="3" tint="-0.24994659260841701"/>
      </left>
      <right/>
      <top/>
      <bottom/>
      <diagonal/>
    </border>
    <border>
      <left/>
      <right style="thick">
        <color theme="3" tint="-0.24994659260841701"/>
      </right>
      <top style="thick">
        <color theme="3" tint="-0.24994659260841701"/>
      </top>
      <bottom/>
      <diagonal/>
    </border>
    <border>
      <left/>
      <right style="thick">
        <color theme="3" tint="-0.24994659260841701"/>
      </right>
      <top/>
      <bottom/>
      <diagonal/>
    </border>
    <border>
      <left style="thick">
        <color theme="3" tint="-0.24994659260841701"/>
      </left>
      <right/>
      <top/>
      <bottom style="thick">
        <color theme="3" tint="-0.24994659260841701"/>
      </bottom>
      <diagonal/>
    </border>
    <border>
      <left/>
      <right style="thick">
        <color theme="3" tint="-0.24994659260841701"/>
      </right>
      <top/>
      <bottom style="thick">
        <color theme="3" tint="-0.24994659260841701"/>
      </bottom>
      <diagonal/>
    </border>
    <border>
      <left/>
      <right/>
      <top/>
      <bottom style="thick">
        <color theme="3"/>
      </bottom>
      <diagonal/>
    </border>
    <border>
      <left style="medium">
        <color auto="1"/>
      </left>
      <right/>
      <top/>
      <bottom/>
      <diagonal/>
    </border>
    <border>
      <left style="medium">
        <color auto="1"/>
      </left>
      <right/>
      <top style="medium">
        <color auto="1"/>
      </top>
      <bottom/>
      <diagonal/>
    </border>
    <border>
      <left/>
      <right/>
      <top/>
      <bottom style="thin">
        <color auto="1"/>
      </bottom>
      <diagonal/>
    </border>
    <border>
      <left style="medium">
        <color auto="1"/>
      </left>
      <right style="thin">
        <color indexed="8"/>
      </right>
      <top style="thin">
        <color indexed="8"/>
      </top>
      <bottom style="thin">
        <color indexed="8"/>
      </bottom>
      <diagonal/>
    </border>
    <border>
      <left style="thin">
        <color auto="1"/>
      </left>
      <right/>
      <top style="thin">
        <color auto="1"/>
      </top>
      <bottom/>
      <diagonal/>
    </border>
    <border>
      <left style="thin">
        <color auto="1"/>
      </left>
      <right/>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thin">
        <color auto="1"/>
      </right>
      <top/>
      <bottom style="dashed">
        <color auto="1"/>
      </bottom>
      <diagonal/>
    </border>
    <border>
      <left style="thin">
        <color indexed="8"/>
      </left>
      <right style="thin">
        <color indexed="8"/>
      </right>
      <top style="thin">
        <color indexed="8"/>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medium">
        <color auto="1"/>
      </left>
      <right style="thin">
        <color indexed="8"/>
      </right>
      <top style="thin">
        <color indexed="8"/>
      </top>
      <bottom/>
      <diagonal/>
    </border>
    <border>
      <left style="medium">
        <color auto="1"/>
      </left>
      <right/>
      <top style="thin">
        <color indexed="8"/>
      </top>
      <bottom style="thin">
        <color indexed="8"/>
      </bottom>
      <diagonal/>
    </border>
    <border>
      <left/>
      <right style="thin">
        <color indexed="8"/>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style="medium">
        <color auto="1"/>
      </left>
      <right style="medium">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right/>
      <top style="thin">
        <color auto="1"/>
      </top>
      <bottom style="thin">
        <color auto="1"/>
      </bottom>
      <diagonal/>
    </border>
    <border>
      <left style="thin">
        <color auto="1"/>
      </left>
      <right style="medium">
        <color auto="1"/>
      </right>
      <top style="medium">
        <color auto="1"/>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style="medium">
        <color auto="1"/>
      </left>
      <right/>
      <top style="thin">
        <color auto="1"/>
      </top>
      <bottom style="thin">
        <color auto="1"/>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diagonal/>
    </border>
    <border>
      <left/>
      <right style="thin">
        <color auto="1"/>
      </right>
      <top style="thin">
        <color auto="1"/>
      </top>
      <bottom style="thin">
        <color auto="1"/>
      </bottom>
      <diagonal/>
    </border>
    <border>
      <left/>
      <right style="thin">
        <color auto="1"/>
      </right>
      <top style="medium">
        <color auto="1"/>
      </top>
      <bottom style="thin">
        <color auto="1"/>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style="thin">
        <color indexed="8"/>
      </right>
      <top style="thin">
        <color indexed="8"/>
      </top>
      <bottom/>
      <diagonal/>
    </border>
    <border>
      <left/>
      <right/>
      <top style="thin">
        <color indexed="8"/>
      </top>
      <bottom/>
      <diagonal/>
    </border>
    <border>
      <left style="thin">
        <color auto="1"/>
      </left>
      <right style="medium">
        <color auto="1"/>
      </right>
      <top style="thin">
        <color auto="1"/>
      </top>
      <bottom/>
      <diagonal/>
    </border>
    <border>
      <left style="thin">
        <color auto="1"/>
      </left>
      <right style="thin">
        <color auto="1"/>
      </right>
      <top style="thin">
        <color auto="1"/>
      </top>
      <bottom/>
      <diagonal/>
    </border>
    <border>
      <left style="thin">
        <color auto="1"/>
      </left>
      <right/>
      <top style="medium">
        <color auto="1"/>
      </top>
      <bottom style="thin">
        <color auto="1"/>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diagonal/>
    </border>
    <border>
      <left/>
      <right/>
      <top style="thin">
        <color indexed="8"/>
      </top>
      <bottom/>
      <diagonal/>
    </border>
    <border>
      <left style="thin">
        <color auto="1"/>
      </left>
      <right/>
      <top style="thin">
        <color auto="1"/>
      </top>
      <bottom/>
      <diagonal/>
    </border>
    <border>
      <left style="medium">
        <color auto="1"/>
      </left>
      <right/>
      <top style="medium">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indexed="8"/>
      </left>
      <right style="thin">
        <color indexed="8"/>
      </right>
      <top style="thin">
        <color indexed="8"/>
      </top>
      <bottom/>
      <diagonal/>
    </border>
    <border>
      <left style="medium">
        <color auto="1"/>
      </left>
      <right style="thin">
        <color indexed="8"/>
      </right>
      <top style="medium">
        <color auto="1"/>
      </top>
      <bottom/>
      <diagonal/>
    </border>
    <border>
      <left style="thin">
        <color indexed="8"/>
      </left>
      <right style="thin">
        <color indexed="8"/>
      </right>
      <top style="medium">
        <color auto="1"/>
      </top>
      <bottom/>
      <diagonal/>
    </border>
    <border>
      <left style="thin">
        <color indexed="8"/>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style="thin">
        <color indexed="8"/>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diagonal/>
    </border>
    <border>
      <left style="medium">
        <color auto="1"/>
      </left>
      <right/>
      <top/>
      <bottom style="thin">
        <color auto="1"/>
      </bottom>
      <diagonal/>
    </border>
    <border>
      <left style="thick">
        <color theme="1"/>
      </left>
      <right style="thick">
        <color theme="1"/>
      </right>
      <top style="thick">
        <color theme="1"/>
      </top>
      <bottom style="thick">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bottom/>
      <diagonal/>
    </border>
    <border>
      <left/>
      <right style="thin">
        <color theme="1"/>
      </right>
      <top/>
      <bottom/>
      <diagonal/>
    </border>
    <border>
      <left style="thin">
        <color auto="1"/>
      </left>
      <right style="medium">
        <color auto="1"/>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style="dotted">
        <color auto="1"/>
      </top>
      <bottom/>
      <diagonal/>
    </border>
    <border>
      <left style="thin">
        <color theme="1"/>
      </left>
      <right style="thin">
        <color theme="1"/>
      </right>
      <top/>
      <bottom style="thin">
        <color theme="1"/>
      </bottom>
      <diagonal/>
    </border>
    <border>
      <left style="thin">
        <color theme="1"/>
      </left>
      <right style="thin">
        <color theme="1"/>
      </right>
      <top style="thin">
        <color theme="1"/>
      </top>
      <bottom style="dotted">
        <color auto="1"/>
      </bottom>
      <diagonal/>
    </border>
    <border>
      <left style="thin">
        <color theme="1"/>
      </left>
      <right style="thin">
        <color theme="1"/>
      </right>
      <top style="dotted">
        <color auto="1"/>
      </top>
      <bottom style="dotted">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medium">
        <color auto="1"/>
      </top>
      <bottom/>
      <diagonal/>
    </border>
    <border>
      <left style="medium">
        <color indexed="64"/>
      </left>
      <right style="medium">
        <color indexed="64"/>
      </right>
      <top style="medium">
        <color indexed="64"/>
      </top>
      <bottom style="thin">
        <color auto="1"/>
      </bottom>
      <diagonal/>
    </border>
  </borders>
  <cellStyleXfs count="95">
    <xf numFmtId="0" fontId="0" fillId="0" borderId="0"/>
    <xf numFmtId="0" fontId="71" fillId="0" borderId="0" applyNumberFormat="0" applyFill="0" applyBorder="0" applyAlignment="0" applyProtection="0">
      <alignment vertical="top"/>
      <protection locked="0"/>
    </xf>
    <xf numFmtId="0" fontId="70" fillId="0" borderId="0"/>
    <xf numFmtId="0" fontId="61" fillId="0" borderId="0"/>
    <xf numFmtId="0" fontId="66" fillId="0" borderId="0"/>
    <xf numFmtId="0" fontId="74" fillId="0" borderId="0" applyNumberFormat="0" applyFill="0" applyBorder="0" applyAlignment="0" applyProtection="0">
      <alignment vertical="top"/>
      <protection locked="0"/>
    </xf>
    <xf numFmtId="0" fontId="64" fillId="0" borderId="0"/>
    <xf numFmtId="0" fontId="60" fillId="0" borderId="0"/>
    <xf numFmtId="44" fontId="77" fillId="0" borderId="0" applyFont="0" applyFill="0" applyBorder="0" applyAlignment="0" applyProtection="0"/>
    <xf numFmtId="0" fontId="59" fillId="0" borderId="0"/>
    <xf numFmtId="0" fontId="64"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64" fillId="0" borderId="0"/>
    <xf numFmtId="0" fontId="58" fillId="0" borderId="0"/>
    <xf numFmtId="0" fontId="58" fillId="0" borderId="0"/>
    <xf numFmtId="0" fontId="58" fillId="0" borderId="0"/>
    <xf numFmtId="0" fontId="58" fillId="0" borderId="0"/>
    <xf numFmtId="0" fontId="64" fillId="0" borderId="0"/>
    <xf numFmtId="0" fontId="58" fillId="0" borderId="0"/>
    <xf numFmtId="0" fontId="58" fillId="0" borderId="0"/>
    <xf numFmtId="0" fontId="57" fillId="0" borderId="0"/>
    <xf numFmtId="0" fontId="64" fillId="0" borderId="0"/>
    <xf numFmtId="0" fontId="56" fillId="0" borderId="0"/>
    <xf numFmtId="0" fontId="55" fillId="0" borderId="0"/>
    <xf numFmtId="0" fontId="91" fillId="0" borderId="0"/>
    <xf numFmtId="0" fontId="97" fillId="0" borderId="0"/>
    <xf numFmtId="0" fontId="53" fillId="0" borderId="0"/>
    <xf numFmtId="0" fontId="52" fillId="0" borderId="0"/>
    <xf numFmtId="0" fontId="37" fillId="0" borderId="0"/>
    <xf numFmtId="0" fontId="133" fillId="0" borderId="0"/>
    <xf numFmtId="0" fontId="30" fillId="0" borderId="0"/>
    <xf numFmtId="0" fontId="24" fillId="0" borderId="0"/>
    <xf numFmtId="0" fontId="169" fillId="0" borderId="0"/>
    <xf numFmtId="0" fontId="8" fillId="0" borderId="0"/>
    <xf numFmtId="0" fontId="7" fillId="0" borderId="0"/>
  </cellStyleXfs>
  <cellXfs count="1739">
    <xf numFmtId="0" fontId="0" fillId="0" borderId="0" xfId="0"/>
    <xf numFmtId="164" fontId="74" fillId="3" borderId="0" xfId="5" applyNumberFormat="1" applyFill="1" applyBorder="1" applyAlignment="1" applyProtection="1">
      <alignment horizontal="center" vertical="top" wrapText="1"/>
    </xf>
    <xf numFmtId="0" fontId="64" fillId="0" borderId="0" xfId="0" applyFont="1"/>
    <xf numFmtId="0" fontId="64" fillId="0" borderId="0" xfId="6" applyFill="1" applyProtection="1"/>
    <xf numFmtId="0" fontId="64" fillId="3" borderId="0" xfId="6" applyFill="1" applyAlignment="1" applyProtection="1">
      <alignment vertical="center" wrapText="1"/>
    </xf>
    <xf numFmtId="0" fontId="64" fillId="3" borderId="0" xfId="6" applyFill="1" applyBorder="1" applyAlignment="1" applyProtection="1">
      <alignment vertical="center" wrapText="1"/>
    </xf>
    <xf numFmtId="164" fontId="69" fillId="3" borderId="0" xfId="4" applyNumberFormat="1" applyFont="1" applyFill="1" applyBorder="1" applyAlignment="1" applyProtection="1">
      <alignment vertical="top" wrapText="1"/>
    </xf>
    <xf numFmtId="164" fontId="66" fillId="3" borderId="0" xfId="4" applyNumberFormat="1" applyFont="1" applyFill="1" applyBorder="1" applyAlignment="1" applyProtection="1">
      <alignment vertical="top" wrapText="1"/>
    </xf>
    <xf numFmtId="0" fontId="64" fillId="3" borderId="0" xfId="6" applyFont="1" applyFill="1" applyAlignment="1" applyProtection="1">
      <alignment vertical="center" wrapText="1"/>
    </xf>
    <xf numFmtId="0" fontId="66" fillId="3" borderId="0" xfId="6" applyFont="1" applyFill="1" applyBorder="1" applyAlignment="1" applyProtection="1">
      <alignment vertical="center" wrapText="1"/>
    </xf>
    <xf numFmtId="164" fontId="66" fillId="3" borderId="0" xfId="4" applyNumberFormat="1" applyFont="1" applyFill="1" applyBorder="1" applyAlignment="1" applyProtection="1">
      <alignment horizontal="center" vertical="top" wrapText="1"/>
    </xf>
    <xf numFmtId="164" fontId="66" fillId="3" borderId="0" xfId="4" applyNumberFormat="1" applyFont="1" applyFill="1" applyBorder="1" applyAlignment="1" applyProtection="1">
      <alignment horizontal="left" vertical="top" wrapText="1"/>
    </xf>
    <xf numFmtId="0" fontId="63" fillId="3" borderId="0" xfId="6" applyFont="1" applyFill="1" applyBorder="1" applyAlignment="1" applyProtection="1">
      <alignment vertical="center" wrapText="1"/>
    </xf>
    <xf numFmtId="0" fontId="68" fillId="3" borderId="0" xfId="6" applyFont="1" applyFill="1" applyBorder="1" applyAlignment="1" applyProtection="1">
      <alignment vertical="center" wrapText="1"/>
    </xf>
    <xf numFmtId="0" fontId="67" fillId="3" borderId="0" xfId="6" applyFont="1" applyFill="1" applyBorder="1" applyAlignment="1" applyProtection="1">
      <alignment vertical="center" wrapText="1"/>
    </xf>
    <xf numFmtId="0" fontId="67" fillId="3" borderId="0" xfId="6" applyFont="1" applyFill="1" applyAlignment="1" applyProtection="1">
      <alignment vertical="center" wrapText="1"/>
    </xf>
    <xf numFmtId="0" fontId="64" fillId="0" borderId="0" xfId="6" applyProtection="1"/>
    <xf numFmtId="0" fontId="64" fillId="0" borderId="0" xfId="6" applyFont="1" applyFill="1" applyBorder="1" applyProtection="1"/>
    <xf numFmtId="0" fontId="64" fillId="4" borderId="0" xfId="6" applyFont="1" applyFill="1" applyBorder="1" applyAlignment="1" applyProtection="1">
      <alignment horizontal="left" vertical="center" wrapText="1"/>
    </xf>
    <xf numFmtId="0" fontId="64" fillId="4" borderId="0" xfId="6" applyFill="1" applyBorder="1" applyProtection="1"/>
    <xf numFmtId="0" fontId="64" fillId="4" borderId="0" xfId="6" applyFill="1" applyBorder="1" applyAlignment="1" applyProtection="1">
      <alignment horizontal="center" vertical="top"/>
    </xf>
    <xf numFmtId="0" fontId="76" fillId="0" borderId="3" xfId="6" applyFont="1" applyFill="1" applyBorder="1" applyAlignment="1" applyProtection="1">
      <alignment vertical="center" wrapText="1"/>
    </xf>
    <xf numFmtId="0" fontId="64" fillId="0" borderId="0" xfId="6" applyFont="1" applyFill="1" applyBorder="1" applyAlignment="1" applyProtection="1">
      <alignment vertical="center" wrapText="1"/>
    </xf>
    <xf numFmtId="0" fontId="64" fillId="0" borderId="0" xfId="6" applyAlignment="1" applyProtection="1">
      <alignment vertical="center"/>
    </xf>
    <xf numFmtId="0" fontId="64" fillId="4" borderId="0" xfId="10" applyFill="1" applyProtection="1"/>
    <xf numFmtId="0" fontId="64" fillId="0" borderId="0" xfId="10" applyProtection="1"/>
    <xf numFmtId="0" fontId="83" fillId="0" borderId="0" xfId="10" applyFont="1" applyFill="1" applyProtection="1"/>
    <xf numFmtId="0" fontId="83" fillId="4" borderId="0" xfId="10" applyFont="1" applyFill="1" applyBorder="1" applyProtection="1"/>
    <xf numFmtId="0" fontId="83" fillId="0" borderId="0" xfId="10" applyFont="1" applyFill="1" applyBorder="1" applyProtection="1"/>
    <xf numFmtId="0" fontId="83" fillId="0" borderId="33" xfId="10" applyFont="1" applyFill="1" applyBorder="1" applyProtection="1"/>
    <xf numFmtId="0" fontId="62" fillId="5" borderId="21" xfId="6" applyFont="1" applyFill="1" applyBorder="1" applyAlignment="1" applyProtection="1">
      <alignment horizontal="center" vertical="top"/>
    </xf>
    <xf numFmtId="0" fontId="64" fillId="5" borderId="22" xfId="6" quotePrefix="1" applyFill="1" applyBorder="1" applyAlignment="1" applyProtection="1">
      <alignment horizontal="left" vertical="top" wrapText="1"/>
    </xf>
    <xf numFmtId="0" fontId="62" fillId="5" borderId="24" xfId="6" applyFont="1" applyFill="1" applyBorder="1" applyAlignment="1" applyProtection="1">
      <alignment horizontal="center" vertical="top"/>
    </xf>
    <xf numFmtId="0" fontId="64" fillId="5" borderId="25" xfId="6" quotePrefix="1" applyFill="1" applyBorder="1" applyAlignment="1" applyProtection="1">
      <alignment horizontal="left" vertical="top" wrapText="1"/>
    </xf>
    <xf numFmtId="0" fontId="62" fillId="5" borderId="28" xfId="6" applyFont="1" applyFill="1" applyBorder="1" applyAlignment="1" applyProtection="1">
      <alignment horizontal="center" vertical="top"/>
    </xf>
    <xf numFmtId="0" fontId="62" fillId="0" borderId="0" xfId="6" applyFont="1" applyFill="1" applyAlignment="1" applyProtection="1">
      <alignment vertical="center"/>
    </xf>
    <xf numFmtId="0" fontId="62" fillId="0" borderId="0" xfId="6" applyFont="1" applyFill="1" applyBorder="1" applyAlignment="1" applyProtection="1">
      <alignment horizontal="left" vertical="center" wrapText="1"/>
    </xf>
    <xf numFmtId="0" fontId="64" fillId="0" borderId="42" xfId="0" applyFont="1" applyFill="1" applyBorder="1"/>
    <xf numFmtId="0" fontId="0" fillId="0" borderId="43" xfId="0" applyFill="1" applyBorder="1"/>
    <xf numFmtId="0" fontId="0" fillId="0" borderId="43" xfId="0" applyBorder="1"/>
    <xf numFmtId="0" fontId="64" fillId="0" borderId="42" xfId="0" applyFont="1" applyBorder="1"/>
    <xf numFmtId="0" fontId="64" fillId="0" borderId="44" xfId="0" applyFont="1" applyBorder="1"/>
    <xf numFmtId="0" fontId="0" fillId="0" borderId="45" xfId="0" applyBorder="1"/>
    <xf numFmtId="0" fontId="64" fillId="0" borderId="46" xfId="0" applyFont="1" applyBorder="1"/>
    <xf numFmtId="0" fontId="65" fillId="4" borderId="0" xfId="0" applyFont="1" applyFill="1" applyBorder="1" applyAlignment="1">
      <alignment horizontal="left" vertical="center" wrapText="1"/>
    </xf>
    <xf numFmtId="0" fontId="79" fillId="4" borderId="0" xfId="0" applyFont="1" applyFill="1" applyBorder="1" applyAlignment="1">
      <alignment horizontal="left" vertical="center" wrapText="1"/>
    </xf>
    <xf numFmtId="0" fontId="68" fillId="3" borderId="0" xfId="6" applyFont="1" applyFill="1" applyBorder="1" applyAlignment="1" applyProtection="1">
      <alignment horizontal="left" vertical="center" wrapText="1"/>
    </xf>
    <xf numFmtId="0" fontId="66" fillId="3" borderId="11" xfId="4" applyNumberFormat="1" applyFont="1" applyFill="1" applyBorder="1" applyAlignment="1" applyProtection="1">
      <alignment horizontal="left" vertical="top" wrapText="1"/>
      <protection locked="0"/>
    </xf>
    <xf numFmtId="0" fontId="75" fillId="0" borderId="0" xfId="6" applyFont="1" applyFill="1" applyAlignment="1" applyProtection="1">
      <alignment horizontal="center" vertical="center" wrapText="1"/>
    </xf>
    <xf numFmtId="0" fontId="64" fillId="0" borderId="0" xfId="6" applyFill="1" applyAlignment="1" applyProtection="1">
      <alignment wrapText="1"/>
    </xf>
    <xf numFmtId="0" fontId="73" fillId="3" borderId="0" xfId="4" applyFont="1" applyFill="1" applyBorder="1" applyAlignment="1" applyProtection="1">
      <alignment vertical="top" wrapText="1"/>
    </xf>
    <xf numFmtId="0" fontId="80" fillId="3" borderId="0" xfId="6" applyFont="1" applyFill="1" applyAlignment="1" applyProtection="1">
      <alignment vertical="center" wrapText="1"/>
    </xf>
    <xf numFmtId="0" fontId="69" fillId="2" borderId="12" xfId="4" applyFont="1" applyFill="1" applyBorder="1" applyAlignment="1" applyProtection="1">
      <alignment horizontal="center" vertical="top" wrapText="1"/>
    </xf>
    <xf numFmtId="0" fontId="69" fillId="2" borderId="8" xfId="4" applyFont="1" applyFill="1" applyBorder="1" applyAlignment="1" applyProtection="1">
      <alignment horizontal="center" vertical="top" wrapText="1"/>
    </xf>
    <xf numFmtId="0" fontId="66" fillId="3" borderId="13" xfId="4" applyNumberFormat="1" applyFont="1" applyFill="1" applyBorder="1" applyAlignment="1" applyProtection="1">
      <alignment horizontal="left" vertical="top" wrapText="1"/>
      <protection locked="0"/>
    </xf>
    <xf numFmtId="164" fontId="66" fillId="3" borderId="13" xfId="4" applyNumberFormat="1" applyFont="1" applyFill="1" applyBorder="1" applyAlignment="1" applyProtection="1">
      <alignment horizontal="left" vertical="top" wrapText="1"/>
      <protection locked="0"/>
    </xf>
    <xf numFmtId="0" fontId="66" fillId="3" borderId="6" xfId="4" applyNumberFormat="1" applyFont="1" applyFill="1" applyBorder="1" applyAlignment="1" applyProtection="1">
      <alignment horizontal="left" vertical="top" wrapText="1"/>
      <protection locked="0"/>
    </xf>
    <xf numFmtId="164" fontId="74" fillId="3" borderId="30" xfId="5" applyNumberFormat="1" applyFill="1" applyBorder="1" applyAlignment="1" applyProtection="1">
      <alignment horizontal="left" vertical="center" wrapText="1"/>
      <protection locked="0"/>
    </xf>
    <xf numFmtId="164" fontId="66" fillId="3" borderId="32" xfId="4" applyNumberFormat="1" applyFont="1" applyFill="1" applyBorder="1" applyAlignment="1" applyProtection="1">
      <alignment horizontal="left" vertical="center" wrapText="1"/>
      <protection locked="0"/>
    </xf>
    <xf numFmtId="164" fontId="66" fillId="3" borderId="31" xfId="4" applyNumberFormat="1" applyFont="1" applyFill="1" applyBorder="1" applyAlignment="1" applyProtection="1">
      <alignment horizontal="left" vertical="center" wrapText="1"/>
      <protection locked="0"/>
    </xf>
    <xf numFmtId="0" fontId="66" fillId="4" borderId="31" xfId="4" applyNumberFormat="1" applyFont="1" applyFill="1" applyBorder="1" applyAlignment="1" applyProtection="1">
      <alignment horizontal="left" vertical="center" wrapText="1"/>
      <protection locked="0"/>
    </xf>
    <xf numFmtId="0" fontId="66" fillId="4" borderId="34" xfId="4" applyNumberFormat="1" applyFont="1" applyFill="1" applyBorder="1" applyAlignment="1" applyProtection="1">
      <alignment horizontal="left" vertical="center" wrapText="1"/>
      <protection locked="0"/>
    </xf>
    <xf numFmtId="164" fontId="74" fillId="3" borderId="34" xfId="5" applyNumberFormat="1" applyFill="1" applyBorder="1" applyAlignment="1" applyProtection="1">
      <alignment horizontal="left" vertical="center" wrapText="1"/>
      <protection locked="0"/>
    </xf>
    <xf numFmtId="164" fontId="66" fillId="3" borderId="35" xfId="4" applyNumberFormat="1" applyFont="1" applyFill="1" applyBorder="1" applyAlignment="1" applyProtection="1">
      <alignment horizontal="left" vertical="center" wrapText="1"/>
      <protection locked="0"/>
    </xf>
    <xf numFmtId="0" fontId="64" fillId="0" borderId="0" xfId="0" applyFont="1" applyBorder="1" applyAlignment="1">
      <alignment horizontal="left" vertical="center" wrapText="1"/>
    </xf>
    <xf numFmtId="0" fontId="79" fillId="0" borderId="0" xfId="0" applyFont="1" applyFill="1" applyBorder="1" applyAlignment="1">
      <alignment horizontal="left" vertical="center" wrapText="1"/>
    </xf>
    <xf numFmtId="0" fontId="62" fillId="4" borderId="49" xfId="6" applyFont="1" applyFill="1" applyBorder="1" applyAlignment="1" applyProtection="1">
      <alignment horizontal="center" vertical="top"/>
    </xf>
    <xf numFmtId="0" fontId="64" fillId="4" borderId="0" xfId="6" applyFill="1" applyProtection="1"/>
    <xf numFmtId="0" fontId="62" fillId="0" borderId="52" xfId="6" applyFont="1" applyFill="1" applyBorder="1" applyAlignment="1" applyProtection="1">
      <alignment horizontal="center" vertical="top"/>
    </xf>
    <xf numFmtId="0" fontId="82" fillId="4" borderId="62" xfId="6" applyFont="1" applyFill="1" applyBorder="1" applyAlignment="1" applyProtection="1">
      <alignment horizontal="center" vertical="center"/>
    </xf>
    <xf numFmtId="0" fontId="64" fillId="5" borderId="22" xfId="6" quotePrefix="1" applyFill="1" applyBorder="1" applyAlignment="1" applyProtection="1">
      <alignment horizontal="left" vertical="center" wrapText="1"/>
    </xf>
    <xf numFmtId="0" fontId="82" fillId="4" borderId="0" xfId="6" applyFont="1" applyFill="1" applyBorder="1" applyAlignment="1" applyProtection="1">
      <alignment vertical="center" wrapText="1"/>
    </xf>
    <xf numFmtId="0" fontId="82" fillId="6" borderId="20" xfId="6" applyFont="1" applyFill="1" applyBorder="1" applyAlignment="1" applyProtection="1">
      <alignment horizontal="center" vertical="center"/>
    </xf>
    <xf numFmtId="0" fontId="82" fillId="6" borderId="49" xfId="6" applyFont="1" applyFill="1" applyBorder="1" applyAlignment="1" applyProtection="1">
      <alignment vertical="center" wrapText="1"/>
    </xf>
    <xf numFmtId="0" fontId="83" fillId="0" borderId="0" xfId="10" applyFont="1" applyFill="1" applyAlignment="1" applyProtection="1">
      <alignment vertical="center"/>
    </xf>
    <xf numFmtId="0" fontId="83" fillId="0" borderId="33" xfId="10" applyFont="1" applyFill="1" applyBorder="1" applyAlignment="1" applyProtection="1">
      <alignment vertical="center"/>
    </xf>
    <xf numFmtId="0" fontId="64" fillId="5" borderId="63" xfId="6" quotePrefix="1" applyFill="1" applyBorder="1" applyAlignment="1" applyProtection="1">
      <alignment vertical="center" wrapText="1"/>
    </xf>
    <xf numFmtId="0" fontId="64" fillId="5" borderId="47" xfId="6" quotePrefix="1" applyFill="1" applyBorder="1" applyAlignment="1" applyProtection="1">
      <alignment vertical="center" wrapText="1"/>
    </xf>
    <xf numFmtId="0" fontId="64" fillId="5" borderId="26" xfId="6" quotePrefix="1" applyFill="1" applyBorder="1" applyAlignment="1" applyProtection="1">
      <alignment vertical="center" wrapText="1"/>
    </xf>
    <xf numFmtId="0" fontId="82" fillId="6" borderId="64" xfId="6" applyFont="1" applyFill="1" applyBorder="1" applyAlignment="1" applyProtection="1">
      <alignment vertical="center" wrapText="1"/>
    </xf>
    <xf numFmtId="0" fontId="82" fillId="6" borderId="65" xfId="6" applyFont="1" applyFill="1" applyBorder="1" applyAlignment="1" applyProtection="1">
      <alignment vertical="center" wrapText="1"/>
    </xf>
    <xf numFmtId="0" fontId="82" fillId="6" borderId="39" xfId="6" applyFont="1" applyFill="1" applyBorder="1" applyAlignment="1" applyProtection="1">
      <alignment horizontal="center" vertical="center"/>
    </xf>
    <xf numFmtId="0" fontId="64" fillId="5" borderId="25" xfId="6" quotePrefix="1" applyFill="1" applyBorder="1" applyAlignment="1" applyProtection="1">
      <alignment horizontal="left" vertical="center" wrapText="1"/>
    </xf>
    <xf numFmtId="0" fontId="62" fillId="5" borderId="21" xfId="6" applyFont="1" applyFill="1" applyBorder="1" applyAlignment="1" applyProtection="1">
      <alignment horizontal="center" vertical="center"/>
    </xf>
    <xf numFmtId="0" fontId="62" fillId="5" borderId="28" xfId="6" applyFont="1" applyFill="1" applyBorder="1" applyAlignment="1" applyProtection="1">
      <alignment horizontal="center" vertical="center"/>
    </xf>
    <xf numFmtId="0" fontId="64" fillId="5" borderId="27" xfId="6" quotePrefix="1" applyFill="1" applyBorder="1" applyAlignment="1" applyProtection="1">
      <alignment horizontal="left" vertical="center" wrapText="1"/>
    </xf>
    <xf numFmtId="0" fontId="62" fillId="5" borderId="24" xfId="6" applyFont="1" applyFill="1" applyBorder="1" applyAlignment="1" applyProtection="1">
      <alignment horizontal="center" vertical="center"/>
    </xf>
    <xf numFmtId="0" fontId="64" fillId="5" borderId="22" xfId="6" quotePrefix="1" applyFont="1" applyFill="1" applyBorder="1" applyAlignment="1" applyProtection="1">
      <alignment horizontal="left" vertical="center" wrapText="1"/>
    </xf>
    <xf numFmtId="0" fontId="62" fillId="4" borderId="49" xfId="6" applyFont="1" applyFill="1" applyBorder="1" applyAlignment="1" applyProtection="1">
      <alignment vertical="top" wrapText="1"/>
    </xf>
    <xf numFmtId="0" fontId="82" fillId="6" borderId="51" xfId="6" applyFont="1" applyFill="1" applyBorder="1" applyAlignment="1" applyProtection="1">
      <alignment vertical="center" wrapText="1"/>
    </xf>
    <xf numFmtId="0" fontId="62" fillId="4" borderId="0" xfId="6" applyFont="1" applyFill="1" applyBorder="1" applyAlignment="1" applyProtection="1">
      <alignment vertical="top" wrapText="1"/>
    </xf>
    <xf numFmtId="0" fontId="64" fillId="6" borderId="0" xfId="6" applyFont="1" applyFill="1" applyBorder="1" applyAlignment="1" applyProtection="1">
      <alignment vertical="center" wrapText="1"/>
    </xf>
    <xf numFmtId="0" fontId="65" fillId="7" borderId="54" xfId="0" applyFont="1" applyFill="1" applyBorder="1" applyAlignment="1">
      <alignment horizontal="center" vertical="center"/>
    </xf>
    <xf numFmtId="0" fontId="65" fillId="7" borderId="55" xfId="0" applyFont="1" applyFill="1" applyBorder="1" applyAlignment="1">
      <alignment horizontal="center" vertical="center"/>
    </xf>
    <xf numFmtId="0" fontId="65" fillId="7" borderId="40" xfId="0" applyFont="1" applyFill="1" applyBorder="1" applyAlignment="1"/>
    <xf numFmtId="0" fontId="65" fillId="7" borderId="41" xfId="0" applyFont="1" applyFill="1" applyBorder="1" applyAlignment="1"/>
    <xf numFmtId="0" fontId="84" fillId="0" borderId="0" xfId="80" applyFont="1" applyFill="1" applyBorder="1" applyAlignment="1" applyProtection="1">
      <alignment vertical="center" wrapText="1"/>
    </xf>
    <xf numFmtId="0" fontId="0" fillId="4" borderId="0" xfId="0" applyFill="1"/>
    <xf numFmtId="0" fontId="0" fillId="0" borderId="29" xfId="0" applyBorder="1"/>
    <xf numFmtId="0" fontId="0" fillId="13" borderId="83" xfId="0" applyFill="1" applyBorder="1"/>
    <xf numFmtId="0" fontId="64" fillId="13" borderId="88" xfId="0" applyFont="1" applyFill="1" applyBorder="1"/>
    <xf numFmtId="0" fontId="64" fillId="13" borderId="76" xfId="0" applyFont="1" applyFill="1" applyBorder="1"/>
    <xf numFmtId="0" fontId="89" fillId="6" borderId="72" xfId="0" applyFont="1" applyFill="1" applyBorder="1" applyAlignment="1">
      <alignment horizontal="center" vertical="center"/>
    </xf>
    <xf numFmtId="0" fontId="64" fillId="5" borderId="25" xfId="6" quotePrefix="1" applyFont="1" applyFill="1" applyBorder="1" applyAlignment="1" applyProtection="1">
      <alignment horizontal="left" vertical="center" wrapText="1"/>
    </xf>
    <xf numFmtId="0" fontId="0" fillId="0" borderId="90" xfId="0" applyBorder="1"/>
    <xf numFmtId="0" fontId="0" fillId="0" borderId="0" xfId="0" applyFill="1"/>
    <xf numFmtId="0" fontId="64" fillId="5" borderId="14" xfId="6" quotePrefix="1" applyFill="1" applyBorder="1" applyAlignment="1" applyProtection="1">
      <alignment horizontal="left" vertical="center" wrapText="1"/>
    </xf>
    <xf numFmtId="0" fontId="55" fillId="0" borderId="0" xfId="83"/>
    <xf numFmtId="0" fontId="84" fillId="0" borderId="0" xfId="84" applyFont="1" applyFill="1" applyBorder="1" applyAlignment="1" applyProtection="1">
      <alignment horizontal="center" vertical="center" wrapText="1"/>
    </xf>
    <xf numFmtId="0" fontId="64" fillId="0" borderId="52" xfId="6" applyFill="1" applyBorder="1" applyAlignment="1" applyProtection="1">
      <alignment vertical="top" wrapText="1"/>
    </xf>
    <xf numFmtId="0" fontId="64" fillId="0" borderId="0" xfId="6" applyFill="1" applyBorder="1" applyAlignment="1" applyProtection="1">
      <alignment vertical="top" wrapText="1"/>
    </xf>
    <xf numFmtId="0" fontId="64" fillId="0" borderId="52" xfId="6" quotePrefix="1" applyFill="1" applyBorder="1" applyAlignment="1" applyProtection="1">
      <alignment vertical="top" wrapText="1"/>
    </xf>
    <xf numFmtId="0" fontId="64" fillId="0" borderId="0" xfId="6" quotePrefix="1" applyFill="1" applyBorder="1" applyAlignment="1" applyProtection="1">
      <alignment vertical="top" wrapText="1"/>
    </xf>
    <xf numFmtId="0" fontId="62" fillId="0" borderId="52" xfId="6" applyFont="1" applyFill="1" applyBorder="1" applyAlignment="1" applyProtection="1">
      <alignment vertical="top" wrapText="1"/>
    </xf>
    <xf numFmtId="0" fontId="62" fillId="0" borderId="0" xfId="6" applyFont="1" applyFill="1" applyBorder="1" applyAlignment="1" applyProtection="1">
      <alignment vertical="top" wrapText="1"/>
    </xf>
    <xf numFmtId="0" fontId="64" fillId="4" borderId="0" xfId="6" quotePrefix="1" applyFill="1" applyBorder="1" applyAlignment="1" applyProtection="1">
      <alignment vertical="center" wrapText="1"/>
    </xf>
    <xf numFmtId="0" fontId="64" fillId="4" borderId="0" xfId="6" quotePrefix="1" applyFont="1" applyFill="1" applyBorder="1" applyAlignment="1" applyProtection="1">
      <alignment horizontal="left" vertical="center" wrapText="1"/>
    </xf>
    <xf numFmtId="0" fontId="82" fillId="6" borderId="0" xfId="6" applyFont="1" applyFill="1" applyBorder="1" applyAlignment="1" applyProtection="1">
      <alignment vertical="center" wrapText="1"/>
    </xf>
    <xf numFmtId="1" fontId="0" fillId="0" borderId="57" xfId="0" applyNumberFormat="1" applyBorder="1" applyAlignment="1">
      <alignment horizontal="center" vertical="center"/>
    </xf>
    <xf numFmtId="1" fontId="0" fillId="0" borderId="58" xfId="0" applyNumberFormat="1" applyBorder="1" applyAlignment="1">
      <alignment horizontal="center" vertical="center"/>
    </xf>
    <xf numFmtId="1" fontId="0" fillId="0" borderId="60" xfId="0" applyNumberFormat="1" applyBorder="1" applyAlignment="1">
      <alignment horizontal="center" vertical="center"/>
    </xf>
    <xf numFmtId="1" fontId="0" fillId="0" borderId="61" xfId="0" applyNumberFormat="1" applyBorder="1" applyAlignment="1">
      <alignment horizontal="center" vertical="center"/>
    </xf>
    <xf numFmtId="0" fontId="64" fillId="15" borderId="29" xfId="6" quotePrefix="1" applyFill="1" applyBorder="1" applyAlignment="1" applyProtection="1">
      <alignment horizontal="left" vertical="top" wrapText="1"/>
    </xf>
    <xf numFmtId="0" fontId="84" fillId="0" borderId="69" xfId="80" applyFont="1" applyFill="1" applyBorder="1" applyAlignment="1" applyProtection="1">
      <alignment vertical="center" wrapText="1"/>
    </xf>
    <xf numFmtId="0" fontId="83" fillId="16" borderId="94" xfId="10" applyFont="1" applyFill="1" applyBorder="1" applyProtection="1"/>
    <xf numFmtId="0" fontId="83" fillId="16" borderId="0" xfId="10" applyFont="1" applyFill="1" applyBorder="1" applyProtection="1"/>
    <xf numFmtId="0" fontId="83" fillId="16" borderId="96" xfId="10" applyFont="1" applyFill="1" applyBorder="1" applyProtection="1"/>
    <xf numFmtId="0" fontId="81" fillId="15" borderId="53" xfId="6" applyFont="1" applyFill="1" applyBorder="1" applyAlignment="1" applyProtection="1">
      <alignment horizontal="left" vertical="center" indent="3"/>
    </xf>
    <xf numFmtId="0" fontId="64" fillId="0" borderId="23" xfId="6" applyFont="1" applyFill="1" applyBorder="1" applyAlignment="1" applyProtection="1">
      <alignment horizontal="center" vertical="center" wrapText="1"/>
      <protection locked="0"/>
    </xf>
    <xf numFmtId="0" fontId="84" fillId="0" borderId="0" xfId="84" applyFont="1" applyFill="1" applyBorder="1" applyAlignment="1" applyProtection="1">
      <alignment vertical="center" wrapText="1"/>
    </xf>
    <xf numFmtId="0" fontId="0" fillId="0" borderId="29" xfId="0" applyBorder="1" applyProtection="1">
      <protection locked="0"/>
    </xf>
    <xf numFmtId="0" fontId="94" fillId="4" borderId="29" xfId="6" applyFont="1" applyFill="1" applyBorder="1" applyAlignment="1" applyProtection="1">
      <alignment horizontal="left" vertical="top" wrapText="1"/>
      <protection locked="0"/>
    </xf>
    <xf numFmtId="0" fontId="82" fillId="4" borderId="0" xfId="6" applyFont="1" applyFill="1" applyBorder="1" applyAlignment="1" applyProtection="1">
      <alignment horizontal="left" vertical="top" wrapText="1"/>
    </xf>
    <xf numFmtId="0" fontId="82" fillId="4" borderId="49" xfId="6" applyFont="1" applyFill="1" applyBorder="1" applyAlignment="1" applyProtection="1">
      <alignment horizontal="left" vertical="top" wrapText="1"/>
    </xf>
    <xf numFmtId="0" fontId="62" fillId="0" borderId="0" xfId="0" applyFont="1"/>
    <xf numFmtId="0" fontId="64" fillId="15" borderId="29" xfId="6" quotePrefix="1" applyFill="1" applyBorder="1" applyAlignment="1" applyProtection="1">
      <alignment horizontal="left" vertical="center" wrapText="1"/>
    </xf>
    <xf numFmtId="0" fontId="64" fillId="15" borderId="29" xfId="6" quotePrefix="1" applyFill="1" applyBorder="1" applyAlignment="1" applyProtection="1">
      <alignment vertical="center" wrapText="1"/>
    </xf>
    <xf numFmtId="0" fontId="64" fillId="15" borderId="93" xfId="6" quotePrefix="1" applyFill="1" applyBorder="1" applyAlignment="1" applyProtection="1">
      <alignment vertical="center" wrapText="1"/>
    </xf>
    <xf numFmtId="0" fontId="69" fillId="2" borderId="34" xfId="4" applyFont="1" applyFill="1" applyBorder="1" applyAlignment="1" applyProtection="1">
      <alignment vertical="top" wrapText="1"/>
    </xf>
    <xf numFmtId="0" fontId="64" fillId="0" borderId="0" xfId="0" applyFont="1" applyAlignment="1">
      <alignment vertical="top" wrapText="1"/>
    </xf>
    <xf numFmtId="0" fontId="89" fillId="6" borderId="87" xfId="0" applyFont="1" applyFill="1" applyBorder="1" applyAlignment="1">
      <alignment horizontal="center" vertical="top"/>
    </xf>
    <xf numFmtId="0" fontId="0" fillId="0" borderId="0" xfId="0" applyAlignment="1">
      <alignment vertical="top"/>
    </xf>
    <xf numFmtId="0" fontId="64" fillId="0" borderId="0" xfId="0" applyFont="1" applyAlignment="1">
      <alignment vertical="top"/>
    </xf>
    <xf numFmtId="0" fontId="64" fillId="0" borderId="0" xfId="0" applyFont="1" applyFill="1" applyBorder="1" applyAlignment="1">
      <alignment vertical="top" wrapText="1"/>
    </xf>
    <xf numFmtId="0" fontId="64" fillId="4" borderId="0" xfId="0" applyFont="1" applyFill="1" applyAlignment="1">
      <alignment vertical="top" wrapText="1"/>
    </xf>
    <xf numFmtId="0" fontId="62" fillId="0" borderId="0" xfId="0" applyFont="1" applyAlignment="1">
      <alignment horizontal="center"/>
    </xf>
    <xf numFmtId="0" fontId="82" fillId="6" borderId="29" xfId="6" applyFont="1" applyFill="1" applyBorder="1" applyAlignment="1" applyProtection="1">
      <alignment horizontal="center" vertical="center"/>
    </xf>
    <xf numFmtId="0" fontId="55" fillId="0" borderId="29" xfId="83" applyBorder="1"/>
    <xf numFmtId="0" fontId="0" fillId="0" borderId="101" xfId="0" applyBorder="1"/>
    <xf numFmtId="0" fontId="0" fillId="0" borderId="0" xfId="0" applyBorder="1"/>
    <xf numFmtId="0" fontId="0" fillId="0" borderId="82" xfId="0" applyBorder="1"/>
    <xf numFmtId="0" fontId="0" fillId="0" borderId="80" xfId="0" applyBorder="1"/>
    <xf numFmtId="0" fontId="64" fillId="0" borderId="101" xfId="0" applyFont="1" applyBorder="1"/>
    <xf numFmtId="0" fontId="64" fillId="0" borderId="0" xfId="0" applyFont="1" applyBorder="1"/>
    <xf numFmtId="0" fontId="64" fillId="0" borderId="90" xfId="0" applyFont="1" applyBorder="1"/>
    <xf numFmtId="0" fontId="64" fillId="0" borderId="82" xfId="0" applyFont="1" applyBorder="1"/>
    <xf numFmtId="0" fontId="64" fillId="0" borderId="74" xfId="0" applyFont="1" applyBorder="1"/>
    <xf numFmtId="0" fontId="64" fillId="0" borderId="80" xfId="0" applyFont="1" applyBorder="1"/>
    <xf numFmtId="0" fontId="0" fillId="0" borderId="102" xfId="0" applyBorder="1"/>
    <xf numFmtId="0" fontId="62" fillId="0" borderId="0" xfId="0" applyFont="1" applyBorder="1" applyAlignment="1">
      <alignment horizontal="center"/>
    </xf>
    <xf numFmtId="0" fontId="64" fillId="0" borderId="19" xfId="0" applyFont="1" applyBorder="1"/>
    <xf numFmtId="165" fontId="0" fillId="0" borderId="18" xfId="0" applyNumberFormat="1" applyBorder="1"/>
    <xf numFmtId="0" fontId="0" fillId="0" borderId="0" xfId="0" applyAlignment="1">
      <alignment vertical="top" wrapText="1"/>
    </xf>
    <xf numFmtId="0" fontId="62" fillId="18" borderId="86" xfId="0" applyFont="1" applyFill="1" applyBorder="1" applyAlignment="1">
      <alignment horizontal="center" vertical="center" wrapText="1"/>
    </xf>
    <xf numFmtId="0" fontId="54" fillId="0" borderId="0" xfId="83" applyFont="1"/>
    <xf numFmtId="0" fontId="55" fillId="0" borderId="29" xfId="83" applyBorder="1" applyAlignment="1">
      <alignment horizontal="center" vertical="center"/>
    </xf>
    <xf numFmtId="0" fontId="54" fillId="0" borderId="29" xfId="83" applyFont="1" applyBorder="1" applyAlignment="1">
      <alignment horizontal="center" vertical="center"/>
    </xf>
    <xf numFmtId="0" fontId="99" fillId="15" borderId="104" xfId="0" applyFont="1" applyFill="1" applyBorder="1" applyAlignment="1">
      <alignment horizontal="center" vertical="center"/>
    </xf>
    <xf numFmtId="0" fontId="62" fillId="18" borderId="0" xfId="0" applyFont="1" applyFill="1" applyBorder="1" applyAlignment="1">
      <alignment horizontal="center" vertical="center" wrapText="1"/>
    </xf>
    <xf numFmtId="0" fontId="83" fillId="20" borderId="0" xfId="0" applyFont="1" applyFill="1" applyAlignment="1">
      <alignment vertical="center" wrapText="1"/>
    </xf>
    <xf numFmtId="0" fontId="64" fillId="20" borderId="0" xfId="0" applyFont="1" applyFill="1" applyAlignment="1">
      <alignment vertical="center" wrapText="1"/>
    </xf>
    <xf numFmtId="0" fontId="64" fillId="20" borderId="0" xfId="0" applyFont="1" applyFill="1" applyAlignment="1">
      <alignment vertical="top" wrapText="1"/>
    </xf>
    <xf numFmtId="0" fontId="0" fillId="20" borderId="0" xfId="0" applyFill="1" applyAlignment="1">
      <alignment vertical="top" wrapText="1"/>
    </xf>
    <xf numFmtId="0" fontId="64" fillId="20" borderId="0" xfId="0" applyFont="1" applyFill="1" applyAlignment="1">
      <alignment vertical="top"/>
    </xf>
    <xf numFmtId="0" fontId="0" fillId="20" borderId="0" xfId="0" applyFill="1" applyAlignment="1">
      <alignment vertical="top"/>
    </xf>
    <xf numFmtId="0" fontId="0" fillId="20" borderId="0" xfId="0" applyFill="1"/>
    <xf numFmtId="0" fontId="64" fillId="0" borderId="0" xfId="0" applyFont="1" applyFill="1" applyAlignment="1">
      <alignment vertical="top"/>
    </xf>
    <xf numFmtId="0" fontId="0" fillId="0" borderId="0" xfId="0" applyFill="1" applyAlignment="1">
      <alignment vertical="top"/>
    </xf>
    <xf numFmtId="0" fontId="64" fillId="0" borderId="0" xfId="0" applyFont="1" applyFill="1" applyAlignment="1">
      <alignment vertical="top" wrapText="1"/>
    </xf>
    <xf numFmtId="0" fontId="0" fillId="0" borderId="0" xfId="0" applyFill="1" applyAlignment="1">
      <alignment vertical="top" wrapText="1"/>
    </xf>
    <xf numFmtId="0" fontId="64" fillId="20" borderId="0" xfId="0" applyFont="1" applyFill="1" applyBorder="1" applyAlignment="1">
      <alignment vertical="center" wrapText="1"/>
    </xf>
    <xf numFmtId="0" fontId="100" fillId="21" borderId="0" xfId="86" applyFont="1" applyFill="1" applyAlignment="1">
      <alignment horizontal="left" vertical="center" wrapText="1"/>
    </xf>
    <xf numFmtId="0" fontId="53" fillId="0" borderId="0" xfId="86" applyAlignment="1">
      <alignment horizontal="left" vertical="center" wrapText="1"/>
    </xf>
    <xf numFmtId="0" fontId="92" fillId="22" borderId="0" xfId="86" applyFont="1" applyFill="1" applyAlignment="1">
      <alignment horizontal="left" vertical="center" wrapText="1"/>
    </xf>
    <xf numFmtId="0" fontId="53" fillId="22" borderId="0" xfId="86" quotePrefix="1" applyFill="1" applyAlignment="1">
      <alignment horizontal="left" vertical="center" wrapText="1"/>
    </xf>
    <xf numFmtId="0" fontId="53" fillId="22" borderId="0" xfId="86" applyFill="1" applyAlignment="1">
      <alignment horizontal="left" vertical="center" wrapText="1"/>
    </xf>
    <xf numFmtId="0" fontId="92" fillId="23" borderId="0" xfId="86" applyFont="1" applyFill="1" applyAlignment="1">
      <alignment horizontal="left" vertical="center" wrapText="1"/>
    </xf>
    <xf numFmtId="0" fontId="53" fillId="23" borderId="0" xfId="86" quotePrefix="1" applyFill="1" applyAlignment="1">
      <alignment horizontal="left" vertical="center" wrapText="1"/>
    </xf>
    <xf numFmtId="0" fontId="53" fillId="23" borderId="0" xfId="86" applyFill="1" applyAlignment="1">
      <alignment horizontal="left" vertical="center" wrapText="1"/>
    </xf>
    <xf numFmtId="0" fontId="92" fillId="20" borderId="0" xfId="86" applyFont="1" applyFill="1" applyAlignment="1">
      <alignment horizontal="left" vertical="center" wrapText="1"/>
    </xf>
    <xf numFmtId="0" fontId="53" fillId="20" borderId="0" xfId="86" quotePrefix="1" applyFill="1" applyAlignment="1">
      <alignment horizontal="left" vertical="center" wrapText="1"/>
    </xf>
    <xf numFmtId="0" fontId="53" fillId="20" borderId="0" xfId="86" applyFill="1" applyAlignment="1">
      <alignment horizontal="left" vertical="center" wrapText="1"/>
    </xf>
    <xf numFmtId="0" fontId="92" fillId="13" borderId="0" xfId="86" applyFont="1" applyFill="1" applyAlignment="1">
      <alignment horizontal="left" vertical="center" wrapText="1"/>
    </xf>
    <xf numFmtId="0" fontId="53" fillId="13" borderId="0" xfId="86" quotePrefix="1" applyFill="1" applyAlignment="1">
      <alignment horizontal="left" vertical="center" wrapText="1"/>
    </xf>
    <xf numFmtId="0" fontId="53" fillId="13" borderId="0" xfId="86" applyFill="1" applyAlignment="1">
      <alignment horizontal="left" vertical="center" wrapText="1"/>
    </xf>
    <xf numFmtId="0" fontId="64" fillId="0" borderId="0" xfId="0" applyFont="1" applyFill="1" applyBorder="1"/>
    <xf numFmtId="0" fontId="88" fillId="0" borderId="0" xfId="6" applyFont="1" applyFill="1" applyAlignment="1" applyProtection="1">
      <alignment horizontal="center" vertical="center"/>
    </xf>
    <xf numFmtId="0" fontId="64" fillId="0" borderId="0" xfId="0" quotePrefix="1" applyFont="1"/>
    <xf numFmtId="0" fontId="101" fillId="24" borderId="0" xfId="87" applyFont="1" applyFill="1" applyAlignment="1">
      <alignment vertical="top"/>
    </xf>
    <xf numFmtId="0" fontId="101" fillId="16" borderId="0" xfId="87" applyFont="1" applyFill="1" applyAlignment="1">
      <alignment vertical="top"/>
    </xf>
    <xf numFmtId="0" fontId="52" fillId="0" borderId="0" xfId="87" applyFont="1" applyAlignment="1">
      <alignment vertical="top"/>
    </xf>
    <xf numFmtId="0" fontId="64" fillId="0" borderId="0" xfId="10"/>
    <xf numFmtId="0" fontId="92" fillId="27" borderId="0" xfId="87" applyFont="1" applyFill="1" applyAlignment="1">
      <alignment vertical="top"/>
    </xf>
    <xf numFmtId="0" fontId="105" fillId="30" borderId="0" xfId="87" applyFont="1" applyFill="1" applyAlignment="1">
      <alignment vertical="top"/>
    </xf>
    <xf numFmtId="167" fontId="52" fillId="0" borderId="29" xfId="87" applyNumberFormat="1" applyFont="1" applyBorder="1" applyAlignment="1">
      <alignment horizontal="center" vertical="center"/>
    </xf>
    <xf numFmtId="167" fontId="52" fillId="4" borderId="29" xfId="87" applyNumberFormat="1" applyFont="1" applyFill="1" applyBorder="1" applyAlignment="1">
      <alignment horizontal="center" vertical="center"/>
    </xf>
    <xf numFmtId="0" fontId="105" fillId="4" borderId="0" xfId="87" applyFont="1" applyFill="1" applyAlignment="1">
      <alignment vertical="top"/>
    </xf>
    <xf numFmtId="0" fontId="52" fillId="0" borderId="0" xfId="87"/>
    <xf numFmtId="0" fontId="52" fillId="0" borderId="102" xfId="87" applyBorder="1"/>
    <xf numFmtId="0" fontId="52" fillId="0" borderId="108" xfId="87" applyBorder="1"/>
    <xf numFmtId="0" fontId="52" fillId="0" borderId="81" xfId="87" applyBorder="1"/>
    <xf numFmtId="0" fontId="52" fillId="0" borderId="101" xfId="87" applyBorder="1"/>
    <xf numFmtId="0" fontId="52" fillId="0" borderId="0" xfId="87" applyBorder="1"/>
    <xf numFmtId="0" fontId="52" fillId="0" borderId="90" xfId="87" applyBorder="1"/>
    <xf numFmtId="0" fontId="52" fillId="0" borderId="82" xfId="87" applyBorder="1"/>
    <xf numFmtId="0" fontId="52" fillId="0" borderId="74" xfId="87" applyBorder="1"/>
    <xf numFmtId="0" fontId="52" fillId="0" borderId="80" xfId="87" applyBorder="1"/>
    <xf numFmtId="0" fontId="105" fillId="0" borderId="0" xfId="87" applyFont="1" applyFill="1" applyBorder="1" applyAlignment="1">
      <alignment horizontal="left" vertical="top"/>
    </xf>
    <xf numFmtId="1" fontId="52" fillId="0" borderId="0" xfId="87" applyNumberFormat="1"/>
    <xf numFmtId="0" fontId="52" fillId="4" borderId="0" xfId="87" applyFill="1"/>
    <xf numFmtId="0" fontId="52" fillId="33" borderId="0" xfId="87" applyFill="1"/>
    <xf numFmtId="14" fontId="111" fillId="33" borderId="0" xfId="87" applyNumberFormat="1" applyFont="1" applyFill="1" applyAlignment="1">
      <alignment horizontal="right"/>
    </xf>
    <xf numFmtId="0" fontId="112" fillId="33" borderId="29" xfId="87" applyFont="1" applyFill="1" applyBorder="1" applyAlignment="1">
      <alignment wrapText="1"/>
    </xf>
    <xf numFmtId="0" fontId="112" fillId="33" borderId="29" xfId="87" applyFont="1" applyFill="1" applyBorder="1" applyAlignment="1">
      <alignment horizontal="center" wrapText="1"/>
    </xf>
    <xf numFmtId="0" fontId="113" fillId="34" borderId="29" xfId="87" applyFont="1" applyFill="1" applyBorder="1" applyAlignment="1">
      <alignment horizontal="center" vertical="center" wrapText="1"/>
    </xf>
    <xf numFmtId="0" fontId="113" fillId="34" borderId="29" xfId="87" applyFont="1" applyFill="1" applyBorder="1" applyAlignment="1">
      <alignment vertical="center" wrapText="1"/>
    </xf>
    <xf numFmtId="2" fontId="113" fillId="34" borderId="29" xfId="87" applyNumberFormat="1" applyFont="1" applyFill="1" applyBorder="1" applyAlignment="1">
      <alignment horizontal="center" vertical="center" wrapText="1"/>
    </xf>
    <xf numFmtId="0" fontId="64" fillId="35" borderId="0" xfId="0" applyFont="1" applyFill="1" applyBorder="1"/>
    <xf numFmtId="0" fontId="62" fillId="12" borderId="0" xfId="2" applyFont="1" applyFill="1" applyBorder="1" applyAlignment="1">
      <alignment horizontal="left" vertical="center" wrapText="1"/>
    </xf>
    <xf numFmtId="0" fontId="62" fillId="10" borderId="0" xfId="2" applyFont="1" applyFill="1" applyBorder="1" applyAlignment="1">
      <alignment horizontal="left" vertical="center" wrapText="1"/>
    </xf>
    <xf numFmtId="0" fontId="62" fillId="11" borderId="0" xfId="2" applyFont="1" applyFill="1" applyBorder="1" applyAlignment="1">
      <alignment horizontal="left" vertical="center" wrapText="1"/>
    </xf>
    <xf numFmtId="0" fontId="62" fillId="6" borderId="0" xfId="2" applyFont="1" applyFill="1" applyBorder="1" applyAlignment="1">
      <alignment horizontal="left" vertical="center" wrapText="1"/>
    </xf>
    <xf numFmtId="0" fontId="62" fillId="8" borderId="0" xfId="2" applyFont="1" applyFill="1" applyBorder="1" applyAlignment="1">
      <alignment horizontal="left" vertical="center" wrapText="1"/>
    </xf>
    <xf numFmtId="0" fontId="62" fillId="9" borderId="0" xfId="2" applyFont="1" applyFill="1" applyBorder="1" applyAlignment="1">
      <alignment horizontal="left" vertical="center" wrapText="1"/>
    </xf>
    <xf numFmtId="0" fontId="64" fillId="5" borderId="27" xfId="6" quotePrefix="1" applyFont="1" applyFill="1" applyBorder="1" applyAlignment="1" applyProtection="1">
      <alignment horizontal="left" vertical="center" wrapText="1"/>
    </xf>
    <xf numFmtId="0" fontId="82" fillId="6" borderId="109" xfId="6" applyFont="1" applyFill="1" applyBorder="1" applyAlignment="1" applyProtection="1">
      <alignment vertical="center" wrapText="1"/>
    </xf>
    <xf numFmtId="0" fontId="64" fillId="0" borderId="0" xfId="6" applyFont="1" applyFill="1" applyBorder="1" applyAlignment="1" applyProtection="1">
      <alignment horizontal="center" vertical="center" wrapText="1"/>
      <protection locked="0"/>
    </xf>
    <xf numFmtId="0" fontId="94" fillId="4" borderId="0" xfId="6" applyFont="1" applyFill="1" applyBorder="1" applyAlignment="1" applyProtection="1">
      <alignment horizontal="left" vertical="top" wrapText="1"/>
      <protection locked="0"/>
    </xf>
    <xf numFmtId="1" fontId="113" fillId="34" borderId="29" xfId="87" applyNumberFormat="1" applyFont="1" applyFill="1" applyBorder="1" applyAlignment="1">
      <alignment horizontal="center" vertical="center" wrapText="1"/>
    </xf>
    <xf numFmtId="0" fontId="0" fillId="0" borderId="29" xfId="0" applyBorder="1" applyAlignment="1">
      <alignment horizontal="center"/>
    </xf>
    <xf numFmtId="0" fontId="0" fillId="36" borderId="29" xfId="0" applyFill="1" applyBorder="1"/>
    <xf numFmtId="0" fontId="0" fillId="0" borderId="52" xfId="0" applyBorder="1" applyAlignment="1"/>
    <xf numFmtId="0" fontId="0" fillId="0" borderId="51" xfId="0" applyBorder="1" applyAlignment="1"/>
    <xf numFmtId="0" fontId="64" fillId="0" borderId="39" xfId="0" applyFont="1" applyBorder="1" applyAlignment="1"/>
    <xf numFmtId="0" fontId="64" fillId="0" borderId="29" xfId="0" applyFont="1" applyBorder="1"/>
    <xf numFmtId="0" fontId="64" fillId="0" borderId="39" xfId="0" applyFont="1" applyBorder="1" applyAlignment="1">
      <alignment horizontal="center"/>
    </xf>
    <xf numFmtId="0" fontId="64" fillId="0" borderId="52" xfId="0" applyFont="1" applyBorder="1" applyAlignment="1">
      <alignment horizontal="center"/>
    </xf>
    <xf numFmtId="0" fontId="64" fillId="0" borderId="51" xfId="0" applyFont="1" applyBorder="1" applyAlignment="1">
      <alignment horizontal="center"/>
    </xf>
    <xf numFmtId="0" fontId="50" fillId="0" borderId="0" xfId="87" applyFont="1"/>
    <xf numFmtId="0" fontId="52" fillId="0" borderId="0" xfId="87" applyAlignment="1">
      <alignment horizontal="left"/>
    </xf>
    <xf numFmtId="0" fontId="50" fillId="0" borderId="0" xfId="87" applyFont="1" applyAlignment="1">
      <alignment horizontal="left"/>
    </xf>
    <xf numFmtId="167" fontId="50" fillId="4" borderId="0" xfId="87" applyNumberFormat="1" applyFont="1" applyFill="1" applyBorder="1" applyAlignment="1">
      <alignment horizontal="center" vertical="center"/>
    </xf>
    <xf numFmtId="0" fontId="50" fillId="4" borderId="0" xfId="87" applyNumberFormat="1" applyFont="1" applyFill="1" applyBorder="1" applyAlignment="1">
      <alignment horizontal="center" vertical="top"/>
    </xf>
    <xf numFmtId="0" fontId="100" fillId="21" borderId="29" xfId="86" applyFont="1" applyFill="1" applyBorder="1" applyAlignment="1">
      <alignment horizontal="left" vertical="center" wrapText="1"/>
    </xf>
    <xf numFmtId="0" fontId="92" fillId="22" borderId="29" xfId="86" applyFont="1" applyFill="1" applyBorder="1" applyAlignment="1">
      <alignment horizontal="left" vertical="center" wrapText="1"/>
    </xf>
    <xf numFmtId="0" fontId="92" fillId="23" borderId="29" xfId="86" applyFont="1" applyFill="1" applyBorder="1" applyAlignment="1">
      <alignment horizontal="left" vertical="center" wrapText="1"/>
    </xf>
    <xf numFmtId="0" fontId="92" fillId="20" borderId="29" xfId="86" applyFont="1" applyFill="1" applyBorder="1" applyAlignment="1">
      <alignment horizontal="left" vertical="center" wrapText="1"/>
    </xf>
    <xf numFmtId="0" fontId="92" fillId="13" borderId="29" xfId="86" applyFont="1" applyFill="1" applyBorder="1" applyAlignment="1">
      <alignment horizontal="left" vertical="center" wrapText="1"/>
    </xf>
    <xf numFmtId="49" fontId="52" fillId="0" borderId="0" xfId="87" applyNumberFormat="1" applyAlignment="1">
      <alignment horizontal="left"/>
    </xf>
    <xf numFmtId="2" fontId="52" fillId="0" borderId="0" xfId="87" applyNumberFormat="1"/>
    <xf numFmtId="1" fontId="50" fillId="0" borderId="0" xfId="87" applyNumberFormat="1" applyFont="1"/>
    <xf numFmtId="0" fontId="49" fillId="0" borderId="0" xfId="87" applyFont="1"/>
    <xf numFmtId="0" fontId="116" fillId="5" borderId="21" xfId="6" applyFont="1" applyFill="1" applyBorder="1" applyAlignment="1" applyProtection="1">
      <alignment horizontal="center" vertical="top"/>
    </xf>
    <xf numFmtId="0" fontId="116" fillId="5" borderId="28" xfId="6" applyFont="1" applyFill="1" applyBorder="1" applyAlignment="1" applyProtection="1">
      <alignment horizontal="center" vertical="top"/>
    </xf>
    <xf numFmtId="0" fontId="116" fillId="5" borderId="24" xfId="6" applyFont="1" applyFill="1" applyBorder="1" applyAlignment="1" applyProtection="1">
      <alignment horizontal="center" vertical="top"/>
    </xf>
    <xf numFmtId="0" fontId="64" fillId="0" borderId="29" xfId="0" applyFont="1" applyFill="1" applyBorder="1"/>
    <xf numFmtId="1" fontId="0" fillId="0" borderId="0" xfId="0" applyNumberFormat="1"/>
    <xf numFmtId="168" fontId="66" fillId="3" borderId="13" xfId="4" applyNumberFormat="1" applyFont="1" applyFill="1" applyBorder="1" applyAlignment="1" applyProtection="1">
      <alignment horizontal="left" vertical="top" wrapText="1"/>
      <protection locked="0"/>
    </xf>
    <xf numFmtId="0" fontId="99" fillId="15" borderId="84" xfId="0" applyFont="1" applyFill="1" applyBorder="1" applyAlignment="1">
      <alignment horizontal="center" vertical="center"/>
    </xf>
    <xf numFmtId="0" fontId="64" fillId="0" borderId="108" xfId="0" applyFont="1" applyBorder="1"/>
    <xf numFmtId="0" fontId="64" fillId="0" borderId="81" xfId="0" applyFont="1" applyBorder="1"/>
    <xf numFmtId="0" fontId="0" fillId="0" borderId="74" xfId="0" applyBorder="1"/>
    <xf numFmtId="0" fontId="64" fillId="0" borderId="79" xfId="0" applyFont="1" applyBorder="1"/>
    <xf numFmtId="0" fontId="0" fillId="0" borderId="86" xfId="0" applyBorder="1"/>
    <xf numFmtId="0" fontId="0" fillId="0" borderId="70" xfId="0" applyBorder="1"/>
    <xf numFmtId="0" fontId="0" fillId="0" borderId="78" xfId="0" applyBorder="1"/>
    <xf numFmtId="0" fontId="64" fillId="0" borderId="89" xfId="0" applyFont="1" applyBorder="1"/>
    <xf numFmtId="0" fontId="0" fillId="0" borderId="85" xfId="0" applyBorder="1"/>
    <xf numFmtId="0" fontId="82" fillId="21" borderId="83" xfId="0" applyFont="1" applyFill="1" applyBorder="1"/>
    <xf numFmtId="0" fontId="82" fillId="21" borderId="88" xfId="0" applyFont="1" applyFill="1" applyBorder="1"/>
    <xf numFmtId="0" fontId="82" fillId="21" borderId="76" xfId="0" applyFont="1" applyFill="1" applyBorder="1"/>
    <xf numFmtId="0" fontId="0" fillId="14" borderId="77" xfId="0" applyFill="1" applyBorder="1"/>
    <xf numFmtId="0" fontId="0" fillId="14" borderId="84" xfId="0" applyFill="1" applyBorder="1"/>
    <xf numFmtId="0" fontId="64" fillId="14" borderId="77" xfId="0" applyFont="1" applyFill="1" applyBorder="1"/>
    <xf numFmtId="0" fontId="110" fillId="33" borderId="0" xfId="87" applyFont="1" applyFill="1" applyAlignment="1">
      <alignment horizontal="left" vertical="center" wrapText="1"/>
    </xf>
    <xf numFmtId="0" fontId="48" fillId="0" borderId="0" xfId="87" applyFont="1"/>
    <xf numFmtId="0" fontId="64" fillId="0" borderId="86" xfId="0" applyFont="1" applyBorder="1"/>
    <xf numFmtId="0" fontId="52" fillId="0" borderId="88" xfId="87" applyBorder="1"/>
    <xf numFmtId="1" fontId="113" fillId="34" borderId="29" xfId="87" applyNumberFormat="1" applyFont="1" applyFill="1" applyBorder="1" applyAlignment="1">
      <alignment horizontal="left" vertical="center" wrapText="1"/>
    </xf>
    <xf numFmtId="0" fontId="113" fillId="34" borderId="29" xfId="87" applyFont="1" applyFill="1" applyBorder="1" applyAlignment="1">
      <alignment horizontal="left" vertical="center" wrapText="1"/>
    </xf>
    <xf numFmtId="1" fontId="113" fillId="34" borderId="29" xfId="87" applyNumberFormat="1" applyFont="1" applyFill="1" applyBorder="1" applyAlignment="1">
      <alignment vertical="center" wrapText="1"/>
    </xf>
    <xf numFmtId="0" fontId="64" fillId="0" borderId="0" xfId="10" applyAlignment="1">
      <alignment horizontal="center" vertical="center"/>
    </xf>
    <xf numFmtId="0" fontId="64" fillId="27" borderId="0" xfId="10" applyFill="1"/>
    <xf numFmtId="0" fontId="0" fillId="0" borderId="0" xfId="0" applyAlignment="1">
      <alignment wrapText="1"/>
    </xf>
    <xf numFmtId="0" fontId="45" fillId="0" borderId="0" xfId="87" applyFont="1"/>
    <xf numFmtId="0" fontId="44" fillId="0" borderId="0" xfId="87" applyFont="1"/>
    <xf numFmtId="0" fontId="52" fillId="4" borderId="0" xfId="87" applyFill="1" applyAlignment="1">
      <alignment horizontal="left"/>
    </xf>
    <xf numFmtId="1" fontId="52" fillId="4" borderId="0" xfId="87" applyNumberFormat="1" applyFill="1"/>
    <xf numFmtId="0" fontId="50" fillId="4" borderId="0" xfId="87" applyFont="1" applyFill="1" applyAlignment="1">
      <alignment horizontal="left"/>
    </xf>
    <xf numFmtId="0" fontId="50" fillId="4" borderId="0" xfId="87" applyFont="1" applyFill="1"/>
    <xf numFmtId="165" fontId="0" fillId="0" borderId="16" xfId="0" applyNumberFormat="1" applyBorder="1"/>
    <xf numFmtId="165" fontId="0" fillId="0" borderId="19" xfId="0" applyNumberFormat="1" applyBorder="1"/>
    <xf numFmtId="0" fontId="55" fillId="0" borderId="0" xfId="83" applyBorder="1"/>
    <xf numFmtId="0" fontId="62" fillId="0" borderId="0" xfId="6" applyFont="1" applyFill="1" applyBorder="1" applyAlignment="1" applyProtection="1">
      <alignment vertical="center"/>
    </xf>
    <xf numFmtId="0" fontId="99" fillId="15" borderId="110" xfId="0" applyFont="1" applyFill="1" applyBorder="1" applyAlignment="1">
      <alignment vertical="center" wrapText="1"/>
    </xf>
    <xf numFmtId="0" fontId="62" fillId="0" borderId="0" xfId="0" applyFont="1" applyBorder="1"/>
    <xf numFmtId="0" fontId="0" fillId="0" borderId="0" xfId="0" applyFill="1" applyBorder="1"/>
    <xf numFmtId="0" fontId="0" fillId="0" borderId="16" xfId="0" applyFill="1" applyBorder="1"/>
    <xf numFmtId="0" fontId="0" fillId="0" borderId="18" xfId="0" applyFill="1" applyBorder="1"/>
    <xf numFmtId="0" fontId="0" fillId="0" borderId="19" xfId="0" applyFill="1" applyBorder="1"/>
    <xf numFmtId="0" fontId="62" fillId="0" borderId="83" xfId="0" applyFont="1" applyBorder="1" applyAlignment="1">
      <alignment vertical="top" wrapText="1"/>
    </xf>
    <xf numFmtId="0" fontId="62" fillId="0" borderId="76" xfId="0" applyFont="1" applyBorder="1" applyAlignment="1">
      <alignment vertical="top" wrapText="1"/>
    </xf>
    <xf numFmtId="0" fontId="62" fillId="0" borderId="111" xfId="0" applyFont="1" applyBorder="1" applyAlignment="1">
      <alignment vertical="top" wrapText="1"/>
    </xf>
    <xf numFmtId="0" fontId="62" fillId="0" borderId="112" xfId="0" applyFont="1" applyBorder="1" applyAlignment="1">
      <alignment vertical="top" wrapText="1"/>
    </xf>
    <xf numFmtId="0" fontId="62" fillId="0" borderId="113" xfId="0" applyFont="1" applyBorder="1" applyAlignment="1">
      <alignment vertical="top" wrapText="1"/>
    </xf>
    <xf numFmtId="0" fontId="62" fillId="0" borderId="114" xfId="0" applyFont="1" applyBorder="1" applyAlignment="1">
      <alignment vertical="top" wrapText="1"/>
    </xf>
    <xf numFmtId="3" fontId="99" fillId="15" borderId="116" xfId="0" applyNumberFormat="1" applyFont="1" applyFill="1" applyBorder="1" applyAlignment="1">
      <alignment horizontal="center" vertical="center"/>
    </xf>
    <xf numFmtId="0" fontId="99" fillId="15" borderId="117" xfId="0" applyFont="1" applyFill="1" applyBorder="1" applyAlignment="1">
      <alignment horizontal="center" vertical="center"/>
    </xf>
    <xf numFmtId="3" fontId="99" fillId="15" borderId="118" xfId="0" applyNumberFormat="1" applyFont="1" applyFill="1" applyBorder="1" applyAlignment="1">
      <alignment horizontal="center" vertical="center"/>
    </xf>
    <xf numFmtId="167" fontId="52" fillId="0" borderId="4" xfId="87" applyNumberFormat="1" applyFont="1" applyBorder="1" applyAlignment="1">
      <alignment horizontal="center" vertical="center"/>
    </xf>
    <xf numFmtId="0" fontId="99" fillId="15" borderId="115" xfId="0" applyFont="1" applyFill="1" applyBorder="1" applyAlignment="1">
      <alignment horizontal="center" vertical="center"/>
    </xf>
    <xf numFmtId="0" fontId="99" fillId="15" borderId="119" xfId="0" applyFont="1" applyFill="1" applyBorder="1" applyAlignment="1">
      <alignment vertical="center" wrapText="1"/>
    </xf>
    <xf numFmtId="0" fontId="99" fillId="15" borderId="115" xfId="0" applyFont="1" applyFill="1" applyBorder="1" applyAlignment="1">
      <alignment vertical="center" wrapText="1"/>
    </xf>
    <xf numFmtId="167" fontId="52" fillId="0" borderId="115" xfId="87" applyNumberFormat="1" applyFont="1" applyBorder="1" applyAlignment="1">
      <alignment horizontal="center" vertical="center"/>
    </xf>
    <xf numFmtId="0" fontId="52" fillId="0" borderId="115" xfId="87" applyNumberFormat="1" applyFont="1" applyBorder="1" applyAlignment="1">
      <alignment horizontal="center" vertical="center"/>
    </xf>
    <xf numFmtId="167" fontId="43" fillId="0" borderId="29" xfId="87" applyNumberFormat="1" applyFont="1" applyBorder="1" applyAlignment="1">
      <alignment horizontal="center" vertical="center"/>
    </xf>
    <xf numFmtId="0" fontId="99" fillId="15" borderId="120" xfId="0" applyFont="1" applyFill="1" applyBorder="1" applyAlignment="1">
      <alignment vertical="center" wrapText="1"/>
    </xf>
    <xf numFmtId="1" fontId="52" fillId="0" borderId="115" xfId="87" applyNumberFormat="1" applyFont="1" applyBorder="1" applyAlignment="1">
      <alignment horizontal="center" vertical="center"/>
    </xf>
    <xf numFmtId="0" fontId="112" fillId="4" borderId="0" xfId="87" applyFont="1" applyFill="1" applyBorder="1" applyAlignment="1">
      <alignment wrapText="1"/>
    </xf>
    <xf numFmtId="0" fontId="112" fillId="4" borderId="0" xfId="87" applyFont="1" applyFill="1" applyBorder="1" applyAlignment="1">
      <alignment horizontal="center" wrapText="1"/>
    </xf>
    <xf numFmtId="0" fontId="113" fillId="4" borderId="0" xfId="87" applyFont="1" applyFill="1" applyBorder="1" applyAlignment="1">
      <alignment horizontal="left" vertical="center" wrapText="1"/>
    </xf>
    <xf numFmtId="1" fontId="113" fillId="4" borderId="0" xfId="87" applyNumberFormat="1" applyFont="1" applyFill="1" applyBorder="1" applyAlignment="1">
      <alignment horizontal="center" vertical="center" wrapText="1"/>
    </xf>
    <xf numFmtId="0" fontId="113" fillId="4" borderId="0" xfId="87" applyFont="1" applyFill="1" applyBorder="1" applyAlignment="1">
      <alignment vertical="center" wrapText="1"/>
    </xf>
    <xf numFmtId="1" fontId="113" fillId="4" borderId="0" xfId="87" applyNumberFormat="1" applyFont="1" applyFill="1" applyBorder="1" applyAlignment="1">
      <alignment horizontal="left" vertical="center" wrapText="1"/>
    </xf>
    <xf numFmtId="0" fontId="99" fillId="15" borderId="122" xfId="0" applyFont="1" applyFill="1" applyBorder="1" applyAlignment="1">
      <alignment horizontal="center" vertical="center"/>
    </xf>
    <xf numFmtId="0" fontId="0" fillId="4" borderId="0" xfId="0" applyFill="1" applyBorder="1"/>
    <xf numFmtId="0" fontId="0" fillId="4" borderId="123" xfId="0" applyFill="1" applyBorder="1"/>
    <xf numFmtId="0" fontId="0" fillId="4" borderId="124" xfId="0" applyFill="1" applyBorder="1"/>
    <xf numFmtId="0" fontId="0" fillId="4" borderId="125" xfId="0" applyFill="1" applyBorder="1"/>
    <xf numFmtId="0" fontId="0" fillId="4" borderId="68" xfId="0" applyFill="1" applyBorder="1"/>
    <xf numFmtId="0" fontId="0" fillId="4" borderId="15" xfId="0" applyFill="1" applyBorder="1"/>
    <xf numFmtId="0" fontId="0" fillId="4" borderId="106" xfId="0" applyFill="1" applyBorder="1"/>
    <xf numFmtId="0" fontId="0" fillId="4" borderId="103" xfId="0" applyFill="1" applyBorder="1"/>
    <xf numFmtId="0" fontId="0" fillId="4" borderId="17" xfId="0" applyFill="1" applyBorder="1"/>
    <xf numFmtId="0" fontId="64" fillId="4" borderId="0" xfId="0" applyFont="1" applyFill="1" applyBorder="1"/>
    <xf numFmtId="0" fontId="64" fillId="4" borderId="0" xfId="0" applyFont="1" applyFill="1" applyAlignment="1">
      <alignment horizontal="center" vertical="center"/>
    </xf>
    <xf numFmtId="0" fontId="118" fillId="4" borderId="68" xfId="0" applyFont="1" applyFill="1" applyBorder="1"/>
    <xf numFmtId="0" fontId="62" fillId="4" borderId="0" xfId="0" applyFont="1" applyFill="1" applyBorder="1"/>
    <xf numFmtId="0" fontId="71" fillId="0" borderId="0" xfId="1" applyAlignment="1" applyProtection="1">
      <alignment horizontal="center" vertical="center" wrapText="1"/>
    </xf>
    <xf numFmtId="0" fontId="71" fillId="24" borderId="0" xfId="1" applyFill="1" applyAlignment="1" applyProtection="1">
      <alignment vertical="top" wrapText="1"/>
    </xf>
    <xf numFmtId="165" fontId="0" fillId="0" borderId="0" xfId="0" applyNumberFormat="1" applyBorder="1"/>
    <xf numFmtId="0" fontId="62" fillId="0" borderId="101" xfId="0" applyFont="1" applyBorder="1"/>
    <xf numFmtId="0" fontId="62" fillId="0" borderId="102" xfId="0" applyFont="1" applyBorder="1"/>
    <xf numFmtId="0" fontId="62" fillId="0" borderId="108" xfId="0" applyFont="1" applyBorder="1"/>
    <xf numFmtId="0" fontId="62" fillId="0" borderId="81" xfId="0" applyFont="1" applyBorder="1"/>
    <xf numFmtId="0" fontId="52" fillId="0" borderId="0" xfId="87" applyNumberFormat="1"/>
    <xf numFmtId="0" fontId="110" fillId="33" borderId="0" xfId="87" applyFont="1" applyFill="1" applyAlignment="1">
      <alignment horizontal="left" vertical="center" wrapText="1"/>
    </xf>
    <xf numFmtId="0" fontId="0" fillId="0" borderId="0" xfId="0" applyAlignment="1">
      <alignment wrapText="1" shrinkToFit="1"/>
    </xf>
    <xf numFmtId="167" fontId="52" fillId="4" borderId="121" xfId="87" applyNumberFormat="1" applyFont="1" applyFill="1" applyBorder="1" applyAlignment="1">
      <alignment horizontal="center" vertical="center"/>
    </xf>
    <xf numFmtId="0" fontId="99" fillId="15" borderId="83" xfId="0" applyFont="1" applyFill="1" applyBorder="1" applyAlignment="1">
      <alignment horizontal="center" vertical="center"/>
    </xf>
    <xf numFmtId="0" fontId="99" fillId="15" borderId="76" xfId="0" applyFont="1" applyFill="1" applyBorder="1" applyAlignment="1">
      <alignment vertical="center" wrapText="1"/>
    </xf>
    <xf numFmtId="0" fontId="99" fillId="15" borderId="111" xfId="0" applyFont="1" applyFill="1" applyBorder="1" applyAlignment="1">
      <alignment horizontal="center" vertical="center"/>
    </xf>
    <xf numFmtId="0" fontId="99" fillId="15" borderId="112" xfId="0" applyFont="1" applyFill="1" applyBorder="1" applyAlignment="1">
      <alignment vertical="center" wrapText="1"/>
    </xf>
    <xf numFmtId="0" fontId="99" fillId="15" borderId="85" xfId="0" applyFont="1" applyFill="1" applyBorder="1" applyAlignment="1">
      <alignment vertical="center" wrapText="1"/>
    </xf>
    <xf numFmtId="0" fontId="99" fillId="15" borderId="128" xfId="0" applyFont="1" applyFill="1" applyBorder="1" applyAlignment="1">
      <alignment vertical="center" wrapText="1"/>
    </xf>
    <xf numFmtId="3" fontId="99" fillId="15" borderId="115" xfId="0" applyNumberFormat="1" applyFont="1" applyFill="1" applyBorder="1" applyAlignment="1">
      <alignment horizontal="center" vertical="center"/>
    </xf>
    <xf numFmtId="0" fontId="38" fillId="0" borderId="0" xfId="87" applyFont="1"/>
    <xf numFmtId="0" fontId="64" fillId="0" borderId="0" xfId="10" applyFill="1"/>
    <xf numFmtId="0" fontId="95" fillId="0" borderId="0" xfId="84" applyFont="1" applyFill="1" applyBorder="1" applyAlignment="1" applyProtection="1">
      <alignment vertical="center"/>
    </xf>
    <xf numFmtId="0" fontId="95" fillId="0" borderId="100" xfId="84" applyFont="1" applyFill="1" applyBorder="1" applyAlignment="1" applyProtection="1">
      <alignment horizontal="center" vertical="center"/>
    </xf>
    <xf numFmtId="0" fontId="94" fillId="4" borderId="115" xfId="6" applyFont="1" applyFill="1" applyBorder="1" applyAlignment="1" applyProtection="1">
      <alignment horizontal="left" vertical="top" wrapText="1"/>
      <protection locked="0"/>
    </xf>
    <xf numFmtId="0" fontId="94" fillId="4" borderId="115" xfId="6" applyFont="1" applyFill="1" applyBorder="1" applyAlignment="1" applyProtection="1">
      <alignment vertical="center" wrapText="1"/>
    </xf>
    <xf numFmtId="0" fontId="0" fillId="0" borderId="0" xfId="0" applyBorder="1" applyAlignment="1">
      <alignment wrapText="1" shrinkToFit="1"/>
    </xf>
    <xf numFmtId="0" fontId="0" fillId="0" borderId="0" xfId="0" applyBorder="1" applyAlignment="1">
      <alignment wrapText="1"/>
    </xf>
    <xf numFmtId="0" fontId="0" fillId="34" borderId="102" xfId="0" applyFill="1" applyBorder="1"/>
    <xf numFmtId="0" fontId="0" fillId="34" borderId="108" xfId="0" applyFill="1" applyBorder="1" applyAlignment="1">
      <alignment wrapText="1" shrinkToFit="1"/>
    </xf>
    <xf numFmtId="0" fontId="64" fillId="34" borderId="108" xfId="0" applyFont="1" applyFill="1" applyBorder="1"/>
    <xf numFmtId="0" fontId="64" fillId="34" borderId="81" xfId="0" applyFont="1" applyFill="1" applyBorder="1"/>
    <xf numFmtId="0" fontId="0" fillId="0" borderId="115" xfId="0" applyBorder="1"/>
    <xf numFmtId="0" fontId="0" fillId="0" borderId="115" xfId="0" applyBorder="1" applyAlignment="1">
      <alignment wrapText="1"/>
    </xf>
    <xf numFmtId="167" fontId="38" fillId="0" borderId="29" xfId="87" applyNumberFormat="1" applyFont="1" applyBorder="1" applyAlignment="1">
      <alignment horizontal="center" vertical="center"/>
    </xf>
    <xf numFmtId="2" fontId="0" fillId="0" borderId="115" xfId="0" applyNumberFormat="1" applyBorder="1"/>
    <xf numFmtId="1" fontId="64" fillId="0" borderId="0" xfId="0" applyNumberFormat="1" applyFont="1"/>
    <xf numFmtId="0" fontId="64" fillId="0" borderId="115" xfId="0" applyFont="1" applyBorder="1"/>
    <xf numFmtId="1" fontId="0" fillId="0" borderId="115" xfId="0" applyNumberFormat="1" applyBorder="1"/>
    <xf numFmtId="0" fontId="64" fillId="0" borderId="115" xfId="0" applyNumberFormat="1" applyFont="1" applyBorder="1"/>
    <xf numFmtId="0" fontId="99" fillId="15" borderId="0" xfId="0" applyFont="1" applyFill="1" applyBorder="1" applyAlignment="1">
      <alignment vertical="center" wrapText="1"/>
    </xf>
    <xf numFmtId="0" fontId="52" fillId="0" borderId="4" xfId="87" applyNumberFormat="1" applyFont="1" applyBorder="1" applyAlignment="1">
      <alignment horizontal="center" vertical="center"/>
    </xf>
    <xf numFmtId="0" fontId="131" fillId="0" borderId="0" xfId="0" applyFont="1"/>
    <xf numFmtId="169" fontId="0" fillId="0" borderId="0" xfId="0" applyNumberFormat="1"/>
    <xf numFmtId="0" fontId="132" fillId="0" borderId="0" xfId="10" applyFont="1" applyAlignment="1">
      <alignment horizontal="left"/>
    </xf>
    <xf numFmtId="165" fontId="0" fillId="0" borderId="0" xfId="0" applyNumberFormat="1" applyFont="1" applyBorder="1" applyAlignment="1">
      <alignment horizontal="left" wrapText="1"/>
    </xf>
    <xf numFmtId="165" fontId="0" fillId="0" borderId="0" xfId="0" applyNumberFormat="1" applyFont="1" applyBorder="1" applyAlignment="1">
      <alignment horizontal="left" vertical="center" wrapText="1"/>
    </xf>
    <xf numFmtId="165" fontId="0" fillId="0" borderId="0" xfId="0" applyNumberFormat="1" applyBorder="1" applyAlignment="1">
      <alignment horizontal="left" wrapText="1"/>
    </xf>
    <xf numFmtId="0" fontId="0" fillId="0" borderId="0" xfId="0" applyAlignment="1">
      <alignment horizontal="left" vertical="center" wrapText="1"/>
    </xf>
    <xf numFmtId="0" fontId="0" fillId="0" borderId="0" xfId="0" applyFont="1" applyBorder="1" applyAlignment="1">
      <alignment horizontal="left" vertical="center" wrapText="1"/>
    </xf>
    <xf numFmtId="165" fontId="135" fillId="0" borderId="0" xfId="0" applyNumberFormat="1" applyFont="1" applyBorder="1" applyAlignment="1">
      <alignment horizontal="left" vertical="center" wrapText="1"/>
    </xf>
    <xf numFmtId="165" fontId="0" fillId="0" borderId="0" xfId="0" applyNumberFormat="1" applyFont="1" applyBorder="1" applyAlignment="1">
      <alignment wrapText="1"/>
    </xf>
    <xf numFmtId="0" fontId="0" fillId="0" borderId="0" xfId="0" applyAlignment="1">
      <alignment horizontal="left" wrapText="1"/>
    </xf>
    <xf numFmtId="0" fontId="132" fillId="0" borderId="0" xfId="10" applyFont="1" applyAlignment="1">
      <alignment horizontal="left" wrapText="1"/>
    </xf>
    <xf numFmtId="0" fontId="0" fillId="0" borderId="0" xfId="0" applyFont="1" applyAlignment="1">
      <alignment horizontal="left" vertical="center" wrapText="1"/>
    </xf>
    <xf numFmtId="0" fontId="132" fillId="0" borderId="115" xfId="10" applyFont="1" applyBorder="1" applyAlignment="1">
      <alignment horizontal="left"/>
    </xf>
    <xf numFmtId="0" fontId="136" fillId="37" borderId="108" xfId="10" applyFont="1" applyFill="1" applyBorder="1" applyAlignment="1">
      <alignment horizontal="left"/>
    </xf>
    <xf numFmtId="0" fontId="136" fillId="37" borderId="135" xfId="10" applyFont="1" applyFill="1" applyBorder="1" applyAlignment="1">
      <alignment horizontal="left"/>
    </xf>
    <xf numFmtId="0" fontId="132" fillId="35" borderId="88" xfId="10" applyFont="1" applyFill="1" applyBorder="1" applyAlignment="1">
      <alignment horizontal="left" vertical="center"/>
    </xf>
    <xf numFmtId="0" fontId="132" fillId="35" borderId="76" xfId="10" applyFont="1" applyFill="1" applyBorder="1" applyAlignment="1">
      <alignment horizontal="left" vertical="center"/>
    </xf>
    <xf numFmtId="0" fontId="132" fillId="35" borderId="0" xfId="10" applyFont="1" applyFill="1" applyBorder="1" applyAlignment="1">
      <alignment horizontal="left" vertical="center"/>
    </xf>
    <xf numFmtId="0" fontId="132" fillId="35" borderId="0" xfId="10" applyFont="1" applyFill="1" applyBorder="1" applyAlignment="1">
      <alignment horizontal="left"/>
    </xf>
    <xf numFmtId="0" fontId="134" fillId="35" borderId="112" xfId="89" applyFont="1" applyFill="1" applyBorder="1" applyAlignment="1">
      <alignment horizontal="left" vertical="center" wrapText="1"/>
    </xf>
    <xf numFmtId="0" fontId="134" fillId="0" borderId="136" xfId="89" applyFont="1" applyFill="1" applyBorder="1" applyAlignment="1">
      <alignment horizontal="left" vertical="center"/>
    </xf>
    <xf numFmtId="0" fontId="134" fillId="0" borderId="137" xfId="89" applyFont="1" applyFill="1" applyBorder="1" applyAlignment="1">
      <alignment horizontal="left" vertical="center"/>
    </xf>
    <xf numFmtId="0" fontId="134" fillId="35" borderId="136" xfId="89" applyFont="1" applyFill="1" applyBorder="1" applyAlignment="1">
      <alignment horizontal="left" vertical="center"/>
    </xf>
    <xf numFmtId="0" fontId="134" fillId="35" borderId="137" xfId="89" applyFont="1" applyFill="1" applyBorder="1" applyAlignment="1">
      <alignment horizontal="left" vertical="center"/>
    </xf>
    <xf numFmtId="0" fontId="134" fillId="35" borderId="138" xfId="89" applyFont="1" applyFill="1" applyBorder="1" applyAlignment="1">
      <alignment horizontal="left" vertical="center" wrapText="1"/>
    </xf>
    <xf numFmtId="165" fontId="132" fillId="0" borderId="112" xfId="0" applyNumberFormat="1" applyFont="1" applyBorder="1" applyAlignment="1">
      <alignment horizontal="left" wrapText="1" shrinkToFit="1"/>
    </xf>
    <xf numFmtId="165" fontId="132" fillId="0" borderId="112" xfId="0" applyNumberFormat="1" applyFont="1" applyBorder="1" applyAlignment="1">
      <alignment horizontal="left" wrapText="1"/>
    </xf>
    <xf numFmtId="165" fontId="132" fillId="0" borderId="138" xfId="0" applyNumberFormat="1" applyFont="1" applyBorder="1" applyAlignment="1">
      <alignment horizontal="left" vertical="center" wrapText="1"/>
    </xf>
    <xf numFmtId="165" fontId="132" fillId="0" borderId="138" xfId="0" applyNumberFormat="1" applyFont="1" applyBorder="1" applyAlignment="1">
      <alignment horizontal="left" wrapText="1"/>
    </xf>
    <xf numFmtId="0" fontId="132" fillId="0" borderId="138" xfId="0" applyFont="1" applyBorder="1" applyAlignment="1">
      <alignment wrapText="1"/>
    </xf>
    <xf numFmtId="0" fontId="132" fillId="0" borderId="138" xfId="0" applyFont="1" applyBorder="1" applyAlignment="1">
      <alignment horizontal="left" vertical="center" wrapText="1"/>
    </xf>
    <xf numFmtId="165" fontId="137" fillId="0" borderId="138" xfId="0" applyNumberFormat="1" applyFont="1" applyBorder="1" applyAlignment="1">
      <alignment horizontal="left" vertical="center" wrapText="1"/>
    </xf>
    <xf numFmtId="14" fontId="111" fillId="4" borderId="0" xfId="87" applyNumberFormat="1" applyFont="1" applyFill="1" applyAlignment="1">
      <alignment horizontal="right"/>
    </xf>
    <xf numFmtId="0" fontId="138" fillId="4" borderId="0" xfId="87" applyFont="1" applyFill="1"/>
    <xf numFmtId="0" fontId="118" fillId="4" borderId="68" xfId="0" applyFont="1" applyFill="1" applyBorder="1" applyAlignment="1">
      <alignment horizontal="left" vertical="top" wrapText="1"/>
    </xf>
    <xf numFmtId="0" fontId="118" fillId="4" borderId="0" xfId="0" applyFont="1" applyFill="1" applyBorder="1" applyAlignment="1">
      <alignment horizontal="left" vertical="top" wrapText="1"/>
    </xf>
    <xf numFmtId="0" fontId="118" fillId="4" borderId="15" xfId="0" applyFont="1" applyFill="1" applyBorder="1" applyAlignment="1">
      <alignment horizontal="left" vertical="top" wrapText="1"/>
    </xf>
    <xf numFmtId="0" fontId="0" fillId="4" borderId="115" xfId="0" applyFill="1" applyBorder="1"/>
    <xf numFmtId="0" fontId="52" fillId="4" borderId="115" xfId="87" applyFill="1" applyBorder="1"/>
    <xf numFmtId="0" fontId="82" fillId="4" borderId="0" xfId="6" applyFont="1" applyFill="1" applyBorder="1" applyAlignment="1" applyProtection="1">
      <alignment horizontal="center" vertical="center"/>
    </xf>
    <xf numFmtId="0" fontId="64" fillId="4" borderId="0" xfId="6" applyFont="1" applyFill="1" applyBorder="1" applyAlignment="1" applyProtection="1">
      <alignment horizontal="center" vertical="center" wrapText="1"/>
      <protection locked="0"/>
    </xf>
    <xf numFmtId="0" fontId="55" fillId="4" borderId="0" xfId="83" applyFill="1"/>
    <xf numFmtId="0" fontId="88" fillId="0" borderId="0" xfId="6" applyFont="1" applyFill="1" applyAlignment="1" applyProtection="1">
      <alignment vertical="center"/>
    </xf>
    <xf numFmtId="2" fontId="0" fillId="0" borderId="0" xfId="0" applyNumberFormat="1"/>
    <xf numFmtId="10" fontId="99" fillId="15" borderId="118" xfId="0" applyNumberFormat="1" applyFont="1" applyFill="1" applyBorder="1" applyAlignment="1">
      <alignment horizontal="center" vertical="center"/>
    </xf>
    <xf numFmtId="165" fontId="132" fillId="0" borderId="138" xfId="0" applyNumberFormat="1" applyFont="1" applyBorder="1" applyAlignment="1">
      <alignment horizontal="left" wrapText="1" shrinkToFit="1"/>
    </xf>
    <xf numFmtId="0" fontId="35" fillId="0" borderId="0" xfId="87" applyFont="1"/>
    <xf numFmtId="0" fontId="138" fillId="0" borderId="0" xfId="87" applyFont="1"/>
    <xf numFmtId="0" fontId="34" fillId="0" borderId="0" xfId="87" applyFont="1"/>
    <xf numFmtId="0" fontId="110" fillId="4" borderId="0" xfId="87" applyFont="1" applyFill="1" applyAlignment="1">
      <alignment horizontal="left" vertical="top" wrapText="1"/>
    </xf>
    <xf numFmtId="0" fontId="114" fillId="33" borderId="0" xfId="87" applyFont="1" applyFill="1" applyAlignment="1">
      <alignment vertical="center"/>
    </xf>
    <xf numFmtId="0" fontId="109" fillId="27" borderId="108" xfId="87" applyFont="1" applyFill="1" applyBorder="1" applyAlignment="1">
      <alignment vertical="top"/>
    </xf>
    <xf numFmtId="0" fontId="105" fillId="4" borderId="0" xfId="87" applyFont="1" applyFill="1" applyBorder="1" applyAlignment="1">
      <alignment horizontal="left" vertical="top"/>
    </xf>
    <xf numFmtId="0" fontId="64" fillId="4" borderId="68" xfId="0" applyFont="1" applyFill="1" applyBorder="1" applyAlignment="1">
      <alignment vertical="top"/>
    </xf>
    <xf numFmtId="0" fontId="118" fillId="4" borderId="68" xfId="0" applyFont="1" applyFill="1" applyBorder="1" applyAlignment="1">
      <alignment vertical="top"/>
    </xf>
    <xf numFmtId="0" fontId="118" fillId="4" borderId="0" xfId="0" applyFont="1" applyFill="1" applyBorder="1" applyAlignment="1">
      <alignment vertical="top"/>
    </xf>
    <xf numFmtId="0" fontId="118" fillId="4" borderId="15" xfId="0" applyFont="1" applyFill="1" applyBorder="1" applyAlignment="1">
      <alignment vertical="top"/>
    </xf>
    <xf numFmtId="0" fontId="99" fillId="15" borderId="146" xfId="0" applyFont="1" applyFill="1" applyBorder="1" applyAlignment="1">
      <alignment vertical="center" wrapText="1"/>
    </xf>
    <xf numFmtId="3" fontId="99" fillId="15" borderId="145" xfId="0" applyNumberFormat="1" applyFont="1" applyFill="1" applyBorder="1" applyAlignment="1">
      <alignment horizontal="center" vertical="center"/>
    </xf>
    <xf numFmtId="0" fontId="64" fillId="0" borderId="145" xfId="0" applyFont="1" applyBorder="1"/>
    <xf numFmtId="1" fontId="0" fillId="0" borderId="145" xfId="0" applyNumberFormat="1" applyBorder="1"/>
    <xf numFmtId="1" fontId="52" fillId="0" borderId="4" xfId="87" applyNumberFormat="1" applyFont="1" applyBorder="1" applyAlignment="1">
      <alignment horizontal="center" vertical="center"/>
    </xf>
    <xf numFmtId="170" fontId="0" fillId="0" borderId="115" xfId="0" applyNumberFormat="1" applyBorder="1"/>
    <xf numFmtId="3" fontId="0" fillId="0" borderId="0" xfId="0" applyNumberFormat="1"/>
    <xf numFmtId="0" fontId="118" fillId="4" borderId="0" xfId="0" applyFont="1" applyFill="1" applyBorder="1"/>
    <xf numFmtId="0" fontId="0" fillId="4" borderId="0" xfId="0" applyFill="1" applyBorder="1" applyAlignment="1"/>
    <xf numFmtId="0" fontId="148" fillId="0" borderId="0" xfId="0" applyFont="1" applyAlignment="1">
      <alignment horizontal="left" vertical="center" indent="1"/>
    </xf>
    <xf numFmtId="0" fontId="149" fillId="0" borderId="0" xfId="0" applyFont="1"/>
    <xf numFmtId="0" fontId="138" fillId="0" borderId="0" xfId="87" applyFont="1" applyAlignment="1">
      <alignment horizontal="center"/>
    </xf>
    <xf numFmtId="0" fontId="0" fillId="4" borderId="90" xfId="0" applyFill="1" applyBorder="1"/>
    <xf numFmtId="0" fontId="0" fillId="4" borderId="82" xfId="0" applyFill="1" applyBorder="1"/>
    <xf numFmtId="0" fontId="0" fillId="4" borderId="74" xfId="0" applyFill="1" applyBorder="1"/>
    <xf numFmtId="0" fontId="0" fillId="4" borderId="80" xfId="0" applyFill="1" applyBorder="1"/>
    <xf numFmtId="2" fontId="0" fillId="4" borderId="101" xfId="0" applyNumberFormat="1" applyFill="1" applyBorder="1"/>
    <xf numFmtId="2" fontId="64" fillId="4" borderId="101" xfId="0" applyNumberFormat="1" applyFont="1" applyFill="1" applyBorder="1"/>
    <xf numFmtId="0" fontId="64" fillId="4" borderId="90" xfId="0" applyFont="1" applyFill="1" applyBorder="1"/>
    <xf numFmtId="0" fontId="62" fillId="4" borderId="79" xfId="0" applyFont="1" applyFill="1" applyBorder="1"/>
    <xf numFmtId="0" fontId="62" fillId="4" borderId="86" xfId="0" applyFont="1" applyFill="1" applyBorder="1"/>
    <xf numFmtId="0" fontId="92" fillId="0" borderId="0" xfId="87" applyFont="1"/>
    <xf numFmtId="0" fontId="62" fillId="4" borderId="70" xfId="0" applyFont="1" applyFill="1" applyBorder="1" applyAlignment="1">
      <alignment wrapText="1"/>
    </xf>
    <xf numFmtId="0" fontId="92" fillId="4" borderId="70" xfId="87" applyFont="1" applyFill="1" applyBorder="1" applyAlignment="1">
      <alignment wrapText="1"/>
    </xf>
    <xf numFmtId="2" fontId="64" fillId="4" borderId="102" xfId="0" applyNumberFormat="1" applyFont="1" applyFill="1" applyBorder="1"/>
    <xf numFmtId="0" fontId="33" fillId="4" borderId="90" xfId="87" applyFont="1" applyFill="1" applyBorder="1"/>
    <xf numFmtId="0" fontId="52" fillId="4" borderId="74" xfId="87" applyFill="1" applyBorder="1"/>
    <xf numFmtId="0" fontId="52" fillId="4" borderId="80" xfId="87" applyFill="1" applyBorder="1"/>
    <xf numFmtId="0" fontId="64" fillId="4" borderId="0" xfId="0" applyFont="1" applyFill="1"/>
    <xf numFmtId="0" fontId="62" fillId="4" borderId="93" xfId="0" applyFont="1" applyFill="1" applyBorder="1" applyAlignment="1">
      <alignment wrapText="1"/>
    </xf>
    <xf numFmtId="0" fontId="33" fillId="0" borderId="108" xfId="87" applyFont="1" applyBorder="1"/>
    <xf numFmtId="0" fontId="0" fillId="0" borderId="145" xfId="0" applyBorder="1"/>
    <xf numFmtId="0" fontId="64" fillId="4" borderId="0" xfId="0" applyFont="1" applyFill="1" applyBorder="1" applyAlignment="1">
      <alignment horizontal="left"/>
    </xf>
    <xf numFmtId="0" fontId="32" fillId="4" borderId="74" xfId="87" applyFont="1" applyFill="1" applyBorder="1"/>
    <xf numFmtId="0" fontId="64" fillId="4" borderId="90" xfId="0" applyFont="1" applyFill="1" applyBorder="1" applyAlignment="1">
      <alignment horizontal="left"/>
    </xf>
    <xf numFmtId="0" fontId="32" fillId="4" borderId="0" xfId="87" applyFont="1" applyFill="1" applyBorder="1"/>
    <xf numFmtId="0" fontId="52" fillId="4" borderId="0" xfId="87" applyFill="1" applyBorder="1"/>
    <xf numFmtId="0" fontId="64" fillId="4" borderId="82" xfId="0" applyFont="1" applyFill="1" applyBorder="1"/>
    <xf numFmtId="0" fontId="52" fillId="0" borderId="0" xfId="87" applyNumberFormat="1" applyFont="1" applyBorder="1" applyAlignment="1">
      <alignment horizontal="center" vertical="center"/>
    </xf>
    <xf numFmtId="2" fontId="52" fillId="0" borderId="0" xfId="87" applyNumberFormat="1" applyFont="1" applyBorder="1" applyAlignment="1">
      <alignment horizontal="center" vertical="center"/>
    </xf>
    <xf numFmtId="2" fontId="0" fillId="0" borderId="0" xfId="0" applyNumberFormat="1" applyBorder="1"/>
    <xf numFmtId="0" fontId="31" fillId="0" borderId="0" xfId="87" applyNumberFormat="1" applyFont="1" applyBorder="1" applyAlignment="1">
      <alignment horizontal="center" vertical="center"/>
    </xf>
    <xf numFmtId="1" fontId="31" fillId="0" borderId="0" xfId="87" applyNumberFormat="1" applyFont="1" applyBorder="1" applyAlignment="1">
      <alignment horizontal="center" vertical="center"/>
    </xf>
    <xf numFmtId="2" fontId="31" fillId="0" borderId="0" xfId="87" applyNumberFormat="1" applyFont="1" applyBorder="1" applyAlignment="1">
      <alignment horizontal="center" vertical="center"/>
    </xf>
    <xf numFmtId="0" fontId="132" fillId="0" borderId="145" xfId="10" applyFont="1" applyBorder="1" applyAlignment="1">
      <alignment horizontal="left"/>
    </xf>
    <xf numFmtId="0" fontId="136" fillId="37" borderId="145" xfId="10" applyFont="1" applyFill="1" applyBorder="1" applyAlignment="1">
      <alignment horizontal="left"/>
    </xf>
    <xf numFmtId="0" fontId="132" fillId="35" borderId="148" xfId="10" applyFont="1" applyFill="1" applyBorder="1" applyAlignment="1">
      <alignment horizontal="left" vertical="center"/>
    </xf>
    <xf numFmtId="0" fontId="134" fillId="0" borderId="147" xfId="89" applyFont="1" applyFill="1" applyBorder="1" applyAlignment="1">
      <alignment horizontal="left" vertical="center"/>
    </xf>
    <xf numFmtId="0" fontId="134" fillId="35" borderId="149" xfId="89" applyFont="1" applyFill="1" applyBorder="1" applyAlignment="1">
      <alignment horizontal="left" vertical="center"/>
    </xf>
    <xf numFmtId="0" fontId="134" fillId="0" borderId="150" xfId="89" applyFont="1" applyFill="1" applyBorder="1" applyAlignment="1">
      <alignment horizontal="left" vertical="center"/>
    </xf>
    <xf numFmtId="0" fontId="134" fillId="35" borderId="150" xfId="89" applyFont="1" applyFill="1" applyBorder="1" applyAlignment="1">
      <alignment horizontal="left" vertical="center"/>
    </xf>
    <xf numFmtId="0" fontId="132" fillId="35" borderId="145" xfId="10" applyFont="1" applyFill="1" applyBorder="1" applyAlignment="1">
      <alignment horizontal="left"/>
    </xf>
    <xf numFmtId="0" fontId="134" fillId="35" borderId="151" xfId="89" applyFont="1" applyFill="1" applyBorder="1" applyAlignment="1">
      <alignment horizontal="left" vertical="center"/>
    </xf>
    <xf numFmtId="0" fontId="134" fillId="35" borderId="152" xfId="89" applyFont="1" applyFill="1" applyBorder="1" applyAlignment="1">
      <alignment horizontal="left" vertical="center"/>
    </xf>
    <xf numFmtId="0" fontId="134" fillId="35" borderId="153" xfId="89" applyFont="1" applyFill="1" applyBorder="1" applyAlignment="1">
      <alignment horizontal="left" vertical="center" wrapText="1"/>
    </xf>
    <xf numFmtId="0" fontId="134" fillId="0" borderId="145" xfId="89" applyFont="1" applyFill="1" applyBorder="1" applyAlignment="1">
      <alignment horizontal="left" vertical="center"/>
    </xf>
    <xf numFmtId="165" fontId="132" fillId="0" borderId="145" xfId="0" applyNumberFormat="1" applyFont="1" applyBorder="1" applyAlignment="1">
      <alignment horizontal="left" vertical="center" wrapText="1"/>
    </xf>
    <xf numFmtId="0" fontId="134" fillId="0" borderId="145" xfId="89" applyFont="1" applyBorder="1" applyAlignment="1">
      <alignment horizontal="left" vertical="center"/>
    </xf>
    <xf numFmtId="0" fontId="119" fillId="4" borderId="0" xfId="0" applyFont="1" applyFill="1" applyBorder="1" applyAlignment="1">
      <alignment vertical="top" wrapText="1"/>
    </xf>
    <xf numFmtId="0" fontId="64" fillId="4" borderId="0" xfId="0" applyFont="1" applyFill="1" applyBorder="1" applyAlignment="1">
      <alignment vertical="top" wrapText="1"/>
    </xf>
    <xf numFmtId="0" fontId="118" fillId="4" borderId="0" xfId="0" applyFont="1" applyFill="1" applyBorder="1" applyAlignment="1">
      <alignment horizontal="left" vertical="top" wrapText="1"/>
    </xf>
    <xf numFmtId="0" fontId="119" fillId="4" borderId="15" xfId="0" applyFont="1" applyFill="1" applyBorder="1" applyAlignment="1">
      <alignment vertical="top" wrapText="1"/>
    </xf>
    <xf numFmtId="0" fontId="64" fillId="4" borderId="68" xfId="0" applyFont="1" applyFill="1" applyBorder="1" applyAlignment="1">
      <alignment vertical="top" wrapText="1"/>
    </xf>
    <xf numFmtId="0" fontId="118" fillId="4" borderId="68" xfId="0" applyFont="1" applyFill="1" applyBorder="1" applyAlignment="1">
      <alignment horizontal="left" vertical="top" wrapText="1"/>
    </xf>
    <xf numFmtId="0" fontId="118" fillId="4" borderId="15" xfId="0" applyFont="1" applyFill="1" applyBorder="1" applyAlignment="1">
      <alignment horizontal="left" vertical="top" wrapText="1"/>
    </xf>
    <xf numFmtId="1" fontId="113" fillId="4" borderId="0" xfId="87" applyNumberFormat="1" applyFont="1" applyFill="1" applyBorder="1" applyAlignment="1">
      <alignment vertical="center" wrapText="1"/>
    </xf>
    <xf numFmtId="0" fontId="64" fillId="4" borderId="15" xfId="0" applyFont="1" applyFill="1" applyBorder="1" applyAlignment="1">
      <alignment vertical="top" wrapText="1"/>
    </xf>
    <xf numFmtId="0" fontId="119" fillId="4" borderId="68" xfId="0" applyFont="1" applyFill="1" applyBorder="1" applyAlignment="1">
      <alignment vertical="top"/>
    </xf>
    <xf numFmtId="0" fontId="118" fillId="4" borderId="68" xfId="0" applyFont="1" applyFill="1" applyBorder="1" applyAlignment="1">
      <alignment vertical="top" wrapText="1"/>
    </xf>
    <xf numFmtId="0" fontId="118" fillId="4" borderId="0" xfId="0" applyFont="1" applyFill="1" applyBorder="1" applyAlignment="1">
      <alignment vertical="top" wrapText="1"/>
    </xf>
    <xf numFmtId="0" fontId="118" fillId="4" borderId="15" xfId="0" applyFont="1" applyFill="1" applyBorder="1" applyAlignment="1">
      <alignment vertical="top" wrapText="1"/>
    </xf>
    <xf numFmtId="0" fontId="109" fillId="4" borderId="0" xfId="87" applyFont="1" applyFill="1" applyAlignment="1">
      <alignment horizontal="left" vertical="top" wrapText="1"/>
    </xf>
    <xf numFmtId="0" fontId="136" fillId="37" borderId="130" xfId="10" applyFont="1" applyFill="1" applyBorder="1" applyAlignment="1">
      <alignment horizontal="left"/>
    </xf>
    <xf numFmtId="0" fontId="132" fillId="0" borderId="154" xfId="10" applyFont="1" applyBorder="1" applyAlignment="1">
      <alignment horizontal="left"/>
    </xf>
    <xf numFmtId="0" fontId="132" fillId="0" borderId="71" xfId="10" applyFont="1" applyBorder="1" applyAlignment="1">
      <alignment horizontal="left"/>
    </xf>
    <xf numFmtId="0" fontId="132" fillId="0" borderId="15" xfId="10" applyFont="1" applyBorder="1" applyAlignment="1">
      <alignment horizontal="left"/>
    </xf>
    <xf numFmtId="0" fontId="132" fillId="35" borderId="155" xfId="10" applyFont="1" applyFill="1" applyBorder="1" applyAlignment="1">
      <alignment horizontal="left" vertical="center"/>
    </xf>
    <xf numFmtId="167" fontId="30" fillId="0" borderId="145" xfId="90" applyNumberFormat="1" applyFont="1" applyBorder="1" applyAlignment="1">
      <alignment horizontal="center" vertical="center"/>
    </xf>
    <xf numFmtId="165" fontId="132" fillId="0" borderId="126" xfId="10" applyNumberFormat="1" applyFont="1" applyBorder="1" applyAlignment="1">
      <alignment horizontal="left" wrapText="1" shrinkToFit="1"/>
    </xf>
    <xf numFmtId="165" fontId="132" fillId="0" borderId="126" xfId="10" applyNumberFormat="1" applyFont="1" applyBorder="1" applyAlignment="1">
      <alignment horizontal="left" wrapText="1"/>
    </xf>
    <xf numFmtId="0" fontId="134" fillId="35" borderId="126" xfId="89" applyFont="1" applyFill="1" applyBorder="1" applyAlignment="1">
      <alignment horizontal="left" vertical="center" wrapText="1"/>
    </xf>
    <xf numFmtId="0" fontId="134" fillId="0" borderId="156" xfId="89" applyFont="1" applyFill="1" applyBorder="1" applyAlignment="1">
      <alignment horizontal="left" vertical="center"/>
    </xf>
    <xf numFmtId="0" fontId="134" fillId="0" borderId="157" xfId="89" applyFont="1" applyFill="1" applyBorder="1" applyAlignment="1">
      <alignment horizontal="left" vertical="center"/>
    </xf>
    <xf numFmtId="165" fontId="132" fillId="0" borderId="126" xfId="10" applyNumberFormat="1" applyFont="1" applyBorder="1" applyAlignment="1">
      <alignment horizontal="left" vertical="center" wrapText="1"/>
    </xf>
    <xf numFmtId="0" fontId="134" fillId="35" borderId="156" xfId="89" applyFont="1" applyFill="1" applyBorder="1" applyAlignment="1">
      <alignment horizontal="left" vertical="center"/>
    </xf>
    <xf numFmtId="0" fontId="134" fillId="35" borderId="157" xfId="89" applyFont="1" applyFill="1" applyBorder="1" applyAlignment="1">
      <alignment horizontal="left" vertical="center"/>
    </xf>
    <xf numFmtId="0" fontId="132" fillId="0" borderId="126" xfId="10" applyFont="1" applyBorder="1" applyAlignment="1">
      <alignment wrapText="1"/>
    </xf>
    <xf numFmtId="0" fontId="132" fillId="0" borderId="126" xfId="10" applyFont="1" applyBorder="1" applyAlignment="1">
      <alignment horizontal="left" vertical="center" wrapText="1"/>
    </xf>
    <xf numFmtId="165" fontId="137" fillId="0" borderId="126" xfId="10" applyNumberFormat="1" applyFont="1" applyBorder="1" applyAlignment="1">
      <alignment horizontal="left" vertical="center" wrapText="1"/>
    </xf>
    <xf numFmtId="0" fontId="134" fillId="35" borderId="158" xfId="89" applyFont="1" applyFill="1" applyBorder="1" applyAlignment="1">
      <alignment horizontal="left" vertical="center"/>
    </xf>
    <xf numFmtId="0" fontId="134" fillId="35" borderId="159" xfId="89" applyFont="1" applyFill="1" applyBorder="1" applyAlignment="1">
      <alignment horizontal="left" vertical="center"/>
    </xf>
    <xf numFmtId="0" fontId="134" fillId="35" borderId="160" xfId="89" applyFont="1" applyFill="1" applyBorder="1" applyAlignment="1">
      <alignment horizontal="left" vertical="center" wrapText="1"/>
    </xf>
    <xf numFmtId="165" fontId="132" fillId="0" borderId="145" xfId="10" applyNumberFormat="1" applyFont="1" applyBorder="1" applyAlignment="1">
      <alignment horizontal="left" vertical="center" wrapText="1"/>
    </xf>
    <xf numFmtId="0" fontId="0" fillId="4" borderId="145" xfId="0" applyFill="1" applyBorder="1"/>
    <xf numFmtId="0" fontId="96" fillId="4" borderId="115" xfId="87" applyFont="1" applyFill="1" applyBorder="1" applyAlignment="1">
      <alignment wrapText="1"/>
    </xf>
    <xf numFmtId="0" fontId="96" fillId="4" borderId="115" xfId="87" applyFont="1" applyFill="1" applyBorder="1" applyAlignment="1">
      <alignment horizontal="center" wrapText="1"/>
    </xf>
    <xf numFmtId="0" fontId="92" fillId="4" borderId="145" xfId="87" applyFont="1" applyFill="1" applyBorder="1"/>
    <xf numFmtId="0" fontId="130" fillId="0" borderId="0" xfId="0" applyFont="1"/>
    <xf numFmtId="1" fontId="132" fillId="0" borderId="0" xfId="10" applyNumberFormat="1" applyFont="1" applyAlignment="1">
      <alignment horizontal="left"/>
    </xf>
    <xf numFmtId="167" fontId="52" fillId="0" borderId="155" xfId="87" applyNumberFormat="1" applyFont="1" applyBorder="1" applyAlignment="1">
      <alignment horizontal="center" vertical="center"/>
    </xf>
    <xf numFmtId="0" fontId="52" fillId="0" borderId="83" xfId="87" applyBorder="1"/>
    <xf numFmtId="0" fontId="29" fillId="0" borderId="108" xfId="87" applyFont="1" applyBorder="1"/>
    <xf numFmtId="1" fontId="52" fillId="0" borderId="145" xfId="87" applyNumberFormat="1" applyFont="1" applyBorder="1" applyAlignment="1">
      <alignment horizontal="center" vertical="center"/>
    </xf>
    <xf numFmtId="1" fontId="52" fillId="0" borderId="0" xfId="87" applyNumberFormat="1" applyFont="1" applyBorder="1" applyAlignment="1">
      <alignment horizontal="center" vertical="center"/>
    </xf>
    <xf numFmtId="1" fontId="29" fillId="0" borderId="0" xfId="87" applyNumberFormat="1" applyFont="1" applyBorder="1" applyAlignment="1">
      <alignment horizontal="center" vertical="center"/>
    </xf>
    <xf numFmtId="0" fontId="0" fillId="4" borderId="145" xfId="0" applyFill="1" applyBorder="1" applyAlignment="1">
      <alignment horizontal="center"/>
    </xf>
    <xf numFmtId="0" fontId="64" fillId="4" borderId="145" xfId="0" applyFont="1" applyFill="1" applyBorder="1"/>
    <xf numFmtId="0" fontId="62" fillId="4" borderId="0" xfId="0" applyFont="1" applyFill="1"/>
    <xf numFmtId="0" fontId="28" fillId="0" borderId="0" xfId="87" applyFont="1"/>
    <xf numFmtId="0" fontId="52" fillId="4" borderId="68" xfId="87" applyFill="1" applyBorder="1"/>
    <xf numFmtId="0" fontId="52" fillId="4" borderId="15" xfId="87" applyFill="1" applyBorder="1"/>
    <xf numFmtId="0" fontId="52" fillId="4" borderId="106" xfId="87" applyFill="1" applyBorder="1"/>
    <xf numFmtId="0" fontId="52" fillId="4" borderId="17" xfId="87" applyFill="1" applyBorder="1"/>
    <xf numFmtId="0" fontId="28" fillId="4" borderId="162" xfId="87" applyFont="1" applyFill="1" applyBorder="1"/>
    <xf numFmtId="0" fontId="28" fillId="4" borderId="164" xfId="87" applyFont="1" applyFill="1" applyBorder="1"/>
    <xf numFmtId="0" fontId="92" fillId="4" borderId="0" xfId="87" applyFont="1" applyFill="1"/>
    <xf numFmtId="0" fontId="110" fillId="32" borderId="0" xfId="87" applyFont="1" applyFill="1" applyAlignment="1">
      <alignment vertical="top"/>
    </xf>
    <xf numFmtId="0" fontId="92" fillId="4" borderId="0" xfId="87" applyFont="1" applyFill="1" applyBorder="1"/>
    <xf numFmtId="0" fontId="0" fillId="4" borderId="0" xfId="0" applyFill="1" applyBorder="1" applyAlignment="1">
      <alignment horizontal="center"/>
    </xf>
    <xf numFmtId="10" fontId="150" fillId="40" borderId="83" xfId="0" applyNumberFormat="1" applyFont="1" applyFill="1" applyBorder="1"/>
    <xf numFmtId="10" fontId="86" fillId="39" borderId="111" xfId="0" applyNumberFormat="1" applyFont="1" applyFill="1" applyBorder="1"/>
    <xf numFmtId="10" fontId="151" fillId="35" borderId="84" xfId="0" applyNumberFormat="1" applyFont="1" applyFill="1" applyBorder="1"/>
    <xf numFmtId="0" fontId="0" fillId="0" borderId="4" xfId="0" applyBorder="1"/>
    <xf numFmtId="0" fontId="64" fillId="0" borderId="71" xfId="0" applyFont="1" applyBorder="1"/>
    <xf numFmtId="0" fontId="64" fillId="0" borderId="72" xfId="0" applyFont="1" applyBorder="1"/>
    <xf numFmtId="0" fontId="64" fillId="0" borderId="4" xfId="0" applyFont="1" applyBorder="1"/>
    <xf numFmtId="0" fontId="64" fillId="0" borderId="75" xfId="0" applyFont="1" applyBorder="1"/>
    <xf numFmtId="0" fontId="99" fillId="15" borderId="165" xfId="0" applyFont="1" applyFill="1" applyBorder="1" applyAlignment="1">
      <alignment vertical="center" wrapText="1"/>
    </xf>
    <xf numFmtId="2" fontId="52" fillId="0" borderId="4" xfId="87" applyNumberFormat="1" applyFont="1" applyBorder="1" applyAlignment="1">
      <alignment horizontal="center" vertical="center"/>
    </xf>
    <xf numFmtId="0" fontId="52" fillId="4" borderId="0" xfId="87" applyFill="1" applyAlignment="1">
      <alignment horizontal="right"/>
    </xf>
    <xf numFmtId="0" fontId="132" fillId="5" borderId="145" xfId="10" applyFont="1" applyFill="1" applyBorder="1" applyAlignment="1">
      <alignment horizontal="left"/>
    </xf>
    <xf numFmtId="0" fontId="132" fillId="5" borderId="154" xfId="10" applyFont="1" applyFill="1" applyBorder="1" applyAlignment="1">
      <alignment horizontal="left"/>
    </xf>
    <xf numFmtId="0" fontId="132" fillId="5" borderId="71" xfId="10" applyFont="1" applyFill="1" applyBorder="1" applyAlignment="1">
      <alignment horizontal="left"/>
    </xf>
    <xf numFmtId="0" fontId="132" fillId="5" borderId="15" xfId="10" applyFont="1" applyFill="1" applyBorder="1" applyAlignment="1">
      <alignment horizontal="left"/>
    </xf>
    <xf numFmtId="167" fontId="30" fillId="5" borderId="145" xfId="90" applyNumberFormat="1" applyFont="1" applyFill="1" applyBorder="1" applyAlignment="1">
      <alignment horizontal="center" vertical="center"/>
    </xf>
    <xf numFmtId="0" fontId="132" fillId="5" borderId="0" xfId="10" applyFont="1" applyFill="1" applyAlignment="1">
      <alignment horizontal="left"/>
    </xf>
    <xf numFmtId="0" fontId="132" fillId="5" borderId="72" xfId="10" applyFont="1" applyFill="1" applyBorder="1" applyAlignment="1">
      <alignment horizontal="left"/>
    </xf>
    <xf numFmtId="0" fontId="112" fillId="33" borderId="0" xfId="87" applyFont="1" applyFill="1" applyBorder="1" applyAlignment="1">
      <alignment wrapText="1"/>
    </xf>
    <xf numFmtId="0" fontId="113" fillId="34" borderId="0" xfId="87" applyFont="1" applyFill="1" applyBorder="1" applyAlignment="1">
      <alignment horizontal="left" vertical="center" wrapText="1"/>
    </xf>
    <xf numFmtId="0" fontId="112" fillId="33" borderId="0" xfId="87" applyFont="1" applyFill="1" applyBorder="1" applyAlignment="1">
      <alignment horizontal="center" wrapText="1"/>
    </xf>
    <xf numFmtId="0" fontId="113" fillId="34" borderId="0" xfId="87" applyFont="1" applyFill="1" applyBorder="1" applyAlignment="1">
      <alignment vertical="center" wrapText="1"/>
    </xf>
    <xf numFmtId="1" fontId="113" fillId="34" borderId="0" xfId="87" applyNumberFormat="1" applyFont="1" applyFill="1" applyBorder="1" applyAlignment="1">
      <alignment horizontal="center" vertical="center" wrapText="1"/>
    </xf>
    <xf numFmtId="1" fontId="113" fillId="34" borderId="0" xfId="87" applyNumberFormat="1" applyFont="1" applyFill="1" applyBorder="1" applyAlignment="1">
      <alignment horizontal="left" vertical="center" wrapText="1"/>
    </xf>
    <xf numFmtId="0" fontId="112" fillId="34" borderId="0" xfId="87" applyFont="1" applyFill="1" applyBorder="1" applyAlignment="1">
      <alignment horizontal="center" wrapText="1"/>
    </xf>
    <xf numFmtId="1" fontId="113" fillId="37" borderId="0" xfId="87" applyNumberFormat="1" applyFont="1" applyFill="1" applyBorder="1" applyAlignment="1">
      <alignment vertical="center" wrapText="1"/>
    </xf>
    <xf numFmtId="0" fontId="114" fillId="34" borderId="0" xfId="87" applyFont="1" applyFill="1" applyBorder="1" applyAlignment="1">
      <alignment horizontal="right" vertical="center" wrapText="1"/>
    </xf>
    <xf numFmtId="0" fontId="114" fillId="34" borderId="0" xfId="87" applyFont="1" applyFill="1" applyBorder="1" applyAlignment="1">
      <alignment wrapText="1"/>
    </xf>
    <xf numFmtId="0" fontId="114" fillId="34" borderId="0" xfId="87" applyFont="1" applyFill="1" applyBorder="1" applyAlignment="1">
      <alignment horizontal="center" wrapText="1"/>
    </xf>
    <xf numFmtId="0" fontId="114" fillId="34" borderId="0" xfId="87" applyFont="1" applyFill="1" applyBorder="1" applyAlignment="1">
      <alignment vertical="center" wrapText="1"/>
    </xf>
    <xf numFmtId="0" fontId="114" fillId="34" borderId="0" xfId="87" applyFont="1" applyFill="1" applyBorder="1" applyAlignment="1">
      <alignment horizontal="center" vertical="center" wrapText="1"/>
    </xf>
    <xf numFmtId="0" fontId="26" fillId="4" borderId="0" xfId="87" applyFont="1" applyFill="1"/>
    <xf numFmtId="0" fontId="113" fillId="34" borderId="0" xfId="87" applyFont="1" applyFill="1" applyBorder="1" applyAlignment="1">
      <alignment horizontal="left" vertical="top" wrapText="1"/>
    </xf>
    <xf numFmtId="0" fontId="112" fillId="34" borderId="0" xfId="87" applyFont="1" applyFill="1" applyBorder="1" applyAlignment="1">
      <alignment horizontal="right" wrapText="1"/>
    </xf>
    <xf numFmtId="0" fontId="113" fillId="34" borderId="108" xfId="87" applyFont="1" applyFill="1" applyBorder="1" applyAlignment="1">
      <alignment vertical="center" wrapText="1"/>
    </xf>
    <xf numFmtId="0" fontId="113" fillId="34" borderId="81" xfId="87" applyFont="1" applyFill="1" applyBorder="1" applyAlignment="1">
      <alignment vertical="center" wrapText="1"/>
    </xf>
    <xf numFmtId="0" fontId="113" fillId="34" borderId="101" xfId="87" applyFont="1" applyFill="1" applyBorder="1" applyAlignment="1">
      <alignment horizontal="left" vertical="center" wrapText="1"/>
    </xf>
    <xf numFmtId="0" fontId="113" fillId="34" borderId="90" xfId="87" applyFont="1" applyFill="1" applyBorder="1" applyAlignment="1">
      <alignment vertical="center" wrapText="1"/>
    </xf>
    <xf numFmtId="0" fontId="113" fillId="34" borderId="82" xfId="87" applyFont="1" applyFill="1" applyBorder="1" applyAlignment="1">
      <alignment horizontal="left" vertical="center" wrapText="1"/>
    </xf>
    <xf numFmtId="1" fontId="113" fillId="34" borderId="74" xfId="87" applyNumberFormat="1" applyFont="1" applyFill="1" applyBorder="1" applyAlignment="1">
      <alignment horizontal="center" vertical="center" wrapText="1"/>
    </xf>
    <xf numFmtId="1" fontId="113" fillId="34" borderId="74" xfId="87" applyNumberFormat="1" applyFont="1" applyFill="1" applyBorder="1" applyAlignment="1">
      <alignment horizontal="left" vertical="center" wrapText="1"/>
    </xf>
    <xf numFmtId="0" fontId="113" fillId="34" borderId="74" xfId="87" applyFont="1" applyFill="1" applyBorder="1" applyAlignment="1">
      <alignment vertical="center" wrapText="1"/>
    </xf>
    <xf numFmtId="0" fontId="113" fillId="34" borderId="80" xfId="87" applyFont="1" applyFill="1" applyBorder="1" applyAlignment="1">
      <alignment vertical="center" wrapText="1"/>
    </xf>
    <xf numFmtId="0" fontId="118" fillId="0" borderId="0" xfId="0" applyFont="1"/>
    <xf numFmtId="0" fontId="92" fillId="22" borderId="76" xfId="87" applyFont="1" applyFill="1" applyBorder="1" applyAlignment="1">
      <alignment horizontal="center" vertical="center" wrapText="1"/>
    </xf>
    <xf numFmtId="0" fontId="92" fillId="22" borderId="138" xfId="87" applyFont="1" applyFill="1" applyBorder="1" applyAlignment="1">
      <alignment horizontal="center" vertical="center" wrapText="1"/>
    </xf>
    <xf numFmtId="0" fontId="92" fillId="38" borderId="138" xfId="87" applyFont="1" applyFill="1" applyBorder="1" applyAlignment="1">
      <alignment horizontal="center" vertical="center" wrapText="1"/>
    </xf>
    <xf numFmtId="0" fontId="92" fillId="20" borderId="85" xfId="87" applyFont="1" applyFill="1" applyBorder="1" applyAlignment="1">
      <alignment horizontal="center" vertical="center" wrapText="1"/>
    </xf>
    <xf numFmtId="0" fontId="0" fillId="0" borderId="0" xfId="0" applyFont="1"/>
    <xf numFmtId="0" fontId="0" fillId="15" borderId="29" xfId="6" quotePrefix="1" applyFont="1" applyFill="1" applyBorder="1" applyAlignment="1" applyProtection="1">
      <alignment horizontal="left" vertical="top" wrapText="1"/>
    </xf>
    <xf numFmtId="0" fontId="0" fillId="0" borderId="0" xfId="6" applyFont="1" applyFill="1" applyBorder="1" applyAlignment="1" applyProtection="1">
      <alignment vertical="center" wrapText="1"/>
    </xf>
    <xf numFmtId="0" fontId="0" fillId="15" borderId="29" xfId="6" quotePrefix="1" applyFont="1" applyFill="1" applyBorder="1" applyAlignment="1" applyProtection="1">
      <alignment vertical="center" wrapText="1"/>
    </xf>
    <xf numFmtId="0" fontId="0" fillId="5" borderId="26" xfId="6" quotePrefix="1" applyFont="1" applyFill="1" applyBorder="1" applyAlignment="1" applyProtection="1">
      <alignment vertical="center" wrapText="1"/>
    </xf>
    <xf numFmtId="0" fontId="25" fillId="0" borderId="0" xfId="87" applyFont="1"/>
    <xf numFmtId="0" fontId="25" fillId="0" borderId="0" xfId="87" applyFont="1" applyAlignment="1">
      <alignment horizontal="center" vertical="center" wrapText="1"/>
    </xf>
    <xf numFmtId="3" fontId="25" fillId="0" borderId="0" xfId="87" applyNumberFormat="1" applyFont="1"/>
    <xf numFmtId="0" fontId="0" fillId="4" borderId="145" xfId="0" applyFont="1" applyFill="1" applyBorder="1"/>
    <xf numFmtId="0" fontId="0" fillId="4" borderId="76" xfId="0" applyFont="1" applyFill="1" applyBorder="1" applyAlignment="1">
      <alignment wrapText="1"/>
    </xf>
    <xf numFmtId="0" fontId="0" fillId="4" borderId="138" xfId="0" applyFont="1" applyFill="1" applyBorder="1" applyAlignment="1">
      <alignment wrapText="1"/>
    </xf>
    <xf numFmtId="0" fontId="0" fillId="4" borderId="85" xfId="0" applyFont="1" applyFill="1" applyBorder="1" applyAlignment="1">
      <alignment wrapText="1"/>
    </xf>
    <xf numFmtId="0" fontId="92" fillId="34" borderId="115" xfId="87" applyFont="1" applyFill="1" applyBorder="1" applyAlignment="1">
      <alignment vertical="center"/>
    </xf>
    <xf numFmtId="0" fontId="92" fillId="34" borderId="115" xfId="87" applyFont="1" applyFill="1" applyBorder="1" applyAlignment="1">
      <alignment vertical="center" wrapText="1"/>
    </xf>
    <xf numFmtId="2" fontId="92" fillId="34" borderId="145" xfId="87" applyNumberFormat="1" applyFont="1" applyFill="1" applyBorder="1" applyAlignment="1">
      <alignment vertical="center" wrapText="1"/>
    </xf>
    <xf numFmtId="0" fontId="62" fillId="34" borderId="115" xfId="0" applyFont="1" applyFill="1" applyBorder="1" applyAlignment="1">
      <alignment vertical="center" wrapText="1"/>
    </xf>
    <xf numFmtId="0" fontId="62" fillId="34" borderId="145" xfId="0" applyFont="1" applyFill="1" applyBorder="1" applyAlignment="1">
      <alignment vertical="center" wrapText="1"/>
    </xf>
    <xf numFmtId="1" fontId="92" fillId="20" borderId="83" xfId="87" applyNumberFormat="1" applyFont="1" applyFill="1" applyBorder="1" applyAlignment="1">
      <alignment horizontal="left" vertical="top" wrapText="1"/>
    </xf>
    <xf numFmtId="1" fontId="92" fillId="38" borderId="88" xfId="87" applyNumberFormat="1" applyFont="1" applyFill="1" applyBorder="1" applyAlignment="1">
      <alignment horizontal="left" vertical="top" wrapText="1"/>
    </xf>
    <xf numFmtId="1" fontId="92" fillId="22" borderId="88" xfId="87" applyNumberFormat="1" applyFont="1" applyFill="1" applyBorder="1" applyAlignment="1">
      <alignment horizontal="left" vertical="top" wrapText="1"/>
    </xf>
    <xf numFmtId="1" fontId="92" fillId="13" borderId="111" xfId="87" applyNumberFormat="1" applyFont="1" applyFill="1" applyBorder="1" applyAlignment="1">
      <alignment horizontal="left" vertical="top" wrapText="1"/>
    </xf>
    <xf numFmtId="1" fontId="92" fillId="20" borderId="145" xfId="87" applyNumberFormat="1" applyFont="1" applyFill="1" applyBorder="1" applyAlignment="1">
      <alignment horizontal="left" vertical="top" wrapText="1"/>
    </xf>
    <xf numFmtId="1" fontId="92" fillId="38" borderId="145" xfId="87" applyNumberFormat="1" applyFont="1" applyFill="1" applyBorder="1" applyAlignment="1">
      <alignment horizontal="left" vertical="top" wrapText="1"/>
    </xf>
    <xf numFmtId="1" fontId="92" fillId="13" borderId="84" xfId="87" applyNumberFormat="1" applyFont="1" applyFill="1" applyBorder="1" applyAlignment="1">
      <alignment horizontal="left" vertical="top" wrapText="1"/>
    </xf>
    <xf numFmtId="1" fontId="92" fillId="13" borderId="129" xfId="87" applyNumberFormat="1" applyFont="1" applyFill="1" applyBorder="1" applyAlignment="1">
      <alignment horizontal="left" vertical="top" wrapText="1"/>
    </xf>
    <xf numFmtId="0" fontId="99" fillId="15" borderId="126" xfId="0" applyFont="1" applyFill="1" applyBorder="1" applyAlignment="1">
      <alignment horizontal="center" vertical="center"/>
    </xf>
    <xf numFmtId="1" fontId="52" fillId="0" borderId="126" xfId="87" applyNumberFormat="1" applyFont="1" applyBorder="1" applyAlignment="1">
      <alignment horizontal="center" vertical="center"/>
    </xf>
    <xf numFmtId="0" fontId="99" fillId="15" borderId="158" xfId="0" applyFont="1" applyFill="1" applyBorder="1" applyAlignment="1">
      <alignment vertical="center" wrapText="1"/>
    </xf>
    <xf numFmtId="0" fontId="99" fillId="15" borderId="156" xfId="0" applyFont="1" applyFill="1" applyBorder="1" applyAlignment="1">
      <alignment horizontal="center" vertical="center"/>
    </xf>
    <xf numFmtId="2" fontId="52" fillId="0" borderId="147" xfId="87" applyNumberFormat="1" applyFont="1" applyBorder="1" applyAlignment="1">
      <alignment horizontal="center" vertical="center"/>
    </xf>
    <xf numFmtId="0" fontId="99" fillId="15" borderId="166" xfId="0" applyFont="1" applyFill="1" applyBorder="1" applyAlignment="1">
      <alignment vertical="center" wrapText="1"/>
    </xf>
    <xf numFmtId="0" fontId="99" fillId="15" borderId="167" xfId="0" applyFont="1" applyFill="1" applyBorder="1" applyAlignment="1">
      <alignment vertical="center" wrapText="1"/>
    </xf>
    <xf numFmtId="0" fontId="99" fillId="15" borderId="168" xfId="0" applyFont="1" applyFill="1" applyBorder="1" applyAlignment="1">
      <alignment vertical="center" wrapText="1"/>
    </xf>
    <xf numFmtId="0" fontId="24" fillId="4" borderId="169" xfId="91" applyFill="1" applyBorder="1" applyAlignment="1">
      <alignment horizontal="left" vertical="top"/>
    </xf>
    <xf numFmtId="0" fontId="24" fillId="4" borderId="169" xfId="91" applyFill="1" applyBorder="1" applyAlignment="1">
      <alignment horizontal="left" vertical="top" wrapText="1"/>
    </xf>
    <xf numFmtId="0" fontId="24" fillId="0" borderId="0" xfId="91" applyAlignment="1">
      <alignment horizontal="left" vertical="top"/>
    </xf>
    <xf numFmtId="0" fontId="92" fillId="4" borderId="169" xfId="91" applyFont="1" applyFill="1" applyBorder="1" applyAlignment="1">
      <alignment horizontal="left" vertical="top" wrapText="1"/>
    </xf>
    <xf numFmtId="0" fontId="107" fillId="4" borderId="169" xfId="91" applyFont="1" applyFill="1" applyBorder="1" applyAlignment="1">
      <alignment horizontal="left" vertical="top" wrapText="1"/>
    </xf>
    <xf numFmtId="0" fontId="92" fillId="4" borderId="169" xfId="91" applyFont="1" applyFill="1" applyBorder="1" applyAlignment="1">
      <alignment horizontal="left" vertical="top"/>
    </xf>
    <xf numFmtId="0" fontId="83" fillId="4" borderId="169" xfId="91" applyFont="1" applyFill="1" applyBorder="1" applyAlignment="1">
      <alignment horizontal="left" vertical="top" wrapText="1"/>
    </xf>
    <xf numFmtId="0" fontId="24" fillId="4" borderId="0" xfId="91" applyFill="1" applyAlignment="1">
      <alignment horizontal="left" vertical="top"/>
    </xf>
    <xf numFmtId="0" fontId="24" fillId="0" borderId="0" xfId="91" applyFill="1" applyAlignment="1">
      <alignment horizontal="left" vertical="top"/>
    </xf>
    <xf numFmtId="0" fontId="24" fillId="13" borderId="0" xfId="91" applyFill="1" applyAlignment="1">
      <alignment horizontal="left" vertical="top"/>
    </xf>
    <xf numFmtId="0" fontId="24" fillId="0" borderId="0" xfId="91" applyAlignment="1">
      <alignment horizontal="left" vertical="top" wrapText="1"/>
    </xf>
    <xf numFmtId="167" fontId="52" fillId="0" borderId="145" xfId="87" applyNumberFormat="1" applyFont="1" applyBorder="1" applyAlignment="1">
      <alignment horizontal="center" vertical="center"/>
    </xf>
    <xf numFmtId="0" fontId="99" fillId="15" borderId="153" xfId="0" applyFont="1" applyFill="1" applyBorder="1" applyAlignment="1">
      <alignment horizontal="center" vertical="center"/>
    </xf>
    <xf numFmtId="0" fontId="99" fillId="15" borderId="116" xfId="0" applyFont="1" applyFill="1" applyBorder="1" applyAlignment="1">
      <alignment horizontal="center" vertical="center"/>
    </xf>
    <xf numFmtId="0" fontId="99" fillId="15" borderId="170" xfId="0" applyFont="1" applyFill="1" applyBorder="1" applyAlignment="1">
      <alignment horizontal="center" vertical="center"/>
    </xf>
    <xf numFmtId="0" fontId="99" fillId="15" borderId="154" xfId="0" applyFont="1" applyFill="1" applyBorder="1" applyAlignment="1">
      <alignment horizontal="center" vertical="center"/>
    </xf>
    <xf numFmtId="0" fontId="52" fillId="0" borderId="169" xfId="87" applyNumberFormat="1" applyFont="1" applyBorder="1" applyAlignment="1">
      <alignment horizontal="center" vertical="center"/>
    </xf>
    <xf numFmtId="0" fontId="64" fillId="4" borderId="0" xfId="0" applyFont="1" applyFill="1" applyBorder="1" applyAlignment="1">
      <alignment vertical="top" wrapText="1"/>
    </xf>
    <xf numFmtId="2" fontId="52" fillId="21" borderId="0" xfId="87" applyNumberFormat="1" applyFill="1"/>
    <xf numFmtId="0" fontId="23" fillId="4" borderId="0" xfId="87" applyFont="1" applyFill="1" applyBorder="1"/>
    <xf numFmtId="0" fontId="23" fillId="4" borderId="80" xfId="87" applyFont="1" applyFill="1" applyBorder="1"/>
    <xf numFmtId="0" fontId="132" fillId="4" borderId="145" xfId="10" applyFont="1" applyFill="1" applyBorder="1" applyAlignment="1">
      <alignment horizontal="left"/>
    </xf>
    <xf numFmtId="0" fontId="132" fillId="4" borderId="154" xfId="10" applyFont="1" applyFill="1" applyBorder="1" applyAlignment="1">
      <alignment horizontal="left"/>
    </xf>
    <xf numFmtId="0" fontId="132" fillId="4" borderId="72" xfId="10" applyFont="1" applyFill="1" applyBorder="1" applyAlignment="1">
      <alignment horizontal="left"/>
    </xf>
    <xf numFmtId="0" fontId="132" fillId="4" borderId="15" xfId="10" applyFont="1" applyFill="1" applyBorder="1" applyAlignment="1">
      <alignment horizontal="left"/>
    </xf>
    <xf numFmtId="167" fontId="30" fillId="4" borderId="145" xfId="90" applyNumberFormat="1" applyFont="1" applyFill="1" applyBorder="1" applyAlignment="1">
      <alignment horizontal="center" vertical="center"/>
    </xf>
    <xf numFmtId="0" fontId="132" fillId="4" borderId="0" xfId="10" applyFont="1" applyFill="1" applyAlignment="1">
      <alignment horizontal="left"/>
    </xf>
    <xf numFmtId="0" fontId="52" fillId="0" borderId="0" xfId="87" applyAlignment="1">
      <alignment horizontal="center" vertical="center"/>
    </xf>
    <xf numFmtId="0" fontId="132" fillId="4" borderId="126" xfId="10" applyFont="1" applyFill="1" applyBorder="1" applyAlignment="1">
      <alignment horizontal="left"/>
    </xf>
    <xf numFmtId="0" fontId="132" fillId="4" borderId="73" xfId="10" applyFont="1" applyFill="1" applyBorder="1" applyAlignment="1">
      <alignment horizontal="left"/>
    </xf>
    <xf numFmtId="167" fontId="30" fillId="4" borderId="126" xfId="90" applyNumberFormat="1" applyFont="1" applyFill="1" applyBorder="1" applyAlignment="1">
      <alignment horizontal="center" vertical="center"/>
    </xf>
    <xf numFmtId="167" fontId="52" fillId="4" borderId="145" xfId="87" applyNumberFormat="1" applyFont="1" applyFill="1" applyBorder="1" applyAlignment="1">
      <alignment horizontal="center" vertical="center"/>
    </xf>
    <xf numFmtId="167" fontId="52" fillId="0" borderId="0" xfId="87" applyNumberFormat="1" applyFont="1" applyBorder="1" applyAlignment="1">
      <alignment horizontal="center" vertical="center"/>
    </xf>
    <xf numFmtId="167" fontId="52" fillId="0" borderId="76" xfId="87" applyNumberFormat="1" applyFont="1" applyBorder="1" applyAlignment="1">
      <alignment horizontal="center" vertical="center"/>
    </xf>
    <xf numFmtId="167" fontId="52" fillId="0" borderId="83" xfId="87" applyNumberFormat="1" applyFont="1" applyBorder="1" applyAlignment="1">
      <alignment horizontal="center" vertical="center"/>
    </xf>
    <xf numFmtId="167" fontId="52" fillId="0" borderId="88" xfId="87" applyNumberFormat="1" applyFont="1" applyBorder="1" applyAlignment="1">
      <alignment horizontal="center" vertical="center"/>
    </xf>
    <xf numFmtId="0" fontId="52" fillId="0" borderId="145" xfId="87" applyNumberFormat="1" applyFont="1" applyBorder="1" applyAlignment="1">
      <alignment horizontal="center" vertical="center"/>
    </xf>
    <xf numFmtId="167" fontId="52" fillId="4" borderId="115" xfId="87" applyNumberFormat="1" applyFont="1" applyFill="1" applyBorder="1" applyAlignment="1">
      <alignment horizontal="center" vertical="center"/>
    </xf>
    <xf numFmtId="167" fontId="18" fillId="4" borderId="145" xfId="90" applyNumberFormat="1" applyFont="1" applyFill="1" applyBorder="1" applyAlignment="1">
      <alignment horizontal="center" vertical="center"/>
    </xf>
    <xf numFmtId="0" fontId="62" fillId="0" borderId="0" xfId="0" applyFont="1" applyAlignment="1">
      <alignment horizontal="left" vertical="top" wrapText="1"/>
    </xf>
    <xf numFmtId="0" fontId="62" fillId="4" borderId="86" xfId="0" applyFont="1" applyFill="1" applyBorder="1" applyAlignment="1">
      <alignment horizontal="center" wrapText="1"/>
    </xf>
    <xf numFmtId="0" fontId="64" fillId="4" borderId="81" xfId="0" applyFont="1" applyFill="1" applyBorder="1" applyAlignment="1">
      <alignment horizontal="left"/>
    </xf>
    <xf numFmtId="2" fontId="0" fillId="0" borderId="169" xfId="0" applyNumberFormat="1" applyBorder="1"/>
    <xf numFmtId="0" fontId="0" fillId="0" borderId="169" xfId="0" applyBorder="1" applyAlignment="1">
      <alignment horizontal="center"/>
    </xf>
    <xf numFmtId="1" fontId="132" fillId="4" borderId="72" xfId="10" applyNumberFormat="1" applyFont="1" applyFill="1" applyBorder="1" applyAlignment="1">
      <alignment horizontal="left"/>
    </xf>
    <xf numFmtId="0" fontId="52" fillId="0" borderId="0" xfId="87" applyAlignment="1">
      <alignment horizontal="center"/>
    </xf>
    <xf numFmtId="0" fontId="52" fillId="0" borderId="0" xfId="87" applyNumberFormat="1" applyAlignment="1">
      <alignment horizontal="left"/>
    </xf>
    <xf numFmtId="4" fontId="52" fillId="0" borderId="0" xfId="87" applyNumberFormat="1" applyAlignment="1">
      <alignment horizontal="left" vertical="center"/>
    </xf>
    <xf numFmtId="0" fontId="34" fillId="0" borderId="0" xfId="87" applyNumberFormat="1" applyFont="1" applyAlignment="1">
      <alignment horizontal="left"/>
    </xf>
    <xf numFmtId="0" fontId="52" fillId="0" borderId="0" xfId="87" applyNumberFormat="1" applyAlignment="1">
      <alignment horizontal="left" vertical="center"/>
    </xf>
    <xf numFmtId="0" fontId="16" fillId="0" borderId="86" xfId="87" applyFont="1" applyBorder="1"/>
    <xf numFmtId="167" fontId="52" fillId="0" borderId="171" xfId="87" applyNumberFormat="1" applyFont="1" applyBorder="1" applyAlignment="1">
      <alignment horizontal="center" vertical="center"/>
    </xf>
    <xf numFmtId="167" fontId="52" fillId="0" borderId="169" xfId="87" applyNumberFormat="1" applyFont="1" applyBorder="1" applyAlignment="1">
      <alignment horizontal="center" vertical="center"/>
    </xf>
    <xf numFmtId="167" fontId="52" fillId="0" borderId="172" xfId="87" applyNumberFormat="1" applyFont="1" applyBorder="1" applyAlignment="1">
      <alignment horizontal="center" vertical="center"/>
    </xf>
    <xf numFmtId="167" fontId="0" fillId="0" borderId="171" xfId="0" applyNumberFormat="1" applyBorder="1" applyAlignment="1">
      <alignment horizontal="center"/>
    </xf>
    <xf numFmtId="167" fontId="0" fillId="0" borderId="169" xfId="0" applyNumberFormat="1" applyBorder="1" applyAlignment="1">
      <alignment horizontal="center"/>
    </xf>
    <xf numFmtId="167" fontId="0" fillId="0" borderId="172" xfId="0" applyNumberFormat="1" applyBorder="1" applyAlignment="1">
      <alignment horizontal="center"/>
    </xf>
    <xf numFmtId="167" fontId="52" fillId="0" borderId="173" xfId="87" applyNumberFormat="1" applyFont="1" applyBorder="1" applyAlignment="1">
      <alignment horizontal="center" vertical="center"/>
    </xf>
    <xf numFmtId="167" fontId="52" fillId="0" borderId="174" xfId="87" applyNumberFormat="1" applyFont="1" applyBorder="1" applyAlignment="1">
      <alignment horizontal="center" vertical="center"/>
    </xf>
    <xf numFmtId="167" fontId="52" fillId="0" borderId="175" xfId="87" applyNumberFormat="1" applyFont="1" applyBorder="1" applyAlignment="1">
      <alignment horizontal="center" vertical="center"/>
    </xf>
    <xf numFmtId="167" fontId="52" fillId="0" borderId="141" xfId="87" applyNumberFormat="1" applyFont="1" applyBorder="1" applyAlignment="1">
      <alignment horizontal="center" vertical="center"/>
    </xf>
    <xf numFmtId="0" fontId="0" fillId="0" borderId="101" xfId="0" applyFill="1" applyBorder="1"/>
    <xf numFmtId="2" fontId="113" fillId="34" borderId="29" xfId="87" applyNumberFormat="1" applyFont="1" applyFill="1" applyBorder="1" applyAlignment="1">
      <alignment vertical="center" wrapText="1"/>
    </xf>
    <xf numFmtId="1" fontId="52" fillId="0" borderId="169" xfId="87" applyNumberFormat="1" applyFont="1" applyBorder="1" applyAlignment="1">
      <alignment horizontal="center" vertical="center"/>
    </xf>
    <xf numFmtId="1" fontId="52" fillId="0" borderId="0" xfId="87" applyNumberFormat="1" applyAlignment="1">
      <alignment horizontal="center"/>
    </xf>
    <xf numFmtId="0" fontId="0" fillId="0" borderId="169" xfId="0" applyBorder="1"/>
    <xf numFmtId="1" fontId="0" fillId="0" borderId="0" xfId="0" applyNumberFormat="1" applyBorder="1"/>
    <xf numFmtId="0" fontId="132" fillId="5" borderId="126" xfId="10" applyFont="1" applyFill="1" applyBorder="1" applyAlignment="1">
      <alignment horizontal="left"/>
    </xf>
    <xf numFmtId="0" fontId="132" fillId="5" borderId="73" xfId="10" applyFont="1" applyFill="1" applyBorder="1" applyAlignment="1">
      <alignment horizontal="left"/>
    </xf>
    <xf numFmtId="167" fontId="30" fillId="5" borderId="126" xfId="90" applyNumberFormat="1" applyFont="1" applyFill="1" applyBorder="1" applyAlignment="1">
      <alignment horizontal="center" vertical="center"/>
    </xf>
    <xf numFmtId="0" fontId="132" fillId="5" borderId="176" xfId="10" applyFont="1" applyFill="1" applyBorder="1" applyAlignment="1">
      <alignment horizontal="left"/>
    </xf>
    <xf numFmtId="0" fontId="132" fillId="4" borderId="176" xfId="10" applyFont="1" applyFill="1" applyBorder="1" applyAlignment="1">
      <alignment horizontal="left"/>
    </xf>
    <xf numFmtId="0" fontId="132" fillId="4" borderId="174" xfId="10" applyFont="1" applyFill="1" applyBorder="1" applyAlignment="1">
      <alignment horizontal="left"/>
    </xf>
    <xf numFmtId="0" fontId="83" fillId="0" borderId="0" xfId="87" applyFont="1"/>
    <xf numFmtId="0" fontId="138" fillId="0" borderId="0" xfId="87" applyFont="1" applyFill="1"/>
    <xf numFmtId="0" fontId="52" fillId="4" borderId="0" xfId="87" applyFill="1" applyAlignment="1">
      <alignment horizontal="left" wrapText="1"/>
    </xf>
    <xf numFmtId="0" fontId="64" fillId="0" borderId="154" xfId="0" applyFont="1" applyBorder="1" applyAlignment="1">
      <alignment wrapText="1"/>
    </xf>
    <xf numFmtId="0" fontId="83" fillId="0" borderId="0" xfId="87" applyNumberFormat="1" applyFont="1" applyFill="1" applyBorder="1" applyAlignment="1">
      <alignment horizontal="center" vertical="top"/>
    </xf>
    <xf numFmtId="0" fontId="64" fillId="0" borderId="145" xfId="0" applyFont="1" applyFill="1" applyBorder="1"/>
    <xf numFmtId="0" fontId="132" fillId="0" borderId="145" xfId="10" applyFont="1" applyFill="1" applyBorder="1" applyAlignment="1">
      <alignment horizontal="left"/>
    </xf>
    <xf numFmtId="165" fontId="132" fillId="0" borderId="126" xfId="10" applyNumberFormat="1" applyFont="1" applyFill="1" applyBorder="1" applyAlignment="1">
      <alignment horizontal="left" wrapText="1" shrinkToFit="1"/>
    </xf>
    <xf numFmtId="165" fontId="132" fillId="0" borderId="126" xfId="10" applyNumberFormat="1" applyFont="1" applyFill="1" applyBorder="1" applyAlignment="1">
      <alignment horizontal="left" wrapText="1"/>
    </xf>
    <xf numFmtId="0" fontId="134" fillId="0" borderId="149" xfId="89" applyFont="1" applyFill="1" applyBorder="1" applyAlignment="1">
      <alignment horizontal="left" vertical="center"/>
    </xf>
    <xf numFmtId="0" fontId="132" fillId="0" borderId="0" xfId="10" applyFont="1" applyFill="1" applyBorder="1" applyAlignment="1">
      <alignment horizontal="left" vertical="center"/>
    </xf>
    <xf numFmtId="0" fontId="132" fillId="0" borderId="0" xfId="10" applyFont="1" applyFill="1" applyBorder="1" applyAlignment="1">
      <alignment horizontal="left"/>
    </xf>
    <xf numFmtId="0" fontId="134" fillId="0" borderId="126" xfId="89" applyFont="1" applyFill="1" applyBorder="1" applyAlignment="1">
      <alignment horizontal="left" vertical="center" wrapText="1"/>
    </xf>
    <xf numFmtId="165" fontId="132" fillId="0" borderId="126" xfId="10" applyNumberFormat="1" applyFont="1" applyFill="1" applyBorder="1" applyAlignment="1">
      <alignment horizontal="left" vertical="center" wrapText="1"/>
    </xf>
    <xf numFmtId="0" fontId="132" fillId="0" borderId="126" xfId="10" applyFont="1" applyFill="1" applyBorder="1" applyAlignment="1">
      <alignment wrapText="1"/>
    </xf>
    <xf numFmtId="0" fontId="132" fillId="0" borderId="126" xfId="10" applyFont="1" applyFill="1" applyBorder="1" applyAlignment="1">
      <alignment horizontal="left" vertical="center" wrapText="1"/>
    </xf>
    <xf numFmtId="165" fontId="137" fillId="0" borderId="126" xfId="10" applyNumberFormat="1" applyFont="1" applyFill="1" applyBorder="1" applyAlignment="1">
      <alignment horizontal="left" vertical="center" wrapText="1"/>
    </xf>
    <xf numFmtId="1" fontId="52" fillId="0" borderId="0" xfId="87" applyNumberFormat="1" applyAlignment="1">
      <alignment horizontal="left"/>
    </xf>
    <xf numFmtId="0" fontId="113" fillId="34" borderId="145" xfId="87" applyFont="1" applyFill="1" applyBorder="1" applyAlignment="1">
      <alignment vertical="center" wrapText="1"/>
    </xf>
    <xf numFmtId="1" fontId="113" fillId="34" borderId="145" xfId="87" applyNumberFormat="1" applyFont="1" applyFill="1" applyBorder="1" applyAlignment="1">
      <alignment vertical="center" wrapText="1"/>
    </xf>
    <xf numFmtId="0" fontId="112" fillId="33" borderId="154" xfId="87" applyFont="1" applyFill="1" applyBorder="1" applyAlignment="1">
      <alignment wrapText="1"/>
    </xf>
    <xf numFmtId="0" fontId="112" fillId="33" borderId="164" xfId="87" applyFont="1" applyFill="1" applyBorder="1" applyAlignment="1">
      <alignment wrapText="1"/>
    </xf>
    <xf numFmtId="0" fontId="113" fillId="34" borderId="83" xfId="87" applyFont="1" applyFill="1" applyBorder="1" applyAlignment="1">
      <alignment horizontal="left" vertical="center" wrapText="1"/>
    </xf>
    <xf numFmtId="0" fontId="113" fillId="34" borderId="88" xfId="87" applyFont="1" applyFill="1" applyBorder="1" applyAlignment="1">
      <alignment vertical="center" wrapText="1"/>
    </xf>
    <xf numFmtId="1" fontId="113" fillId="34" borderId="88" xfId="87" applyNumberFormat="1" applyFont="1" applyFill="1" applyBorder="1" applyAlignment="1">
      <alignment vertical="center" wrapText="1"/>
    </xf>
    <xf numFmtId="1" fontId="113" fillId="34" borderId="177" xfId="87" applyNumberFormat="1" applyFont="1" applyFill="1" applyBorder="1" applyAlignment="1">
      <alignment vertical="center" wrapText="1"/>
    </xf>
    <xf numFmtId="0" fontId="113" fillId="34" borderId="171" xfId="87" applyFont="1" applyFill="1" applyBorder="1" applyAlignment="1">
      <alignment horizontal="left" vertical="center" wrapText="1"/>
    </xf>
    <xf numFmtId="1" fontId="113" fillId="34" borderId="145" xfId="87" applyNumberFormat="1" applyFont="1" applyFill="1" applyBorder="1" applyAlignment="1">
      <alignment horizontal="left" vertical="center" wrapText="1"/>
    </xf>
    <xf numFmtId="1" fontId="113" fillId="34" borderId="178" xfId="87" applyNumberFormat="1" applyFont="1" applyFill="1" applyBorder="1" applyAlignment="1">
      <alignment vertical="center" wrapText="1"/>
    </xf>
    <xf numFmtId="1" fontId="113" fillId="34" borderId="178" xfId="87" applyNumberFormat="1" applyFont="1" applyFill="1" applyBorder="1" applyAlignment="1">
      <alignment horizontal="center" vertical="center" wrapText="1"/>
    </xf>
    <xf numFmtId="1" fontId="113" fillId="34" borderId="171" xfId="87" applyNumberFormat="1" applyFont="1" applyFill="1" applyBorder="1" applyAlignment="1">
      <alignment vertical="center" wrapText="1"/>
    </xf>
    <xf numFmtId="1" fontId="113" fillId="34" borderId="172" xfId="87" applyNumberFormat="1" applyFont="1" applyFill="1" applyBorder="1" applyAlignment="1">
      <alignment horizontal="center" vertical="center" wrapText="1"/>
    </xf>
    <xf numFmtId="0" fontId="113" fillId="34" borderId="173" xfId="87" applyFont="1" applyFill="1" applyBorder="1" applyAlignment="1">
      <alignment horizontal="left" vertical="center" wrapText="1"/>
    </xf>
    <xf numFmtId="0" fontId="113" fillId="34" borderId="174" xfId="87" applyFont="1" applyFill="1" applyBorder="1" applyAlignment="1">
      <alignment vertical="center" wrapText="1"/>
    </xf>
    <xf numFmtId="1" fontId="113" fillId="34" borderId="174" xfId="87" applyNumberFormat="1" applyFont="1" applyFill="1" applyBorder="1" applyAlignment="1">
      <alignment vertical="center" wrapText="1"/>
    </xf>
    <xf numFmtId="1" fontId="113" fillId="34" borderId="175" xfId="87" applyNumberFormat="1" applyFont="1" applyFill="1" applyBorder="1" applyAlignment="1">
      <alignment horizontal="center" vertical="center" wrapText="1"/>
    </xf>
    <xf numFmtId="0" fontId="110" fillId="33" borderId="0" xfId="87" applyFont="1" applyFill="1" applyAlignment="1">
      <alignment horizontal="left" vertical="center" wrapText="1"/>
    </xf>
    <xf numFmtId="1" fontId="114" fillId="34" borderId="0" xfId="87" applyNumberFormat="1" applyFont="1" applyFill="1" applyBorder="1" applyAlignment="1">
      <alignment horizontal="center" vertical="center" wrapText="1"/>
    </xf>
    <xf numFmtId="0" fontId="136" fillId="37" borderId="68" xfId="10" applyFont="1" applyFill="1" applyBorder="1" applyAlignment="1">
      <alignment horizontal="left"/>
    </xf>
    <xf numFmtId="0" fontId="132" fillId="35" borderId="106" xfId="10" applyFont="1" applyFill="1" applyBorder="1" applyAlignment="1">
      <alignment horizontal="left" vertical="center"/>
    </xf>
    <xf numFmtId="2" fontId="0" fillId="0" borderId="145" xfId="0" applyNumberFormat="1" applyBorder="1"/>
    <xf numFmtId="165" fontId="132" fillId="0" borderId="0" xfId="10" applyNumberFormat="1" applyFont="1" applyFill="1" applyBorder="1" applyAlignment="1">
      <alignment horizontal="center" wrapText="1" shrinkToFit="1"/>
    </xf>
    <xf numFmtId="0" fontId="132" fillId="0" borderId="0" xfId="10" applyFont="1" applyFill="1" applyAlignment="1">
      <alignment horizontal="left"/>
    </xf>
    <xf numFmtId="0" fontId="64" fillId="4" borderId="4" xfId="0" applyFont="1" applyFill="1" applyBorder="1" applyAlignment="1">
      <alignment horizontal="center" vertical="center"/>
    </xf>
    <xf numFmtId="0" fontId="64" fillId="4" borderId="4" xfId="0" applyFont="1" applyFill="1" applyBorder="1" applyAlignment="1">
      <alignment wrapText="1"/>
    </xf>
    <xf numFmtId="0" fontId="0" fillId="4" borderId="4" xfId="0" applyFill="1" applyBorder="1" applyAlignment="1">
      <alignment horizontal="center" vertical="center"/>
    </xf>
    <xf numFmtId="0" fontId="64" fillId="4" borderId="145" xfId="0" applyFont="1" applyFill="1" applyBorder="1" applyAlignment="1">
      <alignment horizontal="center" vertical="center"/>
    </xf>
    <xf numFmtId="0" fontId="64" fillId="4" borderId="145" xfId="0" applyFont="1" applyFill="1" applyBorder="1" applyAlignment="1">
      <alignment wrapText="1"/>
    </xf>
    <xf numFmtId="0" fontId="64" fillId="4" borderId="145" xfId="0" applyFont="1" applyFill="1" applyBorder="1" applyAlignment="1">
      <alignment horizontal="center"/>
    </xf>
    <xf numFmtId="2" fontId="0" fillId="4" borderId="4" xfId="0" applyNumberFormat="1" applyFill="1" applyBorder="1" applyAlignment="1">
      <alignment horizontal="center" vertical="center"/>
    </xf>
    <xf numFmtId="0" fontId="0" fillId="4" borderId="145" xfId="0" applyFill="1" applyBorder="1" applyAlignment="1">
      <alignment wrapText="1"/>
    </xf>
    <xf numFmtId="0" fontId="138" fillId="4" borderId="0" xfId="87" applyFont="1" applyFill="1" applyAlignment="1">
      <alignment horizontal="center" vertical="center" wrapText="1"/>
    </xf>
    <xf numFmtId="3" fontId="138" fillId="4" borderId="0" xfId="87" applyNumberFormat="1" applyFont="1" applyFill="1"/>
    <xf numFmtId="0" fontId="13" fillId="4" borderId="81" xfId="87" applyFont="1" applyFill="1" applyBorder="1"/>
    <xf numFmtId="0" fontId="13" fillId="4" borderId="90" xfId="87" applyFont="1" applyFill="1" applyBorder="1"/>
    <xf numFmtId="0" fontId="13" fillId="0" borderId="82" xfId="87" applyFont="1" applyBorder="1"/>
    <xf numFmtId="0" fontId="13" fillId="4" borderId="74" xfId="87" applyFont="1" applyFill="1" applyBorder="1"/>
    <xf numFmtId="0" fontId="13" fillId="4" borderId="15" xfId="87" applyFont="1" applyFill="1" applyBorder="1"/>
    <xf numFmtId="0" fontId="13" fillId="4" borderId="80" xfId="87" applyFont="1" applyFill="1" applyBorder="1"/>
    <xf numFmtId="0" fontId="154" fillId="4" borderId="145" xfId="6" applyFont="1" applyFill="1" applyBorder="1" applyAlignment="1" applyProtection="1">
      <alignment horizontal="left" vertical="top" wrapText="1"/>
      <protection locked="0"/>
    </xf>
    <xf numFmtId="0" fontId="94" fillId="4" borderId="145" xfId="6" applyFont="1" applyFill="1" applyBorder="1" applyAlignment="1" applyProtection="1">
      <alignment horizontal="left" vertical="top" wrapText="1"/>
      <protection locked="0"/>
    </xf>
    <xf numFmtId="0" fontId="155" fillId="4" borderId="145" xfId="6" applyFont="1" applyFill="1" applyBorder="1" applyAlignment="1" applyProtection="1">
      <alignment horizontal="left" vertical="top" wrapText="1"/>
      <protection locked="0"/>
    </xf>
    <xf numFmtId="0" fontId="156" fillId="4" borderId="0" xfId="6" quotePrefix="1" applyFont="1" applyFill="1" applyBorder="1" applyAlignment="1" applyProtection="1">
      <alignment vertical="center" wrapText="1"/>
    </xf>
    <xf numFmtId="0" fontId="30" fillId="4" borderId="145" xfId="90" applyNumberFormat="1" applyFont="1" applyFill="1" applyBorder="1" applyAlignment="1">
      <alignment horizontal="center" vertical="center"/>
    </xf>
    <xf numFmtId="0" fontId="64" fillId="4" borderId="154" xfId="0" applyFont="1" applyFill="1" applyBorder="1" applyAlignment="1">
      <alignment wrapText="1"/>
    </xf>
    <xf numFmtId="0" fontId="157" fillId="34" borderId="102" xfId="87" applyFont="1" applyFill="1" applyBorder="1" applyAlignment="1">
      <alignment horizontal="left" vertical="center" wrapText="1"/>
    </xf>
    <xf numFmtId="1" fontId="157" fillId="34" borderId="108" xfId="87" applyNumberFormat="1" applyFont="1" applyFill="1" applyBorder="1" applyAlignment="1">
      <alignment horizontal="center" vertical="center" wrapText="1"/>
    </xf>
    <xf numFmtId="1" fontId="157" fillId="34" borderId="108" xfId="87" applyNumberFormat="1" applyFont="1" applyFill="1" applyBorder="1" applyAlignment="1">
      <alignment horizontal="left" vertical="center" wrapText="1"/>
    </xf>
    <xf numFmtId="0" fontId="157" fillId="34" borderId="108" xfId="87" applyFont="1" applyFill="1" applyBorder="1" applyAlignment="1">
      <alignment vertical="center" wrapText="1"/>
    </xf>
    <xf numFmtId="0" fontId="113" fillId="34" borderId="179" xfId="87" applyFont="1" applyFill="1" applyBorder="1" applyAlignment="1">
      <alignment horizontal="left" vertical="center" wrapText="1"/>
    </xf>
    <xf numFmtId="1" fontId="113" fillId="34" borderId="163" xfId="87" applyNumberFormat="1" applyFont="1" applyFill="1" applyBorder="1" applyAlignment="1">
      <alignment horizontal="center" vertical="center" wrapText="1"/>
    </xf>
    <xf numFmtId="1" fontId="113" fillId="34" borderId="163" xfId="87" applyNumberFormat="1" applyFont="1" applyFill="1" applyBorder="1" applyAlignment="1">
      <alignment horizontal="left" vertical="center" wrapText="1"/>
    </xf>
    <xf numFmtId="0" fontId="113" fillId="34" borderId="163" xfId="87" applyFont="1" applyFill="1" applyBorder="1" applyAlignment="1">
      <alignment vertical="center" wrapText="1"/>
    </xf>
    <xf numFmtId="0" fontId="0" fillId="4" borderId="0" xfId="0" applyFill="1" applyAlignment="1"/>
    <xf numFmtId="0" fontId="158" fillId="4" borderId="0" xfId="0" applyFont="1" applyFill="1" applyAlignment="1"/>
    <xf numFmtId="0" fontId="12" fillId="22" borderId="0" xfId="86" quotePrefix="1" applyFont="1" applyFill="1" applyAlignment="1">
      <alignment horizontal="left" vertical="center" wrapText="1"/>
    </xf>
    <xf numFmtId="0" fontId="12" fillId="42" borderId="0" xfId="86" quotePrefix="1" applyFont="1" applyFill="1" applyAlignment="1">
      <alignment horizontal="left" vertical="center" wrapText="1"/>
    </xf>
    <xf numFmtId="0" fontId="12" fillId="20" borderId="0" xfId="86" quotePrefix="1" applyFont="1" applyFill="1" applyAlignment="1">
      <alignment horizontal="left" vertical="center" wrapText="1"/>
    </xf>
    <xf numFmtId="0" fontId="12" fillId="13" borderId="0" xfId="86" quotePrefix="1" applyFont="1" applyFill="1" applyAlignment="1">
      <alignment horizontal="left" vertical="center" wrapText="1"/>
    </xf>
    <xf numFmtId="0" fontId="100" fillId="21" borderId="162" xfId="86" applyFont="1" applyFill="1" applyBorder="1" applyAlignment="1">
      <alignment horizontal="left" vertical="center" wrapText="1"/>
    </xf>
    <xf numFmtId="0" fontId="100" fillId="21" borderId="164" xfId="86" applyFont="1" applyFill="1" applyBorder="1" applyAlignment="1">
      <alignment horizontal="left" vertical="center" wrapText="1"/>
    </xf>
    <xf numFmtId="0" fontId="100" fillId="21" borderId="68" xfId="86" applyFont="1" applyFill="1" applyBorder="1" applyAlignment="1">
      <alignment horizontal="left" vertical="center" wrapText="1"/>
    </xf>
    <xf numFmtId="0" fontId="100" fillId="21" borderId="15" xfId="86" applyFont="1" applyFill="1" applyBorder="1" applyAlignment="1">
      <alignment horizontal="left" vertical="center" wrapText="1"/>
    </xf>
    <xf numFmtId="0" fontId="53" fillId="13" borderId="15" xfId="86" quotePrefix="1" applyFill="1" applyBorder="1" applyAlignment="1">
      <alignment horizontal="left" vertical="center" wrapText="1"/>
    </xf>
    <xf numFmtId="0" fontId="53" fillId="20" borderId="15" xfId="86" quotePrefix="1" applyFill="1" applyBorder="1" applyAlignment="1">
      <alignment horizontal="left" vertical="center" wrapText="1"/>
    </xf>
    <xf numFmtId="0" fontId="53" fillId="42" borderId="15" xfId="86" quotePrefix="1" applyFill="1" applyBorder="1" applyAlignment="1">
      <alignment horizontal="left" vertical="center" wrapText="1"/>
    </xf>
    <xf numFmtId="0" fontId="53" fillId="22" borderId="17" xfId="86" quotePrefix="1" applyFill="1" applyBorder="1" applyAlignment="1">
      <alignment horizontal="left" vertical="center" wrapText="1"/>
    </xf>
    <xf numFmtId="0" fontId="53" fillId="13" borderId="15" xfId="86" applyFill="1" applyBorder="1" applyAlignment="1">
      <alignment horizontal="left" vertical="center" wrapText="1"/>
    </xf>
    <xf numFmtId="0" fontId="12" fillId="20" borderId="68" xfId="86" applyFont="1" applyFill="1" applyBorder="1" applyAlignment="1">
      <alignment horizontal="left" vertical="center" wrapText="1"/>
    </xf>
    <xf numFmtId="0" fontId="12" fillId="20" borderId="15" xfId="86" applyFont="1" applyFill="1" applyBorder="1" applyAlignment="1">
      <alignment horizontal="left" vertical="center" wrapText="1"/>
    </xf>
    <xf numFmtId="0" fontId="53" fillId="42" borderId="15" xfId="86" applyFill="1" applyBorder="1" applyAlignment="1">
      <alignment horizontal="left" vertical="center" wrapText="1"/>
    </xf>
    <xf numFmtId="0" fontId="53" fillId="22" borderId="17" xfId="86" applyFill="1" applyBorder="1" applyAlignment="1">
      <alignment horizontal="left" vertical="center" wrapText="1"/>
    </xf>
    <xf numFmtId="0" fontId="92" fillId="13" borderId="154" xfId="86" applyFont="1" applyFill="1" applyBorder="1" applyAlignment="1">
      <alignment horizontal="left" vertical="center" wrapText="1"/>
    </xf>
    <xf numFmtId="0" fontId="92" fillId="20" borderId="14" xfId="86" applyFont="1" applyFill="1" applyBorder="1" applyAlignment="1">
      <alignment horizontal="left" vertical="center" wrapText="1"/>
    </xf>
    <xf numFmtId="0" fontId="92" fillId="42" borderId="14" xfId="86" applyFont="1" applyFill="1" applyBorder="1" applyAlignment="1">
      <alignment horizontal="left" vertical="center" wrapText="1"/>
    </xf>
    <xf numFmtId="0" fontId="92" fillId="22" borderId="4" xfId="86" applyFont="1" applyFill="1" applyBorder="1" applyAlignment="1">
      <alignment horizontal="left" vertical="center" wrapText="1"/>
    </xf>
    <xf numFmtId="0" fontId="12" fillId="20" borderId="68" xfId="86" quotePrefix="1" applyFont="1" applyFill="1" applyBorder="1" applyAlignment="1">
      <alignment horizontal="left" vertical="center" wrapText="1"/>
    </xf>
    <xf numFmtId="0" fontId="12" fillId="13" borderId="68" xfId="86" quotePrefix="1" applyFont="1" applyFill="1" applyBorder="1" applyAlignment="1">
      <alignment horizontal="left" vertical="center" wrapText="1"/>
    </xf>
    <xf numFmtId="0" fontId="12" fillId="42" borderId="68" xfId="86" quotePrefix="1" applyFont="1" applyFill="1" applyBorder="1" applyAlignment="1">
      <alignment horizontal="left" vertical="center" wrapText="1"/>
    </xf>
    <xf numFmtId="0" fontId="12" fillId="22" borderId="106" xfId="86" quotePrefix="1" applyFont="1" applyFill="1" applyBorder="1" applyAlignment="1">
      <alignment horizontal="left" vertical="center" wrapText="1"/>
    </xf>
    <xf numFmtId="0" fontId="12" fillId="22" borderId="106" xfId="86" applyFont="1" applyFill="1" applyBorder="1" applyAlignment="1">
      <alignment horizontal="left" vertical="center" wrapText="1"/>
    </xf>
    <xf numFmtId="0" fontId="12" fillId="13" borderId="68" xfId="86" applyFont="1" applyFill="1" applyBorder="1" applyAlignment="1">
      <alignment horizontal="left" vertical="center" wrapText="1"/>
    </xf>
    <xf numFmtId="0" fontId="12" fillId="42" borderId="68" xfId="86" applyFont="1" applyFill="1" applyBorder="1" applyAlignment="1">
      <alignment horizontal="left" vertical="center" wrapText="1"/>
    </xf>
    <xf numFmtId="0" fontId="12" fillId="0" borderId="0" xfId="86" applyFont="1" applyAlignment="1">
      <alignment horizontal="left" vertical="center"/>
    </xf>
    <xf numFmtId="0" fontId="53" fillId="0" borderId="0" xfId="86" applyAlignment="1">
      <alignment horizontal="left" vertical="center"/>
    </xf>
    <xf numFmtId="0" fontId="92" fillId="0" borderId="74" xfId="86" applyFont="1" applyBorder="1" applyAlignment="1">
      <alignment horizontal="left" vertical="center"/>
    </xf>
    <xf numFmtId="0" fontId="0" fillId="0" borderId="0" xfId="0" applyBorder="1" applyProtection="1">
      <protection locked="0"/>
    </xf>
    <xf numFmtId="0" fontId="0" fillId="0" borderId="145" xfId="0" applyBorder="1" applyProtection="1">
      <protection locked="0"/>
    </xf>
    <xf numFmtId="2" fontId="52" fillId="0" borderId="145" xfId="87" applyNumberFormat="1" applyBorder="1"/>
    <xf numFmtId="0" fontId="11" fillId="4" borderId="169" xfId="91" applyFont="1" applyFill="1" applyBorder="1" applyAlignment="1">
      <alignment horizontal="left" vertical="top"/>
    </xf>
    <xf numFmtId="0" fontId="11" fillId="4" borderId="169" xfId="91" applyFont="1" applyFill="1" applyBorder="1" applyAlignment="1">
      <alignment horizontal="left" vertical="top" wrapText="1"/>
    </xf>
    <xf numFmtId="0" fontId="11" fillId="15" borderId="169" xfId="91" applyFont="1" applyFill="1" applyBorder="1" applyAlignment="1">
      <alignment horizontal="left" vertical="top"/>
    </xf>
    <xf numFmtId="0" fontId="11" fillId="15" borderId="169" xfId="91" applyFont="1" applyFill="1" applyBorder="1" applyAlignment="1">
      <alignment horizontal="left" vertical="top" wrapText="1"/>
    </xf>
    <xf numFmtId="0" fontId="24" fillId="15" borderId="169" xfId="91" applyFill="1" applyBorder="1" applyAlignment="1">
      <alignment horizontal="left" vertical="top" wrapText="1"/>
    </xf>
    <xf numFmtId="0" fontId="24" fillId="15" borderId="169" xfId="91" applyFill="1" applyBorder="1" applyAlignment="1">
      <alignment horizontal="left" vertical="top"/>
    </xf>
    <xf numFmtId="0" fontId="117" fillId="15" borderId="169" xfId="91" applyFont="1" applyFill="1" applyBorder="1" applyAlignment="1">
      <alignment horizontal="left" vertical="top" wrapText="1"/>
    </xf>
    <xf numFmtId="0" fontId="11" fillId="15" borderId="145" xfId="87" applyFont="1" applyFill="1" applyBorder="1" applyAlignment="1">
      <alignment vertical="top" wrapText="1"/>
    </xf>
    <xf numFmtId="0" fontId="11" fillId="15" borderId="29" xfId="87" applyFont="1" applyFill="1" applyBorder="1" applyAlignment="1">
      <alignment vertical="top" wrapText="1"/>
    </xf>
    <xf numFmtId="0" fontId="11" fillId="0" borderId="169" xfId="91" applyFont="1" applyFill="1" applyBorder="1" applyAlignment="1">
      <alignment horizontal="left" vertical="top" wrapText="1"/>
    </xf>
    <xf numFmtId="0" fontId="62" fillId="0" borderId="0" xfId="0" applyFont="1" applyAlignment="1">
      <alignment horizontal="left" vertical="top" wrapText="1"/>
    </xf>
    <xf numFmtId="0" fontId="64" fillId="4" borderId="0" xfId="0" applyFont="1" applyFill="1" applyBorder="1" applyAlignment="1">
      <alignment horizontal="left"/>
    </xf>
    <xf numFmtId="0" fontId="62" fillId="4" borderId="86" xfId="0" applyFont="1" applyFill="1" applyBorder="1" applyAlignment="1">
      <alignment horizontal="center" wrapText="1"/>
    </xf>
    <xf numFmtId="0" fontId="64" fillId="4" borderId="108" xfId="0" applyFont="1" applyFill="1" applyBorder="1" applyAlignment="1">
      <alignment horizontal="left"/>
    </xf>
    <xf numFmtId="0" fontId="64" fillId="4" borderId="90" xfId="0" applyFont="1" applyFill="1" applyBorder="1" applyAlignment="1">
      <alignment horizontal="left"/>
    </xf>
    <xf numFmtId="0" fontId="64" fillId="4" borderId="81" xfId="0" applyFont="1" applyFill="1" applyBorder="1" applyAlignment="1">
      <alignment horizontal="left"/>
    </xf>
    <xf numFmtId="0" fontId="62" fillId="43" borderId="169" xfId="0" applyFont="1" applyFill="1" applyBorder="1"/>
    <xf numFmtId="0" fontId="64" fillId="0" borderId="15" xfId="0" applyFont="1" applyFill="1" applyBorder="1"/>
    <xf numFmtId="167" fontId="52" fillId="4" borderId="0" xfId="87" applyNumberFormat="1" applyFont="1" applyFill="1" applyBorder="1" applyAlignment="1">
      <alignment horizontal="center" vertical="center"/>
    </xf>
    <xf numFmtId="3" fontId="0" fillId="0" borderId="0" xfId="0" applyNumberFormat="1" applyBorder="1"/>
    <xf numFmtId="0" fontId="62" fillId="43" borderId="126" xfId="0" applyFont="1" applyFill="1" applyBorder="1"/>
    <xf numFmtId="167" fontId="52" fillId="4" borderId="169" xfId="87" applyNumberFormat="1" applyFont="1" applyFill="1" applyBorder="1" applyAlignment="1">
      <alignment horizontal="center" vertical="center"/>
    </xf>
    <xf numFmtId="0" fontId="99" fillId="15" borderId="180" xfId="0" applyFont="1" applyFill="1" applyBorder="1" applyAlignment="1">
      <alignment horizontal="center" vertical="center"/>
    </xf>
    <xf numFmtId="0" fontId="99" fillId="15" borderId="169" xfId="0" applyFont="1" applyFill="1" applyBorder="1" applyAlignment="1">
      <alignment horizontal="center" vertical="center"/>
    </xf>
    <xf numFmtId="0" fontId="113" fillId="34" borderId="169" xfId="87" applyFont="1" applyFill="1" applyBorder="1" applyAlignment="1">
      <alignment horizontal="left" vertical="center" wrapText="1"/>
    </xf>
    <xf numFmtId="1" fontId="113" fillId="34" borderId="169" xfId="87" applyNumberFormat="1" applyFont="1" applyFill="1" applyBorder="1" applyAlignment="1">
      <alignment horizontal="center" vertical="center" wrapText="1"/>
    </xf>
    <xf numFmtId="1" fontId="113" fillId="34" borderId="126" xfId="87" applyNumberFormat="1" applyFont="1" applyFill="1" applyBorder="1" applyAlignment="1">
      <alignment vertical="center"/>
    </xf>
    <xf numFmtId="1" fontId="113" fillId="34" borderId="142" xfId="87" applyNumberFormat="1" applyFont="1" applyFill="1" applyBorder="1" applyAlignment="1">
      <alignment vertical="center"/>
    </xf>
    <xf numFmtId="1" fontId="113" fillId="34" borderId="147" xfId="87" applyNumberFormat="1" applyFont="1" applyFill="1" applyBorder="1" applyAlignment="1">
      <alignment vertical="center"/>
    </xf>
    <xf numFmtId="0" fontId="113" fillId="34" borderId="169" xfId="87" applyFont="1" applyFill="1" applyBorder="1" applyAlignment="1">
      <alignment horizontal="center" vertical="center" wrapText="1"/>
    </xf>
    <xf numFmtId="0" fontId="159" fillId="44" borderId="169" xfId="87" applyFont="1" applyFill="1" applyBorder="1" applyAlignment="1">
      <alignment horizontal="left" vertical="center" wrapText="1"/>
    </xf>
    <xf numFmtId="0" fontId="159" fillId="44" borderId="169" xfId="87" applyFont="1" applyFill="1" applyBorder="1" applyAlignment="1">
      <alignment vertical="center" wrapText="1"/>
    </xf>
    <xf numFmtId="0" fontId="99" fillId="15" borderId="0" xfId="0" applyFont="1" applyFill="1" applyBorder="1" applyAlignment="1">
      <alignment horizontal="center" vertical="center"/>
    </xf>
    <xf numFmtId="0" fontId="105" fillId="20" borderId="0" xfId="87" applyFont="1" applyFill="1" applyBorder="1" applyAlignment="1">
      <alignment horizontal="left" vertical="top"/>
    </xf>
    <xf numFmtId="2" fontId="64" fillId="0" borderId="115" xfId="0" applyNumberFormat="1" applyFont="1" applyBorder="1"/>
    <xf numFmtId="2" fontId="99" fillId="15" borderId="145" xfId="0" applyNumberFormat="1" applyFont="1" applyFill="1" applyBorder="1" applyAlignment="1">
      <alignment horizontal="center" vertical="center"/>
    </xf>
    <xf numFmtId="0" fontId="64" fillId="0" borderId="115" xfId="0" applyFont="1" applyBorder="1" applyAlignment="1">
      <alignment wrapText="1"/>
    </xf>
    <xf numFmtId="0" fontId="10" fillId="4" borderId="169" xfId="91" applyFont="1" applyFill="1" applyBorder="1" applyAlignment="1">
      <alignment horizontal="left" vertical="top" wrapText="1"/>
    </xf>
    <xf numFmtId="0" fontId="9" fillId="4" borderId="74" xfId="87" applyFont="1" applyFill="1" applyBorder="1"/>
    <xf numFmtId="0" fontId="9" fillId="4" borderId="90" xfId="87" applyFont="1" applyFill="1" applyBorder="1"/>
    <xf numFmtId="0" fontId="64" fillId="47" borderId="23" xfId="6" applyFont="1" applyFill="1" applyBorder="1" applyAlignment="1" applyProtection="1">
      <alignment horizontal="center" vertical="center" wrapText="1"/>
      <protection locked="0"/>
    </xf>
    <xf numFmtId="0" fontId="64" fillId="47" borderId="181" xfId="6" applyFont="1" applyFill="1" applyBorder="1" applyAlignment="1" applyProtection="1">
      <alignment horizontal="center" vertical="center" wrapText="1"/>
      <protection locked="0"/>
    </xf>
    <xf numFmtId="0" fontId="0" fillId="0" borderId="154" xfId="0" applyBorder="1" applyAlignment="1">
      <alignment wrapText="1"/>
    </xf>
    <xf numFmtId="0" fontId="0" fillId="0" borderId="169" xfId="0" applyBorder="1" applyAlignment="1">
      <alignment wrapText="1"/>
    </xf>
    <xf numFmtId="0" fontId="9" fillId="4" borderId="0" xfId="87" applyFont="1" applyFill="1"/>
    <xf numFmtId="0" fontId="64" fillId="0" borderId="169" xfId="0" applyFont="1" applyBorder="1" applyAlignment="1">
      <alignment wrapText="1"/>
    </xf>
    <xf numFmtId="0" fontId="0" fillId="4" borderId="0" xfId="0" applyFill="1" applyBorder="1" applyAlignment="1">
      <alignment vertical="top"/>
    </xf>
    <xf numFmtId="0" fontId="165" fillId="4" borderId="0" xfId="0" applyFont="1" applyFill="1" applyBorder="1"/>
    <xf numFmtId="0" fontId="166" fillId="4" borderId="0" xfId="0" applyFont="1" applyFill="1"/>
    <xf numFmtId="0" fontId="118" fillId="4" borderId="0" xfId="0" applyFont="1" applyFill="1"/>
    <xf numFmtId="0" fontId="64" fillId="0" borderId="22" xfId="6" applyFont="1" applyFill="1" applyBorder="1" applyAlignment="1" applyProtection="1">
      <alignment horizontal="center" vertical="center" wrapText="1"/>
      <protection locked="0"/>
    </xf>
    <xf numFmtId="0" fontId="64" fillId="5" borderId="192" xfId="6" quotePrefix="1" applyFill="1" applyBorder="1" applyAlignment="1" applyProtection="1">
      <alignment vertical="center" wrapText="1"/>
    </xf>
    <xf numFmtId="0" fontId="64" fillId="5" borderId="193" xfId="6" quotePrefix="1" applyFill="1" applyBorder="1" applyAlignment="1" applyProtection="1">
      <alignment vertical="center" wrapText="1"/>
    </xf>
    <xf numFmtId="0" fontId="82" fillId="6" borderId="191" xfId="6" applyFont="1" applyFill="1" applyBorder="1" applyAlignment="1" applyProtection="1">
      <alignment vertical="center" wrapText="1"/>
    </xf>
    <xf numFmtId="0" fontId="130" fillId="4" borderId="0" xfId="0" applyFont="1" applyFill="1"/>
    <xf numFmtId="0" fontId="167" fillId="0" borderId="0" xfId="6" applyFont="1" applyFill="1" applyAlignment="1" applyProtection="1">
      <alignment horizontal="center" vertical="center"/>
    </xf>
    <xf numFmtId="0" fontId="167" fillId="4" borderId="0" xfId="6" applyFont="1" applyFill="1" applyAlignment="1" applyProtection="1">
      <alignment horizontal="center" vertical="center"/>
    </xf>
    <xf numFmtId="0" fontId="82" fillId="6" borderId="163" xfId="6" applyFont="1" applyFill="1" applyBorder="1" applyAlignment="1" applyProtection="1">
      <alignment vertical="center" wrapText="1"/>
    </xf>
    <xf numFmtId="0" fontId="88" fillId="4" borderId="0" xfId="6" applyFont="1" applyFill="1" applyAlignment="1" applyProtection="1">
      <alignment horizontal="center" vertical="center"/>
    </xf>
    <xf numFmtId="0" fontId="64" fillId="0" borderId="21" xfId="6" applyFont="1" applyFill="1" applyBorder="1" applyAlignment="1" applyProtection="1">
      <alignment horizontal="center" vertical="center" wrapText="1"/>
      <protection locked="0"/>
    </xf>
    <xf numFmtId="0" fontId="82" fillId="6" borderId="162" xfId="6" applyFont="1" applyFill="1" applyBorder="1" applyAlignment="1" applyProtection="1">
      <alignment horizontal="center" vertical="center"/>
    </xf>
    <xf numFmtId="0" fontId="116" fillId="5" borderId="195" xfId="6" applyFont="1" applyFill="1" applyBorder="1" applyAlignment="1" applyProtection="1">
      <alignment horizontal="center" vertical="top"/>
    </xf>
    <xf numFmtId="0" fontId="116" fillId="5" borderId="196" xfId="6" applyFont="1" applyFill="1" applyBorder="1" applyAlignment="1" applyProtection="1">
      <alignment horizontal="center" vertical="top"/>
    </xf>
    <xf numFmtId="0" fontId="94" fillId="41" borderId="71" xfId="0" applyFont="1" applyFill="1" applyBorder="1"/>
    <xf numFmtId="0" fontId="94" fillId="41" borderId="72" xfId="0" applyFont="1" applyFill="1" applyBorder="1"/>
    <xf numFmtId="0" fontId="168" fillId="4" borderId="0" xfId="0" applyFont="1" applyFill="1"/>
    <xf numFmtId="0" fontId="170" fillId="0" borderId="0" xfId="92" applyFont="1"/>
    <xf numFmtId="0" fontId="169" fillId="0" borderId="0" xfId="92"/>
    <xf numFmtId="0" fontId="169" fillId="0" borderId="0" xfId="92" applyFont="1"/>
    <xf numFmtId="0" fontId="64" fillId="5" borderId="91" xfId="6" quotePrefix="1" applyFont="1" applyFill="1" applyBorder="1" applyAlignment="1" applyProtection="1">
      <alignment horizontal="left" vertical="center" wrapText="1"/>
    </xf>
    <xf numFmtId="0" fontId="64" fillId="5" borderId="92" xfId="6" quotePrefix="1" applyFont="1" applyFill="1" applyBorder="1" applyAlignment="1" applyProtection="1">
      <alignment horizontal="left" vertical="center" wrapText="1"/>
    </xf>
    <xf numFmtId="0" fontId="52" fillId="4" borderId="0" xfId="87" applyFill="1" applyBorder="1" applyAlignment="1">
      <alignment horizontal="left"/>
    </xf>
    <xf numFmtId="2" fontId="0" fillId="0" borderId="68" xfId="0" applyNumberFormat="1" applyFill="1" applyBorder="1"/>
    <xf numFmtId="0" fontId="99" fillId="0" borderId="0" xfId="0" applyFont="1" applyFill="1" applyBorder="1" applyAlignment="1">
      <alignment vertical="center" wrapText="1"/>
    </xf>
    <xf numFmtId="10" fontId="99" fillId="0" borderId="0" xfId="0" applyNumberFormat="1" applyFont="1" applyFill="1" applyBorder="1" applyAlignment="1">
      <alignment horizontal="center" vertical="center"/>
    </xf>
    <xf numFmtId="2" fontId="99" fillId="0" borderId="0" xfId="0" applyNumberFormat="1" applyFont="1" applyFill="1" applyBorder="1" applyAlignment="1">
      <alignment horizontal="center" vertical="center"/>
    </xf>
    <xf numFmtId="0" fontId="64" fillId="0" borderId="68" xfId="0" applyFont="1" applyFill="1" applyBorder="1"/>
    <xf numFmtId="0" fontId="64" fillId="0" borderId="206" xfId="0" applyFont="1" applyBorder="1"/>
    <xf numFmtId="0" fontId="50" fillId="4" borderId="0" xfId="87" applyFont="1" applyFill="1" applyBorder="1" applyAlignment="1">
      <alignment horizontal="left"/>
    </xf>
    <xf numFmtId="0" fontId="50" fillId="4" borderId="0" xfId="87" applyFont="1" applyFill="1" applyBorder="1"/>
    <xf numFmtId="4" fontId="0" fillId="0" borderId="29" xfId="0" applyNumberFormat="1" applyBorder="1"/>
    <xf numFmtId="167" fontId="52" fillId="46" borderId="121" xfId="87" applyNumberFormat="1" applyFont="1" applyFill="1" applyBorder="1" applyAlignment="1">
      <alignment horizontal="center" vertical="center"/>
    </xf>
    <xf numFmtId="167" fontId="52" fillId="46" borderId="29" xfId="87" applyNumberFormat="1" applyFont="1" applyFill="1" applyBorder="1" applyAlignment="1">
      <alignment horizontal="center" vertical="center"/>
    </xf>
    <xf numFmtId="0" fontId="64" fillId="4" borderId="0" xfId="0" applyFont="1" applyFill="1" applyAlignment="1">
      <alignment horizontal="left"/>
    </xf>
    <xf numFmtId="1" fontId="52" fillId="4" borderId="0" xfId="87" applyNumberFormat="1" applyFill="1" applyAlignment="1">
      <alignment horizontal="center"/>
    </xf>
    <xf numFmtId="0" fontId="82" fillId="6" borderId="194" xfId="6" applyFont="1" applyFill="1" applyBorder="1" applyAlignment="1" applyProtection="1">
      <alignment vertical="center" wrapText="1"/>
    </xf>
    <xf numFmtId="0" fontId="64" fillId="0" borderId="86" xfId="0" applyFont="1" applyFill="1" applyBorder="1"/>
    <xf numFmtId="0" fontId="64" fillId="0" borderId="17" xfId="0" applyFont="1" applyBorder="1"/>
    <xf numFmtId="0" fontId="62" fillId="15" borderId="16" xfId="0" applyFont="1" applyFill="1" applyBorder="1"/>
    <xf numFmtId="0" fontId="62" fillId="15" borderId="19" xfId="0" applyFont="1" applyFill="1" applyBorder="1"/>
    <xf numFmtId="2" fontId="64" fillId="0" borderId="145" xfId="0" applyNumberFormat="1" applyFont="1" applyFill="1" applyBorder="1"/>
    <xf numFmtId="0" fontId="172" fillId="0" borderId="0" xfId="92" applyFont="1"/>
    <xf numFmtId="0" fontId="62" fillId="4" borderId="86" xfId="0" applyFont="1" applyFill="1" applyBorder="1" applyAlignment="1"/>
    <xf numFmtId="0" fontId="62" fillId="4" borderId="79" xfId="0" applyFont="1" applyFill="1" applyBorder="1" applyAlignment="1">
      <alignment wrapText="1"/>
    </xf>
    <xf numFmtId="0" fontId="62" fillId="0" borderId="0" xfId="0" applyFont="1" applyFill="1" applyBorder="1" applyAlignment="1"/>
    <xf numFmtId="0" fontId="62" fillId="0" borderId="0" xfId="0" applyFont="1" applyFill="1" applyBorder="1" applyAlignment="1">
      <alignment wrapText="1"/>
    </xf>
    <xf numFmtId="0" fontId="64" fillId="0" borderId="0" xfId="0" applyFont="1" applyFill="1" applyBorder="1" applyAlignment="1"/>
    <xf numFmtId="0" fontId="64" fillId="0" borderId="0" xfId="0" applyFont="1" applyFill="1" applyAlignment="1">
      <alignment shrinkToFit="1"/>
    </xf>
    <xf numFmtId="0" fontId="64" fillId="0" borderId="0" xfId="0" applyFont="1" applyFill="1" applyBorder="1" applyAlignment="1">
      <alignment shrinkToFit="1"/>
    </xf>
    <xf numFmtId="0" fontId="64" fillId="0" borderId="0" xfId="0" applyFont="1" applyFill="1" applyAlignment="1">
      <alignment wrapText="1"/>
    </xf>
    <xf numFmtId="0" fontId="64" fillId="0" borderId="0" xfId="0" applyFont="1" applyFill="1" applyBorder="1" applyAlignment="1">
      <alignment wrapText="1"/>
    </xf>
    <xf numFmtId="0" fontId="64" fillId="0" borderId="0" xfId="0" applyFont="1" applyFill="1"/>
    <xf numFmtId="0" fontId="169" fillId="34" borderId="207" xfId="92" applyFill="1" applyBorder="1"/>
    <xf numFmtId="0" fontId="169" fillId="0" borderId="207" xfId="92" applyBorder="1"/>
    <xf numFmtId="0" fontId="169" fillId="0" borderId="207" xfId="92" applyBorder="1" applyAlignment="1">
      <alignment wrapText="1"/>
    </xf>
    <xf numFmtId="0" fontId="169" fillId="0" borderId="0" xfId="92"/>
    <xf numFmtId="0" fontId="169" fillId="34" borderId="0" xfId="92" applyFill="1"/>
    <xf numFmtId="0" fontId="169" fillId="30" borderId="79" xfId="92" applyFill="1" applyBorder="1" applyAlignment="1">
      <alignment textRotation="90"/>
    </xf>
    <xf numFmtId="0" fontId="169" fillId="48" borderId="86" xfId="92" applyFill="1" applyBorder="1" applyAlignment="1">
      <alignment textRotation="90"/>
    </xf>
    <xf numFmtId="0" fontId="169" fillId="30" borderId="86" xfId="92" applyFill="1" applyBorder="1" applyAlignment="1">
      <alignment textRotation="90"/>
    </xf>
    <xf numFmtId="0" fontId="169" fillId="48" borderId="70" xfId="92" applyFill="1" applyBorder="1" applyAlignment="1">
      <alignment textRotation="90"/>
    </xf>
    <xf numFmtId="0" fontId="169" fillId="4" borderId="102" xfId="92" applyFill="1" applyBorder="1"/>
    <xf numFmtId="0" fontId="169" fillId="4" borderId="108" xfId="92" applyFill="1" applyBorder="1"/>
    <xf numFmtId="0" fontId="169" fillId="4" borderId="81" xfId="92" applyFill="1" applyBorder="1"/>
    <xf numFmtId="2" fontId="132" fillId="0" borderId="126" xfId="10" applyNumberFormat="1" applyFont="1" applyFill="1" applyBorder="1" applyAlignment="1">
      <alignment horizontal="center" wrapText="1" shrinkToFit="1"/>
    </xf>
    <xf numFmtId="1" fontId="114" fillId="34" borderId="0" xfId="87" applyNumberFormat="1" applyFont="1" applyFill="1" applyBorder="1" applyAlignment="1">
      <alignment horizontal="center" vertical="center" wrapText="1"/>
    </xf>
    <xf numFmtId="0" fontId="62" fillId="4" borderId="0" xfId="0" applyFont="1" applyFill="1" applyBorder="1" applyAlignment="1">
      <alignment wrapText="1"/>
    </xf>
    <xf numFmtId="0" fontId="0" fillId="0" borderId="208" xfId="0" applyBorder="1"/>
    <xf numFmtId="0" fontId="0" fillId="0" borderId="208" xfId="0" applyBorder="1" applyAlignment="1">
      <alignment horizontal="center"/>
    </xf>
    <xf numFmtId="0" fontId="64" fillId="5" borderId="209" xfId="6" quotePrefix="1" applyFill="1" applyBorder="1" applyAlignment="1" applyProtection="1">
      <alignment vertical="center" wrapText="1"/>
    </xf>
    <xf numFmtId="0" fontId="64" fillId="0" borderId="210" xfId="0" applyFont="1" applyFill="1" applyBorder="1"/>
    <xf numFmtId="171" fontId="30" fillId="4" borderId="145" xfId="90" applyNumberFormat="1" applyFont="1" applyFill="1" applyBorder="1" applyAlignment="1">
      <alignment horizontal="center" vertical="center"/>
    </xf>
    <xf numFmtId="0" fontId="169" fillId="30" borderId="147" xfId="92" applyFill="1" applyBorder="1"/>
    <xf numFmtId="167" fontId="30" fillId="4" borderId="83" xfId="90" applyNumberFormat="1" applyFont="1" applyFill="1" applyBorder="1" applyAlignment="1">
      <alignment horizontal="center" vertical="center"/>
    </xf>
    <xf numFmtId="167" fontId="30" fillId="4" borderId="88" xfId="90" applyNumberFormat="1" applyFont="1" applyFill="1" applyBorder="1" applyAlignment="1">
      <alignment horizontal="center" vertical="center"/>
    </xf>
    <xf numFmtId="167" fontId="30" fillId="4" borderId="76" xfId="90" applyNumberFormat="1" applyFont="1" applyFill="1" applyBorder="1" applyAlignment="1">
      <alignment horizontal="center" vertical="center"/>
    </xf>
    <xf numFmtId="167" fontId="30" fillId="4" borderId="171" xfId="90" applyNumberFormat="1" applyFont="1" applyFill="1" applyBorder="1" applyAlignment="1">
      <alignment horizontal="center" vertical="center"/>
    </xf>
    <xf numFmtId="167" fontId="30" fillId="4" borderId="210" xfId="90" applyNumberFormat="1" applyFont="1" applyFill="1" applyBorder="1" applyAlignment="1">
      <alignment horizontal="center" vertical="center"/>
    </xf>
    <xf numFmtId="167" fontId="30" fillId="4" borderId="172" xfId="90" applyNumberFormat="1" applyFont="1" applyFill="1" applyBorder="1" applyAlignment="1">
      <alignment horizontal="center" vertical="center"/>
    </xf>
    <xf numFmtId="167" fontId="30" fillId="4" borderId="173" xfId="90" applyNumberFormat="1" applyFont="1" applyFill="1" applyBorder="1" applyAlignment="1">
      <alignment horizontal="center" vertical="center"/>
    </xf>
    <xf numFmtId="167" fontId="30" fillId="4" borderId="174" xfId="90" applyNumberFormat="1" applyFont="1" applyFill="1" applyBorder="1" applyAlignment="1">
      <alignment horizontal="center" vertical="center"/>
    </xf>
    <xf numFmtId="167" fontId="30" fillId="4" borderId="175" xfId="90" applyNumberFormat="1" applyFont="1" applyFill="1" applyBorder="1" applyAlignment="1">
      <alignment horizontal="center" vertical="center"/>
    </xf>
    <xf numFmtId="0" fontId="0" fillId="0" borderId="83" xfId="0" applyBorder="1" applyProtection="1">
      <protection locked="0"/>
    </xf>
    <xf numFmtId="0" fontId="0" fillId="0" borderId="88" xfId="0" applyBorder="1" applyProtection="1">
      <protection locked="0"/>
    </xf>
    <xf numFmtId="0" fontId="0" fillId="0" borderId="76" xfId="0" applyBorder="1" applyProtection="1">
      <protection locked="0"/>
    </xf>
    <xf numFmtId="0" fontId="169" fillId="30" borderId="171" xfId="92" applyFill="1" applyBorder="1"/>
    <xf numFmtId="0" fontId="169" fillId="30" borderId="178" xfId="92" applyFill="1" applyBorder="1"/>
    <xf numFmtId="167" fontId="30" fillId="4" borderId="140" xfId="90" applyNumberFormat="1" applyFont="1" applyFill="1" applyBorder="1" applyAlignment="1">
      <alignment horizontal="center" vertical="center"/>
    </xf>
    <xf numFmtId="0" fontId="169" fillId="30" borderId="173" xfId="92" applyFill="1" applyBorder="1"/>
    <xf numFmtId="0" fontId="169" fillId="30" borderId="212" xfId="92" applyFill="1" applyBorder="1"/>
    <xf numFmtId="0" fontId="169" fillId="30" borderId="213" xfId="92" applyFill="1" applyBorder="1"/>
    <xf numFmtId="0" fontId="76" fillId="4" borderId="0" xfId="6" applyFont="1" applyFill="1" applyBorder="1" applyAlignment="1" applyProtection="1">
      <alignment horizontal="left" vertical="top" wrapText="1"/>
    </xf>
    <xf numFmtId="0" fontId="93" fillId="0" borderId="0" xfId="94" applyFont="1" applyAlignment="1">
      <alignment horizontal="center" vertical="top" wrapText="1"/>
    </xf>
    <xf numFmtId="0" fontId="7" fillId="0" borderId="0" xfId="94"/>
    <xf numFmtId="0" fontId="7" fillId="0" borderId="0" xfId="94" applyAlignment="1">
      <alignment horizontal="left" vertical="top" wrapText="1"/>
    </xf>
    <xf numFmtId="0" fontId="92" fillId="14" borderId="93" xfId="94" applyFont="1" applyFill="1" applyBorder="1" applyAlignment="1">
      <alignment horizontal="center" vertical="top" wrapText="1"/>
    </xf>
    <xf numFmtId="0" fontId="7" fillId="15" borderId="18" xfId="94" applyFont="1" applyFill="1" applyBorder="1" applyAlignment="1">
      <alignment horizontal="left" vertical="top" wrapText="1"/>
    </xf>
    <xf numFmtId="0" fontId="7" fillId="15" borderId="19" xfId="94" applyFont="1" applyFill="1" applyBorder="1" applyAlignment="1">
      <alignment horizontal="left" vertical="top" wrapText="1"/>
    </xf>
    <xf numFmtId="0" fontId="7" fillId="0" borderId="0" xfId="94" applyFont="1" applyFill="1" applyBorder="1" applyAlignment="1">
      <alignment horizontal="left" vertical="top" wrapText="1"/>
    </xf>
    <xf numFmtId="0" fontId="93" fillId="0" borderId="0" xfId="94" applyFont="1" applyAlignment="1">
      <alignment horizontal="center" vertical="center" wrapText="1"/>
    </xf>
    <xf numFmtId="0" fontId="92" fillId="36" borderId="93" xfId="94" applyFont="1" applyFill="1" applyBorder="1" applyAlignment="1">
      <alignment horizontal="center" vertical="top" wrapText="1"/>
    </xf>
    <xf numFmtId="0" fontId="7" fillId="15" borderId="93" xfId="94" applyFont="1" applyFill="1" applyBorder="1" applyAlignment="1">
      <alignment horizontal="left" vertical="top" wrapText="1"/>
    </xf>
    <xf numFmtId="0" fontId="100" fillId="50" borderId="19" xfId="94" applyFont="1" applyFill="1" applyBorder="1" applyAlignment="1">
      <alignment horizontal="center" vertical="center" wrapText="1"/>
    </xf>
    <xf numFmtId="0" fontId="7" fillId="15" borderId="19" xfId="94" quotePrefix="1" applyFont="1" applyFill="1" applyBorder="1" applyAlignment="1">
      <alignment horizontal="left" vertical="top" wrapText="1"/>
    </xf>
    <xf numFmtId="0" fontId="100" fillId="50" borderId="93" xfId="94" applyFont="1" applyFill="1" applyBorder="1" applyAlignment="1">
      <alignment horizontal="center" vertical="top" wrapText="1"/>
    </xf>
    <xf numFmtId="0" fontId="171" fillId="15" borderId="18" xfId="94" applyFont="1" applyFill="1" applyBorder="1" applyAlignment="1">
      <alignment horizontal="left" vertical="top" wrapText="1"/>
    </xf>
    <xf numFmtId="0" fontId="7" fillId="0" borderId="0" xfId="94" applyAlignment="1">
      <alignment vertical="center"/>
    </xf>
    <xf numFmtId="0" fontId="7" fillId="15" borderId="16" xfId="94" applyFont="1" applyFill="1" applyBorder="1" applyAlignment="1">
      <alignment horizontal="left" vertical="top" wrapText="1"/>
    </xf>
    <xf numFmtId="0" fontId="7" fillId="0" borderId="0" xfId="94" applyFont="1" applyAlignment="1">
      <alignment horizontal="left" vertical="top" wrapText="1"/>
    </xf>
    <xf numFmtId="0" fontId="92" fillId="49" borderId="93" xfId="94" applyFont="1" applyFill="1" applyBorder="1" applyAlignment="1">
      <alignment horizontal="center" vertical="top" wrapText="1"/>
    </xf>
    <xf numFmtId="0" fontId="92" fillId="48" borderId="93" xfId="94" applyFont="1" applyFill="1" applyBorder="1" applyAlignment="1">
      <alignment horizontal="center" vertical="top" wrapText="1"/>
    </xf>
    <xf numFmtId="0" fontId="7" fillId="0" borderId="0" xfId="94" applyFont="1"/>
    <xf numFmtId="0" fontId="7" fillId="15" borderId="16" xfId="94" applyFont="1" applyFill="1" applyBorder="1" applyAlignment="1">
      <alignment horizontal="left" vertical="center" wrapText="1"/>
    </xf>
    <xf numFmtId="0" fontId="7" fillId="15" borderId="18" xfId="94" applyFont="1" applyFill="1" applyBorder="1" applyAlignment="1">
      <alignment horizontal="left" vertical="center" wrapText="1"/>
    </xf>
    <xf numFmtId="0" fontId="7" fillId="15" borderId="19" xfId="94" applyFont="1" applyFill="1" applyBorder="1" applyAlignment="1">
      <alignment horizontal="left" vertical="center" wrapText="1"/>
    </xf>
    <xf numFmtId="2" fontId="132" fillId="0" borderId="126" xfId="10" applyNumberFormat="1" applyFont="1" applyFill="1" applyBorder="1" applyAlignment="1">
      <alignment horizontal="left" wrapText="1" shrinkToFit="1"/>
    </xf>
    <xf numFmtId="0" fontId="0" fillId="4" borderId="115" xfId="0" applyFill="1" applyBorder="1" applyAlignment="1">
      <alignment wrapText="1"/>
    </xf>
    <xf numFmtId="0" fontId="64" fillId="4" borderId="115" xfId="0" applyFont="1" applyFill="1" applyBorder="1" applyAlignment="1">
      <alignment wrapText="1"/>
    </xf>
    <xf numFmtId="0" fontId="64" fillId="4" borderId="0" xfId="0" applyFont="1" applyFill="1" applyBorder="1" applyAlignment="1">
      <alignment horizontal="left"/>
    </xf>
    <xf numFmtId="0" fontId="64" fillId="4" borderId="90" xfId="0" applyFont="1" applyFill="1" applyBorder="1" applyAlignment="1">
      <alignment horizontal="left"/>
    </xf>
    <xf numFmtId="0" fontId="62" fillId="43" borderId="217" xfId="0" applyFont="1" applyFill="1" applyBorder="1"/>
    <xf numFmtId="0" fontId="99" fillId="15" borderId="180" xfId="0" applyFont="1" applyFill="1" applyBorder="1" applyAlignment="1">
      <alignment horizontal="left" vertical="center"/>
    </xf>
    <xf numFmtId="0" fontId="52" fillId="0" borderId="147" xfId="87" applyNumberFormat="1" applyFont="1" applyBorder="1" applyAlignment="1">
      <alignment horizontal="center" vertical="center"/>
    </xf>
    <xf numFmtId="0" fontId="6" fillId="4" borderId="90" xfId="87" applyFont="1" applyFill="1" applyBorder="1"/>
    <xf numFmtId="0" fontId="6" fillId="4" borderId="80" xfId="87" applyFont="1" applyFill="1" applyBorder="1"/>
    <xf numFmtId="0" fontId="64" fillId="4" borderId="81" xfId="0" applyFont="1" applyFill="1" applyBorder="1" applyAlignment="1">
      <alignment horizontal="left" wrapText="1"/>
    </xf>
    <xf numFmtId="0" fontId="64" fillId="4" borderId="101" xfId="0" applyFont="1" applyFill="1" applyBorder="1"/>
    <xf numFmtId="0" fontId="64" fillId="4" borderId="101" xfId="0" applyFont="1" applyFill="1" applyBorder="1" applyAlignment="1">
      <alignment horizontal="left"/>
    </xf>
    <xf numFmtId="0" fontId="64" fillId="4" borderId="74" xfId="0" applyFont="1" applyFill="1" applyBorder="1" applyAlignment="1">
      <alignment horizontal="left"/>
    </xf>
    <xf numFmtId="0" fontId="0" fillId="4" borderId="0" xfId="0" applyFill="1" applyBorder="1" applyAlignment="1">
      <alignment horizontal="left" vertical="top" wrapText="1"/>
    </xf>
    <xf numFmtId="0" fontId="118" fillId="4" borderId="0" xfId="0" applyFont="1" applyFill="1" applyBorder="1" applyAlignment="1">
      <alignment horizontal="left" vertical="top" wrapText="1"/>
    </xf>
    <xf numFmtId="0" fontId="5" fillId="0" borderId="0" xfId="87" applyFont="1"/>
    <xf numFmtId="0" fontId="62" fillId="0" borderId="16" xfId="0" applyFont="1" applyBorder="1" applyAlignment="1">
      <alignment wrapText="1"/>
    </xf>
    <xf numFmtId="0" fontId="0" fillId="0" borderId="0" xfId="0" applyProtection="1"/>
    <xf numFmtId="0" fontId="0" fillId="35" borderId="0" xfId="0" applyFill="1" applyProtection="1"/>
    <xf numFmtId="0" fontId="120" fillId="2" borderId="0" xfId="88" applyFont="1" applyFill="1" applyProtection="1"/>
    <xf numFmtId="0" fontId="63" fillId="2" borderId="0" xfId="88" applyFont="1" applyFill="1" applyProtection="1"/>
    <xf numFmtId="0" fontId="121" fillId="2" borderId="0" xfId="88" applyFont="1" applyFill="1" applyAlignment="1" applyProtection="1">
      <alignment horizontal="right"/>
    </xf>
    <xf numFmtId="0" fontId="122" fillId="2" borderId="0" xfId="88" applyFont="1" applyFill="1" applyProtection="1"/>
    <xf numFmtId="0" fontId="121" fillId="2" borderId="0" xfId="88" applyFont="1" applyFill="1" applyProtection="1"/>
    <xf numFmtId="0" fontId="63" fillId="2" borderId="0" xfId="88" applyFont="1" applyFill="1" applyBorder="1" applyAlignment="1" applyProtection="1">
      <alignment horizontal="left" vertical="top"/>
    </xf>
    <xf numFmtId="0" fontId="122" fillId="2" borderId="0" xfId="88" applyFont="1" applyFill="1" applyBorder="1" applyProtection="1"/>
    <xf numFmtId="0" fontId="127" fillId="2" borderId="0" xfId="5" applyFont="1" applyFill="1" applyBorder="1" applyAlignment="1" applyProtection="1"/>
    <xf numFmtId="0" fontId="74" fillId="2" borderId="0" xfId="5" applyFill="1" applyBorder="1" applyAlignment="1" applyProtection="1"/>
    <xf numFmtId="0" fontId="124" fillId="2" borderId="0" xfId="88" applyFont="1" applyFill="1" applyBorder="1" applyProtection="1"/>
    <xf numFmtId="0" fontId="63" fillId="2" borderId="102" xfId="88" applyFont="1" applyFill="1" applyBorder="1" applyProtection="1"/>
    <xf numFmtId="0" fontId="125" fillId="2" borderId="108" xfId="5" applyFont="1" applyFill="1" applyBorder="1" applyAlignment="1" applyProtection="1"/>
    <xf numFmtId="0" fontId="122" fillId="2" borderId="108" xfId="88" applyFont="1" applyFill="1" applyBorder="1" applyProtection="1"/>
    <xf numFmtId="0" fontId="125" fillId="2" borderId="81" xfId="88" applyFont="1" applyFill="1" applyBorder="1" applyProtection="1"/>
    <xf numFmtId="0" fontId="122" fillId="2" borderId="102" xfId="88" applyFont="1" applyFill="1" applyBorder="1" applyProtection="1"/>
    <xf numFmtId="14" fontId="122" fillId="2" borderId="81" xfId="88" applyNumberFormat="1" applyFont="1" applyFill="1" applyBorder="1" applyProtection="1"/>
    <xf numFmtId="0" fontId="122" fillId="2" borderId="101" xfId="88" applyFont="1" applyFill="1" applyBorder="1" applyProtection="1"/>
    <xf numFmtId="0" fontId="122" fillId="2" borderId="90" xfId="88" applyFont="1" applyFill="1" applyBorder="1" applyProtection="1"/>
    <xf numFmtId="0" fontId="122" fillId="2" borderId="101" xfId="88" applyFont="1" applyFill="1" applyBorder="1" applyAlignment="1" applyProtection="1">
      <alignment horizontal="left" vertical="top"/>
    </xf>
    <xf numFmtId="0" fontId="74" fillId="2" borderId="68" xfId="5" applyFill="1" applyBorder="1" applyAlignment="1" applyProtection="1">
      <alignment horizontal="left" vertical="top" wrapText="1" shrinkToFit="1"/>
    </xf>
    <xf numFmtId="0" fontId="74" fillId="2" borderId="0" xfId="5" applyFill="1" applyBorder="1" applyAlignment="1" applyProtection="1">
      <alignment horizontal="left" vertical="top" wrapText="1" shrinkToFit="1"/>
    </xf>
    <xf numFmtId="0" fontId="74" fillId="2" borderId="15" xfId="5" applyFill="1" applyBorder="1" applyAlignment="1" applyProtection="1">
      <alignment horizontal="left" vertical="top" wrapText="1" shrinkToFit="1"/>
    </xf>
    <xf numFmtId="0" fontId="122" fillId="2" borderId="82" xfId="88" applyFont="1" applyFill="1" applyBorder="1" applyProtection="1"/>
    <xf numFmtId="0" fontId="74" fillId="2" borderId="132" xfId="5" applyFill="1" applyBorder="1" applyAlignment="1" applyProtection="1">
      <alignment horizontal="left" vertical="top" wrapText="1" shrinkToFit="1"/>
    </xf>
    <xf numFmtId="0" fontId="74" fillId="2" borderId="74" xfId="5" applyFill="1" applyBorder="1" applyAlignment="1" applyProtection="1">
      <alignment horizontal="left" vertical="top" wrapText="1" shrinkToFit="1"/>
    </xf>
    <xf numFmtId="0" fontId="74" fillId="2" borderId="133" xfId="5" applyFill="1" applyBorder="1" applyAlignment="1" applyProtection="1">
      <alignment horizontal="left" vertical="top" wrapText="1" shrinkToFit="1"/>
    </xf>
    <xf numFmtId="0" fontId="122" fillId="2" borderId="80" xfId="88" applyFont="1" applyFill="1" applyBorder="1" applyProtection="1"/>
    <xf numFmtId="14" fontId="122" fillId="2" borderId="90" xfId="88" applyNumberFormat="1" applyFont="1" applyFill="1" applyBorder="1" applyProtection="1"/>
    <xf numFmtId="167" fontId="4" fillId="0" borderId="29" xfId="87" applyNumberFormat="1" applyFont="1" applyBorder="1" applyAlignment="1">
      <alignment horizontal="center" vertical="center"/>
    </xf>
    <xf numFmtId="0" fontId="110" fillId="32" borderId="0" xfId="87" applyFont="1" applyFill="1" applyAlignment="1">
      <alignment horizontal="left" vertical="top" wrapText="1"/>
    </xf>
    <xf numFmtId="0" fontId="109" fillId="27" borderId="0" xfId="87" applyFont="1" applyFill="1" applyAlignment="1">
      <alignment horizontal="left" vertical="top" wrapText="1"/>
    </xf>
    <xf numFmtId="0" fontId="114" fillId="33" borderId="0" xfId="87" applyFont="1" applyFill="1" applyAlignment="1">
      <alignment horizontal="left" vertical="center" wrapText="1"/>
    </xf>
    <xf numFmtId="0" fontId="163" fillId="32" borderId="0" xfId="87" applyFont="1" applyFill="1" applyAlignment="1">
      <alignment horizontal="left" vertical="top" wrapText="1"/>
    </xf>
    <xf numFmtId="0" fontId="82" fillId="6" borderId="0" xfId="6" applyFont="1" applyFill="1" applyBorder="1" applyAlignment="1" applyProtection="1">
      <alignment horizontal="center" vertical="center"/>
    </xf>
    <xf numFmtId="0" fontId="112" fillId="33" borderId="218" xfId="87" applyFont="1" applyFill="1" applyBorder="1" applyAlignment="1">
      <alignment horizontal="center" wrapText="1"/>
    </xf>
    <xf numFmtId="0" fontId="62" fillId="0" borderId="0" xfId="0" applyFont="1" applyFill="1" applyBorder="1"/>
    <xf numFmtId="0" fontId="62" fillId="0" borderId="0" xfId="0" applyFont="1" applyFill="1" applyBorder="1" applyAlignment="1">
      <alignment horizontal="center"/>
    </xf>
    <xf numFmtId="165" fontId="0" fillId="0" borderId="0" xfId="0" applyNumberFormat="1" applyFill="1" applyBorder="1"/>
    <xf numFmtId="0" fontId="62" fillId="0" borderId="0" xfId="0" applyFont="1" applyFill="1" applyBorder="1" applyAlignment="1">
      <alignment vertical="top" wrapText="1"/>
    </xf>
    <xf numFmtId="0" fontId="62" fillId="0" borderId="0" xfId="0" applyFont="1" applyAlignment="1">
      <alignment horizontal="left" vertical="top"/>
    </xf>
    <xf numFmtId="0" fontId="55" fillId="0" borderId="0" xfId="83" applyProtection="1"/>
    <xf numFmtId="0" fontId="64" fillId="0" borderId="23" xfId="6" applyFont="1" applyFill="1" applyBorder="1" applyAlignment="1" applyProtection="1">
      <alignment horizontal="center" vertical="center" wrapText="1"/>
    </xf>
    <xf numFmtId="0" fontId="64" fillId="0" borderId="26" xfId="6" applyFont="1" applyFill="1" applyBorder="1" applyAlignment="1" applyProtection="1">
      <alignment horizontal="center" vertical="center" wrapText="1"/>
    </xf>
    <xf numFmtId="0" fontId="64" fillId="0" borderId="0" xfId="6" applyFont="1" applyFill="1" applyBorder="1" applyAlignment="1" applyProtection="1">
      <alignment horizontal="center" vertical="center" wrapText="1"/>
    </xf>
    <xf numFmtId="0" fontId="130" fillId="4" borderId="23" xfId="6" applyFont="1" applyFill="1" applyBorder="1" applyAlignment="1" applyProtection="1">
      <alignment horizontal="center" vertical="center" wrapText="1"/>
    </xf>
    <xf numFmtId="0" fontId="130" fillId="0" borderId="23" xfId="6" applyFont="1" applyFill="1" applyBorder="1" applyAlignment="1" applyProtection="1">
      <alignment horizontal="center" vertical="center" wrapText="1"/>
    </xf>
    <xf numFmtId="0" fontId="94" fillId="4" borderId="0" xfId="6" applyFont="1" applyFill="1" applyBorder="1" applyAlignment="1" applyProtection="1">
      <alignment horizontal="left" vertical="top" wrapText="1"/>
    </xf>
    <xf numFmtId="0" fontId="94" fillId="4" borderId="29" xfId="6" applyFont="1" applyFill="1" applyBorder="1" applyAlignment="1" applyProtection="1">
      <alignment horizontal="left" vertical="center" wrapText="1"/>
    </xf>
    <xf numFmtId="0" fontId="94" fillId="4" borderId="115" xfId="6" applyFont="1" applyFill="1" applyBorder="1" applyAlignment="1" applyProtection="1">
      <alignment horizontal="left" vertical="top" wrapText="1"/>
    </xf>
    <xf numFmtId="0" fontId="64" fillId="4" borderId="0" xfId="6" applyFont="1" applyFill="1" applyBorder="1" applyAlignment="1" applyProtection="1">
      <alignment horizontal="center" vertical="center" wrapText="1"/>
    </xf>
    <xf numFmtId="0" fontId="55" fillId="4" borderId="0" xfId="83" applyFill="1" applyProtection="1"/>
    <xf numFmtId="0" fontId="55" fillId="16" borderId="95" xfId="83" applyFill="1" applyBorder="1" applyProtection="1"/>
    <xf numFmtId="0" fontId="55" fillId="16" borderId="0" xfId="83" applyFill="1" applyProtection="1"/>
    <xf numFmtId="0" fontId="55" fillId="16" borderId="97" xfId="83" applyFill="1" applyBorder="1" applyProtection="1"/>
    <xf numFmtId="0" fontId="55" fillId="17" borderId="16" xfId="83" applyFill="1" applyBorder="1" applyProtection="1"/>
    <xf numFmtId="0" fontId="55" fillId="17" borderId="18" xfId="83" applyFill="1" applyBorder="1" applyProtection="1"/>
    <xf numFmtId="0" fontId="55" fillId="17" borderId="19" xfId="83" applyFill="1" applyBorder="1" applyProtection="1"/>
    <xf numFmtId="0" fontId="55" fillId="16" borderId="98" xfId="83" applyFill="1" applyBorder="1" applyProtection="1"/>
    <xf numFmtId="0" fontId="55" fillId="16" borderId="69" xfId="83" applyFill="1" applyBorder="1" applyProtection="1"/>
    <xf numFmtId="0" fontId="55" fillId="16" borderId="99" xfId="83" applyFill="1" applyBorder="1" applyProtection="1"/>
    <xf numFmtId="0" fontId="0" fillId="5" borderId="145" xfId="0" applyFill="1" applyBorder="1" applyProtection="1">
      <protection locked="0"/>
    </xf>
    <xf numFmtId="0" fontId="64" fillId="5" borderId="145" xfId="0" applyFont="1" applyFill="1" applyBorder="1" applyProtection="1">
      <protection locked="0"/>
    </xf>
    <xf numFmtId="0" fontId="52" fillId="4" borderId="0" xfId="87" applyFill="1" applyProtection="1"/>
    <xf numFmtId="0" fontId="0" fillId="4" borderId="0" xfId="0" applyFill="1" applyProtection="1"/>
    <xf numFmtId="0" fontId="108" fillId="4" borderId="79" xfId="87" applyFont="1" applyFill="1" applyBorder="1" applyAlignment="1" applyProtection="1"/>
    <xf numFmtId="0" fontId="108" fillId="4" borderId="86" xfId="87" applyFont="1" applyFill="1" applyBorder="1" applyAlignment="1" applyProtection="1"/>
    <xf numFmtId="0" fontId="110" fillId="4" borderId="0" xfId="87" applyFont="1" applyFill="1" applyAlignment="1" applyProtection="1">
      <alignment horizontal="left" vertical="center" wrapText="1"/>
    </xf>
    <xf numFmtId="14" fontId="111" fillId="4" borderId="0" xfId="87" applyNumberFormat="1" applyFont="1" applyFill="1" applyAlignment="1" applyProtection="1">
      <alignment horizontal="right"/>
    </xf>
    <xf numFmtId="0" fontId="92" fillId="36" borderId="145" xfId="87" applyFont="1" applyFill="1" applyBorder="1" applyProtection="1"/>
    <xf numFmtId="0" fontId="62" fillId="36" borderId="145" xfId="0" applyFont="1" applyFill="1" applyBorder="1" applyProtection="1"/>
    <xf numFmtId="0" fontId="0" fillId="5" borderId="145" xfId="0" applyFill="1" applyBorder="1" applyProtection="1"/>
    <xf numFmtId="0" fontId="0" fillId="5" borderId="145" xfId="0" applyFill="1" applyBorder="1" applyAlignment="1" applyProtection="1">
      <alignment wrapText="1"/>
    </xf>
    <xf numFmtId="0" fontId="0" fillId="5" borderId="145" xfId="0" applyFill="1" applyBorder="1" applyAlignment="1" applyProtection="1">
      <alignment horizontal="center" vertical="center"/>
    </xf>
    <xf numFmtId="0" fontId="64" fillId="5" borderId="145" xfId="0" applyFont="1" applyFill="1" applyBorder="1" applyAlignment="1" applyProtection="1">
      <alignment wrapText="1"/>
    </xf>
    <xf numFmtId="0" fontId="0" fillId="4" borderId="0" xfId="0" applyFill="1" applyProtection="1">
      <protection locked="0"/>
    </xf>
    <xf numFmtId="1" fontId="114" fillId="34" borderId="0" xfId="87" applyNumberFormat="1" applyFont="1" applyFill="1" applyBorder="1" applyAlignment="1">
      <alignment horizontal="center" vertical="center" wrapText="1"/>
    </xf>
    <xf numFmtId="0" fontId="110" fillId="33" borderId="0" xfId="87" applyFont="1" applyFill="1" applyAlignment="1">
      <alignment horizontal="left" vertical="center" wrapText="1"/>
    </xf>
    <xf numFmtId="0" fontId="64" fillId="0" borderId="102" xfId="0" applyFont="1" applyFill="1" applyBorder="1"/>
    <xf numFmtId="0" fontId="64" fillId="0" borderId="108" xfId="0" applyFont="1" applyFill="1" applyBorder="1"/>
    <xf numFmtId="0" fontId="0" fillId="0" borderId="102" xfId="0" applyFill="1" applyBorder="1"/>
    <xf numFmtId="0" fontId="0" fillId="0" borderId="108" xfId="0" applyFill="1" applyBorder="1"/>
    <xf numFmtId="0" fontId="64" fillId="0" borderId="81" xfId="0" applyFont="1" applyFill="1" applyBorder="1"/>
    <xf numFmtId="0" fontId="64" fillId="0" borderId="101" xfId="0" applyFont="1" applyFill="1" applyBorder="1"/>
    <xf numFmtId="0" fontId="64" fillId="0" borderId="90" xfId="0" applyFont="1" applyFill="1" applyBorder="1"/>
    <xf numFmtId="0" fontId="0" fillId="0" borderId="82" xfId="0" applyFill="1" applyBorder="1"/>
    <xf numFmtId="0" fontId="64" fillId="4" borderId="169" xfId="6" applyFont="1" applyFill="1" applyBorder="1" applyAlignment="1" applyProtection="1">
      <alignment horizontal="center" vertical="center" wrapText="1"/>
      <protection locked="0"/>
    </xf>
    <xf numFmtId="0" fontId="138" fillId="4" borderId="0" xfId="87" applyFont="1" applyFill="1" applyProtection="1"/>
    <xf numFmtId="0" fontId="52" fillId="0" borderId="0" xfId="87" applyProtection="1"/>
    <xf numFmtId="0" fontId="110" fillId="33" borderId="0" xfId="87" applyFont="1" applyFill="1" applyAlignment="1" applyProtection="1">
      <alignment horizontal="left" vertical="center" wrapText="1"/>
    </xf>
    <xf numFmtId="14" fontId="111" fillId="33" borderId="0" xfId="87" applyNumberFormat="1" applyFont="1" applyFill="1" applyAlignment="1" applyProtection="1">
      <alignment horizontal="right"/>
    </xf>
    <xf numFmtId="0" fontId="113" fillId="4" borderId="0" xfId="87" applyFont="1" applyFill="1" applyBorder="1" applyAlignment="1" applyProtection="1">
      <alignment horizontal="left" vertical="center" wrapText="1"/>
    </xf>
    <xf numFmtId="1" fontId="113" fillId="4" borderId="0" xfId="87" applyNumberFormat="1" applyFont="1" applyFill="1" applyBorder="1" applyAlignment="1" applyProtection="1">
      <alignment horizontal="center" vertical="center" wrapText="1"/>
    </xf>
    <xf numFmtId="1" fontId="113" fillId="4" borderId="0" xfId="87" applyNumberFormat="1" applyFont="1" applyFill="1" applyBorder="1" applyAlignment="1" applyProtection="1">
      <alignment horizontal="left" vertical="center" wrapText="1"/>
    </xf>
    <xf numFmtId="0" fontId="113" fillId="4" borderId="0" xfId="87" applyFont="1" applyFill="1" applyBorder="1" applyAlignment="1" applyProtection="1">
      <alignment vertical="center" wrapText="1"/>
    </xf>
    <xf numFmtId="0" fontId="113" fillId="34" borderId="29" xfId="87" applyFont="1" applyFill="1" applyBorder="1" applyAlignment="1" applyProtection="1">
      <alignment horizontal="left" vertical="center" wrapText="1"/>
    </xf>
    <xf numFmtId="3" fontId="153" fillId="34" borderId="29" xfId="87" applyNumberFormat="1" applyFont="1" applyFill="1" applyBorder="1" applyAlignment="1" applyProtection="1">
      <alignment horizontal="center" vertical="center" wrapText="1"/>
    </xf>
    <xf numFmtId="3" fontId="153" fillId="34" borderId="29" xfId="87" applyNumberFormat="1" applyFont="1" applyFill="1" applyBorder="1" applyAlignment="1" applyProtection="1">
      <alignment horizontal="left" vertical="center" wrapText="1"/>
    </xf>
    <xf numFmtId="1" fontId="113" fillId="34" borderId="126" xfId="87" applyNumberFormat="1" applyFont="1" applyFill="1" applyBorder="1" applyAlignment="1" applyProtection="1">
      <alignment horizontal="center" vertical="center" wrapText="1"/>
    </xf>
    <xf numFmtId="1" fontId="153" fillId="34" borderId="121" xfId="87" applyNumberFormat="1" applyFont="1" applyFill="1" applyBorder="1" applyAlignment="1" applyProtection="1">
      <alignment horizontal="center" vertical="center" wrapText="1"/>
    </xf>
    <xf numFmtId="0" fontId="100" fillId="0" borderId="0" xfId="87" applyFont="1" applyAlignment="1" applyProtection="1">
      <alignment horizontal="center"/>
    </xf>
    <xf numFmtId="0" fontId="100" fillId="0" borderId="0" xfId="87" applyFont="1" applyFill="1" applyProtection="1"/>
    <xf numFmtId="0" fontId="100" fillId="0" borderId="0" xfId="87" applyFont="1" applyProtection="1"/>
    <xf numFmtId="0" fontId="138" fillId="0" borderId="0" xfId="87" applyFont="1" applyProtection="1"/>
    <xf numFmtId="0" fontId="52" fillId="4" borderId="0" xfId="87" applyFill="1" applyBorder="1" applyProtection="1"/>
    <xf numFmtId="0" fontId="52" fillId="0" borderId="0" xfId="87" applyBorder="1" applyProtection="1"/>
    <xf numFmtId="0" fontId="0" fillId="4" borderId="0" xfId="0" applyFill="1" applyBorder="1" applyProtection="1"/>
    <xf numFmtId="1" fontId="113" fillId="4" borderId="0" xfId="87" applyNumberFormat="1" applyFont="1" applyFill="1" applyBorder="1" applyAlignment="1" applyProtection="1">
      <alignment vertical="center" wrapText="1"/>
    </xf>
    <xf numFmtId="0" fontId="138" fillId="0" borderId="0" xfId="87" applyFont="1" applyBorder="1" applyAlignment="1" applyProtection="1">
      <alignment horizontal="center"/>
    </xf>
    <xf numFmtId="0" fontId="138" fillId="0" borderId="0" xfId="87" applyFont="1" applyFill="1" applyBorder="1" applyProtection="1"/>
    <xf numFmtId="0" fontId="138" fillId="0" borderId="0" xfId="87" applyFont="1" applyBorder="1" applyProtection="1"/>
    <xf numFmtId="0" fontId="138" fillId="0" borderId="0" xfId="87" applyFont="1" applyAlignment="1" applyProtection="1">
      <alignment horizontal="center"/>
    </xf>
    <xf numFmtId="0" fontId="138" fillId="0" borderId="0" xfId="87" applyFont="1" applyFill="1" applyProtection="1"/>
    <xf numFmtId="0" fontId="160" fillId="45" borderId="79" xfId="85" applyFont="1" applyFill="1" applyBorder="1" applyAlignment="1" applyProtection="1">
      <alignment vertical="center" wrapText="1"/>
    </xf>
    <xf numFmtId="0" fontId="147" fillId="19" borderId="86" xfId="85" applyFont="1" applyFill="1" applyBorder="1" applyAlignment="1" applyProtection="1">
      <alignment vertical="center" wrapText="1"/>
    </xf>
    <xf numFmtId="0" fontId="147" fillId="19" borderId="70" xfId="85" applyFont="1" applyFill="1" applyBorder="1" applyAlignment="1" applyProtection="1">
      <alignment vertical="center" wrapText="1"/>
    </xf>
    <xf numFmtId="0" fontId="64" fillId="0" borderId="0" xfId="0" applyFont="1" applyProtection="1"/>
    <xf numFmtId="0" fontId="98" fillId="19" borderId="144" xfId="85" applyFont="1" applyFill="1" applyBorder="1" applyAlignment="1" applyProtection="1">
      <alignment horizontal="center" vertical="center" wrapText="1"/>
    </xf>
    <xf numFmtId="0" fontId="98" fillId="19" borderId="106" xfId="85" applyFont="1" applyFill="1" applyBorder="1" applyAlignment="1" applyProtection="1">
      <alignment horizontal="center" vertical="center" wrapText="1"/>
    </xf>
    <xf numFmtId="0" fontId="98" fillId="19" borderId="14" xfId="85" applyFont="1" applyFill="1" applyBorder="1" applyAlignment="1" applyProtection="1">
      <alignment horizontal="center" vertical="center" wrapText="1"/>
    </xf>
    <xf numFmtId="0" fontId="98" fillId="19" borderId="190" xfId="85" applyFont="1" applyFill="1" applyBorder="1" applyAlignment="1" applyProtection="1">
      <alignment horizontal="center" vertical="center" wrapText="1"/>
    </xf>
    <xf numFmtId="0" fontId="98" fillId="19" borderId="83" xfId="85" applyFont="1" applyFill="1" applyBorder="1" applyAlignment="1" applyProtection="1">
      <alignment horizontal="center" vertical="center" wrapText="1"/>
    </xf>
    <xf numFmtId="0" fontId="98" fillId="19" borderId="141" xfId="85" applyFont="1" applyFill="1" applyBorder="1" applyAlignment="1" applyProtection="1">
      <alignment horizontal="center" vertical="center" wrapText="1"/>
    </xf>
    <xf numFmtId="0" fontId="98" fillId="19" borderId="76" xfId="85" applyFont="1" applyFill="1" applyBorder="1" applyAlignment="1" applyProtection="1">
      <alignment horizontal="center" vertical="center" wrapText="1"/>
    </xf>
    <xf numFmtId="0" fontId="99" fillId="15" borderId="77" xfId="0" applyFont="1" applyFill="1" applyBorder="1" applyAlignment="1" applyProtection="1">
      <alignment horizontal="center" vertical="center"/>
    </xf>
    <xf numFmtId="0" fontId="99" fillId="15" borderId="126" xfId="0" applyFont="1" applyFill="1" applyBorder="1" applyAlignment="1" applyProtection="1">
      <alignment vertical="center" wrapText="1"/>
    </xf>
    <xf numFmtId="0" fontId="99" fillId="15" borderId="140" xfId="0" applyFont="1" applyFill="1" applyBorder="1" applyAlignment="1" applyProtection="1">
      <alignment vertical="center" wrapText="1"/>
    </xf>
    <xf numFmtId="2" fontId="145" fillId="4" borderId="93" xfId="0" applyNumberFormat="1" applyFont="1" applyFill="1" applyBorder="1" applyAlignment="1" applyProtection="1">
      <alignment horizontal="center" vertical="center"/>
    </xf>
    <xf numFmtId="0" fontId="99" fillId="0" borderId="93" xfId="0" applyFont="1" applyBorder="1" applyAlignment="1" applyProtection="1">
      <alignment horizontal="center" vertical="center"/>
    </xf>
    <xf numFmtId="3" fontId="145" fillId="0" borderId="93" xfId="0" applyNumberFormat="1" applyFont="1" applyFill="1" applyBorder="1" applyAlignment="1" applyProtection="1">
      <alignment horizontal="center" vertical="center"/>
    </xf>
    <xf numFmtId="3" fontId="0" fillId="0" borderId="93" xfId="0" applyNumberFormat="1" applyBorder="1" applyAlignment="1" applyProtection="1">
      <alignment horizontal="center"/>
    </xf>
    <xf numFmtId="0" fontId="120" fillId="0" borderId="93" xfId="0" applyFont="1" applyFill="1" applyBorder="1" applyAlignment="1" applyProtection="1">
      <alignment horizontal="center" vertical="center"/>
    </xf>
    <xf numFmtId="0" fontId="143" fillId="13" borderId="111" xfId="0" applyFont="1" applyFill="1" applyBorder="1" applyAlignment="1" applyProtection="1">
      <alignment horizontal="center" vertical="center"/>
    </xf>
    <xf numFmtId="0" fontId="143" fillId="13" borderId="142" xfId="0" applyFont="1" applyFill="1" applyBorder="1" applyAlignment="1" applyProtection="1">
      <alignment horizontal="center" vertical="center"/>
    </xf>
    <xf numFmtId="0" fontId="144" fillId="0" borderId="138" xfId="0" applyFont="1" applyBorder="1" applyAlignment="1" applyProtection="1">
      <alignment horizontal="center" vertical="center"/>
    </xf>
    <xf numFmtId="0" fontId="143" fillId="20" borderId="111" xfId="0" applyFont="1" applyFill="1" applyBorder="1" applyAlignment="1" applyProtection="1">
      <alignment horizontal="center" vertical="center"/>
    </xf>
    <xf numFmtId="0" fontId="143" fillId="20" borderId="142" xfId="0" applyFont="1" applyFill="1" applyBorder="1" applyAlignment="1" applyProtection="1">
      <alignment horizontal="center" vertical="center"/>
    </xf>
    <xf numFmtId="0" fontId="143" fillId="38" borderId="111" xfId="0" applyFont="1" applyFill="1" applyBorder="1" applyAlignment="1" applyProtection="1">
      <alignment horizontal="center" vertical="center"/>
    </xf>
    <xf numFmtId="0" fontId="143" fillId="38" borderId="142" xfId="0" applyFont="1" applyFill="1" applyBorder="1" applyAlignment="1" applyProtection="1">
      <alignment horizontal="center" vertical="center"/>
    </xf>
    <xf numFmtId="0" fontId="143" fillId="22" borderId="84" xfId="0" applyFont="1" applyFill="1" applyBorder="1" applyAlignment="1" applyProtection="1">
      <alignment horizontal="center" vertical="center"/>
    </xf>
    <xf numFmtId="0" fontId="143" fillId="22" borderId="143" xfId="0" applyFont="1" applyFill="1" applyBorder="1" applyAlignment="1" applyProtection="1">
      <alignment horizontal="center" vertical="center"/>
    </xf>
    <xf numFmtId="0" fontId="144" fillId="0" borderId="85" xfId="0" applyFont="1" applyBorder="1" applyAlignment="1" applyProtection="1">
      <alignment horizontal="center" vertical="center"/>
    </xf>
    <xf numFmtId="0" fontId="98" fillId="19" borderId="161" xfId="85" applyFont="1" applyFill="1" applyBorder="1" applyAlignment="1" applyProtection="1">
      <alignment horizontal="center" vertical="center" wrapText="1"/>
    </xf>
    <xf numFmtId="0" fontId="143" fillId="13" borderId="140" xfId="0" applyFont="1" applyFill="1" applyBorder="1" applyAlignment="1" applyProtection="1">
      <alignment horizontal="center" vertical="center"/>
    </xf>
    <xf numFmtId="0" fontId="120" fillId="0" borderId="138" xfId="0" applyFont="1" applyFill="1" applyBorder="1" applyAlignment="1" applyProtection="1">
      <alignment horizontal="center" vertical="center"/>
    </xf>
    <xf numFmtId="0" fontId="143" fillId="20" borderId="140" xfId="0" applyFont="1" applyFill="1" applyBorder="1" applyAlignment="1" applyProtection="1">
      <alignment horizontal="center" vertical="center"/>
    </xf>
    <xf numFmtId="0" fontId="143" fillId="38" borderId="140" xfId="0" applyFont="1" applyFill="1" applyBorder="1" applyAlignment="1" applyProtection="1">
      <alignment horizontal="center" vertical="center"/>
    </xf>
    <xf numFmtId="0" fontId="143" fillId="22" borderId="139" xfId="0" applyFont="1" applyFill="1" applyBorder="1" applyAlignment="1" applyProtection="1">
      <alignment horizontal="center" vertical="center"/>
    </xf>
    <xf numFmtId="0" fontId="120" fillId="0" borderId="114" xfId="0" applyFont="1" applyFill="1" applyBorder="1" applyAlignment="1" applyProtection="1">
      <alignment horizontal="center" vertical="center"/>
    </xf>
    <xf numFmtId="0" fontId="99" fillId="15" borderId="115" xfId="0" applyFont="1" applyFill="1" applyBorder="1" applyAlignment="1" applyProtection="1">
      <alignment horizontal="center" vertical="center"/>
    </xf>
    <xf numFmtId="0" fontId="99" fillId="15" borderId="139" xfId="0" applyFont="1" applyFill="1" applyBorder="1" applyAlignment="1" applyProtection="1">
      <alignment vertical="center" wrapText="1"/>
    </xf>
    <xf numFmtId="0" fontId="0" fillId="0" borderId="0" xfId="0" applyFill="1" applyProtection="1"/>
    <xf numFmtId="0" fontId="99" fillId="0" borderId="0" xfId="0" applyFont="1" applyFill="1" applyBorder="1" applyAlignment="1" applyProtection="1">
      <alignment vertical="center"/>
    </xf>
    <xf numFmtId="0" fontId="64" fillId="0" borderId="0" xfId="0" applyFont="1" applyFill="1" applyBorder="1" applyProtection="1"/>
    <xf numFmtId="0" fontId="146" fillId="5" borderId="93" xfId="0" applyFont="1" applyFill="1" applyBorder="1" applyAlignment="1" applyProtection="1">
      <alignment vertical="center"/>
      <protection locked="0"/>
    </xf>
    <xf numFmtId="0" fontId="146" fillId="0" borderId="93" xfId="0" applyFont="1" applyFill="1" applyBorder="1" applyAlignment="1" applyProtection="1">
      <alignment horizontal="center" vertical="center"/>
      <protection locked="0"/>
    </xf>
    <xf numFmtId="0" fontId="101" fillId="24" borderId="0" xfId="87" applyFont="1" applyFill="1" applyAlignment="1" applyProtection="1">
      <alignment vertical="top"/>
    </xf>
    <xf numFmtId="0" fontId="101" fillId="24" borderId="0" xfId="87" applyFont="1" applyFill="1" applyAlignment="1" applyProtection="1">
      <alignment vertical="top" wrapText="1"/>
    </xf>
    <xf numFmtId="0" fontId="101" fillId="24" borderId="0" xfId="87" applyFont="1" applyFill="1" applyAlignment="1" applyProtection="1">
      <alignment horizontal="center" vertical="center" wrapText="1"/>
    </xf>
    <xf numFmtId="0" fontId="101" fillId="24" borderId="0" xfId="87" applyFont="1" applyFill="1" applyAlignment="1" applyProtection="1">
      <alignment horizontal="center" vertical="center"/>
    </xf>
    <xf numFmtId="0" fontId="101" fillId="24" borderId="0" xfId="87" applyFont="1" applyFill="1" applyBorder="1" applyAlignment="1" applyProtection="1">
      <alignment horizontal="center" vertical="center" wrapText="1"/>
    </xf>
    <xf numFmtId="0" fontId="102" fillId="25" borderId="0" xfId="87" applyFont="1" applyFill="1" applyBorder="1" applyAlignment="1" applyProtection="1">
      <alignment vertical="top"/>
    </xf>
    <xf numFmtId="0" fontId="101" fillId="16" borderId="0" xfId="87" applyFont="1" applyFill="1" applyAlignment="1" applyProtection="1">
      <alignment vertical="top"/>
    </xf>
    <xf numFmtId="0" fontId="101" fillId="16" borderId="0" xfId="87" applyFont="1" applyFill="1" applyAlignment="1" applyProtection="1">
      <alignment vertical="top" wrapText="1"/>
    </xf>
    <xf numFmtId="0" fontId="101" fillId="16" borderId="0" xfId="87" applyFont="1" applyFill="1" applyBorder="1" applyAlignment="1" applyProtection="1">
      <alignment vertical="top"/>
    </xf>
    <xf numFmtId="0" fontId="101" fillId="16" borderId="0" xfId="87" applyFont="1" applyFill="1" applyBorder="1" applyAlignment="1" applyProtection="1">
      <alignment horizontal="center" vertical="center"/>
    </xf>
    <xf numFmtId="1" fontId="101" fillId="16" borderId="0" xfId="87" applyNumberFormat="1" applyFont="1" applyFill="1" applyBorder="1" applyAlignment="1" applyProtection="1">
      <alignment horizontal="center" vertical="top"/>
    </xf>
    <xf numFmtId="0" fontId="101" fillId="16" borderId="0" xfId="87" applyFont="1" applyFill="1" applyBorder="1" applyAlignment="1" applyProtection="1">
      <alignment horizontal="center" vertical="center" wrapText="1"/>
    </xf>
    <xf numFmtId="0" fontId="102" fillId="26" borderId="0" xfId="87" applyFont="1" applyFill="1" applyBorder="1" applyAlignment="1" applyProtection="1">
      <alignment vertical="top"/>
    </xf>
    <xf numFmtId="0" fontId="52" fillId="0" borderId="0" xfId="87" applyFont="1" applyAlignment="1" applyProtection="1">
      <alignment vertical="top"/>
    </xf>
    <xf numFmtId="0" fontId="52" fillId="0" borderId="0" xfId="87" applyFont="1" applyAlignment="1" applyProtection="1">
      <alignment vertical="top" wrapText="1"/>
    </xf>
    <xf numFmtId="0" fontId="52" fillId="0" borderId="0" xfId="87" applyFont="1" applyAlignment="1" applyProtection="1">
      <alignment horizontal="center" vertical="center"/>
    </xf>
    <xf numFmtId="0" fontId="52" fillId="0" borderId="0" xfId="87" applyFont="1" applyBorder="1" applyAlignment="1" applyProtection="1">
      <alignment horizontal="center" vertical="center" wrapText="1"/>
    </xf>
    <xf numFmtId="1" fontId="110" fillId="34" borderId="29" xfId="87" applyNumberFormat="1" applyFont="1" applyFill="1" applyBorder="1" applyAlignment="1" applyProtection="1">
      <alignment horizontal="left" vertical="center" textRotation="45" wrapText="1"/>
    </xf>
    <xf numFmtId="0" fontId="173" fillId="0" borderId="0" xfId="87" applyFont="1" applyFill="1" applyBorder="1" applyAlignment="1" applyProtection="1">
      <alignment horizontal="center" vertical="center" textRotation="45"/>
    </xf>
    <xf numFmtId="1" fontId="163" fillId="34" borderId="29" xfId="87" applyNumberFormat="1" applyFont="1" applyFill="1" applyBorder="1" applyAlignment="1" applyProtection="1">
      <alignment horizontal="left" vertical="center" textRotation="45" wrapText="1"/>
    </xf>
    <xf numFmtId="0" fontId="122" fillId="0" borderId="0" xfId="10" applyFont="1" applyProtection="1"/>
    <xf numFmtId="0" fontId="92" fillId="27" borderId="0" xfId="87" applyFont="1" applyFill="1" applyAlignment="1" applyProtection="1">
      <alignment vertical="top"/>
    </xf>
    <xf numFmtId="0" fontId="92" fillId="27" borderId="0" xfId="87" applyFont="1" applyFill="1" applyAlignment="1" applyProtection="1">
      <alignment vertical="top" wrapText="1"/>
    </xf>
    <xf numFmtId="0" fontId="92" fillId="27" borderId="0" xfId="87" applyFont="1" applyFill="1" applyAlignment="1" applyProtection="1">
      <alignment horizontal="center" vertical="center" wrapText="1"/>
    </xf>
    <xf numFmtId="166" fontId="92" fillId="27" borderId="0" xfId="87" applyNumberFormat="1" applyFont="1" applyFill="1" applyAlignment="1" applyProtection="1">
      <alignment horizontal="center" vertical="center" wrapText="1"/>
    </xf>
    <xf numFmtId="166" fontId="92" fillId="4" borderId="93" xfId="87" applyNumberFormat="1" applyFont="1" applyFill="1" applyBorder="1" applyAlignment="1" applyProtection="1">
      <alignment horizontal="center" vertical="center" wrapText="1"/>
    </xf>
    <xf numFmtId="0" fontId="103" fillId="28" borderId="29" xfId="87" applyFont="1" applyFill="1" applyBorder="1" applyAlignment="1" applyProtection="1">
      <alignment horizontal="center" vertical="center"/>
    </xf>
    <xf numFmtId="0" fontId="104" fillId="29" borderId="93" xfId="87" applyFont="1" applyFill="1" applyBorder="1" applyAlignment="1" applyProtection="1">
      <alignment horizontal="center" vertical="center"/>
    </xf>
    <xf numFmtId="0" fontId="103" fillId="28" borderId="131" xfId="87" applyFont="1" applyFill="1" applyBorder="1" applyAlignment="1" applyProtection="1">
      <alignment horizontal="center" vertical="center"/>
    </xf>
    <xf numFmtId="0" fontId="103" fillId="28" borderId="219" xfId="87" applyFont="1" applyFill="1" applyBorder="1" applyAlignment="1" applyProtection="1">
      <alignment horizontal="center" vertical="center"/>
    </xf>
    <xf numFmtId="0" fontId="103" fillId="28" borderId="130" xfId="87" applyFont="1" applyFill="1" applyBorder="1" applyAlignment="1" applyProtection="1">
      <alignment horizontal="center" vertical="center"/>
    </xf>
    <xf numFmtId="0" fontId="103" fillId="28" borderId="220" xfId="87" applyFont="1" applyFill="1" applyBorder="1" applyAlignment="1" applyProtection="1">
      <alignment horizontal="center" vertical="center"/>
    </xf>
    <xf numFmtId="0" fontId="44" fillId="0" borderId="29" xfId="87" applyFont="1" applyBorder="1" applyAlignment="1" applyProtection="1">
      <alignment vertical="top"/>
    </xf>
    <xf numFmtId="0" fontId="92" fillId="4" borderId="29" xfId="87" applyFont="1" applyFill="1" applyBorder="1" applyAlignment="1" applyProtection="1">
      <alignment vertical="top" wrapText="1"/>
    </xf>
    <xf numFmtId="0" fontId="128" fillId="27" borderId="29" xfId="10" applyFont="1" applyFill="1" applyBorder="1" applyAlignment="1" applyProtection="1">
      <alignment vertical="top" wrapText="1"/>
    </xf>
    <xf numFmtId="0" fontId="83" fillId="4" borderId="29" xfId="87" applyFont="1" applyFill="1" applyBorder="1" applyAlignment="1" applyProtection="1">
      <alignment vertical="top" wrapText="1"/>
    </xf>
    <xf numFmtId="0" fontId="83" fillId="4" borderId="29" xfId="87" applyFont="1" applyFill="1" applyBorder="1" applyAlignment="1" applyProtection="1">
      <alignment horizontal="center" vertical="center" wrapText="1"/>
    </xf>
    <xf numFmtId="0" fontId="47" fillId="4" borderId="29" xfId="87" applyFont="1" applyFill="1" applyBorder="1" applyAlignment="1" applyProtection="1">
      <alignment vertical="top" wrapText="1"/>
    </xf>
    <xf numFmtId="167" fontId="52" fillId="4" borderId="126" xfId="87" applyNumberFormat="1" applyFont="1" applyFill="1" applyBorder="1" applyAlignment="1" applyProtection="1">
      <alignment horizontal="center" vertical="center"/>
    </xf>
    <xf numFmtId="166" fontId="105" fillId="4" borderId="204" xfId="87" applyNumberFormat="1" applyFont="1" applyFill="1" applyBorder="1" applyAlignment="1" applyProtection="1">
      <alignment horizontal="center" vertical="center"/>
    </xf>
    <xf numFmtId="167" fontId="52" fillId="4" borderId="29" xfId="87" applyNumberFormat="1" applyFont="1" applyFill="1" applyBorder="1" applyAlignment="1" applyProtection="1">
      <alignment horizontal="center" vertical="center"/>
    </xf>
    <xf numFmtId="0" fontId="106" fillId="29" borderId="18" xfId="87" applyFont="1" applyFill="1" applyBorder="1" applyAlignment="1" applyProtection="1">
      <alignment vertical="top"/>
    </xf>
    <xf numFmtId="0" fontId="105" fillId="4" borderId="18" xfId="87" applyFont="1" applyFill="1" applyBorder="1" applyAlignment="1" applyProtection="1">
      <alignment vertical="top"/>
    </xf>
    <xf numFmtId="0" fontId="105" fillId="4" borderId="0" xfId="87" applyFont="1" applyFill="1" applyAlignment="1" applyProtection="1">
      <alignment vertical="top"/>
    </xf>
    <xf numFmtId="0" fontId="92" fillId="0" borderId="29" xfId="87" applyFont="1" applyBorder="1" applyAlignment="1" applyProtection="1">
      <alignment vertical="top" wrapText="1"/>
    </xf>
    <xf numFmtId="0" fontId="92" fillId="27" borderId="29" xfId="87" applyFont="1" applyFill="1" applyBorder="1" applyAlignment="1" applyProtection="1">
      <alignment vertical="top" wrapText="1"/>
    </xf>
    <xf numFmtId="0" fontId="47" fillId="0" borderId="29" xfId="87" applyFont="1" applyBorder="1" applyAlignment="1" applyProtection="1">
      <alignment vertical="top" wrapText="1"/>
    </xf>
    <xf numFmtId="167" fontId="52" fillId="0" borderId="126" xfId="87" applyNumberFormat="1" applyFont="1" applyBorder="1" applyAlignment="1" applyProtection="1">
      <alignment horizontal="center" vertical="center"/>
    </xf>
    <xf numFmtId="166" fontId="52" fillId="4" borderId="204" xfId="87" applyNumberFormat="1" applyFont="1" applyFill="1" applyBorder="1" applyAlignment="1" applyProtection="1">
      <alignment horizontal="center" vertical="center" wrapText="1"/>
    </xf>
    <xf numFmtId="167" fontId="52" fillId="0" borderId="29" xfId="87" applyNumberFormat="1" applyFont="1" applyBorder="1" applyAlignment="1" applyProtection="1">
      <alignment horizontal="center" vertical="center"/>
    </xf>
    <xf numFmtId="0" fontId="64" fillId="0" borderId="18" xfId="10" applyBorder="1" applyProtection="1"/>
    <xf numFmtId="16" fontId="52" fillId="0" borderId="29" xfId="87" applyNumberFormat="1" applyFont="1" applyBorder="1" applyAlignment="1" applyProtection="1">
      <alignment vertical="top"/>
    </xf>
    <xf numFmtId="0" fontId="106" fillId="0" borderId="18" xfId="87" applyFont="1" applyFill="1" applyBorder="1" applyAlignment="1" applyProtection="1">
      <alignment vertical="top"/>
    </xf>
    <xf numFmtId="0" fontId="22" fillId="4" borderId="29" xfId="87" applyFont="1" applyFill="1" applyBorder="1" applyAlignment="1" applyProtection="1">
      <alignment vertical="top"/>
    </xf>
    <xf numFmtId="0" fontId="15" fillId="4" borderId="29" xfId="87" applyFont="1" applyFill="1" applyBorder="1" applyAlignment="1" applyProtection="1">
      <alignment vertical="top" wrapText="1"/>
    </xf>
    <xf numFmtId="0" fontId="46" fillId="4" borderId="29" xfId="87" applyFont="1" applyFill="1" applyBorder="1" applyAlignment="1" applyProtection="1">
      <alignment vertical="top"/>
    </xf>
    <xf numFmtId="0" fontId="44" fillId="4" borderId="29" xfId="87" applyFont="1" applyFill="1" applyBorder="1" applyAlignment="1" applyProtection="1">
      <alignment vertical="top" wrapText="1"/>
    </xf>
    <xf numFmtId="167" fontId="52" fillId="0" borderId="51" xfId="87" applyNumberFormat="1" applyFont="1" applyBorder="1" applyAlignment="1" applyProtection="1">
      <alignment horizontal="center" vertical="center"/>
    </xf>
    <xf numFmtId="167" fontId="52" fillId="0" borderId="39" xfId="87" applyNumberFormat="1" applyFont="1" applyBorder="1" applyAlignment="1" applyProtection="1">
      <alignment horizontal="center" vertical="center"/>
    </xf>
    <xf numFmtId="0" fontId="52" fillId="4" borderId="29" xfId="87" applyFont="1" applyFill="1" applyBorder="1" applyAlignment="1" applyProtection="1">
      <alignment vertical="top"/>
    </xf>
    <xf numFmtId="0" fontId="16" fillId="4" borderId="29" xfId="87" applyFont="1" applyFill="1" applyBorder="1" applyAlignment="1" applyProtection="1">
      <alignment vertical="top" wrapText="1"/>
    </xf>
    <xf numFmtId="0" fontId="52" fillId="0" borderId="29" xfId="87" applyFont="1" applyBorder="1" applyAlignment="1" applyProtection="1">
      <alignment vertical="top"/>
    </xf>
    <xf numFmtId="0" fontId="16" fillId="0" borderId="29" xfId="87" applyFont="1" applyBorder="1" applyAlignment="1" applyProtection="1">
      <alignment vertical="top" wrapText="1"/>
    </xf>
    <xf numFmtId="0" fontId="30" fillId="4" borderId="29" xfId="87" applyFont="1" applyFill="1" applyBorder="1" applyAlignment="1" applyProtection="1">
      <alignment vertical="top" wrapText="1"/>
    </xf>
    <xf numFmtId="0" fontId="40" fillId="4" borderId="29" xfId="87" applyFont="1" applyFill="1" applyBorder="1" applyAlignment="1" applyProtection="1">
      <alignment vertical="top"/>
    </xf>
    <xf numFmtId="0" fontId="27" fillId="4" borderId="29" xfId="87" applyFont="1" applyFill="1" applyBorder="1" applyAlignment="1" applyProtection="1">
      <alignment vertical="top" wrapText="1"/>
    </xf>
    <xf numFmtId="0" fontId="19" fillId="4" borderId="29" xfId="87" applyFont="1" applyFill="1" applyBorder="1" applyAlignment="1" applyProtection="1">
      <alignment vertical="top" wrapText="1"/>
    </xf>
    <xf numFmtId="166" fontId="52" fillId="4" borderId="18" xfId="87" applyNumberFormat="1" applyFont="1" applyFill="1" applyBorder="1" applyAlignment="1" applyProtection="1">
      <alignment horizontal="center" vertical="center" wrapText="1"/>
    </xf>
    <xf numFmtId="166" fontId="52" fillId="0" borderId="204" xfId="87" applyNumberFormat="1" applyFont="1" applyBorder="1" applyAlignment="1" applyProtection="1">
      <alignment horizontal="center" vertical="center" wrapText="1"/>
    </xf>
    <xf numFmtId="0" fontId="19" fillId="4" borderId="29" xfId="87" applyFont="1" applyFill="1" applyBorder="1" applyAlignment="1" applyProtection="1">
      <alignment vertical="top"/>
    </xf>
    <xf numFmtId="0" fontId="40" fillId="0" borderId="29" xfId="87" applyFont="1" applyBorder="1" applyAlignment="1" applyProtection="1">
      <alignment vertical="top" wrapText="1"/>
    </xf>
    <xf numFmtId="0" fontId="39" fillId="4" borderId="29" xfId="87" applyFont="1" applyFill="1" applyBorder="1" applyAlignment="1" applyProtection="1">
      <alignment vertical="top" wrapText="1"/>
    </xf>
    <xf numFmtId="0" fontId="52" fillId="0" borderId="18" xfId="87" applyFont="1" applyBorder="1" applyAlignment="1" applyProtection="1">
      <alignment vertical="top"/>
    </xf>
    <xf numFmtId="0" fontId="52" fillId="4" borderId="4" xfId="87" applyFont="1" applyFill="1" applyBorder="1" applyAlignment="1" applyProtection="1">
      <alignment vertical="top"/>
    </xf>
    <xf numFmtId="0" fontId="92" fillId="4" borderId="4" xfId="87" applyFont="1" applyFill="1" applyBorder="1" applyAlignment="1" applyProtection="1">
      <alignment vertical="top" wrapText="1"/>
    </xf>
    <xf numFmtId="0" fontId="40" fillId="4" borderId="4" xfId="87" applyFont="1" applyFill="1" applyBorder="1" applyAlignment="1" applyProtection="1">
      <alignment vertical="top" wrapText="1"/>
    </xf>
    <xf numFmtId="0" fontId="47" fillId="4" borderId="4" xfId="87" applyFont="1" applyFill="1" applyBorder="1" applyAlignment="1" applyProtection="1">
      <alignment vertical="top" wrapText="1"/>
    </xf>
    <xf numFmtId="167" fontId="52" fillId="4" borderId="106" xfId="87" applyNumberFormat="1" applyFont="1" applyFill="1" applyBorder="1" applyAlignment="1" applyProtection="1">
      <alignment horizontal="center" vertical="center"/>
    </xf>
    <xf numFmtId="0" fontId="129" fillId="27" borderId="29" xfId="87" applyFont="1" applyFill="1" applyBorder="1" applyAlignment="1" applyProtection="1">
      <alignment vertical="top" wrapText="1"/>
    </xf>
    <xf numFmtId="0" fontId="18" fillId="4" borderId="145" xfId="87" applyFont="1" applyFill="1" applyBorder="1" applyAlignment="1" applyProtection="1">
      <alignment vertical="top"/>
    </xf>
    <xf numFmtId="0" fontId="92" fillId="4" borderId="145" xfId="87" applyFont="1" applyFill="1" applyBorder="1" applyAlignment="1" applyProtection="1">
      <alignment vertical="top" wrapText="1"/>
    </xf>
    <xf numFmtId="0" fontId="129" fillId="27" borderId="145" xfId="87" applyFont="1" applyFill="1" applyBorder="1" applyAlignment="1" applyProtection="1">
      <alignment vertical="top" wrapText="1"/>
    </xf>
    <xf numFmtId="0" fontId="18" fillId="4" borderId="4" xfId="87" applyFont="1" applyFill="1" applyBorder="1" applyAlignment="1" applyProtection="1">
      <alignment vertical="top" wrapText="1"/>
    </xf>
    <xf numFmtId="0" fontId="18" fillId="4" borderId="145" xfId="87" applyFont="1" applyFill="1" applyBorder="1" applyAlignment="1" applyProtection="1">
      <alignment vertical="top" wrapText="1"/>
    </xf>
    <xf numFmtId="167" fontId="52" fillId="0" borderId="147" xfId="87" applyNumberFormat="1" applyFont="1" applyBorder="1" applyAlignment="1" applyProtection="1">
      <alignment horizontal="center" vertical="center"/>
    </xf>
    <xf numFmtId="167" fontId="52" fillId="0" borderId="145" xfId="87" applyNumberFormat="1" applyFont="1" applyBorder="1" applyAlignment="1" applyProtection="1">
      <alignment horizontal="center" vertical="center"/>
    </xf>
    <xf numFmtId="166" fontId="105" fillId="4" borderId="18" xfId="87" applyNumberFormat="1" applyFont="1" applyFill="1" applyBorder="1" applyAlignment="1" applyProtection="1">
      <alignment horizontal="center" vertical="center" wrapText="1"/>
    </xf>
    <xf numFmtId="0" fontId="106" fillId="4" borderId="18" xfId="87" applyFont="1" applyFill="1" applyBorder="1" applyAlignment="1" applyProtection="1">
      <alignment vertical="top"/>
    </xf>
    <xf numFmtId="0" fontId="14" fillId="4" borderId="29" xfId="87" applyFont="1" applyFill="1" applyBorder="1" applyAlignment="1" applyProtection="1">
      <alignment vertical="top" wrapText="1"/>
    </xf>
    <xf numFmtId="0" fontId="17" fillId="0" borderId="29" xfId="87" applyFont="1" applyFill="1" applyBorder="1" applyAlignment="1" applyProtection="1">
      <alignment vertical="top"/>
    </xf>
    <xf numFmtId="0" fontId="92" fillId="0" borderId="29" xfId="87" applyFont="1" applyFill="1" applyBorder="1" applyAlignment="1" applyProtection="1">
      <alignment vertical="top" wrapText="1"/>
    </xf>
    <xf numFmtId="0" fontId="47" fillId="0" borderId="29" xfId="87" applyFont="1" applyFill="1" applyBorder="1" applyAlignment="1" applyProtection="1">
      <alignment vertical="top" wrapText="1"/>
    </xf>
    <xf numFmtId="167" fontId="52" fillId="0" borderId="126" xfId="87" applyNumberFormat="1" applyFont="1" applyFill="1" applyBorder="1" applyAlignment="1" applyProtection="1">
      <alignment horizontal="center" vertical="center"/>
    </xf>
    <xf numFmtId="0" fontId="42" fillId="4" borderId="29" xfId="87" applyFont="1" applyFill="1" applyBorder="1" applyAlignment="1" applyProtection="1">
      <alignment vertical="top" wrapText="1"/>
    </xf>
    <xf numFmtId="0" fontId="14" fillId="0" borderId="29" xfId="87" applyFont="1" applyBorder="1" applyAlignment="1" applyProtection="1">
      <alignment vertical="top"/>
    </xf>
    <xf numFmtId="0" fontId="92" fillId="0" borderId="169" xfId="87" applyFont="1" applyBorder="1" applyAlignment="1" applyProtection="1">
      <alignment vertical="top" wrapText="1"/>
    </xf>
    <xf numFmtId="0" fontId="17" fillId="0" borderId="169" xfId="87" applyFont="1" applyBorder="1" applyAlignment="1" applyProtection="1">
      <alignment vertical="top"/>
    </xf>
    <xf numFmtId="0" fontId="15" fillId="4" borderId="169" xfId="87" applyFont="1" applyFill="1" applyBorder="1" applyAlignment="1" applyProtection="1">
      <alignment vertical="top" wrapText="1"/>
    </xf>
    <xf numFmtId="166" fontId="105" fillId="4" borderId="204" xfId="87" applyNumberFormat="1" applyFont="1" applyFill="1" applyBorder="1" applyAlignment="1" applyProtection="1">
      <alignment horizontal="center" vertical="center" wrapText="1"/>
    </xf>
    <xf numFmtId="0" fontId="105" fillId="4" borderId="204" xfId="87" applyFont="1" applyFill="1" applyBorder="1" applyAlignment="1" applyProtection="1">
      <alignment vertical="top"/>
    </xf>
    <xf numFmtId="0" fontId="46" fillId="0" borderId="29" xfId="87" applyFont="1" applyBorder="1" applyAlignment="1" applyProtection="1">
      <alignment vertical="top" wrapText="1"/>
    </xf>
    <xf numFmtId="166" fontId="52" fillId="0" borderId="107" xfId="87" applyNumberFormat="1" applyFont="1" applyBorder="1" applyAlignment="1" applyProtection="1">
      <alignment horizontal="center" vertical="center" wrapText="1"/>
    </xf>
    <xf numFmtId="0" fontId="76" fillId="0" borderId="29" xfId="87" applyFont="1" applyBorder="1" applyAlignment="1" applyProtection="1">
      <alignment wrapText="1"/>
    </xf>
    <xf numFmtId="0" fontId="92" fillId="4" borderId="115" xfId="87" applyFont="1" applyFill="1" applyBorder="1" applyAlignment="1" applyProtection="1">
      <alignment vertical="top" wrapText="1"/>
    </xf>
    <xf numFmtId="0" fontId="41" fillId="4" borderId="115" xfId="87" applyFont="1" applyFill="1" applyBorder="1" applyAlignment="1" applyProtection="1">
      <alignment vertical="top" wrapText="1"/>
    </xf>
    <xf numFmtId="167" fontId="52" fillId="0" borderId="121" xfId="87" applyNumberFormat="1" applyFont="1" applyBorder="1" applyAlignment="1" applyProtection="1">
      <alignment horizontal="center" vertical="center"/>
    </xf>
    <xf numFmtId="167" fontId="52" fillId="0" borderId="115" xfId="87" applyNumberFormat="1" applyFont="1" applyBorder="1" applyAlignment="1" applyProtection="1">
      <alignment horizontal="center" vertical="center"/>
    </xf>
    <xf numFmtId="0" fontId="21" fillId="4" borderId="29" xfId="87" applyFont="1" applyFill="1" applyBorder="1" applyAlignment="1" applyProtection="1">
      <alignment vertical="top" wrapText="1"/>
    </xf>
    <xf numFmtId="0" fontId="107" fillId="0" borderId="29" xfId="87" applyFont="1" applyBorder="1" applyAlignment="1" applyProtection="1">
      <alignment vertical="top" wrapText="1"/>
    </xf>
    <xf numFmtId="0" fontId="21" fillId="0" borderId="145" xfId="87" applyFont="1" applyBorder="1" applyAlignment="1" applyProtection="1">
      <alignment vertical="top"/>
    </xf>
    <xf numFmtId="0" fontId="21" fillId="4" borderId="145" xfId="87" applyFont="1" applyFill="1" applyBorder="1" applyAlignment="1" applyProtection="1">
      <alignment vertical="top" wrapText="1"/>
    </xf>
    <xf numFmtId="166" fontId="105" fillId="4" borderId="107" xfId="87" applyNumberFormat="1" applyFont="1" applyFill="1" applyBorder="1" applyAlignment="1" applyProtection="1">
      <alignment horizontal="center" vertical="center" wrapText="1"/>
    </xf>
    <xf numFmtId="0" fontId="21" fillId="0" borderId="29" xfId="87" applyFont="1" applyBorder="1" applyAlignment="1" applyProtection="1">
      <alignment vertical="top"/>
    </xf>
    <xf numFmtId="0" fontId="64" fillId="0" borderId="0" xfId="10" applyFill="1" applyProtection="1"/>
    <xf numFmtId="0" fontId="64" fillId="0" borderId="0" xfId="10" applyAlignment="1" applyProtection="1">
      <alignment horizontal="center" vertical="center"/>
    </xf>
    <xf numFmtId="0" fontId="105" fillId="30" borderId="0" xfId="87" applyFont="1" applyFill="1" applyAlignment="1" applyProtection="1">
      <alignment horizontal="left" vertical="top"/>
    </xf>
    <xf numFmtId="0" fontId="105" fillId="30" borderId="0" xfId="87" applyFont="1" applyFill="1" applyAlignment="1" applyProtection="1">
      <alignment vertical="top"/>
    </xf>
    <xf numFmtId="0" fontId="105" fillId="30" borderId="0" xfId="87" applyFont="1" applyFill="1" applyAlignment="1" applyProtection="1">
      <alignment vertical="top" wrapText="1"/>
    </xf>
    <xf numFmtId="0" fontId="105" fillId="30" borderId="0" xfId="87" applyFont="1" applyFill="1" applyAlignment="1" applyProtection="1">
      <alignment horizontal="center" vertical="center" wrapText="1"/>
    </xf>
    <xf numFmtId="166" fontId="105" fillId="30" borderId="0" xfId="87" applyNumberFormat="1" applyFont="1" applyFill="1" applyAlignment="1" applyProtection="1">
      <alignment horizontal="center" vertical="center"/>
    </xf>
    <xf numFmtId="166" fontId="105" fillId="30" borderId="16" xfId="87" applyNumberFormat="1" applyFont="1" applyFill="1" applyBorder="1" applyAlignment="1" applyProtection="1">
      <alignment horizontal="center" vertical="center"/>
    </xf>
    <xf numFmtId="0" fontId="106" fillId="31" borderId="50" xfId="87" applyFont="1" applyFill="1" applyBorder="1" applyAlignment="1" applyProtection="1">
      <alignment vertical="top"/>
    </xf>
    <xf numFmtId="0" fontId="106" fillId="31" borderId="48" xfId="87" applyFont="1" applyFill="1" applyBorder="1" applyAlignment="1" applyProtection="1">
      <alignment vertical="top"/>
    </xf>
    <xf numFmtId="0" fontId="106" fillId="31" borderId="105" xfId="87" applyFont="1" applyFill="1" applyBorder="1" applyAlignment="1" applyProtection="1">
      <alignment vertical="top"/>
    </xf>
    <xf numFmtId="0" fontId="106" fillId="31" borderId="16" xfId="87" applyFont="1" applyFill="1" applyBorder="1" applyAlignment="1" applyProtection="1">
      <alignment vertical="top"/>
    </xf>
    <xf numFmtId="0" fontId="105" fillId="30" borderId="147" xfId="87" applyFont="1" applyFill="1" applyBorder="1" applyAlignment="1" applyProtection="1">
      <alignment vertical="top"/>
    </xf>
    <xf numFmtId="0" fontId="105" fillId="30" borderId="217" xfId="87" applyFont="1" applyFill="1" applyBorder="1" applyAlignment="1" applyProtection="1">
      <alignment vertical="top"/>
    </xf>
    <xf numFmtId="0" fontId="105" fillId="30" borderId="126" xfId="87" applyFont="1" applyFill="1" applyBorder="1" applyAlignment="1" applyProtection="1">
      <alignment vertical="top"/>
    </xf>
    <xf numFmtId="0" fontId="105" fillId="30" borderId="18" xfId="87" applyFont="1" applyFill="1" applyBorder="1" applyAlignment="1" applyProtection="1">
      <alignment vertical="top"/>
    </xf>
    <xf numFmtId="0" fontId="52" fillId="4" borderId="29" xfId="87" applyFont="1" applyFill="1" applyBorder="1" applyAlignment="1" applyProtection="1">
      <alignment vertical="top" wrapText="1"/>
    </xf>
    <xf numFmtId="0" fontId="115" fillId="5" borderId="29" xfId="10" applyFont="1" applyFill="1" applyBorder="1" applyAlignment="1" applyProtection="1">
      <alignment vertical="top" wrapText="1"/>
    </xf>
    <xf numFmtId="167" fontId="52" fillId="4" borderId="203" xfId="87" applyNumberFormat="1" applyFont="1" applyFill="1" applyBorder="1" applyAlignment="1" applyProtection="1">
      <alignment horizontal="center" vertical="center"/>
    </xf>
    <xf numFmtId="167" fontId="52" fillId="4" borderId="39" xfId="87" applyNumberFormat="1" applyFont="1" applyFill="1" applyBorder="1" applyAlignment="1" applyProtection="1">
      <alignment horizontal="center" vertical="center"/>
    </xf>
    <xf numFmtId="0" fontId="105" fillId="4" borderId="147" xfId="87" applyFont="1" applyFill="1" applyBorder="1" applyAlignment="1" applyProtection="1">
      <alignment vertical="top"/>
    </xf>
    <xf numFmtId="0" fontId="105" fillId="4" borderId="217" xfId="87" applyFont="1" applyFill="1" applyBorder="1" applyAlignment="1" applyProtection="1">
      <alignment vertical="top"/>
    </xf>
    <xf numFmtId="0" fontId="105" fillId="4" borderId="126" xfId="87" applyFont="1" applyFill="1" applyBorder="1" applyAlignment="1" applyProtection="1">
      <alignment vertical="top"/>
    </xf>
    <xf numFmtId="0" fontId="105" fillId="4" borderId="29" xfId="87" applyFont="1" applyFill="1" applyBorder="1" applyAlignment="1" applyProtection="1">
      <alignment vertical="top"/>
    </xf>
    <xf numFmtId="0" fontId="115" fillId="4" borderId="29" xfId="10" applyFont="1" applyFill="1" applyBorder="1" applyAlignment="1" applyProtection="1">
      <alignment vertical="top" wrapText="1"/>
    </xf>
    <xf numFmtId="167" fontId="52" fillId="0" borderId="203" xfId="87" applyNumberFormat="1" applyFont="1" applyBorder="1" applyAlignment="1" applyProtection="1">
      <alignment horizontal="center" vertical="center"/>
    </xf>
    <xf numFmtId="166" fontId="105" fillId="4" borderId="39" xfId="87" applyNumberFormat="1" applyFont="1" applyFill="1" applyBorder="1" applyAlignment="1" applyProtection="1">
      <alignment horizontal="center" vertical="center"/>
    </xf>
    <xf numFmtId="0" fontId="106" fillId="31" borderId="18" xfId="87" applyFont="1" applyFill="1" applyBorder="1" applyAlignment="1" applyProtection="1">
      <alignment vertical="top"/>
    </xf>
    <xf numFmtId="0" fontId="22" fillId="0" borderId="145" xfId="87" applyFont="1" applyBorder="1" applyAlignment="1" applyProtection="1">
      <alignment vertical="top"/>
    </xf>
    <xf numFmtId="0" fontId="105" fillId="4" borderId="145" xfId="87" applyFont="1" applyFill="1" applyBorder="1" applyAlignment="1" applyProtection="1">
      <alignment vertical="top"/>
    </xf>
    <xf numFmtId="0" fontId="115" fillId="5" borderId="145" xfId="10" applyFont="1" applyFill="1" applyBorder="1" applyAlignment="1" applyProtection="1">
      <alignment vertical="top" wrapText="1"/>
    </xf>
    <xf numFmtId="0" fontId="115" fillId="4" borderId="145" xfId="10" applyFont="1" applyFill="1" applyBorder="1" applyAlignment="1" applyProtection="1">
      <alignment vertical="top" wrapText="1"/>
    </xf>
    <xf numFmtId="166" fontId="105" fillId="4" borderId="126" xfId="87" applyNumberFormat="1" applyFont="1" applyFill="1" applyBorder="1" applyAlignment="1" applyProtection="1">
      <alignment horizontal="center" vertical="center"/>
    </xf>
    <xf numFmtId="0" fontId="22" fillId="0" borderId="29" xfId="87" applyFont="1" applyBorder="1" applyAlignment="1" applyProtection="1">
      <alignment vertical="top"/>
    </xf>
    <xf numFmtId="166" fontId="105" fillId="30" borderId="0" xfId="87" applyNumberFormat="1" applyFont="1" applyFill="1" applyAlignment="1" applyProtection="1">
      <alignment horizontal="center" vertical="center" wrapText="1"/>
    </xf>
    <xf numFmtId="166" fontId="105" fillId="30" borderId="18" xfId="87" applyNumberFormat="1" applyFont="1" applyFill="1" applyBorder="1" applyAlignment="1" applyProtection="1">
      <alignment horizontal="center" vertical="center"/>
    </xf>
    <xf numFmtId="0" fontId="106" fillId="31" borderId="17" xfId="87" applyFont="1" applyFill="1" applyBorder="1" applyAlignment="1" applyProtection="1">
      <alignment vertical="top"/>
    </xf>
    <xf numFmtId="0" fontId="106" fillId="31" borderId="4" xfId="87" applyFont="1" applyFill="1" applyBorder="1" applyAlignment="1" applyProtection="1">
      <alignment vertical="top"/>
    </xf>
    <xf numFmtId="0" fontId="106" fillId="31" borderId="106" xfId="87" applyFont="1" applyFill="1" applyBorder="1" applyAlignment="1" applyProtection="1">
      <alignment vertical="top"/>
    </xf>
    <xf numFmtId="0" fontId="52" fillId="0" borderId="29" xfId="87" applyFont="1" applyBorder="1" applyAlignment="1" applyProtection="1">
      <alignment vertical="top" wrapText="1"/>
    </xf>
    <xf numFmtId="0" fontId="83" fillId="5" borderId="29" xfId="87" applyFont="1" applyFill="1" applyBorder="1" applyAlignment="1" applyProtection="1">
      <alignment vertical="top" wrapText="1"/>
    </xf>
    <xf numFmtId="0" fontId="44" fillId="0" borderId="29" xfId="87" applyFont="1" applyBorder="1" applyAlignment="1" applyProtection="1">
      <alignment vertical="top" wrapText="1"/>
    </xf>
    <xf numFmtId="0" fontId="52" fillId="0" borderId="147" xfId="87" applyFont="1" applyBorder="1" applyAlignment="1" applyProtection="1">
      <alignment vertical="top"/>
    </xf>
    <xf numFmtId="0" fontId="64" fillId="0" borderId="217" xfId="10" applyBorder="1" applyProtection="1"/>
    <xf numFmtId="0" fontId="64" fillId="0" borderId="126" xfId="10" applyBorder="1" applyProtection="1"/>
    <xf numFmtId="0" fontId="106" fillId="29" borderId="51" xfId="87" applyFont="1" applyFill="1" applyBorder="1" applyAlignment="1" applyProtection="1">
      <alignment vertical="top"/>
    </xf>
    <xf numFmtId="0" fontId="106" fillId="29" borderId="29" xfId="87" applyFont="1" applyFill="1" applyBorder="1" applyAlignment="1" applyProtection="1">
      <alignment vertical="top"/>
    </xf>
    <xf numFmtId="0" fontId="106" fillId="29" borderId="39" xfId="87" applyFont="1" applyFill="1" applyBorder="1" applyAlignment="1" applyProtection="1">
      <alignment vertical="top"/>
    </xf>
    <xf numFmtId="0" fontId="106" fillId="0" borderId="51" xfId="87" applyFont="1" applyFill="1" applyBorder="1" applyAlignment="1" applyProtection="1">
      <alignment vertical="top"/>
    </xf>
    <xf numFmtId="0" fontId="106" fillId="0" borderId="29" xfId="87" applyFont="1" applyFill="1" applyBorder="1" applyAlignment="1" applyProtection="1">
      <alignment vertical="top"/>
    </xf>
    <xf numFmtId="0" fontId="106" fillId="0" borderId="39" xfId="87" applyFont="1" applyFill="1" applyBorder="1" applyAlignment="1" applyProtection="1">
      <alignment vertical="top"/>
    </xf>
    <xf numFmtId="0" fontId="64" fillId="0" borderId="147" xfId="10" applyBorder="1" applyProtection="1"/>
    <xf numFmtId="0" fontId="52" fillId="0" borderId="145" xfId="87" applyFont="1" applyBorder="1" applyAlignment="1" applyProtection="1">
      <alignment vertical="top" wrapText="1"/>
    </xf>
    <xf numFmtId="0" fontId="83" fillId="5" borderId="145" xfId="87" applyFont="1" applyFill="1" applyBorder="1" applyAlignment="1" applyProtection="1">
      <alignment vertical="top" wrapText="1"/>
    </xf>
    <xf numFmtId="0" fontId="83" fillId="4" borderId="145" xfId="87" applyFont="1" applyFill="1" applyBorder="1" applyAlignment="1" applyProtection="1">
      <alignment vertical="top" wrapText="1"/>
    </xf>
    <xf numFmtId="0" fontId="22" fillId="0" borderId="145" xfId="87" applyFont="1" applyBorder="1" applyAlignment="1" applyProtection="1">
      <alignment vertical="top" wrapText="1"/>
    </xf>
    <xf numFmtId="0" fontId="106" fillId="0" borderId="147" xfId="87" applyFont="1" applyFill="1" applyBorder="1" applyAlignment="1" applyProtection="1">
      <alignment vertical="top"/>
    </xf>
    <xf numFmtId="0" fontId="106" fillId="0" borderId="145" xfId="87" applyFont="1" applyFill="1" applyBorder="1" applyAlignment="1" applyProtection="1">
      <alignment vertical="top"/>
    </xf>
    <xf numFmtId="0" fontId="106" fillId="0" borderId="126" xfId="87" applyFont="1" applyFill="1" applyBorder="1" applyAlignment="1" applyProtection="1">
      <alignment vertical="top"/>
    </xf>
    <xf numFmtId="166" fontId="105" fillId="5" borderId="18" xfId="87" applyNumberFormat="1" applyFont="1" applyFill="1" applyBorder="1" applyAlignment="1" applyProtection="1">
      <alignment horizontal="center" vertical="center"/>
    </xf>
    <xf numFmtId="0" fontId="106" fillId="5" borderId="51" xfId="87" applyFont="1" applyFill="1" applyBorder="1" applyAlignment="1" applyProtection="1">
      <alignment vertical="top"/>
    </xf>
    <xf numFmtId="0" fontId="106" fillId="5" borderId="29" xfId="87" applyFont="1" applyFill="1" applyBorder="1" applyAlignment="1" applyProtection="1">
      <alignment vertical="top"/>
    </xf>
    <xf numFmtId="0" fontId="106" fillId="5" borderId="39" xfId="87" applyFont="1" applyFill="1" applyBorder="1" applyAlignment="1" applyProtection="1">
      <alignment vertical="top"/>
    </xf>
    <xf numFmtId="0" fontId="106" fillId="5" borderId="18" xfId="87" applyFont="1" applyFill="1" applyBorder="1" applyAlignment="1" applyProtection="1">
      <alignment vertical="top"/>
    </xf>
    <xf numFmtId="166" fontId="105" fillId="5" borderId="18" xfId="87" applyNumberFormat="1" applyFont="1" applyFill="1" applyBorder="1" applyAlignment="1" applyProtection="1">
      <alignment horizontal="center" vertical="center" wrapText="1"/>
    </xf>
    <xf numFmtId="0" fontId="96" fillId="5" borderId="29" xfId="10" applyFont="1" applyFill="1" applyBorder="1" applyAlignment="1" applyProtection="1">
      <alignment vertical="top" wrapText="1"/>
    </xf>
    <xf numFmtId="0" fontId="19" fillId="4" borderId="145" xfId="87" applyFont="1" applyFill="1" applyBorder="1" applyAlignment="1" applyProtection="1">
      <alignment vertical="top"/>
    </xf>
    <xf numFmtId="0" fontId="46" fillId="4" borderId="145" xfId="87" applyFont="1" applyFill="1" applyBorder="1" applyAlignment="1" applyProtection="1">
      <alignment vertical="top" wrapText="1"/>
    </xf>
    <xf numFmtId="0" fontId="19" fillId="4" borderId="145" xfId="87" applyFont="1" applyFill="1" applyBorder="1" applyAlignment="1" applyProtection="1">
      <alignment vertical="top" wrapText="1"/>
    </xf>
    <xf numFmtId="0" fontId="16" fillId="4" borderId="145" xfId="87" applyFont="1" applyFill="1" applyBorder="1" applyAlignment="1" applyProtection="1">
      <alignment vertical="top" wrapText="1"/>
    </xf>
    <xf numFmtId="0" fontId="128" fillId="27" borderId="145" xfId="10" applyFont="1" applyFill="1" applyBorder="1" applyAlignment="1" applyProtection="1">
      <alignment vertical="top" wrapText="1"/>
    </xf>
    <xf numFmtId="0" fontId="14" fillId="4" borderId="145" xfId="87" applyFont="1" applyFill="1" applyBorder="1" applyAlignment="1" applyProtection="1">
      <alignment vertical="top" wrapText="1"/>
    </xf>
    <xf numFmtId="166" fontId="105" fillId="30" borderId="18" xfId="87" applyNumberFormat="1" applyFont="1" applyFill="1" applyBorder="1" applyAlignment="1" applyProtection="1">
      <alignment horizontal="center" vertical="center" wrapText="1"/>
    </xf>
    <xf numFmtId="0" fontId="36" fillId="4" borderId="29" xfId="87" applyFont="1" applyFill="1" applyBorder="1" applyAlignment="1" applyProtection="1">
      <alignment vertical="top" wrapText="1"/>
    </xf>
    <xf numFmtId="0" fontId="19" fillId="0" borderId="29" xfId="87" applyFont="1" applyBorder="1" applyAlignment="1" applyProtection="1">
      <alignment vertical="top"/>
    </xf>
    <xf numFmtId="0" fontId="19" fillId="0" borderId="145" xfId="87" applyFont="1" applyBorder="1" applyAlignment="1" applyProtection="1">
      <alignment vertical="top"/>
    </xf>
    <xf numFmtId="0" fontId="96" fillId="5" borderId="145" xfId="10" applyFont="1" applyFill="1" applyBorder="1" applyAlignment="1" applyProtection="1">
      <alignment vertical="top" wrapText="1"/>
    </xf>
    <xf numFmtId="0" fontId="19" fillId="0" borderId="145" xfId="87" applyFont="1" applyBorder="1" applyAlignment="1" applyProtection="1">
      <alignment vertical="top" wrapText="1"/>
    </xf>
    <xf numFmtId="0" fontId="92" fillId="0" borderId="145" xfId="87" applyFont="1" applyBorder="1" applyAlignment="1" applyProtection="1">
      <alignment vertical="top" wrapText="1"/>
    </xf>
    <xf numFmtId="166" fontId="52" fillId="0" borderId="18" xfId="87" applyNumberFormat="1" applyFont="1" applyBorder="1" applyAlignment="1" applyProtection="1">
      <alignment horizontal="center" vertical="center" wrapText="1"/>
    </xf>
    <xf numFmtId="0" fontId="18" fillId="4" borderId="29" xfId="87" applyFont="1" applyFill="1" applyBorder="1" applyAlignment="1" applyProtection="1">
      <alignment vertical="top"/>
    </xf>
    <xf numFmtId="0" fontId="18" fillId="5" borderId="29" xfId="87" applyFont="1" applyFill="1" applyBorder="1" applyAlignment="1" applyProtection="1">
      <alignment vertical="top" wrapText="1"/>
    </xf>
    <xf numFmtId="0" fontId="18" fillId="4" borderId="29" xfId="87" applyFont="1" applyFill="1" applyBorder="1" applyAlignment="1" applyProtection="1">
      <alignment vertical="top" wrapText="1"/>
    </xf>
    <xf numFmtId="0" fontId="52" fillId="0" borderId="217" xfId="87" applyFont="1" applyBorder="1" applyAlignment="1" applyProtection="1">
      <alignment vertical="top"/>
    </xf>
    <xf numFmtId="0" fontId="52" fillId="0" borderId="126" xfId="87" applyFont="1" applyBorder="1" applyAlignment="1" applyProtection="1">
      <alignment vertical="top"/>
    </xf>
    <xf numFmtId="0" fontId="105" fillId="30" borderId="106" xfId="87" applyFont="1" applyFill="1" applyBorder="1" applyAlignment="1" applyProtection="1">
      <alignment horizontal="left" vertical="top"/>
    </xf>
    <xf numFmtId="0" fontId="105" fillId="30" borderId="103" xfId="87" applyFont="1" applyFill="1" applyBorder="1" applyAlignment="1" applyProtection="1">
      <alignment vertical="top"/>
    </xf>
    <xf numFmtId="0" fontId="105" fillId="30" borderId="103" xfId="87" applyFont="1" applyFill="1" applyBorder="1" applyAlignment="1" applyProtection="1">
      <alignment vertical="top" wrapText="1"/>
    </xf>
    <xf numFmtId="0" fontId="105" fillId="30" borderId="142" xfId="87" applyFont="1" applyFill="1" applyBorder="1" applyAlignment="1" applyProtection="1">
      <alignment vertical="top" wrapText="1"/>
    </xf>
    <xf numFmtId="0" fontId="106" fillId="5" borderId="17" xfId="87" applyFont="1" applyFill="1" applyBorder="1" applyAlignment="1" applyProtection="1">
      <alignment vertical="top"/>
    </xf>
    <xf numFmtId="0" fontId="52" fillId="4" borderId="4" xfId="87" applyFont="1" applyFill="1" applyBorder="1" applyAlignment="1" applyProtection="1">
      <alignment vertical="top" wrapText="1"/>
    </xf>
    <xf numFmtId="0" fontId="14" fillId="4" borderId="4" xfId="87" applyFont="1" applyFill="1" applyBorder="1" applyAlignment="1" applyProtection="1">
      <alignment vertical="top" wrapText="1"/>
    </xf>
    <xf numFmtId="0" fontId="15" fillId="5" borderId="29" xfId="87" applyFont="1" applyFill="1" applyBorder="1" applyAlignment="1" applyProtection="1">
      <alignment vertical="top" wrapText="1"/>
    </xf>
    <xf numFmtId="0" fontId="15" fillId="4" borderId="4" xfId="87" applyFont="1" applyFill="1" applyBorder="1" applyAlignment="1" applyProtection="1">
      <alignment vertical="top" wrapText="1"/>
    </xf>
    <xf numFmtId="0" fontId="42" fillId="4" borderId="4" xfId="87" applyFont="1" applyFill="1" applyBorder="1" applyAlignment="1" applyProtection="1">
      <alignment vertical="top" wrapText="1"/>
    </xf>
    <xf numFmtId="0" fontId="44" fillId="5" borderId="29" xfId="87" applyFont="1" applyFill="1" applyBorder="1" applyAlignment="1" applyProtection="1">
      <alignment vertical="top" wrapText="1"/>
    </xf>
    <xf numFmtId="0" fontId="16" fillId="4" borderId="4" xfId="87" applyFont="1" applyFill="1" applyBorder="1" applyAlignment="1" applyProtection="1">
      <alignment vertical="top" wrapText="1"/>
    </xf>
    <xf numFmtId="0" fontId="17" fillId="0" borderId="29" xfId="87" applyFont="1" applyBorder="1" applyAlignment="1" applyProtection="1">
      <alignment vertical="top"/>
    </xf>
    <xf numFmtId="0" fontId="51" fillId="5" borderId="29" xfId="87" applyFont="1" applyFill="1" applyBorder="1" applyAlignment="1" applyProtection="1">
      <alignment vertical="top" wrapText="1"/>
    </xf>
    <xf numFmtId="0" fontId="42" fillId="5" borderId="29" xfId="87" applyFont="1" applyFill="1" applyBorder="1" applyAlignment="1" applyProtection="1">
      <alignment vertical="top" wrapText="1"/>
    </xf>
    <xf numFmtId="0" fontId="20" fillId="5" borderId="29" xfId="87" applyFont="1" applyFill="1" applyBorder="1" applyAlignment="1" applyProtection="1">
      <alignment vertical="top" wrapText="1"/>
    </xf>
    <xf numFmtId="0" fontId="17" fillId="5" borderId="29" xfId="87" applyFont="1" applyFill="1" applyBorder="1" applyAlignment="1" applyProtection="1">
      <alignment vertical="top" wrapText="1"/>
    </xf>
    <xf numFmtId="0" fontId="17" fillId="4" borderId="29" xfId="87" applyFont="1" applyFill="1" applyBorder="1" applyAlignment="1" applyProtection="1">
      <alignment vertical="top" wrapText="1"/>
    </xf>
    <xf numFmtId="0" fontId="41" fillId="4" borderId="29" xfId="87" applyFont="1" applyFill="1" applyBorder="1" applyAlignment="1" applyProtection="1">
      <alignment vertical="top" wrapText="1"/>
    </xf>
    <xf numFmtId="0" fontId="14" fillId="0" borderId="145" xfId="87" applyFont="1" applyBorder="1" applyAlignment="1" applyProtection="1">
      <alignment vertical="top"/>
    </xf>
    <xf numFmtId="0" fontId="92" fillId="5" borderId="145" xfId="87" applyFont="1" applyFill="1" applyBorder="1" applyAlignment="1" applyProtection="1">
      <alignment vertical="top" wrapText="1"/>
    </xf>
    <xf numFmtId="0" fontId="16" fillId="0" borderId="145" xfId="87" applyFont="1" applyBorder="1" applyAlignment="1" applyProtection="1">
      <alignment vertical="top" wrapText="1"/>
    </xf>
    <xf numFmtId="0" fontId="14" fillId="0" borderId="115" xfId="87" applyFont="1" applyBorder="1" applyAlignment="1" applyProtection="1">
      <alignment vertical="top"/>
    </xf>
    <xf numFmtId="0" fontId="92" fillId="0" borderId="115" xfId="87" applyFont="1" applyBorder="1" applyAlignment="1" applyProtection="1">
      <alignment vertical="top" wrapText="1"/>
    </xf>
    <xf numFmtId="0" fontId="92" fillId="27" borderId="145" xfId="87" applyFont="1" applyFill="1" applyBorder="1" applyAlignment="1" applyProtection="1">
      <alignment vertical="top" wrapText="1"/>
    </xf>
    <xf numFmtId="0" fontId="40" fillId="0" borderId="115" xfId="87" applyFont="1" applyBorder="1" applyAlignment="1" applyProtection="1">
      <alignment vertical="top" wrapText="1"/>
    </xf>
    <xf numFmtId="0" fontId="14" fillId="4" borderId="145" xfId="87" applyFont="1" applyFill="1" applyBorder="1" applyAlignment="1" applyProtection="1">
      <alignment vertical="top"/>
    </xf>
    <xf numFmtId="0" fontId="16" fillId="4" borderId="145" xfId="87" applyFont="1" applyFill="1" applyBorder="1" applyAlignment="1" applyProtection="1">
      <alignment vertical="top"/>
    </xf>
    <xf numFmtId="0" fontId="105" fillId="30" borderId="0" xfId="87" applyFont="1" applyFill="1" applyBorder="1" applyAlignment="1" applyProtection="1">
      <alignment horizontal="left" vertical="top" wrapText="1"/>
    </xf>
    <xf numFmtId="0" fontId="29" fillId="5" borderId="29" xfId="87" applyFont="1" applyFill="1" applyBorder="1" applyAlignment="1" applyProtection="1">
      <alignment vertical="top" wrapText="1"/>
    </xf>
    <xf numFmtId="0" fontId="105" fillId="4" borderId="51" xfId="87" applyFont="1" applyFill="1" applyBorder="1" applyAlignment="1" applyProtection="1">
      <alignment vertical="top" wrapText="1"/>
    </xf>
    <xf numFmtId="0" fontId="105" fillId="4" borderId="39" xfId="87" applyFont="1" applyFill="1" applyBorder="1" applyAlignment="1" applyProtection="1">
      <alignment vertical="top"/>
    </xf>
    <xf numFmtId="0" fontId="16" fillId="4" borderId="29" xfId="87" applyFont="1" applyFill="1" applyBorder="1" applyAlignment="1" applyProtection="1">
      <alignment vertical="top"/>
    </xf>
    <xf numFmtId="0" fontId="16" fillId="5" borderId="29" xfId="87" applyFont="1" applyFill="1" applyBorder="1" applyAlignment="1" applyProtection="1">
      <alignment vertical="top" wrapText="1"/>
    </xf>
    <xf numFmtId="0" fontId="41" fillId="0" borderId="29" xfId="87" applyFont="1" applyBorder="1" applyAlignment="1" applyProtection="1">
      <alignment vertical="top"/>
    </xf>
    <xf numFmtId="0" fontId="52" fillId="0" borderId="51" xfId="87" applyFont="1" applyBorder="1" applyAlignment="1" applyProtection="1">
      <alignment vertical="top" wrapText="1"/>
    </xf>
    <xf numFmtId="0" fontId="52" fillId="0" borderId="48" xfId="87" applyFont="1" applyBorder="1" applyAlignment="1" applyProtection="1">
      <alignment vertical="top"/>
    </xf>
    <xf numFmtId="0" fontId="52" fillId="0" borderId="105" xfId="87" applyFont="1" applyBorder="1" applyAlignment="1" applyProtection="1">
      <alignment vertical="top"/>
    </xf>
    <xf numFmtId="0" fontId="105" fillId="30" borderId="0" xfId="87" applyFont="1" applyFill="1" applyBorder="1" applyAlignment="1" applyProtection="1">
      <alignment vertical="top" wrapText="1"/>
    </xf>
    <xf numFmtId="0" fontId="40" fillId="0" borderId="29" xfId="87" applyFont="1" applyBorder="1" applyAlignment="1" applyProtection="1">
      <alignment vertical="top"/>
    </xf>
    <xf numFmtId="0" fontId="52" fillId="0" borderId="39" xfId="87" applyFont="1" applyBorder="1" applyAlignment="1" applyProtection="1">
      <alignment vertical="top"/>
    </xf>
    <xf numFmtId="0" fontId="21" fillId="5" borderId="29" xfId="87" applyFont="1" applyFill="1" applyBorder="1" applyAlignment="1" applyProtection="1">
      <alignment vertical="top" wrapText="1"/>
    </xf>
    <xf numFmtId="0" fontId="20" fillId="0" borderId="145" xfId="87" applyFont="1" applyBorder="1" applyAlignment="1" applyProtection="1">
      <alignment vertical="top"/>
    </xf>
    <xf numFmtId="0" fontId="14" fillId="5" borderId="29" xfId="87" applyFont="1" applyFill="1" applyBorder="1" applyAlignment="1" applyProtection="1">
      <alignment vertical="top" wrapText="1"/>
    </xf>
    <xf numFmtId="166" fontId="52" fillId="0" borderId="205" xfId="87" applyNumberFormat="1" applyFont="1" applyBorder="1" applyAlignment="1" applyProtection="1">
      <alignment horizontal="center" vertical="center" wrapText="1"/>
    </xf>
    <xf numFmtId="0" fontId="21" fillId="0" borderId="115" xfId="87" applyFont="1" applyBorder="1" applyAlignment="1" applyProtection="1">
      <alignment vertical="top"/>
    </xf>
    <xf numFmtId="0" fontId="52" fillId="0" borderId="115" xfId="87" applyFont="1" applyBorder="1" applyAlignment="1" applyProtection="1">
      <alignment vertical="top" wrapText="1"/>
    </xf>
    <xf numFmtId="0" fontId="21" fillId="5" borderId="115" xfId="87" applyFont="1" applyFill="1" applyBorder="1" applyAlignment="1" applyProtection="1">
      <alignment vertical="top" wrapText="1"/>
    </xf>
    <xf numFmtId="0" fontId="15" fillId="4" borderId="115" xfId="87" applyFont="1" applyFill="1" applyBorder="1" applyAlignment="1" applyProtection="1">
      <alignment vertical="top" wrapText="1"/>
    </xf>
    <xf numFmtId="166" fontId="52" fillId="0" borderId="127" xfId="87" applyNumberFormat="1" applyFont="1" applyBorder="1" applyAlignment="1" applyProtection="1">
      <alignment horizontal="center" vertical="center" wrapText="1"/>
    </xf>
    <xf numFmtId="0" fontId="52" fillId="0" borderId="121" xfId="87" applyFont="1" applyBorder="1" applyAlignment="1" applyProtection="1">
      <alignment vertical="top" wrapText="1"/>
    </xf>
    <xf numFmtId="0" fontId="52" fillId="0" borderId="115" xfId="87" applyFont="1" applyBorder="1" applyAlignment="1" applyProtection="1">
      <alignment vertical="top"/>
    </xf>
    <xf numFmtId="0" fontId="21" fillId="0" borderId="115" xfId="87" applyFont="1" applyBorder="1" applyAlignment="1" applyProtection="1">
      <alignment horizontal="left" vertical="top"/>
    </xf>
    <xf numFmtId="0" fontId="14" fillId="4" borderId="115" xfId="87" applyFont="1" applyFill="1" applyBorder="1" applyAlignment="1" applyProtection="1">
      <alignment vertical="top" wrapText="1"/>
    </xf>
    <xf numFmtId="166" fontId="52" fillId="0" borderId="19" xfId="87" applyNumberFormat="1" applyFont="1" applyBorder="1" applyAlignment="1" applyProtection="1">
      <alignment horizontal="center" vertical="center" wrapText="1"/>
    </xf>
    <xf numFmtId="0" fontId="52" fillId="0" borderId="19" xfId="87" applyFont="1" applyBorder="1" applyAlignment="1" applyProtection="1">
      <alignment vertical="top"/>
    </xf>
    <xf numFmtId="0" fontId="42" fillId="0" borderId="0" xfId="87" applyFont="1" applyAlignment="1" applyProtection="1">
      <alignment vertical="top" wrapText="1"/>
    </xf>
    <xf numFmtId="0" fontId="52" fillId="0" borderId="0" xfId="87" applyFont="1" applyAlignment="1" applyProtection="1">
      <alignment horizontal="center" vertical="center" wrapText="1"/>
    </xf>
    <xf numFmtId="0" fontId="52" fillId="0" borderId="0" xfId="87" applyFont="1" applyBorder="1" applyAlignment="1" applyProtection="1">
      <alignment vertical="top"/>
    </xf>
    <xf numFmtId="167" fontId="2" fillId="0" borderId="126" xfId="87" applyNumberFormat="1" applyFont="1" applyBorder="1" applyAlignment="1" applyProtection="1">
      <alignment horizontal="center" vertical="center"/>
    </xf>
    <xf numFmtId="0" fontId="0" fillId="4" borderId="0" xfId="0" applyFill="1" applyBorder="1" applyAlignment="1" applyProtection="1">
      <alignment vertical="top"/>
    </xf>
    <xf numFmtId="0" fontId="130" fillId="4" borderId="0" xfId="0" applyFont="1" applyFill="1" applyProtection="1"/>
    <xf numFmtId="0" fontId="62" fillId="15" borderId="79" xfId="6" applyFont="1" applyFill="1" applyBorder="1" applyAlignment="1" applyProtection="1">
      <alignment horizontal="center" vertical="center" wrapText="1"/>
    </xf>
    <xf numFmtId="0" fontId="62" fillId="15" borderId="70" xfId="6" applyFont="1" applyFill="1" applyBorder="1" applyAlignment="1" applyProtection="1">
      <alignment horizontal="center" vertical="center" wrapText="1"/>
    </xf>
    <xf numFmtId="0" fontId="94" fillId="4" borderId="154" xfId="6" applyFont="1" applyFill="1" applyBorder="1" applyAlignment="1" applyProtection="1">
      <alignment horizontal="left" vertical="top" wrapText="1"/>
    </xf>
    <xf numFmtId="0" fontId="130" fillId="4" borderId="0" xfId="6" applyFont="1" applyFill="1" applyBorder="1" applyAlignment="1" applyProtection="1">
      <alignment horizontal="center" vertical="center" wrapText="1"/>
    </xf>
    <xf numFmtId="0" fontId="138" fillId="4" borderId="0" xfId="83" applyFont="1" applyFill="1" applyProtection="1"/>
    <xf numFmtId="0" fontId="130" fillId="0" borderId="0" xfId="0" applyFont="1" applyProtection="1"/>
    <xf numFmtId="0" fontId="0" fillId="4" borderId="4" xfId="0" applyFill="1" applyBorder="1" applyAlignment="1" applyProtection="1">
      <alignment horizontal="center" vertical="center"/>
      <protection locked="0"/>
    </xf>
    <xf numFmtId="0" fontId="0" fillId="4" borderId="4" xfId="0" applyFill="1" applyBorder="1" applyProtection="1">
      <protection locked="0"/>
    </xf>
    <xf numFmtId="0" fontId="0" fillId="4" borderId="145" xfId="0" applyFill="1" applyBorder="1" applyProtection="1">
      <protection locked="0"/>
    </xf>
    <xf numFmtId="0" fontId="64" fillId="4" borderId="145" xfId="0" applyFont="1" applyFill="1" applyBorder="1" applyProtection="1">
      <protection locked="0"/>
    </xf>
    <xf numFmtId="0" fontId="112" fillId="33" borderId="115" xfId="87" applyFont="1" applyFill="1" applyBorder="1" applyAlignment="1" applyProtection="1">
      <alignment wrapText="1"/>
      <protection locked="0"/>
    </xf>
    <xf numFmtId="0" fontId="112" fillId="33" borderId="164" xfId="87" applyFont="1" applyFill="1" applyBorder="1" applyAlignment="1" applyProtection="1">
      <alignment wrapText="1"/>
      <protection locked="0"/>
    </xf>
    <xf numFmtId="0" fontId="112" fillId="33" borderId="121" xfId="87" applyFont="1" applyFill="1" applyBorder="1" applyAlignment="1" applyProtection="1">
      <alignment wrapText="1"/>
      <protection locked="0"/>
    </xf>
    <xf numFmtId="0" fontId="0" fillId="0" borderId="0" xfId="0" applyFont="1" applyFill="1" applyBorder="1"/>
    <xf numFmtId="0" fontId="0" fillId="4" borderId="0" xfId="0" applyFill="1" applyBorder="1" applyAlignment="1" applyProtection="1">
      <alignment wrapText="1"/>
    </xf>
    <xf numFmtId="0" fontId="83" fillId="4" borderId="0" xfId="87" applyFont="1" applyFill="1" applyProtection="1"/>
    <xf numFmtId="1" fontId="83" fillId="4" borderId="0" xfId="87" applyNumberFormat="1" applyFont="1" applyFill="1" applyAlignment="1" applyProtection="1">
      <alignment horizontal="center"/>
    </xf>
    <xf numFmtId="0" fontId="83" fillId="4" borderId="0" xfId="87" applyFont="1" applyFill="1" applyBorder="1" applyProtection="1"/>
    <xf numFmtId="0" fontId="83" fillId="4" borderId="0" xfId="87" applyFont="1" applyFill="1"/>
    <xf numFmtId="0" fontId="126" fillId="2" borderId="68" xfId="5" applyFont="1" applyFill="1" applyBorder="1" applyAlignment="1" applyProtection="1">
      <alignment horizontal="left" vertical="top" wrapText="1" shrinkToFit="1"/>
    </xf>
    <xf numFmtId="0" fontId="126" fillId="2" borderId="0" xfId="5" applyFont="1" applyFill="1" applyBorder="1" applyAlignment="1" applyProtection="1">
      <alignment horizontal="left" vertical="top" wrapText="1" shrinkToFit="1"/>
    </xf>
    <xf numFmtId="0" fontId="126" fillId="2" borderId="15" xfId="5" applyFont="1" applyFill="1" applyBorder="1" applyAlignment="1" applyProtection="1">
      <alignment horizontal="left" vertical="top" wrapText="1" shrinkToFit="1"/>
    </xf>
    <xf numFmtId="0" fontId="123" fillId="2" borderId="0" xfId="88" applyFont="1" applyFill="1" applyBorder="1" applyAlignment="1" applyProtection="1">
      <alignment horizontal="left" vertical="top" wrapText="1"/>
    </xf>
    <xf numFmtId="0" fontId="126" fillId="2" borderId="130" xfId="5" applyFont="1" applyFill="1" applyBorder="1" applyAlignment="1" applyProtection="1">
      <alignment horizontal="left" vertical="top" wrapText="1" shrinkToFit="1"/>
    </xf>
    <xf numFmtId="0" fontId="126" fillId="2" borderId="108" xfId="5" applyFont="1" applyFill="1" applyBorder="1" applyAlignment="1" applyProtection="1">
      <alignment horizontal="left" vertical="top" wrapText="1" shrinkToFit="1"/>
    </xf>
    <xf numFmtId="0" fontId="126" fillId="2" borderId="131" xfId="5" applyFont="1" applyFill="1" applyBorder="1" applyAlignment="1" applyProtection="1">
      <alignment horizontal="left" vertical="top" wrapText="1" shrinkToFit="1"/>
    </xf>
    <xf numFmtId="0" fontId="122" fillId="2" borderId="102" xfId="88" applyFont="1" applyFill="1" applyBorder="1" applyAlignment="1" applyProtection="1">
      <alignment horizontal="center" wrapText="1"/>
    </xf>
    <xf numFmtId="0" fontId="122" fillId="2" borderId="108" xfId="88" applyFont="1" applyFill="1" applyBorder="1" applyAlignment="1" applyProtection="1">
      <alignment horizontal="center" wrapText="1"/>
    </xf>
    <xf numFmtId="0" fontId="122" fillId="2" borderId="81" xfId="88" applyFont="1" applyFill="1" applyBorder="1" applyAlignment="1" applyProtection="1">
      <alignment horizontal="center" wrapText="1"/>
    </xf>
    <xf numFmtId="0" fontId="122" fillId="2" borderId="101" xfId="88" applyFont="1" applyFill="1" applyBorder="1" applyAlignment="1" applyProtection="1">
      <alignment horizontal="center" wrapText="1"/>
    </xf>
    <xf numFmtId="0" fontId="122" fillId="2" borderId="0" xfId="88" applyFont="1" applyFill="1" applyBorder="1" applyAlignment="1" applyProtection="1">
      <alignment horizontal="center" wrapText="1"/>
    </xf>
    <xf numFmtId="0" fontId="122" fillId="2" borderId="90" xfId="88" applyFont="1" applyFill="1" applyBorder="1" applyAlignment="1" applyProtection="1">
      <alignment horizontal="center" wrapText="1"/>
    </xf>
    <xf numFmtId="0" fontId="122" fillId="2" borderId="82" xfId="88" applyFont="1" applyFill="1" applyBorder="1" applyAlignment="1" applyProtection="1">
      <alignment horizontal="center" wrapText="1"/>
    </xf>
    <xf numFmtId="0" fontId="122" fillId="2" borderId="74" xfId="88" applyFont="1" applyFill="1" applyBorder="1" applyAlignment="1" applyProtection="1">
      <alignment horizontal="center" wrapText="1"/>
    </xf>
    <xf numFmtId="0" fontId="122" fillId="2" borderId="80" xfId="88" applyFont="1" applyFill="1" applyBorder="1" applyAlignment="1" applyProtection="1">
      <alignment horizontal="center" wrapText="1"/>
    </xf>
    <xf numFmtId="0" fontId="69" fillId="2" borderId="0" xfId="4" applyFont="1" applyFill="1" applyBorder="1" applyAlignment="1" applyProtection="1">
      <alignment horizontal="center" vertical="top" wrapText="1"/>
    </xf>
    <xf numFmtId="0" fontId="66" fillId="3" borderId="9" xfId="4" applyNumberFormat="1" applyFont="1" applyFill="1" applyBorder="1" applyAlignment="1" applyProtection="1">
      <alignment horizontal="left" vertical="top" wrapText="1"/>
      <protection locked="0"/>
    </xf>
    <xf numFmtId="0" fontId="66" fillId="3" borderId="11" xfId="4" applyNumberFormat="1" applyFont="1" applyFill="1" applyBorder="1" applyAlignment="1" applyProtection="1">
      <alignment horizontal="left" vertical="top" wrapText="1"/>
      <protection locked="0"/>
    </xf>
    <xf numFmtId="164" fontId="66" fillId="4" borderId="34" xfId="4" applyNumberFormat="1" applyFont="1" applyFill="1" applyBorder="1" applyAlignment="1" applyProtection="1">
      <alignment horizontal="left" vertical="top" wrapText="1"/>
      <protection locked="0"/>
    </xf>
    <xf numFmtId="164" fontId="66" fillId="4" borderId="35" xfId="4" applyNumberFormat="1" applyFont="1" applyFill="1" applyBorder="1" applyAlignment="1" applyProtection="1">
      <alignment horizontal="left" vertical="top" wrapText="1"/>
      <protection locked="0"/>
    </xf>
    <xf numFmtId="0" fontId="66" fillId="3" borderId="5" xfId="4" applyNumberFormat="1" applyFont="1" applyFill="1" applyBorder="1" applyAlignment="1" applyProtection="1">
      <alignment horizontal="left" vertical="top" wrapText="1"/>
      <protection locked="0"/>
    </xf>
    <xf numFmtId="0" fontId="64" fillId="0" borderId="6" xfId="6" applyNumberFormat="1" applyBorder="1" applyAlignment="1" applyProtection="1">
      <alignment horizontal="left" wrapText="1"/>
      <protection locked="0"/>
    </xf>
    <xf numFmtId="0" fontId="66" fillId="3" borderId="6" xfId="4" applyNumberFormat="1" applyFont="1" applyFill="1" applyBorder="1" applyAlignment="1" applyProtection="1">
      <alignment horizontal="left" vertical="top" wrapText="1"/>
      <protection locked="0"/>
    </xf>
    <xf numFmtId="0" fontId="75" fillId="0" borderId="0" xfId="6" applyFont="1" applyFill="1" applyAlignment="1" applyProtection="1">
      <alignment horizontal="center" vertical="center" wrapText="1"/>
    </xf>
    <xf numFmtId="0" fontId="72" fillId="6" borderId="0" xfId="6" applyFont="1" applyFill="1" applyAlignment="1" applyProtection="1">
      <alignment horizontal="center" vertical="center" wrapText="1"/>
    </xf>
    <xf numFmtId="0" fontId="69" fillId="2" borderId="7" xfId="4" applyFont="1" applyFill="1" applyBorder="1" applyAlignment="1" applyProtection="1">
      <alignment horizontal="center" vertical="top" wrapText="1"/>
    </xf>
    <xf numFmtId="0" fontId="69" fillId="2" borderId="1" xfId="4" applyFont="1" applyFill="1" applyBorder="1" applyAlignment="1" applyProtection="1">
      <alignment horizontal="center" vertical="top" wrapText="1"/>
    </xf>
    <xf numFmtId="0" fontId="69" fillId="2" borderId="8" xfId="4" applyFont="1" applyFill="1" applyBorder="1" applyAlignment="1" applyProtection="1">
      <alignment horizontal="center" vertical="top" wrapText="1"/>
    </xf>
    <xf numFmtId="0" fontId="69" fillId="2" borderId="36" xfId="4" applyFont="1" applyFill="1" applyBorder="1" applyAlignment="1" applyProtection="1">
      <alignment horizontal="center" vertical="top" wrapText="1"/>
    </xf>
    <xf numFmtId="0" fontId="69" fillId="2" borderId="37" xfId="4" applyFont="1" applyFill="1" applyBorder="1" applyAlignment="1" applyProtection="1">
      <alignment horizontal="center" vertical="top" wrapText="1"/>
    </xf>
    <xf numFmtId="164" fontId="66" fillId="3" borderId="9" xfId="4" applyNumberFormat="1" applyFont="1" applyFill="1" applyBorder="1" applyAlignment="1" applyProtection="1">
      <alignment horizontal="center" vertical="top" wrapText="1"/>
      <protection locked="0"/>
    </xf>
    <xf numFmtId="164" fontId="66" fillId="3" borderId="11" xfId="4" applyNumberFormat="1" applyFont="1" applyFill="1" applyBorder="1" applyAlignment="1" applyProtection="1">
      <alignment horizontal="center" vertical="top" wrapText="1"/>
      <protection locked="0"/>
    </xf>
    <xf numFmtId="164" fontId="66" fillId="3" borderId="9" xfId="4" applyNumberFormat="1" applyFont="1" applyFill="1" applyBorder="1" applyAlignment="1" applyProtection="1">
      <alignment horizontal="left" vertical="top" wrapText="1"/>
      <protection locked="0"/>
    </xf>
    <xf numFmtId="164" fontId="66" fillId="3" borderId="10" xfId="4" applyNumberFormat="1" applyFont="1" applyFill="1" applyBorder="1" applyAlignment="1" applyProtection="1">
      <alignment horizontal="left" vertical="top" wrapText="1"/>
      <protection locked="0"/>
    </xf>
    <xf numFmtId="0" fontId="64" fillId="0" borderId="8" xfId="6" applyBorder="1" applyAlignment="1" applyProtection="1">
      <alignment wrapText="1"/>
    </xf>
    <xf numFmtId="0" fontId="64" fillId="0" borderId="11" xfId="6" applyNumberFormat="1" applyBorder="1" applyAlignment="1" applyProtection="1">
      <alignment horizontal="left" wrapText="1"/>
      <protection locked="0"/>
    </xf>
    <xf numFmtId="0" fontId="66" fillId="3" borderId="10" xfId="4" applyNumberFormat="1" applyFont="1" applyFill="1" applyBorder="1" applyAlignment="1" applyProtection="1">
      <alignment horizontal="left" vertical="top"/>
      <protection locked="0"/>
    </xf>
    <xf numFmtId="0" fontId="66" fillId="3" borderId="11" xfId="4" applyNumberFormat="1" applyFont="1" applyFill="1" applyBorder="1" applyAlignment="1" applyProtection="1">
      <alignment horizontal="left" vertical="top"/>
      <protection locked="0"/>
    </xf>
    <xf numFmtId="0" fontId="66" fillId="3" borderId="35" xfId="4" applyNumberFormat="1" applyFont="1" applyFill="1" applyBorder="1" applyAlignment="1" applyProtection="1">
      <alignment horizontal="left" vertical="top"/>
      <protection locked="0"/>
    </xf>
    <xf numFmtId="0" fontId="66" fillId="3" borderId="31" xfId="4" applyNumberFormat="1" applyFont="1" applyFill="1" applyBorder="1" applyAlignment="1" applyProtection="1">
      <alignment horizontal="left" vertical="top"/>
      <protection locked="0"/>
    </xf>
    <xf numFmtId="0" fontId="69" fillId="2" borderId="38" xfId="4" applyFont="1" applyFill="1" applyBorder="1" applyAlignment="1" applyProtection="1">
      <alignment horizontal="center" vertical="top" wrapText="1"/>
    </xf>
    <xf numFmtId="0" fontId="66" fillId="4" borderId="5" xfId="4" applyNumberFormat="1" applyFont="1" applyFill="1" applyBorder="1" applyAlignment="1" applyProtection="1">
      <alignment horizontal="left" vertical="center" wrapText="1"/>
      <protection locked="0"/>
    </xf>
    <xf numFmtId="0" fontId="66" fillId="4" borderId="6" xfId="4" applyNumberFormat="1" applyFont="1" applyFill="1" applyBorder="1" applyAlignment="1" applyProtection="1">
      <alignment horizontal="left" vertical="center" wrapText="1"/>
      <protection locked="0"/>
    </xf>
    <xf numFmtId="0" fontId="66" fillId="3" borderId="5" xfId="4" applyNumberFormat="1" applyFont="1" applyFill="1" applyBorder="1" applyAlignment="1" applyProtection="1">
      <alignment horizontal="left" vertical="center" wrapText="1"/>
      <protection locked="0"/>
    </xf>
    <xf numFmtId="0" fontId="66" fillId="3" borderId="6" xfId="4" applyNumberFormat="1" applyFont="1" applyFill="1" applyBorder="1" applyAlignment="1" applyProtection="1">
      <alignment horizontal="left" vertical="center" wrapText="1"/>
      <protection locked="0"/>
    </xf>
    <xf numFmtId="164" fontId="74" fillId="3" borderId="9" xfId="5" applyNumberFormat="1" applyFill="1" applyBorder="1" applyAlignment="1" applyProtection="1">
      <alignment horizontal="left" vertical="center" wrapText="1"/>
      <protection locked="0"/>
    </xf>
    <xf numFmtId="164" fontId="66" fillId="3" borderId="10" xfId="4" applyNumberFormat="1" applyFont="1" applyFill="1" applyBorder="1" applyAlignment="1" applyProtection="1">
      <alignment horizontal="left" vertical="center" wrapText="1"/>
      <protection locked="0"/>
    </xf>
    <xf numFmtId="164" fontId="66" fillId="3" borderId="11" xfId="4" applyNumberFormat="1" applyFont="1" applyFill="1" applyBorder="1" applyAlignment="1" applyProtection="1">
      <alignment horizontal="left" vertical="center" wrapText="1"/>
      <protection locked="0"/>
    </xf>
    <xf numFmtId="0" fontId="66" fillId="4" borderId="30" xfId="4" applyNumberFormat="1" applyFont="1" applyFill="1" applyBorder="1" applyAlignment="1" applyProtection="1">
      <alignment horizontal="left" vertical="center" wrapText="1"/>
      <protection locked="0"/>
    </xf>
    <xf numFmtId="0" fontId="66" fillId="4" borderId="31" xfId="4" applyNumberFormat="1" applyFont="1" applyFill="1" applyBorder="1" applyAlignment="1" applyProtection="1">
      <alignment horizontal="left" vertical="center" wrapText="1"/>
      <protection locked="0"/>
    </xf>
    <xf numFmtId="0" fontId="66" fillId="3" borderId="30" xfId="4" applyNumberFormat="1" applyFont="1" applyFill="1" applyBorder="1" applyAlignment="1" applyProtection="1">
      <alignment horizontal="left" vertical="center" wrapText="1"/>
      <protection locked="0"/>
    </xf>
    <xf numFmtId="0" fontId="66" fillId="3" borderId="31" xfId="4" applyNumberFormat="1" applyFont="1" applyFill="1" applyBorder="1" applyAlignment="1" applyProtection="1">
      <alignment horizontal="left" vertical="center" wrapText="1"/>
      <protection locked="0"/>
    </xf>
    <xf numFmtId="164" fontId="74" fillId="3" borderId="5" xfId="5" applyNumberFormat="1" applyFill="1" applyBorder="1" applyAlignment="1" applyProtection="1">
      <alignment horizontal="left" vertical="center" wrapText="1"/>
      <protection locked="0"/>
    </xf>
    <xf numFmtId="164" fontId="66" fillId="3" borderId="2" xfId="4" applyNumberFormat="1" applyFont="1" applyFill="1" applyBorder="1" applyAlignment="1" applyProtection="1">
      <alignment horizontal="left" vertical="center" wrapText="1"/>
      <protection locked="0"/>
    </xf>
    <xf numFmtId="164" fontId="66" fillId="3" borderId="6" xfId="4" applyNumberFormat="1" applyFont="1" applyFill="1" applyBorder="1" applyAlignment="1" applyProtection="1">
      <alignment horizontal="left" vertical="center" wrapText="1"/>
      <protection locked="0"/>
    </xf>
    <xf numFmtId="0" fontId="64" fillId="3" borderId="0" xfId="6" applyFill="1" applyBorder="1" applyAlignment="1" applyProtection="1">
      <alignment horizontal="left" vertical="center" wrapText="1"/>
    </xf>
    <xf numFmtId="0" fontId="67" fillId="3" borderId="0" xfId="6" applyFont="1" applyFill="1" applyBorder="1" applyAlignment="1" applyProtection="1">
      <alignment horizontal="left" vertical="center" wrapText="1"/>
    </xf>
    <xf numFmtId="0" fontId="68" fillId="3" borderId="0" xfId="6" applyFont="1" applyFill="1" applyBorder="1" applyAlignment="1" applyProtection="1">
      <alignment horizontal="left" vertical="center" wrapText="1"/>
    </xf>
    <xf numFmtId="0" fontId="67" fillId="3" borderId="0" xfId="6" quotePrefix="1" applyFont="1" applyFill="1" applyBorder="1" applyAlignment="1" applyProtection="1">
      <alignment horizontal="left" vertical="center" wrapText="1"/>
    </xf>
    <xf numFmtId="0" fontId="63" fillId="3" borderId="0" xfId="6" applyFont="1" applyFill="1" applyBorder="1" applyAlignment="1" applyProtection="1">
      <alignment horizontal="left" vertical="center" wrapText="1"/>
    </xf>
    <xf numFmtId="0" fontId="66" fillId="6" borderId="0" xfId="6" applyFont="1" applyFill="1" applyBorder="1" applyAlignment="1" applyProtection="1">
      <alignment horizontal="right" vertical="center" wrapText="1"/>
    </xf>
    <xf numFmtId="0" fontId="63" fillId="3" borderId="0" xfId="6" applyFont="1" applyFill="1" applyBorder="1" applyAlignment="1" applyProtection="1">
      <alignment horizontal="center" vertical="center" wrapText="1"/>
    </xf>
    <xf numFmtId="0" fontId="66" fillId="3" borderId="34" xfId="4" applyNumberFormat="1" applyFont="1" applyFill="1" applyBorder="1" applyAlignment="1" applyProtection="1">
      <alignment horizontal="left" vertical="center" wrapText="1"/>
      <protection locked="0"/>
    </xf>
    <xf numFmtId="0" fontId="66" fillId="4" borderId="30" xfId="4" applyNumberFormat="1" applyFont="1" applyFill="1" applyBorder="1" applyAlignment="1" applyProtection="1">
      <alignment horizontal="center" vertical="center" wrapText="1"/>
      <protection locked="0"/>
    </xf>
    <xf numFmtId="0" fontId="66" fillId="4" borderId="31" xfId="4" applyNumberFormat="1" applyFont="1" applyFill="1" applyBorder="1" applyAlignment="1" applyProtection="1">
      <alignment horizontal="center" vertical="center" wrapText="1"/>
      <protection locked="0"/>
    </xf>
    <xf numFmtId="0" fontId="64" fillId="4" borderId="200" xfId="0" applyFont="1" applyFill="1" applyBorder="1" applyAlignment="1">
      <alignment horizontal="left" vertical="top" wrapText="1"/>
    </xf>
    <xf numFmtId="0" fontId="64" fillId="4" borderId="201" xfId="0" applyFont="1" applyFill="1" applyBorder="1" applyAlignment="1">
      <alignment horizontal="left" vertical="top" wrapText="1"/>
    </xf>
    <xf numFmtId="0" fontId="64" fillId="4" borderId="202" xfId="0" applyFont="1" applyFill="1" applyBorder="1" applyAlignment="1">
      <alignment horizontal="left" vertical="top" wrapText="1"/>
    </xf>
    <xf numFmtId="0" fontId="64" fillId="4" borderId="68" xfId="0" applyFont="1" applyFill="1" applyBorder="1" applyAlignment="1">
      <alignment horizontal="left" vertical="top" wrapText="1"/>
    </xf>
    <xf numFmtId="0" fontId="64" fillId="4" borderId="0" xfId="0" applyFont="1" applyFill="1" applyBorder="1" applyAlignment="1">
      <alignment horizontal="left" vertical="top" wrapText="1"/>
    </xf>
    <xf numFmtId="0" fontId="64" fillId="4" borderId="15" xfId="0" applyFont="1" applyFill="1" applyBorder="1" applyAlignment="1">
      <alignment horizontal="left" vertical="top" wrapText="1"/>
    </xf>
    <xf numFmtId="0" fontId="64" fillId="4" borderId="106" xfId="0" applyFont="1" applyFill="1" applyBorder="1" applyAlignment="1">
      <alignment horizontal="left" vertical="top" wrapText="1"/>
    </xf>
    <xf numFmtId="0" fontId="64" fillId="4" borderId="103" xfId="0" applyFont="1" applyFill="1" applyBorder="1" applyAlignment="1">
      <alignment horizontal="left" vertical="top" wrapText="1"/>
    </xf>
    <xf numFmtId="0" fontId="64" fillId="4" borderId="17" xfId="0" applyFont="1" applyFill="1" applyBorder="1" applyAlignment="1">
      <alignment horizontal="left" vertical="top" wrapText="1"/>
    </xf>
    <xf numFmtId="0" fontId="64" fillId="4" borderId="162" xfId="0" applyFont="1" applyFill="1" applyBorder="1" applyAlignment="1">
      <alignment horizontal="left" vertical="top" wrapText="1"/>
    </xf>
    <xf numFmtId="0" fontId="64" fillId="4" borderId="163" xfId="0" applyFont="1" applyFill="1" applyBorder="1" applyAlignment="1">
      <alignment horizontal="left" vertical="top" wrapText="1"/>
    </xf>
    <xf numFmtId="0" fontId="64" fillId="4" borderId="164" xfId="0" applyFont="1" applyFill="1" applyBorder="1" applyAlignment="1">
      <alignment horizontal="left" vertical="top" wrapText="1"/>
    </xf>
    <xf numFmtId="0" fontId="64" fillId="4" borderId="123" xfId="0" applyFont="1" applyFill="1" applyBorder="1" applyAlignment="1">
      <alignment horizontal="left" vertical="top" wrapText="1"/>
    </xf>
    <xf numFmtId="0" fontId="0" fillId="4" borderId="124" xfId="0" applyFill="1" applyBorder="1" applyAlignment="1">
      <alignment horizontal="left" vertical="top" wrapText="1"/>
    </xf>
    <xf numFmtId="0" fontId="0" fillId="4" borderId="125" xfId="0" applyFill="1" applyBorder="1" applyAlignment="1">
      <alignment horizontal="left" vertical="top" wrapText="1"/>
    </xf>
    <xf numFmtId="0" fontId="0" fillId="4" borderId="68" xfId="0" applyFill="1" applyBorder="1" applyAlignment="1">
      <alignment horizontal="left" vertical="top" wrapText="1"/>
    </xf>
    <xf numFmtId="0" fontId="0" fillId="4" borderId="0" xfId="0" applyFill="1" applyBorder="1" applyAlignment="1">
      <alignment horizontal="left" vertical="top" wrapText="1"/>
    </xf>
    <xf numFmtId="0" fontId="0" fillId="4" borderId="15" xfId="0" applyFill="1" applyBorder="1" applyAlignment="1">
      <alignment horizontal="left" vertical="top" wrapText="1"/>
    </xf>
    <xf numFmtId="0" fontId="0" fillId="4" borderId="106" xfId="0" applyFill="1" applyBorder="1" applyAlignment="1">
      <alignment horizontal="left" vertical="top" wrapText="1"/>
    </xf>
    <xf numFmtId="0" fontId="0" fillId="4" borderId="103" xfId="0" applyFill="1" applyBorder="1" applyAlignment="1">
      <alignment horizontal="left" vertical="top" wrapText="1"/>
    </xf>
    <xf numFmtId="0" fontId="0" fillId="4" borderId="17" xfId="0" applyFill="1" applyBorder="1" applyAlignment="1">
      <alignment horizontal="left" vertical="top" wrapText="1"/>
    </xf>
    <xf numFmtId="0" fontId="64" fillId="17" borderId="214" xfId="0" applyFont="1" applyFill="1" applyBorder="1" applyAlignment="1">
      <alignment horizontal="center" vertical="center" wrapText="1"/>
    </xf>
    <xf numFmtId="0" fontId="64" fillId="17" borderId="215" xfId="0" applyFont="1" applyFill="1" applyBorder="1" applyAlignment="1">
      <alignment horizontal="center" vertical="center" wrapText="1"/>
    </xf>
    <xf numFmtId="0" fontId="64" fillId="17" borderId="216" xfId="0" applyFont="1" applyFill="1" applyBorder="1" applyAlignment="1">
      <alignment horizontal="center" vertical="center" wrapText="1"/>
    </xf>
    <xf numFmtId="0" fontId="64" fillId="17" borderId="68" xfId="0" applyFont="1" applyFill="1" applyBorder="1" applyAlignment="1">
      <alignment horizontal="center" vertical="center" wrapText="1"/>
    </xf>
    <xf numFmtId="0" fontId="64" fillId="17" borderId="0" xfId="0" applyFont="1" applyFill="1" applyBorder="1" applyAlignment="1">
      <alignment horizontal="center" vertical="center" wrapText="1"/>
    </xf>
    <xf numFmtId="0" fontId="64" fillId="17" borderId="15" xfId="0" applyFont="1" applyFill="1" applyBorder="1" applyAlignment="1">
      <alignment horizontal="center" vertical="center" wrapText="1"/>
    </xf>
    <xf numFmtId="0" fontId="64" fillId="17" borderId="106" xfId="0" applyFont="1" applyFill="1" applyBorder="1" applyAlignment="1">
      <alignment horizontal="center" vertical="center" wrapText="1"/>
    </xf>
    <xf numFmtId="0" fontId="64" fillId="17" borderId="103" xfId="0" applyFont="1" applyFill="1" applyBorder="1" applyAlignment="1">
      <alignment horizontal="center" vertical="center" wrapText="1"/>
    </xf>
    <xf numFmtId="0" fontId="64" fillId="17" borderId="17" xfId="0" applyFont="1" applyFill="1" applyBorder="1" applyAlignment="1">
      <alignment horizontal="center" vertical="center" wrapText="1"/>
    </xf>
    <xf numFmtId="0" fontId="64" fillId="4" borderId="182" xfId="0" applyFont="1" applyFill="1" applyBorder="1" applyAlignment="1">
      <alignment horizontal="left" vertical="top" wrapText="1"/>
    </xf>
    <xf numFmtId="0" fontId="64" fillId="4" borderId="183" xfId="0" applyFont="1" applyFill="1" applyBorder="1" applyAlignment="1">
      <alignment horizontal="left" vertical="top" wrapText="1"/>
    </xf>
    <xf numFmtId="0" fontId="64" fillId="4" borderId="184" xfId="0" applyFont="1" applyFill="1" applyBorder="1" applyAlignment="1">
      <alignment horizontal="left" vertical="top" wrapText="1"/>
    </xf>
    <xf numFmtId="0" fontId="64" fillId="4" borderId="185" xfId="0" applyFont="1" applyFill="1" applyBorder="1" applyAlignment="1">
      <alignment horizontal="left" vertical="top" wrapText="1"/>
    </xf>
    <xf numFmtId="0" fontId="64" fillId="4" borderId="186" xfId="0" applyFont="1" applyFill="1" applyBorder="1" applyAlignment="1">
      <alignment horizontal="left" vertical="top" wrapText="1"/>
    </xf>
    <xf numFmtId="0" fontId="64" fillId="4" borderId="187" xfId="0" applyFont="1" applyFill="1" applyBorder="1" applyAlignment="1">
      <alignment horizontal="left" vertical="top" wrapText="1"/>
    </xf>
    <xf numFmtId="0" fontId="0" fillId="4" borderId="183" xfId="0" applyFill="1" applyBorder="1" applyAlignment="1">
      <alignment horizontal="left" vertical="top" wrapText="1"/>
    </xf>
    <xf numFmtId="0" fontId="0" fillId="4" borderId="184" xfId="0" applyFill="1" applyBorder="1" applyAlignment="1">
      <alignment horizontal="left" vertical="top" wrapText="1"/>
    </xf>
    <xf numFmtId="0" fontId="0" fillId="4" borderId="188" xfId="0" applyFill="1" applyBorder="1" applyAlignment="1">
      <alignment horizontal="left" vertical="top" wrapText="1"/>
    </xf>
    <xf numFmtId="0" fontId="0" fillId="4" borderId="189" xfId="0" applyFill="1" applyBorder="1" applyAlignment="1">
      <alignment horizontal="left" vertical="top" wrapText="1"/>
    </xf>
    <xf numFmtId="0" fontId="0" fillId="4" borderId="185" xfId="0" applyFill="1" applyBorder="1" applyAlignment="1">
      <alignment horizontal="left" vertical="top" wrapText="1"/>
    </xf>
    <xf numFmtId="0" fontId="0" fillId="4" borderId="186" xfId="0" applyFill="1" applyBorder="1" applyAlignment="1">
      <alignment horizontal="left" vertical="top" wrapText="1"/>
    </xf>
    <xf numFmtId="0" fontId="0" fillId="4" borderId="187" xfId="0" applyFill="1" applyBorder="1" applyAlignment="1">
      <alignment horizontal="left" vertical="top" wrapText="1"/>
    </xf>
    <xf numFmtId="0" fontId="0" fillId="4" borderId="163" xfId="0" applyFill="1" applyBorder="1" applyAlignment="1">
      <alignment horizontal="left" vertical="top" wrapText="1"/>
    </xf>
    <xf numFmtId="0" fontId="0" fillId="4" borderId="164" xfId="0" applyFill="1" applyBorder="1" applyAlignment="1">
      <alignment horizontal="left" vertical="top" wrapText="1"/>
    </xf>
    <xf numFmtId="0" fontId="64" fillId="4" borderId="197" xfId="0" applyFont="1" applyFill="1" applyBorder="1" applyAlignment="1">
      <alignment horizontal="left" vertical="top" wrapText="1"/>
    </xf>
    <xf numFmtId="0" fontId="64" fillId="4" borderId="198" xfId="0" applyFont="1" applyFill="1" applyBorder="1" applyAlignment="1">
      <alignment horizontal="left" vertical="top" wrapText="1"/>
    </xf>
    <xf numFmtId="0" fontId="64" fillId="4" borderId="199" xfId="0" applyFont="1" applyFill="1" applyBorder="1" applyAlignment="1">
      <alignment horizontal="left" vertical="top" wrapText="1"/>
    </xf>
    <xf numFmtId="0" fontId="96" fillId="0" borderId="103" xfId="83" applyFont="1" applyBorder="1" applyAlignment="1">
      <alignment horizontal="center"/>
    </xf>
    <xf numFmtId="0" fontId="64" fillId="15" borderId="48" xfId="6" quotePrefix="1" applyFill="1" applyBorder="1" applyAlignment="1" applyProtection="1">
      <alignment horizontal="left" vertical="top" wrapText="1"/>
    </xf>
    <xf numFmtId="0" fontId="64" fillId="15" borderId="14" xfId="6" quotePrefix="1" applyFill="1" applyBorder="1" applyAlignment="1" applyProtection="1">
      <alignment horizontal="left" vertical="top" wrapText="1"/>
    </xf>
    <xf numFmtId="0" fontId="64" fillId="15" borderId="4" xfId="6" quotePrefix="1" applyFill="1" applyBorder="1" applyAlignment="1" applyProtection="1">
      <alignment horizontal="left" vertical="top" wrapText="1"/>
    </xf>
    <xf numFmtId="0" fontId="64" fillId="15" borderId="48" xfId="6" quotePrefix="1" applyFont="1" applyFill="1" applyBorder="1" applyAlignment="1" applyProtection="1">
      <alignment horizontal="left" vertical="top" wrapText="1"/>
    </xf>
    <xf numFmtId="0" fontId="64" fillId="15" borderId="14" xfId="6" quotePrefix="1" applyFont="1" applyFill="1" applyBorder="1" applyAlignment="1" applyProtection="1">
      <alignment horizontal="left" vertical="top" wrapText="1"/>
    </xf>
    <xf numFmtId="0" fontId="64" fillId="15" borderId="4" xfId="6" quotePrefix="1" applyFont="1" applyFill="1" applyBorder="1" applyAlignment="1" applyProtection="1">
      <alignment horizontal="left" vertical="top" wrapText="1"/>
    </xf>
    <xf numFmtId="0" fontId="94" fillId="4" borderId="48" xfId="6" applyFont="1" applyFill="1" applyBorder="1" applyAlignment="1" applyProtection="1">
      <alignment horizontal="left" vertical="top" wrapText="1"/>
      <protection locked="0"/>
    </xf>
    <xf numFmtId="0" fontId="94" fillId="4" borderId="14" xfId="6" applyFont="1" applyFill="1" applyBorder="1" applyAlignment="1" applyProtection="1">
      <alignment horizontal="left" vertical="top" wrapText="1"/>
      <protection locked="0"/>
    </xf>
    <xf numFmtId="0" fontId="94" fillId="4" borderId="4" xfId="6" applyFont="1" applyFill="1" applyBorder="1" applyAlignment="1" applyProtection="1">
      <alignment horizontal="left" vertical="top" wrapText="1"/>
      <protection locked="0"/>
    </xf>
    <xf numFmtId="0" fontId="64" fillId="0" borderId="59" xfId="0" applyFont="1" applyBorder="1" applyAlignment="1">
      <alignment horizontal="center" vertical="center"/>
    </xf>
    <xf numFmtId="0" fontId="64" fillId="0" borderId="60" xfId="0" applyFont="1" applyBorder="1" applyAlignment="1">
      <alignment horizontal="center" vertical="center"/>
    </xf>
    <xf numFmtId="0" fontId="65" fillId="7" borderId="34" xfId="0" applyFont="1" applyFill="1" applyBorder="1" applyAlignment="1">
      <alignment horizontal="center"/>
    </xf>
    <xf numFmtId="0" fontId="65" fillId="7" borderId="6" xfId="0" applyFont="1" applyFill="1" applyBorder="1" applyAlignment="1">
      <alignment horizontal="center"/>
    </xf>
    <xf numFmtId="0" fontId="86" fillId="15" borderId="16" xfId="6" applyFont="1" applyFill="1" applyBorder="1" applyAlignment="1" applyProtection="1">
      <alignment horizontal="left" vertical="center" wrapText="1" indent="1"/>
    </xf>
    <xf numFmtId="0" fontId="86" fillId="15" borderId="18" xfId="6" applyFont="1" applyFill="1" applyBorder="1" applyAlignment="1" applyProtection="1">
      <alignment horizontal="left" vertical="center" wrapText="1" indent="1"/>
    </xf>
    <xf numFmtId="0" fontId="86" fillId="15" borderId="19" xfId="6" applyFont="1" applyFill="1" applyBorder="1" applyAlignment="1" applyProtection="1">
      <alignment horizontal="left" vertical="center" wrapText="1" indent="1"/>
    </xf>
    <xf numFmtId="0" fontId="65" fillId="7" borderId="66" xfId="0" applyFont="1" applyFill="1" applyBorder="1" applyAlignment="1">
      <alignment horizontal="center" vertical="center"/>
    </xf>
    <xf numFmtId="0" fontId="65" fillId="7" borderId="67" xfId="0" applyFont="1" applyFill="1" applyBorder="1" applyAlignment="1">
      <alignment horizontal="center" vertical="center"/>
    </xf>
    <xf numFmtId="0" fontId="0" fillId="0" borderId="56" xfId="0" applyBorder="1" applyAlignment="1">
      <alignment horizontal="center" vertical="center"/>
    </xf>
    <xf numFmtId="0" fontId="0" fillId="0" borderId="57" xfId="0" applyBorder="1" applyAlignment="1">
      <alignment horizontal="center" vertical="center"/>
    </xf>
    <xf numFmtId="0" fontId="139" fillId="15" borderId="128" xfId="6" quotePrefix="1" applyFont="1" applyFill="1" applyBorder="1" applyAlignment="1" applyProtection="1">
      <alignment horizontal="left" vertical="top" wrapText="1"/>
      <protection locked="0"/>
    </xf>
    <xf numFmtId="0" fontId="139" fillId="15" borderId="14" xfId="6" quotePrefix="1" applyFont="1" applyFill="1" applyBorder="1" applyAlignment="1" applyProtection="1">
      <alignment horizontal="left" vertical="top" wrapText="1"/>
      <protection locked="0"/>
    </xf>
    <xf numFmtId="0" fontId="139" fillId="15" borderId="4" xfId="6" quotePrefix="1" applyFont="1" applyFill="1" applyBorder="1" applyAlignment="1" applyProtection="1">
      <alignment horizontal="left" vertical="top" wrapText="1"/>
      <protection locked="0"/>
    </xf>
    <xf numFmtId="0" fontId="64" fillId="15" borderId="154" xfId="6" quotePrefix="1" applyFill="1" applyBorder="1" applyAlignment="1" applyProtection="1">
      <alignment horizontal="left" vertical="top" wrapText="1"/>
      <protection locked="0"/>
    </xf>
    <xf numFmtId="0" fontId="64" fillId="15" borderId="14" xfId="6" quotePrefix="1" applyFill="1" applyBorder="1" applyAlignment="1" applyProtection="1">
      <alignment horizontal="left" vertical="top" wrapText="1"/>
      <protection locked="0"/>
    </xf>
    <xf numFmtId="0" fontId="64" fillId="15" borderId="4" xfId="6" quotePrefix="1" applyFill="1" applyBorder="1" applyAlignment="1" applyProtection="1">
      <alignment horizontal="left" vertical="top" wrapText="1"/>
      <protection locked="0"/>
    </xf>
    <xf numFmtId="0" fontId="84" fillId="16" borderId="69" xfId="80" applyFont="1" applyFill="1" applyBorder="1" applyAlignment="1" applyProtection="1">
      <alignment horizontal="center" vertical="center" wrapText="1"/>
    </xf>
    <xf numFmtId="0" fontId="141" fillId="15" borderId="79" xfId="83" applyFont="1" applyFill="1" applyBorder="1" applyAlignment="1" applyProtection="1">
      <alignment horizontal="center"/>
    </xf>
    <xf numFmtId="0" fontId="141" fillId="15" borderId="70" xfId="83" applyFont="1" applyFill="1" applyBorder="1" applyAlignment="1" applyProtection="1">
      <alignment horizontal="center"/>
    </xf>
    <xf numFmtId="0" fontId="142" fillId="15" borderId="79" xfId="83" applyFont="1" applyFill="1" applyBorder="1" applyAlignment="1" applyProtection="1">
      <alignment horizontal="center" vertical="top"/>
    </xf>
    <xf numFmtId="0" fontId="142" fillId="15" borderId="86" xfId="83" applyFont="1" applyFill="1" applyBorder="1" applyAlignment="1" applyProtection="1">
      <alignment horizontal="center" vertical="top"/>
    </xf>
    <xf numFmtId="0" fontId="142" fillId="15" borderId="70" xfId="83" applyFont="1" applyFill="1" applyBorder="1" applyAlignment="1" applyProtection="1">
      <alignment horizontal="center" vertical="top"/>
    </xf>
    <xf numFmtId="0" fontId="140" fillId="4" borderId="0" xfId="6" applyFont="1" applyFill="1" applyBorder="1" applyAlignment="1" applyProtection="1">
      <alignment horizontal="center"/>
    </xf>
    <xf numFmtId="0" fontId="3" fillId="0" borderId="102" xfId="83" applyFont="1" applyBorder="1" applyAlignment="1" applyProtection="1">
      <alignment horizontal="left" vertical="top" wrapText="1"/>
      <protection locked="0"/>
    </xf>
    <xf numFmtId="0" fontId="55" fillId="0" borderId="81" xfId="83" applyBorder="1" applyAlignment="1" applyProtection="1">
      <alignment horizontal="left" vertical="top" wrapText="1"/>
      <protection locked="0"/>
    </xf>
    <xf numFmtId="0" fontId="55" fillId="0" borderId="101" xfId="83" applyBorder="1" applyAlignment="1" applyProtection="1">
      <alignment horizontal="left" vertical="top" wrapText="1"/>
      <protection locked="0"/>
    </xf>
    <xf numFmtId="0" fontId="55" fillId="0" borderId="90" xfId="83" applyBorder="1" applyAlignment="1" applyProtection="1">
      <alignment horizontal="left" vertical="top" wrapText="1"/>
      <protection locked="0"/>
    </xf>
    <xf numFmtId="0" fontId="55" fillId="0" borderId="82" xfId="83" applyBorder="1" applyAlignment="1" applyProtection="1">
      <alignment horizontal="left" vertical="top" wrapText="1"/>
      <protection locked="0"/>
    </xf>
    <xf numFmtId="0" fontId="55" fillId="0" borderId="80" xfId="83" applyBorder="1" applyAlignment="1" applyProtection="1">
      <alignment horizontal="left" vertical="top" wrapText="1"/>
      <protection locked="0"/>
    </xf>
    <xf numFmtId="0" fontId="92" fillId="0" borderId="102" xfId="83" applyFont="1" applyBorder="1" applyAlignment="1" applyProtection="1">
      <alignment horizontal="left" vertical="top" wrapText="1"/>
      <protection locked="0"/>
    </xf>
    <xf numFmtId="0" fontId="92" fillId="0" borderId="108" xfId="83" applyFont="1" applyBorder="1" applyAlignment="1" applyProtection="1">
      <alignment horizontal="left" vertical="top" wrapText="1"/>
      <protection locked="0"/>
    </xf>
    <xf numFmtId="0" fontId="92" fillId="0" borderId="81" xfId="83" applyFont="1" applyBorder="1" applyAlignment="1" applyProtection="1">
      <alignment horizontal="left" vertical="top" wrapText="1"/>
      <protection locked="0"/>
    </xf>
    <xf numFmtId="0" fontId="92" fillId="0" borderId="101" xfId="83" applyFont="1" applyBorder="1" applyAlignment="1" applyProtection="1">
      <alignment horizontal="left" vertical="top" wrapText="1"/>
      <protection locked="0"/>
    </xf>
    <xf numFmtId="0" fontId="92" fillId="0" borderId="0" xfId="83" applyFont="1" applyBorder="1" applyAlignment="1" applyProtection="1">
      <alignment horizontal="left" vertical="top" wrapText="1"/>
      <protection locked="0"/>
    </xf>
    <xf numFmtId="0" fontId="92" fillId="0" borderId="90" xfId="83" applyFont="1" applyBorder="1" applyAlignment="1" applyProtection="1">
      <alignment horizontal="left" vertical="top" wrapText="1"/>
      <protection locked="0"/>
    </xf>
    <xf numFmtId="0" fontId="92" fillId="0" borderId="82" xfId="83" applyFont="1" applyBorder="1" applyAlignment="1" applyProtection="1">
      <alignment horizontal="left" vertical="top" wrapText="1"/>
      <protection locked="0"/>
    </xf>
    <xf numFmtId="0" fontId="92" fillId="0" borderId="74" xfId="83" applyFont="1" applyBorder="1" applyAlignment="1" applyProtection="1">
      <alignment horizontal="left" vertical="top" wrapText="1"/>
      <protection locked="0"/>
    </xf>
    <xf numFmtId="0" fontId="92" fillId="0" borderId="80" xfId="83" applyFont="1" applyBorder="1" applyAlignment="1" applyProtection="1">
      <alignment horizontal="left" vertical="top" wrapText="1"/>
      <protection locked="0"/>
    </xf>
    <xf numFmtId="0" fontId="82" fillId="6" borderId="0" xfId="6" applyFont="1" applyFill="1" applyBorder="1" applyAlignment="1" applyProtection="1">
      <alignment horizontal="center" vertical="center"/>
    </xf>
    <xf numFmtId="0" fontId="105" fillId="30" borderId="134" xfId="87" applyFont="1" applyFill="1" applyBorder="1" applyAlignment="1" applyProtection="1">
      <alignment horizontal="left" vertical="top" wrapText="1"/>
    </xf>
    <xf numFmtId="0" fontId="105" fillId="30" borderId="134" xfId="87" applyFont="1" applyFill="1" applyBorder="1" applyAlignment="1" applyProtection="1">
      <alignment vertical="top" wrapText="1"/>
    </xf>
    <xf numFmtId="0" fontId="147" fillId="19" borderId="79" xfId="85" applyFont="1" applyFill="1" applyBorder="1" applyAlignment="1" applyProtection="1">
      <alignment horizontal="center" vertical="center" wrapText="1"/>
    </xf>
    <xf numFmtId="0" fontId="147" fillId="19" borderId="86" xfId="85" applyFont="1" applyFill="1" applyBorder="1" applyAlignment="1" applyProtection="1">
      <alignment horizontal="center" vertical="center" wrapText="1"/>
    </xf>
    <xf numFmtId="0" fontId="110" fillId="32" borderId="0" xfId="87" applyFont="1" applyFill="1" applyAlignment="1" applyProtection="1">
      <alignment horizontal="left" vertical="top" wrapText="1"/>
      <protection locked="0"/>
    </xf>
    <xf numFmtId="1" fontId="114" fillId="34" borderId="0" xfId="87" applyNumberFormat="1" applyFont="1" applyFill="1" applyBorder="1" applyAlignment="1">
      <alignment horizontal="center" vertical="center" wrapText="1"/>
    </xf>
    <xf numFmtId="1" fontId="159" fillId="44" borderId="126" xfId="87" applyNumberFormat="1" applyFont="1" applyFill="1" applyBorder="1" applyAlignment="1">
      <alignment horizontal="center" vertical="center" wrapText="1"/>
    </xf>
    <xf numFmtId="1" fontId="159" fillId="44" borderId="142" xfId="87" applyNumberFormat="1" applyFont="1" applyFill="1" applyBorder="1" applyAlignment="1">
      <alignment horizontal="center" vertical="center" wrapText="1"/>
    </xf>
    <xf numFmtId="1" fontId="159" fillId="44" borderId="147" xfId="87" applyNumberFormat="1" applyFont="1" applyFill="1" applyBorder="1" applyAlignment="1">
      <alignment horizontal="center" vertical="center" wrapText="1"/>
    </xf>
    <xf numFmtId="0" fontId="108" fillId="33" borderId="79" xfId="87" applyFont="1" applyFill="1" applyBorder="1" applyAlignment="1">
      <alignment horizontal="center"/>
    </xf>
    <xf numFmtId="0" fontId="108" fillId="33" borderId="86" xfId="87" applyFont="1" applyFill="1" applyBorder="1" applyAlignment="1">
      <alignment horizontal="center"/>
    </xf>
    <xf numFmtId="0" fontId="108" fillId="33" borderId="70" xfId="87" applyFont="1" applyFill="1" applyBorder="1" applyAlignment="1">
      <alignment horizontal="center"/>
    </xf>
    <xf numFmtId="0" fontId="109" fillId="27" borderId="0" xfId="87" applyFont="1" applyFill="1" applyAlignment="1">
      <alignment horizontal="left" vertical="top" wrapText="1"/>
    </xf>
    <xf numFmtId="0" fontId="110" fillId="33" borderId="0" xfId="87" applyFont="1" applyFill="1" applyAlignment="1">
      <alignment horizontal="left" vertical="center" wrapText="1"/>
    </xf>
    <xf numFmtId="0" fontId="114" fillId="33" borderId="0" xfId="87" applyFont="1" applyFill="1" applyAlignment="1">
      <alignment horizontal="left" vertical="center" wrapText="1"/>
    </xf>
    <xf numFmtId="0" fontId="108" fillId="33" borderId="79" xfId="87" applyFont="1" applyFill="1" applyBorder="1" applyAlignment="1" applyProtection="1">
      <alignment horizontal="center"/>
    </xf>
    <xf numFmtId="0" fontId="108" fillId="33" borderId="86" xfId="87" applyFont="1" applyFill="1" applyBorder="1" applyAlignment="1" applyProtection="1">
      <alignment horizontal="center"/>
    </xf>
    <xf numFmtId="0" fontId="108" fillId="33" borderId="70" xfId="87" applyFont="1" applyFill="1" applyBorder="1" applyAlignment="1" applyProtection="1">
      <alignment horizontal="center"/>
    </xf>
    <xf numFmtId="0" fontId="109" fillId="27" borderId="0" xfId="87" applyFont="1" applyFill="1" applyAlignment="1" applyProtection="1">
      <alignment horizontal="left" vertical="top" wrapText="1"/>
    </xf>
    <xf numFmtId="0" fontId="110" fillId="33" borderId="0" xfId="87" applyFont="1" applyFill="1" applyAlignment="1" applyProtection="1">
      <alignment horizontal="left" vertical="center" wrapText="1"/>
    </xf>
    <xf numFmtId="0" fontId="109" fillId="4" borderId="0" xfId="87" applyFont="1" applyFill="1" applyAlignment="1" applyProtection="1">
      <alignment horizontal="left" vertical="top" wrapText="1"/>
    </xf>
    <xf numFmtId="0" fontId="110" fillId="4" borderId="0" xfId="87" applyFont="1" applyFill="1" applyAlignment="1" applyProtection="1">
      <alignment horizontal="left" vertical="center" wrapText="1"/>
    </xf>
    <xf numFmtId="0" fontId="64" fillId="4" borderId="0" xfId="0" applyFont="1" applyFill="1" applyBorder="1" applyAlignment="1" applyProtection="1">
      <alignment horizontal="left" vertical="top" wrapText="1"/>
    </xf>
    <xf numFmtId="0" fontId="139" fillId="15" borderId="211" xfId="6" quotePrefix="1" applyFont="1" applyFill="1" applyBorder="1" applyAlignment="1" applyProtection="1">
      <alignment horizontal="left" vertical="top" wrapText="1"/>
    </xf>
    <xf numFmtId="0" fontId="139" fillId="15" borderId="14" xfId="6" quotePrefix="1" applyFont="1" applyFill="1" applyBorder="1" applyAlignment="1" applyProtection="1">
      <alignment horizontal="left" vertical="top" wrapText="1"/>
    </xf>
    <xf numFmtId="0" fontId="139" fillId="15" borderId="4" xfId="6" quotePrefix="1" applyFont="1" applyFill="1" applyBorder="1" applyAlignment="1" applyProtection="1">
      <alignment horizontal="left" vertical="top" wrapText="1"/>
    </xf>
    <xf numFmtId="0" fontId="64" fillId="15" borderId="211" xfId="6" quotePrefix="1" applyFill="1" applyBorder="1" applyAlignment="1" applyProtection="1">
      <alignment horizontal="left" vertical="top" wrapText="1"/>
    </xf>
    <xf numFmtId="0" fontId="64" fillId="4" borderId="188" xfId="0" applyFont="1" applyFill="1" applyBorder="1" applyAlignment="1">
      <alignment horizontal="left" vertical="top" wrapText="1"/>
    </xf>
    <xf numFmtId="0" fontId="64" fillId="4" borderId="189" xfId="0" applyFont="1" applyFill="1" applyBorder="1" applyAlignment="1">
      <alignment horizontal="left" vertical="top" wrapText="1"/>
    </xf>
    <xf numFmtId="0" fontId="110" fillId="32" borderId="0" xfId="87" applyFont="1" applyFill="1" applyAlignment="1">
      <alignment horizontal="left" vertical="top" wrapText="1"/>
    </xf>
    <xf numFmtId="0" fontId="161" fillId="34" borderId="0" xfId="87" applyFont="1" applyFill="1" applyBorder="1" applyAlignment="1">
      <alignment horizontal="center" vertical="center" wrapText="1"/>
    </xf>
    <xf numFmtId="0" fontId="163" fillId="34" borderId="0" xfId="87" applyFont="1" applyFill="1" applyBorder="1" applyAlignment="1">
      <alignment horizontal="center" vertical="center" wrapText="1"/>
    </xf>
    <xf numFmtId="0" fontId="52" fillId="4" borderId="0" xfId="87" applyFill="1" applyAlignment="1">
      <alignment horizontal="center"/>
    </xf>
    <xf numFmtId="0" fontId="163" fillId="32" borderId="0" xfId="87" applyFont="1" applyFill="1" applyAlignment="1">
      <alignment horizontal="left" vertical="top" wrapText="1"/>
    </xf>
    <xf numFmtId="0" fontId="162" fillId="32" borderId="0" xfId="87" applyFont="1" applyFill="1" applyAlignment="1">
      <alignment horizontal="left" vertical="top" wrapText="1"/>
    </xf>
    <xf numFmtId="0" fontId="164" fillId="32" borderId="0" xfId="87" applyFont="1" applyFill="1" applyAlignment="1">
      <alignment horizontal="left" vertical="top" wrapText="1"/>
    </xf>
    <xf numFmtId="0" fontId="109" fillId="27" borderId="108" xfId="87" applyFont="1" applyFill="1" applyBorder="1" applyAlignment="1">
      <alignment horizontal="center" vertical="top" wrapText="1"/>
    </xf>
    <xf numFmtId="0" fontId="110" fillId="4" borderId="0" xfId="87" applyFont="1" applyFill="1" applyAlignment="1">
      <alignment horizontal="left" vertical="center" wrapText="1"/>
    </xf>
    <xf numFmtId="0" fontId="92" fillId="4" borderId="16" xfId="87" applyFont="1" applyFill="1" applyBorder="1" applyAlignment="1">
      <alignment horizontal="center" wrapText="1"/>
    </xf>
    <xf numFmtId="0" fontId="92" fillId="4" borderId="18" xfId="87" applyFont="1" applyFill="1" applyBorder="1" applyAlignment="1">
      <alignment horizontal="center" wrapText="1"/>
    </xf>
    <xf numFmtId="0" fontId="92" fillId="4" borderId="19" xfId="87" applyFont="1" applyFill="1" applyBorder="1" applyAlignment="1">
      <alignment horizontal="center" wrapText="1"/>
    </xf>
    <xf numFmtId="0" fontId="109" fillId="4" borderId="108" xfId="87" applyFont="1" applyFill="1" applyBorder="1" applyAlignment="1">
      <alignment horizontal="left" vertical="top" wrapText="1"/>
    </xf>
    <xf numFmtId="0" fontId="108" fillId="4" borderId="79" xfId="87" applyFont="1" applyFill="1" applyBorder="1" applyAlignment="1">
      <alignment horizontal="center"/>
    </xf>
    <xf numFmtId="0" fontId="108" fillId="4" borderId="86" xfId="87" applyFont="1" applyFill="1" applyBorder="1" applyAlignment="1">
      <alignment horizontal="center"/>
    </xf>
    <xf numFmtId="0" fontId="108" fillId="4" borderId="70" xfId="87" applyFont="1" applyFill="1" applyBorder="1" applyAlignment="1">
      <alignment horizontal="center"/>
    </xf>
    <xf numFmtId="0" fontId="119" fillId="4" borderId="68" xfId="0" applyFont="1" applyFill="1" applyBorder="1" applyAlignment="1">
      <alignment vertical="top" wrapText="1"/>
    </xf>
    <xf numFmtId="0" fontId="119" fillId="4" borderId="0" xfId="0" applyFont="1" applyFill="1" applyBorder="1" applyAlignment="1">
      <alignment vertical="top" wrapText="1"/>
    </xf>
    <xf numFmtId="0" fontId="119" fillId="4" borderId="15" xfId="0" applyFont="1" applyFill="1" applyBorder="1" applyAlignment="1">
      <alignment vertical="top" wrapText="1"/>
    </xf>
    <xf numFmtId="0" fontId="64" fillId="4" borderId="68" xfId="0" applyFont="1" applyFill="1" applyBorder="1" applyAlignment="1">
      <alignment vertical="top" wrapText="1"/>
    </xf>
    <xf numFmtId="0" fontId="0" fillId="4" borderId="0" xfId="0" applyFill="1" applyBorder="1" applyAlignment="1">
      <alignment vertical="top" wrapText="1"/>
    </xf>
    <xf numFmtId="0" fontId="0" fillId="4" borderId="15" xfId="0" applyFill="1" applyBorder="1" applyAlignment="1">
      <alignment vertical="top" wrapText="1"/>
    </xf>
    <xf numFmtId="0" fontId="0" fillId="4" borderId="68" xfId="0" applyFill="1" applyBorder="1" applyAlignment="1">
      <alignment vertical="top" wrapText="1"/>
    </xf>
    <xf numFmtId="0" fontId="64" fillId="4" borderId="68" xfId="0" applyFont="1" applyFill="1" applyBorder="1" applyAlignment="1">
      <alignment horizontal="center" vertical="top" wrapText="1"/>
    </xf>
    <xf numFmtId="0" fontId="64" fillId="4" borderId="0" xfId="0" applyFont="1" applyFill="1" applyBorder="1" applyAlignment="1">
      <alignment horizontal="center" vertical="top" wrapText="1"/>
    </xf>
    <xf numFmtId="0" fontId="64" fillId="4" borderId="15" xfId="0" applyFont="1" applyFill="1" applyBorder="1" applyAlignment="1">
      <alignment horizontal="center" vertical="top" wrapText="1"/>
    </xf>
    <xf numFmtId="0" fontId="76" fillId="4" borderId="68" xfId="0" applyFont="1" applyFill="1" applyBorder="1" applyAlignment="1">
      <alignment vertical="top" wrapText="1"/>
    </xf>
    <xf numFmtId="0" fontId="76" fillId="4" borderId="0" xfId="0" applyFont="1" applyFill="1" applyBorder="1" applyAlignment="1">
      <alignment vertical="top" wrapText="1"/>
    </xf>
    <xf numFmtId="0" fontId="76" fillId="4" borderId="15" xfId="0" applyFont="1" applyFill="1" applyBorder="1" applyAlignment="1">
      <alignment vertical="top" wrapText="1"/>
    </xf>
    <xf numFmtId="0" fontId="64" fillId="4" borderId="0" xfId="0" applyFont="1" applyFill="1" applyBorder="1" applyAlignment="1">
      <alignment vertical="top" wrapText="1"/>
    </xf>
    <xf numFmtId="0" fontId="118" fillId="4" borderId="0" xfId="0" applyFont="1" applyFill="1" applyBorder="1" applyAlignment="1">
      <alignment horizontal="left" vertical="top" wrapText="1"/>
    </xf>
    <xf numFmtId="0" fontId="118" fillId="4" borderId="68" xfId="0" applyFont="1" applyFill="1" applyBorder="1" applyAlignment="1">
      <alignment horizontal="left" vertical="top" wrapText="1"/>
    </xf>
    <xf numFmtId="0" fontId="118" fillId="4" borderId="15" xfId="0" applyFont="1" applyFill="1" applyBorder="1" applyAlignment="1">
      <alignment horizontal="left" vertical="top" wrapText="1"/>
    </xf>
    <xf numFmtId="0" fontId="141" fillId="4" borderId="169" xfId="91" applyFont="1" applyFill="1" applyBorder="1" applyAlignment="1">
      <alignment horizontal="center" vertical="top"/>
    </xf>
    <xf numFmtId="0" fontId="78" fillId="5" borderId="34" xfId="0" applyFont="1" applyFill="1" applyBorder="1" applyAlignment="1">
      <alignment horizontal="left" vertical="center" wrapText="1"/>
    </xf>
    <xf numFmtId="0" fontId="78" fillId="5" borderId="35" xfId="0" applyFont="1" applyFill="1" applyBorder="1" applyAlignment="1">
      <alignment horizontal="left" vertical="center" wrapText="1"/>
    </xf>
    <xf numFmtId="0" fontId="89" fillId="14" borderId="34" xfId="0" applyFont="1" applyFill="1" applyBorder="1" applyAlignment="1">
      <alignment horizontal="center" vertical="center"/>
    </xf>
    <xf numFmtId="0" fontId="89" fillId="14" borderId="35" xfId="0" applyFont="1" applyFill="1" applyBorder="1" applyAlignment="1">
      <alignment horizontal="center" vertical="center"/>
    </xf>
    <xf numFmtId="0" fontId="78" fillId="5" borderId="31" xfId="0" applyFont="1" applyFill="1" applyBorder="1" applyAlignment="1">
      <alignment horizontal="left" vertical="center" wrapText="1"/>
    </xf>
    <xf numFmtId="0" fontId="84" fillId="0" borderId="0" xfId="80" applyFont="1" applyFill="1" applyBorder="1" applyAlignment="1" applyProtection="1">
      <alignment horizontal="left" wrapText="1"/>
    </xf>
    <xf numFmtId="0" fontId="89" fillId="14" borderId="34" xfId="0" applyFont="1" applyFill="1" applyBorder="1" applyAlignment="1">
      <alignment horizontal="left" vertical="center"/>
    </xf>
    <xf numFmtId="0" fontId="89" fillId="14" borderId="35" xfId="0" applyFont="1" applyFill="1" applyBorder="1" applyAlignment="1">
      <alignment horizontal="left" vertical="center"/>
    </xf>
    <xf numFmtId="0" fontId="89" fillId="14" borderId="31" xfId="0" applyFont="1" applyFill="1" applyBorder="1" applyAlignment="1">
      <alignment horizontal="left" vertical="center"/>
    </xf>
    <xf numFmtId="0" fontId="64" fillId="4" borderId="0" xfId="0" applyFont="1" applyFill="1" applyBorder="1" applyAlignment="1">
      <alignment horizontal="left" vertical="center" wrapText="1"/>
    </xf>
    <xf numFmtId="0" fontId="62" fillId="0" borderId="0" xfId="0" applyFont="1" applyFill="1" applyBorder="1" applyAlignment="1">
      <alignment horizontal="center" wrapText="1"/>
    </xf>
    <xf numFmtId="0" fontId="62" fillId="0" borderId="102" xfId="0" applyFont="1" applyBorder="1" applyAlignment="1">
      <alignment horizontal="left" vertical="top" wrapText="1"/>
    </xf>
    <xf numFmtId="0" fontId="62" fillId="0" borderId="108" xfId="0" applyFont="1" applyBorder="1" applyAlignment="1">
      <alignment horizontal="left" vertical="top" wrapText="1"/>
    </xf>
    <xf numFmtId="0" fontId="62" fillId="0" borderId="81" xfId="0" applyFont="1" applyBorder="1" applyAlignment="1">
      <alignment horizontal="left" vertical="top" wrapText="1"/>
    </xf>
    <xf numFmtId="0" fontId="62" fillId="0" borderId="82" xfId="0" applyFont="1" applyBorder="1" applyAlignment="1">
      <alignment horizontal="left" vertical="top" wrapText="1"/>
    </xf>
    <xf numFmtId="0" fontId="62" fillId="0" borderId="74" xfId="0" applyFont="1" applyBorder="1" applyAlignment="1">
      <alignment horizontal="left" vertical="top" wrapText="1"/>
    </xf>
    <xf numFmtId="0" fontId="62" fillId="0" borderId="80" xfId="0" applyFont="1" applyBorder="1" applyAlignment="1">
      <alignment horizontal="left" vertical="top" wrapText="1"/>
    </xf>
    <xf numFmtId="0" fontId="62" fillId="0" borderId="79" xfId="0" applyFont="1" applyBorder="1" applyAlignment="1">
      <alignment horizontal="center"/>
    </xf>
    <xf numFmtId="0" fontId="62" fillId="0" borderId="86" xfId="0" applyFont="1" applyBorder="1" applyAlignment="1">
      <alignment horizontal="center"/>
    </xf>
    <xf numFmtId="0" fontId="62" fillId="0" borderId="70" xfId="0" applyFont="1" applyBorder="1" applyAlignment="1">
      <alignment horizontal="center"/>
    </xf>
    <xf numFmtId="0" fontId="62" fillId="0" borderId="102" xfId="0" applyFont="1" applyBorder="1" applyAlignment="1">
      <alignment horizontal="center"/>
    </xf>
    <xf numFmtId="0" fontId="62" fillId="0" borderId="108" xfId="0" applyFont="1" applyBorder="1" applyAlignment="1">
      <alignment horizontal="center"/>
    </xf>
    <xf numFmtId="0" fontId="62" fillId="0" borderId="81" xfId="0" applyFont="1" applyBorder="1" applyAlignment="1">
      <alignment horizontal="center"/>
    </xf>
    <xf numFmtId="0" fontId="62" fillId="0" borderId="82" xfId="0" applyFont="1" applyBorder="1" applyAlignment="1">
      <alignment horizontal="center" wrapText="1"/>
    </xf>
    <xf numFmtId="0" fontId="62" fillId="0" borderId="74" xfId="0" applyFont="1" applyBorder="1" applyAlignment="1">
      <alignment horizontal="center" wrapText="1"/>
    </xf>
    <xf numFmtId="0" fontId="62" fillId="0" borderId="0" xfId="0" applyFont="1" applyAlignment="1">
      <alignment horizontal="left" vertical="top" wrapText="1"/>
    </xf>
    <xf numFmtId="0" fontId="64" fillId="4" borderId="0" xfId="0" applyFont="1" applyFill="1" applyAlignment="1">
      <alignment horizontal="left" vertical="top" wrapText="1"/>
    </xf>
    <xf numFmtId="0" fontId="0" fillId="4" borderId="0" xfId="0" applyFill="1" applyAlignment="1">
      <alignment horizontal="left" vertical="top" wrapText="1"/>
    </xf>
    <xf numFmtId="0" fontId="92" fillId="0" borderId="0" xfId="87" applyFont="1" applyAlignment="1">
      <alignment horizontal="left" vertical="top" wrapText="1"/>
    </xf>
    <xf numFmtId="0" fontId="92" fillId="0" borderId="74" xfId="87" applyFont="1" applyBorder="1" applyAlignment="1">
      <alignment horizontal="left" vertical="top" wrapText="1"/>
    </xf>
    <xf numFmtId="0" fontId="64" fillId="4" borderId="0" xfId="0" applyFont="1" applyFill="1" applyBorder="1" applyAlignment="1">
      <alignment horizontal="left"/>
    </xf>
    <xf numFmtId="0" fontId="62" fillId="4" borderId="86" xfId="0" applyFont="1" applyFill="1" applyBorder="1" applyAlignment="1">
      <alignment horizontal="center" wrapText="1"/>
    </xf>
    <xf numFmtId="0" fontId="64" fillId="4" borderId="108" xfId="0" applyFont="1" applyFill="1" applyBorder="1" applyAlignment="1">
      <alignment horizontal="left"/>
    </xf>
    <xf numFmtId="0" fontId="92" fillId="0" borderId="102" xfId="87" applyFont="1" applyBorder="1" applyAlignment="1">
      <alignment horizontal="left" vertical="top" wrapText="1"/>
    </xf>
    <xf numFmtId="0" fontId="92" fillId="0" borderId="108" xfId="87" applyFont="1" applyBorder="1" applyAlignment="1">
      <alignment horizontal="left" vertical="top" wrapText="1"/>
    </xf>
    <xf numFmtId="0" fontId="92" fillId="0" borderId="81" xfId="87" applyFont="1" applyBorder="1" applyAlignment="1">
      <alignment horizontal="left" vertical="top" wrapText="1"/>
    </xf>
    <xf numFmtId="0" fontId="92" fillId="0" borderId="82" xfId="87" applyFont="1" applyBorder="1" applyAlignment="1">
      <alignment horizontal="left" vertical="top" wrapText="1"/>
    </xf>
    <xf numFmtId="0" fontId="92" fillId="0" borderId="80" xfId="87" applyFont="1" applyBorder="1" applyAlignment="1">
      <alignment horizontal="left" vertical="top" wrapText="1"/>
    </xf>
    <xf numFmtId="0" fontId="52" fillId="4" borderId="103" xfId="87" applyFill="1" applyBorder="1" applyAlignment="1">
      <alignment horizontal="center"/>
    </xf>
    <xf numFmtId="0" fontId="28" fillId="4" borderId="163" xfId="87" applyFont="1" applyFill="1" applyBorder="1" applyAlignment="1">
      <alignment horizontal="left"/>
    </xf>
    <xf numFmtId="0" fontId="52" fillId="4" borderId="163" xfId="87" applyFill="1" applyBorder="1" applyAlignment="1">
      <alignment horizontal="left"/>
    </xf>
    <xf numFmtId="0" fontId="28" fillId="4" borderId="0" xfId="87" applyFont="1" applyFill="1" applyBorder="1" applyAlignment="1">
      <alignment horizontal="left"/>
    </xf>
    <xf numFmtId="0" fontId="52" fillId="4" borderId="0" xfId="87" applyFill="1" applyBorder="1" applyAlignment="1">
      <alignment horizontal="left"/>
    </xf>
    <xf numFmtId="0" fontId="52" fillId="4" borderId="0" xfId="87" applyFill="1" applyBorder="1" applyAlignment="1">
      <alignment horizontal="center"/>
    </xf>
    <xf numFmtId="0" fontId="64" fillId="0" borderId="0" xfId="0" applyFont="1" applyAlignment="1">
      <alignment horizontal="left"/>
    </xf>
    <xf numFmtId="0" fontId="0" fillId="0" borderId="0" xfId="0" applyAlignment="1">
      <alignment horizontal="left"/>
    </xf>
    <xf numFmtId="0" fontId="64" fillId="4" borderId="0" xfId="0" applyFont="1" applyFill="1" applyAlignment="1">
      <alignment horizontal="left" wrapText="1"/>
    </xf>
    <xf numFmtId="0" fontId="0" fillId="4" borderId="0" xfId="0" applyFill="1" applyAlignment="1">
      <alignment horizontal="left" wrapText="1"/>
    </xf>
    <xf numFmtId="0" fontId="62" fillId="4" borderId="86" xfId="0" applyFont="1" applyFill="1" applyBorder="1" applyAlignment="1">
      <alignment horizontal="center"/>
    </xf>
    <xf numFmtId="0" fontId="0" fillId="4" borderId="108" xfId="0" applyFill="1" applyBorder="1" applyAlignment="1">
      <alignment horizontal="left"/>
    </xf>
    <xf numFmtId="0" fontId="64" fillId="4" borderId="0" xfId="0" applyFont="1" applyFill="1" applyAlignment="1">
      <alignment shrinkToFit="1"/>
    </xf>
    <xf numFmtId="0" fontId="0" fillId="4" borderId="0" xfId="0" applyFill="1" applyAlignment="1">
      <alignment shrinkToFit="1"/>
    </xf>
    <xf numFmtId="0" fontId="64" fillId="4" borderId="0" xfId="0" applyFont="1" applyFill="1" applyAlignment="1">
      <alignment horizontal="left"/>
    </xf>
    <xf numFmtId="0" fontId="0" fillId="4" borderId="0" xfId="0" applyFill="1" applyAlignment="1">
      <alignment horizontal="left"/>
    </xf>
    <xf numFmtId="0" fontId="169" fillId="0" borderId="0" xfId="92" applyAlignment="1">
      <alignment horizontal="center"/>
    </xf>
    <xf numFmtId="0" fontId="64" fillId="4" borderId="90" xfId="0" applyFont="1" applyFill="1" applyBorder="1" applyAlignment="1">
      <alignment horizontal="left"/>
    </xf>
    <xf numFmtId="0" fontId="64" fillId="4" borderId="81" xfId="0" applyFont="1" applyFill="1" applyBorder="1" applyAlignment="1">
      <alignment horizontal="left"/>
    </xf>
    <xf numFmtId="0" fontId="64" fillId="4" borderId="108" xfId="0" applyFont="1" applyFill="1" applyBorder="1" applyAlignment="1">
      <alignment horizontal="left" vertical="top" wrapText="1"/>
    </xf>
    <xf numFmtId="0" fontId="64" fillId="4" borderId="90" xfId="0" applyFont="1" applyFill="1" applyBorder="1" applyAlignment="1">
      <alignment horizontal="left" vertical="top" wrapText="1"/>
    </xf>
    <xf numFmtId="0" fontId="9" fillId="4" borderId="0" xfId="87" applyFont="1" applyFill="1" applyBorder="1" applyAlignment="1">
      <alignment horizontal="left" vertical="top" wrapText="1"/>
    </xf>
    <xf numFmtId="0" fontId="9" fillId="4" borderId="90" xfId="87" applyFont="1" applyFill="1" applyBorder="1" applyAlignment="1">
      <alignment horizontal="left" vertical="top" wrapText="1"/>
    </xf>
    <xf numFmtId="0" fontId="64" fillId="0" borderId="0" xfId="0" applyFont="1" applyAlignment="1">
      <alignment wrapText="1"/>
    </xf>
    <xf numFmtId="0" fontId="62" fillId="4" borderId="70" xfId="0" applyFont="1" applyFill="1" applyBorder="1" applyAlignment="1">
      <alignment horizontal="center"/>
    </xf>
    <xf numFmtId="0" fontId="62" fillId="0" borderId="0" xfId="0" applyFont="1" applyBorder="1" applyAlignment="1">
      <alignment horizontal="left" vertical="top" wrapText="1"/>
    </xf>
    <xf numFmtId="0" fontId="64" fillId="4" borderId="0" xfId="0" applyFont="1" applyFill="1" applyAlignment="1">
      <alignment horizontal="left" vertical="top"/>
    </xf>
  </cellXfs>
  <cellStyles count="95">
    <cellStyle name="=C:\WINNT35\SYSTEM32\COMMAND.COM" xfId="81"/>
    <cellStyle name="Euro" xfId="8"/>
    <cellStyle name="Excel Built-in Normal" xfId="85"/>
    <cellStyle name="Excel Built-in Normal 2" xfId="89"/>
    <cellStyle name="Lien hypertexte" xfId="5" builtinId="8"/>
    <cellStyle name="Lien hypertexte 2" xfId="1"/>
    <cellStyle name="Normal" xfId="0" builtinId="0"/>
    <cellStyle name="Normal 10" xfId="10"/>
    <cellStyle name="Normal 11" xfId="11"/>
    <cellStyle name="Normal 12" xfId="83"/>
    <cellStyle name="Normal 12 2" xfId="93"/>
    <cellStyle name="Normal 12 2 2" xfId="94"/>
    <cellStyle name="Normal 13" xfId="86"/>
    <cellStyle name="Normal 14" xfId="91"/>
    <cellStyle name="Normal 14 2" xfId="87"/>
    <cellStyle name="Normal 14 2 2" xfId="90"/>
    <cellStyle name="Normal 15" xfId="92"/>
    <cellStyle name="Normal 2" xfId="2"/>
    <cellStyle name="Normal 2 2" xfId="12"/>
    <cellStyle name="Normal 2 2 2" xfId="13"/>
    <cellStyle name="Normal 2 2 2 2" xfId="14"/>
    <cellStyle name="Normal 2 2 2 2 2" xfId="15"/>
    <cellStyle name="Normal 2 2 2 3" xfId="16"/>
    <cellStyle name="Normal 2 2 3" xfId="17"/>
    <cellStyle name="Normal 2 2 3 2" xfId="18"/>
    <cellStyle name="Normal 2 2 4" xfId="19"/>
    <cellStyle name="Normal 2 3" xfId="20"/>
    <cellStyle name="Normal 2 3 2" xfId="21"/>
    <cellStyle name="Normal 2 3 2 2" xfId="22"/>
    <cellStyle name="Normal 2 3 3" xfId="23"/>
    <cellStyle name="Normal 2 4" xfId="24"/>
    <cellStyle name="Normal 2 4 2" xfId="25"/>
    <cellStyle name="Normal 2 5" xfId="26"/>
    <cellStyle name="Normal 2 6" xfId="88"/>
    <cellStyle name="Normal 3" xfId="3"/>
    <cellStyle name="Normal 3 2" xfId="7"/>
    <cellStyle name="Normal 3 2 2" xfId="27"/>
    <cellStyle name="Normal 3 2 2 2" xfId="28"/>
    <cellStyle name="Normal 3 2 2 2 2" xfId="29"/>
    <cellStyle name="Normal 3 2 2 2 2 2" xfId="30"/>
    <cellStyle name="Normal 3 2 2 2 3" xfId="31"/>
    <cellStyle name="Normal 3 2 2 3" xfId="32"/>
    <cellStyle name="Normal 3 2 2 3 2" xfId="33"/>
    <cellStyle name="Normal 3 2 2 4" xfId="34"/>
    <cellStyle name="Normal 3 2 3" xfId="35"/>
    <cellStyle name="Normal 3 2 3 2" xfId="36"/>
    <cellStyle name="Normal 3 2 3 2 2" xfId="37"/>
    <cellStyle name="Normal 3 2 3 3" xfId="38"/>
    <cellStyle name="Normal 3 2 4" xfId="39"/>
    <cellStyle name="Normal 3 2 4 2" xfId="40"/>
    <cellStyle name="Normal 3 2 5" xfId="41"/>
    <cellStyle name="Normal 3 3" xfId="42"/>
    <cellStyle name="Normal 3 3 2" xfId="43"/>
    <cellStyle name="Normal 3 3 2 2" xfId="44"/>
    <cellStyle name="Normal 3 3 2 2 2" xfId="45"/>
    <cellStyle name="Normal 3 3 2 3" xfId="46"/>
    <cellStyle name="Normal 3 3 3" xfId="47"/>
    <cellStyle name="Normal 3 3 3 2" xfId="48"/>
    <cellStyle name="Normal 3 3 4" xfId="49"/>
    <cellStyle name="Normal 3 3 5" xfId="82"/>
    <cellStyle name="Normal 3 4" xfId="50"/>
    <cellStyle name="Normal 3 4 2" xfId="51"/>
    <cellStyle name="Normal 3 4 2 2" xfId="52"/>
    <cellStyle name="Normal 3 4 3" xfId="53"/>
    <cellStyle name="Normal 3 5" xfId="54"/>
    <cellStyle name="Normal 3 5 2" xfId="55"/>
    <cellStyle name="Normal 3 6" xfId="56"/>
    <cellStyle name="Normal 3 7" xfId="80"/>
    <cellStyle name="Normal 3 7 2" xfId="84"/>
    <cellStyle name="Normal 4" xfId="6"/>
    <cellStyle name="Normal 5" xfId="9"/>
    <cellStyle name="Normal 5 2" xfId="57"/>
    <cellStyle name="Normal 5 2 2" xfId="58"/>
    <cellStyle name="Normal 5 2 2 2" xfId="59"/>
    <cellStyle name="Normal 5 2 2 2 2" xfId="60"/>
    <cellStyle name="Normal 5 2 2 3" xfId="61"/>
    <cellStyle name="Normal 5 2 3" xfId="62"/>
    <cellStyle name="Normal 5 2 3 2" xfId="63"/>
    <cellStyle name="Normal 5 2 4" xfId="64"/>
    <cellStyle name="Normal 5 3" xfId="65"/>
    <cellStyle name="Normal 5 3 2" xfId="66"/>
    <cellStyle name="Normal 5 3 2 2" xfId="67"/>
    <cellStyle name="Normal 5 3 3" xfId="68"/>
    <cellStyle name="Normal 5 4" xfId="69"/>
    <cellStyle name="Normal 5 4 2" xfId="70"/>
    <cellStyle name="Normal 5 5" xfId="71"/>
    <cellStyle name="Normal 6" xfId="72"/>
    <cellStyle name="Normal 7" xfId="73"/>
    <cellStyle name="Normal 7 2" xfId="74"/>
    <cellStyle name="Normal 7 2 2" xfId="75"/>
    <cellStyle name="Normal 7 3" xfId="76"/>
    <cellStyle name="Normal 8" xfId="77"/>
    <cellStyle name="Normal 9" xfId="78"/>
    <cellStyle name="Normal 9 2" xfId="79"/>
    <cellStyle name="Normal_20060613-FAC-AGFI-C116" xfId="4"/>
  </cellStyles>
  <dxfs count="16">
    <dxf>
      <font>
        <color rgb="FF9C0006"/>
      </font>
      <fill>
        <patternFill>
          <bgColor rgb="FFFFC7CE"/>
        </patternFill>
      </fill>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gradientFill degree="90">
          <stop position="0">
            <color theme="0"/>
          </stop>
          <stop position="1">
            <color rgb="FFFF0000"/>
          </stop>
        </gradientFill>
      </fill>
    </dxf>
    <dxf>
      <numFmt numFmtId="3" formatCode="#,##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s>
  <tableStyles count="1" defaultTableStyle="TableStyleMedium2" defaultPivotStyle="PivotStyleLight16">
    <tableStyle name="Style de tableau 1" pivot="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DDDDDD"/>
      <rgbColor rgb="00FFFF00"/>
      <rgbColor rgb="0000FFFF"/>
      <rgbColor rgb="009D9DFF"/>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99FF"/>
      <color rgb="FFFFFFFF"/>
      <color rgb="FF660033"/>
      <color rgb="FFFFC081"/>
      <color rgb="FFFF9933"/>
      <color rgb="FFBBA8D8"/>
      <color rgb="FFDC6464"/>
      <color rgb="FFFFFF99"/>
      <color rgb="FF009187"/>
      <color rgb="FF9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externalLink" Target="externalLinks/externalLink8.xml"/><Relationship Id="rId66"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7.xml"/><Relationship Id="rId61"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externalLink" Target="externalLinks/externalLink10.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9.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F2C0-4DED-891B-5410FFAF56D9}"/>
              </c:ext>
            </c:extLst>
          </c:dPt>
          <c:dPt>
            <c:idx val="2"/>
            <c:bubble3D val="0"/>
            <c:spPr>
              <a:solidFill>
                <a:srgbClr val="FFC081"/>
              </a:solidFill>
              <a:ln w="25400">
                <a:noFill/>
              </a:ln>
            </c:spPr>
            <c:extLst>
              <c:ext xmlns:c16="http://schemas.microsoft.com/office/drawing/2014/chart" uri="{C3380CC4-5D6E-409C-BE32-E72D297353CC}">
                <c16:uniqueId val="{00000003-F2C0-4DED-891B-5410FFAF56D9}"/>
              </c:ext>
            </c:extLst>
          </c:dPt>
          <c:dPt>
            <c:idx val="3"/>
            <c:bubble3D val="0"/>
            <c:spPr>
              <a:solidFill>
                <a:srgbClr val="FF9900"/>
              </a:solidFill>
              <a:ln w="25400">
                <a:noFill/>
              </a:ln>
            </c:spPr>
            <c:extLst>
              <c:ext xmlns:c16="http://schemas.microsoft.com/office/drawing/2014/chart" uri="{C3380CC4-5D6E-409C-BE32-E72D297353CC}">
                <c16:uniqueId val="{00000005-F2C0-4DED-891B-5410FFAF56D9}"/>
              </c:ext>
            </c:extLst>
          </c:dPt>
          <c:dPt>
            <c:idx val="4"/>
            <c:bubble3D val="0"/>
            <c:spPr>
              <a:solidFill>
                <a:srgbClr val="DC6464"/>
              </a:solidFill>
              <a:ln w="25400">
                <a:noFill/>
              </a:ln>
            </c:spPr>
            <c:extLst>
              <c:ext xmlns:c16="http://schemas.microsoft.com/office/drawing/2014/chart" uri="{C3380CC4-5D6E-409C-BE32-E72D297353CC}">
                <c16:uniqueId val="{00000007-F2C0-4DED-891B-5410FFAF56D9}"/>
              </c:ext>
            </c:extLst>
          </c:dPt>
          <c:dPt>
            <c:idx val="5"/>
            <c:bubble3D val="0"/>
            <c:spPr>
              <a:noFill/>
              <a:ln w="12700">
                <a:noFill/>
                <a:prstDash val="solid"/>
              </a:ln>
            </c:spPr>
            <c:extLst>
              <c:ext xmlns:c16="http://schemas.microsoft.com/office/drawing/2014/chart" uri="{C3380CC4-5D6E-409C-BE32-E72D297353CC}">
                <c16:uniqueId val="{00000009-F2C0-4DED-891B-5410FFAF56D9}"/>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F2C0-4DED-891B-5410FFAF56D9}"/>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F2C0-4DED-891B-5410FFAF56D9}"/>
              </c:ext>
            </c:extLst>
          </c:dPt>
          <c:dPt>
            <c:idx val="2"/>
            <c:bubble3D val="0"/>
            <c:spPr>
              <a:solidFill>
                <a:srgbClr val="FFC081"/>
              </a:solidFill>
              <a:ln w="25400">
                <a:noFill/>
              </a:ln>
            </c:spPr>
            <c:extLst>
              <c:ext xmlns:c16="http://schemas.microsoft.com/office/drawing/2014/chart" uri="{C3380CC4-5D6E-409C-BE32-E72D297353CC}">
                <c16:uniqueId val="{0000000E-F2C0-4DED-891B-5410FFAF56D9}"/>
              </c:ext>
            </c:extLst>
          </c:dPt>
          <c:dPt>
            <c:idx val="3"/>
            <c:bubble3D val="0"/>
            <c:spPr>
              <a:solidFill>
                <a:srgbClr val="FF9900"/>
              </a:solidFill>
              <a:ln w="25400">
                <a:noFill/>
              </a:ln>
            </c:spPr>
            <c:extLst>
              <c:ext xmlns:c16="http://schemas.microsoft.com/office/drawing/2014/chart" uri="{C3380CC4-5D6E-409C-BE32-E72D297353CC}">
                <c16:uniqueId val="{00000010-F2C0-4DED-891B-5410FFAF56D9}"/>
              </c:ext>
            </c:extLst>
          </c:dPt>
          <c:dPt>
            <c:idx val="4"/>
            <c:bubble3D val="0"/>
            <c:spPr>
              <a:solidFill>
                <a:srgbClr val="DC6464"/>
              </a:solidFill>
              <a:ln w="25400">
                <a:noFill/>
              </a:ln>
            </c:spPr>
            <c:extLst>
              <c:ext xmlns:c16="http://schemas.microsoft.com/office/drawing/2014/chart" uri="{C3380CC4-5D6E-409C-BE32-E72D297353CC}">
                <c16:uniqueId val="{00000012-F2C0-4DED-891B-5410FFAF56D9}"/>
              </c:ext>
            </c:extLst>
          </c:dPt>
          <c:dPt>
            <c:idx val="5"/>
            <c:bubble3D val="0"/>
            <c:spPr>
              <a:noFill/>
              <a:ln w="12700">
                <a:noFill/>
                <a:prstDash val="solid"/>
              </a:ln>
            </c:spPr>
            <c:extLst>
              <c:ext xmlns:c16="http://schemas.microsoft.com/office/drawing/2014/chart" uri="{C3380CC4-5D6E-409C-BE32-E72D297353CC}">
                <c16:uniqueId val="{00000014-F2C0-4DED-891B-5410FFAF56D9}"/>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F2C0-4DED-891B-5410FFAF56D9}"/>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1"/>
          <c:order val="1"/>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36D9-4513-8EF4-33B8E2158654}"/>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36D9-4513-8EF4-33B8E2158654}"/>
              </c:ext>
            </c:extLst>
          </c:dPt>
          <c:dPt>
            <c:idx val="2"/>
            <c:bubble3D val="0"/>
            <c:spPr>
              <a:noFill/>
              <a:ln w="25400">
                <a:noFill/>
              </a:ln>
            </c:spPr>
            <c:extLst>
              <c:ext xmlns:c16="http://schemas.microsoft.com/office/drawing/2014/chart" uri="{C3380CC4-5D6E-409C-BE32-E72D297353CC}">
                <c16:uniqueId val="{00000005-36D9-4513-8EF4-33B8E2158654}"/>
              </c:ext>
            </c:extLst>
          </c:dPt>
          <c:val>
            <c:numRef>
              <c:f>'1_Questionnaire'!$Q$87:$Q$89</c:f>
              <c:numCache>
                <c:formatCode>0</c:formatCode>
                <c:ptCount val="3"/>
                <c:pt idx="0">
                  <c:v>80.181818181818187</c:v>
                </c:pt>
                <c:pt idx="1">
                  <c:v>1</c:v>
                </c:pt>
                <c:pt idx="2">
                  <c:v>118.81818181818181</c:v>
                </c:pt>
              </c:numCache>
            </c:numRef>
          </c:val>
          <c:extLst>
            <c:ext xmlns:c16="http://schemas.microsoft.com/office/drawing/2014/chart" uri="{C3380CC4-5D6E-409C-BE32-E72D297353CC}">
              <c16:uniqueId val="{00000006-36D9-4513-8EF4-33B8E2158654}"/>
            </c:ext>
          </c:extLst>
        </c:ser>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8-36D9-4513-8EF4-33B8E2158654}"/>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A-36D9-4513-8EF4-33B8E2158654}"/>
              </c:ext>
            </c:extLst>
          </c:dPt>
          <c:dPt>
            <c:idx val="2"/>
            <c:bubble3D val="0"/>
            <c:spPr>
              <a:noFill/>
              <a:ln w="25400">
                <a:noFill/>
              </a:ln>
            </c:spPr>
            <c:extLst>
              <c:ext xmlns:c16="http://schemas.microsoft.com/office/drawing/2014/chart" uri="{C3380CC4-5D6E-409C-BE32-E72D297353CC}">
                <c16:uniqueId val="{0000000C-36D9-4513-8EF4-33B8E2158654}"/>
              </c:ext>
            </c:extLst>
          </c:dPt>
          <c:val>
            <c:numRef>
              <c:f>'1_Questionnaire'!$Q$87:$Q$89</c:f>
              <c:numCache>
                <c:formatCode>0</c:formatCode>
                <c:ptCount val="3"/>
                <c:pt idx="0">
                  <c:v>80.181818181818187</c:v>
                </c:pt>
                <c:pt idx="1">
                  <c:v>1</c:v>
                </c:pt>
                <c:pt idx="2">
                  <c:v>118.81818181818181</c:v>
                </c:pt>
              </c:numCache>
            </c:numRef>
          </c:val>
          <c:extLst>
            <c:ext xmlns:c16="http://schemas.microsoft.com/office/drawing/2014/chart" uri="{C3380CC4-5D6E-409C-BE32-E72D297353CC}">
              <c16:uniqueId val="{0000000D-36D9-4513-8EF4-33B8E2158654}"/>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4E10-4981-B319-08F1EBE36A4D}"/>
              </c:ext>
            </c:extLst>
          </c:dPt>
          <c:dPt>
            <c:idx val="2"/>
            <c:bubble3D val="0"/>
            <c:spPr>
              <a:solidFill>
                <a:srgbClr val="FFC081"/>
              </a:solidFill>
              <a:ln w="25400">
                <a:noFill/>
              </a:ln>
            </c:spPr>
            <c:extLst>
              <c:ext xmlns:c16="http://schemas.microsoft.com/office/drawing/2014/chart" uri="{C3380CC4-5D6E-409C-BE32-E72D297353CC}">
                <c16:uniqueId val="{00000003-4E10-4981-B319-08F1EBE36A4D}"/>
              </c:ext>
            </c:extLst>
          </c:dPt>
          <c:dPt>
            <c:idx val="3"/>
            <c:bubble3D val="0"/>
            <c:spPr>
              <a:solidFill>
                <a:srgbClr val="FF9900"/>
              </a:solidFill>
              <a:ln w="25400">
                <a:noFill/>
              </a:ln>
            </c:spPr>
            <c:extLst>
              <c:ext xmlns:c16="http://schemas.microsoft.com/office/drawing/2014/chart" uri="{C3380CC4-5D6E-409C-BE32-E72D297353CC}">
                <c16:uniqueId val="{00000005-4E10-4981-B319-08F1EBE36A4D}"/>
              </c:ext>
            </c:extLst>
          </c:dPt>
          <c:dPt>
            <c:idx val="4"/>
            <c:bubble3D val="0"/>
            <c:spPr>
              <a:solidFill>
                <a:srgbClr val="DC6464"/>
              </a:solidFill>
              <a:ln w="25400">
                <a:noFill/>
              </a:ln>
            </c:spPr>
            <c:extLst>
              <c:ext xmlns:c16="http://schemas.microsoft.com/office/drawing/2014/chart" uri="{C3380CC4-5D6E-409C-BE32-E72D297353CC}">
                <c16:uniqueId val="{00000007-4E10-4981-B319-08F1EBE36A4D}"/>
              </c:ext>
            </c:extLst>
          </c:dPt>
          <c:dPt>
            <c:idx val="5"/>
            <c:bubble3D val="0"/>
            <c:spPr>
              <a:noFill/>
              <a:ln w="12700">
                <a:noFill/>
                <a:prstDash val="solid"/>
              </a:ln>
            </c:spPr>
            <c:extLst>
              <c:ext xmlns:c16="http://schemas.microsoft.com/office/drawing/2014/chart" uri="{C3380CC4-5D6E-409C-BE32-E72D297353CC}">
                <c16:uniqueId val="{00000009-4E10-4981-B319-08F1EBE36A4D}"/>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4E10-4981-B319-08F1EBE36A4D}"/>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1"/>
          <c:order val="1"/>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7006-469E-BED0-5C684F0760F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7006-469E-BED0-5C684F0760FC}"/>
              </c:ext>
            </c:extLst>
          </c:dPt>
          <c:dPt>
            <c:idx val="2"/>
            <c:bubble3D val="0"/>
            <c:spPr>
              <a:noFill/>
              <a:ln w="25400">
                <a:noFill/>
              </a:ln>
            </c:spPr>
            <c:extLst>
              <c:ext xmlns:c16="http://schemas.microsoft.com/office/drawing/2014/chart" uri="{C3380CC4-5D6E-409C-BE32-E72D297353CC}">
                <c16:uniqueId val="{00000005-7006-469E-BED0-5C684F0760FC}"/>
              </c:ext>
            </c:extLst>
          </c:dPt>
          <c:val>
            <c:numRef>
              <c:f>'1_Questionnaire'!$R$87:$R$89</c:f>
              <c:numCache>
                <c:formatCode>0</c:formatCode>
                <c:ptCount val="3"/>
                <c:pt idx="0">
                  <c:v>53.454545454545453</c:v>
                </c:pt>
                <c:pt idx="1">
                  <c:v>1</c:v>
                </c:pt>
                <c:pt idx="2">
                  <c:v>145.54545454545456</c:v>
                </c:pt>
              </c:numCache>
            </c:numRef>
          </c:val>
          <c:extLst>
            <c:ext xmlns:c16="http://schemas.microsoft.com/office/drawing/2014/chart" uri="{C3380CC4-5D6E-409C-BE32-E72D297353CC}">
              <c16:uniqueId val="{00000006-7006-469E-BED0-5C684F0760FC}"/>
            </c:ext>
          </c:extLst>
        </c:ser>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8-7006-469E-BED0-5C684F0760F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A-7006-469E-BED0-5C684F0760FC}"/>
              </c:ext>
            </c:extLst>
          </c:dPt>
          <c:dPt>
            <c:idx val="2"/>
            <c:bubble3D val="0"/>
            <c:spPr>
              <a:noFill/>
              <a:ln w="25400">
                <a:noFill/>
              </a:ln>
            </c:spPr>
            <c:extLst>
              <c:ext xmlns:c16="http://schemas.microsoft.com/office/drawing/2014/chart" uri="{C3380CC4-5D6E-409C-BE32-E72D297353CC}">
                <c16:uniqueId val="{0000000C-7006-469E-BED0-5C684F0760FC}"/>
              </c:ext>
            </c:extLst>
          </c:dPt>
          <c:val>
            <c:numRef>
              <c:f>'1_Questionnaire'!$Q$87:$Q$89</c:f>
              <c:numCache>
                <c:formatCode>0</c:formatCode>
                <c:ptCount val="3"/>
                <c:pt idx="0">
                  <c:v>80.181818181818187</c:v>
                </c:pt>
                <c:pt idx="1">
                  <c:v>1</c:v>
                </c:pt>
                <c:pt idx="2">
                  <c:v>118.81818181818181</c:v>
                </c:pt>
              </c:numCache>
            </c:numRef>
          </c:val>
          <c:extLst>
            <c:ext xmlns:c16="http://schemas.microsoft.com/office/drawing/2014/chart" uri="{C3380CC4-5D6E-409C-BE32-E72D297353CC}">
              <c16:uniqueId val="{0000000D-7006-469E-BED0-5C684F0760FC}"/>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EBE9-4604-AF42-9374621BBE58}"/>
              </c:ext>
            </c:extLst>
          </c:dPt>
          <c:dPt>
            <c:idx val="2"/>
            <c:bubble3D val="0"/>
            <c:spPr>
              <a:solidFill>
                <a:srgbClr val="FFC081"/>
              </a:solidFill>
              <a:ln w="25400">
                <a:noFill/>
              </a:ln>
            </c:spPr>
            <c:extLst>
              <c:ext xmlns:c16="http://schemas.microsoft.com/office/drawing/2014/chart" uri="{C3380CC4-5D6E-409C-BE32-E72D297353CC}">
                <c16:uniqueId val="{00000003-EBE9-4604-AF42-9374621BBE58}"/>
              </c:ext>
            </c:extLst>
          </c:dPt>
          <c:dPt>
            <c:idx val="3"/>
            <c:bubble3D val="0"/>
            <c:spPr>
              <a:solidFill>
                <a:srgbClr val="FF9900"/>
              </a:solidFill>
              <a:ln w="25400">
                <a:noFill/>
              </a:ln>
            </c:spPr>
            <c:extLst>
              <c:ext xmlns:c16="http://schemas.microsoft.com/office/drawing/2014/chart" uri="{C3380CC4-5D6E-409C-BE32-E72D297353CC}">
                <c16:uniqueId val="{00000005-EBE9-4604-AF42-9374621BBE58}"/>
              </c:ext>
            </c:extLst>
          </c:dPt>
          <c:dPt>
            <c:idx val="4"/>
            <c:bubble3D val="0"/>
            <c:spPr>
              <a:solidFill>
                <a:srgbClr val="DC6464"/>
              </a:solidFill>
              <a:ln w="25400">
                <a:noFill/>
              </a:ln>
            </c:spPr>
            <c:extLst>
              <c:ext xmlns:c16="http://schemas.microsoft.com/office/drawing/2014/chart" uri="{C3380CC4-5D6E-409C-BE32-E72D297353CC}">
                <c16:uniqueId val="{00000007-EBE9-4604-AF42-9374621BBE58}"/>
              </c:ext>
            </c:extLst>
          </c:dPt>
          <c:dPt>
            <c:idx val="5"/>
            <c:bubble3D val="0"/>
            <c:spPr>
              <a:noFill/>
              <a:ln w="12700">
                <a:noFill/>
                <a:prstDash val="solid"/>
              </a:ln>
            </c:spPr>
            <c:extLst>
              <c:ext xmlns:c16="http://schemas.microsoft.com/office/drawing/2014/chart" uri="{C3380CC4-5D6E-409C-BE32-E72D297353CC}">
                <c16:uniqueId val="{00000009-EBE9-4604-AF42-9374621BBE58}"/>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EBE9-4604-AF42-9374621BBE58}"/>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EBE9-4604-AF42-9374621BBE58}"/>
              </c:ext>
            </c:extLst>
          </c:dPt>
          <c:dPt>
            <c:idx val="2"/>
            <c:bubble3D val="0"/>
            <c:spPr>
              <a:solidFill>
                <a:srgbClr val="FFC081"/>
              </a:solidFill>
              <a:ln w="25400">
                <a:noFill/>
              </a:ln>
            </c:spPr>
            <c:extLst>
              <c:ext xmlns:c16="http://schemas.microsoft.com/office/drawing/2014/chart" uri="{C3380CC4-5D6E-409C-BE32-E72D297353CC}">
                <c16:uniqueId val="{0000000E-EBE9-4604-AF42-9374621BBE58}"/>
              </c:ext>
            </c:extLst>
          </c:dPt>
          <c:dPt>
            <c:idx val="3"/>
            <c:bubble3D val="0"/>
            <c:spPr>
              <a:solidFill>
                <a:srgbClr val="FF9900"/>
              </a:solidFill>
              <a:ln w="25400">
                <a:noFill/>
              </a:ln>
            </c:spPr>
            <c:extLst>
              <c:ext xmlns:c16="http://schemas.microsoft.com/office/drawing/2014/chart" uri="{C3380CC4-5D6E-409C-BE32-E72D297353CC}">
                <c16:uniqueId val="{00000010-EBE9-4604-AF42-9374621BBE58}"/>
              </c:ext>
            </c:extLst>
          </c:dPt>
          <c:dPt>
            <c:idx val="4"/>
            <c:bubble3D val="0"/>
            <c:spPr>
              <a:solidFill>
                <a:srgbClr val="DC6464"/>
              </a:solidFill>
              <a:ln w="25400">
                <a:noFill/>
              </a:ln>
            </c:spPr>
            <c:extLst>
              <c:ext xmlns:c16="http://schemas.microsoft.com/office/drawing/2014/chart" uri="{C3380CC4-5D6E-409C-BE32-E72D297353CC}">
                <c16:uniqueId val="{00000012-EBE9-4604-AF42-9374621BBE58}"/>
              </c:ext>
            </c:extLst>
          </c:dPt>
          <c:dPt>
            <c:idx val="5"/>
            <c:bubble3D val="0"/>
            <c:spPr>
              <a:noFill/>
              <a:ln w="12700">
                <a:noFill/>
                <a:prstDash val="solid"/>
              </a:ln>
            </c:spPr>
            <c:extLst>
              <c:ext xmlns:c16="http://schemas.microsoft.com/office/drawing/2014/chart" uri="{C3380CC4-5D6E-409C-BE32-E72D297353CC}">
                <c16:uniqueId val="{00000014-EBE9-4604-AF42-9374621BBE58}"/>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EBE9-4604-AF42-9374621BBE58}"/>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B844-410E-8C2D-8BDEE3E29EC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B844-410E-8C2D-8BDEE3E29ECC}"/>
              </c:ext>
            </c:extLst>
          </c:dPt>
          <c:dPt>
            <c:idx val="2"/>
            <c:bubble3D val="0"/>
            <c:spPr>
              <a:noFill/>
              <a:ln w="25400">
                <a:noFill/>
              </a:ln>
            </c:spPr>
            <c:extLst>
              <c:ext xmlns:c16="http://schemas.microsoft.com/office/drawing/2014/chart" uri="{C3380CC4-5D6E-409C-BE32-E72D297353CC}">
                <c16:uniqueId val="{00000005-B844-410E-8C2D-8BDEE3E29ECC}"/>
              </c:ext>
            </c:extLst>
          </c:dPt>
          <c:val>
            <c:numRef>
              <c:f>'1_Questionnaire'!$S$87:$S$89</c:f>
              <c:numCache>
                <c:formatCode>0</c:formatCode>
                <c:ptCount val="3"/>
                <c:pt idx="0">
                  <c:v>30.153846153846157</c:v>
                </c:pt>
                <c:pt idx="1">
                  <c:v>1</c:v>
                </c:pt>
                <c:pt idx="2">
                  <c:v>168.84615384615384</c:v>
                </c:pt>
              </c:numCache>
            </c:numRef>
          </c:val>
          <c:extLst>
            <c:ext xmlns:c16="http://schemas.microsoft.com/office/drawing/2014/chart" uri="{C3380CC4-5D6E-409C-BE32-E72D297353CC}">
              <c16:uniqueId val="{00000006-B844-410E-8C2D-8BDEE3E29ECC}"/>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F8C1-4408-BC0D-62018A4E9FF0}"/>
              </c:ext>
            </c:extLst>
          </c:dPt>
          <c:dPt>
            <c:idx val="2"/>
            <c:bubble3D val="0"/>
            <c:spPr>
              <a:solidFill>
                <a:srgbClr val="FFC081"/>
              </a:solidFill>
              <a:ln w="25400">
                <a:noFill/>
              </a:ln>
            </c:spPr>
            <c:extLst>
              <c:ext xmlns:c16="http://schemas.microsoft.com/office/drawing/2014/chart" uri="{C3380CC4-5D6E-409C-BE32-E72D297353CC}">
                <c16:uniqueId val="{00000003-F8C1-4408-BC0D-62018A4E9FF0}"/>
              </c:ext>
            </c:extLst>
          </c:dPt>
          <c:dPt>
            <c:idx val="3"/>
            <c:bubble3D val="0"/>
            <c:spPr>
              <a:solidFill>
                <a:srgbClr val="FF9900"/>
              </a:solidFill>
              <a:ln w="25400">
                <a:noFill/>
              </a:ln>
            </c:spPr>
            <c:extLst>
              <c:ext xmlns:c16="http://schemas.microsoft.com/office/drawing/2014/chart" uri="{C3380CC4-5D6E-409C-BE32-E72D297353CC}">
                <c16:uniqueId val="{00000005-F8C1-4408-BC0D-62018A4E9FF0}"/>
              </c:ext>
            </c:extLst>
          </c:dPt>
          <c:dPt>
            <c:idx val="4"/>
            <c:bubble3D val="0"/>
            <c:spPr>
              <a:solidFill>
                <a:srgbClr val="DC6464"/>
              </a:solidFill>
              <a:ln w="25400">
                <a:noFill/>
              </a:ln>
            </c:spPr>
            <c:extLst>
              <c:ext xmlns:c16="http://schemas.microsoft.com/office/drawing/2014/chart" uri="{C3380CC4-5D6E-409C-BE32-E72D297353CC}">
                <c16:uniqueId val="{00000007-F8C1-4408-BC0D-62018A4E9FF0}"/>
              </c:ext>
            </c:extLst>
          </c:dPt>
          <c:dPt>
            <c:idx val="5"/>
            <c:bubble3D val="0"/>
            <c:spPr>
              <a:noFill/>
              <a:ln w="12700">
                <a:noFill/>
                <a:prstDash val="solid"/>
              </a:ln>
            </c:spPr>
            <c:extLst>
              <c:ext xmlns:c16="http://schemas.microsoft.com/office/drawing/2014/chart" uri="{C3380CC4-5D6E-409C-BE32-E72D297353CC}">
                <c16:uniqueId val="{00000009-F8C1-4408-BC0D-62018A4E9FF0}"/>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F8C1-4408-BC0D-62018A4E9FF0}"/>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F8C1-4408-BC0D-62018A4E9FF0}"/>
              </c:ext>
            </c:extLst>
          </c:dPt>
          <c:dPt>
            <c:idx val="2"/>
            <c:bubble3D val="0"/>
            <c:spPr>
              <a:solidFill>
                <a:srgbClr val="FFC081"/>
              </a:solidFill>
              <a:ln w="25400">
                <a:noFill/>
              </a:ln>
            </c:spPr>
            <c:extLst>
              <c:ext xmlns:c16="http://schemas.microsoft.com/office/drawing/2014/chart" uri="{C3380CC4-5D6E-409C-BE32-E72D297353CC}">
                <c16:uniqueId val="{0000000E-F8C1-4408-BC0D-62018A4E9FF0}"/>
              </c:ext>
            </c:extLst>
          </c:dPt>
          <c:dPt>
            <c:idx val="3"/>
            <c:bubble3D val="0"/>
            <c:spPr>
              <a:solidFill>
                <a:srgbClr val="FF9900"/>
              </a:solidFill>
              <a:ln w="25400">
                <a:noFill/>
              </a:ln>
            </c:spPr>
            <c:extLst>
              <c:ext xmlns:c16="http://schemas.microsoft.com/office/drawing/2014/chart" uri="{C3380CC4-5D6E-409C-BE32-E72D297353CC}">
                <c16:uniqueId val="{00000010-F8C1-4408-BC0D-62018A4E9FF0}"/>
              </c:ext>
            </c:extLst>
          </c:dPt>
          <c:dPt>
            <c:idx val="4"/>
            <c:bubble3D val="0"/>
            <c:spPr>
              <a:solidFill>
                <a:srgbClr val="DC6464"/>
              </a:solidFill>
              <a:ln w="25400">
                <a:noFill/>
              </a:ln>
            </c:spPr>
            <c:extLst>
              <c:ext xmlns:c16="http://schemas.microsoft.com/office/drawing/2014/chart" uri="{C3380CC4-5D6E-409C-BE32-E72D297353CC}">
                <c16:uniqueId val="{00000012-F8C1-4408-BC0D-62018A4E9FF0}"/>
              </c:ext>
            </c:extLst>
          </c:dPt>
          <c:dPt>
            <c:idx val="5"/>
            <c:bubble3D val="0"/>
            <c:spPr>
              <a:noFill/>
              <a:ln w="12700">
                <a:noFill/>
                <a:prstDash val="solid"/>
              </a:ln>
            </c:spPr>
            <c:extLst>
              <c:ext xmlns:c16="http://schemas.microsoft.com/office/drawing/2014/chart" uri="{C3380CC4-5D6E-409C-BE32-E72D297353CC}">
                <c16:uniqueId val="{00000014-F8C1-4408-BC0D-62018A4E9FF0}"/>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F8C1-4408-BC0D-62018A4E9FF0}"/>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946A-4D61-A92F-B7EAF7527EDB}"/>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946A-4D61-A92F-B7EAF7527EDB}"/>
              </c:ext>
            </c:extLst>
          </c:dPt>
          <c:dPt>
            <c:idx val="2"/>
            <c:bubble3D val="0"/>
            <c:spPr>
              <a:noFill/>
              <a:ln w="25400">
                <a:noFill/>
              </a:ln>
            </c:spPr>
            <c:extLst>
              <c:ext xmlns:c16="http://schemas.microsoft.com/office/drawing/2014/chart" uri="{C3380CC4-5D6E-409C-BE32-E72D297353CC}">
                <c16:uniqueId val="{00000005-946A-4D61-A92F-B7EAF7527EDB}"/>
              </c:ext>
            </c:extLst>
          </c:dPt>
          <c:val>
            <c:numRef>
              <c:f>'1_Questionnaire'!$T$87:$T$89</c:f>
              <c:numCache>
                <c:formatCode>0</c:formatCode>
                <c:ptCount val="3"/>
                <c:pt idx="0">
                  <c:v>44.545454545454547</c:v>
                </c:pt>
                <c:pt idx="1">
                  <c:v>1</c:v>
                </c:pt>
                <c:pt idx="2">
                  <c:v>154.45454545454544</c:v>
                </c:pt>
              </c:numCache>
            </c:numRef>
          </c:val>
          <c:extLst>
            <c:ext xmlns:c16="http://schemas.microsoft.com/office/drawing/2014/chart" uri="{C3380CC4-5D6E-409C-BE32-E72D297353CC}">
              <c16:uniqueId val="{00000006-946A-4D61-A92F-B7EAF7527EDB}"/>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Maturité de la sécurité de l'information</a:t>
            </a:r>
          </a:p>
        </c:rich>
      </c:tx>
      <c:layout>
        <c:manualLayout>
          <c:xMode val="edge"/>
          <c:yMode val="edge"/>
          <c:x val="6.1974625511282801E-3"/>
          <c:y val="2.5974025974026E-2"/>
        </c:manualLayout>
      </c:layout>
      <c:overlay val="0"/>
    </c:title>
    <c:autoTitleDeleted val="0"/>
    <c:plotArea>
      <c:layout/>
      <c:radarChart>
        <c:radarStyle val="marker"/>
        <c:varyColors val="0"/>
        <c:ser>
          <c:idx val="0"/>
          <c:order val="0"/>
          <c:tx>
            <c:strRef>
              <c:f>'Radar Business'!$F$6</c:f>
              <c:strCache>
                <c:ptCount val="1"/>
                <c:pt idx="0">
                  <c:v>Maturité initiale</c:v>
                </c:pt>
              </c:strCache>
            </c:strRef>
          </c:tx>
          <c:spPr>
            <a:ln w="28575">
              <a:solidFill>
                <a:schemeClr val="accent2"/>
              </a:solidFill>
            </a:ln>
            <a:effectLst>
              <a:outerShdw blurRad="50800" dist="38100" dir="10800000" algn="r" rotWithShape="0">
                <a:prstClr val="black">
                  <a:alpha val="40000"/>
                </a:prstClr>
              </a:outerShdw>
            </a:effectLst>
          </c:spPr>
          <c:marker>
            <c:symbol val="none"/>
          </c:marker>
          <c:cat>
            <c:strRef>
              <c:f>'Radar Business'!$D$7:$D$11</c:f>
              <c:strCache>
                <c:ptCount val="5"/>
                <c:pt idx="0">
                  <c:v>Culture de la sécurité</c:v>
                </c:pt>
                <c:pt idx="1">
                  <c:v>Engagement de la direction</c:v>
                </c:pt>
                <c:pt idx="2">
                  <c:v>Sécurité des systèmes</c:v>
                </c:pt>
                <c:pt idx="3">
                  <c:v>Conformité</c:v>
                </c:pt>
                <c:pt idx="4">
                  <c:v>Amélioration permanente</c:v>
                </c:pt>
              </c:strCache>
            </c:strRef>
          </c:cat>
          <c:val>
            <c:numRef>
              <c:f>'Radar Business'!$F$7:$F$11</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0-CBC9-42ED-B617-81554FB866A8}"/>
            </c:ext>
          </c:extLst>
        </c:ser>
        <c:ser>
          <c:idx val="2"/>
          <c:order val="1"/>
          <c:tx>
            <c:strRef>
              <c:f>'Radar Business'!$G$6</c:f>
              <c:strCache>
                <c:ptCount val="1"/>
                <c:pt idx="0">
                  <c:v>Maturité actuelle</c:v>
                </c:pt>
              </c:strCache>
            </c:strRef>
          </c:tx>
          <c:spPr>
            <a:ln w="28575">
              <a:solidFill>
                <a:srgbClr val="660033"/>
              </a:solidFill>
            </a:ln>
          </c:spPr>
          <c:marker>
            <c:symbol val="none"/>
          </c:marker>
          <c:val>
            <c:numRef>
              <c:f>'Radar Business'!$G$7:$G$11</c:f>
              <c:numCache>
                <c:formatCode>0.00</c:formatCode>
                <c:ptCount val="5"/>
                <c:pt idx="0">
                  <c:v>2.75</c:v>
                </c:pt>
                <c:pt idx="1">
                  <c:v>2</c:v>
                </c:pt>
                <c:pt idx="2">
                  <c:v>2.6842105263157894</c:v>
                </c:pt>
                <c:pt idx="3">
                  <c:v>1.5714285714285714</c:v>
                </c:pt>
                <c:pt idx="4">
                  <c:v>2.4</c:v>
                </c:pt>
              </c:numCache>
            </c:numRef>
          </c:val>
          <c:extLst>
            <c:ext xmlns:c16="http://schemas.microsoft.com/office/drawing/2014/chart" uri="{C3380CC4-5D6E-409C-BE32-E72D297353CC}">
              <c16:uniqueId val="{00000000-B43D-404C-A1A9-528AE2A69B33}"/>
            </c:ext>
          </c:extLst>
        </c:ser>
        <c:ser>
          <c:idx val="1"/>
          <c:order val="2"/>
          <c:tx>
            <c:strRef>
              <c:f>'Radar Business'!$C$6</c:f>
              <c:strCache>
                <c:ptCount val="1"/>
                <c:pt idx="0">
                  <c:v>But</c:v>
                </c:pt>
              </c:strCache>
            </c:strRef>
          </c:tx>
          <c:spPr>
            <a:ln w="63500">
              <a:solidFill>
                <a:srgbClr val="00B0F0">
                  <a:alpha val="63000"/>
                </a:srgbClr>
              </a:solidFill>
            </a:ln>
            <a:effectLst>
              <a:glow rad="101600">
                <a:schemeClr val="accent2">
                  <a:satMod val="175000"/>
                  <a:alpha val="12000"/>
                </a:schemeClr>
              </a:glow>
              <a:outerShdw blurRad="50800" dist="38100" dir="17700000" algn="tl" rotWithShape="0">
                <a:prstClr val="black">
                  <a:alpha val="40000"/>
                </a:prstClr>
              </a:outerShdw>
              <a:softEdge rad="0"/>
            </a:effectLst>
          </c:spPr>
          <c:marker>
            <c:symbol val="none"/>
          </c:marker>
          <c:val>
            <c:numRef>
              <c:f>'Radar Business'!$C$7:$C$11</c:f>
              <c:numCache>
                <c:formatCode>0</c:formatCode>
                <c:ptCount val="5"/>
                <c:pt idx="0">
                  <c:v>4</c:v>
                </c:pt>
                <c:pt idx="1">
                  <c:v>4</c:v>
                </c:pt>
                <c:pt idx="2">
                  <c:v>4</c:v>
                </c:pt>
                <c:pt idx="3">
                  <c:v>4</c:v>
                </c:pt>
                <c:pt idx="4">
                  <c:v>4</c:v>
                </c:pt>
              </c:numCache>
            </c:numRef>
          </c:val>
          <c:extLst>
            <c:ext xmlns:c16="http://schemas.microsoft.com/office/drawing/2014/chart" uri="{C3380CC4-5D6E-409C-BE32-E72D297353CC}">
              <c16:uniqueId val="{00000001-CBC9-42ED-B617-81554FB866A8}"/>
            </c:ext>
          </c:extLst>
        </c:ser>
        <c:dLbls>
          <c:showLegendKey val="0"/>
          <c:showVal val="0"/>
          <c:showCatName val="0"/>
          <c:showSerName val="0"/>
          <c:showPercent val="0"/>
          <c:showBubbleSize val="0"/>
        </c:dLbls>
        <c:axId val="-2146490744"/>
        <c:axId val="-2146488024"/>
      </c:radarChart>
      <c:catAx>
        <c:axId val="-2146490744"/>
        <c:scaling>
          <c:orientation val="minMax"/>
        </c:scaling>
        <c:delete val="0"/>
        <c:axPos val="b"/>
        <c:majorGridlines/>
        <c:numFmt formatCode="General" sourceLinked="1"/>
        <c:majorTickMark val="none"/>
        <c:minorTickMark val="none"/>
        <c:tickLblPos val="nextTo"/>
        <c:crossAx val="-2146488024"/>
        <c:crosses val="autoZero"/>
        <c:auto val="1"/>
        <c:lblAlgn val="ctr"/>
        <c:lblOffset val="100"/>
        <c:noMultiLvlLbl val="0"/>
      </c:catAx>
      <c:valAx>
        <c:axId val="-2146488024"/>
        <c:scaling>
          <c:orientation val="minMax"/>
          <c:max val="5"/>
        </c:scaling>
        <c:delete val="0"/>
        <c:axPos val="l"/>
        <c:majorGridlines/>
        <c:numFmt formatCode="General" sourceLinked="1"/>
        <c:majorTickMark val="none"/>
        <c:minorTickMark val="none"/>
        <c:tickLblPos val="nextTo"/>
        <c:crossAx val="-2146490744"/>
        <c:crosses val="autoZero"/>
        <c:crossBetween val="between"/>
        <c:minorUnit val="1"/>
      </c:valAx>
      <c:spPr>
        <a:noFill/>
      </c:spPr>
    </c:plotArea>
    <c:legend>
      <c:legendPos val="r"/>
      <c:layout>
        <c:manualLayout>
          <c:xMode val="edge"/>
          <c:yMode val="edge"/>
          <c:x val="0.71442101025715299"/>
          <c:y val="0.85903193918942"/>
          <c:w val="0.13737084984660342"/>
          <c:h val="0.1409680608105805"/>
        </c:manualLayout>
      </c:layout>
      <c:overlay val="0"/>
    </c:legend>
    <c:plotVisOnly val="1"/>
    <c:dispBlanksAs val="gap"/>
    <c:showDLblsOverMax val="0"/>
  </c:chart>
  <c:spPr>
    <a:gradFill>
      <a:gsLst>
        <a:gs pos="0">
          <a:schemeClr val="accent1">
            <a:tint val="66000"/>
            <a:satMod val="160000"/>
            <a:alpha val="21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Maturité de la sécurité de l'information</a:t>
            </a:r>
          </a:p>
        </c:rich>
      </c:tx>
      <c:layout>
        <c:manualLayout>
          <c:xMode val="edge"/>
          <c:yMode val="edge"/>
          <c:x val="6.1974625511282801E-3"/>
          <c:y val="2.5974025974026E-2"/>
        </c:manualLayout>
      </c:layout>
      <c:overlay val="0"/>
    </c:title>
    <c:autoTitleDeleted val="0"/>
    <c:view3D>
      <c:rotX val="10"/>
      <c:rotY val="20"/>
      <c:rAngAx val="0"/>
      <c:perspective val="50"/>
    </c:view3D>
    <c:floor>
      <c:thickness val="0"/>
    </c:floor>
    <c:sideWall>
      <c:thickness val="0"/>
      <c:spPr>
        <a:gradFill flip="none" rotWithShape="1">
          <a:gsLst>
            <a:gs pos="59000">
              <a:srgbClr val="FFFF99"/>
            </a:gs>
            <a:gs pos="77916">
              <a:schemeClr val="accent6">
                <a:lumMod val="60000"/>
                <a:lumOff val="40000"/>
              </a:schemeClr>
            </a:gs>
            <a:gs pos="87000">
              <a:schemeClr val="accent6">
                <a:lumMod val="60000"/>
                <a:lumOff val="40000"/>
              </a:schemeClr>
            </a:gs>
            <a:gs pos="0">
              <a:srgbClr val="92D050"/>
            </a:gs>
            <a:gs pos="12520">
              <a:schemeClr val="accent3">
                <a:lumMod val="60000"/>
                <a:lumOff val="40000"/>
              </a:schemeClr>
            </a:gs>
            <a:gs pos="39999">
              <a:schemeClr val="accent3">
                <a:lumMod val="60000"/>
                <a:lumOff val="40000"/>
              </a:schemeClr>
            </a:gs>
            <a:gs pos="100000">
              <a:srgbClr val="FFEBFA"/>
            </a:gs>
          </a:gsLst>
          <a:lin ang="10800000" scaled="1"/>
          <a:tileRect/>
        </a:gradFill>
      </c:spPr>
    </c:sideWall>
    <c:backWall>
      <c:thickness val="0"/>
      <c:spPr>
        <a:gradFill flip="none" rotWithShape="1">
          <a:gsLst>
            <a:gs pos="59000">
              <a:srgbClr val="FFFF99"/>
            </a:gs>
            <a:gs pos="77916">
              <a:schemeClr val="accent6">
                <a:lumMod val="60000"/>
                <a:lumOff val="40000"/>
              </a:schemeClr>
            </a:gs>
            <a:gs pos="87000">
              <a:schemeClr val="accent6">
                <a:lumMod val="60000"/>
                <a:lumOff val="40000"/>
              </a:schemeClr>
            </a:gs>
            <a:gs pos="0">
              <a:srgbClr val="92D050"/>
            </a:gs>
            <a:gs pos="12520">
              <a:schemeClr val="accent3">
                <a:lumMod val="60000"/>
                <a:lumOff val="40000"/>
              </a:schemeClr>
            </a:gs>
            <a:gs pos="39999">
              <a:schemeClr val="accent3">
                <a:lumMod val="60000"/>
                <a:lumOff val="40000"/>
              </a:schemeClr>
            </a:gs>
            <a:gs pos="100000">
              <a:srgbClr val="FFEBFA"/>
            </a:gs>
          </a:gsLst>
          <a:lin ang="10800000" scaled="1"/>
          <a:tileRect/>
        </a:gradFill>
      </c:spPr>
    </c:backWall>
    <c:plotArea>
      <c:layout>
        <c:manualLayout>
          <c:layoutTarget val="inner"/>
          <c:xMode val="edge"/>
          <c:yMode val="edge"/>
          <c:x val="0.161388633351191"/>
          <c:y val="0.10458569340575399"/>
          <c:w val="0.588927687930486"/>
          <c:h val="0.85577206837328501"/>
        </c:manualLayout>
      </c:layout>
      <c:bar3DChart>
        <c:barDir val="bar"/>
        <c:grouping val="clustered"/>
        <c:varyColors val="0"/>
        <c:ser>
          <c:idx val="1"/>
          <c:order val="0"/>
          <c:tx>
            <c:strRef>
              <c:f>'Radar ISO'!$D$4</c:f>
              <c:strCache>
                <c:ptCount val="1"/>
                <c:pt idx="0">
                  <c:v>Maturité Désirée</c:v>
                </c:pt>
              </c:strCache>
            </c:strRef>
          </c:tx>
          <c:invertIfNegative val="0"/>
          <c:dPt>
            <c:idx val="0"/>
            <c:invertIfNegative val="0"/>
            <c:bubble3D val="0"/>
            <c:spPr>
              <a:scene3d>
                <a:camera prst="orthographicFront"/>
                <a:lightRig rig="threePt" dir="t">
                  <a:rot lat="0" lon="0" rev="1200000"/>
                </a:lightRig>
              </a:scene3d>
              <a:sp3d prstMaterial="plastic">
                <a:bevelT w="63500" h="25400"/>
              </a:sp3d>
            </c:spPr>
            <c:extLst>
              <c:ext xmlns:c16="http://schemas.microsoft.com/office/drawing/2014/chart" uri="{C3380CC4-5D6E-409C-BE32-E72D297353CC}">
                <c16:uniqueId val="{00000001-A1F4-435B-BCEB-EB57107F5516}"/>
              </c:ext>
            </c:extLst>
          </c:dPt>
          <c:dLbls>
            <c:dLbl>
              <c:idx val="0"/>
              <c:layout>
                <c:manualLayout>
                  <c:x val="-7.9662434553317799E-2"/>
                  <c:y val="6.6355628287439197E-2"/>
                </c:manualLayout>
              </c:layout>
              <c:spPr>
                <a:solidFill>
                  <a:srgbClr val="FF0000">
                    <a:alpha val="87000"/>
                  </a:srgbClr>
                </a:solidFill>
                <a:ln w="15875" cmpd="sng">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glow rad="63500">
                    <a:schemeClr val="accent2">
                      <a:satMod val="175000"/>
                      <a:alpha val="40000"/>
                    </a:schemeClr>
                  </a:glow>
                  <a:outerShdw blurRad="50800" dist="50800" dir="5400000" algn="ctr" rotWithShape="0">
                    <a:srgbClr val="000000">
                      <a:alpha val="75000"/>
                    </a:srgbClr>
                  </a:outerShdw>
                </a:effectLst>
                <a:scene3d>
                  <a:camera prst="orthographicFront"/>
                  <a:lightRig rig="threePt" dir="t"/>
                </a:scene3d>
              </c:spPr>
              <c:txPr>
                <a:bodyPr/>
                <a:lstStyle/>
                <a:p>
                  <a:pPr>
                    <a:defRPr b="1"/>
                  </a:pPr>
                  <a:endParaRPr lang="fr-F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A1F4-435B-BCEB-EB57107F5516}"/>
                </c:ext>
              </c:extLst>
            </c:dLbl>
            <c:spPr>
              <a:solidFill>
                <a:srgbClr val="FF0000">
                  <a:alpha val="87000"/>
                </a:srgbClr>
              </a:solidFill>
            </c:spPr>
            <c:txPr>
              <a:bodyPr/>
              <a:lstStyle/>
              <a:p>
                <a:pPr>
                  <a:defRPr b="1"/>
                </a:pPr>
                <a:endParaRPr lang="fr-F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'Radar ISO'!$D$7:$D$21</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ISO'!$E$4</c:f>
              <c:numCache>
                <c:formatCode>0</c:formatCode>
                <c:ptCount val="1"/>
                <c:pt idx="0">
                  <c:v>4</c:v>
                </c:pt>
              </c:numCache>
            </c:numRef>
          </c:val>
          <c:extLst>
            <c:ext xmlns:c16="http://schemas.microsoft.com/office/drawing/2014/chart" uri="{C3380CC4-5D6E-409C-BE32-E72D297353CC}">
              <c16:uniqueId val="{00000002-A1F4-435B-BCEB-EB57107F5516}"/>
            </c:ext>
          </c:extLst>
        </c:ser>
        <c:ser>
          <c:idx val="0"/>
          <c:order val="1"/>
          <c:tx>
            <c:strRef>
              <c:f>'Radar ISO'!$E$6</c:f>
              <c:strCache>
                <c:ptCount val="1"/>
                <c:pt idx="0">
                  <c:v>Score </c:v>
                </c:pt>
              </c:strCache>
            </c:strRef>
          </c:tx>
          <c:spPr>
            <a:ln w="38100">
              <a:solidFill>
                <a:schemeClr val="tx2">
                  <a:lumMod val="60000"/>
                  <a:lumOff val="40000"/>
                </a:schemeClr>
              </a:solidFill>
            </a:ln>
            <a:effectLst>
              <a:outerShdw blurRad="50800" dist="38100" dir="10800000" algn="r" rotWithShape="0">
                <a:prstClr val="black">
                  <a:alpha val="40000"/>
                </a:prstClr>
              </a:outerShdw>
            </a:effectLst>
          </c:spPr>
          <c:invertIfNegative val="0"/>
          <c:cat>
            <c:strRef>
              <c:f>'Radar ISO'!$D$7:$D$21</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ISO'!$E$7:$E$21</c:f>
              <c:numCache>
                <c:formatCode>0.00</c:formatCode>
                <c:ptCount val="15"/>
                <c:pt idx="0">
                  <c:v>3</c:v>
                </c:pt>
                <c:pt idx="1">
                  <c:v>2.2000000000000002</c:v>
                </c:pt>
                <c:pt idx="2">
                  <c:v>3</c:v>
                </c:pt>
                <c:pt idx="3">
                  <c:v>1.5</c:v>
                </c:pt>
                <c:pt idx="4">
                  <c:v>3</c:v>
                </c:pt>
                <c:pt idx="5">
                  <c:v>0</c:v>
                </c:pt>
                <c:pt idx="6">
                  <c:v>4</c:v>
                </c:pt>
                <c:pt idx="7">
                  <c:v>2.4285714285714284</c:v>
                </c:pt>
                <c:pt idx="8">
                  <c:v>2</c:v>
                </c:pt>
                <c:pt idx="9">
                  <c:v>1</c:v>
                </c:pt>
                <c:pt idx="10">
                  <c:v>1</c:v>
                </c:pt>
                <c:pt idx="11">
                  <c:v>3</c:v>
                </c:pt>
                <c:pt idx="12">
                  <c:v>2</c:v>
                </c:pt>
                <c:pt idx="13">
                  <c:v>0</c:v>
                </c:pt>
              </c:numCache>
            </c:numRef>
          </c:val>
          <c:extLst>
            <c:ext xmlns:c16="http://schemas.microsoft.com/office/drawing/2014/chart" uri="{C3380CC4-5D6E-409C-BE32-E72D297353CC}">
              <c16:uniqueId val="{00000000-CBC9-42ED-B617-81554FB866A8}"/>
            </c:ext>
          </c:extLst>
        </c:ser>
        <c:dLbls>
          <c:showLegendKey val="0"/>
          <c:showVal val="0"/>
          <c:showCatName val="0"/>
          <c:showSerName val="0"/>
          <c:showPercent val="0"/>
          <c:showBubbleSize val="0"/>
        </c:dLbls>
        <c:gapWidth val="138"/>
        <c:shape val="cylinder"/>
        <c:axId val="-2145945096"/>
        <c:axId val="-2145942344"/>
        <c:axId val="0"/>
      </c:bar3DChart>
      <c:catAx>
        <c:axId val="-2145945096"/>
        <c:scaling>
          <c:orientation val="minMax"/>
        </c:scaling>
        <c:delete val="0"/>
        <c:axPos val="l"/>
        <c:majorGridlines/>
        <c:numFmt formatCode="General" sourceLinked="1"/>
        <c:majorTickMark val="none"/>
        <c:minorTickMark val="none"/>
        <c:tickLblPos val="nextTo"/>
        <c:crossAx val="-2145942344"/>
        <c:crossesAt val="0"/>
        <c:auto val="1"/>
        <c:lblAlgn val="ctr"/>
        <c:lblOffset val="100"/>
        <c:noMultiLvlLbl val="0"/>
      </c:catAx>
      <c:valAx>
        <c:axId val="-2145942344"/>
        <c:scaling>
          <c:orientation val="minMax"/>
          <c:max val="5"/>
        </c:scaling>
        <c:delete val="0"/>
        <c:axPos val="b"/>
        <c:majorGridlines/>
        <c:numFmt formatCode="0" sourceLinked="1"/>
        <c:majorTickMark val="none"/>
        <c:minorTickMark val="none"/>
        <c:tickLblPos val="nextTo"/>
        <c:crossAx val="-2145945096"/>
        <c:crosses val="autoZero"/>
        <c:crossBetween val="between"/>
        <c:minorUnit val="1"/>
      </c:valAx>
    </c:plotArea>
    <c:legend>
      <c:legendPos val="r"/>
      <c:layout>
        <c:manualLayout>
          <c:xMode val="edge"/>
          <c:yMode val="edge"/>
          <c:x val="0.71442101025715299"/>
          <c:y val="0.73461514932955296"/>
          <c:w val="0.218470372814453"/>
          <c:h val="9.9991923248656606E-2"/>
        </c:manualLayout>
      </c:layout>
      <c:overlay val="0"/>
      <c:spPr>
        <a:solidFill>
          <a:schemeClr val="accent4">
            <a:lumMod val="40000"/>
            <a:lumOff val="60000"/>
          </a:schemeClr>
        </a:solidFill>
      </c:spPr>
    </c:legend>
    <c:plotVisOnly val="1"/>
    <c:dispBlanksAs val="gap"/>
    <c:showDLblsOverMax val="0"/>
  </c:chart>
  <c:spPr>
    <a:gradFill>
      <a:gsLst>
        <a:gs pos="0">
          <a:schemeClr val="accent1">
            <a:tint val="66000"/>
            <a:satMod val="160000"/>
            <a:alpha val="21000"/>
          </a:schemeClr>
        </a:gs>
        <a:gs pos="50000">
          <a:schemeClr val="accent1">
            <a:tint val="44500"/>
            <a:satMod val="160000"/>
          </a:schemeClr>
        </a:gs>
        <a:gs pos="100000">
          <a:schemeClr val="accent1">
            <a:tint val="23500"/>
            <a:satMod val="160000"/>
          </a:schemeClr>
        </a:gs>
      </a:gsLst>
      <a:lin ang="5400000" scaled="0"/>
    </a:gradFill>
    <a:effectLst>
      <a:glow rad="609600">
        <a:schemeClr val="accent1">
          <a:alpha val="40000"/>
        </a:schemeClr>
      </a:glow>
      <a:softEdge rad="698500"/>
    </a:effectLst>
    <a:scene3d>
      <a:camera prst="orthographicFront"/>
      <a:lightRig rig="threePt" dir="t"/>
    </a:scene3d>
    <a:sp3d>
      <a:bevelT w="165100" prst="coolSlant"/>
      <a:bevelB prst="relaxedInset"/>
    </a:sp3d>
  </c:sp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Culture</a:t>
            </a:r>
            <a:r>
              <a:rPr lang="en-US" baseline="0"/>
              <a:t> de la sécurité</a:t>
            </a:r>
            <a:endParaRPr lang="nl-NL" sz="1800" b="0" i="0" u="none" strike="noStrike" baseline="0">
              <a:effectLst/>
            </a:endParaRPr>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0"/>
          <c:order val="0"/>
          <c:tx>
            <c:strRef>
              <c:f>'Dashboard Business'!$D$14</c:f>
              <c:strCache>
                <c:ptCount val="1"/>
                <c:pt idx="0">
                  <c:v>Culture de la sécurité</c:v>
                </c:pt>
              </c:strCache>
            </c:strRef>
          </c:tx>
          <c:spPr>
            <a:solidFill>
              <a:srgbClr val="C00000"/>
            </a:solidFill>
          </c:spPr>
          <c:invertIfNegative val="0"/>
          <c:val>
            <c:numRef>
              <c:f>'Dashboard Business'!$F$14</c:f>
              <c:numCache>
                <c:formatCode>General</c:formatCode>
                <c:ptCount val="1"/>
                <c:pt idx="0">
                  <c:v>2.75</c:v>
                </c:pt>
              </c:numCache>
            </c:numRef>
          </c:val>
          <c:extLst>
            <c:ext xmlns:c16="http://schemas.microsoft.com/office/drawing/2014/chart" uri="{C3380CC4-5D6E-409C-BE32-E72D297353CC}">
              <c16:uniqueId val="{00000000-64C9-4FF9-A1C6-044D68164E95}"/>
            </c:ext>
          </c:extLst>
        </c:ser>
        <c:ser>
          <c:idx val="1"/>
          <c:order val="1"/>
          <c:tx>
            <c:strRef>
              <c:f>Compute1a!$F$138</c:f>
              <c:strCache>
                <c:ptCount val="1"/>
                <c:pt idx="0">
                  <c:v>Score</c:v>
                </c:pt>
              </c:strCache>
            </c:strRef>
          </c:tx>
          <c:spPr>
            <a:solidFill>
              <a:schemeClr val="accent1"/>
            </a:solidFill>
          </c:spPr>
          <c:invertIfNegative val="0"/>
          <c:cat>
            <c:strRef>
              <c:f>Compute1a!$B$139:$B$152</c:f>
              <c:strCache>
                <c:ptCount val="13"/>
                <c:pt idx="0">
                  <c:v>Partage d'information</c:v>
                </c:pt>
                <c:pt idx="1">
                  <c:v>Sécurité de l'information dans le cadre de projets</c:v>
                </c:pt>
                <c:pt idx="2">
                  <c:v>Traitement des données</c:v>
                </c:pt>
                <c:pt idx="3">
                  <c:v>Responsabilité de la direction</c:v>
                </c:pt>
                <c:pt idx="4">
                  <c:v>Sensibilisation et formation</c:v>
                </c:pt>
                <c:pt idx="5">
                  <c:v>Classification de l'information </c:v>
                </c:pt>
                <c:pt idx="6">
                  <c:v>Matériels utilisateurs sans surveillance</c:v>
                </c:pt>
                <c:pt idx="7">
                  <c:v>Exigences de sécurité</c:v>
                </c:pt>
                <c:pt idx="8">
                  <c:v>Revue technique des applications </c:v>
                </c:pt>
                <c:pt idx="9">
                  <c:v>Sous-traitant</c:v>
                </c:pt>
                <c:pt idx="10">
                  <c:v>Contrôle du sous-traitant</c:v>
                </c:pt>
                <c:pt idx="11">
                  <c:v>Gestion des Incidents de sécurité</c:v>
                </c:pt>
                <c:pt idx="12">
                  <c:v>Respect des prescriptions légales</c:v>
                </c:pt>
              </c:strCache>
            </c:strRef>
          </c:cat>
          <c:val>
            <c:numRef>
              <c:f>Compute1a!$F$139:$F$152</c:f>
              <c:numCache>
                <c:formatCode>General</c:formatCode>
                <c:ptCount val="14"/>
                <c:pt idx="0">
                  <c:v>3</c:v>
                </c:pt>
                <c:pt idx="1">
                  <c:v>0</c:v>
                </c:pt>
                <c:pt idx="2">
                  <c:v>3</c:v>
                </c:pt>
                <c:pt idx="3">
                  <c:v>3</c:v>
                </c:pt>
                <c:pt idx="4">
                  <c:v>0</c:v>
                </c:pt>
                <c:pt idx="5">
                  <c:v>0</c:v>
                </c:pt>
                <c:pt idx="6">
                  <c:v>4</c:v>
                </c:pt>
                <c:pt idx="7">
                  <c:v>1</c:v>
                </c:pt>
                <c:pt idx="8">
                  <c:v>0</c:v>
                </c:pt>
                <c:pt idx="9">
                  <c:v>1</c:v>
                </c:pt>
                <c:pt idx="10">
                  <c:v>0</c:v>
                </c:pt>
                <c:pt idx="11">
                  <c:v>3</c:v>
                </c:pt>
                <c:pt idx="12">
                  <c:v>0</c:v>
                </c:pt>
              </c:numCache>
            </c:numRef>
          </c:val>
          <c:extLst>
            <c:ext xmlns:c16="http://schemas.microsoft.com/office/drawing/2014/chart" uri="{C3380CC4-5D6E-409C-BE32-E72D297353CC}">
              <c16:uniqueId val="{00000001-64C9-4FF9-A1C6-044D68164E95}"/>
            </c:ext>
          </c:extLst>
        </c:ser>
        <c:dLbls>
          <c:showLegendKey val="0"/>
          <c:showVal val="0"/>
          <c:showCatName val="0"/>
          <c:showSerName val="0"/>
          <c:showPercent val="0"/>
          <c:showBubbleSize val="0"/>
        </c:dLbls>
        <c:gapWidth val="150"/>
        <c:shape val="cylinder"/>
        <c:axId val="2138266392"/>
        <c:axId val="2138263400"/>
        <c:axId val="0"/>
      </c:bar3DChart>
      <c:catAx>
        <c:axId val="2138266392"/>
        <c:scaling>
          <c:orientation val="minMax"/>
        </c:scaling>
        <c:delete val="0"/>
        <c:axPos val="l"/>
        <c:numFmt formatCode="General" sourceLinked="1"/>
        <c:majorTickMark val="out"/>
        <c:minorTickMark val="none"/>
        <c:tickLblPos val="nextTo"/>
        <c:crossAx val="2138263400"/>
        <c:crosses val="autoZero"/>
        <c:auto val="1"/>
        <c:lblAlgn val="ctr"/>
        <c:lblOffset val="100"/>
        <c:noMultiLvlLbl val="1"/>
      </c:catAx>
      <c:valAx>
        <c:axId val="2138263400"/>
        <c:scaling>
          <c:orientation val="minMax"/>
          <c:max val="5"/>
          <c:min val="0"/>
        </c:scaling>
        <c:delete val="0"/>
        <c:axPos val="b"/>
        <c:majorGridlines/>
        <c:numFmt formatCode="General" sourceLinked="1"/>
        <c:majorTickMark val="out"/>
        <c:minorTickMark val="none"/>
        <c:tickLblPos val="nextTo"/>
        <c:crossAx val="2138266392"/>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Engagement</a:t>
            </a:r>
            <a:r>
              <a:rPr lang="en-US" baseline="0"/>
              <a:t> de la direction</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'Dashboard Business'!$D$17</c:f>
              <c:strCache>
                <c:ptCount val="1"/>
                <c:pt idx="0">
                  <c:v>Engagement de la direction </c:v>
                </c:pt>
              </c:strCache>
            </c:strRef>
          </c:tx>
          <c:invertIfNegative val="0"/>
          <c:cat>
            <c:strRef>
              <c:f>Compute1a!$B$154:$B$162</c:f>
              <c:strCache>
                <c:ptCount val="9"/>
                <c:pt idx="0">
                  <c:v>Politique de sécurité de l'information</c:v>
                </c:pt>
                <c:pt idx="1">
                  <c:v>Organisation de la sécurité</c:v>
                </c:pt>
                <c:pt idx="2">
                  <c:v>Séparation des tâches</c:v>
                </c:pt>
                <c:pt idx="3">
                  <c:v>Responsabilité de la direction</c:v>
                </c:pt>
                <c:pt idx="4">
                  <c:v>Sous-traitant</c:v>
                </c:pt>
                <c:pt idx="5">
                  <c:v>Contrôle du sous-traitant</c:v>
                </c:pt>
                <c:pt idx="6">
                  <c:v>Gestion de la Continuité</c:v>
                </c:pt>
                <c:pt idx="7">
                  <c:v>Protection de la vie privée</c:v>
                </c:pt>
                <c:pt idx="8">
                  <c:v>Revue de la sécurité de l'information </c:v>
                </c:pt>
              </c:strCache>
            </c:strRef>
          </c:cat>
          <c:val>
            <c:numRef>
              <c:f>'Dashboard Business'!$F$17</c:f>
              <c:numCache>
                <c:formatCode>General</c:formatCode>
                <c:ptCount val="1"/>
                <c:pt idx="0">
                  <c:v>2</c:v>
                </c:pt>
              </c:numCache>
            </c:numRef>
          </c:val>
          <c:extLst>
            <c:ext xmlns:c16="http://schemas.microsoft.com/office/drawing/2014/chart" uri="{C3380CC4-5D6E-409C-BE32-E72D297353CC}">
              <c16:uniqueId val="{00000000-D5AE-4729-90CD-6AF7A1E35687}"/>
            </c:ext>
          </c:extLst>
        </c:ser>
        <c:ser>
          <c:idx val="0"/>
          <c:order val="1"/>
          <c:tx>
            <c:strRef>
              <c:f>Compute1a!$F$153</c:f>
              <c:strCache>
                <c:ptCount val="1"/>
                <c:pt idx="0">
                  <c:v>Score</c:v>
                </c:pt>
              </c:strCache>
            </c:strRef>
          </c:tx>
          <c:invertIfNegative val="0"/>
          <c:cat>
            <c:strRef>
              <c:f>Compute1a!$B$154:$B$162</c:f>
              <c:strCache>
                <c:ptCount val="9"/>
                <c:pt idx="0">
                  <c:v>Politique de sécurité de l'information</c:v>
                </c:pt>
                <c:pt idx="1">
                  <c:v>Organisation de la sécurité</c:v>
                </c:pt>
                <c:pt idx="2">
                  <c:v>Séparation des tâches</c:v>
                </c:pt>
                <c:pt idx="3">
                  <c:v>Responsabilité de la direction</c:v>
                </c:pt>
                <c:pt idx="4">
                  <c:v>Sous-traitant</c:v>
                </c:pt>
                <c:pt idx="5">
                  <c:v>Contrôle du sous-traitant</c:v>
                </c:pt>
                <c:pt idx="6">
                  <c:v>Gestion de la Continuité</c:v>
                </c:pt>
                <c:pt idx="7">
                  <c:v>Protection de la vie privée</c:v>
                </c:pt>
                <c:pt idx="8">
                  <c:v>Revue de la sécurité de l'information </c:v>
                </c:pt>
              </c:strCache>
            </c:strRef>
          </c:cat>
          <c:val>
            <c:numRef>
              <c:f>Compute1a!$F$154:$F$162</c:f>
              <c:numCache>
                <c:formatCode>General</c:formatCode>
                <c:ptCount val="9"/>
                <c:pt idx="0">
                  <c:v>3</c:v>
                </c:pt>
                <c:pt idx="1">
                  <c:v>2</c:v>
                </c:pt>
                <c:pt idx="2">
                  <c:v>1</c:v>
                </c:pt>
                <c:pt idx="3">
                  <c:v>3</c:v>
                </c:pt>
                <c:pt idx="4">
                  <c:v>1</c:v>
                </c:pt>
                <c:pt idx="5">
                  <c:v>0</c:v>
                </c:pt>
                <c:pt idx="6">
                  <c:v>2</c:v>
                </c:pt>
                <c:pt idx="7">
                  <c:v>0</c:v>
                </c:pt>
                <c:pt idx="8">
                  <c:v>0</c:v>
                </c:pt>
              </c:numCache>
            </c:numRef>
          </c:val>
          <c:extLst>
            <c:ext xmlns:c16="http://schemas.microsoft.com/office/drawing/2014/chart" uri="{C3380CC4-5D6E-409C-BE32-E72D297353CC}">
              <c16:uniqueId val="{00000001-D5AE-4729-90CD-6AF7A1E35687}"/>
            </c:ext>
          </c:extLst>
        </c:ser>
        <c:dLbls>
          <c:showLegendKey val="0"/>
          <c:showVal val="0"/>
          <c:showCatName val="0"/>
          <c:showSerName val="0"/>
          <c:showPercent val="0"/>
          <c:showBubbleSize val="0"/>
        </c:dLbls>
        <c:gapWidth val="150"/>
        <c:shape val="cylinder"/>
        <c:axId val="2138229848"/>
        <c:axId val="2138226856"/>
        <c:axId val="0"/>
      </c:bar3DChart>
      <c:catAx>
        <c:axId val="2138229848"/>
        <c:scaling>
          <c:orientation val="minMax"/>
        </c:scaling>
        <c:delete val="0"/>
        <c:axPos val="l"/>
        <c:numFmt formatCode="General" sourceLinked="1"/>
        <c:majorTickMark val="out"/>
        <c:minorTickMark val="none"/>
        <c:tickLblPos val="nextTo"/>
        <c:crossAx val="2138226856"/>
        <c:crosses val="autoZero"/>
        <c:auto val="1"/>
        <c:lblAlgn val="ctr"/>
        <c:lblOffset val="100"/>
        <c:noMultiLvlLbl val="1"/>
      </c:catAx>
      <c:valAx>
        <c:axId val="2138226856"/>
        <c:scaling>
          <c:orientation val="minMax"/>
          <c:max val="5"/>
          <c:min val="0"/>
        </c:scaling>
        <c:delete val="0"/>
        <c:axPos val="b"/>
        <c:majorGridlines/>
        <c:numFmt formatCode="General" sourceLinked="1"/>
        <c:majorTickMark val="out"/>
        <c:minorTickMark val="none"/>
        <c:tickLblPos val="nextTo"/>
        <c:crossAx val="2138229848"/>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Conformité</a:t>
            </a:r>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0"/>
          <c:order val="0"/>
          <c:tx>
            <c:strRef>
              <c:f>Compute1a!$F$197</c:f>
              <c:strCache>
                <c:ptCount val="1"/>
                <c:pt idx="0">
                  <c:v>Score</c:v>
                </c:pt>
              </c:strCache>
            </c:strRef>
          </c:tx>
          <c:invertIfNegative val="0"/>
          <c:cat>
            <c:strRef>
              <c:f>Compute1a!$B$198:$B$206</c:f>
              <c:strCache>
                <c:ptCount val="9"/>
                <c:pt idx="0">
                  <c:v>Organisation de la sécurité</c:v>
                </c:pt>
                <c:pt idx="1">
                  <c:v>Traitement des données</c:v>
                </c:pt>
                <c:pt idx="2">
                  <c:v>Journalisation et surveillance</c:v>
                </c:pt>
                <c:pt idx="3">
                  <c:v>Exigences de sécurité</c:v>
                </c:pt>
                <c:pt idx="4">
                  <c:v>Sous-traitant</c:v>
                </c:pt>
                <c:pt idx="5">
                  <c:v>Contrôle du sous-traitant</c:v>
                </c:pt>
                <c:pt idx="6">
                  <c:v>Gestion de la Continuité</c:v>
                </c:pt>
                <c:pt idx="7">
                  <c:v>Respect des prescriptions légales</c:v>
                </c:pt>
                <c:pt idx="8">
                  <c:v>Respect des prescriptions légales</c:v>
                </c:pt>
              </c:strCache>
            </c:strRef>
          </c:cat>
          <c:val>
            <c:numRef>
              <c:f>Compute1a!$F$198:$F$206</c:f>
              <c:numCache>
                <c:formatCode>General</c:formatCode>
                <c:ptCount val="9"/>
                <c:pt idx="0">
                  <c:v>2</c:v>
                </c:pt>
                <c:pt idx="1">
                  <c:v>3</c:v>
                </c:pt>
                <c:pt idx="2">
                  <c:v>1</c:v>
                </c:pt>
                <c:pt idx="3">
                  <c:v>1</c:v>
                </c:pt>
                <c:pt idx="4">
                  <c:v>1</c:v>
                </c:pt>
                <c:pt idx="5">
                  <c:v>0</c:v>
                </c:pt>
                <c:pt idx="6">
                  <c:v>2</c:v>
                </c:pt>
                <c:pt idx="7">
                  <c:v>0</c:v>
                </c:pt>
                <c:pt idx="8">
                  <c:v>0</c:v>
                </c:pt>
              </c:numCache>
            </c:numRef>
          </c:val>
          <c:extLst>
            <c:ext xmlns:c16="http://schemas.microsoft.com/office/drawing/2014/chart" uri="{C3380CC4-5D6E-409C-BE32-E72D297353CC}">
              <c16:uniqueId val="{00000000-8542-4897-BE82-CDF42EA5C265}"/>
            </c:ext>
          </c:extLst>
        </c:ser>
        <c:ser>
          <c:idx val="1"/>
          <c:order val="1"/>
          <c:tx>
            <c:strRef>
              <c:f>'Dashboard Business'!$D$37</c:f>
              <c:strCache>
                <c:ptCount val="1"/>
                <c:pt idx="0">
                  <c:v>Conformité</c:v>
                </c:pt>
              </c:strCache>
            </c:strRef>
          </c:tx>
          <c:invertIfNegative val="0"/>
          <c:cat>
            <c:strRef>
              <c:f>Compute1a!$B$198:$B$206</c:f>
              <c:strCache>
                <c:ptCount val="9"/>
                <c:pt idx="0">
                  <c:v>Organisation de la sécurité</c:v>
                </c:pt>
                <c:pt idx="1">
                  <c:v>Traitement des données</c:v>
                </c:pt>
                <c:pt idx="2">
                  <c:v>Journalisation et surveillance</c:v>
                </c:pt>
                <c:pt idx="3">
                  <c:v>Exigences de sécurité</c:v>
                </c:pt>
                <c:pt idx="4">
                  <c:v>Sous-traitant</c:v>
                </c:pt>
                <c:pt idx="5">
                  <c:v>Contrôle du sous-traitant</c:v>
                </c:pt>
                <c:pt idx="6">
                  <c:v>Gestion de la Continuité</c:v>
                </c:pt>
                <c:pt idx="7">
                  <c:v>Respect des prescriptions légales</c:v>
                </c:pt>
                <c:pt idx="8">
                  <c:v>Respect des prescriptions légales</c:v>
                </c:pt>
              </c:strCache>
            </c:strRef>
          </c:cat>
          <c:val>
            <c:numRef>
              <c:f>'Dashboard Business'!$F$37</c:f>
              <c:numCache>
                <c:formatCode>General</c:formatCode>
                <c:ptCount val="1"/>
                <c:pt idx="0">
                  <c:v>1.5714285714285714</c:v>
                </c:pt>
              </c:numCache>
            </c:numRef>
          </c:val>
          <c:extLst>
            <c:ext xmlns:c16="http://schemas.microsoft.com/office/drawing/2014/chart" uri="{C3380CC4-5D6E-409C-BE32-E72D297353CC}">
              <c16:uniqueId val="{00000001-8542-4897-BE82-CDF42EA5C265}"/>
            </c:ext>
          </c:extLst>
        </c:ser>
        <c:dLbls>
          <c:showLegendKey val="0"/>
          <c:showVal val="0"/>
          <c:showCatName val="0"/>
          <c:showSerName val="0"/>
          <c:showPercent val="0"/>
          <c:showBubbleSize val="0"/>
        </c:dLbls>
        <c:gapWidth val="150"/>
        <c:shape val="cylinder"/>
        <c:axId val="2138194936"/>
        <c:axId val="2138191944"/>
        <c:axId val="0"/>
      </c:bar3DChart>
      <c:catAx>
        <c:axId val="2138194936"/>
        <c:scaling>
          <c:orientation val="minMax"/>
        </c:scaling>
        <c:delete val="0"/>
        <c:axPos val="l"/>
        <c:numFmt formatCode="General" sourceLinked="1"/>
        <c:majorTickMark val="out"/>
        <c:minorTickMark val="none"/>
        <c:tickLblPos val="nextTo"/>
        <c:crossAx val="2138191944"/>
        <c:crosses val="autoZero"/>
        <c:auto val="1"/>
        <c:lblAlgn val="ctr"/>
        <c:lblOffset val="100"/>
        <c:noMultiLvlLbl val="1"/>
      </c:catAx>
      <c:valAx>
        <c:axId val="2138191944"/>
        <c:scaling>
          <c:orientation val="minMax"/>
          <c:max val="5"/>
          <c:min val="0"/>
        </c:scaling>
        <c:delete val="0"/>
        <c:axPos val="b"/>
        <c:majorGridlines/>
        <c:numFmt formatCode="General" sourceLinked="1"/>
        <c:majorTickMark val="out"/>
        <c:minorTickMark val="none"/>
        <c:tickLblPos val="nextTo"/>
        <c:crossAx val="2138194936"/>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Sécurité</a:t>
            </a:r>
            <a:r>
              <a:rPr lang="en-US" baseline="0"/>
              <a:t> des systèmes</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'Dashboard Business'!$D$32</c:f>
              <c:strCache>
                <c:ptCount val="1"/>
                <c:pt idx="0">
                  <c:v>Sécurité des systèmes</c:v>
                </c:pt>
              </c:strCache>
            </c:strRef>
          </c:tx>
          <c:invertIfNegative val="0"/>
          <c:cat>
            <c:strRef>
              <c:f>Compute1a!$B$165:$B$195</c:f>
              <c:strCache>
                <c:ptCount val="31"/>
                <c:pt idx="0">
                  <c:v>Protection des données  sur des médias mobiles</c:v>
                </c:pt>
                <c:pt idx="1">
                  <c:v>Télétravail</c:v>
                </c:pt>
                <c:pt idx="2">
                  <c:v>Manipulation des supports</c:v>
                </c:pt>
                <c:pt idx="3">
                  <c:v>Protection des accès aux données</c:v>
                </c:pt>
                <c:pt idx="4">
                  <c:v>Cycle de vie  des accès</c:v>
                </c:pt>
                <c:pt idx="5">
                  <c:v>Responsabilité des utilisateurs</c:v>
                </c:pt>
                <c:pt idx="6">
                  <c:v>Contrôle de l'accès</c:v>
                </c:pt>
                <c:pt idx="7">
                  <c:v>Limitation des programmes utilitaires</c:v>
                </c:pt>
                <c:pt idx="8">
                  <c:v>Chiffrement</c:v>
                </c:pt>
                <c:pt idx="9">
                  <c:v>Protection Physique</c:v>
                </c:pt>
                <c:pt idx="10">
                  <c:v>Protection de l'environnement</c:v>
                </c:pt>
                <c:pt idx="11">
                  <c:v>Protection du matériel</c:v>
                </c:pt>
                <c:pt idx="12">
                  <c:v>Matériels utilisateurs sans surveillance</c:v>
                </c:pt>
                <c:pt idx="13">
                  <c:v>Cartographie et documentation  de l'infrastructure</c:v>
                </c:pt>
                <c:pt idx="14">
                  <c:v>Gestion du changement</c:v>
                </c:pt>
                <c:pt idx="15">
                  <c:v>Séparation des environnements</c:v>
                </c:pt>
                <c:pt idx="16">
                  <c:v>Protection contre des logiciels malveillants</c:v>
                </c:pt>
                <c:pt idx="17">
                  <c:v>Politique de sauvegarde</c:v>
                </c:pt>
                <c:pt idx="18">
                  <c:v>Maîtrise des logiciels</c:v>
                </c:pt>
                <c:pt idx="19">
                  <c:v>Gestion des vulnérabilités</c:v>
                </c:pt>
                <c:pt idx="20">
                  <c:v>Impact des activités d'audit de sécurité</c:v>
                </c:pt>
                <c:pt idx="21">
                  <c:v>Gestion de la sécurité des réseaux </c:v>
                </c:pt>
                <c:pt idx="22">
                  <c:v>Cloisonnement</c:v>
                </c:pt>
                <c:pt idx="23">
                  <c:v>Politique de transfert d'information </c:v>
                </c:pt>
                <c:pt idx="24">
                  <c:v>Messagerie électronique</c:v>
                </c:pt>
                <c:pt idx="25">
                  <c:v>Exigences de sécurité</c:v>
                </c:pt>
                <c:pt idx="26">
                  <c:v>Méthode de développement structurée</c:v>
                </c:pt>
                <c:pt idx="27">
                  <c:v>Revue technique des applications </c:v>
                </c:pt>
                <c:pt idx="28">
                  <c:v>Données de test</c:v>
                </c:pt>
                <c:pt idx="29">
                  <c:v>Gestion des Incidents de sécurité</c:v>
                </c:pt>
                <c:pt idx="30">
                  <c:v>Plan de secours informatique</c:v>
                </c:pt>
              </c:strCache>
            </c:strRef>
          </c:cat>
          <c:val>
            <c:numRef>
              <c:f>'Dashboard Business'!$F$32</c:f>
            </c:numRef>
          </c:val>
          <c:extLst>
            <c:ext xmlns:c16="http://schemas.microsoft.com/office/drawing/2014/chart" uri="{C3380CC4-5D6E-409C-BE32-E72D297353CC}">
              <c16:uniqueId val="{00000000-3F4D-444E-B1AC-6422A05C54FD}"/>
            </c:ext>
          </c:extLst>
        </c:ser>
        <c:ser>
          <c:idx val="0"/>
          <c:order val="1"/>
          <c:tx>
            <c:strRef>
              <c:f>Compute1a!$F$164</c:f>
              <c:strCache>
                <c:ptCount val="1"/>
                <c:pt idx="0">
                  <c:v>Score</c:v>
                </c:pt>
              </c:strCache>
            </c:strRef>
          </c:tx>
          <c:invertIfNegative val="0"/>
          <c:cat>
            <c:strRef>
              <c:f>Compute1a!$B$165:$B$195</c:f>
              <c:strCache>
                <c:ptCount val="31"/>
                <c:pt idx="0">
                  <c:v>Protection des données  sur des médias mobiles</c:v>
                </c:pt>
                <c:pt idx="1">
                  <c:v>Télétravail</c:v>
                </c:pt>
                <c:pt idx="2">
                  <c:v>Manipulation des supports</c:v>
                </c:pt>
                <c:pt idx="3">
                  <c:v>Protection des accès aux données</c:v>
                </c:pt>
                <c:pt idx="4">
                  <c:v>Cycle de vie  des accès</c:v>
                </c:pt>
                <c:pt idx="5">
                  <c:v>Responsabilité des utilisateurs</c:v>
                </c:pt>
                <c:pt idx="6">
                  <c:v>Contrôle de l'accès</c:v>
                </c:pt>
                <c:pt idx="7">
                  <c:v>Limitation des programmes utilitaires</c:v>
                </c:pt>
                <c:pt idx="8">
                  <c:v>Chiffrement</c:v>
                </c:pt>
                <c:pt idx="9">
                  <c:v>Protection Physique</c:v>
                </c:pt>
                <c:pt idx="10">
                  <c:v>Protection de l'environnement</c:v>
                </c:pt>
                <c:pt idx="11">
                  <c:v>Protection du matériel</c:v>
                </c:pt>
                <c:pt idx="12">
                  <c:v>Matériels utilisateurs sans surveillance</c:v>
                </c:pt>
                <c:pt idx="13">
                  <c:v>Cartographie et documentation  de l'infrastructure</c:v>
                </c:pt>
                <c:pt idx="14">
                  <c:v>Gestion du changement</c:v>
                </c:pt>
                <c:pt idx="15">
                  <c:v>Séparation des environnements</c:v>
                </c:pt>
                <c:pt idx="16">
                  <c:v>Protection contre des logiciels malveillants</c:v>
                </c:pt>
                <c:pt idx="17">
                  <c:v>Politique de sauvegarde</c:v>
                </c:pt>
                <c:pt idx="18">
                  <c:v>Maîtrise des logiciels</c:v>
                </c:pt>
                <c:pt idx="19">
                  <c:v>Gestion des vulnérabilités</c:v>
                </c:pt>
                <c:pt idx="20">
                  <c:v>Impact des activités d'audit de sécurité</c:v>
                </c:pt>
                <c:pt idx="21">
                  <c:v>Gestion de la sécurité des réseaux </c:v>
                </c:pt>
                <c:pt idx="22">
                  <c:v>Cloisonnement</c:v>
                </c:pt>
                <c:pt idx="23">
                  <c:v>Politique de transfert d'information </c:v>
                </c:pt>
                <c:pt idx="24">
                  <c:v>Messagerie électronique</c:v>
                </c:pt>
                <c:pt idx="25">
                  <c:v>Exigences de sécurité</c:v>
                </c:pt>
                <c:pt idx="26">
                  <c:v>Méthode de développement structurée</c:v>
                </c:pt>
                <c:pt idx="27">
                  <c:v>Revue technique des applications </c:v>
                </c:pt>
                <c:pt idx="28">
                  <c:v>Données de test</c:v>
                </c:pt>
                <c:pt idx="29">
                  <c:v>Gestion des Incidents de sécurité</c:v>
                </c:pt>
                <c:pt idx="30">
                  <c:v>Plan de secours informatique</c:v>
                </c:pt>
              </c:strCache>
            </c:strRef>
          </c:cat>
          <c:val>
            <c:numRef>
              <c:f>Compute1a!$F$165:$F$195</c:f>
              <c:numCache>
                <c:formatCode>General</c:formatCode>
                <c:ptCount val="31"/>
                <c:pt idx="0">
                  <c:v>2</c:v>
                </c:pt>
                <c:pt idx="1">
                  <c:v>3</c:v>
                </c:pt>
                <c:pt idx="2">
                  <c:v>2</c:v>
                </c:pt>
                <c:pt idx="3">
                  <c:v>2</c:v>
                </c:pt>
                <c:pt idx="4">
                  <c:v>2</c:v>
                </c:pt>
                <c:pt idx="5">
                  <c:v>4</c:v>
                </c:pt>
                <c:pt idx="6">
                  <c:v>4</c:v>
                </c:pt>
                <c:pt idx="7">
                  <c:v>0</c:v>
                </c:pt>
                <c:pt idx="8">
                  <c:v>0</c:v>
                </c:pt>
                <c:pt idx="9">
                  <c:v>4</c:v>
                </c:pt>
                <c:pt idx="10">
                  <c:v>4</c:v>
                </c:pt>
                <c:pt idx="11">
                  <c:v>0</c:v>
                </c:pt>
                <c:pt idx="12">
                  <c:v>4</c:v>
                </c:pt>
                <c:pt idx="13">
                  <c:v>4</c:v>
                </c:pt>
                <c:pt idx="14">
                  <c:v>4</c:v>
                </c:pt>
                <c:pt idx="15">
                  <c:v>0</c:v>
                </c:pt>
                <c:pt idx="16">
                  <c:v>3</c:v>
                </c:pt>
                <c:pt idx="17">
                  <c:v>0</c:v>
                </c:pt>
                <c:pt idx="18">
                  <c:v>3</c:v>
                </c:pt>
                <c:pt idx="19">
                  <c:v>2</c:v>
                </c:pt>
                <c:pt idx="20">
                  <c:v>0</c:v>
                </c:pt>
                <c:pt idx="21">
                  <c:v>2</c:v>
                </c:pt>
                <c:pt idx="22">
                  <c:v>0</c:v>
                </c:pt>
                <c:pt idx="23">
                  <c:v>0</c:v>
                </c:pt>
                <c:pt idx="24">
                  <c:v>0</c:v>
                </c:pt>
                <c:pt idx="25">
                  <c:v>1</c:v>
                </c:pt>
                <c:pt idx="26">
                  <c:v>0</c:v>
                </c:pt>
                <c:pt idx="27">
                  <c:v>0</c:v>
                </c:pt>
                <c:pt idx="28">
                  <c:v>0</c:v>
                </c:pt>
                <c:pt idx="29">
                  <c:v>3</c:v>
                </c:pt>
                <c:pt idx="30">
                  <c:v>2</c:v>
                </c:pt>
              </c:numCache>
            </c:numRef>
          </c:val>
          <c:extLst>
            <c:ext xmlns:c16="http://schemas.microsoft.com/office/drawing/2014/chart" uri="{C3380CC4-5D6E-409C-BE32-E72D297353CC}">
              <c16:uniqueId val="{00000001-3F4D-444E-B1AC-6422A05C54FD}"/>
            </c:ext>
          </c:extLst>
        </c:ser>
        <c:ser>
          <c:idx val="2"/>
          <c:order val="2"/>
          <c:tx>
            <c:v>Conformité</c:v>
          </c:tx>
          <c:spPr>
            <a:solidFill>
              <a:schemeClr val="accent2"/>
            </a:solidFill>
          </c:spPr>
          <c:invertIfNegative val="0"/>
          <c:val>
            <c:numRef>
              <c:f>'Dashboard Business'!$F$28</c:f>
              <c:numCache>
                <c:formatCode>0.00</c:formatCode>
                <c:ptCount val="1"/>
                <c:pt idx="0">
                  <c:v>2.6842105263157894</c:v>
                </c:pt>
              </c:numCache>
            </c:numRef>
          </c:val>
          <c:extLst>
            <c:ext xmlns:c16="http://schemas.microsoft.com/office/drawing/2014/chart" uri="{C3380CC4-5D6E-409C-BE32-E72D297353CC}">
              <c16:uniqueId val="{00000002-3F4D-444E-B1AC-6422A05C54FD}"/>
            </c:ext>
          </c:extLst>
        </c:ser>
        <c:dLbls>
          <c:showLegendKey val="0"/>
          <c:showVal val="0"/>
          <c:showCatName val="0"/>
          <c:showSerName val="0"/>
          <c:showPercent val="0"/>
          <c:showBubbleSize val="0"/>
        </c:dLbls>
        <c:gapWidth val="150"/>
        <c:shape val="cylinder"/>
        <c:axId val="2138152328"/>
        <c:axId val="2138148136"/>
        <c:axId val="0"/>
      </c:bar3DChart>
      <c:catAx>
        <c:axId val="2138152328"/>
        <c:scaling>
          <c:orientation val="minMax"/>
        </c:scaling>
        <c:delete val="0"/>
        <c:axPos val="l"/>
        <c:numFmt formatCode="General" sourceLinked="1"/>
        <c:majorTickMark val="out"/>
        <c:minorTickMark val="none"/>
        <c:tickLblPos val="nextTo"/>
        <c:crossAx val="2138148136"/>
        <c:crosses val="autoZero"/>
        <c:auto val="1"/>
        <c:lblAlgn val="ctr"/>
        <c:lblOffset val="100"/>
        <c:noMultiLvlLbl val="1"/>
      </c:catAx>
      <c:valAx>
        <c:axId val="2138148136"/>
        <c:scaling>
          <c:orientation val="minMax"/>
          <c:max val="5"/>
          <c:min val="0"/>
        </c:scaling>
        <c:delete val="0"/>
        <c:axPos val="b"/>
        <c:majorGridlines/>
        <c:numFmt formatCode="General" sourceLinked="1"/>
        <c:majorTickMark val="out"/>
        <c:minorTickMark val="none"/>
        <c:tickLblPos val="nextTo"/>
        <c:crossAx val="2138152328"/>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Amélioration</a:t>
            </a:r>
            <a:r>
              <a:rPr lang="en-US" baseline="0"/>
              <a:t> permanente</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'Dashboard Business'!$D$59</c:f>
              <c:strCache>
                <c:ptCount val="1"/>
                <c:pt idx="0">
                  <c:v>Amélioration permanente</c:v>
                </c:pt>
              </c:strCache>
            </c:strRef>
          </c:tx>
          <c:invertIfNegative val="0"/>
          <c:cat>
            <c:strRef>
              <c:f>Compute1a!$B$210:$B$226</c:f>
              <c:strCache>
                <c:ptCount val="17"/>
                <c:pt idx="0">
                  <c:v>Politique de sécurité de l'information</c:v>
                </c:pt>
                <c:pt idx="1">
                  <c:v>Organisation de la sécurité</c:v>
                </c:pt>
                <c:pt idx="2">
                  <c:v>Séparation des tâches</c:v>
                </c:pt>
                <c:pt idx="3">
                  <c:v>Sécurité de l'information dans le cadre de projets</c:v>
                </c:pt>
                <c:pt idx="4">
                  <c:v>Inventaire</c:v>
                </c:pt>
                <c:pt idx="5">
                  <c:v>Classification de l'information </c:v>
                </c:pt>
                <c:pt idx="6">
                  <c:v>Chiffrement</c:v>
                </c:pt>
                <c:pt idx="7">
                  <c:v>Gestion du changement</c:v>
                </c:pt>
                <c:pt idx="8">
                  <c:v>Maîtrise des logiciels</c:v>
                </c:pt>
                <c:pt idx="9">
                  <c:v>Gestion de la sécurité des réseaux </c:v>
                </c:pt>
                <c:pt idx="10">
                  <c:v>Politique de transfert d'information </c:v>
                </c:pt>
                <c:pt idx="11">
                  <c:v>Méthode de développement structurée</c:v>
                </c:pt>
                <c:pt idx="12">
                  <c:v>Gestion des Incidents de sécurité</c:v>
                </c:pt>
                <c:pt idx="13">
                  <c:v>Gestion de la Continuité</c:v>
                </c:pt>
                <c:pt idx="14">
                  <c:v>Plan de secours informatique</c:v>
                </c:pt>
                <c:pt idx="15">
                  <c:v>Respect des prescriptions légales</c:v>
                </c:pt>
                <c:pt idx="16">
                  <c:v>Revue de la sécurité de l'information </c:v>
                </c:pt>
              </c:strCache>
            </c:strRef>
          </c:cat>
          <c:val>
            <c:numRef>
              <c:f>'Dashboard Business'!$F$59</c:f>
              <c:numCache>
                <c:formatCode>General</c:formatCode>
                <c:ptCount val="1"/>
                <c:pt idx="0">
                  <c:v>2.4</c:v>
                </c:pt>
              </c:numCache>
            </c:numRef>
          </c:val>
          <c:extLst>
            <c:ext xmlns:c16="http://schemas.microsoft.com/office/drawing/2014/chart" uri="{C3380CC4-5D6E-409C-BE32-E72D297353CC}">
              <c16:uniqueId val="{00000000-1952-44B5-AAF2-7B0F1EA58E4E}"/>
            </c:ext>
          </c:extLst>
        </c:ser>
        <c:ser>
          <c:idx val="0"/>
          <c:order val="1"/>
          <c:tx>
            <c:strRef>
              <c:f>Compute1a!$F$209</c:f>
              <c:strCache>
                <c:ptCount val="1"/>
                <c:pt idx="0">
                  <c:v>Score</c:v>
                </c:pt>
              </c:strCache>
            </c:strRef>
          </c:tx>
          <c:invertIfNegative val="0"/>
          <c:cat>
            <c:strRef>
              <c:f>Compute1a!$B$210:$B$226</c:f>
              <c:strCache>
                <c:ptCount val="17"/>
                <c:pt idx="0">
                  <c:v>Politique de sécurité de l'information</c:v>
                </c:pt>
                <c:pt idx="1">
                  <c:v>Organisation de la sécurité</c:v>
                </c:pt>
                <c:pt idx="2">
                  <c:v>Séparation des tâches</c:v>
                </c:pt>
                <c:pt idx="3">
                  <c:v>Sécurité de l'information dans le cadre de projets</c:v>
                </c:pt>
                <c:pt idx="4">
                  <c:v>Inventaire</c:v>
                </c:pt>
                <c:pt idx="5">
                  <c:v>Classification de l'information </c:v>
                </c:pt>
                <c:pt idx="6">
                  <c:v>Chiffrement</c:v>
                </c:pt>
                <c:pt idx="7">
                  <c:v>Gestion du changement</c:v>
                </c:pt>
                <c:pt idx="8">
                  <c:v>Maîtrise des logiciels</c:v>
                </c:pt>
                <c:pt idx="9">
                  <c:v>Gestion de la sécurité des réseaux </c:v>
                </c:pt>
                <c:pt idx="10">
                  <c:v>Politique de transfert d'information </c:v>
                </c:pt>
                <c:pt idx="11">
                  <c:v>Méthode de développement structurée</c:v>
                </c:pt>
                <c:pt idx="12">
                  <c:v>Gestion des Incidents de sécurité</c:v>
                </c:pt>
                <c:pt idx="13">
                  <c:v>Gestion de la Continuité</c:v>
                </c:pt>
                <c:pt idx="14">
                  <c:v>Plan de secours informatique</c:v>
                </c:pt>
                <c:pt idx="15">
                  <c:v>Respect des prescriptions légales</c:v>
                </c:pt>
                <c:pt idx="16">
                  <c:v>Revue de la sécurité de l'information </c:v>
                </c:pt>
              </c:strCache>
            </c:strRef>
          </c:cat>
          <c:val>
            <c:numRef>
              <c:f>Compute1a!$F$210:$F$226</c:f>
              <c:numCache>
                <c:formatCode>General</c:formatCode>
                <c:ptCount val="17"/>
                <c:pt idx="0">
                  <c:v>3</c:v>
                </c:pt>
                <c:pt idx="1">
                  <c:v>2</c:v>
                </c:pt>
                <c:pt idx="2">
                  <c:v>1</c:v>
                </c:pt>
                <c:pt idx="3">
                  <c:v>0</c:v>
                </c:pt>
                <c:pt idx="4">
                  <c:v>1</c:v>
                </c:pt>
                <c:pt idx="5">
                  <c:v>0</c:v>
                </c:pt>
                <c:pt idx="6">
                  <c:v>0</c:v>
                </c:pt>
                <c:pt idx="7">
                  <c:v>4</c:v>
                </c:pt>
                <c:pt idx="8">
                  <c:v>3</c:v>
                </c:pt>
                <c:pt idx="9">
                  <c:v>2</c:v>
                </c:pt>
                <c:pt idx="10">
                  <c:v>0</c:v>
                </c:pt>
                <c:pt idx="11">
                  <c:v>0</c:v>
                </c:pt>
                <c:pt idx="12">
                  <c:v>3</c:v>
                </c:pt>
                <c:pt idx="13">
                  <c:v>2</c:v>
                </c:pt>
                <c:pt idx="14">
                  <c:v>2</c:v>
                </c:pt>
                <c:pt idx="15">
                  <c:v>0</c:v>
                </c:pt>
                <c:pt idx="16">
                  <c:v>0</c:v>
                </c:pt>
              </c:numCache>
            </c:numRef>
          </c:val>
          <c:extLst>
            <c:ext xmlns:c16="http://schemas.microsoft.com/office/drawing/2014/chart" uri="{C3380CC4-5D6E-409C-BE32-E72D297353CC}">
              <c16:uniqueId val="{00000001-1952-44B5-AAF2-7B0F1EA58E4E}"/>
            </c:ext>
          </c:extLst>
        </c:ser>
        <c:dLbls>
          <c:showLegendKey val="0"/>
          <c:showVal val="0"/>
          <c:showCatName val="0"/>
          <c:showSerName val="0"/>
          <c:showPercent val="0"/>
          <c:showBubbleSize val="0"/>
        </c:dLbls>
        <c:gapWidth val="150"/>
        <c:shape val="cylinder"/>
        <c:axId val="2138116600"/>
        <c:axId val="2138113608"/>
        <c:axId val="0"/>
      </c:bar3DChart>
      <c:catAx>
        <c:axId val="2138116600"/>
        <c:scaling>
          <c:orientation val="minMax"/>
        </c:scaling>
        <c:delete val="0"/>
        <c:axPos val="l"/>
        <c:numFmt formatCode="General" sourceLinked="1"/>
        <c:majorTickMark val="out"/>
        <c:minorTickMark val="none"/>
        <c:tickLblPos val="nextTo"/>
        <c:crossAx val="2138113608"/>
        <c:crosses val="autoZero"/>
        <c:auto val="1"/>
        <c:lblAlgn val="ctr"/>
        <c:lblOffset val="100"/>
        <c:noMultiLvlLbl val="1"/>
      </c:catAx>
      <c:valAx>
        <c:axId val="2138113608"/>
        <c:scaling>
          <c:orientation val="minMax"/>
          <c:max val="5"/>
          <c:min val="0"/>
        </c:scaling>
        <c:delete val="0"/>
        <c:axPos val="b"/>
        <c:majorGridlines/>
        <c:numFmt formatCode="General" sourceLinked="1"/>
        <c:majorTickMark val="out"/>
        <c:minorTickMark val="none"/>
        <c:tickLblPos val="nextTo"/>
        <c:crossAx val="2138116600"/>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055155526748599"/>
          <c:y val="0.17589840177444799"/>
          <c:w val="0.41653729903994002"/>
          <c:h val="0.75323034756726204"/>
        </c:manualLayout>
      </c:layout>
      <c:radarChart>
        <c:radarStyle val="filled"/>
        <c:varyColors val="0"/>
        <c:ser>
          <c:idx val="0"/>
          <c:order val="0"/>
          <c:tx>
            <c:strRef>
              <c:f>Tableaux_de_bord_ISO!$D$29</c:f>
              <c:strCache>
                <c:ptCount val="1"/>
                <c:pt idx="0">
                  <c:v>Maturité cible</c:v>
                </c:pt>
              </c:strCache>
            </c:strRef>
          </c:tx>
          <c:spPr>
            <a:solidFill>
              <a:schemeClr val="accent1">
                <a:alpha val="10196"/>
              </a:schemeClr>
            </a:solidFill>
            <a:ln w="50800">
              <a:solidFill>
                <a:schemeClr val="accent1">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Tableaux_de_bord_ISO!$D$30:$D$42</c:f>
              <c:numCache>
                <c:formatCode>General</c:formatCode>
                <c:ptCount val="13"/>
                <c:pt idx="0">
                  <c:v>3</c:v>
                </c:pt>
                <c:pt idx="1">
                  <c:v>3</c:v>
                </c:pt>
                <c:pt idx="2">
                  <c:v>3</c:v>
                </c:pt>
                <c:pt idx="3">
                  <c:v>3</c:v>
                </c:pt>
                <c:pt idx="4">
                  <c:v>3</c:v>
                </c:pt>
                <c:pt idx="5">
                  <c:v>3</c:v>
                </c:pt>
                <c:pt idx="6">
                  <c:v>3</c:v>
                </c:pt>
                <c:pt idx="7">
                  <c:v>4</c:v>
                </c:pt>
                <c:pt idx="8">
                  <c:v>4</c:v>
                </c:pt>
                <c:pt idx="9">
                  <c:v>4</c:v>
                </c:pt>
                <c:pt idx="10">
                  <c:v>4</c:v>
                </c:pt>
                <c:pt idx="11">
                  <c:v>3</c:v>
                </c:pt>
                <c:pt idx="12">
                  <c:v>4</c:v>
                </c:pt>
              </c:numCache>
            </c:numRef>
          </c:val>
          <c:extLst>
            <c:ext xmlns:c16="http://schemas.microsoft.com/office/drawing/2014/chart" uri="{C3380CC4-5D6E-409C-BE32-E72D297353CC}">
              <c16:uniqueId val="{00000000-6861-429A-8EA5-06B53D32FEDC}"/>
            </c:ext>
          </c:extLst>
        </c:ser>
        <c:ser>
          <c:idx val="1"/>
          <c:order val="1"/>
          <c:tx>
            <c:strRef>
              <c:f>Tableaux_de_bord_ISO!$C$29</c:f>
              <c:strCache>
                <c:ptCount val="1"/>
                <c:pt idx="0">
                  <c:v>Maturité actuelle</c:v>
                </c:pt>
              </c:strCache>
            </c:strRef>
          </c:tx>
          <c:spPr>
            <a:solidFill>
              <a:schemeClr val="accent2">
                <a:alpha val="10196"/>
              </a:schemeClr>
            </a:solidFill>
            <a:ln w="50800">
              <a:solidFill>
                <a:schemeClr val="accent2">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Tableaux_de_bord_ISO!$C$30:$C$42</c:f>
              <c:numCache>
                <c:formatCode>0.00</c:formatCode>
                <c:ptCount val="13"/>
                <c:pt idx="0">
                  <c:v>3</c:v>
                </c:pt>
                <c:pt idx="1">
                  <c:v>2.2000000000000002</c:v>
                </c:pt>
                <c:pt idx="2">
                  <c:v>3</c:v>
                </c:pt>
                <c:pt idx="3">
                  <c:v>1.5</c:v>
                </c:pt>
                <c:pt idx="4">
                  <c:v>3</c:v>
                </c:pt>
                <c:pt idx="5">
                  <c:v>0</c:v>
                </c:pt>
                <c:pt idx="6">
                  <c:v>4</c:v>
                </c:pt>
                <c:pt idx="7">
                  <c:v>2.4285714285714284</c:v>
                </c:pt>
                <c:pt idx="8">
                  <c:v>2</c:v>
                </c:pt>
                <c:pt idx="9">
                  <c:v>1</c:v>
                </c:pt>
                <c:pt idx="10">
                  <c:v>1</c:v>
                </c:pt>
                <c:pt idx="11">
                  <c:v>3</c:v>
                </c:pt>
                <c:pt idx="12">
                  <c:v>2</c:v>
                </c:pt>
              </c:numCache>
            </c:numRef>
          </c:val>
          <c:extLst>
            <c:ext xmlns:c16="http://schemas.microsoft.com/office/drawing/2014/chart" uri="{C3380CC4-5D6E-409C-BE32-E72D297353CC}">
              <c16:uniqueId val="{00000001-6861-429A-8EA5-06B53D32FEDC}"/>
            </c:ext>
          </c:extLst>
        </c:ser>
        <c:dLbls>
          <c:showLegendKey val="0"/>
          <c:showVal val="0"/>
          <c:showCatName val="0"/>
          <c:showSerName val="0"/>
          <c:showPercent val="0"/>
          <c:showBubbleSize val="0"/>
        </c:dLbls>
        <c:axId val="-2145852392"/>
        <c:axId val="-2145849128"/>
        <c:extLst>
          <c:ext xmlns:c15="http://schemas.microsoft.com/office/drawing/2012/chart" uri="{02D57815-91ED-43cb-92C2-25804820EDAC}">
            <c15:filteredRadarSeries>
              <c15:ser>
                <c:idx val="2"/>
                <c:order val="2"/>
                <c:tx>
                  <c:strRef>
                    <c:extLst>
                      <c:ext uri="{02D57815-91ED-43cb-92C2-25804820EDAC}">
                        <c15:formulaRef>
                          <c15:sqref>Tableaux_de_bord_ISO!$B$29</c15:sqref>
                        </c15:formulaRef>
                      </c:ext>
                    </c:extLst>
                    <c:strCache>
                      <c:ptCount val="1"/>
                      <c:pt idx="0">
                        <c:v>Maturité initiale</c:v>
                      </c:pt>
                    </c:strCache>
                  </c:strRef>
                </c:tx>
                <c:spPr>
                  <a:solidFill>
                    <a:schemeClr val="accent3">
                      <a:alpha val="10196"/>
                    </a:schemeClr>
                  </a:solidFill>
                  <a:ln w="50800">
                    <a:solidFill>
                      <a:schemeClr val="accent3">
                        <a:alpha val="30000"/>
                      </a:schemeClr>
                    </a:solidFill>
                  </a:ln>
                  <a:effectLst/>
                </c:spPr>
                <c:cat>
                  <c:strRef>
                    <c:extLst>
                      <c:ext uri="{02D57815-91ED-43cb-92C2-25804820EDAC}">
                        <c15:formulaRef>
                          <c15:sqref>Tableaux_de_bord_ISO!$A$30:$A$42</c15:sqref>
                        </c15:formulaRef>
                      </c:ext>
                    </c:extLst>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extLst>
                      <c:ext uri="{02D57815-91ED-43cb-92C2-25804820EDAC}">
                        <c15:formulaRef>
                          <c15:sqref>Tableaux_de_bord_ISO!$B$30:$B$42</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6861-429A-8EA5-06B53D32FEDC}"/>
                  </c:ext>
                </c:extLst>
              </c15:ser>
            </c15:filteredRadarSeries>
          </c:ext>
        </c:extLst>
      </c:radarChart>
      <c:catAx>
        <c:axId val="-214585239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200" b="0" i="0" u="none" strike="noStrike" kern="1200" baseline="0">
                <a:solidFill>
                  <a:schemeClr val="dk1">
                    <a:lumMod val="50000"/>
                    <a:lumOff val="50000"/>
                  </a:schemeClr>
                </a:solidFill>
                <a:latin typeface="+mn-lt"/>
                <a:ea typeface="+mn-ea"/>
                <a:cs typeface="+mn-cs"/>
              </a:defRPr>
            </a:pPr>
            <a:endParaRPr lang="fr-FR"/>
          </a:p>
        </c:txPr>
        <c:crossAx val="-2145849128"/>
        <c:crossesAt val="0"/>
        <c:auto val="0"/>
        <c:lblAlgn val="ctr"/>
        <c:lblOffset val="100"/>
        <c:noMultiLvlLbl val="0"/>
      </c:catAx>
      <c:valAx>
        <c:axId val="-2145849128"/>
        <c:scaling>
          <c:orientation val="minMax"/>
          <c:max val="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2145852392"/>
        <c:crosses val="autoZero"/>
        <c:crossBetween val="midCat"/>
        <c:majorUnit val="1"/>
        <c:minorUnit val="0.1"/>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38100" cap="flat" cmpd="sng" algn="ctr">
      <a:solidFill>
        <a:schemeClr val="dk1">
          <a:lumMod val="15000"/>
          <a:lumOff val="85000"/>
        </a:schemeClr>
      </a:solidFill>
      <a:round/>
    </a:ln>
    <a:effectLst/>
  </c:spPr>
  <c:txPr>
    <a:bodyPr/>
    <a:lstStyle/>
    <a:p>
      <a:pPr>
        <a:defRPr/>
      </a:pPr>
      <a:endParaRPr lang="fr-FR"/>
    </a:p>
  </c:txPr>
  <c:printSettings>
    <c:headerFooter alignWithMargins="0"/>
    <c:pageMargins b="0.984251969" l="0.78740157499999996" r="0.78740157499999996" t="0.984251969" header="0.51180555555555596" footer="0.51180555555555596"/>
    <c:pageSetup firstPageNumber="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055155526748599"/>
          <c:y val="0.17589840177444799"/>
          <c:w val="0.41653729903994002"/>
          <c:h val="0.75323034756726204"/>
        </c:manualLayout>
      </c:layout>
      <c:radarChart>
        <c:radarStyle val="filled"/>
        <c:varyColors val="0"/>
        <c:ser>
          <c:idx val="0"/>
          <c:order val="0"/>
          <c:tx>
            <c:strRef>
              <c:f>Tableaux_de_bord_ISO!$D$29</c:f>
              <c:strCache>
                <c:ptCount val="1"/>
                <c:pt idx="0">
                  <c:v>Maturité cible</c:v>
                </c:pt>
              </c:strCache>
            </c:strRef>
          </c:tx>
          <c:spPr>
            <a:solidFill>
              <a:schemeClr val="accent1">
                <a:alpha val="10196"/>
              </a:schemeClr>
            </a:solidFill>
            <a:ln w="50800">
              <a:solidFill>
                <a:schemeClr val="accent1">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Tableaux_de_bord_ISO!$D$30:$D$42</c:f>
              <c:numCache>
                <c:formatCode>General</c:formatCode>
                <c:ptCount val="13"/>
                <c:pt idx="0">
                  <c:v>3</c:v>
                </c:pt>
                <c:pt idx="1">
                  <c:v>3</c:v>
                </c:pt>
                <c:pt idx="2">
                  <c:v>3</c:v>
                </c:pt>
                <c:pt idx="3">
                  <c:v>3</c:v>
                </c:pt>
                <c:pt idx="4">
                  <c:v>3</c:v>
                </c:pt>
                <c:pt idx="5">
                  <c:v>3</c:v>
                </c:pt>
                <c:pt idx="6">
                  <c:v>3</c:v>
                </c:pt>
                <c:pt idx="7">
                  <c:v>4</c:v>
                </c:pt>
                <c:pt idx="8">
                  <c:v>4</c:v>
                </c:pt>
                <c:pt idx="9">
                  <c:v>4</c:v>
                </c:pt>
                <c:pt idx="10">
                  <c:v>4</c:v>
                </c:pt>
                <c:pt idx="11">
                  <c:v>3</c:v>
                </c:pt>
                <c:pt idx="12">
                  <c:v>4</c:v>
                </c:pt>
              </c:numCache>
            </c:numRef>
          </c:val>
          <c:extLst>
            <c:ext xmlns:c16="http://schemas.microsoft.com/office/drawing/2014/chart" uri="{C3380CC4-5D6E-409C-BE32-E72D297353CC}">
              <c16:uniqueId val="{00000000-7EED-4440-B7FA-E3289562A723}"/>
            </c:ext>
          </c:extLst>
        </c:ser>
        <c:ser>
          <c:idx val="1"/>
          <c:order val="1"/>
          <c:tx>
            <c:strRef>
              <c:f>Tableaux_de_bord_ISO!$C$29</c:f>
              <c:strCache>
                <c:ptCount val="1"/>
                <c:pt idx="0">
                  <c:v>Maturité actuelle</c:v>
                </c:pt>
              </c:strCache>
            </c:strRef>
          </c:tx>
          <c:spPr>
            <a:solidFill>
              <a:schemeClr val="accent2">
                <a:alpha val="10196"/>
              </a:schemeClr>
            </a:solidFill>
            <a:ln w="50800">
              <a:solidFill>
                <a:schemeClr val="accent2">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Tableaux_de_bord_ISO!$C$30:$C$42</c:f>
              <c:numCache>
                <c:formatCode>0.00</c:formatCode>
                <c:ptCount val="13"/>
                <c:pt idx="0">
                  <c:v>3</c:v>
                </c:pt>
                <c:pt idx="1">
                  <c:v>2.2000000000000002</c:v>
                </c:pt>
                <c:pt idx="2">
                  <c:v>3</c:v>
                </c:pt>
                <c:pt idx="3">
                  <c:v>1.5</c:v>
                </c:pt>
                <c:pt idx="4">
                  <c:v>3</c:v>
                </c:pt>
                <c:pt idx="5">
                  <c:v>0</c:v>
                </c:pt>
                <c:pt idx="6">
                  <c:v>4</c:v>
                </c:pt>
                <c:pt idx="7">
                  <c:v>2.4285714285714284</c:v>
                </c:pt>
                <c:pt idx="8">
                  <c:v>2</c:v>
                </c:pt>
                <c:pt idx="9">
                  <c:v>1</c:v>
                </c:pt>
                <c:pt idx="10">
                  <c:v>1</c:v>
                </c:pt>
                <c:pt idx="11">
                  <c:v>3</c:v>
                </c:pt>
                <c:pt idx="12">
                  <c:v>2</c:v>
                </c:pt>
              </c:numCache>
            </c:numRef>
          </c:val>
          <c:extLst>
            <c:ext xmlns:c16="http://schemas.microsoft.com/office/drawing/2014/chart" uri="{C3380CC4-5D6E-409C-BE32-E72D297353CC}">
              <c16:uniqueId val="{00000001-7EED-4440-B7FA-E3289562A723}"/>
            </c:ext>
          </c:extLst>
        </c:ser>
        <c:ser>
          <c:idx val="2"/>
          <c:order val="2"/>
          <c:tx>
            <c:strRef>
              <c:f>Tableaux_de_bord_ISO!$B$29</c:f>
              <c:strCache>
                <c:ptCount val="1"/>
                <c:pt idx="0">
                  <c:v>Maturité initiale</c:v>
                </c:pt>
              </c:strCache>
            </c:strRef>
          </c:tx>
          <c:spPr>
            <a:solidFill>
              <a:schemeClr val="accent3">
                <a:alpha val="10196"/>
              </a:schemeClr>
            </a:solidFill>
            <a:ln w="50800">
              <a:solidFill>
                <a:schemeClr val="accent3">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Tableaux_de_bord_ISO!$B$30:$B$42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7EED-4440-B7FA-E3289562A723}"/>
            </c:ext>
          </c:extLst>
        </c:ser>
        <c:dLbls>
          <c:showLegendKey val="0"/>
          <c:showVal val="0"/>
          <c:showCatName val="0"/>
          <c:showSerName val="0"/>
          <c:showPercent val="0"/>
          <c:showBubbleSize val="0"/>
        </c:dLbls>
        <c:axId val="-2145801112"/>
        <c:axId val="-2145797384"/>
      </c:radarChart>
      <c:catAx>
        <c:axId val="-214580111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200" b="0" i="0" u="none" strike="noStrike" kern="1200" baseline="0">
                <a:solidFill>
                  <a:schemeClr val="dk1">
                    <a:lumMod val="50000"/>
                    <a:lumOff val="50000"/>
                  </a:schemeClr>
                </a:solidFill>
                <a:latin typeface="+mn-lt"/>
                <a:ea typeface="+mn-ea"/>
                <a:cs typeface="+mn-cs"/>
              </a:defRPr>
            </a:pPr>
            <a:endParaRPr lang="fr-FR"/>
          </a:p>
        </c:txPr>
        <c:crossAx val="-2145797384"/>
        <c:crossesAt val="0"/>
        <c:auto val="0"/>
        <c:lblAlgn val="ctr"/>
        <c:lblOffset val="100"/>
        <c:noMultiLvlLbl val="0"/>
      </c:catAx>
      <c:valAx>
        <c:axId val="-2145797384"/>
        <c:scaling>
          <c:orientation val="minMax"/>
          <c:max val="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2145801112"/>
        <c:crosses val="autoZero"/>
        <c:crossBetween val="midCat"/>
        <c:majorUnit val="1"/>
        <c:minorUnit val="0.1"/>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38100" cap="flat" cmpd="sng" algn="ctr">
      <a:solidFill>
        <a:schemeClr val="dk1">
          <a:lumMod val="15000"/>
          <a:lumOff val="85000"/>
        </a:schemeClr>
      </a:solidFill>
      <a:round/>
    </a:ln>
    <a:effectLst/>
  </c:spPr>
  <c:txPr>
    <a:bodyPr/>
    <a:lstStyle/>
    <a:p>
      <a:pPr>
        <a:defRPr/>
      </a:pPr>
      <a:endParaRPr lang="fr-FR"/>
    </a:p>
  </c:txPr>
  <c:printSettings>
    <c:headerFooter alignWithMargins="0"/>
    <c:pageMargins b="0.984251969" l="0.78740157499999996" r="0.78740157499999996" t="0.984251969" header="0.51180555555555596" footer="0.51180555555555596"/>
    <c:pageSetup firstPageNumber="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pie3DChart>
        <c:varyColors val="1"/>
        <c:ser>
          <c:idx val="0"/>
          <c:order val="0"/>
          <c:explosion val="25"/>
          <c:dPt>
            <c:idx val="0"/>
            <c:bubble3D val="0"/>
            <c:explosion val="0"/>
            <c:extLst>
              <c:ext xmlns:c16="http://schemas.microsoft.com/office/drawing/2014/chart" uri="{C3380CC4-5D6E-409C-BE32-E72D297353CC}">
                <c16:uniqueId val="{00000000-218A-4F2E-88D4-F86BF317F58B}"/>
              </c:ext>
            </c:extLst>
          </c:dPt>
          <c:dPt>
            <c:idx val="1"/>
            <c:bubble3D val="0"/>
            <c:explosion val="0"/>
            <c:extLst>
              <c:ext xmlns:c16="http://schemas.microsoft.com/office/drawing/2014/chart" uri="{C3380CC4-5D6E-409C-BE32-E72D297353CC}">
                <c16:uniqueId val="{00000001-218A-4F2E-88D4-F86BF317F58B}"/>
              </c:ext>
            </c:extLst>
          </c:dPt>
          <c:dPt>
            <c:idx val="2"/>
            <c:bubble3D val="0"/>
            <c:explosion val="0"/>
            <c:spPr>
              <a:solidFill>
                <a:schemeClr val="bg1">
                  <a:lumMod val="75000"/>
                </a:schemeClr>
              </a:solidFill>
            </c:spPr>
            <c:extLst>
              <c:ext xmlns:c16="http://schemas.microsoft.com/office/drawing/2014/chart" uri="{C3380CC4-5D6E-409C-BE32-E72D297353CC}">
                <c16:uniqueId val="{00000003-218A-4F2E-88D4-F86BF317F58B}"/>
              </c:ext>
            </c:extLst>
          </c:dPt>
          <c:cat>
            <c:numRef>
              <c:f>'5_SOA'!$F$11:$F$13</c:f>
              <c:numCache>
                <c:formatCode>0.00%</c:formatCode>
                <c:ptCount val="3"/>
                <c:pt idx="0">
                  <c:v>0.11403508771929824</c:v>
                </c:pt>
                <c:pt idx="1">
                  <c:v>0.36842105263157893</c:v>
                </c:pt>
                <c:pt idx="2">
                  <c:v>0.51754385964912286</c:v>
                </c:pt>
              </c:numCache>
            </c:numRef>
          </c:cat>
          <c:val>
            <c:numRef>
              <c:f>'5_SOA'!$F$11:$F$13</c:f>
              <c:numCache>
                <c:formatCode>0.00%</c:formatCode>
                <c:ptCount val="3"/>
                <c:pt idx="0">
                  <c:v>0.11403508771929824</c:v>
                </c:pt>
                <c:pt idx="1">
                  <c:v>0.36842105263157893</c:v>
                </c:pt>
                <c:pt idx="2">
                  <c:v>0.51754385964912286</c:v>
                </c:pt>
              </c:numCache>
            </c:numRef>
          </c:val>
          <c:extLst>
            <c:ext xmlns:c16="http://schemas.microsoft.com/office/drawing/2014/chart" uri="{C3380CC4-5D6E-409C-BE32-E72D297353CC}">
              <c16:uniqueId val="{00000004-218A-4F2E-88D4-F86BF317F58B}"/>
            </c:ext>
          </c:extLst>
        </c:ser>
        <c:dLbls>
          <c:showLegendKey val="0"/>
          <c:showVal val="0"/>
          <c:showCatName val="0"/>
          <c:showSerName val="0"/>
          <c:showPercent val="0"/>
          <c:showBubbleSize val="0"/>
          <c:showLeaderLines val="1"/>
        </c:dLbls>
      </c:pie3DChart>
    </c:plotArea>
    <c:legend>
      <c:legendPos val="r"/>
      <c:overlay val="0"/>
      <c:txPr>
        <a:bodyPr/>
        <a:lstStyle/>
        <a:p>
          <a:pPr rtl="0">
            <a:defRPr/>
          </a:pPr>
          <a:endParaRPr lang="fr-FR"/>
        </a:p>
      </c:txPr>
    </c:legend>
    <c:plotVisOnly val="1"/>
    <c:dispBlanksAs val="gap"/>
    <c:showDLblsOverMax val="0"/>
  </c:chart>
  <c:printSettings>
    <c:headerFooter/>
    <c:pageMargins b="0.75" l="0.7" r="0.7" t="0.75" header="0.3" footer="0.3"/>
    <c:pageSetup paperSize="9"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680" b="1" i="0" u="none" strike="noStrike" kern="1200" cap="all" spc="100" normalizeH="0" baseline="0">
                <a:ln>
                  <a:noFill/>
                </a:ln>
                <a:solidFill>
                  <a:schemeClr val="tx1"/>
                </a:solidFill>
                <a:latin typeface="+mn-lt"/>
                <a:ea typeface="+mn-ea"/>
                <a:cs typeface="+mn-cs"/>
              </a:defRPr>
            </a:pPr>
            <a:r>
              <a:rPr lang="fr-BE">
                <a:ln>
                  <a:noFill/>
                </a:ln>
                <a:solidFill>
                  <a:schemeClr val="tx1"/>
                </a:solidFill>
              </a:rPr>
              <a:t>Priorité de</a:t>
            </a:r>
            <a:r>
              <a:rPr lang="fr-BE" baseline="0">
                <a:ln>
                  <a:noFill/>
                </a:ln>
                <a:solidFill>
                  <a:schemeClr val="tx1"/>
                </a:solidFill>
              </a:rPr>
              <a:t> mise en oeuvre des exigences</a:t>
            </a:r>
            <a:endParaRPr lang="fr-BE">
              <a:ln>
                <a:noFill/>
              </a:ln>
              <a:solidFill>
                <a:schemeClr val="tx1"/>
              </a:solidFill>
            </a:endParaRPr>
          </a:p>
        </c:rich>
      </c:tx>
      <c:overlay val="0"/>
      <c:spPr>
        <a:solidFill>
          <a:sysClr val="window" lastClr="FFFFFF"/>
        </a:solidFill>
        <a:ln>
          <a:noFill/>
        </a:ln>
        <a:effectLst/>
      </c:spPr>
    </c:title>
    <c:autoTitleDeleted val="0"/>
    <c:plotArea>
      <c:layout>
        <c:manualLayout>
          <c:layoutTarget val="inner"/>
          <c:xMode val="edge"/>
          <c:yMode val="edge"/>
          <c:x val="2.5883939596798002E-2"/>
          <c:y val="4.1607571207918102E-2"/>
          <c:w val="0.83861429223553496"/>
          <c:h val="0.91678485758416395"/>
        </c:manualLayout>
      </c:layout>
      <c:bubbleChart>
        <c:varyColors val="1"/>
        <c:ser>
          <c:idx val="0"/>
          <c:order val="0"/>
          <c:tx>
            <c:strRef>
              <c:f>'Priorité des exigences - plan'!$D$35</c:f>
              <c:strCache>
                <c:ptCount val="1"/>
                <c:pt idx="0">
                  <c:v>ORGA</c:v>
                </c:pt>
              </c:strCache>
            </c:strRef>
          </c:tx>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plan'!$E$35</c:f>
              <c:numCache>
                <c:formatCode>General</c:formatCode>
                <c:ptCount val="1"/>
                <c:pt idx="0">
                  <c:v>0</c:v>
                </c:pt>
              </c:numCache>
            </c:numRef>
          </c:xVal>
          <c:yVal>
            <c:numRef>
              <c:f>'Priorité des exigences - plan'!$F$35</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0-24F3-4E00-AC2E-49C9D9DD399E}"/>
            </c:ext>
          </c:extLst>
        </c:ser>
        <c:ser>
          <c:idx val="1"/>
          <c:order val="1"/>
          <c:tx>
            <c:strRef>
              <c:f>'Priorité des exigences - plan'!$D$36</c:f>
              <c:strCache>
                <c:ptCount val="1"/>
                <c:pt idx="0">
                  <c:v>DOCU</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plan'!$E$36</c:f>
              <c:numCache>
                <c:formatCode>General</c:formatCode>
                <c:ptCount val="1"/>
                <c:pt idx="0">
                  <c:v>0</c:v>
                </c:pt>
              </c:numCache>
            </c:numRef>
          </c:xVal>
          <c:yVal>
            <c:numRef>
              <c:f>'Priorité des exigences - plan'!$F$36</c:f>
              <c:numCache>
                <c:formatCode>General</c:formatCode>
                <c:ptCount val="1"/>
                <c:pt idx="0">
                  <c:v>0.5</c:v>
                </c:pt>
              </c:numCache>
            </c:numRef>
          </c:yVal>
          <c:bubbleSize>
            <c:numLit>
              <c:formatCode>General</c:formatCode>
              <c:ptCount val="1"/>
              <c:pt idx="0">
                <c:v>1</c:v>
              </c:pt>
            </c:numLit>
          </c:bubbleSize>
          <c:bubble3D val="1"/>
          <c:extLst>
            <c:ext xmlns:c16="http://schemas.microsoft.com/office/drawing/2014/chart" uri="{C3380CC4-5D6E-409C-BE32-E72D297353CC}">
              <c16:uniqueId val="{00000001-24F3-4E00-AC2E-49C9D9DD399E}"/>
            </c:ext>
          </c:extLst>
        </c:ser>
        <c:ser>
          <c:idx val="2"/>
          <c:order val="2"/>
          <c:tx>
            <c:strRef>
              <c:f>'Priorité des exigences - plan'!$D$37</c:f>
              <c:strCache>
                <c:ptCount val="1"/>
                <c:pt idx="0">
                  <c:v>SRES</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plan'!$E$37</c:f>
              <c:numCache>
                <c:formatCode>General</c:formatCode>
                <c:ptCount val="1"/>
                <c:pt idx="0">
                  <c:v>0</c:v>
                </c:pt>
              </c:numCache>
            </c:numRef>
          </c:xVal>
          <c:yVal>
            <c:numRef>
              <c:f>'Priorité des exigences - plan'!$F$37</c:f>
              <c:numCache>
                <c:formatCode>General</c:formatCode>
                <c:ptCount val="1"/>
                <c:pt idx="0">
                  <c:v>3.5</c:v>
                </c:pt>
              </c:numCache>
            </c:numRef>
          </c:yVal>
          <c:bubbleSize>
            <c:numLit>
              <c:formatCode>General</c:formatCode>
              <c:ptCount val="1"/>
              <c:pt idx="0">
                <c:v>1</c:v>
              </c:pt>
            </c:numLit>
          </c:bubbleSize>
          <c:bubble3D val="1"/>
          <c:extLst>
            <c:ext xmlns:c16="http://schemas.microsoft.com/office/drawing/2014/chart" uri="{C3380CC4-5D6E-409C-BE32-E72D297353CC}">
              <c16:uniqueId val="{00000002-24F3-4E00-AC2E-49C9D9DD399E}"/>
            </c:ext>
          </c:extLst>
        </c:ser>
        <c:ser>
          <c:idx val="3"/>
          <c:order val="3"/>
          <c:tx>
            <c:strRef>
              <c:f>'Priorité des exigences - plan'!$D$38</c:f>
              <c:strCache>
                <c:ptCount val="1"/>
                <c:pt idx="0">
                  <c:v>GACC</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plan'!$E$38</c:f>
              <c:numCache>
                <c:formatCode>General</c:formatCode>
                <c:ptCount val="1"/>
                <c:pt idx="0">
                  <c:v>0</c:v>
                </c:pt>
              </c:numCache>
            </c:numRef>
          </c:xVal>
          <c:yVal>
            <c:numRef>
              <c:f>'Priorité des exigences - plan'!$F$38</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3-24F3-4E00-AC2E-49C9D9DD399E}"/>
            </c:ext>
          </c:extLst>
        </c:ser>
        <c:ser>
          <c:idx val="4"/>
          <c:order val="4"/>
          <c:tx>
            <c:strRef>
              <c:f>'Priorité des exigences - plan'!$D$39</c:f>
              <c:strCache>
                <c:ptCount val="1"/>
                <c:pt idx="0">
                  <c:v>GINC</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plan'!$E$39</c:f>
              <c:numCache>
                <c:formatCode>General</c:formatCode>
                <c:ptCount val="1"/>
                <c:pt idx="0">
                  <c:v>0</c:v>
                </c:pt>
              </c:numCache>
            </c:numRef>
          </c:xVal>
          <c:yVal>
            <c:numRef>
              <c:f>'Priorité des exigences - plan'!$F$39</c:f>
              <c:numCache>
                <c:formatCode>General</c:formatCode>
                <c:ptCount val="1"/>
                <c:pt idx="0">
                  <c:v>0.5</c:v>
                </c:pt>
              </c:numCache>
            </c:numRef>
          </c:yVal>
          <c:bubbleSize>
            <c:numLit>
              <c:formatCode>General</c:formatCode>
              <c:ptCount val="1"/>
              <c:pt idx="0">
                <c:v>1</c:v>
              </c:pt>
            </c:numLit>
          </c:bubbleSize>
          <c:bubble3D val="1"/>
          <c:extLst>
            <c:ext xmlns:c16="http://schemas.microsoft.com/office/drawing/2014/chart" uri="{C3380CC4-5D6E-409C-BE32-E72D297353CC}">
              <c16:uniqueId val="{00000004-24F3-4E00-AC2E-49C9D9DD399E}"/>
            </c:ext>
          </c:extLst>
        </c:ser>
        <c:ser>
          <c:idx val="5"/>
          <c:order val="5"/>
          <c:tx>
            <c:strRef>
              <c:f>'Priorité des exigences - plan'!$D$40</c:f>
              <c:strCache>
                <c:ptCount val="1"/>
                <c:pt idx="0">
                  <c:v>GSTT</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plan'!$E$40</c:f>
              <c:numCache>
                <c:formatCode>General</c:formatCode>
                <c:ptCount val="1"/>
                <c:pt idx="0">
                  <c:v>0</c:v>
                </c:pt>
              </c:numCache>
            </c:numRef>
          </c:xVal>
          <c:yVal>
            <c:numRef>
              <c:f>'Priorité des exigences - plan'!$F$40</c:f>
              <c:numCache>
                <c:formatCode>General</c:formatCode>
                <c:ptCount val="1"/>
                <c:pt idx="0">
                  <c:v>0.5</c:v>
                </c:pt>
              </c:numCache>
            </c:numRef>
          </c:yVal>
          <c:bubbleSize>
            <c:numLit>
              <c:formatCode>General</c:formatCode>
              <c:ptCount val="1"/>
              <c:pt idx="0">
                <c:v>1</c:v>
              </c:pt>
            </c:numLit>
          </c:bubbleSize>
          <c:bubble3D val="1"/>
          <c:extLst>
            <c:ext xmlns:c16="http://schemas.microsoft.com/office/drawing/2014/chart" uri="{C3380CC4-5D6E-409C-BE32-E72D297353CC}">
              <c16:uniqueId val="{00000005-24F3-4E00-AC2E-49C9D9DD399E}"/>
            </c:ext>
          </c:extLst>
        </c:ser>
        <c:ser>
          <c:idx val="6"/>
          <c:order val="6"/>
          <c:tx>
            <c:strRef>
              <c:f>'Priorité des exigences - plan'!$D$41</c:f>
              <c:strCache>
                <c:ptCount val="1"/>
                <c:pt idx="0">
                  <c:v>GVUL</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plan'!$E$41</c:f>
              <c:numCache>
                <c:formatCode>General</c:formatCode>
                <c:ptCount val="1"/>
                <c:pt idx="0">
                  <c:v>0</c:v>
                </c:pt>
              </c:numCache>
            </c:numRef>
          </c:xVal>
          <c:yVal>
            <c:numRef>
              <c:f>'Priorité des exigences - plan'!$F$41</c:f>
              <c:numCache>
                <c:formatCode>General</c:formatCode>
                <c:ptCount val="1"/>
                <c:pt idx="0">
                  <c:v>0.5</c:v>
                </c:pt>
              </c:numCache>
            </c:numRef>
          </c:yVal>
          <c:bubbleSize>
            <c:numLit>
              <c:formatCode>General</c:formatCode>
              <c:ptCount val="1"/>
              <c:pt idx="0">
                <c:v>1</c:v>
              </c:pt>
            </c:numLit>
          </c:bubbleSize>
          <c:bubble3D val="1"/>
          <c:extLst>
            <c:ext xmlns:c16="http://schemas.microsoft.com/office/drawing/2014/chart" uri="{C3380CC4-5D6E-409C-BE32-E72D297353CC}">
              <c16:uniqueId val="{00000006-24F3-4E00-AC2E-49C9D9DD399E}"/>
            </c:ext>
          </c:extLst>
        </c:ser>
        <c:ser>
          <c:idx val="7"/>
          <c:order val="7"/>
          <c:tx>
            <c:strRef>
              <c:f>'Priorité des exigences - plan'!$D$42</c:f>
              <c:strCache>
                <c:ptCount val="1"/>
                <c:pt idx="0">
                  <c:v>GOUV</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plan'!$E$42</c:f>
              <c:numCache>
                <c:formatCode>General</c:formatCode>
                <c:ptCount val="1"/>
                <c:pt idx="0">
                  <c:v>0</c:v>
                </c:pt>
              </c:numCache>
            </c:numRef>
          </c:xVal>
          <c:yVal>
            <c:numRef>
              <c:f>'Priorité des exigences - plan'!$F$42</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7-24F3-4E00-AC2E-49C9D9DD399E}"/>
            </c:ext>
          </c:extLst>
        </c:ser>
        <c:ser>
          <c:idx val="8"/>
          <c:order val="8"/>
          <c:tx>
            <c:strRef>
              <c:f>'Priorité des exigences - plan'!$D$43</c:f>
              <c:strCache>
                <c:ptCount val="1"/>
                <c:pt idx="0">
                  <c:v>GCON</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plan'!$E$43</c:f>
              <c:numCache>
                <c:formatCode>General</c:formatCode>
                <c:ptCount val="1"/>
                <c:pt idx="0">
                  <c:v>0</c:v>
                </c:pt>
              </c:numCache>
            </c:numRef>
          </c:xVal>
          <c:yVal>
            <c:numRef>
              <c:f>'Priorité des exigences - plan'!$F$43</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8-24F3-4E00-AC2E-49C9D9DD399E}"/>
            </c:ext>
          </c:extLst>
        </c:ser>
        <c:ser>
          <c:idx val="9"/>
          <c:order val="9"/>
          <c:tx>
            <c:strRef>
              <c:f>'Priorité des exigences - plan'!$D$44</c:f>
              <c:strCache>
                <c:ptCount val="1"/>
                <c:pt idx="0">
                  <c:v>SVGD</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plan'!$E$44</c:f>
              <c:numCache>
                <c:formatCode>General</c:formatCode>
                <c:ptCount val="1"/>
                <c:pt idx="0">
                  <c:v>0</c:v>
                </c:pt>
              </c:numCache>
            </c:numRef>
          </c:xVal>
          <c:yVal>
            <c:numRef>
              <c:f>'Priorité des exigences - plan'!$F$44</c:f>
              <c:numCache>
                <c:formatCode>General</c:formatCode>
                <c:ptCount val="1"/>
                <c:pt idx="0">
                  <c:v>3.5</c:v>
                </c:pt>
              </c:numCache>
            </c:numRef>
          </c:yVal>
          <c:bubbleSize>
            <c:numLit>
              <c:formatCode>General</c:formatCode>
              <c:ptCount val="1"/>
              <c:pt idx="0">
                <c:v>1</c:v>
              </c:pt>
            </c:numLit>
          </c:bubbleSize>
          <c:bubble3D val="1"/>
          <c:extLst>
            <c:ext xmlns:c16="http://schemas.microsoft.com/office/drawing/2014/chart" uri="{C3380CC4-5D6E-409C-BE32-E72D297353CC}">
              <c16:uniqueId val="{00000009-24F3-4E00-AC2E-49C9D9DD399E}"/>
            </c:ext>
          </c:extLst>
        </c:ser>
        <c:ser>
          <c:idx val="10"/>
          <c:order val="10"/>
          <c:tx>
            <c:strRef>
              <c:f>'Priorité des exigences - plan'!$D$45</c:f>
              <c:strCache>
                <c:ptCount val="1"/>
                <c:pt idx="0">
                  <c:v>SAPP</c:v>
                </c:pt>
              </c:strCache>
            </c:strRef>
          </c:tx>
          <c:spPr>
            <a:ln w="25400">
              <a:noFill/>
            </a:ln>
          </c:spPr>
          <c:invertIfNegative val="0"/>
          <c:dLbls>
            <c:dLbl>
              <c:idx val="0"/>
              <c:layout>
                <c:manualLayout>
                  <c:x val="-5.4876343727968603E-2"/>
                  <c:y val="6.196950150086699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24F3-4E00-AC2E-49C9D9DD399E}"/>
                </c:ext>
              </c:extLst>
            </c:dLbl>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plan'!$E$45</c:f>
              <c:numCache>
                <c:formatCode>General</c:formatCode>
                <c:ptCount val="1"/>
                <c:pt idx="0">
                  <c:v>0</c:v>
                </c:pt>
              </c:numCache>
            </c:numRef>
          </c:xVal>
          <c:yVal>
            <c:numRef>
              <c:f>'Priorité des exigences - plan'!$F$45</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B-24F3-4E00-AC2E-49C9D9DD399E}"/>
            </c:ext>
          </c:extLst>
        </c:ser>
        <c:ser>
          <c:idx val="11"/>
          <c:order val="11"/>
          <c:tx>
            <c:strRef>
              <c:f>'Priorité des exigences - plan'!$D$46</c:f>
              <c:strCache>
                <c:ptCount val="1"/>
                <c:pt idx="0">
                  <c:v>CHIFF</c:v>
                </c:pt>
              </c:strCache>
            </c:strRef>
          </c:tx>
          <c:spPr>
            <a:ln w="25400">
              <a:noFill/>
            </a:ln>
          </c:spPr>
          <c:invertIfNegative val="0"/>
          <c:dLbls>
            <c:dLbl>
              <c:idx val="0"/>
              <c:layout>
                <c:manualLayout>
                  <c:x val="-9.5815838255183302E-3"/>
                  <c:y val="7.813545841413660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24F3-4E00-AC2E-49C9D9DD399E}"/>
                </c:ext>
              </c:extLst>
            </c:dLbl>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plan'!$E$46</c:f>
              <c:numCache>
                <c:formatCode>General</c:formatCode>
                <c:ptCount val="1"/>
                <c:pt idx="0">
                  <c:v>0</c:v>
                </c:pt>
              </c:numCache>
            </c:numRef>
          </c:xVal>
          <c:yVal>
            <c:numRef>
              <c:f>'Priorité des exigences - plan'!$F$46</c:f>
              <c:numCache>
                <c:formatCode>General</c:formatCode>
                <c:ptCount val="1"/>
                <c:pt idx="0">
                  <c:v>1.5</c:v>
                </c:pt>
              </c:numCache>
            </c:numRef>
          </c:yVal>
          <c:bubbleSize>
            <c:numLit>
              <c:formatCode>General</c:formatCode>
              <c:ptCount val="1"/>
              <c:pt idx="0">
                <c:v>1</c:v>
              </c:pt>
            </c:numLit>
          </c:bubbleSize>
          <c:bubble3D val="1"/>
          <c:extLst>
            <c:ext xmlns:c16="http://schemas.microsoft.com/office/drawing/2014/chart" uri="{C3380CC4-5D6E-409C-BE32-E72D297353CC}">
              <c16:uniqueId val="{0000000D-24F3-4E00-AC2E-49C9D9DD399E}"/>
            </c:ext>
          </c:extLst>
        </c:ser>
        <c:ser>
          <c:idx val="12"/>
          <c:order val="12"/>
          <c:tx>
            <c:strRef>
              <c:f>'Priorité des exigences - plan'!$D$47</c:f>
              <c:strCache>
                <c:ptCount val="1"/>
                <c:pt idx="0">
                  <c:v>SPHY</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plan'!$E$47</c:f>
              <c:numCache>
                <c:formatCode>General</c:formatCode>
                <c:ptCount val="1"/>
                <c:pt idx="0">
                  <c:v>0</c:v>
                </c:pt>
              </c:numCache>
            </c:numRef>
          </c:xVal>
          <c:yVal>
            <c:numRef>
              <c:f>'Priorité des exigences - plan'!$F$47</c:f>
              <c:numCache>
                <c:formatCode>General</c:formatCode>
                <c:ptCount val="1"/>
                <c:pt idx="0">
                  <c:v>1.5</c:v>
                </c:pt>
              </c:numCache>
            </c:numRef>
          </c:yVal>
          <c:bubbleSize>
            <c:numLit>
              <c:formatCode>General</c:formatCode>
              <c:ptCount val="1"/>
              <c:pt idx="0">
                <c:v>1</c:v>
              </c:pt>
            </c:numLit>
          </c:bubbleSize>
          <c:bubble3D val="1"/>
          <c:extLst>
            <c:ext xmlns:c16="http://schemas.microsoft.com/office/drawing/2014/chart" uri="{C3380CC4-5D6E-409C-BE32-E72D297353CC}">
              <c16:uniqueId val="{0000000E-24F3-4E00-AC2E-49C9D9DD399E}"/>
            </c:ext>
          </c:extLst>
        </c:ser>
        <c:ser>
          <c:idx val="13"/>
          <c:order val="13"/>
          <c:tx>
            <c:strRef>
              <c:f>'Priorité des exigences - plan'!$D$48</c:f>
              <c:strCache>
                <c:ptCount val="1"/>
                <c:pt idx="0">
                  <c:v>SENS</c:v>
                </c:pt>
              </c:strCache>
            </c:strRef>
          </c:tx>
          <c:spPr>
            <a:ln w="25400">
              <a:noFill/>
            </a:ln>
          </c:spPr>
          <c:invertIfNegative val="0"/>
          <c:dLbls>
            <c:dLbl>
              <c:idx val="0"/>
              <c:layout>
                <c:manualLayout>
                  <c:x val="-4.3552653752356703E-3"/>
                  <c:y val="6.466382765307859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24F3-4E00-AC2E-49C9D9DD399E}"/>
                </c:ext>
              </c:extLst>
            </c:dLbl>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plan'!$E$48</c:f>
              <c:numCache>
                <c:formatCode>General</c:formatCode>
                <c:ptCount val="1"/>
                <c:pt idx="0">
                  <c:v>0</c:v>
                </c:pt>
              </c:numCache>
            </c:numRef>
          </c:xVal>
          <c:yVal>
            <c:numRef>
              <c:f>'Priorité des exigences - plan'!$F$48</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10-24F3-4E00-AC2E-49C9D9DD399E}"/>
            </c:ext>
          </c:extLst>
        </c:ser>
        <c:ser>
          <c:idx val="14"/>
          <c:order val="14"/>
          <c:tx>
            <c:strRef>
              <c:f>'Priorité des exigences - plan'!$D$49</c:f>
              <c:strCache>
                <c:ptCount val="1"/>
                <c:pt idx="0">
                  <c:v>PREU</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plan'!$E$49</c:f>
              <c:numCache>
                <c:formatCode>General</c:formatCode>
                <c:ptCount val="1"/>
                <c:pt idx="0">
                  <c:v>0</c:v>
                </c:pt>
              </c:numCache>
            </c:numRef>
          </c:xVal>
          <c:yVal>
            <c:numRef>
              <c:f>'Priorité des exigences - plan'!$F$49</c:f>
              <c:numCache>
                <c:formatCode>General</c:formatCode>
                <c:ptCount val="1"/>
                <c:pt idx="0">
                  <c:v>3.5</c:v>
                </c:pt>
              </c:numCache>
            </c:numRef>
          </c:yVal>
          <c:bubbleSize>
            <c:numLit>
              <c:formatCode>General</c:formatCode>
              <c:ptCount val="1"/>
              <c:pt idx="0">
                <c:v>1</c:v>
              </c:pt>
            </c:numLit>
          </c:bubbleSize>
          <c:bubble3D val="1"/>
          <c:extLst>
            <c:ext xmlns:c16="http://schemas.microsoft.com/office/drawing/2014/chart" uri="{C3380CC4-5D6E-409C-BE32-E72D297353CC}">
              <c16:uniqueId val="{00000011-24F3-4E00-AC2E-49C9D9DD399E}"/>
            </c:ext>
          </c:extLst>
        </c:ser>
        <c:ser>
          <c:idx val="15"/>
          <c:order val="15"/>
          <c:tx>
            <c:strRef>
              <c:f>'Priorité des exigences - plan'!$D$50</c:f>
              <c:strCache>
                <c:ptCount val="1"/>
              </c:strCache>
            </c:strRef>
          </c:tx>
          <c:spPr>
            <a:ln w="25400">
              <a:noFill/>
            </a:ln>
          </c:spPr>
          <c:invertIfNegative val="0"/>
          <c:xVal>
            <c:numRef>
              <c:f>'Priorité des exigences - plan'!$E$50</c:f>
              <c:numCache>
                <c:formatCode>General</c:formatCode>
                <c:ptCount val="1"/>
              </c:numCache>
            </c:numRef>
          </c:xVal>
          <c:yVal>
            <c:numRef>
              <c:f>'Priorité des exigences - plan'!$F$50</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12-24F3-4E00-AC2E-49C9D9DD399E}"/>
            </c:ext>
          </c:extLst>
        </c:ser>
        <c:ser>
          <c:idx val="16"/>
          <c:order val="16"/>
          <c:tx>
            <c:strRef>
              <c:f>'Priorité des exigences - plan'!$D$51</c:f>
              <c:strCache>
                <c:ptCount val="1"/>
              </c:strCache>
            </c:strRef>
          </c:tx>
          <c:spPr>
            <a:ln w="25400">
              <a:noFill/>
            </a:ln>
          </c:spPr>
          <c:invertIfNegative val="0"/>
          <c:dLbls>
            <c:dLbl>
              <c:idx val="0"/>
              <c:layout>
                <c:manualLayout>
                  <c:x val="-1.5678955350848199E-2"/>
                  <c:y val="6.196950150086699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24F3-4E00-AC2E-49C9D9DD399E}"/>
                </c:ext>
              </c:extLst>
            </c:dLbl>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plan'!$E$51</c:f>
              <c:numCache>
                <c:formatCode>General</c:formatCode>
                <c:ptCount val="1"/>
              </c:numCache>
            </c:numRef>
          </c:xVal>
          <c:yVal>
            <c:numRef>
              <c:f>'Priorité des exigences - plan'!$F$51</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14-24F3-4E00-AC2E-49C9D9DD399E}"/>
            </c:ext>
          </c:extLst>
        </c:ser>
        <c:dLbls>
          <c:showLegendKey val="0"/>
          <c:showVal val="0"/>
          <c:showCatName val="0"/>
          <c:showSerName val="0"/>
          <c:showPercent val="0"/>
          <c:showBubbleSize val="0"/>
        </c:dLbls>
        <c:bubbleScale val="25"/>
        <c:showNegBubbles val="1"/>
        <c:sizeRepresents val="w"/>
        <c:axId val="-2146537496"/>
        <c:axId val="-2146530840"/>
      </c:bubbleChart>
      <c:valAx>
        <c:axId val="-2146537496"/>
        <c:scaling>
          <c:orientation val="minMax"/>
          <c:min val="0"/>
        </c:scaling>
        <c:delete val="0"/>
        <c:axPos val="b"/>
        <c:majorGridlines>
          <c:spPr>
            <a:ln w="9525" cap="flat" cmpd="sng" algn="ctr">
              <a:solidFill>
                <a:schemeClr val="lt1">
                  <a:alpha val="24000"/>
                </a:schemeClr>
              </a:solidFill>
              <a:round/>
            </a:ln>
            <a:effectLst/>
          </c:spPr>
        </c:majorGridlines>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fr-BE">
                    <a:solidFill>
                      <a:schemeClr val="tx1"/>
                    </a:solidFill>
                  </a:rPr>
                  <a:t>Couverture des risques</a:t>
                </a:r>
              </a:p>
            </c:rich>
          </c:tx>
          <c:overlay val="0"/>
          <c:spPr>
            <a:noFill/>
            <a:ln>
              <a:noFill/>
            </a:ln>
            <a:effectLst/>
          </c:spPr>
        </c:title>
        <c:numFmt formatCode="General" sourceLinked="1"/>
        <c:majorTickMark val="out"/>
        <c:minorTickMark val="none"/>
        <c:tickLblPos val="nextTo"/>
        <c:spPr>
          <a:noFill/>
          <a:ln>
            <a:solidFill>
              <a:schemeClr val="lt1">
                <a:alpha val="50000"/>
              </a:schemeClr>
            </a:solidFill>
            <a:round/>
          </a:ln>
          <a:effectLst/>
        </c:spPr>
        <c:txPr>
          <a:bodyPr rot="-60000000" spcFirstLastPara="1" vertOverflow="ellipsis" vert="horz" wrap="square" anchor="ctr" anchorCtr="1"/>
          <a:lstStyle/>
          <a:p>
            <a:pPr>
              <a:defRPr sz="1400" b="0" i="0" u="none" strike="noStrike" kern="1200" baseline="0">
                <a:solidFill>
                  <a:schemeClr val="lt1"/>
                </a:solidFill>
                <a:latin typeface="+mn-lt"/>
                <a:ea typeface="+mn-ea"/>
                <a:cs typeface="+mn-cs"/>
              </a:defRPr>
            </a:pPr>
            <a:endParaRPr lang="fr-FR"/>
          </a:p>
        </c:txPr>
        <c:crossAx val="-2146530840"/>
        <c:crosses val="autoZero"/>
        <c:crossBetween val="midCat"/>
        <c:majorUnit val="1"/>
      </c:valAx>
      <c:valAx>
        <c:axId val="-2146530840"/>
        <c:scaling>
          <c:orientation val="minMax"/>
          <c:max val="4"/>
          <c:min val="0"/>
        </c:scaling>
        <c:delete val="0"/>
        <c:axPos val="l"/>
        <c:majorGridlines>
          <c:spPr>
            <a:ln w="9525" cap="flat" cmpd="sng" algn="ctr">
              <a:solidFill>
                <a:schemeClr val="lt1">
                  <a:alpha val="24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fr-BE">
                    <a:solidFill>
                      <a:schemeClr val="tx1"/>
                    </a:solidFill>
                  </a:rPr>
                  <a:t>Facilité de mise en oeuvre</a:t>
                </a:r>
              </a:p>
            </c:rich>
          </c:tx>
          <c:overlay val="0"/>
          <c:spPr>
            <a:noFill/>
            <a:ln>
              <a:noFill/>
            </a:ln>
            <a:effectLst/>
          </c:spPr>
        </c:title>
        <c:numFmt formatCode="General" sourceLinked="1"/>
        <c:majorTickMark val="out"/>
        <c:minorTickMark val="none"/>
        <c:tickLblPos val="nextTo"/>
        <c:spPr>
          <a:noFill/>
          <a:ln>
            <a:solidFill>
              <a:schemeClr val="lt1">
                <a:alpha val="50000"/>
              </a:schemeClr>
            </a:solidFill>
            <a:round/>
          </a:ln>
          <a:effectLst/>
        </c:spPr>
        <c:txPr>
          <a:bodyPr rot="-60000000" spcFirstLastPara="1" vertOverflow="ellipsis" vert="horz" wrap="square" anchor="ctr" anchorCtr="1"/>
          <a:lstStyle/>
          <a:p>
            <a:pPr>
              <a:defRPr sz="1400" b="0" i="0" u="none" strike="noStrike" kern="1200" baseline="0">
                <a:solidFill>
                  <a:schemeClr val="lt1"/>
                </a:solidFill>
                <a:latin typeface="+mn-lt"/>
                <a:ea typeface="+mn-ea"/>
                <a:cs typeface="+mn-cs"/>
              </a:defRPr>
            </a:pPr>
            <a:endParaRPr lang="fr-FR"/>
          </a:p>
        </c:txPr>
        <c:crossAx val="-2146537496"/>
        <c:crosses val="autoZero"/>
        <c:crossBetween val="midCat"/>
      </c:valAx>
      <c:spPr>
        <a:gradFill flip="none" rotWithShape="1">
          <a:gsLst>
            <a:gs pos="67000">
              <a:srgbClr val="FFC000"/>
            </a:gs>
            <a:gs pos="41000">
              <a:srgbClr val="FFFF00"/>
            </a:gs>
            <a:gs pos="20000">
              <a:srgbClr val="00B050"/>
            </a:gs>
            <a:gs pos="100000">
              <a:srgbClr val="FF0000"/>
            </a:gs>
          </a:gsLst>
          <a:path path="circle">
            <a:fillToRect l="100000" b="100000"/>
          </a:path>
          <a:tileRect t="-100000" r="-100000"/>
        </a:grad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sz="1400"/>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5"/>
    </mc:Choice>
    <mc:Fallback>
      <c:style val="25"/>
    </mc:Fallback>
  </mc:AlternateContent>
  <c:chart>
    <c:title>
      <c:tx>
        <c:rich>
          <a:bodyPr/>
          <a:lstStyle/>
          <a:p>
            <a:pPr>
              <a:defRPr/>
            </a:pPr>
            <a:r>
              <a:rPr lang="en-US"/>
              <a:t>Priorité  de</a:t>
            </a:r>
            <a:r>
              <a:rPr lang="en-US" baseline="0"/>
              <a:t> mise en oeuvre</a:t>
            </a:r>
            <a:endParaRPr lang="en-US"/>
          </a:p>
        </c:rich>
      </c:tx>
      <c:overlay val="0"/>
    </c:title>
    <c:autoTitleDeleted val="0"/>
    <c:view3D>
      <c:rotX val="10"/>
      <c:rotY val="20"/>
      <c:rAngAx val="0"/>
      <c:perspective val="50"/>
    </c:view3D>
    <c:floor>
      <c:thickness val="0"/>
    </c:floor>
    <c:sideWall>
      <c:thickness val="0"/>
      <c:spPr>
        <a:gradFill flip="none" rotWithShape="1">
          <a:gsLst>
            <a:gs pos="0">
              <a:srgbClr val="FF0000"/>
            </a:gs>
            <a:gs pos="72000">
              <a:srgbClr val="FFC000"/>
            </a:gs>
            <a:gs pos="90000">
              <a:srgbClr val="156B13"/>
            </a:gs>
          </a:gsLst>
          <a:lin ang="10800000" scaled="1"/>
          <a:tileRect/>
        </a:gradFill>
      </c:spPr>
    </c:sideWall>
    <c:backWall>
      <c:thickness val="0"/>
      <c:spPr>
        <a:gradFill flip="none" rotWithShape="1">
          <a:gsLst>
            <a:gs pos="0">
              <a:srgbClr val="FF0000"/>
            </a:gs>
            <a:gs pos="72000">
              <a:srgbClr val="FFC000"/>
            </a:gs>
            <a:gs pos="90000">
              <a:srgbClr val="156B13"/>
            </a:gs>
          </a:gsLst>
          <a:lin ang="10800000" scaled="1"/>
          <a:tileRect/>
        </a:gradFill>
      </c:spPr>
    </c:backWall>
    <c:plotArea>
      <c:layout>
        <c:manualLayout>
          <c:layoutTarget val="inner"/>
          <c:xMode val="edge"/>
          <c:yMode val="edge"/>
          <c:x val="0.29600278483861803"/>
          <c:y val="6.0284346809590002E-2"/>
          <c:w val="0.68576615360265902"/>
          <c:h val="0.900376894064713"/>
        </c:manualLayout>
      </c:layout>
      <c:bar3DChart>
        <c:barDir val="bar"/>
        <c:grouping val="clustered"/>
        <c:varyColors val="0"/>
        <c:ser>
          <c:idx val="0"/>
          <c:order val="0"/>
          <c:tx>
            <c:strRef>
              <c:f>'Priorité  des actions'!$D$75</c:f>
              <c:strCache>
                <c:ptCount val="1"/>
                <c:pt idx="0">
                  <c:v>Priorité</c:v>
                </c:pt>
              </c:strCache>
            </c:strRef>
          </c:tx>
          <c:invertIfNegative val="0"/>
          <c:cat>
            <c:strRef>
              <c:f>'Priorité  des actions'!$C$76:$C$123</c:f>
              <c:strCache>
                <c:ptCount val="48"/>
                <c:pt idx="0">
                  <c:v>Politique de sécurité de l'information</c:v>
                </c:pt>
                <c:pt idx="1">
                  <c:v>Organisation de la sécurité</c:v>
                </c:pt>
                <c:pt idx="2">
                  <c:v>Séparation des tâches</c:v>
                </c:pt>
                <c:pt idx="3">
                  <c:v>Partage d'information</c:v>
                </c:pt>
                <c:pt idx="4">
                  <c:v>Sécurité de l'information dans le cadre de projets</c:v>
                </c:pt>
                <c:pt idx="5">
                  <c:v>Protection des données  sur des médias mobiles</c:v>
                </c:pt>
                <c:pt idx="6">
                  <c:v>Télétravail</c:v>
                </c:pt>
                <c:pt idx="7">
                  <c:v>Traitement des données</c:v>
                </c:pt>
                <c:pt idx="8">
                  <c:v>Responsabilité de la direction</c:v>
                </c:pt>
                <c:pt idx="9">
                  <c:v>Sensibilisation et formation</c:v>
                </c:pt>
                <c:pt idx="10">
                  <c:v>Inventaire</c:v>
                </c:pt>
                <c:pt idx="11">
                  <c:v>Classification de l'information </c:v>
                </c:pt>
                <c:pt idx="12">
                  <c:v>Manipulation des supports</c:v>
                </c:pt>
                <c:pt idx="13">
                  <c:v>Protection des accès aux données</c:v>
                </c:pt>
                <c:pt idx="14">
                  <c:v>Cycle de vie  des accès</c:v>
                </c:pt>
                <c:pt idx="15">
                  <c:v>Responsabilité des utilisateurs</c:v>
                </c:pt>
                <c:pt idx="16">
                  <c:v>Contrôle de l'accès</c:v>
                </c:pt>
                <c:pt idx="17">
                  <c:v>Limitation des programmes utilitaires</c:v>
                </c:pt>
                <c:pt idx="18">
                  <c:v>Chiffrement</c:v>
                </c:pt>
                <c:pt idx="19">
                  <c:v>Protection Physique</c:v>
                </c:pt>
                <c:pt idx="20">
                  <c:v>Protection de l'environnement</c:v>
                </c:pt>
                <c:pt idx="21">
                  <c:v>Protection du matériel</c:v>
                </c:pt>
                <c:pt idx="22">
                  <c:v>Matériels utilisateurs sans surveillance</c:v>
                </c:pt>
                <c:pt idx="23">
                  <c:v>Cartographie et documentation  de l'infrastructure</c:v>
                </c:pt>
                <c:pt idx="24">
                  <c:v>Gestion du changement</c:v>
                </c:pt>
                <c:pt idx="25">
                  <c:v>Séparation des environnements</c:v>
                </c:pt>
                <c:pt idx="26">
                  <c:v>Protection contre des logiciels malveillants</c:v>
                </c:pt>
                <c:pt idx="27">
                  <c:v>Politique de sauvegarde</c:v>
                </c:pt>
                <c:pt idx="28">
                  <c:v>Journalisation et surveillance</c:v>
                </c:pt>
                <c:pt idx="29">
                  <c:v>Maîtrise des logiciels</c:v>
                </c:pt>
                <c:pt idx="30">
                  <c:v>Gestion des vulnérabilités</c:v>
                </c:pt>
                <c:pt idx="31">
                  <c:v>Impact des activités d'audit de sécurité</c:v>
                </c:pt>
                <c:pt idx="32">
                  <c:v>Gestion de la sécurité des réseaux </c:v>
                </c:pt>
                <c:pt idx="33">
                  <c:v>Cloisonnement</c:v>
                </c:pt>
                <c:pt idx="34">
                  <c:v>Politique de transfert d'information </c:v>
                </c:pt>
                <c:pt idx="35">
                  <c:v>Messagerie électronique</c:v>
                </c:pt>
                <c:pt idx="36">
                  <c:v>Exigences de sécurité</c:v>
                </c:pt>
                <c:pt idx="37">
                  <c:v>Méthode de développement structurée</c:v>
                </c:pt>
                <c:pt idx="38">
                  <c:v>Revue technique des applications </c:v>
                </c:pt>
                <c:pt idx="39">
                  <c:v>Données de test</c:v>
                </c:pt>
                <c:pt idx="40">
                  <c:v>Sous-traitant</c:v>
                </c:pt>
                <c:pt idx="41">
                  <c:v>Contrôle du sous-traitant</c:v>
                </c:pt>
                <c:pt idx="42">
                  <c:v>Gestion des Incidents de sécurité</c:v>
                </c:pt>
                <c:pt idx="43">
                  <c:v>Gestion de la Continuité</c:v>
                </c:pt>
                <c:pt idx="44">
                  <c:v>Plan de secours informatique</c:v>
                </c:pt>
                <c:pt idx="45">
                  <c:v>Respect des prescriptions légales</c:v>
                </c:pt>
                <c:pt idx="46">
                  <c:v>Protection de la vie privée</c:v>
                </c:pt>
                <c:pt idx="47">
                  <c:v>Revue de la sécurité de l'information </c:v>
                </c:pt>
              </c:strCache>
            </c:strRef>
          </c:cat>
          <c:val>
            <c:numRef>
              <c:f>'Priorité  des actions'!$D$76:$D$123</c:f>
              <c:numCache>
                <c:formatCode>0</c:formatCode>
                <c:ptCount val="48"/>
                <c:pt idx="0">
                  <c:v>26.5</c:v>
                </c:pt>
                <c:pt idx="1">
                  <c:v>35.333333333333336</c:v>
                </c:pt>
                <c:pt idx="2">
                  <c:v>29</c:v>
                </c:pt>
                <c:pt idx="3">
                  <c:v>6.75</c:v>
                </c:pt>
                <c:pt idx="4">
                  <c:v>0</c:v>
                </c:pt>
                <c:pt idx="5">
                  <c:v>19.333333333333332</c:v>
                </c:pt>
                <c:pt idx="6">
                  <c:v>15.5</c:v>
                </c:pt>
                <c:pt idx="7">
                  <c:v>12.25</c:v>
                </c:pt>
                <c:pt idx="8">
                  <c:v>9.25</c:v>
                </c:pt>
                <c:pt idx="9">
                  <c:v>0</c:v>
                </c:pt>
                <c:pt idx="10">
                  <c:v>22</c:v>
                </c:pt>
                <c:pt idx="11">
                  <c:v>0</c:v>
                </c:pt>
                <c:pt idx="12">
                  <c:v>13.333333333333332</c:v>
                </c:pt>
                <c:pt idx="13">
                  <c:v>12.666666666666666</c:v>
                </c:pt>
                <c:pt idx="14">
                  <c:v>12.666666666666666</c:v>
                </c:pt>
                <c:pt idx="15">
                  <c:v>3.4000000000000004</c:v>
                </c:pt>
                <c:pt idx="16">
                  <c:v>10</c:v>
                </c:pt>
                <c:pt idx="17">
                  <c:v>0</c:v>
                </c:pt>
                <c:pt idx="18">
                  <c:v>0</c:v>
                </c:pt>
                <c:pt idx="19">
                  <c:v>9.1999999999999993</c:v>
                </c:pt>
                <c:pt idx="20">
                  <c:v>2</c:v>
                </c:pt>
                <c:pt idx="21">
                  <c:v>0</c:v>
                </c:pt>
                <c:pt idx="22">
                  <c:v>5.6</c:v>
                </c:pt>
                <c:pt idx="23">
                  <c:v>8.7999999999999989</c:v>
                </c:pt>
                <c:pt idx="24">
                  <c:v>4.8</c:v>
                </c:pt>
                <c:pt idx="25">
                  <c:v>0</c:v>
                </c:pt>
                <c:pt idx="26">
                  <c:v>6.75</c:v>
                </c:pt>
                <c:pt idx="27">
                  <c:v>67</c:v>
                </c:pt>
                <c:pt idx="28">
                  <c:v>42.5</c:v>
                </c:pt>
                <c:pt idx="29">
                  <c:v>6.75</c:v>
                </c:pt>
                <c:pt idx="30">
                  <c:v>9</c:v>
                </c:pt>
                <c:pt idx="31">
                  <c:v>0</c:v>
                </c:pt>
                <c:pt idx="32">
                  <c:v>11</c:v>
                </c:pt>
                <c:pt idx="33">
                  <c:v>0</c:v>
                </c:pt>
                <c:pt idx="34">
                  <c:v>0</c:v>
                </c:pt>
                <c:pt idx="35">
                  <c:v>0</c:v>
                </c:pt>
                <c:pt idx="36">
                  <c:v>38</c:v>
                </c:pt>
                <c:pt idx="37">
                  <c:v>0</c:v>
                </c:pt>
                <c:pt idx="38">
                  <c:v>0</c:v>
                </c:pt>
                <c:pt idx="39">
                  <c:v>0</c:v>
                </c:pt>
                <c:pt idx="40">
                  <c:v>37</c:v>
                </c:pt>
                <c:pt idx="41">
                  <c:v>0</c:v>
                </c:pt>
                <c:pt idx="42">
                  <c:v>26.5</c:v>
                </c:pt>
                <c:pt idx="43">
                  <c:v>15.333333333333332</c:v>
                </c:pt>
                <c:pt idx="44">
                  <c:v>17</c:v>
                </c:pt>
                <c:pt idx="45">
                  <c:v>0</c:v>
                </c:pt>
                <c:pt idx="46">
                  <c:v>0</c:v>
                </c:pt>
                <c:pt idx="47">
                  <c:v>0</c:v>
                </c:pt>
              </c:numCache>
            </c:numRef>
          </c:val>
          <c:extLst>
            <c:ext xmlns:c16="http://schemas.microsoft.com/office/drawing/2014/chart" uri="{C3380CC4-5D6E-409C-BE32-E72D297353CC}">
              <c16:uniqueId val="{00000000-CBC9-42ED-B617-81554FB866A8}"/>
            </c:ext>
          </c:extLst>
        </c:ser>
        <c:dLbls>
          <c:showLegendKey val="0"/>
          <c:showVal val="0"/>
          <c:showCatName val="0"/>
          <c:showSerName val="0"/>
          <c:showPercent val="0"/>
          <c:showBubbleSize val="0"/>
        </c:dLbls>
        <c:gapWidth val="150"/>
        <c:shape val="cylinder"/>
        <c:axId val="-2147088488"/>
        <c:axId val="-2147092248"/>
        <c:axId val="0"/>
      </c:bar3DChart>
      <c:catAx>
        <c:axId val="-2147088488"/>
        <c:scaling>
          <c:orientation val="minMax"/>
        </c:scaling>
        <c:delete val="0"/>
        <c:axPos val="l"/>
        <c:numFmt formatCode="General" sourceLinked="1"/>
        <c:majorTickMark val="none"/>
        <c:minorTickMark val="none"/>
        <c:tickLblPos val="nextTo"/>
        <c:crossAx val="-2147092248"/>
        <c:crossesAt val="0"/>
        <c:auto val="1"/>
        <c:lblAlgn val="ctr"/>
        <c:lblOffset val="100"/>
        <c:noMultiLvlLbl val="0"/>
      </c:catAx>
      <c:valAx>
        <c:axId val="-2147092248"/>
        <c:scaling>
          <c:orientation val="minMax"/>
          <c:max val="100"/>
        </c:scaling>
        <c:delete val="0"/>
        <c:axPos val="b"/>
        <c:majorGridlines/>
        <c:title>
          <c:overlay val="0"/>
        </c:title>
        <c:numFmt formatCode="0" sourceLinked="1"/>
        <c:majorTickMark val="none"/>
        <c:minorTickMark val="none"/>
        <c:tickLblPos val="nextTo"/>
        <c:crossAx val="-2147088488"/>
        <c:crosses val="autoZero"/>
        <c:crossBetween val="between"/>
        <c:minorUnit val="1"/>
      </c:valAx>
    </c:plotArea>
    <c:plotVisOnly val="1"/>
    <c:dispBlanksAs val="gap"/>
    <c:showDLblsOverMax val="0"/>
  </c:chart>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8" Type="http://schemas.openxmlformats.org/officeDocument/2006/relationships/hyperlink" Target="#Tableaux_de_bord_ISO!A1"/><Relationship Id="rId13" Type="http://schemas.openxmlformats.org/officeDocument/2006/relationships/hyperlink" Target="#'Resultat_ DACP'!A1"/><Relationship Id="rId3" Type="http://schemas.openxmlformats.org/officeDocument/2006/relationships/hyperlink" Target="#'2_Maturit&#233;'!A1"/><Relationship Id="rId7" Type="http://schemas.openxmlformats.org/officeDocument/2006/relationships/hyperlink" Target="#'Dashboard Business'!A1"/><Relationship Id="rId12" Type="http://schemas.openxmlformats.org/officeDocument/2006/relationships/hyperlink" Target="#PIA_DACP!A1"/><Relationship Id="rId2" Type="http://schemas.openxmlformats.org/officeDocument/2006/relationships/hyperlink" Target="#'3_Menaces'!A1"/><Relationship Id="rId1" Type="http://schemas.openxmlformats.org/officeDocument/2006/relationships/hyperlink" Target="#'1_Questionnaire'!A1"/><Relationship Id="rId6" Type="http://schemas.openxmlformats.org/officeDocument/2006/relationships/hyperlink" Target="#'Radar Business'!A1"/><Relationship Id="rId11" Type="http://schemas.openxmlformats.org/officeDocument/2006/relationships/image" Target="../media/image5.jpg"/><Relationship Id="rId5" Type="http://schemas.openxmlformats.org/officeDocument/2006/relationships/hyperlink" Target="#'5_Plan_d_actions'!A1"/><Relationship Id="rId10" Type="http://schemas.openxmlformats.org/officeDocument/2006/relationships/hyperlink" Target="#'5_SOA'!A1"/><Relationship Id="rId4" Type="http://schemas.openxmlformats.org/officeDocument/2006/relationships/hyperlink" Target="#'4_Priorite_des_mesures'!A1"/><Relationship Id="rId9" Type="http://schemas.openxmlformats.org/officeDocument/2006/relationships/hyperlink" Target="#Cartographie_M!A1"/><Relationship Id="rId14" Type="http://schemas.openxmlformats.org/officeDocument/2006/relationships/hyperlink" Target="#Cartographie_PIA!A1"/></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Aide relative questionnaire'!A1"/><Relationship Id="rId5" Type="http://schemas.openxmlformats.org/officeDocument/2006/relationships/chart" Target="../charts/chart5.xml"/><Relationship Id="rId10" Type="http://schemas.openxmlformats.org/officeDocument/2006/relationships/hyperlink" Target="#Flowchart!A1"/><Relationship Id="rId4" Type="http://schemas.openxmlformats.org/officeDocument/2006/relationships/chart" Target="../charts/chart4.xml"/><Relationship Id="rId9" Type="http://schemas.openxmlformats.org/officeDocument/2006/relationships/image" Target="../media/image6.png"/></Relationships>
</file>

<file path=xl/drawings/_rels/drawing9.xml.rels><?xml version="1.0" encoding="UTF-8" standalone="yes"?>
<Relationships xmlns="http://schemas.openxmlformats.org/package/2006/relationships"><Relationship Id="rId2" Type="http://schemas.openxmlformats.org/officeDocument/2006/relationships/hyperlink" Target="#Flowchart!A1"/><Relationship Id="rId1" Type="http://schemas.openxmlformats.org/officeDocument/2006/relationships/hyperlink" Target="#'Guide d''&#233;valuation  &quot;maturit&#233;&quot;'!A1"/></Relationships>
</file>

<file path=xl/drawings/_rels/drawing10.xml.rels><?xml version="1.0" encoding="UTF-8" standalone="yes"?>
<Relationships xmlns="http://schemas.openxmlformats.org/package/2006/relationships"><Relationship Id="rId2" Type="http://schemas.openxmlformats.org/officeDocument/2006/relationships/hyperlink" Target="#Flowchart!A1"/><Relationship Id="rId1" Type="http://schemas.openxmlformats.org/officeDocument/2006/relationships/hyperlink" Target="#'Guide d''&#233;valuation des risques'!A1"/></Relationships>
</file>

<file path=xl/drawings/_rels/drawing13.xml.rels><?xml version="1.0" encoding="UTF-8" standalone="yes"?>
<Relationships xmlns="http://schemas.openxmlformats.org/package/2006/relationships"><Relationship Id="rId1" Type="http://schemas.openxmlformats.org/officeDocument/2006/relationships/hyperlink" Target="#Flowchart!A1"/></Relationships>
</file>

<file path=xl/drawings/_rels/drawing14.xml.rels><?xml version="1.0" encoding="UTF-8" standalone="yes"?>
<Relationships xmlns="http://schemas.openxmlformats.org/package/2006/relationships"><Relationship Id="rId1" Type="http://schemas.openxmlformats.org/officeDocument/2006/relationships/hyperlink" Target="#Flowchart!A1"/></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1.xml.rels><?xml version="1.0" encoding="UTF-8" standalone="yes"?>
<Relationships xmlns="http://schemas.openxmlformats.org/package/2006/relationships"><Relationship Id="rId1" Type="http://schemas.openxmlformats.org/officeDocument/2006/relationships/hyperlink" Target="#'1_Questionnaire'!A1"/></Relationships>
</file>

<file path=xl/drawings/_rels/drawing22.xml.rels><?xml version="1.0" encoding="UTF-8" standalone="yes"?>
<Relationships xmlns="http://schemas.openxmlformats.org/package/2006/relationships"><Relationship Id="rId3" Type="http://schemas.openxmlformats.org/officeDocument/2006/relationships/hyperlink" Target="#'Annexe_aide &#224;_la_maturit&#233;'!A1"/><Relationship Id="rId2" Type="http://schemas.openxmlformats.org/officeDocument/2006/relationships/hyperlink" Target="#'2_Maturit&#233;'!A1"/><Relationship Id="rId1" Type="http://schemas.openxmlformats.org/officeDocument/2006/relationships/image" Target="../media/image7.PNG"/><Relationship Id="rId4" Type="http://schemas.openxmlformats.org/officeDocument/2006/relationships/image" Target="../media/image8.jpg"/></Relationships>
</file>

<file path=xl/drawings/_rels/drawing23.xml.rels><?xml version="1.0" encoding="UTF-8" standalone="yes"?>
<Relationships xmlns="http://schemas.openxmlformats.org/package/2006/relationships"><Relationship Id="rId1" Type="http://schemas.openxmlformats.org/officeDocument/2006/relationships/hyperlink" Target="#'3_Menaces'!A1"/></Relationships>
</file>

<file path=xl/drawings/_rels/drawing24.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6.xml.rels><?xml version="1.0" encoding="UTF-8" standalone="yes"?>
<Relationships xmlns="http://schemas.openxmlformats.org/package/2006/relationships"><Relationship Id="rId1" Type="http://schemas.openxmlformats.org/officeDocument/2006/relationships/hyperlink" Target="#'2_Maturit&#233;'!A1"/></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2</xdr:row>
      <xdr:rowOff>9525</xdr:rowOff>
    </xdr:from>
    <xdr:to>
      <xdr:col>4</xdr:col>
      <xdr:colOff>142875</xdr:colOff>
      <xdr:row>5</xdr:row>
      <xdr:rowOff>126041</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050" y="333375"/>
          <a:ext cx="2524125" cy="602291"/>
        </a:xfrm>
        <a:prstGeom prst="rect">
          <a:avLst/>
        </a:prstGeom>
        <a:solidFill>
          <a:schemeClr val="bg1">
            <a:lumMod val="75000"/>
          </a:schemeClr>
        </a:solidFill>
      </xdr:spPr>
    </xdr:pic>
    <xdr:clientData/>
  </xdr:twoCellAnchor>
  <xdr:twoCellAnchor editAs="oneCell">
    <xdr:from>
      <xdr:col>5</xdr:col>
      <xdr:colOff>47625</xdr:colOff>
      <xdr:row>2</xdr:row>
      <xdr:rowOff>13097</xdr:rowOff>
    </xdr:from>
    <xdr:to>
      <xdr:col>8</xdr:col>
      <xdr:colOff>762000</xdr:colOff>
      <xdr:row>10</xdr:row>
      <xdr:rowOff>9525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971925" y="336947"/>
          <a:ext cx="3000375" cy="1291828"/>
        </a:xfrm>
        <a:prstGeom prst="rect">
          <a:avLst/>
        </a:prstGeom>
      </xdr:spPr>
    </xdr:pic>
    <xdr:clientData/>
  </xdr:twoCellAnchor>
  <xdr:twoCellAnchor editAs="oneCell">
    <xdr:from>
      <xdr:col>1</xdr:col>
      <xdr:colOff>19050</xdr:colOff>
      <xdr:row>6</xdr:row>
      <xdr:rowOff>59301</xdr:rowOff>
    </xdr:from>
    <xdr:to>
      <xdr:col>4</xdr:col>
      <xdr:colOff>142875</xdr:colOff>
      <xdr:row>10</xdr:row>
      <xdr:rowOff>104775</xdr:rowOff>
    </xdr:to>
    <xdr:pic>
      <xdr:nvPicPr>
        <xdr:cNvPr id="4" name="Image 3" descr="http://mirrors.creativecommons.org/presskit/buttons/88x31/png/by-nc-sa.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1050" y="1030851"/>
          <a:ext cx="2524125" cy="693174"/>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xdr:col>
      <xdr:colOff>19051</xdr:colOff>
      <xdr:row>17</xdr:row>
      <xdr:rowOff>19050</xdr:rowOff>
    </xdr:from>
    <xdr:to>
      <xdr:col>8</xdr:col>
      <xdr:colOff>971551</xdr:colOff>
      <xdr:row>28</xdr:row>
      <xdr:rowOff>161925</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781051" y="3133725"/>
          <a:ext cx="6400800" cy="1952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31750</xdr:colOff>
      <xdr:row>0</xdr:row>
      <xdr:rowOff>228600</xdr:rowOff>
    </xdr:from>
    <xdr:to>
      <xdr:col>8</xdr:col>
      <xdr:colOff>460374</xdr:colOff>
      <xdr:row>1</xdr:row>
      <xdr:rowOff>114300</xdr:rowOff>
    </xdr:to>
    <xdr:sp macro="" textlink="">
      <xdr:nvSpPr>
        <xdr:cNvPr id="3" name="ZoneTexte 2">
          <a:extLst>
            <a:ext uri="{FF2B5EF4-FFF2-40B4-BE49-F238E27FC236}">
              <a16:creationId xmlns:a16="http://schemas.microsoft.com/office/drawing/2014/main" id="{00000000-0008-0000-0200-000003000000}"/>
            </a:ext>
          </a:extLst>
        </xdr:cNvPr>
        <xdr:cNvSpPr txBox="1"/>
      </xdr:nvSpPr>
      <xdr:spPr>
        <a:xfrm>
          <a:off x="31750" y="228600"/>
          <a:ext cx="7413624" cy="266700"/>
        </a:xfrm>
        <a:prstGeom prst="rect">
          <a:avLst/>
        </a:prstGeom>
        <a:noFill/>
        <a:ln w="19050"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400" b="1">
              <a:solidFill>
                <a:schemeClr val="tx1"/>
              </a:solidFill>
            </a:rPr>
            <a:t>Fiche</a:t>
          </a:r>
          <a:r>
            <a:rPr lang="fr-FR" sz="1400" b="1" baseline="0">
              <a:solidFill>
                <a:schemeClr val="tx1"/>
              </a:solidFill>
            </a:rPr>
            <a:t> signalétique de l'analyse du risque</a:t>
          </a:r>
          <a:endParaRPr lang="fr-FR" sz="12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171446</xdr:colOff>
      <xdr:row>10</xdr:row>
      <xdr:rowOff>123825</xdr:rowOff>
    </xdr:from>
    <xdr:to>
      <xdr:col>15</xdr:col>
      <xdr:colOff>609595</xdr:colOff>
      <xdr:row>12</xdr:row>
      <xdr:rowOff>204107</xdr:rowOff>
    </xdr:to>
    <xdr:sp macro="" textlink="">
      <xdr:nvSpPr>
        <xdr:cNvPr id="9" name="Rectangle à coins arrondis 8">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bwMode="auto">
        <a:xfrm flipH="1">
          <a:off x="11601446" y="1756682"/>
          <a:ext cx="438149" cy="406854"/>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1</a:t>
          </a:r>
        </a:p>
      </xdr:txBody>
    </xdr:sp>
    <xdr:clientData/>
  </xdr:twoCellAnchor>
  <xdr:twoCellAnchor>
    <xdr:from>
      <xdr:col>15</xdr:col>
      <xdr:colOff>209550</xdr:colOff>
      <xdr:row>28</xdr:row>
      <xdr:rowOff>104775</xdr:rowOff>
    </xdr:from>
    <xdr:to>
      <xdr:col>15</xdr:col>
      <xdr:colOff>647699</xdr:colOff>
      <xdr:row>31</xdr:row>
      <xdr:rowOff>19050</xdr:rowOff>
    </xdr:to>
    <xdr:sp macro="" textlink="">
      <xdr:nvSpPr>
        <xdr:cNvPr id="14" name="Rectangle à coins arrondis 13">
          <a:hlinkClick xmlns:r="http://schemas.openxmlformats.org/officeDocument/2006/relationships" r:id="rId2"/>
          <a:extLst>
            <a:ext uri="{FF2B5EF4-FFF2-40B4-BE49-F238E27FC236}">
              <a16:creationId xmlns:a16="http://schemas.microsoft.com/office/drawing/2014/main" id="{00000000-0008-0000-0300-00000E000000}"/>
            </a:ext>
          </a:extLst>
        </xdr:cNvPr>
        <xdr:cNvSpPr/>
      </xdr:nvSpPr>
      <xdr:spPr bwMode="auto">
        <a:xfrm flipH="1">
          <a:off x="11639550" y="528637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3</a:t>
          </a:r>
        </a:p>
      </xdr:txBody>
    </xdr:sp>
    <xdr:clientData/>
  </xdr:twoCellAnchor>
  <xdr:twoCellAnchor>
    <xdr:from>
      <xdr:col>15</xdr:col>
      <xdr:colOff>180975</xdr:colOff>
      <xdr:row>19</xdr:row>
      <xdr:rowOff>123825</xdr:rowOff>
    </xdr:from>
    <xdr:to>
      <xdr:col>15</xdr:col>
      <xdr:colOff>619124</xdr:colOff>
      <xdr:row>22</xdr:row>
      <xdr:rowOff>38100</xdr:rowOff>
    </xdr:to>
    <xdr:sp macro="" textlink="">
      <xdr:nvSpPr>
        <xdr:cNvPr id="15" name="Rectangle à coins arrondis 14">
          <a:hlinkClick xmlns:r="http://schemas.openxmlformats.org/officeDocument/2006/relationships" r:id="rId3"/>
          <a:extLst>
            <a:ext uri="{FF2B5EF4-FFF2-40B4-BE49-F238E27FC236}">
              <a16:creationId xmlns:a16="http://schemas.microsoft.com/office/drawing/2014/main" id="{00000000-0008-0000-0300-00000F000000}"/>
            </a:ext>
          </a:extLst>
        </xdr:cNvPr>
        <xdr:cNvSpPr/>
      </xdr:nvSpPr>
      <xdr:spPr bwMode="auto">
        <a:xfrm flipH="1">
          <a:off x="11610975" y="3524250"/>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2</a:t>
          </a:r>
        </a:p>
      </xdr:txBody>
    </xdr:sp>
    <xdr:clientData/>
  </xdr:twoCellAnchor>
  <xdr:twoCellAnchor>
    <xdr:from>
      <xdr:col>15</xdr:col>
      <xdr:colOff>238125</xdr:colOff>
      <xdr:row>39</xdr:row>
      <xdr:rowOff>0</xdr:rowOff>
    </xdr:from>
    <xdr:to>
      <xdr:col>15</xdr:col>
      <xdr:colOff>676274</xdr:colOff>
      <xdr:row>41</xdr:row>
      <xdr:rowOff>76200</xdr:rowOff>
    </xdr:to>
    <xdr:sp macro="" textlink="">
      <xdr:nvSpPr>
        <xdr:cNvPr id="10" name="Rectangle à coins arrondis 9">
          <a:hlinkClick xmlns:r="http://schemas.openxmlformats.org/officeDocument/2006/relationships" r:id="rId4"/>
          <a:extLst>
            <a:ext uri="{FF2B5EF4-FFF2-40B4-BE49-F238E27FC236}">
              <a16:creationId xmlns:a16="http://schemas.microsoft.com/office/drawing/2014/main" id="{00000000-0008-0000-0300-00000A000000}"/>
            </a:ext>
          </a:extLst>
        </xdr:cNvPr>
        <xdr:cNvSpPr/>
      </xdr:nvSpPr>
      <xdr:spPr bwMode="auto">
        <a:xfrm flipH="1">
          <a:off x="11668125" y="631507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4</a:t>
          </a:r>
        </a:p>
      </xdr:txBody>
    </xdr:sp>
    <xdr:clientData/>
  </xdr:twoCellAnchor>
  <xdr:twoCellAnchor>
    <xdr:from>
      <xdr:col>15</xdr:col>
      <xdr:colOff>219075</xdr:colOff>
      <xdr:row>48</xdr:row>
      <xdr:rowOff>47625</xdr:rowOff>
    </xdr:from>
    <xdr:to>
      <xdr:col>15</xdr:col>
      <xdr:colOff>657224</xdr:colOff>
      <xdr:row>50</xdr:row>
      <xdr:rowOff>123825</xdr:rowOff>
    </xdr:to>
    <xdr:sp macro="" textlink="">
      <xdr:nvSpPr>
        <xdr:cNvPr id="11" name="Rectangle à coins arrondis 10">
          <a:hlinkClick xmlns:r="http://schemas.openxmlformats.org/officeDocument/2006/relationships" r:id="rId5"/>
          <a:extLst>
            <a:ext uri="{FF2B5EF4-FFF2-40B4-BE49-F238E27FC236}">
              <a16:creationId xmlns:a16="http://schemas.microsoft.com/office/drawing/2014/main" id="{00000000-0008-0000-0300-00000B000000}"/>
            </a:ext>
          </a:extLst>
        </xdr:cNvPr>
        <xdr:cNvSpPr/>
      </xdr:nvSpPr>
      <xdr:spPr bwMode="auto">
        <a:xfrm flipH="1">
          <a:off x="11649075" y="782002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5</a:t>
          </a:r>
        </a:p>
      </xdr:txBody>
    </xdr:sp>
    <xdr:clientData/>
  </xdr:twoCellAnchor>
  <xdr:twoCellAnchor>
    <xdr:from>
      <xdr:col>19</xdr:col>
      <xdr:colOff>133350</xdr:colOff>
      <xdr:row>18</xdr:row>
      <xdr:rowOff>161930</xdr:rowOff>
    </xdr:from>
    <xdr:to>
      <xdr:col>19</xdr:col>
      <xdr:colOff>612320</xdr:colOff>
      <xdr:row>22</xdr:row>
      <xdr:rowOff>40146</xdr:rowOff>
    </xdr:to>
    <xdr:sp macro="" textlink="">
      <xdr:nvSpPr>
        <xdr:cNvPr id="18" name="Rectangle à coins arrondis 17">
          <a:hlinkClick xmlns:r="http://schemas.openxmlformats.org/officeDocument/2006/relationships" r:id="rId6"/>
          <a:extLst>
            <a:ext uri="{FF2B5EF4-FFF2-40B4-BE49-F238E27FC236}">
              <a16:creationId xmlns:a16="http://schemas.microsoft.com/office/drawing/2014/main" id="{00000000-0008-0000-0300-000012000000}"/>
            </a:ext>
          </a:extLst>
        </xdr:cNvPr>
        <xdr:cNvSpPr/>
      </xdr:nvSpPr>
      <xdr:spPr bwMode="auto">
        <a:xfrm flipH="1">
          <a:off x="16337756" y="3162305"/>
          <a:ext cx="478970" cy="5449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1</a:t>
          </a:r>
          <a:endParaRPr lang="nl-NL" sz="1100" b="1"/>
        </a:p>
      </xdr:txBody>
    </xdr:sp>
    <xdr:clientData/>
  </xdr:twoCellAnchor>
  <xdr:twoCellAnchor>
    <xdr:from>
      <xdr:col>19</xdr:col>
      <xdr:colOff>116682</xdr:colOff>
      <xdr:row>21</xdr:row>
      <xdr:rowOff>147642</xdr:rowOff>
    </xdr:from>
    <xdr:to>
      <xdr:col>19</xdr:col>
      <xdr:colOff>595652</xdr:colOff>
      <xdr:row>25</xdr:row>
      <xdr:rowOff>25857</xdr:rowOff>
    </xdr:to>
    <xdr:sp macro="" textlink="">
      <xdr:nvSpPr>
        <xdr:cNvPr id="19" name="Rectangle à coins arrondis 18">
          <a:hlinkClick xmlns:r="http://schemas.openxmlformats.org/officeDocument/2006/relationships" r:id="rId7"/>
          <a:extLst>
            <a:ext uri="{FF2B5EF4-FFF2-40B4-BE49-F238E27FC236}">
              <a16:creationId xmlns:a16="http://schemas.microsoft.com/office/drawing/2014/main" id="{00000000-0008-0000-0300-000013000000}"/>
            </a:ext>
          </a:extLst>
        </xdr:cNvPr>
        <xdr:cNvSpPr/>
      </xdr:nvSpPr>
      <xdr:spPr bwMode="auto">
        <a:xfrm flipH="1">
          <a:off x="16321088" y="3648080"/>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2</a:t>
          </a:r>
          <a:endParaRPr lang="nl-NL" sz="1100" b="1"/>
        </a:p>
      </xdr:txBody>
    </xdr:sp>
    <xdr:clientData/>
  </xdr:twoCellAnchor>
  <xdr:twoCellAnchor>
    <xdr:from>
      <xdr:col>19</xdr:col>
      <xdr:colOff>130966</xdr:colOff>
      <xdr:row>24</xdr:row>
      <xdr:rowOff>130980</xdr:rowOff>
    </xdr:from>
    <xdr:to>
      <xdr:col>19</xdr:col>
      <xdr:colOff>609936</xdr:colOff>
      <xdr:row>28</xdr:row>
      <xdr:rowOff>9195</xdr:rowOff>
    </xdr:to>
    <xdr:sp macro="" textlink="">
      <xdr:nvSpPr>
        <xdr:cNvPr id="17" name="Rectangle à coins arrondis 16">
          <a:hlinkClick xmlns:r="http://schemas.openxmlformats.org/officeDocument/2006/relationships" r:id="rId8"/>
          <a:extLst>
            <a:ext uri="{FF2B5EF4-FFF2-40B4-BE49-F238E27FC236}">
              <a16:creationId xmlns:a16="http://schemas.microsoft.com/office/drawing/2014/main" id="{00000000-0008-0000-0300-000011000000}"/>
            </a:ext>
          </a:extLst>
        </xdr:cNvPr>
        <xdr:cNvSpPr/>
      </xdr:nvSpPr>
      <xdr:spPr bwMode="auto">
        <a:xfrm flipH="1">
          <a:off x="16335372" y="4131480"/>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3</a:t>
          </a:r>
        </a:p>
        <a:p>
          <a:pPr algn="ctr"/>
          <a:endParaRPr lang="nl-NL" sz="1100" b="1"/>
        </a:p>
      </xdr:txBody>
    </xdr:sp>
    <xdr:clientData/>
  </xdr:twoCellAnchor>
  <xdr:twoCellAnchor>
    <xdr:from>
      <xdr:col>19</xdr:col>
      <xdr:colOff>119060</xdr:colOff>
      <xdr:row>29</xdr:row>
      <xdr:rowOff>35725</xdr:rowOff>
    </xdr:from>
    <xdr:to>
      <xdr:col>19</xdr:col>
      <xdr:colOff>598030</xdr:colOff>
      <xdr:row>32</xdr:row>
      <xdr:rowOff>80628</xdr:rowOff>
    </xdr:to>
    <xdr:sp macro="" textlink="">
      <xdr:nvSpPr>
        <xdr:cNvPr id="21" name="Rectangle à coins arrondis 20">
          <a:hlinkClick xmlns:r="http://schemas.openxmlformats.org/officeDocument/2006/relationships" r:id="rId9"/>
          <a:extLst>
            <a:ext uri="{FF2B5EF4-FFF2-40B4-BE49-F238E27FC236}">
              <a16:creationId xmlns:a16="http://schemas.microsoft.com/office/drawing/2014/main" id="{00000000-0008-0000-0300-000015000000}"/>
            </a:ext>
          </a:extLst>
        </xdr:cNvPr>
        <xdr:cNvSpPr/>
      </xdr:nvSpPr>
      <xdr:spPr bwMode="auto">
        <a:xfrm flipH="1">
          <a:off x="16323466" y="4869663"/>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4</a:t>
          </a:r>
        </a:p>
        <a:p>
          <a:pPr algn="ctr"/>
          <a:endParaRPr lang="nl-NL" sz="1100" b="1" baseline="0"/>
        </a:p>
        <a:p>
          <a:pPr algn="ctr"/>
          <a:endParaRPr lang="nl-NL" sz="1100" b="1"/>
        </a:p>
      </xdr:txBody>
    </xdr:sp>
    <xdr:clientData/>
  </xdr:twoCellAnchor>
  <xdr:twoCellAnchor>
    <xdr:from>
      <xdr:col>19</xdr:col>
      <xdr:colOff>119065</xdr:colOff>
      <xdr:row>49</xdr:row>
      <xdr:rowOff>66328</xdr:rowOff>
    </xdr:from>
    <xdr:to>
      <xdr:col>19</xdr:col>
      <xdr:colOff>598035</xdr:colOff>
      <xdr:row>52</xdr:row>
      <xdr:rowOff>111230</xdr:rowOff>
    </xdr:to>
    <xdr:sp macro="" textlink="">
      <xdr:nvSpPr>
        <xdr:cNvPr id="23" name="Rectangle à coins arrondis 22">
          <a:hlinkClick xmlns:r="http://schemas.openxmlformats.org/officeDocument/2006/relationships" r:id="rId10"/>
          <a:extLst>
            <a:ext uri="{FF2B5EF4-FFF2-40B4-BE49-F238E27FC236}">
              <a16:creationId xmlns:a16="http://schemas.microsoft.com/office/drawing/2014/main" id="{00000000-0008-0000-0300-000017000000}"/>
            </a:ext>
          </a:extLst>
        </xdr:cNvPr>
        <xdr:cNvSpPr/>
      </xdr:nvSpPr>
      <xdr:spPr bwMode="auto">
        <a:xfrm flipH="1">
          <a:off x="16325172" y="8461935"/>
          <a:ext cx="478970" cy="534759"/>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5</a:t>
          </a:r>
        </a:p>
        <a:p>
          <a:pPr algn="ctr"/>
          <a:endParaRPr lang="nl-NL" sz="1100" b="1"/>
        </a:p>
      </xdr:txBody>
    </xdr:sp>
    <xdr:clientData/>
  </xdr:twoCellAnchor>
  <xdr:twoCellAnchor editAs="oneCell">
    <xdr:from>
      <xdr:col>1</xdr:col>
      <xdr:colOff>61233</xdr:colOff>
      <xdr:row>7</xdr:row>
      <xdr:rowOff>86178</xdr:rowOff>
    </xdr:from>
    <xdr:to>
      <xdr:col>12</xdr:col>
      <xdr:colOff>661309</xdr:colOff>
      <xdr:row>56</xdr:row>
      <xdr:rowOff>133802</xdr:rowOff>
    </xdr:to>
    <xdr:pic>
      <xdr:nvPicPr>
        <xdr:cNvPr id="16" name="Imag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23233" y="1297214"/>
          <a:ext cx="8982076" cy="8538482"/>
        </a:xfrm>
        <a:prstGeom prst="rect">
          <a:avLst/>
        </a:prstGeom>
      </xdr:spPr>
    </xdr:pic>
    <xdr:clientData/>
  </xdr:twoCellAnchor>
  <xdr:twoCellAnchor>
    <xdr:from>
      <xdr:col>15</xdr:col>
      <xdr:colOff>217712</xdr:colOff>
      <xdr:row>13</xdr:row>
      <xdr:rowOff>149680</xdr:rowOff>
    </xdr:from>
    <xdr:to>
      <xdr:col>15</xdr:col>
      <xdr:colOff>655861</xdr:colOff>
      <xdr:row>16</xdr:row>
      <xdr:rowOff>66677</xdr:rowOff>
    </xdr:to>
    <xdr:sp macro="" textlink="">
      <xdr:nvSpPr>
        <xdr:cNvPr id="22" name="Rectangle à coins arrondis 8">
          <a:hlinkClick xmlns:r="http://schemas.openxmlformats.org/officeDocument/2006/relationships" r:id="rId12"/>
          <a:extLst>
            <a:ext uri="{FF2B5EF4-FFF2-40B4-BE49-F238E27FC236}">
              <a16:creationId xmlns:a16="http://schemas.microsoft.com/office/drawing/2014/main" id="{00000000-0008-0000-0300-000016000000}"/>
            </a:ext>
          </a:extLst>
        </xdr:cNvPr>
        <xdr:cNvSpPr/>
      </xdr:nvSpPr>
      <xdr:spPr bwMode="auto">
        <a:xfrm flipH="1">
          <a:off x="11647712" y="2598966"/>
          <a:ext cx="438149" cy="406854"/>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1</a:t>
          </a:r>
        </a:p>
      </xdr:txBody>
    </xdr:sp>
    <xdr:clientData/>
  </xdr:twoCellAnchor>
  <xdr:twoCellAnchor>
    <xdr:from>
      <xdr:col>15</xdr:col>
      <xdr:colOff>231319</xdr:colOff>
      <xdr:row>35</xdr:row>
      <xdr:rowOff>81643</xdr:rowOff>
    </xdr:from>
    <xdr:to>
      <xdr:col>15</xdr:col>
      <xdr:colOff>669468</xdr:colOff>
      <xdr:row>37</xdr:row>
      <xdr:rowOff>161926</xdr:rowOff>
    </xdr:to>
    <xdr:sp macro="" textlink="">
      <xdr:nvSpPr>
        <xdr:cNvPr id="24" name="Rectangle à coins arrondis 8">
          <a:hlinkClick xmlns:r="http://schemas.openxmlformats.org/officeDocument/2006/relationships" r:id="rId13"/>
          <a:extLst>
            <a:ext uri="{FF2B5EF4-FFF2-40B4-BE49-F238E27FC236}">
              <a16:creationId xmlns:a16="http://schemas.microsoft.com/office/drawing/2014/main" id="{00000000-0008-0000-0300-000018000000}"/>
            </a:ext>
          </a:extLst>
        </xdr:cNvPr>
        <xdr:cNvSpPr/>
      </xdr:nvSpPr>
      <xdr:spPr bwMode="auto">
        <a:xfrm flipH="1">
          <a:off x="11661319" y="6191250"/>
          <a:ext cx="438149" cy="406855"/>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3</a:t>
          </a:r>
        </a:p>
      </xdr:txBody>
    </xdr:sp>
    <xdr:clientData/>
  </xdr:twoCellAnchor>
  <xdr:twoCellAnchor>
    <xdr:from>
      <xdr:col>15</xdr:col>
      <xdr:colOff>244926</xdr:colOff>
      <xdr:row>45</xdr:row>
      <xdr:rowOff>95251</xdr:rowOff>
    </xdr:from>
    <xdr:to>
      <xdr:col>15</xdr:col>
      <xdr:colOff>683075</xdr:colOff>
      <xdr:row>48</xdr:row>
      <xdr:rowOff>12249</xdr:rowOff>
    </xdr:to>
    <xdr:sp macro="" textlink="">
      <xdr:nvSpPr>
        <xdr:cNvPr id="25" name="Rectangle à coins arrondis 8">
          <a:hlinkClick xmlns:r="http://schemas.openxmlformats.org/officeDocument/2006/relationships" r:id="rId14"/>
          <a:extLst>
            <a:ext uri="{FF2B5EF4-FFF2-40B4-BE49-F238E27FC236}">
              <a16:creationId xmlns:a16="http://schemas.microsoft.com/office/drawing/2014/main" id="{00000000-0008-0000-0300-000019000000}"/>
            </a:ext>
          </a:extLst>
        </xdr:cNvPr>
        <xdr:cNvSpPr/>
      </xdr:nvSpPr>
      <xdr:spPr bwMode="auto">
        <a:xfrm flipH="1">
          <a:off x="11674926" y="7837715"/>
          <a:ext cx="438149" cy="406855"/>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268940</xdr:colOff>
      <xdr:row>88</xdr:row>
      <xdr:rowOff>56029</xdr:rowOff>
    </xdr:from>
    <xdr:to>
      <xdr:col>3</xdr:col>
      <xdr:colOff>2196913</xdr:colOff>
      <xdr:row>95</xdr:row>
      <xdr:rowOff>54347</xdr:rowOff>
    </xdr:to>
    <xdr:graphicFrame macro="">
      <xdr:nvGraphicFramePr>
        <xdr:cNvPr id="3" name="Graphique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627529</xdr:colOff>
      <xdr:row>87</xdr:row>
      <xdr:rowOff>156882</xdr:rowOff>
    </xdr:from>
    <xdr:to>
      <xdr:col>3</xdr:col>
      <xdr:colOff>1513354</xdr:colOff>
      <xdr:row>95</xdr:row>
      <xdr:rowOff>136151</xdr:rowOff>
    </xdr:to>
    <xdr:graphicFrame macro="">
      <xdr:nvGraphicFramePr>
        <xdr:cNvPr id="2" name="Graphique 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2286000</xdr:colOff>
      <xdr:row>88</xdr:row>
      <xdr:rowOff>67236</xdr:rowOff>
    </xdr:from>
    <xdr:to>
      <xdr:col>4</xdr:col>
      <xdr:colOff>11766</xdr:colOff>
      <xdr:row>95</xdr:row>
      <xdr:rowOff>65554</xdr:rowOff>
    </xdr:to>
    <xdr:graphicFrame macro="">
      <xdr:nvGraphicFramePr>
        <xdr:cNvPr id="5" name="Graphique 1">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3284923</xdr:colOff>
      <xdr:row>87</xdr:row>
      <xdr:rowOff>179296</xdr:rowOff>
    </xdr:from>
    <xdr:to>
      <xdr:col>3</xdr:col>
      <xdr:colOff>4170748</xdr:colOff>
      <xdr:row>95</xdr:row>
      <xdr:rowOff>158565</xdr:rowOff>
    </xdr:to>
    <xdr:graphicFrame macro="">
      <xdr:nvGraphicFramePr>
        <xdr:cNvPr id="6" name="Graphique 2">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268941</xdr:colOff>
      <xdr:row>97</xdr:row>
      <xdr:rowOff>44824</xdr:rowOff>
    </xdr:from>
    <xdr:to>
      <xdr:col>3</xdr:col>
      <xdr:colOff>2196914</xdr:colOff>
      <xdr:row>104</xdr:row>
      <xdr:rowOff>54348</xdr:rowOff>
    </xdr:to>
    <xdr:graphicFrame macro="">
      <xdr:nvGraphicFramePr>
        <xdr:cNvPr id="7" name="Graphique 1">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649941</xdr:colOff>
      <xdr:row>96</xdr:row>
      <xdr:rowOff>168089</xdr:rowOff>
    </xdr:from>
    <xdr:to>
      <xdr:col>3</xdr:col>
      <xdr:colOff>1535766</xdr:colOff>
      <xdr:row>104</xdr:row>
      <xdr:rowOff>158564</xdr:rowOff>
    </xdr:to>
    <xdr:graphicFrame macro="">
      <xdr:nvGraphicFramePr>
        <xdr:cNvPr id="8" name="Graphique 2">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2353235</xdr:colOff>
      <xdr:row>97</xdr:row>
      <xdr:rowOff>0</xdr:rowOff>
    </xdr:from>
    <xdr:to>
      <xdr:col>4</xdr:col>
      <xdr:colOff>79001</xdr:colOff>
      <xdr:row>104</xdr:row>
      <xdr:rowOff>9524</xdr:rowOff>
    </xdr:to>
    <xdr:graphicFrame macro="">
      <xdr:nvGraphicFramePr>
        <xdr:cNvPr id="9" name="Graphique 1">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3359362</xdr:colOff>
      <xdr:row>96</xdr:row>
      <xdr:rowOff>5603</xdr:rowOff>
    </xdr:from>
    <xdr:to>
      <xdr:col>3</xdr:col>
      <xdr:colOff>4245187</xdr:colOff>
      <xdr:row>103</xdr:row>
      <xdr:rowOff>200185</xdr:rowOff>
    </xdr:to>
    <xdr:graphicFrame macro="">
      <xdr:nvGraphicFramePr>
        <xdr:cNvPr id="10" name="Graphique 2">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57150</xdr:colOff>
      <xdr:row>86</xdr:row>
      <xdr:rowOff>170387</xdr:rowOff>
    </xdr:from>
    <xdr:to>
      <xdr:col>6</xdr:col>
      <xdr:colOff>283369</xdr:colOff>
      <xdr:row>88</xdr:row>
      <xdr:rowOff>863</xdr:rowOff>
    </xdr:to>
    <xdr:pic>
      <xdr:nvPicPr>
        <xdr:cNvPr id="12" name="Attention">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6753225" y="19163237"/>
          <a:ext cx="238125" cy="238127"/>
        </a:xfrm>
        <a:prstGeom prst="rect">
          <a:avLst/>
        </a:prstGeom>
        <a:noFill/>
      </xdr:spPr>
    </xdr:pic>
    <xdr:clientData/>
  </xdr:twoCellAnchor>
  <xdr:twoCellAnchor>
    <xdr:from>
      <xdr:col>8</xdr:col>
      <xdr:colOff>1510377</xdr:colOff>
      <xdr:row>5</xdr:row>
      <xdr:rowOff>0</xdr:rowOff>
    </xdr:from>
    <xdr:to>
      <xdr:col>8</xdr:col>
      <xdr:colOff>1989347</xdr:colOff>
      <xdr:row>6</xdr:row>
      <xdr:rowOff>190499</xdr:rowOff>
    </xdr:to>
    <xdr:sp macro="" textlink="">
      <xdr:nvSpPr>
        <xdr:cNvPr id="17" name="Rectangle à coins arrondis 16">
          <a:hlinkClick xmlns:r="http://schemas.openxmlformats.org/officeDocument/2006/relationships" r:id="rId10"/>
          <a:extLst>
            <a:ext uri="{FF2B5EF4-FFF2-40B4-BE49-F238E27FC236}">
              <a16:creationId xmlns:a16="http://schemas.microsoft.com/office/drawing/2014/main" id="{00000000-0008-0000-0400-000011000000}"/>
            </a:ext>
          </a:extLst>
        </xdr:cNvPr>
        <xdr:cNvSpPr/>
      </xdr:nvSpPr>
      <xdr:spPr bwMode="auto">
        <a:xfrm flipH="1">
          <a:off x="13022020" y="299357"/>
          <a:ext cx="478970" cy="530678"/>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twoCellAnchor>
    <xdr:from>
      <xdr:col>8</xdr:col>
      <xdr:colOff>952470</xdr:colOff>
      <xdr:row>5</xdr:row>
      <xdr:rowOff>31759</xdr:rowOff>
    </xdr:from>
    <xdr:to>
      <xdr:col>8</xdr:col>
      <xdr:colOff>1437379</xdr:colOff>
      <xdr:row>6</xdr:row>
      <xdr:rowOff>178002</xdr:rowOff>
    </xdr:to>
    <xdr:sp macro="" textlink="">
      <xdr:nvSpPr>
        <xdr:cNvPr id="14" name="Rectangle à coins arrondis 13">
          <a:hlinkClick xmlns:r="http://schemas.openxmlformats.org/officeDocument/2006/relationships" r:id="rId11"/>
          <a:extLst>
            <a:ext uri="{FF2B5EF4-FFF2-40B4-BE49-F238E27FC236}">
              <a16:creationId xmlns:a16="http://schemas.microsoft.com/office/drawing/2014/main" id="{00000000-0008-0000-0400-00000E000000}"/>
            </a:ext>
          </a:extLst>
        </xdr:cNvPr>
        <xdr:cNvSpPr/>
      </xdr:nvSpPr>
      <xdr:spPr bwMode="auto">
        <a:xfrm>
          <a:off x="12117887" y="1164176"/>
          <a:ext cx="484909" cy="484909"/>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0.2905</cdr:x>
      <cdr:y>0.53845</cdr:y>
    </cdr:from>
    <cdr:to>
      <cdr:x>0.70423</cdr:x>
      <cdr:y>0.73544</cdr:y>
    </cdr:to>
    <cdr:sp macro="" textlink="">
      <cdr:nvSpPr>
        <cdr:cNvPr id="2" name="ZoneTexte 26"/>
        <cdr:cNvSpPr txBox="1"/>
      </cdr:nvSpPr>
      <cdr:spPr>
        <a:xfrm xmlns:a="http://schemas.openxmlformats.org/drawingml/2006/main">
          <a:off x="644712" y="723153"/>
          <a:ext cx="918200"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Disponibilité</a:t>
          </a:r>
        </a:p>
      </cdr:txBody>
    </cdr:sp>
  </cdr:relSizeAnchor>
  <cdr:relSizeAnchor xmlns:cdr="http://schemas.openxmlformats.org/drawingml/2006/chartDrawing">
    <cdr:from>
      <cdr:x>0.2905</cdr:x>
      <cdr:y>0.53845</cdr:y>
    </cdr:from>
    <cdr:to>
      <cdr:x>0.70423</cdr:x>
      <cdr:y>0.73544</cdr:y>
    </cdr:to>
    <cdr:sp macro="" textlink="">
      <cdr:nvSpPr>
        <cdr:cNvPr id="3" name="ZoneTexte 26"/>
        <cdr:cNvSpPr txBox="1"/>
      </cdr:nvSpPr>
      <cdr:spPr>
        <a:xfrm xmlns:a="http://schemas.openxmlformats.org/drawingml/2006/main">
          <a:off x="644712" y="723153"/>
          <a:ext cx="918200"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Disponibilité</a:t>
          </a:r>
        </a:p>
      </cdr:txBody>
    </cdr:sp>
  </cdr:relSizeAnchor>
</c:userShapes>
</file>

<file path=xl/drawings/drawing6.xml><?xml version="1.0" encoding="utf-8"?>
<c:userShapes xmlns:c="http://schemas.openxmlformats.org/drawingml/2006/chart">
  <cdr:relSizeAnchor xmlns:cdr="http://schemas.openxmlformats.org/drawingml/2006/chartDrawing">
    <cdr:from>
      <cdr:x>0.2905</cdr:x>
      <cdr:y>0.53845</cdr:y>
    </cdr:from>
    <cdr:to>
      <cdr:x>0.60227</cdr:x>
      <cdr:y>0.73544</cdr:y>
    </cdr:to>
    <cdr:sp macro="" textlink="">
      <cdr:nvSpPr>
        <cdr:cNvPr id="2" name="ZoneTexte 26"/>
        <cdr:cNvSpPr txBox="1"/>
      </cdr:nvSpPr>
      <cdr:spPr>
        <a:xfrm xmlns:a="http://schemas.openxmlformats.org/drawingml/2006/main">
          <a:off x="644714" y="723151"/>
          <a:ext cx="691921"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Intégrité</a:t>
          </a:r>
        </a:p>
      </cdr:txBody>
    </cdr:sp>
  </cdr:relSizeAnchor>
</c:userShapes>
</file>

<file path=xl/drawings/drawing7.xml><?xml version="1.0" encoding="utf-8"?>
<c:userShapes xmlns:c="http://schemas.openxmlformats.org/drawingml/2006/chart">
  <cdr:relSizeAnchor xmlns:cdr="http://schemas.openxmlformats.org/drawingml/2006/chartDrawing">
    <cdr:from>
      <cdr:x>0.2905</cdr:x>
      <cdr:y>0.53845</cdr:y>
    </cdr:from>
    <cdr:to>
      <cdr:x>0.76337</cdr:x>
      <cdr:y>0.73544</cdr:y>
    </cdr:to>
    <cdr:sp macro="" textlink="">
      <cdr:nvSpPr>
        <cdr:cNvPr id="2" name="ZoneTexte 26"/>
        <cdr:cNvSpPr txBox="1"/>
      </cdr:nvSpPr>
      <cdr:spPr>
        <a:xfrm xmlns:a="http://schemas.openxmlformats.org/drawingml/2006/main">
          <a:off x="644714" y="723151"/>
          <a:ext cx="1049454"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Confidentialité</a:t>
          </a:r>
        </a:p>
      </cdr:txBody>
    </cdr:sp>
  </cdr:relSizeAnchor>
</c:userShapes>
</file>

<file path=xl/drawings/drawing8.xml><?xml version="1.0" encoding="utf-8"?>
<c:userShapes xmlns:c="http://schemas.openxmlformats.org/drawingml/2006/chart">
  <cdr:relSizeAnchor xmlns:cdr="http://schemas.openxmlformats.org/drawingml/2006/chartDrawing">
    <cdr:from>
      <cdr:x>0.31575</cdr:x>
      <cdr:y>0.53845</cdr:y>
    </cdr:from>
    <cdr:to>
      <cdr:x>0.6797</cdr:x>
      <cdr:y>0.73544</cdr:y>
    </cdr:to>
    <cdr:sp macro="" textlink="">
      <cdr:nvSpPr>
        <cdr:cNvPr id="2" name="ZoneTexte 26"/>
        <cdr:cNvSpPr txBox="1"/>
      </cdr:nvSpPr>
      <cdr:spPr>
        <a:xfrm xmlns:a="http://schemas.openxmlformats.org/drawingml/2006/main">
          <a:off x="700744" y="723151"/>
          <a:ext cx="807722"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Traçabilité</a:t>
          </a:r>
        </a:p>
      </cdr:txBody>
    </cdr:sp>
  </cdr:relSizeAnchor>
</c:userShapes>
</file>

<file path=xl/drawings/drawing9.xml><?xml version="1.0" encoding="utf-8"?>
<xdr:wsDr xmlns:xdr="http://schemas.openxmlformats.org/drawingml/2006/spreadsheetDrawing" xmlns:a="http://schemas.openxmlformats.org/drawingml/2006/main">
  <xdr:twoCellAnchor>
    <xdr:from>
      <xdr:col>8</xdr:col>
      <xdr:colOff>592669</xdr:colOff>
      <xdr:row>0</xdr:row>
      <xdr:rowOff>328086</xdr:rowOff>
    </xdr:from>
    <xdr:to>
      <xdr:col>8</xdr:col>
      <xdr:colOff>1077578</xdr:colOff>
      <xdr:row>2</xdr:row>
      <xdr:rowOff>49552</xdr:rowOff>
    </xdr:to>
    <xdr:sp macro="" textlink="">
      <xdr:nvSpPr>
        <xdr:cNvPr id="3" name="Rectangle à coins arrondis 7">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bwMode="auto">
        <a:xfrm>
          <a:off x="16943919" y="328086"/>
          <a:ext cx="484909" cy="4834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twoCellAnchor>
    <xdr:from>
      <xdr:col>9</xdr:col>
      <xdr:colOff>0</xdr:colOff>
      <xdr:row>0</xdr:row>
      <xdr:rowOff>296337</xdr:rowOff>
    </xdr:from>
    <xdr:to>
      <xdr:col>9</xdr:col>
      <xdr:colOff>478970</xdr:colOff>
      <xdr:row>2</xdr:row>
      <xdr:rowOff>63572</xdr:rowOff>
    </xdr:to>
    <xdr:sp macro="" textlink="">
      <xdr:nvSpPr>
        <xdr:cNvPr id="5" name="Rectangle à coins arrondis 8">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bwMode="auto">
        <a:xfrm flipH="1">
          <a:off x="18034000" y="296337"/>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43295</xdr:colOff>
      <xdr:row>1</xdr:row>
      <xdr:rowOff>80818</xdr:rowOff>
    </xdr:from>
    <xdr:to>
      <xdr:col>14</xdr:col>
      <xdr:colOff>528204</xdr:colOff>
      <xdr:row>1</xdr:row>
      <xdr:rowOff>564284</xdr:rowOff>
    </xdr:to>
    <xdr:sp macro="" textlink="">
      <xdr:nvSpPr>
        <xdr:cNvPr id="8" name="Rectangle à coins arrondis 7">
          <a:hlinkClick xmlns:r="http://schemas.openxmlformats.org/officeDocument/2006/relationships" r:id="rId1"/>
          <a:extLst>
            <a:ext uri="{FF2B5EF4-FFF2-40B4-BE49-F238E27FC236}">
              <a16:creationId xmlns:a16="http://schemas.microsoft.com/office/drawing/2014/main" id="{00000000-0008-0000-0700-000008000000}"/>
            </a:ext>
          </a:extLst>
        </xdr:cNvPr>
        <xdr:cNvSpPr/>
      </xdr:nvSpPr>
      <xdr:spPr bwMode="auto">
        <a:xfrm>
          <a:off x="13871863" y="254000"/>
          <a:ext cx="484909" cy="4834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twoCellAnchor>
    <xdr:from>
      <xdr:col>14</xdr:col>
      <xdr:colOff>632114</xdr:colOff>
      <xdr:row>1</xdr:row>
      <xdr:rowOff>41853</xdr:rowOff>
    </xdr:from>
    <xdr:to>
      <xdr:col>14</xdr:col>
      <xdr:colOff>1111084</xdr:colOff>
      <xdr:row>1</xdr:row>
      <xdr:rowOff>571088</xdr:rowOff>
    </xdr:to>
    <xdr:sp macro="" textlink="">
      <xdr:nvSpPr>
        <xdr:cNvPr id="9" name="Rectangle à coins arrondis 8">
          <a:hlinkClick xmlns:r="http://schemas.openxmlformats.org/officeDocument/2006/relationships" r:id="rId2"/>
          <a:extLst>
            <a:ext uri="{FF2B5EF4-FFF2-40B4-BE49-F238E27FC236}">
              <a16:creationId xmlns:a16="http://schemas.microsoft.com/office/drawing/2014/main" id="{00000000-0008-0000-0700-000009000000}"/>
            </a:ext>
          </a:extLst>
        </xdr:cNvPr>
        <xdr:cNvSpPr/>
      </xdr:nvSpPr>
      <xdr:spPr bwMode="auto">
        <a:xfrm flipH="1">
          <a:off x="14460682" y="215035"/>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mc:AlternateContent xmlns:mc="http://schemas.openxmlformats.org/markup-compatibility/2006">
    <mc:Choice xmlns:a14="http://schemas.microsoft.com/office/drawing/2010/main" Requires="a14">
      <xdr:twoCellAnchor editAs="oneCell">
        <xdr:from>
          <xdr:col>15</xdr:col>
          <xdr:colOff>333375</xdr:colOff>
          <xdr:row>1</xdr:row>
          <xdr:rowOff>104775</xdr:rowOff>
        </xdr:from>
        <xdr:to>
          <xdr:col>15</xdr:col>
          <xdr:colOff>1362075</xdr:colOff>
          <xdr:row>1</xdr:row>
          <xdr:rowOff>504825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700-00000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Arial"/>
                  <a:cs typeface="Arial"/>
                </a:rPr>
                <a:t>Cartographie des risques</a:t>
              </a:r>
            </a:p>
            <a:p>
              <a:pPr algn="ctr" rtl="0">
                <a:defRPr sz="1000"/>
              </a:pPr>
              <a:endParaRPr lang="fr-BE" sz="1000" b="0" i="0" u="none" strike="noStrike" baseline="0">
                <a:solidFill>
                  <a:srgbClr val="000000"/>
                </a:solidFill>
                <a:latin typeface="Arial"/>
                <a:cs typeface="Arial"/>
              </a:endParaRPr>
            </a:p>
          </xdr:txBody>
        </xdr:sp>
        <xdr:clientData fPrintsWithSheet="0"/>
      </xdr:twoCellAnchor>
    </mc:Choice>
    <mc:Fallback/>
  </mc:AlternateContent>
  <xdr:twoCellAnchor>
    <xdr:from>
      <xdr:col>5</xdr:col>
      <xdr:colOff>650875</xdr:colOff>
      <xdr:row>18</xdr:row>
      <xdr:rowOff>381000</xdr:rowOff>
    </xdr:from>
    <xdr:to>
      <xdr:col>5</xdr:col>
      <xdr:colOff>1135507</xdr:colOff>
      <xdr:row>26</xdr:row>
      <xdr:rowOff>10033</xdr:rowOff>
    </xdr:to>
    <xdr:sp macro="" textlink="">
      <xdr:nvSpPr>
        <xdr:cNvPr id="2" name="Flèche : haut 1">
          <a:extLst>
            <a:ext uri="{FF2B5EF4-FFF2-40B4-BE49-F238E27FC236}">
              <a16:creationId xmlns:a16="http://schemas.microsoft.com/office/drawing/2014/main" id="{00000000-0008-0000-0700-000002000000}"/>
            </a:ext>
          </a:extLst>
        </xdr:cNvPr>
        <xdr:cNvSpPr/>
      </xdr:nvSpPr>
      <xdr:spPr bwMode="auto">
        <a:xfrm>
          <a:off x="12446000" y="9874250"/>
          <a:ext cx="484632" cy="1295908"/>
        </a:xfrm>
        <a:prstGeom prst="upArrow">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t" upright="1"/>
        <a:lstStyle/>
        <a:p>
          <a:pPr algn="l"/>
          <a:endParaRPr lang="fr-BE" sz="2400"/>
        </a:p>
      </xdr:txBody>
    </xdr:sp>
    <xdr:clientData/>
  </xdr:twoCellAnchor>
  <xdr:twoCellAnchor>
    <xdr:from>
      <xdr:col>15</xdr:col>
      <xdr:colOff>714375</xdr:colOff>
      <xdr:row>18</xdr:row>
      <xdr:rowOff>381000</xdr:rowOff>
    </xdr:from>
    <xdr:to>
      <xdr:col>15</xdr:col>
      <xdr:colOff>1199007</xdr:colOff>
      <xdr:row>26</xdr:row>
      <xdr:rowOff>10033</xdr:rowOff>
    </xdr:to>
    <xdr:sp macro="" textlink="">
      <xdr:nvSpPr>
        <xdr:cNvPr id="7" name="Flèche : haut 6">
          <a:extLst>
            <a:ext uri="{FF2B5EF4-FFF2-40B4-BE49-F238E27FC236}">
              <a16:creationId xmlns:a16="http://schemas.microsoft.com/office/drawing/2014/main" id="{00000000-0008-0000-0700-000007000000}"/>
            </a:ext>
          </a:extLst>
        </xdr:cNvPr>
        <xdr:cNvSpPr/>
      </xdr:nvSpPr>
      <xdr:spPr bwMode="auto">
        <a:xfrm>
          <a:off x="16097250" y="9874250"/>
          <a:ext cx="484632" cy="1295908"/>
        </a:xfrm>
        <a:prstGeom prst="upArrow">
          <a:avLst/>
        </a:prstGeom>
        <a:gradFill>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gra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t" upright="1"/>
        <a:lstStyle/>
        <a:p>
          <a:pPr algn="l"/>
          <a:endParaRPr lang="fr-BE" sz="2400"/>
        </a:p>
      </xdr:txBody>
    </xdr:sp>
    <xdr:clientData/>
  </xdr:twoCellAnchor>
  <xdr:twoCellAnchor>
    <xdr:from>
      <xdr:col>5</xdr:col>
      <xdr:colOff>381000</xdr:colOff>
      <xdr:row>26</xdr:row>
      <xdr:rowOff>15875</xdr:rowOff>
    </xdr:from>
    <xdr:to>
      <xdr:col>15</xdr:col>
      <xdr:colOff>1412875</xdr:colOff>
      <xdr:row>33</xdr:row>
      <xdr:rowOff>111125</xdr:rowOff>
    </xdr:to>
    <xdr:sp macro="" textlink="">
      <xdr:nvSpPr>
        <xdr:cNvPr id="4" name="Rectangle : coins arrondis 3">
          <a:extLst>
            <a:ext uri="{FF2B5EF4-FFF2-40B4-BE49-F238E27FC236}">
              <a16:creationId xmlns:a16="http://schemas.microsoft.com/office/drawing/2014/main" id="{00000000-0008-0000-0700-000004000000}"/>
            </a:ext>
          </a:extLst>
        </xdr:cNvPr>
        <xdr:cNvSpPr/>
      </xdr:nvSpPr>
      <xdr:spPr bwMode="auto">
        <a:xfrm>
          <a:off x="12176125" y="11176000"/>
          <a:ext cx="4619625" cy="1206500"/>
        </a:xfrm>
        <a:prstGeom prst="roundRect">
          <a:avLst>
            <a:gd name="adj" fmla="val 13219"/>
          </a:avLst>
        </a:prstGeom>
        <a:gradFill>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gradFill>
        <a:ln w="9525" cap="flat" cmpd="sng" algn="ctr">
          <a:solidFill>
            <a:srgbClr val="000000"/>
          </a:solidFill>
          <a:prstDash val="solid"/>
          <a:round/>
          <a:headEnd type="none" w="med" len="med"/>
          <a:tailEnd type="none" w="med" len="med"/>
        </a:ln>
        <a:effectLst/>
        <a:scene3d>
          <a:camera prst="perspectiveBelow"/>
          <a:lightRig rig="threePt" dir="t"/>
        </a:scene3d>
        <a:sp3d>
          <a:bevelT prst="relaxedInset"/>
        </a:sp3d>
      </xdr:spPr>
      <xdr:txBody>
        <a:bodyPr vertOverflow="clip" horzOverflow="clip" wrap="square" lIns="18288" tIns="0" rIns="0" bIns="0" rtlCol="0" anchor="t" upright="1"/>
        <a:lstStyle/>
        <a:p>
          <a:pPr algn="l"/>
          <a:r>
            <a:rPr lang="fr-BE" sz="2400">
              <a:solidFill>
                <a:sysClr val="windowText" lastClr="000000"/>
              </a:solidFill>
            </a:rPr>
            <a:t>Introduire la vraissemblance</a:t>
          </a:r>
          <a:r>
            <a:rPr lang="fr-BE" sz="2400" baseline="0">
              <a:solidFill>
                <a:sysClr val="windowText" lastClr="000000"/>
              </a:solidFill>
            </a:rPr>
            <a:t> et l'impact pour les 16 menaces</a:t>
          </a:r>
          <a:endParaRPr lang="fr-BE" sz="2400">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3</xdr:col>
      <xdr:colOff>271460</xdr:colOff>
      <xdr:row>12</xdr:row>
      <xdr:rowOff>108209</xdr:rowOff>
    </xdr:from>
    <xdr:ext cx="1609726" cy="612256"/>
    <xdr:sp macro="" textlink="">
      <xdr:nvSpPr>
        <xdr:cNvPr id="9" name="Rectangle 8">
          <a:extLst>
            <a:ext uri="{FF2B5EF4-FFF2-40B4-BE49-F238E27FC236}">
              <a16:creationId xmlns:a16="http://schemas.microsoft.com/office/drawing/2014/main" id="{00000000-0008-0000-0800-000009000000}"/>
            </a:ext>
          </a:extLst>
        </xdr:cNvPr>
        <xdr:cNvSpPr/>
      </xdr:nvSpPr>
      <xdr:spPr bwMode="auto">
        <a:xfrm rot="16200000">
          <a:off x="4084895" y="4467224"/>
          <a:ext cx="612256" cy="1609726"/>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fov="0">
            <a:rot lat="19800000" lon="0" rev="0"/>
          </a:camera>
          <a:lightRig rig="threePt" dir="t"/>
        </a:scene3d>
        <a:sp3d>
          <a:bevelT w="69850" prst="slope"/>
        </a:sp3d>
      </xdr:spPr>
      <xdr:txBody>
        <a:bodyPr vertOverflow="clip" horzOverflow="clip" vert="horz" wrap="none" lIns="0" tIns="0" rIns="0" bIns="0" rtlCol="0" anchor="ctr" upright="1">
          <a:noAutofit/>
        </a:bodyPr>
        <a:lstStyle/>
        <a:p>
          <a:pPr algn="ctr"/>
          <a:r>
            <a:rPr lang="fr-BE" sz="2400"/>
            <a:t>Impact</a:t>
          </a:r>
        </a:p>
      </xdr:txBody>
    </xdr:sp>
    <xdr:clientData/>
  </xdr:oneCellAnchor>
  <xdr:oneCellAnchor>
    <xdr:from>
      <xdr:col>1</xdr:col>
      <xdr:colOff>527311</xdr:colOff>
      <xdr:row>6</xdr:row>
      <xdr:rowOff>66675</xdr:rowOff>
    </xdr:from>
    <xdr:ext cx="612256" cy="3133729"/>
    <xdr:sp macro="" textlink="">
      <xdr:nvSpPr>
        <xdr:cNvPr id="11" name="Rectangle 10">
          <a:extLst>
            <a:ext uri="{FF2B5EF4-FFF2-40B4-BE49-F238E27FC236}">
              <a16:creationId xmlns:a16="http://schemas.microsoft.com/office/drawing/2014/main" id="{00000000-0008-0000-0800-00000B000000}"/>
            </a:ext>
          </a:extLst>
        </xdr:cNvPr>
        <xdr:cNvSpPr/>
      </xdr:nvSpPr>
      <xdr:spPr bwMode="auto">
        <a:xfrm>
          <a:off x="1089286" y="1676400"/>
          <a:ext cx="612256" cy="3133729"/>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rot lat="21594000" lon="0" rev="0"/>
          </a:camera>
          <a:lightRig rig="threePt" dir="t"/>
        </a:scene3d>
        <a:sp3d>
          <a:bevelT prst="relaxedInset"/>
          <a:bevelB/>
        </a:sp3d>
      </xdr:spPr>
      <xdr:txBody>
        <a:bodyPr vertOverflow="clip" horzOverflow="clip" vert="vert270" wrap="none" lIns="0" tIns="0" rIns="0" bIns="0" rtlCol="0" anchor="ctr" upright="1">
          <a:noAutofit/>
        </a:bodyPr>
        <a:lstStyle/>
        <a:p>
          <a:pPr algn="ctr"/>
          <a:r>
            <a:rPr lang="fr-BE" sz="2400"/>
            <a:t>Vraisemblance</a:t>
          </a:r>
        </a:p>
      </xdr:txBody>
    </xdr:sp>
    <xdr:clientData/>
  </xdr:oneCellAnchor>
  <mc:AlternateContent xmlns:mc="http://schemas.openxmlformats.org/markup-compatibility/2006">
    <mc:Choice xmlns:a14="http://schemas.microsoft.com/office/drawing/2010/main" Requires="a14">
      <xdr:twoCellAnchor editAs="oneCell">
        <xdr:from>
          <xdr:col>7</xdr:col>
          <xdr:colOff>257175</xdr:colOff>
          <xdr:row>1</xdr:row>
          <xdr:rowOff>28575</xdr:rowOff>
        </xdr:from>
        <xdr:to>
          <xdr:col>7</xdr:col>
          <xdr:colOff>1247775</xdr:colOff>
          <xdr:row>2</xdr:row>
          <xdr:rowOff>9525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Arial"/>
                  <a:cs typeface="Arial"/>
                </a:rPr>
                <a:t>Traitement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295275</xdr:colOff>
          <xdr:row>1</xdr:row>
          <xdr:rowOff>9525</xdr:rowOff>
        </xdr:from>
        <xdr:to>
          <xdr:col>9</xdr:col>
          <xdr:colOff>0</xdr:colOff>
          <xdr:row>2</xdr:row>
          <xdr:rowOff>0</xdr:rowOff>
        </xdr:to>
        <xdr:sp macro="" textlink="">
          <xdr:nvSpPr>
            <xdr:cNvPr id="28695" name="Button 23" hidden="1">
              <a:extLst>
                <a:ext uri="{63B3BB69-23CF-44E3-9099-C40C66FF867C}">
                  <a14:compatExt spid="_x0000_s28695"/>
                </a:ext>
                <a:ext uri="{FF2B5EF4-FFF2-40B4-BE49-F238E27FC236}">
                  <a16:creationId xmlns:a16="http://schemas.microsoft.com/office/drawing/2014/main" id="{00000000-0008-0000-0900-000017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Arial"/>
                  <a:cs typeface="Arial"/>
                </a:rPr>
                <a:t>Plan d'actions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707571</xdr:colOff>
      <xdr:row>2</xdr:row>
      <xdr:rowOff>0</xdr:rowOff>
    </xdr:from>
    <xdr:to>
      <xdr:col>6</xdr:col>
      <xdr:colOff>1186541</xdr:colOff>
      <xdr:row>2</xdr:row>
      <xdr:rowOff>529235</xdr:rowOff>
    </xdr:to>
    <xdr:sp macro="" textlink="">
      <xdr:nvSpPr>
        <xdr:cNvPr id="3" name="Rectangle à coins arrondis 8">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bwMode="auto">
        <a:xfrm flipH="1">
          <a:off x="11021785" y="326571"/>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904875</xdr:colOff>
          <xdr:row>1</xdr:row>
          <xdr:rowOff>152400</xdr:rowOff>
        </xdr:from>
        <xdr:to>
          <xdr:col>10</xdr:col>
          <xdr:colOff>104775</xdr:colOff>
          <xdr:row>4</xdr:row>
          <xdr:rowOff>66675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C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Arial"/>
                  <a:cs typeface="Arial"/>
                </a:rPr>
                <a:t>Cartographie PIA</a:t>
              </a:r>
            </a:p>
            <a:p>
              <a:pPr algn="ctr" rtl="0">
                <a:defRPr sz="1000"/>
              </a:pPr>
              <a:endParaRPr lang="fr-BE" sz="1000" b="0" i="0" u="none" strike="noStrike" baseline="0">
                <a:solidFill>
                  <a:srgbClr val="000000"/>
                </a:solidFill>
                <a:latin typeface="Arial"/>
                <a:cs typeface="Arial"/>
              </a:endParaRPr>
            </a:p>
          </xdr:txBody>
        </xdr:sp>
        <xdr:clientData fPrintsWithSheet="0"/>
      </xdr:twoCellAnchor>
    </mc:Choice>
    <mc:Fallback/>
  </mc:AlternateContent>
  <xdr:twoCellAnchor>
    <xdr:from>
      <xdr:col>10</xdr:col>
      <xdr:colOff>928684</xdr:colOff>
      <xdr:row>0</xdr:row>
      <xdr:rowOff>0</xdr:rowOff>
    </xdr:from>
    <xdr:to>
      <xdr:col>10</xdr:col>
      <xdr:colOff>1407654</xdr:colOff>
      <xdr:row>1</xdr:row>
      <xdr:rowOff>112516</xdr:rowOff>
    </xdr:to>
    <xdr:sp macro="" textlink="">
      <xdr:nvSpPr>
        <xdr:cNvPr id="4" name="Rectangle à coins arrondis 8">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bwMode="auto">
        <a:xfrm flipH="1">
          <a:off x="14656590" y="0"/>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3</xdr:col>
      <xdr:colOff>271460</xdr:colOff>
      <xdr:row>12</xdr:row>
      <xdr:rowOff>108209</xdr:rowOff>
    </xdr:from>
    <xdr:ext cx="1609726" cy="612256"/>
    <xdr:sp macro="" textlink="">
      <xdr:nvSpPr>
        <xdr:cNvPr id="3" name="Rectangle 2">
          <a:extLst>
            <a:ext uri="{FF2B5EF4-FFF2-40B4-BE49-F238E27FC236}">
              <a16:creationId xmlns:a16="http://schemas.microsoft.com/office/drawing/2014/main" id="{00000000-0008-0000-0D00-000003000000}"/>
            </a:ext>
          </a:extLst>
        </xdr:cNvPr>
        <xdr:cNvSpPr/>
      </xdr:nvSpPr>
      <xdr:spPr bwMode="auto">
        <a:xfrm rot="16200000">
          <a:off x="4084895" y="4467224"/>
          <a:ext cx="612256" cy="1609726"/>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fov="0">
            <a:rot lat="19800000" lon="0" rev="0"/>
          </a:camera>
          <a:lightRig rig="threePt" dir="t"/>
        </a:scene3d>
        <a:sp3d>
          <a:bevelT w="69850" prst="slope"/>
        </a:sp3d>
      </xdr:spPr>
      <xdr:txBody>
        <a:bodyPr vertOverflow="clip" horzOverflow="clip" vert="horz" wrap="none" lIns="0" tIns="0" rIns="0" bIns="0" rtlCol="0" anchor="ctr" upright="1">
          <a:noAutofit/>
        </a:bodyPr>
        <a:lstStyle/>
        <a:p>
          <a:pPr algn="ctr"/>
          <a:r>
            <a:rPr lang="fr-BE" sz="2400"/>
            <a:t>Impact</a:t>
          </a:r>
        </a:p>
      </xdr:txBody>
    </xdr:sp>
    <xdr:clientData/>
  </xdr:oneCellAnchor>
  <xdr:oneCellAnchor>
    <xdr:from>
      <xdr:col>1</xdr:col>
      <xdr:colOff>917836</xdr:colOff>
      <xdr:row>6</xdr:row>
      <xdr:rowOff>66675</xdr:rowOff>
    </xdr:from>
    <xdr:ext cx="612256" cy="3133729"/>
    <xdr:sp macro="" textlink="">
      <xdr:nvSpPr>
        <xdr:cNvPr id="4" name="Rectangle 3">
          <a:extLst>
            <a:ext uri="{FF2B5EF4-FFF2-40B4-BE49-F238E27FC236}">
              <a16:creationId xmlns:a16="http://schemas.microsoft.com/office/drawing/2014/main" id="{00000000-0008-0000-0D00-000004000000}"/>
            </a:ext>
          </a:extLst>
        </xdr:cNvPr>
        <xdr:cNvSpPr/>
      </xdr:nvSpPr>
      <xdr:spPr bwMode="auto">
        <a:xfrm>
          <a:off x="1479811" y="1676400"/>
          <a:ext cx="612256" cy="3133729"/>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rot lat="21594000" lon="0" rev="0"/>
          </a:camera>
          <a:lightRig rig="threePt" dir="t"/>
        </a:scene3d>
        <a:sp3d>
          <a:bevelT prst="relaxedInset"/>
          <a:bevelB/>
        </a:sp3d>
      </xdr:spPr>
      <xdr:txBody>
        <a:bodyPr vertOverflow="clip" horzOverflow="clip" vert="vert270" wrap="none" lIns="0" tIns="0" rIns="0" bIns="0" rtlCol="0" anchor="ctr" upright="1">
          <a:noAutofit/>
        </a:bodyPr>
        <a:lstStyle/>
        <a:p>
          <a:pPr algn="ctr"/>
          <a:r>
            <a:rPr lang="fr-BE" sz="2400"/>
            <a:t>Vraisemblance</a:t>
          </a:r>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1</xdr:col>
      <xdr:colOff>3173</xdr:colOff>
      <xdr:row>4</xdr:row>
      <xdr:rowOff>159809</xdr:rowOff>
    </xdr:from>
    <xdr:to>
      <xdr:col>6</xdr:col>
      <xdr:colOff>624417</xdr:colOff>
      <xdr:row>5</xdr:row>
      <xdr:rowOff>20109</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11904</xdr:colOff>
      <xdr:row>4</xdr:row>
      <xdr:rowOff>73820</xdr:rowOff>
    </xdr:from>
    <xdr:to>
      <xdr:col>5</xdr:col>
      <xdr:colOff>5631656</xdr:colOff>
      <xdr:row>4</xdr:row>
      <xdr:rowOff>4667251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14</xdr:row>
      <xdr:rowOff>130968</xdr:rowOff>
    </xdr:from>
    <xdr:to>
      <xdr:col>5</xdr:col>
      <xdr:colOff>428625</xdr:colOff>
      <xdr:row>14</xdr:row>
      <xdr:rowOff>5072061</xdr:rowOff>
    </xdr:to>
    <xdr:graphicFrame macro="">
      <xdr:nvGraphicFramePr>
        <xdr:cNvPr id="5" name="Graphique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33337</xdr:colOff>
      <xdr:row>17</xdr:row>
      <xdr:rowOff>254794</xdr:rowOff>
    </xdr:from>
    <xdr:to>
      <xdr:col>6</xdr:col>
      <xdr:colOff>21430</xdr:colOff>
      <xdr:row>17</xdr:row>
      <xdr:rowOff>5160169</xdr:rowOff>
    </xdr:to>
    <xdr:graphicFrame macro="">
      <xdr:nvGraphicFramePr>
        <xdr:cNvPr id="6" name="Graphique 5">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176212</xdr:colOff>
      <xdr:row>37</xdr:row>
      <xdr:rowOff>83344</xdr:rowOff>
    </xdr:from>
    <xdr:to>
      <xdr:col>5</xdr:col>
      <xdr:colOff>450055</xdr:colOff>
      <xdr:row>37</xdr:row>
      <xdr:rowOff>3917156</xdr:rowOff>
    </xdr:to>
    <xdr:graphicFrame macro="">
      <xdr:nvGraphicFramePr>
        <xdr:cNvPr id="12" name="Graphique 11">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166687</xdr:colOff>
      <xdr:row>31</xdr:row>
      <xdr:rowOff>0</xdr:rowOff>
    </xdr:from>
    <xdr:to>
      <xdr:col>5</xdr:col>
      <xdr:colOff>440530</xdr:colOff>
      <xdr:row>34</xdr:row>
      <xdr:rowOff>3724275</xdr:rowOff>
    </xdr:to>
    <xdr:graphicFrame macro="">
      <xdr:nvGraphicFramePr>
        <xdr:cNvPr id="14" name="Graphique 13">
          <a:extLst>
            <a:ext uri="{FF2B5EF4-FFF2-40B4-BE49-F238E27FC236}">
              <a16:creationId xmlns:a16="http://schemas.microsoft.com/office/drawing/2014/main" id="{00000000-0008-0000-1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171449</xdr:colOff>
      <xdr:row>59</xdr:row>
      <xdr:rowOff>47625</xdr:rowOff>
    </xdr:from>
    <xdr:to>
      <xdr:col>6</xdr:col>
      <xdr:colOff>38099</xdr:colOff>
      <xdr:row>65</xdr:row>
      <xdr:rowOff>9525</xdr:rowOff>
    </xdr:to>
    <xdr:graphicFrame macro="">
      <xdr:nvGraphicFramePr>
        <xdr:cNvPr id="16" name="Graphique 15">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95251</xdr:colOff>
      <xdr:row>1</xdr:row>
      <xdr:rowOff>57151</xdr:rowOff>
    </xdr:from>
    <xdr:to>
      <xdr:col>9</xdr:col>
      <xdr:colOff>114300</xdr:colOff>
      <xdr:row>26</xdr:row>
      <xdr:rowOff>123825</xdr:rowOff>
    </xdr:to>
    <xdr:graphicFrame macro="">
      <xdr:nvGraphicFramePr>
        <xdr:cNvPr id="3" name="Graphique 95">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95251</xdr:colOff>
      <xdr:row>45</xdr:row>
      <xdr:rowOff>57151</xdr:rowOff>
    </xdr:from>
    <xdr:to>
      <xdr:col>9</xdr:col>
      <xdr:colOff>114300</xdr:colOff>
      <xdr:row>70</xdr:row>
      <xdr:rowOff>123825</xdr:rowOff>
    </xdr:to>
    <xdr:graphicFrame macro="">
      <xdr:nvGraphicFramePr>
        <xdr:cNvPr id="4" name="Graphique 95">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xdr:col>
      <xdr:colOff>95251</xdr:colOff>
      <xdr:row>10</xdr:row>
      <xdr:rowOff>107155</xdr:rowOff>
    </xdr:from>
    <xdr:to>
      <xdr:col>2</xdr:col>
      <xdr:colOff>4262439</xdr:colOff>
      <xdr:row>15</xdr:row>
      <xdr:rowOff>154781</xdr:rowOff>
    </xdr:to>
    <xdr:graphicFrame macro="">
      <xdr:nvGraphicFramePr>
        <xdr:cNvPr id="2" name="Graphique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6</xdr:col>
      <xdr:colOff>272142</xdr:colOff>
      <xdr:row>0</xdr:row>
      <xdr:rowOff>5442</xdr:rowOff>
    </xdr:from>
    <xdr:to>
      <xdr:col>6</xdr:col>
      <xdr:colOff>685797</xdr:colOff>
      <xdr:row>2</xdr:row>
      <xdr:rowOff>68037</xdr:rowOff>
    </xdr:to>
    <xdr:sp macro="" textlink="">
      <xdr:nvSpPr>
        <xdr:cNvPr id="2" name="Rectangle à coins arrondis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bwMode="auto">
        <a:xfrm flipH="1">
          <a:off x="4844142" y="5442"/>
          <a:ext cx="413655" cy="3891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4654</xdr:colOff>
      <xdr:row>31</xdr:row>
      <xdr:rowOff>1</xdr:rowOff>
    </xdr:from>
    <xdr:to>
      <xdr:col>10</xdr:col>
      <xdr:colOff>27832</xdr:colOff>
      <xdr:row>57</xdr:row>
      <xdr:rowOff>155864</xdr:rowOff>
    </xdr:to>
    <xdr:pic>
      <xdr:nvPicPr>
        <xdr:cNvPr id="4" name="Imag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4" y="6520296"/>
          <a:ext cx="9104709" cy="6070022"/>
        </a:xfrm>
        <a:prstGeom prst="rect">
          <a:avLst/>
        </a:prstGeom>
      </xdr:spPr>
    </xdr:pic>
    <xdr:clientData/>
  </xdr:twoCellAnchor>
  <xdr:twoCellAnchor>
    <xdr:from>
      <xdr:col>9</xdr:col>
      <xdr:colOff>209550</xdr:colOff>
      <xdr:row>0</xdr:row>
      <xdr:rowOff>19050</xdr:rowOff>
    </xdr:from>
    <xdr:to>
      <xdr:col>9</xdr:col>
      <xdr:colOff>647699</xdr:colOff>
      <xdr:row>2</xdr:row>
      <xdr:rowOff>95250</xdr:rowOff>
    </xdr:to>
    <xdr:sp macro="" textlink="">
      <xdr:nvSpPr>
        <xdr:cNvPr id="10" name="Rectangle à coins arrondis 9">
          <a:hlinkClick xmlns:r="http://schemas.openxmlformats.org/officeDocument/2006/relationships" r:id="rId2"/>
          <a:extLst>
            <a:ext uri="{FF2B5EF4-FFF2-40B4-BE49-F238E27FC236}">
              <a16:creationId xmlns:a16="http://schemas.microsoft.com/office/drawing/2014/main" id="{00000000-0008-0000-1500-00000A000000}"/>
            </a:ext>
          </a:extLst>
        </xdr:cNvPr>
        <xdr:cNvSpPr/>
      </xdr:nvSpPr>
      <xdr:spPr bwMode="auto">
        <a:xfrm flipH="1">
          <a:off x="8134350" y="19050"/>
          <a:ext cx="438149" cy="400050"/>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twoCellAnchor>
    <xdr:from>
      <xdr:col>8</xdr:col>
      <xdr:colOff>0</xdr:colOff>
      <xdr:row>0</xdr:row>
      <xdr:rowOff>27212</xdr:rowOff>
    </xdr:from>
    <xdr:to>
      <xdr:col>8</xdr:col>
      <xdr:colOff>748394</xdr:colOff>
      <xdr:row>2</xdr:row>
      <xdr:rowOff>81645</xdr:rowOff>
    </xdr:to>
    <xdr:sp macro="" textlink="">
      <xdr:nvSpPr>
        <xdr:cNvPr id="5" name="Rectangle à coins arrondis 7">
          <a:hlinkClick xmlns:r="http://schemas.openxmlformats.org/officeDocument/2006/relationships" r:id="rId3"/>
          <a:extLst>
            <a:ext uri="{FF2B5EF4-FFF2-40B4-BE49-F238E27FC236}">
              <a16:creationId xmlns:a16="http://schemas.microsoft.com/office/drawing/2014/main" id="{00000000-0008-0000-1500-000005000000}"/>
            </a:ext>
          </a:extLst>
        </xdr:cNvPr>
        <xdr:cNvSpPr/>
      </xdr:nvSpPr>
      <xdr:spPr bwMode="auto">
        <a:xfrm>
          <a:off x="7164161" y="27212"/>
          <a:ext cx="748394" cy="381004"/>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1400"/>
            <a:t>Tutoriel</a:t>
          </a:r>
        </a:p>
      </xdr:txBody>
    </xdr:sp>
    <xdr:clientData/>
  </xdr:twoCellAnchor>
  <xdr:twoCellAnchor editAs="oneCell">
    <xdr:from>
      <xdr:col>0</xdr:col>
      <xdr:colOff>69273</xdr:colOff>
      <xdr:row>19</xdr:row>
      <xdr:rowOff>57595</xdr:rowOff>
    </xdr:from>
    <xdr:to>
      <xdr:col>6</xdr:col>
      <xdr:colOff>241415</xdr:colOff>
      <xdr:row>30</xdr:row>
      <xdr:rowOff>181841</xdr:rowOff>
    </xdr:to>
    <xdr:pic>
      <xdr:nvPicPr>
        <xdr:cNvPr id="3" name="Imag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4"/>
        <a:stretch>
          <a:fillRect/>
        </a:stretch>
      </xdr:blipFill>
      <xdr:spPr>
        <a:xfrm>
          <a:off x="69273" y="3183527"/>
          <a:ext cx="4744142" cy="278258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247649</xdr:colOff>
      <xdr:row>0</xdr:row>
      <xdr:rowOff>66676</xdr:rowOff>
    </xdr:from>
    <xdr:to>
      <xdr:col>6</xdr:col>
      <xdr:colOff>685798</xdr:colOff>
      <xdr:row>2</xdr:row>
      <xdr:rowOff>142876</xdr:rowOff>
    </xdr:to>
    <xdr:sp macro="" textlink="">
      <xdr:nvSpPr>
        <xdr:cNvPr id="2" name="Rectangle à coins arrondis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bwMode="auto">
        <a:xfrm flipH="1">
          <a:off x="5048249" y="66676"/>
          <a:ext cx="438149" cy="400050"/>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73478</xdr:colOff>
      <xdr:row>85</xdr:row>
      <xdr:rowOff>27214</xdr:rowOff>
    </xdr:from>
    <xdr:to>
      <xdr:col>13</xdr:col>
      <xdr:colOff>666750</xdr:colOff>
      <xdr:row>97</xdr:row>
      <xdr:rowOff>81642</xdr:rowOff>
    </xdr:to>
    <xdr:sp macro="" textlink="">
      <xdr:nvSpPr>
        <xdr:cNvPr id="2" name="ZoneTexte 1">
          <a:extLst>
            <a:ext uri="{FF2B5EF4-FFF2-40B4-BE49-F238E27FC236}">
              <a16:creationId xmlns:a16="http://schemas.microsoft.com/office/drawing/2014/main" id="{00000000-0008-0000-1700-000002000000}"/>
            </a:ext>
          </a:extLst>
        </xdr:cNvPr>
        <xdr:cNvSpPr txBox="1"/>
      </xdr:nvSpPr>
      <xdr:spPr>
        <a:xfrm>
          <a:off x="73478" y="14219464"/>
          <a:ext cx="14377308" cy="2013857"/>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BE" sz="1600" b="0"/>
            <a:t>Légende</a:t>
          </a:r>
          <a:r>
            <a:rPr lang="fr-BE" sz="1100"/>
            <a:t>:</a:t>
          </a:r>
        </a:p>
        <a:p>
          <a:endParaRPr lang="fr-BE" sz="1100"/>
        </a:p>
        <a:p>
          <a:r>
            <a:rPr lang="fr-BE" sz="1100"/>
            <a:t>GACC Gestion des accès 		GINC Gestion des incidents </a:t>
          </a:r>
        </a:p>
        <a:p>
          <a:r>
            <a:rPr lang="fr-BE" sz="1100"/>
            <a:t>GSTT Gestion des sous-traitants 	GVUL Gestion des vulnérabilités </a:t>
          </a:r>
        </a:p>
        <a:p>
          <a:r>
            <a:rPr lang="fr-BE" sz="1100"/>
            <a:t>GOUV Gouvernance		PCON Plan de la continuité </a:t>
          </a:r>
        </a:p>
        <a:p>
          <a:r>
            <a:rPr lang="fr-BE" sz="1100"/>
            <a:t>SVGD Sauvegarde des données  		SAPP Securité applicative</a:t>
          </a:r>
        </a:p>
        <a:p>
          <a:r>
            <a:rPr lang="fr-BE" sz="1100"/>
            <a:t>CHIFF Chiffrement		SPHY Sécurité physique </a:t>
          </a:r>
        </a:p>
        <a:p>
          <a:r>
            <a:rPr lang="fr-BE" sz="1100"/>
            <a:t>SENS Sensibilisation		PREU Preuve</a:t>
          </a:r>
        </a:p>
        <a:p>
          <a:r>
            <a:rPr lang="fr-BE" sz="1100"/>
            <a:t>DOCU Documentation		ORGA Organisation </a:t>
          </a:r>
        </a:p>
        <a:p>
          <a:r>
            <a:rPr lang="fr-BE" sz="1100"/>
            <a:t>SRES Sécurité des réseaux </a:t>
          </a:r>
        </a:p>
      </xdr:txBody>
    </xdr:sp>
    <xdr:clientData/>
  </xdr:twoCellAnchor>
  <xdr:twoCellAnchor>
    <xdr:from>
      <xdr:col>0</xdr:col>
      <xdr:colOff>52916</xdr:colOff>
      <xdr:row>28</xdr:row>
      <xdr:rowOff>31372</xdr:rowOff>
    </xdr:from>
    <xdr:to>
      <xdr:col>12</xdr:col>
      <xdr:colOff>542016</xdr:colOff>
      <xdr:row>84</xdr:row>
      <xdr:rowOff>124090</xdr:rowOff>
    </xdr:to>
    <xdr:graphicFrame macro="">
      <xdr:nvGraphicFramePr>
        <xdr:cNvPr id="4" name="Graphique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47624</xdr:colOff>
      <xdr:row>5</xdr:row>
      <xdr:rowOff>107156</xdr:rowOff>
    </xdr:from>
    <xdr:to>
      <xdr:col>4</xdr:col>
      <xdr:colOff>5595938</xdr:colOff>
      <xdr:row>65</xdr:row>
      <xdr:rowOff>11906</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1247775</xdr:colOff>
      <xdr:row>0</xdr:row>
      <xdr:rowOff>171450</xdr:rowOff>
    </xdr:from>
    <xdr:to>
      <xdr:col>8</xdr:col>
      <xdr:colOff>1685924</xdr:colOff>
      <xdr:row>1</xdr:row>
      <xdr:rowOff>336096</xdr:rowOff>
    </xdr:to>
    <xdr:sp macro="" textlink="">
      <xdr:nvSpPr>
        <xdr:cNvPr id="3" name="Rectangle à coins arrondis 2">
          <a:hlinkClick xmlns:r="http://schemas.openxmlformats.org/officeDocument/2006/relationships" r:id="rId1"/>
          <a:extLst>
            <a:ext uri="{FF2B5EF4-FFF2-40B4-BE49-F238E27FC236}">
              <a16:creationId xmlns:a16="http://schemas.microsoft.com/office/drawing/2014/main" id="{00000000-0008-0000-1A00-000003000000}"/>
            </a:ext>
          </a:extLst>
        </xdr:cNvPr>
        <xdr:cNvSpPr/>
      </xdr:nvSpPr>
      <xdr:spPr bwMode="auto">
        <a:xfrm flipH="1">
          <a:off x="15154275" y="171450"/>
          <a:ext cx="438149" cy="402771"/>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314325</xdr:colOff>
      <xdr:row>264</xdr:row>
      <xdr:rowOff>0</xdr:rowOff>
    </xdr:from>
    <xdr:to>
      <xdr:col>3</xdr:col>
      <xdr:colOff>619125</xdr:colOff>
      <xdr:row>265</xdr:row>
      <xdr:rowOff>142874</xdr:rowOff>
    </xdr:to>
    <xdr:sp macro="" textlink="">
      <xdr:nvSpPr>
        <xdr:cNvPr id="22530" name="44400955" descr="http://ams1-ib.adnxs.com/it?e=wqT_3QLrAqhrAQAAAwDWAAUBCI7O-7kFEJ7ekuSwmsHCCBi9qeqbzu6GrHsgASotCQAACQIAEQkHCAAAGQkJCPA_IQkJCAAAKREJ9BUBMJXimwM4yRlAyRlIAlC7gpYVWKKiOmAAaN4DeACAAQCSAQNFVVKYAawCoAH6AagBAbABALgBAcABAsgBANABANgBAOABAPABANgCjUPgAp6ILeoCVmh0dHA6Ly93d3cuY29tbWVudGNhbWFyY2hlLm5ldC9mb3J1bS9hZmZpY2gtMjIwNzg1MDQtZXhjZWwtbGV0dHJlLWF1LXJldG91ci1kZS1jb2xvbm5lgAMAiAMBkAMAmAMXoAMBqgMAsAMAuAMAwAOsAsgDANgD4u8j4AMA6AMA-AMCgAQAkgQGL3V0L3YymAQAogQPMTU3LjE2NC4xODcuMTM5qATJqgiyBAwIABABGKwCIPoBKAC4BADABADIBAA.&amp;s=52815d547aa5d5a8ca2a968d4db83897fed121e6&amp;referrer=http%3A%2F%2Fwww.commentcamarche.net%2Fforum%2Faffich-22078504-excel-lettre-au-retour-de-colonne">
          <a:extLst>
            <a:ext uri="{FF2B5EF4-FFF2-40B4-BE49-F238E27FC236}">
              <a16:creationId xmlns:a16="http://schemas.microsoft.com/office/drawing/2014/main" id="{00000000-0008-0000-2900-000002580000}"/>
            </a:ext>
          </a:extLst>
        </xdr:cNvPr>
        <xdr:cNvSpPr>
          <a:spLocks noChangeAspect="1" noChangeArrowheads="1"/>
        </xdr:cNvSpPr>
      </xdr:nvSpPr>
      <xdr:spPr bwMode="auto">
        <a:xfrm>
          <a:off x="3476625" y="40090725"/>
          <a:ext cx="304800" cy="304800"/>
        </a:xfrm>
        <a:prstGeom prst="rect">
          <a:avLst/>
        </a:prstGeom>
        <a:noFill/>
        <a:extLst>
          <a:ext uri="{909E8E84-426E-40dd-AFC4-6F175D3DCCD1}">
            <a14:hiddenFill xmlns="" xmlns:a14="http://schemas.microsoft.com/office/drawing/2010/main">
              <a:solidFill>
                <a:srgbClr val="FFFFFF"/>
              </a:solidFill>
            </a14:hiddenFill>
          </a:ext>
        </a:extLst>
      </xdr:spPr>
    </xdr:sp>
    <xdr:clientData/>
  </xdr:twoCellAnchor>
  <xdr:twoCellAnchor editAs="oneCell">
    <xdr:from>
      <xdr:col>3</xdr:col>
      <xdr:colOff>628650</xdr:colOff>
      <xdr:row>264</xdr:row>
      <xdr:rowOff>0</xdr:rowOff>
    </xdr:from>
    <xdr:to>
      <xdr:col>3</xdr:col>
      <xdr:colOff>933450</xdr:colOff>
      <xdr:row>265</xdr:row>
      <xdr:rowOff>142874</xdr:rowOff>
    </xdr:to>
    <xdr:sp macro="" textlink="">
      <xdr:nvSpPr>
        <xdr:cNvPr id="22531" name="45660278" descr="http://ams1-ib.adnxs.com/it?e=wqT_3QLaBajaAgAAAwDWAAUBCI7O-7kFEI6D9PbsqrSFLBi9qeqbzu6GrHsgASotCQAACQIAEQkHLAAAGQrXo3A9CgNAIRESACkRCfCBMJngmwM4yRlAyRlIAlD28OIVWKKiOmAAaN4DeJiHBIABAIoBA1VTRJIBA0VVUpgBrAKgAfsBqAEBsAEAuAEBwAEDyAEA0AEA2AEA4AEA8AEAigJWdWYoJ2EnLCA5NjQxNTEsIDE0NjM3NDAxNzQpO3VmKCdyJywgNDU2NjAyNzgsID4eACxpJywgMzE1MzgyLCAuHADwY5IC1QEhc0N4b3VnanBnNUFHRVBidzRoVVlBQ0Nob2pvd0FEZ0FRQVJJeVJsUW1lQ2JBMWdBWUlVRmFBQndESGcyZ0FFZ2lBRTJrQUVCbUFFQm9BRUJxQUVEc0FFQXVRRUFBQUEJAwhNRUIJCQEBkERKQVZGWTlYcEt4UEFfMlFITEVNZTZ1STNzUC1BQjlwOFQ5UUUBKUBBbUFLS2hOakNBYUFDQUxVQwUVBEwwCQiQTkFDSU5nQ051QUNBT2dDQVBnQ0FJQURBUS4umgIlIWdnbHNjQTbYAPDpb2FJNklBUW9pb1RZd2dFLtgCjUPgAp6ILeoCVmh0dHA6Ly93d3cuY29tbWVudGNhbWFyY2hlLm5ldC9mb3J1bS9hZmZpY2gtMjIwNzg1MDQtZXhjZWwtbGV0dHJlLWF1LXJldG91ci1kZS1jb2xvbm5lgAMAiAMBkAMAmAMXoAMBqgMAsAMAuAMAwAOsAsgDANgD4u8j4AMA6AMA-AMCgAQAkgQGL3V0L3YymAQAogQPMTU3LjE2NC4xODcuMTM5qATJqgiyBAwIABABGKwCIPoBKAC4BADABADIBADSBAoxMC4yLjg2LjI0&amp;s=fd91284bdb8b1dc3471bff593005c4c0b022271e&amp;referrer=http%3A%2F%2Fwww.commentcamarche.net%2Fforum%2Faffich-22078504-excel-lettre-au-retour-de-colonne">
          <a:extLst>
            <a:ext uri="{FF2B5EF4-FFF2-40B4-BE49-F238E27FC236}">
              <a16:creationId xmlns:a16="http://schemas.microsoft.com/office/drawing/2014/main" id="{00000000-0008-0000-2900-000003580000}"/>
            </a:ext>
          </a:extLst>
        </xdr:cNvPr>
        <xdr:cNvSpPr>
          <a:spLocks noChangeAspect="1" noChangeArrowheads="1"/>
        </xdr:cNvSpPr>
      </xdr:nvSpPr>
      <xdr:spPr bwMode="auto">
        <a:xfrm>
          <a:off x="3790950" y="40090725"/>
          <a:ext cx="304800" cy="304800"/>
        </a:xfrm>
        <a:prstGeom prst="rect">
          <a:avLst/>
        </a:prstGeom>
        <a:noFill/>
        <a:extLst>
          <a:ext uri="{909E8E84-426E-40dd-AFC4-6F175D3DCCD1}">
            <a14:hiddenFill xmlns="" xmlns:a14="http://schemas.microsoft.com/office/drawing/2010/main">
              <a:solidFill>
                <a:srgbClr val="FFFFFF"/>
              </a:solidFill>
            </a14:hiddenFill>
          </a:ext>
        </a:extLst>
      </xdr:spPr>
    </xdr:sp>
    <xdr:clientData/>
  </xdr:twoCellAnchor>
  <xdr:twoCellAnchor editAs="oneCell">
    <xdr:from>
      <xdr:col>4</xdr:col>
      <xdr:colOff>180975</xdr:colOff>
      <xdr:row>264</xdr:row>
      <xdr:rowOff>0</xdr:rowOff>
    </xdr:from>
    <xdr:to>
      <xdr:col>4</xdr:col>
      <xdr:colOff>485775</xdr:colOff>
      <xdr:row>265</xdr:row>
      <xdr:rowOff>142874</xdr:rowOff>
    </xdr:to>
    <xdr:sp macro="" textlink="">
      <xdr:nvSpPr>
        <xdr:cNvPr id="22532" name="45660056" descr="http://ams1-ib.adnxs.com/it?e=wqT_3QLYBajYAgAAAwDWAAUBCI7O-7kFEMySzcPI0--iFBi9qeqbzu6GrHsgASotCQAACQIAEQkHEAAAGZqZBQEEPyEREgApEQnwfjCg35sDOMkZQMkZSAJQmO_iFVihojpgAGjeA3iYhwSAAQGKAQNVU0SSAQNFVVKYAdgFoAFaqAEBsAEAuAEBwAEDyAEA0AEA2AEA4AEA8AEAigJWdWYoJ2EnLCA5NjQxNTEsIDE0NjM3NDAxNzQpO3VmKCdyJywgNDU2NjAwNTZGHgAkaScsIDMxNTM4MjYcAPBjkgLVASFsQ3VpV0FqcGc1QUdFSmp2NGhVWUFDQ2hvam93QURnQVFBUkl5UmxRb04tYkExZ0FZSVVGYUFCd0NIaEdnQUVnaUFFMmtBRUJtQUVCb0FFQnFBRURzQUVBdVFFQUFBQQkDCE1FQgkJAQGQREpBWVBiUFF5UUhfRV8yUUhMRU1lNnVJM3NQLUFCOXA4VDlRRQEpQEFtQUtLaE5qQ0FhQUNBTFVDBRUETDAJCJBOQUNJTmdDTnVBQ0FPZ0NBUGdDQUlBREFRLi6aAiUhSXdsOWFnNtgA8OhvYUk2SUFRb2lvVFl3Z0Uu2AKNQ-ACnogt6gJWaHR0cDovL3d3dy5jb21tZW50Y2FtYXJjaGUubmV0L2ZvcnVtL2FmZmljaC0yMjA3ODUwNC1leGNlbC1sZXR0cmUtYXUtcmV0b3VyLWRlLWNvbG9ubmWAAwCIAwGQAwCYAxegAwGqAwCwAwC4AwDAA6wCyAMA2APi7yPgAwDoAwD4AwKABACSBAYvdXQvdjKYBACiBA8xNTcuMTY0LjE4Ny4xMzmoBMmqCLIECwgAEAEY2AUgWigAuAQAwAQAyAQA0gQKMTAuMi44Ni4yNA..&amp;s=13fe3ab2ba358f5d1d86d56ff7929ded170d4314&amp;referrer=http%3A%2F%2Fwww.commentcamarche.net%2Fforum%2Faffich-22078504-excel-lettre-au-retour-de-colonne">
          <a:extLst>
            <a:ext uri="{FF2B5EF4-FFF2-40B4-BE49-F238E27FC236}">
              <a16:creationId xmlns:a16="http://schemas.microsoft.com/office/drawing/2014/main" id="{00000000-0008-0000-2900-000004580000}"/>
            </a:ext>
          </a:extLst>
        </xdr:cNvPr>
        <xdr:cNvSpPr>
          <a:spLocks noChangeAspect="1" noChangeArrowheads="1"/>
        </xdr:cNvSpPr>
      </xdr:nvSpPr>
      <xdr:spPr bwMode="auto">
        <a:xfrm>
          <a:off x="4105275" y="40090725"/>
          <a:ext cx="304800" cy="304800"/>
        </a:xfrm>
        <a:prstGeom prst="rect">
          <a:avLst/>
        </a:prstGeom>
        <a:noFill/>
        <a:extLst>
          <a:ext uri="{909E8E84-426E-40dd-AFC4-6F175D3DCCD1}">
            <a14:hiddenFill xmlns=""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oubaille/Documents/Analyse%20de%20s&#233;curit&#233;/Security-assessment-EASI-cloud-service-v1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offrey/Google%20Drive/Dossiers%20Clients/eWBS%20-%20Perso/E:/Isabel/Security%20Policy/RA/Isabel%20RA%20Tool%203.3%20-CBFA%20ebanking%20-v1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VD4238/Desktop/FCSv2%20-%20v1.02_FR%20(vid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houbaille/Documents/SPF%20mob/Outil/Private/ETHIAS/IT%20Security%20Management/Road%20Map/WBS%20-%20ITSec%20-%20Ethias%20-%2010093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houbaille/Downloads/Gestion%20des%20Risques%20-%20Partage%20de%20donn&#233;es%20-%20V2.43_AH.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ahoubaille/Downloads/Gestion%20des%20Risques-%20ISO27000%20series%20-%20V4.0_finalbis3_JGO%20(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houbaille/Downloads/Gestion%20des%20Risques%20-%20Partage%20de%20donn&#233;es%20-%20V3.9_8.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houbaille/Documents/S&#233;curit&#233;%20mielabelo/BCED/Gestion%20des%20Risques%20-%20Partage%20de%20donn&#233;es%20-%20V3.9_3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tm/Documents/Modele%20de%20selection%20OpenSource/oss_evaluationmodel-nl.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joffrey/Google%20Drive/Dossiers%20Clients/eWBS%20-%20Perso/E:/Isabel/Security%20Policy/RA/Isabel%20RA%20Tool%203.3%20-%20CBFA%20eBanking%20-%20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formation"/>
      <sheetName val="Assessment"/>
      <sheetName val="Conditional answers"/>
      <sheetName val="Overview"/>
      <sheetName val="TempResults"/>
    </sheetNames>
    <sheetDataSet>
      <sheetData sheetId="0" refreshError="1"/>
      <sheetData sheetId="1" refreshError="1"/>
      <sheetData sheetId="2" refreshError="1"/>
      <sheetData sheetId="3">
        <row r="2">
          <cell r="A2" t="str">
            <v>SaaS</v>
          </cell>
          <cell r="B2" t="str">
            <v>Yes</v>
          </cell>
          <cell r="C2" t="str">
            <v>≤ 6 months</v>
          </cell>
          <cell r="F2" t="str">
            <v>Unknown</v>
          </cell>
          <cell r="H2" t="str">
            <v>N/A</v>
          </cell>
          <cell r="J2" t="str">
            <v>Yes</v>
          </cell>
        </row>
        <row r="3">
          <cell r="A3" t="str">
            <v>PaaS</v>
          </cell>
          <cell r="B3" t="str">
            <v>No</v>
          </cell>
          <cell r="C3" t="str">
            <v>1 year</v>
          </cell>
          <cell r="J3" t="str">
            <v>No</v>
          </cell>
        </row>
        <row r="4">
          <cell r="A4" t="str">
            <v>IaaS</v>
          </cell>
          <cell r="B4" t="str">
            <v>Unknown</v>
          </cell>
          <cell r="C4" t="str">
            <v>2 years</v>
          </cell>
          <cell r="J4" t="str">
            <v>Unknown</v>
          </cell>
        </row>
        <row r="5">
          <cell r="C5" t="str">
            <v>&gt; 2 years</v>
          </cell>
        </row>
        <row r="6">
          <cell r="C6" t="str">
            <v>Never</v>
          </cell>
        </row>
        <row r="7">
          <cell r="C7" t="str">
            <v>Unknown</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et Analysis"/>
      <sheetName val="Definition"/>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CS"/>
      <sheetName val="Note au rédacteur"/>
      <sheetName val="1 - Orientation"/>
      <sheetName val="2 - Contexte et enjeux"/>
      <sheetName val="3 - Exigences de sécurité"/>
      <sheetName val="4 - Bilan"/>
      <sheetName val="Glossaire et acronymes"/>
      <sheetName val="ECHELLES"/>
      <sheetName val="DATAS"/>
      <sheetName val="NE_PAS_TOUCHER"/>
      <sheetName val="Inform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6">
          <cell r="B26" t="str">
            <v>-- A Remplir --</v>
          </cell>
          <cell r="D26" t="str">
            <v>-- A Remplir --</v>
          </cell>
        </row>
        <row r="27">
          <cell r="B27" t="str">
            <v>Utilisateur</v>
          </cell>
          <cell r="D27" t="str">
            <v>Interne</v>
          </cell>
        </row>
        <row r="28">
          <cell r="B28" t="str">
            <v>Hébergeur</v>
          </cell>
          <cell r="D28" t="str">
            <v>Externe</v>
          </cell>
        </row>
        <row r="29">
          <cell r="B29" t="str">
            <v>Intégrateur</v>
          </cell>
          <cell r="D29" t="str">
            <v>Partenaire</v>
          </cell>
        </row>
        <row r="30">
          <cell r="B30" t="str">
            <v>Développeur</v>
          </cell>
          <cell r="D30" t="str">
            <v>CDS</v>
          </cell>
        </row>
        <row r="31">
          <cell r="B31" t="str">
            <v>Editeur</v>
          </cell>
        </row>
        <row r="32">
          <cell r="B32" t="str">
            <v>Exploitant</v>
          </cell>
        </row>
        <row r="33">
          <cell r="B33" t="str">
            <v>Gestionnaire des habilitations</v>
          </cell>
        </row>
        <row r="34">
          <cell r="B34" t="str">
            <v>Administrateur</v>
          </cell>
        </row>
        <row r="35">
          <cell r="B35" t="str">
            <v>Contributeur</v>
          </cell>
        </row>
        <row r="37">
          <cell r="B37" t="str">
            <v>-- A Remplir --</v>
          </cell>
        </row>
        <row r="38">
          <cell r="B38" t="str">
            <v>Réseau interne Natixis</v>
          </cell>
        </row>
        <row r="39">
          <cell r="B39" t="str">
            <v>Réseau interne Partenaire</v>
          </cell>
        </row>
        <row r="40">
          <cell r="B40" t="str">
            <v>Internet</v>
          </cell>
        </row>
        <row r="41">
          <cell r="B41" t="str">
            <v>Réseau interne Prestataire</v>
          </cell>
        </row>
        <row r="42">
          <cell r="B42" t="str">
            <v>Réseau Wi-Fi</v>
          </cell>
        </row>
        <row r="43">
          <cell r="B43" t="str">
            <v>Réseaux sans-fil de proximité (Bluetooth/Infrarouge)</v>
          </cell>
        </row>
        <row r="44">
          <cell r="B44" t="str">
            <v>Courrier papier interne</v>
          </cell>
        </row>
        <row r="45">
          <cell r="B45" t="str">
            <v>Courrier papier externe</v>
          </cell>
        </row>
        <row r="46">
          <cell r="B46" t="str">
            <v>Archivage papier</v>
          </cell>
        </row>
        <row r="47">
          <cell r="B47" t="str">
            <v>Autre</v>
          </cell>
        </row>
        <row r="48">
          <cell r="B48" t="str">
            <v>N/A</v>
          </cell>
        </row>
      </sheetData>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ôle des changements"/>
      <sheetName val="Recommandations_Initiatives"/>
      <sheetName val="Actions"/>
      <sheetName val="CBFA17"/>
      <sheetName val="ITSM"/>
      <sheetName val="Audit Externe"/>
      <sheetName val="Mielabelo"/>
      <sheetName val="Généralités"/>
      <sheetName val="Suivi-TdB"/>
      <sheetName val="27002-2005"/>
      <sheetName val="Feuil1"/>
      <sheetName val="Roa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3">
          <cell r="D13" t="str">
            <v>En cours (25%)</v>
          </cell>
        </row>
        <row r="14">
          <cell r="D14" t="str">
            <v>En cours (50%)</v>
          </cell>
        </row>
        <row r="15">
          <cell r="D15" t="str">
            <v>En cours (75%)</v>
          </cell>
        </row>
        <row r="16">
          <cell r="D16" t="str">
            <v>Fermé</v>
          </cell>
        </row>
        <row r="17">
          <cell r="D17" t="str">
            <v>Débuté</v>
          </cell>
        </row>
        <row r="18">
          <cell r="D18" t="str">
            <v>Frigo</v>
          </cell>
        </row>
        <row r="19">
          <cell r="D19" t="str">
            <v>Cf. autre action</v>
          </cell>
        </row>
        <row r="20">
          <cell r="D20" t="str">
            <v>Inconnu</v>
          </cell>
        </row>
        <row r="21">
          <cell r="D21" t="str">
            <v>A planifier</v>
          </cell>
        </row>
        <row r="24">
          <cell r="A24" t="str">
            <v>Jean Boeur</v>
          </cell>
          <cell r="C24" t="str">
            <v>Elevée (+ 20 hj)</v>
          </cell>
        </row>
        <row r="25">
          <cell r="A25" t="str">
            <v>Mielabelo</v>
          </cell>
          <cell r="C25" t="str">
            <v>Modérée (5&lt;20 hj)</v>
          </cell>
        </row>
        <row r="26">
          <cell r="A26" t="str">
            <v>Roger Guillard</v>
          </cell>
          <cell r="C26" t="str">
            <v>Faible (&lt;5 hj)</v>
          </cell>
        </row>
        <row r="27">
          <cell r="A27" t="str">
            <v>IT Security</v>
          </cell>
        </row>
      </sheetData>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d'utilisation"/>
      <sheetName val="Contexte"/>
      <sheetName val="Questionnaire"/>
      <sheetName val="Menaces"/>
      <sheetName val="Matrice Impact"/>
      <sheetName val="ListeExigences"/>
      <sheetName val="Analyse de maturité"/>
      <sheetName val="Tableaux de bord"/>
      <sheetName val="Glossaire"/>
      <sheetName val="Références"/>
      <sheetName val="Maturité"/>
      <sheetName val="Radar"/>
      <sheetName val="Compute"/>
      <sheetName val="To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ease"/>
      <sheetName val="Guide d'utilisation _"/>
      <sheetName val="Contexte"/>
      <sheetName val="Flowchart"/>
      <sheetName val="1_Questionnaire"/>
      <sheetName val="Aide relative questionnaire"/>
      <sheetName val="Matrice Impact"/>
      <sheetName val="2_Maturité"/>
      <sheetName val="PV réunion_maturité"/>
      <sheetName val="Guide d'évaluation  &quot;maturité&quot;"/>
      <sheetName val="3_Menaces"/>
      <sheetName val="Cartographie_M"/>
      <sheetName val="Guide d'évaluation des risques"/>
      <sheetName val="4_Priorite_des_mesures"/>
      <sheetName val="5_Plan_d_actions"/>
      <sheetName val="PIA_DACP"/>
      <sheetName val="Resultat_ DACP"/>
      <sheetName val="Cartographie_PIA"/>
      <sheetName val="Priorité des exigences - plan"/>
      <sheetName val="Matrice Impact PIA"/>
      <sheetName val="Radar Business"/>
      <sheetName val="Dashboard Business"/>
      <sheetName val="Radar ISO"/>
      <sheetName val="Tableaux_de_bord_ISO"/>
      <sheetName val="5_SOA"/>
      <sheetName val="Priorité  des actions"/>
      <sheetName val="Annexe_aide à_la_maturité"/>
      <sheetName val="Glossaire"/>
      <sheetName val="References"/>
      <sheetName val="ListeExigences"/>
      <sheetName val="Ref Tables de calcul"/>
      <sheetName val="Compute0"/>
      <sheetName val="Compute1"/>
      <sheetName val="Compute1a"/>
      <sheetName val="Compute2"/>
      <sheetName val="Compute3"/>
      <sheetName val="Compute4"/>
      <sheetName val="Compute4a"/>
      <sheetName val="Compute4b"/>
      <sheetName val="Compute5"/>
      <sheetName val="Compute5a"/>
      <sheetName val="Tableau de correspondance"/>
      <sheetName val="Resultats_traitement"/>
      <sheetName val="Resultats_Plan"/>
      <sheetName val="ISO27002-2013"/>
      <sheetName val="Compute3a"/>
      <sheetName val="DCP_compute1"/>
      <sheetName val="DCP_compute2"/>
      <sheetName val="DCP_Result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ease"/>
      <sheetName val="Guide d'utilisation"/>
      <sheetName val="Flowchart"/>
      <sheetName val="Contexte"/>
      <sheetName val="Matrice Impact"/>
      <sheetName val="Questionnaire"/>
      <sheetName val="Evaluation de la maturité"/>
      <sheetName val="Maturité"/>
      <sheetName val="Guide d'évaluation  &quot;maturité&quot;"/>
      <sheetName val="Radar Business"/>
      <sheetName val="Radar ICT"/>
      <sheetName val="Menaces"/>
      <sheetName val="Priorité  des actions"/>
      <sheetName val="Priorité  des traitements"/>
      <sheetName val="Priorité des exigences - plan"/>
      <sheetName val="Glossaire"/>
      <sheetName val="Références"/>
      <sheetName val="ListeExigences"/>
      <sheetName val="Tableaux de bord"/>
      <sheetName val="Analyse de maturité"/>
      <sheetName val="Compute0"/>
      <sheetName val="Compute1"/>
      <sheetName val="Compute1a"/>
      <sheetName val="Compute2"/>
      <sheetName val="Compute3"/>
      <sheetName val="Compute4"/>
      <sheetName val="Compute 5"/>
      <sheetName val="Dashboar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de relative questionnaire"/>
      <sheetName val="Release"/>
      <sheetName val="Guide d'utilisation"/>
      <sheetName val="Flowchart"/>
      <sheetName val="Contexte"/>
      <sheetName val="Matrice Impact"/>
      <sheetName val="Questionnaire"/>
      <sheetName val="Evaluation de la maturité"/>
      <sheetName val="Maturité"/>
      <sheetName val="Radar Business"/>
      <sheetName val="Dashboard Business"/>
      <sheetName val="Radar ICT"/>
      <sheetName val="Menaces"/>
      <sheetName val="Priorité  des actions"/>
      <sheetName val="Priorité_du_traitements"/>
      <sheetName val="Priorité des exigences - plan"/>
      <sheetName val="Plan d'actions"/>
      <sheetName val="Guide d'évaluation  &quot;maturité&quot;"/>
      <sheetName val="Guide d'évaluation des risques"/>
      <sheetName val="Glossaire"/>
      <sheetName val="Références"/>
      <sheetName val="ListeExigences"/>
      <sheetName val="Tableaux de bord"/>
      <sheetName val="Analyse de maturité"/>
      <sheetName val="Compute0"/>
      <sheetName val="Compute1"/>
      <sheetName val="Compute1a"/>
      <sheetName val="Compute2"/>
      <sheetName val="Compute3"/>
      <sheetName val="Compute4"/>
      <sheetName val="Compute4a"/>
      <sheetName val="Compute4a (bis)"/>
      <sheetName val="Compute 5"/>
      <sheetName val="Tableau de convergence"/>
      <sheetName val="ISO27002-2013"/>
      <sheetName val="Feuil1"/>
      <sheetName val="Resultats"/>
      <sheetName val="Feuil10"/>
      <sheetName val="Tableau de correspondance"/>
      <sheetName val="Feuil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5">
          <cell r="A5">
            <v>5</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tegory Ranking"/>
      <sheetName val="Category Rating and Metrics"/>
      <sheetName val="Warnings"/>
      <sheetName val="Unweighted Score"/>
      <sheetName val="Weights"/>
      <sheetName val="Filtered criteria"/>
    </sheetNames>
    <sheetDataSet>
      <sheetData sheetId="0"/>
      <sheetData sheetId="1"/>
      <sheetData sheetId="2"/>
      <sheetData sheetId="3"/>
      <sheetData sheetId="4" refreshError="1"/>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inition"/>
    </sheetNames>
    <sheetDataSet>
      <sheetData sheetId="0" refreshError="1"/>
    </sheetDataSet>
  </externalBook>
</externalLink>
</file>

<file path=xl/tables/table1.xml><?xml version="1.0" encoding="utf-8"?>
<table xmlns="http://schemas.openxmlformats.org/spreadsheetml/2006/main" id="2" name="Plantraitement" displayName="Plantraitement" ref="A271:E367" totalsRowShown="0" headerRowDxfId="15">
  <sortState ref="A231:E294">
    <sortCondition ref="A230:A294"/>
  </sortState>
  <tableColumns count="5">
    <tableColumn id="1" name="Ref" dataDxfId="14">
      <calculatedColumnFormula>$Q$2</calculatedColumnFormula>
    </tableColumn>
    <tableColumn id="2" name="Menace">
      <calculatedColumnFormula>$Q$3</calculatedColumnFormula>
    </tableColumn>
    <tableColumn id="3" name="Risque" dataDxfId="13">
      <calculatedColumnFormula>$Q$4</calculatedColumnFormula>
    </tableColumn>
    <tableColumn id="4" name="Mesures"/>
    <tableColumn id="5" name="Ref position"/>
  </tableColumns>
  <tableStyleInfo name="Style de tableau 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a:spPr>
      <a:bodyPr vertOverflow="clip" horzOverflow="clip" wrap="square" lIns="18288" tIns="0" rIns="0" bIns="0" rtlCol="0" anchor="ctr" upright="1"/>
      <a:lstStyle>
        <a:defPPr algn="ctr">
          <a:defRPr sz="24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fr/licence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7.x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2:J48"/>
  <sheetViews>
    <sheetView tabSelected="1" topLeftCell="A4" workbookViewId="0">
      <selection activeCell="J35" sqref="J35"/>
    </sheetView>
  </sheetViews>
  <sheetFormatPr baseColWidth="10" defaultRowHeight="12.75"/>
  <cols>
    <col min="2" max="2" width="13.140625" customWidth="1"/>
    <col min="7" max="7" width="11.42578125" customWidth="1"/>
    <col min="9" max="9" width="14.7109375" customWidth="1"/>
  </cols>
  <sheetData>
    <row r="2" spans="1:10">
      <c r="A2" s="1011"/>
      <c r="B2" s="1011"/>
      <c r="C2" s="1011"/>
      <c r="D2" s="1011"/>
      <c r="E2" s="1011"/>
      <c r="F2" s="1011"/>
      <c r="G2" s="1011"/>
      <c r="H2" s="1011"/>
      <c r="I2" s="1011"/>
      <c r="J2" s="1011"/>
    </row>
    <row r="3" spans="1:10">
      <c r="A3" s="1011"/>
      <c r="B3" s="1011"/>
      <c r="C3" s="1012"/>
      <c r="D3" s="1012"/>
      <c r="E3" s="1012"/>
      <c r="F3" s="1012"/>
      <c r="G3" s="1012"/>
      <c r="H3" s="1012"/>
      <c r="I3" s="1012"/>
      <c r="J3" s="1011"/>
    </row>
    <row r="4" spans="1:10">
      <c r="A4" s="1011"/>
      <c r="B4" s="1011"/>
      <c r="C4" s="1012"/>
      <c r="D4" s="1012"/>
      <c r="E4" s="1012"/>
      <c r="F4" s="1012"/>
      <c r="G4" s="1012"/>
      <c r="H4" s="1012"/>
      <c r="I4" s="1012"/>
      <c r="J4" s="1011"/>
    </row>
    <row r="5" spans="1:10">
      <c r="A5" s="1011"/>
      <c r="B5" s="1011"/>
      <c r="C5" s="1012"/>
      <c r="D5" s="1012"/>
      <c r="E5" s="1012"/>
      <c r="F5" s="1012"/>
      <c r="G5" s="1012"/>
      <c r="H5" s="1012"/>
      <c r="I5" s="1012"/>
      <c r="J5" s="1011"/>
    </row>
    <row r="6" spans="1:10">
      <c r="A6" s="1011"/>
      <c r="B6" s="1012"/>
      <c r="C6" s="1012"/>
      <c r="D6" s="1012"/>
      <c r="E6" s="1012"/>
      <c r="F6" s="1012"/>
      <c r="G6" s="1012"/>
      <c r="H6" s="1012"/>
      <c r="I6" s="1012"/>
      <c r="J6" s="1011"/>
    </row>
    <row r="7" spans="1:10">
      <c r="A7" s="1011"/>
      <c r="B7" s="1012"/>
      <c r="C7" s="1012"/>
      <c r="D7" s="1012"/>
      <c r="E7" s="1012"/>
      <c r="F7" s="1012"/>
      <c r="G7" s="1012"/>
      <c r="H7" s="1012"/>
      <c r="I7" s="1012"/>
      <c r="J7" s="1011"/>
    </row>
    <row r="8" spans="1:10">
      <c r="A8" s="1011"/>
      <c r="B8" s="1011"/>
      <c r="C8" s="1012"/>
      <c r="D8" s="1012"/>
      <c r="E8" s="1012"/>
      <c r="F8" s="1012"/>
      <c r="G8" s="1012"/>
      <c r="H8" s="1012"/>
      <c r="I8" s="1012"/>
      <c r="J8" s="1011"/>
    </row>
    <row r="9" spans="1:10">
      <c r="A9" s="1011"/>
      <c r="B9" s="1011"/>
      <c r="C9" s="1012"/>
      <c r="D9" s="1012"/>
      <c r="E9" s="1012"/>
      <c r="F9" s="1012"/>
      <c r="G9" s="1012"/>
      <c r="H9" s="1012"/>
      <c r="I9" s="1012"/>
      <c r="J9" s="1011"/>
    </row>
    <row r="10" spans="1:10">
      <c r="A10" s="1011"/>
      <c r="B10" s="1011"/>
      <c r="C10" s="1012"/>
      <c r="D10" s="1012"/>
      <c r="E10" s="1012"/>
      <c r="F10" s="1012"/>
      <c r="G10" s="1012"/>
      <c r="H10" s="1012"/>
      <c r="I10" s="1012"/>
      <c r="J10" s="1011"/>
    </row>
    <row r="11" spans="1:10">
      <c r="A11" s="1011"/>
      <c r="B11" s="1012"/>
      <c r="C11" s="1012"/>
      <c r="D11" s="1012"/>
      <c r="E11" s="1012"/>
      <c r="F11" s="1012"/>
      <c r="G11" s="1012"/>
      <c r="H11" s="1012"/>
      <c r="I11" s="1012"/>
      <c r="J11" s="1011"/>
    </row>
    <row r="12" spans="1:10" ht="23.25">
      <c r="A12" s="1011"/>
      <c r="B12" s="1013" t="s">
        <v>737</v>
      </c>
      <c r="C12" s="1013"/>
      <c r="D12" s="1013"/>
      <c r="E12" s="1013"/>
      <c r="F12" s="1013"/>
      <c r="G12" s="1013"/>
      <c r="H12" s="1013"/>
      <c r="I12" s="1013"/>
      <c r="J12" s="1011"/>
    </row>
    <row r="13" spans="1:10" ht="20.25">
      <c r="A13" s="1011"/>
      <c r="B13" s="1014" t="s">
        <v>735</v>
      </c>
      <c r="C13" s="1015" t="s">
        <v>2128</v>
      </c>
      <c r="D13" s="1016"/>
      <c r="E13" s="1017"/>
      <c r="F13" s="1017"/>
      <c r="G13" s="1017"/>
      <c r="H13" s="1017"/>
      <c r="I13" s="1017"/>
      <c r="J13" s="1011"/>
    </row>
    <row r="14" spans="1:10" ht="15.75">
      <c r="A14" s="1011"/>
      <c r="B14" s="1018" t="s">
        <v>736</v>
      </c>
      <c r="C14" s="1450" t="s">
        <v>746</v>
      </c>
      <c r="D14" s="1450"/>
      <c r="E14" s="1450"/>
      <c r="F14" s="1450"/>
      <c r="G14" s="1450"/>
      <c r="H14" s="1450"/>
      <c r="I14" s="1450"/>
      <c r="J14" s="1011"/>
    </row>
    <row r="15" spans="1:10" ht="15">
      <c r="A15" s="1011"/>
      <c r="B15" s="1019"/>
      <c r="C15" s="1020" t="s">
        <v>747</v>
      </c>
      <c r="D15" s="1019"/>
      <c r="E15" s="1019"/>
      <c r="F15" s="1019"/>
      <c r="G15" s="1019"/>
      <c r="H15" s="1019"/>
      <c r="I15" s="1019"/>
      <c r="J15" s="1011"/>
    </row>
    <row r="16" spans="1:10" ht="15">
      <c r="A16" s="1011"/>
      <c r="B16" s="1019"/>
      <c r="C16" s="1021" t="s">
        <v>745</v>
      </c>
      <c r="D16" s="1019"/>
      <c r="E16" s="1019"/>
      <c r="F16" s="1019"/>
      <c r="G16" s="1019"/>
      <c r="H16" s="1019"/>
      <c r="I16" s="1019"/>
      <c r="J16" s="1011"/>
    </row>
    <row r="17" spans="1:10" ht="15.75" thickBot="1">
      <c r="A17" s="1011"/>
      <c r="B17" s="1019"/>
      <c r="C17" s="1021"/>
      <c r="D17" s="1019"/>
      <c r="E17" s="1019"/>
      <c r="F17" s="1019"/>
      <c r="G17" s="1019"/>
      <c r="H17" s="1019"/>
      <c r="I17" s="1019"/>
      <c r="J17" s="1011"/>
    </row>
    <row r="18" spans="1:10" ht="15" customHeight="1">
      <c r="A18" s="1011"/>
      <c r="B18" s="1454"/>
      <c r="C18" s="1455"/>
      <c r="D18" s="1455"/>
      <c r="E18" s="1455"/>
      <c r="F18" s="1455"/>
      <c r="G18" s="1455"/>
      <c r="H18" s="1455"/>
      <c r="I18" s="1456"/>
      <c r="J18" s="1011"/>
    </row>
    <row r="19" spans="1:10">
      <c r="A19" s="1011"/>
      <c r="B19" s="1457"/>
      <c r="C19" s="1458"/>
      <c r="D19" s="1458"/>
      <c r="E19" s="1458"/>
      <c r="F19" s="1458"/>
      <c r="G19" s="1458"/>
      <c r="H19" s="1458"/>
      <c r="I19" s="1459"/>
      <c r="J19" s="1011"/>
    </row>
    <row r="20" spans="1:10">
      <c r="A20" s="1011"/>
      <c r="B20" s="1457"/>
      <c r="C20" s="1458"/>
      <c r="D20" s="1458"/>
      <c r="E20" s="1458"/>
      <c r="F20" s="1458"/>
      <c r="G20" s="1458"/>
      <c r="H20" s="1458"/>
      <c r="I20" s="1459"/>
      <c r="J20" s="1011"/>
    </row>
    <row r="21" spans="1:10">
      <c r="A21" s="1011"/>
      <c r="B21" s="1457"/>
      <c r="C21" s="1458"/>
      <c r="D21" s="1458"/>
      <c r="E21" s="1458"/>
      <c r="F21" s="1458"/>
      <c r="G21" s="1458"/>
      <c r="H21" s="1458"/>
      <c r="I21" s="1459"/>
      <c r="J21" s="1011"/>
    </row>
    <row r="22" spans="1:10">
      <c r="A22" s="1011"/>
      <c r="B22" s="1457"/>
      <c r="C22" s="1458"/>
      <c r="D22" s="1458"/>
      <c r="E22" s="1458"/>
      <c r="F22" s="1458"/>
      <c r="G22" s="1458"/>
      <c r="H22" s="1458"/>
      <c r="I22" s="1459"/>
      <c r="J22" s="1011"/>
    </row>
    <row r="23" spans="1:10">
      <c r="A23" s="1011"/>
      <c r="B23" s="1457"/>
      <c r="C23" s="1458"/>
      <c r="D23" s="1458"/>
      <c r="E23" s="1458"/>
      <c r="F23" s="1458"/>
      <c r="G23" s="1458"/>
      <c r="H23" s="1458"/>
      <c r="I23" s="1459"/>
      <c r="J23" s="1011"/>
    </row>
    <row r="24" spans="1:10">
      <c r="A24" s="1011"/>
      <c r="B24" s="1457"/>
      <c r="C24" s="1458"/>
      <c r="D24" s="1458"/>
      <c r="E24" s="1458"/>
      <c r="F24" s="1458"/>
      <c r="G24" s="1458"/>
      <c r="H24" s="1458"/>
      <c r="I24" s="1459"/>
      <c r="J24" s="1011"/>
    </row>
    <row r="25" spans="1:10">
      <c r="A25" s="1011"/>
      <c r="B25" s="1457"/>
      <c r="C25" s="1458"/>
      <c r="D25" s="1458"/>
      <c r="E25" s="1458"/>
      <c r="F25" s="1458"/>
      <c r="G25" s="1458"/>
      <c r="H25" s="1458"/>
      <c r="I25" s="1459"/>
      <c r="J25" s="1011"/>
    </row>
    <row r="26" spans="1:10">
      <c r="A26" s="1011"/>
      <c r="B26" s="1457"/>
      <c r="C26" s="1458"/>
      <c r="D26" s="1458"/>
      <c r="E26" s="1458"/>
      <c r="F26" s="1458"/>
      <c r="G26" s="1458"/>
      <c r="H26" s="1458"/>
      <c r="I26" s="1459"/>
      <c r="J26" s="1011"/>
    </row>
    <row r="27" spans="1:10">
      <c r="A27" s="1011"/>
      <c r="B27" s="1457"/>
      <c r="C27" s="1458"/>
      <c r="D27" s="1458"/>
      <c r="E27" s="1458"/>
      <c r="F27" s="1458"/>
      <c r="G27" s="1458"/>
      <c r="H27" s="1458"/>
      <c r="I27" s="1459"/>
      <c r="J27" s="1011"/>
    </row>
    <row r="28" spans="1:10">
      <c r="A28" s="1011"/>
      <c r="B28" s="1457"/>
      <c r="C28" s="1458"/>
      <c r="D28" s="1458"/>
      <c r="E28" s="1458"/>
      <c r="F28" s="1458"/>
      <c r="G28" s="1458"/>
      <c r="H28" s="1458"/>
      <c r="I28" s="1459"/>
      <c r="J28" s="1011"/>
    </row>
    <row r="29" spans="1:10" ht="13.5" thickBot="1">
      <c r="A29" s="1011"/>
      <c r="B29" s="1460"/>
      <c r="C29" s="1461"/>
      <c r="D29" s="1461"/>
      <c r="E29" s="1461"/>
      <c r="F29" s="1461"/>
      <c r="G29" s="1461"/>
      <c r="H29" s="1461"/>
      <c r="I29" s="1462"/>
      <c r="J29" s="1011"/>
    </row>
    <row r="30" spans="1:10" ht="15.75">
      <c r="A30" s="1011"/>
      <c r="B30" s="1019"/>
      <c r="C30" s="1021"/>
      <c r="D30" s="1022" t="s">
        <v>738</v>
      </c>
      <c r="E30" s="1019"/>
      <c r="F30" s="1019"/>
      <c r="G30" s="1019"/>
      <c r="H30" s="1019"/>
      <c r="I30" s="1019"/>
      <c r="J30" s="1011"/>
    </row>
    <row r="31" spans="1:10" ht="15.75" thickBot="1">
      <c r="A31" s="1011"/>
      <c r="B31" s="1019"/>
      <c r="C31" s="1021"/>
      <c r="D31" s="1019"/>
      <c r="E31" s="1019"/>
      <c r="F31" s="1019"/>
      <c r="G31" s="1019"/>
      <c r="H31" s="1019"/>
      <c r="I31" s="1019"/>
      <c r="J31" s="1011"/>
    </row>
    <row r="32" spans="1:10" ht="16.5" thickBot="1">
      <c r="A32" s="1011"/>
      <c r="B32" s="1023" t="s">
        <v>739</v>
      </c>
      <c r="C32" s="1024" t="s">
        <v>740</v>
      </c>
      <c r="D32" s="1025"/>
      <c r="E32" s="1025"/>
      <c r="F32" s="1025"/>
      <c r="G32" s="1025"/>
      <c r="H32" s="1025"/>
      <c r="I32" s="1026" t="s">
        <v>741</v>
      </c>
      <c r="J32" s="1011"/>
    </row>
    <row r="33" spans="1:10" ht="27" customHeight="1">
      <c r="A33" s="1011"/>
      <c r="B33" s="1027" t="s">
        <v>2128</v>
      </c>
      <c r="C33" s="1451" t="s">
        <v>2218</v>
      </c>
      <c r="D33" s="1452"/>
      <c r="E33" s="1452"/>
      <c r="F33" s="1452"/>
      <c r="G33" s="1452"/>
      <c r="H33" s="1453"/>
      <c r="I33" s="1028">
        <v>42776</v>
      </c>
      <c r="J33" s="1011"/>
    </row>
    <row r="34" spans="1:10" ht="25.5" customHeight="1">
      <c r="A34" s="1011"/>
      <c r="B34" s="1029"/>
      <c r="C34" s="1447" t="s">
        <v>2219</v>
      </c>
      <c r="D34" s="1448"/>
      <c r="E34" s="1448"/>
      <c r="F34" s="1448"/>
      <c r="G34" s="1448"/>
      <c r="H34" s="1449"/>
      <c r="I34" s="1030" t="s">
        <v>2242</v>
      </c>
      <c r="J34" s="1011"/>
    </row>
    <row r="35" spans="1:10" ht="210" customHeight="1">
      <c r="A35" s="1011"/>
      <c r="B35" s="1029" t="s">
        <v>2241</v>
      </c>
      <c r="C35" s="1447" t="s">
        <v>2266</v>
      </c>
      <c r="D35" s="1448"/>
      <c r="E35" s="1448"/>
      <c r="F35" s="1448"/>
      <c r="G35" s="1448"/>
      <c r="H35" s="1449"/>
      <c r="I35" s="1040">
        <v>42809</v>
      </c>
      <c r="J35" s="1011"/>
    </row>
    <row r="36" spans="1:10" ht="15">
      <c r="A36" s="1011"/>
      <c r="B36" s="1029"/>
      <c r="C36" s="1447"/>
      <c r="D36" s="1448"/>
      <c r="E36" s="1448"/>
      <c r="F36" s="1448"/>
      <c r="G36" s="1448"/>
      <c r="H36" s="1449"/>
      <c r="I36" s="1030"/>
      <c r="J36" s="1011"/>
    </row>
    <row r="37" spans="1:10" ht="15">
      <c r="A37" s="1011"/>
      <c r="B37" s="1029"/>
      <c r="C37" s="1447"/>
      <c r="D37" s="1448"/>
      <c r="E37" s="1448"/>
      <c r="F37" s="1448"/>
      <c r="G37" s="1448"/>
      <c r="H37" s="1449"/>
      <c r="I37" s="1030"/>
      <c r="J37" s="1011"/>
    </row>
    <row r="38" spans="1:10" ht="30" customHeight="1">
      <c r="A38" s="1011"/>
      <c r="B38" s="1029"/>
      <c r="C38" s="1447"/>
      <c r="D38" s="1448"/>
      <c r="E38" s="1448"/>
      <c r="F38" s="1448"/>
      <c r="G38" s="1448"/>
      <c r="H38" s="1449"/>
      <c r="I38" s="1030"/>
      <c r="J38" s="1011"/>
    </row>
    <row r="39" spans="1:10" ht="15">
      <c r="A39" s="1011"/>
      <c r="B39" s="1031"/>
      <c r="C39" s="1447"/>
      <c r="D39" s="1448"/>
      <c r="E39" s="1448"/>
      <c r="F39" s="1448"/>
      <c r="G39" s="1448"/>
      <c r="H39" s="1449"/>
      <c r="I39" s="1030"/>
      <c r="J39" s="1011"/>
    </row>
    <row r="40" spans="1:10" ht="15">
      <c r="A40" s="1011"/>
      <c r="B40" s="1029"/>
      <c r="C40" s="1032"/>
      <c r="D40" s="1033"/>
      <c r="E40" s="1033"/>
      <c r="F40" s="1033"/>
      <c r="G40" s="1033"/>
      <c r="H40" s="1034"/>
      <c r="I40" s="1030"/>
      <c r="J40" s="1011"/>
    </row>
    <row r="41" spans="1:10" ht="15">
      <c r="A41" s="1011"/>
      <c r="B41" s="1029"/>
      <c r="C41" s="1032"/>
      <c r="D41" s="1033"/>
      <c r="E41" s="1033"/>
      <c r="F41" s="1033"/>
      <c r="G41" s="1033"/>
      <c r="H41" s="1034"/>
      <c r="I41" s="1030"/>
      <c r="J41" s="1011"/>
    </row>
    <row r="42" spans="1:10" ht="15">
      <c r="A42" s="1011"/>
      <c r="B42" s="1029"/>
      <c r="C42" s="1032"/>
      <c r="D42" s="1033"/>
      <c r="E42" s="1033"/>
      <c r="F42" s="1033"/>
      <c r="G42" s="1033"/>
      <c r="H42" s="1034"/>
      <c r="I42" s="1030"/>
      <c r="J42" s="1011"/>
    </row>
    <row r="43" spans="1:10" ht="15">
      <c r="A43" s="1011"/>
      <c r="B43" s="1029"/>
      <c r="C43" s="1032"/>
      <c r="D43" s="1033"/>
      <c r="E43" s="1033"/>
      <c r="F43" s="1033"/>
      <c r="G43" s="1033"/>
      <c r="H43" s="1034"/>
      <c r="I43" s="1030"/>
      <c r="J43" s="1011"/>
    </row>
    <row r="44" spans="1:10" ht="15">
      <c r="A44" s="1011"/>
      <c r="B44" s="1029"/>
      <c r="C44" s="1032"/>
      <c r="D44" s="1033"/>
      <c r="E44" s="1033"/>
      <c r="F44" s="1033"/>
      <c r="G44" s="1033"/>
      <c r="H44" s="1034"/>
      <c r="I44" s="1030"/>
      <c r="J44" s="1011"/>
    </row>
    <row r="45" spans="1:10" ht="15">
      <c r="A45" s="1011"/>
      <c r="B45" s="1029"/>
      <c r="C45" s="1032"/>
      <c r="D45" s="1033"/>
      <c r="E45" s="1033"/>
      <c r="F45" s="1033"/>
      <c r="G45" s="1033"/>
      <c r="H45" s="1034"/>
      <c r="I45" s="1030"/>
      <c r="J45" s="1011"/>
    </row>
    <row r="46" spans="1:10" ht="15">
      <c r="A46" s="1011"/>
      <c r="B46" s="1029"/>
      <c r="C46" s="1032"/>
      <c r="D46" s="1033"/>
      <c r="E46" s="1033"/>
      <c r="F46" s="1033"/>
      <c r="G46" s="1033"/>
      <c r="H46" s="1034"/>
      <c r="I46" s="1030"/>
      <c r="J46" s="1011"/>
    </row>
    <row r="47" spans="1:10" ht="15.75" thickBot="1">
      <c r="A47" s="1011"/>
      <c r="B47" s="1035"/>
      <c r="C47" s="1036"/>
      <c r="D47" s="1037"/>
      <c r="E47" s="1037"/>
      <c r="F47" s="1037"/>
      <c r="G47" s="1037"/>
      <c r="H47" s="1038"/>
      <c r="I47" s="1039"/>
      <c r="J47" s="1011"/>
    </row>
    <row r="48" spans="1:10">
      <c r="A48" s="1011"/>
      <c r="B48" s="1011"/>
      <c r="C48" s="1011"/>
      <c r="D48" s="1011"/>
      <c r="E48" s="1011"/>
      <c r="F48" s="1011"/>
      <c r="G48" s="1011"/>
      <c r="H48" s="1011"/>
      <c r="I48" s="1011"/>
      <c r="J48" s="1011"/>
    </row>
  </sheetData>
  <sheetProtection algorithmName="SHA-512" hashValue="ZH2NFdB6hHuu3JR5KknCmyHvG+JpuZHRQq2QGpbcW+hR/9nFps4ZNc5vwFcqGrZbkg0wADqghP5m7xEHVkqJDw==" saltValue="7bWHvPX0sa3PvtCqnUiEMQ==" spinCount="100000" sheet="1" objects="1" scenarios="1"/>
  <customSheetViews>
    <customSheetView guid="{0E0D9003-12DF-4E33-969D-E7E93BBD195D}" showPageBreaks="1">
      <selection activeCell="C30" sqref="C30"/>
      <pageMargins left="0.7" right="0.7" top="0.75" bottom="0.75" header="0.3" footer="0.3"/>
      <pageSetup paperSize="9" orientation="portrait"/>
    </customSheetView>
  </customSheetViews>
  <mergeCells count="9">
    <mergeCell ref="C39:H39"/>
    <mergeCell ref="C38:H38"/>
    <mergeCell ref="C37:H37"/>
    <mergeCell ref="C14:I14"/>
    <mergeCell ref="C33:H33"/>
    <mergeCell ref="C34:H34"/>
    <mergeCell ref="C35:H35"/>
    <mergeCell ref="C36:H36"/>
    <mergeCell ref="B18:I29"/>
  </mergeCells>
  <hyperlinks>
    <hyperlink ref="C16" r:id="rId1"/>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4" tint="0.39997558519241921"/>
  </sheetPr>
  <dimension ref="A1:B63"/>
  <sheetViews>
    <sheetView topLeftCell="A16" zoomScale="80" zoomScaleNormal="80" zoomScalePageLayoutView="90" workbookViewId="0">
      <selection activeCell="A45" sqref="A45"/>
    </sheetView>
  </sheetViews>
  <sheetFormatPr baseColWidth="10" defaultColWidth="10.85546875" defaultRowHeight="15"/>
  <cols>
    <col min="1" max="1" width="223.42578125" style="972" customWidth="1"/>
    <col min="2" max="16384" width="10.85546875" style="971"/>
  </cols>
  <sheetData>
    <row r="1" spans="1:1" ht="18.75">
      <c r="A1" s="970" t="s">
        <v>240</v>
      </c>
    </row>
    <row r="2" spans="1:1" ht="15.75" thickBot="1"/>
    <row r="3" spans="1:1" ht="15.75" thickBot="1">
      <c r="A3" s="973" t="s">
        <v>225</v>
      </c>
    </row>
    <row r="4" spans="1:1" ht="30">
      <c r="A4" s="974" t="s">
        <v>2176</v>
      </c>
    </row>
    <row r="5" spans="1:1" ht="30.75" thickBot="1">
      <c r="A5" s="975" t="s">
        <v>2132</v>
      </c>
    </row>
    <row r="6" spans="1:1">
      <c r="A6" s="976"/>
    </row>
    <row r="8" spans="1:1" ht="18.75">
      <c r="A8" s="977" t="s">
        <v>2155</v>
      </c>
    </row>
    <row r="9" spans="1:1" ht="19.5" thickBot="1">
      <c r="A9" s="977"/>
    </row>
    <row r="10" spans="1:1" ht="15.75" thickBot="1">
      <c r="A10" s="978" t="s">
        <v>2000</v>
      </c>
    </row>
    <row r="11" spans="1:1" ht="15.75" thickBot="1">
      <c r="A11" s="979" t="s">
        <v>2177</v>
      </c>
    </row>
    <row r="12" spans="1:1" ht="15.75" thickBot="1">
      <c r="A12" s="978" t="s">
        <v>2001</v>
      </c>
    </row>
    <row r="13" spans="1:1" ht="15.75" thickBot="1">
      <c r="A13" s="975" t="s">
        <v>2133</v>
      </c>
    </row>
    <row r="14" spans="1:1" ht="15.75" thickBot="1">
      <c r="A14" s="980" t="s">
        <v>2002</v>
      </c>
    </row>
    <row r="15" spans="1:1" ht="165.75" thickBot="1">
      <c r="A15" s="981" t="s">
        <v>2178</v>
      </c>
    </row>
    <row r="16" spans="1:1" ht="15.75" thickBot="1">
      <c r="A16" s="982" t="s">
        <v>2003</v>
      </c>
    </row>
    <row r="17" spans="1:1" ht="30">
      <c r="A17" s="974" t="s">
        <v>2179</v>
      </c>
    </row>
    <row r="18" spans="1:1" ht="45.75" thickBot="1">
      <c r="A18" s="974" t="s">
        <v>2180</v>
      </c>
    </row>
    <row r="19" spans="1:1" ht="15.75" thickBot="1">
      <c r="A19" s="982" t="s">
        <v>2004</v>
      </c>
    </row>
    <row r="20" spans="1:1" ht="67.5" customHeight="1">
      <c r="A20" s="974" t="s">
        <v>2181</v>
      </c>
    </row>
    <row r="21" spans="1:1" s="984" customFormat="1" ht="48" customHeight="1">
      <c r="A21" s="983" t="s">
        <v>2134</v>
      </c>
    </row>
    <row r="22" spans="1:1" ht="43.5" customHeight="1" thickBot="1">
      <c r="A22" s="983" t="s">
        <v>2182</v>
      </c>
    </row>
    <row r="23" spans="1:1" ht="15.75" thickBot="1">
      <c r="A23" s="982" t="s">
        <v>2005</v>
      </c>
    </row>
    <row r="24" spans="1:1" ht="53.25" customHeight="1">
      <c r="A24" s="983" t="s">
        <v>2183</v>
      </c>
    </row>
    <row r="25" spans="1:1" ht="116.25" customHeight="1">
      <c r="A25" s="974" t="s">
        <v>2184</v>
      </c>
    </row>
    <row r="26" spans="1:1" ht="46.5" customHeight="1" thickBot="1">
      <c r="A26" s="983" t="s">
        <v>2185</v>
      </c>
    </row>
    <row r="27" spans="1:1" ht="15.75" thickBot="1">
      <c r="A27" s="982" t="s">
        <v>2006</v>
      </c>
    </row>
    <row r="28" spans="1:1" ht="30">
      <c r="A28" s="985" t="s">
        <v>2186</v>
      </c>
    </row>
    <row r="29" spans="1:1">
      <c r="A29" s="974" t="s">
        <v>2187</v>
      </c>
    </row>
    <row r="30" spans="1:1" ht="15.75" thickBot="1">
      <c r="A30" s="975"/>
    </row>
    <row r="31" spans="1:1">
      <c r="A31" s="986"/>
    </row>
    <row r="32" spans="1:1">
      <c r="A32" s="986"/>
    </row>
    <row r="33" spans="1:1" ht="18.75">
      <c r="A33" s="977" t="s">
        <v>2154</v>
      </c>
    </row>
    <row r="34" spans="1:1" ht="19.5" thickBot="1">
      <c r="A34" s="977"/>
    </row>
    <row r="35" spans="1:1" ht="15.75" thickBot="1">
      <c r="A35" s="973" t="s">
        <v>2153</v>
      </c>
    </row>
    <row r="36" spans="1:1" ht="47.25" customHeight="1">
      <c r="A36" s="974" t="s">
        <v>2188</v>
      </c>
    </row>
    <row r="37" spans="1:1" ht="30">
      <c r="A37" s="983" t="s">
        <v>2189</v>
      </c>
    </row>
    <row r="38" spans="1:1" ht="15.75" thickBot="1">
      <c r="A38" s="974"/>
    </row>
    <row r="39" spans="1:1" ht="15.75" thickBot="1">
      <c r="A39" s="987" t="s">
        <v>2150</v>
      </c>
    </row>
    <row r="40" spans="1:1" ht="45">
      <c r="A40" s="974" t="s">
        <v>2201</v>
      </c>
    </row>
    <row r="41" spans="1:1">
      <c r="A41" s="974" t="s">
        <v>2202</v>
      </c>
    </row>
    <row r="42" spans="1:1">
      <c r="A42" s="974" t="s">
        <v>2203</v>
      </c>
    </row>
    <row r="43" spans="1:1">
      <c r="A43" s="974" t="s">
        <v>2204</v>
      </c>
    </row>
    <row r="44" spans="1:1">
      <c r="A44" s="974" t="s">
        <v>2190</v>
      </c>
    </row>
    <row r="45" spans="1:1" ht="15.75" thickBot="1">
      <c r="A45" s="974" t="s">
        <v>2191</v>
      </c>
    </row>
    <row r="46" spans="1:1" ht="15.75" thickBot="1">
      <c r="A46" s="987" t="s">
        <v>2151</v>
      </c>
    </row>
    <row r="47" spans="1:1" ht="85.5" customHeight="1">
      <c r="A47" s="985" t="s">
        <v>2192</v>
      </c>
    </row>
    <row r="48" spans="1:1">
      <c r="A48" s="974" t="s">
        <v>2193</v>
      </c>
    </row>
    <row r="49" spans="1:2" ht="15.75" thickBot="1">
      <c r="A49" s="975"/>
    </row>
    <row r="50" spans="1:2" ht="15.75" thickBot="1">
      <c r="A50" s="987" t="s">
        <v>2152</v>
      </c>
    </row>
    <row r="51" spans="1:2" ht="30">
      <c r="A51" s="985" t="s">
        <v>2194</v>
      </c>
    </row>
    <row r="52" spans="1:2">
      <c r="A52" s="974"/>
    </row>
    <row r="53" spans="1:2" ht="15.75" thickBot="1"/>
    <row r="54" spans="1:2" ht="15.75" thickBot="1">
      <c r="A54" s="988" t="s">
        <v>2007</v>
      </c>
      <c r="B54" s="989"/>
    </row>
    <row r="55" spans="1:2" s="984" customFormat="1" ht="38.25" customHeight="1">
      <c r="A55" s="990" t="s">
        <v>2195</v>
      </c>
    </row>
    <row r="56" spans="1:2" s="984" customFormat="1" ht="38.25" customHeight="1">
      <c r="A56" s="991" t="s">
        <v>2196</v>
      </c>
    </row>
    <row r="57" spans="1:2" s="984" customFormat="1" ht="38.25" customHeight="1">
      <c r="A57" s="991" t="s">
        <v>2197</v>
      </c>
    </row>
    <row r="58" spans="1:2" s="984" customFormat="1" ht="45" customHeight="1" thickBot="1">
      <c r="A58" s="992" t="s">
        <v>2198</v>
      </c>
    </row>
    <row r="63" spans="1:2">
      <c r="A63" s="986"/>
    </row>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4" tint="0.39997558519241921"/>
    <pageSetUpPr fitToPage="1"/>
  </sheetPr>
  <dimension ref="A1:X154"/>
  <sheetViews>
    <sheetView showGridLines="0" view="pageBreakPreview" zoomScale="120" zoomScaleSheetLayoutView="120" workbookViewId="0">
      <selection activeCell="D12" sqref="D12"/>
    </sheetView>
  </sheetViews>
  <sheetFormatPr baseColWidth="10" defaultColWidth="11.42578125" defaultRowHeight="0" customHeight="1" zeroHeight="1"/>
  <cols>
    <col min="1" max="1" width="6.42578125" style="4" customWidth="1"/>
    <col min="2" max="2" width="14.7109375" style="4" bestFit="1" customWidth="1"/>
    <col min="3" max="3" width="17.42578125" style="4" customWidth="1"/>
    <col min="4" max="4" width="11.42578125" style="4" customWidth="1"/>
    <col min="5" max="5" width="15.42578125" style="4" customWidth="1"/>
    <col min="6" max="6" width="16.28515625" style="4" customWidth="1"/>
    <col min="7" max="7" width="11.42578125" style="4" customWidth="1"/>
    <col min="8" max="8" width="15.42578125" style="4" customWidth="1"/>
    <col min="9" max="9" width="7.42578125" style="4" customWidth="1"/>
    <col min="10" max="18" width="11.42578125" style="5" customWidth="1"/>
    <col min="19" max="16383" width="11.42578125" style="5"/>
    <col min="16384" max="16384" width="1.42578125" style="5" customWidth="1"/>
  </cols>
  <sheetData>
    <row r="1" spans="1:24" s="49" customFormat="1" ht="30" customHeight="1">
      <c r="A1" s="1471"/>
      <c r="B1" s="1471"/>
      <c r="C1" s="1471"/>
      <c r="D1" s="1471"/>
      <c r="E1" s="1471"/>
      <c r="F1" s="1471"/>
      <c r="G1" s="48"/>
      <c r="H1" s="48"/>
      <c r="I1" s="48"/>
      <c r="J1" s="48"/>
      <c r="K1" s="48"/>
      <c r="L1" s="48"/>
      <c r="M1" s="48"/>
      <c r="N1" s="48"/>
      <c r="O1" s="48"/>
      <c r="P1" s="48"/>
      <c r="Q1" s="48"/>
      <c r="R1" s="48"/>
      <c r="S1" s="48"/>
      <c r="T1" s="48"/>
      <c r="U1" s="48"/>
      <c r="V1" s="48"/>
      <c r="W1" s="48"/>
      <c r="X1" s="48"/>
    </row>
    <row r="2" spans="1:24" ht="12.75"/>
    <row r="3" spans="1:24" ht="12.75"/>
    <row r="4" spans="1:24" ht="12.75">
      <c r="B4" s="1472" t="str">
        <f ca="1">"Titre : "&amp;MID(CELL("nomfichier"),SEARCH("[",CELL("nomfichier"))+1, SEARCH(".xls",CELL("nomfichier"))-SEARCH("[",CELL("nomfichier"))-1)</f>
        <v>Titre : ARTEMIS - V1.0.1</v>
      </c>
      <c r="C4" s="1472"/>
      <c r="D4" s="1472"/>
      <c r="E4" s="1472"/>
      <c r="F4" s="1472"/>
      <c r="G4" s="1472"/>
      <c r="H4" s="1472"/>
    </row>
    <row r="5" spans="1:24" ht="21.75" customHeight="1">
      <c r="B5" s="1472"/>
      <c r="C5" s="1472"/>
      <c r="D5" s="1472"/>
      <c r="E5" s="1472"/>
      <c r="F5" s="1472"/>
      <c r="G5" s="1472"/>
      <c r="H5" s="1472"/>
    </row>
    <row r="6" spans="1:24" ht="12.75">
      <c r="J6" s="50"/>
      <c r="K6" s="50"/>
      <c r="L6" s="50"/>
      <c r="M6" s="50"/>
    </row>
    <row r="7" spans="1:24" ht="12.75">
      <c r="J7" s="50"/>
      <c r="K7" s="50"/>
      <c r="L7" s="50"/>
      <c r="M7" s="50"/>
    </row>
    <row r="8" spans="1:24" ht="12.75" customHeight="1">
      <c r="B8" s="138" t="s">
        <v>1</v>
      </c>
      <c r="D8" s="1463" t="s">
        <v>262</v>
      </c>
      <c r="E8" s="1463"/>
      <c r="G8" s="1476" t="s">
        <v>24</v>
      </c>
      <c r="H8" s="1477"/>
      <c r="J8" s="50"/>
      <c r="K8" s="50"/>
      <c r="L8" s="50"/>
      <c r="M8" s="50"/>
    </row>
    <row r="9" spans="1:24" ht="12.75" customHeight="1">
      <c r="B9" s="54" t="s">
        <v>23</v>
      </c>
      <c r="D9" s="1464" t="s">
        <v>604</v>
      </c>
      <c r="E9" s="1465"/>
      <c r="G9" s="1478" t="s">
        <v>8</v>
      </c>
      <c r="H9" s="1479"/>
      <c r="J9" s="50"/>
      <c r="K9" s="50"/>
      <c r="L9" s="50"/>
      <c r="M9" s="50"/>
    </row>
    <row r="10" spans="1:24" ht="12.75">
      <c r="J10" s="50"/>
      <c r="K10" s="50"/>
      <c r="L10" s="50"/>
      <c r="M10" s="50"/>
    </row>
    <row r="11" spans="1:24" ht="12.75" customHeight="1">
      <c r="B11" s="52" t="s">
        <v>574</v>
      </c>
      <c r="D11" s="138" t="s">
        <v>3</v>
      </c>
      <c r="J11" s="50"/>
      <c r="K11" s="50"/>
      <c r="L11" s="50"/>
      <c r="M11" s="50"/>
    </row>
    <row r="12" spans="1:24" ht="12.75">
      <c r="B12" s="54" t="s">
        <v>1847</v>
      </c>
      <c r="D12" s="267">
        <v>36526</v>
      </c>
      <c r="H12" s="4" t="str">
        <f>LEFT(G12,1)</f>
        <v/>
      </c>
      <c r="J12" s="50"/>
      <c r="K12" s="50"/>
      <c r="L12" s="50"/>
      <c r="M12" s="50"/>
    </row>
    <row r="13" spans="1:24" ht="12.75">
      <c r="J13" s="50"/>
      <c r="K13" s="50"/>
      <c r="L13" s="50"/>
      <c r="M13" s="50"/>
    </row>
    <row r="14" spans="1:24" ht="12.75">
      <c r="B14" s="1473" t="s">
        <v>25</v>
      </c>
      <c r="C14" s="1474"/>
      <c r="D14" s="1474"/>
      <c r="E14" s="1474"/>
      <c r="F14" s="1474"/>
      <c r="G14" s="1474"/>
      <c r="H14" s="1475"/>
      <c r="J14" s="7"/>
      <c r="K14" s="6"/>
      <c r="L14" s="6"/>
      <c r="M14" s="6"/>
    </row>
    <row r="15" spans="1:24" ht="12.75">
      <c r="A15" s="8"/>
      <c r="B15" s="1480" t="s">
        <v>607</v>
      </c>
      <c r="C15" s="1481"/>
      <c r="D15" s="1481"/>
      <c r="E15" s="1484" t="s">
        <v>20</v>
      </c>
      <c r="F15" s="1484"/>
      <c r="G15" s="1484"/>
      <c r="H15" s="1485"/>
      <c r="J15" s="9"/>
    </row>
    <row r="16" spans="1:24" ht="12.75" customHeight="1">
      <c r="A16" s="8"/>
      <c r="B16" s="1466" t="s">
        <v>608</v>
      </c>
      <c r="C16" s="1467"/>
      <c r="D16" s="1467"/>
      <c r="E16" s="1486" t="s">
        <v>20</v>
      </c>
      <c r="F16" s="1486"/>
      <c r="G16" s="1486"/>
      <c r="H16" s="1487"/>
      <c r="J16" s="9"/>
    </row>
    <row r="17" spans="1:10" ht="12.75" customHeight="1">
      <c r="A17" s="8"/>
      <c r="B17" s="1466" t="s">
        <v>26</v>
      </c>
      <c r="C17" s="1467"/>
      <c r="D17" s="1467"/>
      <c r="E17" s="1486" t="s">
        <v>20</v>
      </c>
      <c r="F17" s="1486"/>
      <c r="G17" s="1486"/>
      <c r="H17" s="1487"/>
      <c r="J17" s="9"/>
    </row>
    <row r="18" spans="1:10" ht="12.75">
      <c r="D18" s="51"/>
      <c r="J18" s="9"/>
    </row>
    <row r="19" spans="1:10" ht="12.75">
      <c r="D19" s="51"/>
      <c r="J19" s="9"/>
    </row>
    <row r="20" spans="1:10" ht="12.75">
      <c r="B20" s="52" t="s">
        <v>2</v>
      </c>
      <c r="C20" s="52" t="s">
        <v>3</v>
      </c>
      <c r="D20" s="1473" t="s">
        <v>27</v>
      </c>
      <c r="E20" s="1482"/>
      <c r="F20" s="1473" t="s">
        <v>28</v>
      </c>
      <c r="G20" s="1475"/>
      <c r="H20" s="53" t="s">
        <v>29</v>
      </c>
    </row>
    <row r="21" spans="1:10" ht="12.75">
      <c r="B21" s="54"/>
      <c r="C21" s="55"/>
      <c r="D21" s="1464"/>
      <c r="E21" s="1483"/>
      <c r="F21" s="1464"/>
      <c r="G21" s="1465"/>
      <c r="H21" s="47"/>
    </row>
    <row r="22" spans="1:10" ht="12.75">
      <c r="B22" s="54"/>
      <c r="C22" s="55"/>
      <c r="D22" s="1468"/>
      <c r="E22" s="1469"/>
      <c r="F22" s="1468"/>
      <c r="G22" s="1470"/>
      <c r="H22" s="56"/>
    </row>
    <row r="23" spans="1:10" ht="12.75">
      <c r="B23" s="54"/>
      <c r="C23" s="55"/>
      <c r="D23" s="1468"/>
      <c r="E23" s="1469"/>
      <c r="F23" s="1468"/>
      <c r="G23" s="1470"/>
      <c r="H23" s="56"/>
    </row>
    <row r="24" spans="1:10" ht="12.75">
      <c r="B24" s="54"/>
      <c r="C24" s="55"/>
      <c r="D24" s="1468"/>
      <c r="E24" s="1469"/>
      <c r="F24" s="1468"/>
      <c r="G24" s="1470"/>
      <c r="H24" s="56"/>
    </row>
    <row r="25" spans="1:10" ht="12.75"/>
    <row r="26" spans="1:10" ht="12.75"/>
    <row r="27" spans="1:10" ht="12.75" customHeight="1">
      <c r="B27" s="1473" t="s">
        <v>55</v>
      </c>
      <c r="C27" s="1475"/>
      <c r="D27" s="1473" t="s">
        <v>46</v>
      </c>
      <c r="E27" s="1475"/>
      <c r="F27" s="1476" t="s">
        <v>54</v>
      </c>
      <c r="G27" s="1488"/>
      <c r="H27" s="1488"/>
    </row>
    <row r="28" spans="1:10" ht="12.75" customHeight="1">
      <c r="B28" s="1489"/>
      <c r="C28" s="1490"/>
      <c r="D28" s="1491" t="s">
        <v>21</v>
      </c>
      <c r="E28" s="1492"/>
      <c r="F28" s="1493"/>
      <c r="G28" s="1494"/>
      <c r="H28" s="1495"/>
    </row>
    <row r="29" spans="1:10" ht="12.75" customHeight="1">
      <c r="B29" s="1496"/>
      <c r="C29" s="1497"/>
      <c r="D29" s="1498" t="s">
        <v>47</v>
      </c>
      <c r="E29" s="1499"/>
      <c r="F29" s="1500"/>
      <c r="G29" s="1501"/>
      <c r="H29" s="1502"/>
    </row>
    <row r="30" spans="1:10" ht="12.75">
      <c r="B30" s="1496"/>
      <c r="C30" s="1497"/>
      <c r="D30" s="1498" t="s">
        <v>48</v>
      </c>
      <c r="E30" s="1499"/>
      <c r="F30" s="1500"/>
      <c r="G30" s="1501"/>
      <c r="H30" s="1502"/>
    </row>
    <row r="31" spans="1:10" ht="12.75" customHeight="1">
      <c r="B31" s="1496"/>
      <c r="C31" s="1497"/>
      <c r="D31" s="1498" t="s">
        <v>49</v>
      </c>
      <c r="E31" s="1499"/>
      <c r="F31" s="57"/>
      <c r="G31" s="58"/>
      <c r="H31" s="59"/>
    </row>
    <row r="32" spans="1:10" ht="12.75">
      <c r="B32" s="1496"/>
      <c r="C32" s="1497"/>
      <c r="D32" s="1498" t="s">
        <v>50</v>
      </c>
      <c r="E32" s="1499"/>
      <c r="F32" s="1500"/>
      <c r="G32" s="1501"/>
      <c r="H32" s="1502"/>
    </row>
    <row r="33" spans="1:9" ht="12.75">
      <c r="B33" s="1496"/>
      <c r="C33" s="1497"/>
      <c r="D33" s="1498" t="s">
        <v>51</v>
      </c>
      <c r="E33" s="1499"/>
      <c r="F33" s="1500"/>
      <c r="G33" s="1501"/>
      <c r="H33" s="1502"/>
    </row>
    <row r="34" spans="1:9" ht="12.75">
      <c r="B34" s="61"/>
      <c r="C34" s="60"/>
      <c r="D34" s="1510" t="s">
        <v>52</v>
      </c>
      <c r="E34" s="1499"/>
      <c r="F34" s="62"/>
      <c r="G34" s="63"/>
      <c r="H34" s="59"/>
    </row>
    <row r="35" spans="1:9" ht="12.75">
      <c r="B35" s="1496"/>
      <c r="C35" s="1497"/>
      <c r="D35" s="1498" t="s">
        <v>53</v>
      </c>
      <c r="E35" s="1499"/>
      <c r="F35" s="57"/>
      <c r="G35" s="58"/>
      <c r="H35" s="59"/>
    </row>
    <row r="36" spans="1:9" ht="12.75" customHeight="1">
      <c r="B36" s="1496"/>
      <c r="C36" s="1497"/>
      <c r="D36" s="1511"/>
      <c r="E36" s="1512"/>
      <c r="F36" s="1500"/>
      <c r="G36" s="1501"/>
      <c r="H36" s="1502"/>
    </row>
    <row r="37" spans="1:9" ht="12.75">
      <c r="B37" s="11"/>
      <c r="C37" s="11"/>
      <c r="D37" s="10"/>
      <c r="E37" s="10"/>
      <c r="F37" s="1"/>
      <c r="G37" s="10"/>
      <c r="H37" s="10"/>
    </row>
    <row r="38" spans="1:9" ht="12" customHeight="1">
      <c r="A38" s="91"/>
      <c r="B38" s="91"/>
      <c r="C38" s="91"/>
      <c r="D38" s="91"/>
      <c r="E38" s="91"/>
      <c r="F38" s="91"/>
      <c r="G38" s="91"/>
      <c r="H38" s="1508" t="s">
        <v>279</v>
      </c>
      <c r="I38" s="1508"/>
    </row>
    <row r="39" spans="1:9" ht="15.75" hidden="1" customHeight="1">
      <c r="A39" s="12"/>
      <c r="B39" s="1509"/>
      <c r="C39" s="12"/>
      <c r="D39" s="12"/>
      <c r="E39" s="12"/>
      <c r="F39" s="12"/>
      <c r="G39" s="12"/>
      <c r="H39" s="12"/>
      <c r="I39" s="12"/>
    </row>
    <row r="40" spans="1:9" ht="15.75" hidden="1" customHeight="1">
      <c r="A40" s="5"/>
      <c r="B40" s="1509"/>
      <c r="C40" s="12"/>
      <c r="D40" s="5"/>
      <c r="E40" s="5"/>
      <c r="F40" s="5"/>
      <c r="G40" s="5"/>
      <c r="H40" s="5"/>
      <c r="I40" s="5"/>
    </row>
    <row r="41" spans="1:9" ht="12.75" hidden="1">
      <c r="A41" s="5"/>
      <c r="B41" s="1505"/>
      <c r="C41" s="1506"/>
      <c r="D41" s="1506"/>
      <c r="E41" s="1506"/>
      <c r="F41" s="1506"/>
      <c r="G41" s="1506"/>
      <c r="H41" s="1506"/>
      <c r="I41" s="5"/>
    </row>
    <row r="42" spans="1:9" ht="12.75" hidden="1">
      <c r="A42" s="5"/>
      <c r="B42" s="1505"/>
      <c r="C42" s="1506"/>
      <c r="D42" s="1506"/>
      <c r="E42" s="1506"/>
      <c r="F42" s="1506"/>
      <c r="G42" s="1506"/>
      <c r="H42" s="1506"/>
      <c r="I42" s="5"/>
    </row>
    <row r="43" spans="1:9" ht="12.75" hidden="1">
      <c r="A43" s="5"/>
      <c r="B43" s="1505"/>
      <c r="C43" s="1504"/>
      <c r="D43" s="1504"/>
      <c r="E43" s="1504"/>
      <c r="F43" s="1504"/>
      <c r="G43" s="1504"/>
      <c r="H43" s="1504"/>
      <c r="I43" s="5"/>
    </row>
    <row r="44" spans="1:9" ht="12.75" hidden="1">
      <c r="A44" s="5"/>
      <c r="B44" s="1505"/>
      <c r="C44" s="1504"/>
      <c r="D44" s="1504"/>
      <c r="E44" s="1504"/>
      <c r="F44" s="1504"/>
      <c r="G44" s="1504"/>
      <c r="H44" s="1504"/>
      <c r="I44" s="5"/>
    </row>
    <row r="45" spans="1:9" ht="12.75" hidden="1">
      <c r="A45" s="5"/>
      <c r="B45" s="1504"/>
      <c r="C45" s="1504"/>
      <c r="D45" s="1504"/>
      <c r="E45" s="1504"/>
      <c r="F45" s="1504"/>
      <c r="G45" s="1504"/>
      <c r="H45" s="1504"/>
      <c r="I45" s="5"/>
    </row>
    <row r="46" spans="1:9" ht="12.75" hidden="1">
      <c r="A46" s="5"/>
      <c r="B46" s="1505"/>
      <c r="C46" s="1506"/>
      <c r="D46" s="1506"/>
      <c r="E46" s="1506"/>
      <c r="F46" s="1506"/>
      <c r="G46" s="1506"/>
      <c r="H46" s="1506"/>
      <c r="I46" s="5"/>
    </row>
    <row r="47" spans="1:9" ht="12.75" hidden="1">
      <c r="A47" s="5"/>
      <c r="B47" s="1505"/>
      <c r="C47" s="1506"/>
      <c r="D47" s="1506"/>
      <c r="E47" s="1506"/>
      <c r="F47" s="1506"/>
      <c r="G47" s="1506"/>
      <c r="H47" s="1506"/>
      <c r="I47" s="5"/>
    </row>
    <row r="48" spans="1:9" ht="12.75" hidden="1">
      <c r="A48" s="5"/>
      <c r="B48" s="1505"/>
      <c r="C48" s="1505"/>
      <c r="D48" s="1505"/>
      <c r="E48" s="1505"/>
      <c r="F48" s="1505"/>
      <c r="G48" s="1505"/>
      <c r="H48" s="1505"/>
      <c r="I48" s="5"/>
    </row>
    <row r="49" spans="1:9" ht="12.75" hidden="1">
      <c r="A49" s="5"/>
      <c r="B49" s="46"/>
      <c r="C49" s="46"/>
      <c r="D49" s="46"/>
      <c r="E49" s="46"/>
      <c r="F49" s="46"/>
      <c r="G49" s="46"/>
      <c r="H49" s="46"/>
      <c r="I49" s="5"/>
    </row>
    <row r="50" spans="1:9" ht="14.25" hidden="1" customHeight="1">
      <c r="A50" s="5"/>
      <c r="B50" s="1505"/>
      <c r="C50" s="1505"/>
      <c r="D50" s="1505"/>
      <c r="E50" s="1505"/>
      <c r="F50" s="1505"/>
      <c r="G50" s="1505"/>
      <c r="H50" s="1505"/>
      <c r="I50" s="5"/>
    </row>
    <row r="51" spans="1:9" ht="13.5" hidden="1" customHeight="1">
      <c r="A51" s="5"/>
      <c r="B51" s="1505"/>
      <c r="C51" s="1505"/>
      <c r="D51" s="1505"/>
      <c r="E51" s="1505"/>
      <c r="F51" s="1505"/>
      <c r="G51" s="1505"/>
      <c r="H51" s="1505"/>
      <c r="I51" s="5"/>
    </row>
    <row r="52" spans="1:9" ht="12.75" hidden="1">
      <c r="A52" s="5"/>
      <c r="B52" s="46"/>
      <c r="C52" s="46"/>
      <c r="D52" s="46"/>
      <c r="E52" s="46"/>
      <c r="F52" s="46"/>
      <c r="G52" s="46"/>
      <c r="H52" s="46"/>
      <c r="I52" s="5"/>
    </row>
    <row r="53" spans="1:9" ht="12.75" hidden="1">
      <c r="A53" s="5"/>
      <c r="B53" s="13"/>
      <c r="C53" s="13"/>
      <c r="D53" s="13"/>
      <c r="E53" s="13"/>
      <c r="F53" s="13"/>
      <c r="G53" s="13"/>
      <c r="H53" s="13"/>
      <c r="I53" s="5"/>
    </row>
    <row r="54" spans="1:9" ht="12.75" hidden="1">
      <c r="A54" s="5"/>
      <c r="B54" s="13"/>
      <c r="C54" s="13"/>
      <c r="D54" s="13"/>
      <c r="E54" s="13"/>
      <c r="F54" s="13"/>
      <c r="G54" s="13"/>
      <c r="H54" s="13"/>
      <c r="I54" s="5"/>
    </row>
    <row r="55" spans="1:9" ht="12.75" hidden="1">
      <c r="A55" s="5"/>
      <c r="B55" s="14"/>
      <c r="C55" s="14"/>
      <c r="D55" s="14"/>
      <c r="E55" s="14"/>
      <c r="F55" s="14"/>
      <c r="G55" s="14"/>
      <c r="H55" s="14"/>
      <c r="I55" s="5"/>
    </row>
    <row r="56" spans="1:9" ht="15.75" hidden="1" customHeight="1">
      <c r="A56" s="12"/>
      <c r="B56" s="1507"/>
      <c r="C56" s="1507"/>
      <c r="D56" s="1507"/>
      <c r="E56" s="12"/>
      <c r="F56" s="12"/>
      <c r="G56" s="12"/>
      <c r="H56" s="12"/>
      <c r="I56" s="12"/>
    </row>
    <row r="57" spans="1:9" ht="15.75" hidden="1" customHeight="1">
      <c r="A57" s="5"/>
      <c r="B57" s="1507"/>
      <c r="C57" s="1507"/>
      <c r="D57" s="1507"/>
      <c r="E57" s="12"/>
      <c r="F57" s="5"/>
      <c r="G57" s="5"/>
      <c r="H57" s="5"/>
      <c r="I57" s="5"/>
    </row>
    <row r="58" spans="1:9" ht="12.75" hidden="1">
      <c r="A58" s="5"/>
      <c r="B58" s="1503"/>
      <c r="C58" s="1503"/>
      <c r="D58" s="1503"/>
      <c r="E58" s="1503"/>
      <c r="F58" s="1503"/>
      <c r="G58" s="1503"/>
      <c r="H58" s="1503"/>
      <c r="I58" s="5"/>
    </row>
    <row r="59" spans="1:9" ht="12.75" hidden="1">
      <c r="A59" s="5"/>
      <c r="B59" s="1503"/>
      <c r="C59" s="1503"/>
      <c r="D59" s="1503"/>
      <c r="E59" s="1503"/>
      <c r="F59" s="1503"/>
      <c r="G59" s="1503"/>
      <c r="H59" s="1503"/>
      <c r="I59" s="5"/>
    </row>
    <row r="60" spans="1:9" ht="12.75" hidden="1">
      <c r="B60" s="15"/>
      <c r="C60" s="15"/>
      <c r="D60" s="15"/>
      <c r="E60" s="15"/>
      <c r="F60" s="15"/>
      <c r="G60" s="15"/>
      <c r="H60" s="15"/>
    </row>
    <row r="61" spans="1:9" ht="12.75" hidden="1">
      <c r="B61" s="15"/>
      <c r="C61" s="15"/>
      <c r="D61" s="15"/>
      <c r="E61" s="15"/>
      <c r="F61" s="15"/>
      <c r="G61" s="15"/>
      <c r="H61" s="15"/>
    </row>
    <row r="62" spans="1:9" ht="12.75" hidden="1">
      <c r="B62" s="15"/>
      <c r="C62" s="15"/>
      <c r="D62" s="15"/>
      <c r="E62" s="15"/>
      <c r="F62" s="15"/>
      <c r="G62" s="15"/>
      <c r="H62" s="15"/>
    </row>
    <row r="63" spans="1:9" ht="12.75" hidden="1">
      <c r="B63" s="15"/>
      <c r="C63" s="15"/>
      <c r="D63" s="15"/>
      <c r="E63" s="15"/>
      <c r="F63" s="15"/>
      <c r="G63" s="15"/>
      <c r="H63" s="15"/>
    </row>
    <row r="64" spans="1:9" ht="12.75" hidden="1">
      <c r="B64" s="15"/>
      <c r="C64" s="15"/>
      <c r="D64" s="15"/>
      <c r="E64" s="15"/>
      <c r="F64" s="15"/>
      <c r="G64" s="15"/>
      <c r="H64" s="15"/>
    </row>
    <row r="65" spans="2:8" ht="12.75" hidden="1">
      <c r="B65" s="15"/>
      <c r="C65" s="15"/>
      <c r="D65" s="15"/>
      <c r="E65" s="15"/>
      <c r="F65" s="15"/>
      <c r="G65" s="15"/>
      <c r="H65" s="15"/>
    </row>
    <row r="66" spans="2:8" ht="12.75" hidden="1">
      <c r="B66" s="15"/>
      <c r="C66" s="15"/>
      <c r="D66" s="15"/>
      <c r="E66" s="15"/>
      <c r="F66" s="15"/>
      <c r="G66" s="15"/>
      <c r="H66" s="15"/>
    </row>
    <row r="67" spans="2:8" ht="12.75" hidden="1">
      <c r="B67" s="15"/>
      <c r="C67" s="15"/>
      <c r="D67" s="15"/>
      <c r="E67" s="15"/>
      <c r="F67" s="15"/>
      <c r="G67" s="15"/>
      <c r="H67" s="15"/>
    </row>
    <row r="68" spans="2:8" ht="12.75" hidden="1">
      <c r="B68" s="15"/>
      <c r="C68" s="15"/>
      <c r="D68" s="15"/>
      <c r="E68" s="15"/>
      <c r="F68" s="15"/>
      <c r="G68" s="15"/>
      <c r="H68" s="15"/>
    </row>
    <row r="69" spans="2:8" ht="12.75" hidden="1">
      <c r="B69" s="15"/>
      <c r="C69" s="15"/>
      <c r="D69" s="15"/>
      <c r="E69" s="15"/>
      <c r="F69" s="15"/>
      <c r="G69" s="15"/>
      <c r="H69" s="15"/>
    </row>
    <row r="70" spans="2:8" ht="12.75" hidden="1">
      <c r="B70" s="15"/>
      <c r="C70" s="15"/>
      <c r="D70" s="15"/>
      <c r="E70" s="15"/>
      <c r="F70" s="15"/>
      <c r="G70" s="15"/>
      <c r="H70" s="15"/>
    </row>
    <row r="71" spans="2:8" ht="12.75" hidden="1">
      <c r="B71" s="15"/>
      <c r="C71" s="15"/>
      <c r="D71" s="15"/>
      <c r="E71" s="15"/>
      <c r="F71" s="15"/>
      <c r="G71" s="15"/>
      <c r="H71" s="15"/>
    </row>
    <row r="72" spans="2:8" ht="12.75" hidden="1">
      <c r="B72" s="15"/>
      <c r="C72" s="15"/>
      <c r="D72" s="15"/>
      <c r="E72" s="15"/>
      <c r="F72" s="15"/>
      <c r="G72" s="15"/>
      <c r="H72" s="15"/>
    </row>
    <row r="73" spans="2:8" ht="12.75" hidden="1">
      <c r="B73" s="15"/>
      <c r="C73" s="15"/>
      <c r="D73" s="15"/>
      <c r="E73" s="15"/>
      <c r="F73" s="15"/>
      <c r="G73" s="15"/>
      <c r="H73" s="15"/>
    </row>
    <row r="74" spans="2:8" ht="12.75" hidden="1">
      <c r="B74" s="15"/>
      <c r="C74" s="15"/>
      <c r="D74" s="15"/>
      <c r="E74" s="15"/>
      <c r="F74" s="15"/>
      <c r="G74" s="15"/>
      <c r="H74" s="15"/>
    </row>
    <row r="75" spans="2:8" ht="12.75" hidden="1">
      <c r="B75" s="15"/>
      <c r="C75" s="15"/>
      <c r="D75" s="15"/>
      <c r="E75" s="15"/>
      <c r="F75" s="15"/>
      <c r="G75" s="15"/>
      <c r="H75" s="15"/>
    </row>
    <row r="76" spans="2:8" ht="12.75" hidden="1">
      <c r="B76" s="15"/>
      <c r="C76" s="15"/>
      <c r="D76" s="15"/>
      <c r="E76" s="15"/>
      <c r="F76" s="15"/>
      <c r="G76" s="15"/>
      <c r="H76" s="15"/>
    </row>
    <row r="77" spans="2:8" ht="12.75" hidden="1">
      <c r="B77" s="15"/>
      <c r="C77" s="15"/>
      <c r="D77" s="15"/>
      <c r="E77" s="15"/>
      <c r="F77" s="15"/>
      <c r="G77" s="15"/>
      <c r="H77" s="15"/>
    </row>
    <row r="78" spans="2:8" ht="12.75" hidden="1">
      <c r="B78" s="15"/>
      <c r="C78" s="15"/>
      <c r="D78" s="15"/>
      <c r="E78" s="15"/>
      <c r="F78" s="15"/>
      <c r="G78" s="15"/>
      <c r="H78" s="15"/>
    </row>
    <row r="79" spans="2:8" ht="12.75" hidden="1">
      <c r="B79" s="15"/>
      <c r="C79" s="15"/>
      <c r="D79" s="15"/>
      <c r="E79" s="15"/>
      <c r="F79" s="15"/>
      <c r="G79" s="15"/>
      <c r="H79" s="15"/>
    </row>
    <row r="80" spans="2:8" ht="12.75" hidden="1">
      <c r="B80" s="15"/>
      <c r="C80" s="15"/>
      <c r="D80" s="15"/>
      <c r="E80" s="15"/>
      <c r="F80" s="15"/>
      <c r="G80" s="15"/>
      <c r="H80" s="15"/>
    </row>
    <row r="81" spans="2:8" ht="12.75" hidden="1">
      <c r="B81" s="15"/>
      <c r="C81" s="15"/>
      <c r="D81" s="15"/>
      <c r="E81" s="15"/>
      <c r="F81" s="15"/>
      <c r="G81" s="15"/>
      <c r="H81" s="15"/>
    </row>
    <row r="82" spans="2:8" ht="12.75" hidden="1">
      <c r="B82" s="15"/>
      <c r="C82" s="15"/>
      <c r="D82" s="15"/>
      <c r="E82" s="15"/>
      <c r="F82" s="15"/>
      <c r="G82" s="15"/>
      <c r="H82" s="15"/>
    </row>
    <row r="83" spans="2:8" ht="12.75" hidden="1">
      <c r="B83" s="15"/>
      <c r="C83" s="15"/>
      <c r="D83" s="15"/>
      <c r="E83" s="15"/>
      <c r="F83" s="15"/>
      <c r="G83" s="15"/>
      <c r="H83" s="15"/>
    </row>
    <row r="84" spans="2:8" ht="12.75" hidden="1">
      <c r="B84" s="15"/>
      <c r="C84" s="15"/>
      <c r="D84" s="15"/>
      <c r="E84" s="15"/>
      <c r="F84" s="15"/>
      <c r="G84" s="15"/>
      <c r="H84" s="15"/>
    </row>
    <row r="85" spans="2:8" ht="12.75" hidden="1">
      <c r="B85" s="15"/>
      <c r="C85" s="15"/>
      <c r="D85" s="15"/>
      <c r="E85" s="15"/>
      <c r="F85" s="15"/>
      <c r="G85" s="15"/>
      <c r="H85" s="15"/>
    </row>
    <row r="86" spans="2:8" ht="12.75" hidden="1">
      <c r="B86" s="15"/>
      <c r="C86" s="15"/>
      <c r="D86" s="15"/>
      <c r="E86" s="15"/>
      <c r="F86" s="15"/>
      <c r="G86" s="15"/>
      <c r="H86" s="15"/>
    </row>
    <row r="87" spans="2:8" ht="12.75" hidden="1">
      <c r="B87" s="15"/>
      <c r="C87" s="15"/>
      <c r="D87" s="15"/>
      <c r="E87" s="15"/>
      <c r="F87" s="15"/>
      <c r="G87" s="15"/>
      <c r="H87" s="15"/>
    </row>
    <row r="88" spans="2:8" ht="12.75" hidden="1">
      <c r="B88" s="15"/>
      <c r="C88" s="15"/>
      <c r="D88" s="15"/>
      <c r="E88" s="15"/>
      <c r="F88" s="15"/>
      <c r="G88" s="15"/>
      <c r="H88" s="15"/>
    </row>
    <row r="89" spans="2:8" ht="12.75" hidden="1">
      <c r="B89" s="15"/>
      <c r="C89" s="15"/>
      <c r="D89" s="15"/>
      <c r="E89" s="15"/>
      <c r="F89" s="15"/>
      <c r="G89" s="15"/>
      <c r="H89" s="15"/>
    </row>
    <row r="90" spans="2:8" ht="12.75" hidden="1">
      <c r="B90" s="15"/>
      <c r="C90" s="15"/>
      <c r="D90" s="15"/>
      <c r="E90" s="15"/>
      <c r="F90" s="15"/>
      <c r="G90" s="15"/>
      <c r="H90" s="15"/>
    </row>
    <row r="91" spans="2:8" ht="12.75" hidden="1">
      <c r="B91" s="15"/>
      <c r="C91" s="15"/>
      <c r="D91" s="15"/>
      <c r="E91" s="15"/>
      <c r="F91" s="15"/>
      <c r="G91" s="15"/>
      <c r="H91" s="15"/>
    </row>
    <row r="92" spans="2:8" ht="12.75" hidden="1">
      <c r="B92" s="15"/>
      <c r="C92" s="15"/>
      <c r="D92" s="15"/>
      <c r="E92" s="15"/>
      <c r="F92" s="15"/>
      <c r="G92" s="15"/>
      <c r="H92" s="15"/>
    </row>
    <row r="93" spans="2:8" ht="12.75" hidden="1">
      <c r="B93" s="15"/>
      <c r="C93" s="15"/>
      <c r="D93" s="15"/>
      <c r="E93" s="15"/>
      <c r="F93" s="15"/>
      <c r="G93" s="15"/>
      <c r="H93" s="15"/>
    </row>
    <row r="94" spans="2:8" ht="12.75" hidden="1">
      <c r="B94" s="15"/>
      <c r="C94" s="15"/>
      <c r="D94" s="15"/>
      <c r="E94" s="15"/>
      <c r="F94" s="15"/>
      <c r="G94" s="15"/>
      <c r="H94" s="15"/>
    </row>
    <row r="95" spans="2:8" ht="12.75" hidden="1">
      <c r="B95" s="15"/>
      <c r="C95" s="15"/>
      <c r="D95" s="15"/>
      <c r="E95" s="15"/>
      <c r="F95" s="15"/>
      <c r="G95" s="15"/>
      <c r="H95" s="15"/>
    </row>
    <row r="96" spans="2:8" ht="12.75" hidden="1">
      <c r="B96" s="15"/>
      <c r="C96" s="15"/>
      <c r="D96" s="15"/>
      <c r="E96" s="15"/>
      <c r="F96" s="15"/>
      <c r="G96" s="15"/>
      <c r="H96" s="15"/>
    </row>
    <row r="97" spans="2:8" ht="12.75" hidden="1">
      <c r="B97" s="15"/>
      <c r="C97" s="15"/>
      <c r="D97" s="15"/>
      <c r="E97" s="15"/>
      <c r="F97" s="15"/>
      <c r="G97" s="15"/>
      <c r="H97" s="15"/>
    </row>
    <row r="98" spans="2:8" ht="12.75" hidden="1">
      <c r="B98" s="15"/>
      <c r="C98" s="15"/>
      <c r="D98" s="15"/>
      <c r="E98" s="15"/>
      <c r="F98" s="15"/>
      <c r="G98" s="15"/>
      <c r="H98" s="15"/>
    </row>
    <row r="99" spans="2:8" ht="12.75" hidden="1">
      <c r="B99" s="15"/>
      <c r="C99" s="15"/>
      <c r="D99" s="15"/>
      <c r="E99" s="15"/>
      <c r="F99" s="15"/>
      <c r="G99" s="15"/>
      <c r="H99" s="15"/>
    </row>
    <row r="100" spans="2:8" ht="12.75" hidden="1">
      <c r="B100" s="15"/>
      <c r="C100" s="15"/>
      <c r="D100" s="15"/>
      <c r="E100" s="15"/>
      <c r="F100" s="15"/>
      <c r="G100" s="15"/>
      <c r="H100" s="15"/>
    </row>
    <row r="101" spans="2:8" ht="12.75" hidden="1">
      <c r="B101" s="15"/>
      <c r="C101" s="15"/>
      <c r="D101" s="15"/>
      <c r="E101" s="15"/>
      <c r="F101" s="15"/>
      <c r="G101" s="15"/>
      <c r="H101" s="15"/>
    </row>
    <row r="102" spans="2:8" ht="12.75" hidden="1">
      <c r="B102" s="15"/>
      <c r="C102" s="15"/>
      <c r="D102" s="15"/>
      <c r="E102" s="15"/>
      <c r="F102" s="15"/>
      <c r="G102" s="15"/>
      <c r="H102" s="15"/>
    </row>
    <row r="103" spans="2:8" ht="12.75" hidden="1">
      <c r="B103" s="15"/>
      <c r="C103" s="15"/>
      <c r="D103" s="15"/>
      <c r="E103" s="15"/>
      <c r="F103" s="15"/>
      <c r="G103" s="15"/>
      <c r="H103" s="15"/>
    </row>
    <row r="104" spans="2:8" ht="12.75" hidden="1">
      <c r="B104" s="15"/>
      <c r="C104" s="15"/>
      <c r="D104" s="15"/>
      <c r="E104" s="15"/>
      <c r="F104" s="15"/>
      <c r="G104" s="15"/>
      <c r="H104" s="15"/>
    </row>
    <row r="105" spans="2:8" ht="12.75" hidden="1">
      <c r="B105" s="15"/>
      <c r="C105" s="15"/>
      <c r="D105" s="15"/>
      <c r="E105" s="15"/>
      <c r="F105" s="15"/>
      <c r="G105" s="15"/>
      <c r="H105" s="15"/>
    </row>
    <row r="106" spans="2:8" ht="12.75" hidden="1">
      <c r="B106" s="15"/>
      <c r="C106" s="15"/>
      <c r="D106" s="15"/>
      <c r="E106" s="15"/>
      <c r="F106" s="15"/>
      <c r="G106" s="15"/>
      <c r="H106" s="15"/>
    </row>
    <row r="107" spans="2:8" ht="12.75" hidden="1">
      <c r="B107" s="15"/>
      <c r="C107" s="15"/>
      <c r="D107" s="15"/>
      <c r="E107" s="15"/>
      <c r="F107" s="15"/>
      <c r="G107" s="15"/>
      <c r="H107" s="15"/>
    </row>
    <row r="108" spans="2:8" ht="12.75" hidden="1">
      <c r="B108" s="15"/>
      <c r="C108" s="15"/>
      <c r="D108" s="15"/>
      <c r="E108" s="15"/>
      <c r="F108" s="15"/>
      <c r="G108" s="15"/>
      <c r="H108" s="15"/>
    </row>
    <row r="109" spans="2:8" ht="12.75" hidden="1">
      <c r="B109" s="15"/>
      <c r="C109" s="15"/>
      <c r="D109" s="15"/>
      <c r="E109" s="15"/>
      <c r="F109" s="15"/>
      <c r="G109" s="15"/>
      <c r="H109" s="15"/>
    </row>
    <row r="110" spans="2:8" ht="12.75" hidden="1">
      <c r="B110" s="15"/>
      <c r="C110" s="15"/>
      <c r="D110" s="15"/>
      <c r="E110" s="15"/>
      <c r="F110" s="15"/>
      <c r="G110" s="15"/>
      <c r="H110" s="15"/>
    </row>
    <row r="111" spans="2:8" ht="12.75" hidden="1">
      <c r="B111" s="15"/>
      <c r="C111" s="15"/>
      <c r="D111" s="15"/>
      <c r="E111" s="15"/>
      <c r="F111" s="15"/>
      <c r="G111" s="15"/>
      <c r="H111" s="15"/>
    </row>
    <row r="112" spans="2:8" ht="12.75" hidden="1">
      <c r="B112" s="15"/>
      <c r="C112" s="15"/>
      <c r="D112" s="15"/>
      <c r="E112" s="15"/>
      <c r="F112" s="15"/>
      <c r="G112" s="15"/>
      <c r="H112" s="15"/>
    </row>
    <row r="113" spans="2:8" ht="12.75" hidden="1">
      <c r="B113" s="15"/>
      <c r="C113" s="15"/>
      <c r="D113" s="15"/>
      <c r="E113" s="15"/>
      <c r="F113" s="15"/>
      <c r="G113" s="15"/>
      <c r="H113" s="15"/>
    </row>
    <row r="114" spans="2:8" ht="12.75" hidden="1">
      <c r="B114" s="15"/>
      <c r="C114" s="15"/>
      <c r="D114" s="15"/>
      <c r="E114" s="15"/>
      <c r="F114" s="15"/>
      <c r="G114" s="15"/>
      <c r="H114" s="15"/>
    </row>
    <row r="115" spans="2:8" ht="12.75" hidden="1">
      <c r="B115" s="15"/>
      <c r="C115" s="15"/>
      <c r="D115" s="15"/>
      <c r="E115" s="15"/>
      <c r="F115" s="15"/>
      <c r="G115" s="15"/>
      <c r="H115" s="15"/>
    </row>
    <row r="116" spans="2:8" ht="12.75" hidden="1">
      <c r="B116" s="15"/>
      <c r="C116" s="15"/>
      <c r="D116" s="15"/>
      <c r="E116" s="15"/>
      <c r="F116" s="15"/>
      <c r="G116" s="15"/>
      <c r="H116" s="15"/>
    </row>
    <row r="117" spans="2:8" ht="12.75" hidden="1">
      <c r="B117" s="15"/>
      <c r="C117" s="15"/>
      <c r="D117" s="15"/>
      <c r="E117" s="15"/>
      <c r="F117" s="15"/>
      <c r="G117" s="15"/>
      <c r="H117" s="15"/>
    </row>
    <row r="118" spans="2:8" ht="12.75" hidden="1">
      <c r="B118" s="15"/>
      <c r="C118" s="15"/>
      <c r="D118" s="15"/>
      <c r="E118" s="15"/>
      <c r="F118" s="15"/>
      <c r="G118" s="15"/>
      <c r="H118" s="15"/>
    </row>
    <row r="119" spans="2:8" ht="12.75" hidden="1">
      <c r="B119" s="15"/>
      <c r="C119" s="15"/>
      <c r="D119" s="15"/>
      <c r="E119" s="15"/>
      <c r="F119" s="15"/>
      <c r="G119" s="15"/>
      <c r="H119" s="15"/>
    </row>
    <row r="120" spans="2:8" ht="12.75" hidden="1">
      <c r="B120" s="15"/>
      <c r="C120" s="15"/>
      <c r="D120" s="15"/>
      <c r="E120" s="15"/>
      <c r="F120" s="15"/>
      <c r="G120" s="15"/>
      <c r="H120" s="15"/>
    </row>
    <row r="121" spans="2:8" ht="12.75" hidden="1">
      <c r="B121" s="15"/>
      <c r="C121" s="15"/>
      <c r="D121" s="15"/>
      <c r="E121" s="15"/>
      <c r="F121" s="15"/>
      <c r="G121" s="15"/>
      <c r="H121" s="15"/>
    </row>
    <row r="122" spans="2:8" ht="12.75" hidden="1">
      <c r="B122" s="15"/>
      <c r="C122" s="15"/>
      <c r="D122" s="15"/>
      <c r="E122" s="15"/>
      <c r="F122" s="15"/>
      <c r="G122" s="15"/>
      <c r="H122" s="15"/>
    </row>
    <row r="123" spans="2:8" ht="12.75" hidden="1">
      <c r="B123" s="15"/>
      <c r="C123" s="15"/>
      <c r="D123" s="15"/>
      <c r="E123" s="15"/>
      <c r="F123" s="15"/>
      <c r="G123" s="15"/>
      <c r="H123" s="15"/>
    </row>
    <row r="124" spans="2:8" ht="12.75" hidden="1">
      <c r="B124" s="15"/>
      <c r="C124" s="15"/>
      <c r="D124" s="15"/>
      <c r="E124" s="15"/>
      <c r="F124" s="15"/>
      <c r="G124" s="15"/>
      <c r="H124" s="15"/>
    </row>
    <row r="125" spans="2:8" ht="12.75" hidden="1">
      <c r="B125" s="15"/>
      <c r="C125" s="15"/>
      <c r="D125" s="15"/>
      <c r="E125" s="15"/>
      <c r="F125" s="15"/>
      <c r="G125" s="15"/>
      <c r="H125" s="15"/>
    </row>
    <row r="126" spans="2:8" ht="12.75" hidden="1">
      <c r="B126" s="15"/>
      <c r="C126" s="15"/>
      <c r="D126" s="15"/>
      <c r="E126" s="15"/>
      <c r="F126" s="15"/>
      <c r="G126" s="15"/>
      <c r="H126" s="15"/>
    </row>
    <row r="127" spans="2:8" ht="12.75" hidden="1">
      <c r="B127" s="15"/>
      <c r="C127" s="15"/>
      <c r="D127" s="15"/>
      <c r="E127" s="15"/>
      <c r="F127" s="15"/>
      <c r="G127" s="15"/>
      <c r="H127" s="15"/>
    </row>
    <row r="128" spans="2:8" ht="12.75" hidden="1">
      <c r="B128" s="15"/>
      <c r="C128" s="15"/>
      <c r="D128" s="15"/>
      <c r="E128" s="15"/>
      <c r="F128" s="15"/>
      <c r="G128" s="15"/>
      <c r="H128" s="15"/>
    </row>
    <row r="129" spans="2:8" ht="12.75" hidden="1">
      <c r="B129" s="15"/>
      <c r="C129" s="15"/>
      <c r="D129" s="15"/>
      <c r="E129" s="15"/>
      <c r="F129" s="15"/>
      <c r="G129" s="15"/>
      <c r="H129" s="15"/>
    </row>
    <row r="130" spans="2:8" ht="12.75" hidden="1">
      <c r="B130" s="15"/>
      <c r="C130" s="15"/>
      <c r="D130" s="15"/>
      <c r="E130" s="15"/>
      <c r="F130" s="15"/>
      <c r="G130" s="15"/>
      <c r="H130" s="15"/>
    </row>
    <row r="131" spans="2:8" ht="12.75" hidden="1">
      <c r="B131" s="15"/>
      <c r="C131" s="15"/>
      <c r="D131" s="15"/>
      <c r="E131" s="15"/>
      <c r="F131" s="15"/>
      <c r="G131" s="15"/>
      <c r="H131" s="15"/>
    </row>
    <row r="132" spans="2:8" ht="12.75" hidden="1">
      <c r="B132" s="15"/>
      <c r="C132" s="15"/>
      <c r="D132" s="15"/>
      <c r="E132" s="15"/>
      <c r="F132" s="15"/>
      <c r="G132" s="15"/>
      <c r="H132" s="15"/>
    </row>
    <row r="133" spans="2:8" ht="12.75" hidden="1">
      <c r="B133" s="15"/>
      <c r="C133" s="15"/>
      <c r="D133" s="15"/>
      <c r="E133" s="15"/>
      <c r="F133" s="15"/>
      <c r="G133" s="15"/>
      <c r="H133" s="15"/>
    </row>
    <row r="134" spans="2:8" ht="12.75" hidden="1">
      <c r="B134" s="15"/>
      <c r="C134" s="15"/>
      <c r="D134" s="15"/>
      <c r="E134" s="15"/>
      <c r="F134" s="15"/>
      <c r="G134" s="15"/>
      <c r="H134" s="15"/>
    </row>
    <row r="135" spans="2:8" ht="12.75" hidden="1">
      <c r="B135" s="15"/>
      <c r="C135" s="15"/>
      <c r="D135" s="15"/>
      <c r="E135" s="15"/>
      <c r="F135" s="15"/>
      <c r="G135" s="15"/>
      <c r="H135" s="15"/>
    </row>
    <row r="136" spans="2:8" ht="12.75" hidden="1">
      <c r="B136" s="15"/>
      <c r="C136" s="15"/>
      <c r="D136" s="15"/>
      <c r="E136" s="15"/>
      <c r="F136" s="15"/>
      <c r="G136" s="15"/>
      <c r="H136" s="15"/>
    </row>
    <row r="137" spans="2:8" ht="12.75" hidden="1">
      <c r="B137" s="15"/>
      <c r="C137" s="15"/>
      <c r="D137" s="15"/>
      <c r="E137" s="15"/>
      <c r="F137" s="15"/>
      <c r="G137" s="15"/>
      <c r="H137" s="15"/>
    </row>
    <row r="138" spans="2:8" ht="12.75" hidden="1">
      <c r="B138" s="15"/>
      <c r="C138" s="15"/>
      <c r="D138" s="15"/>
      <c r="E138" s="15"/>
      <c r="F138" s="15"/>
      <c r="G138" s="15"/>
      <c r="H138" s="15"/>
    </row>
    <row r="139" spans="2:8" ht="12.75" hidden="1">
      <c r="B139" s="15"/>
      <c r="C139" s="15"/>
      <c r="D139" s="15"/>
      <c r="E139" s="15"/>
      <c r="F139" s="15"/>
      <c r="G139" s="15"/>
      <c r="H139" s="15"/>
    </row>
    <row r="140" spans="2:8" ht="12.75" hidden="1">
      <c r="B140" s="15"/>
      <c r="C140" s="15"/>
      <c r="D140" s="15"/>
      <c r="E140" s="15"/>
      <c r="F140" s="15"/>
      <c r="G140" s="15"/>
      <c r="H140" s="15"/>
    </row>
    <row r="141" spans="2:8" ht="12.75" hidden="1">
      <c r="B141" s="15"/>
      <c r="C141" s="15"/>
      <c r="D141" s="15"/>
      <c r="E141" s="15"/>
      <c r="F141" s="15"/>
      <c r="G141" s="15"/>
      <c r="H141" s="15"/>
    </row>
    <row r="142" spans="2:8" ht="12.75" hidden="1">
      <c r="B142" s="15"/>
      <c r="C142" s="15"/>
      <c r="D142" s="15"/>
      <c r="E142" s="15"/>
      <c r="F142" s="15"/>
      <c r="G142" s="15"/>
      <c r="H142" s="15"/>
    </row>
    <row r="143" spans="2:8" ht="12.75" hidden="1">
      <c r="B143" s="15"/>
      <c r="C143" s="15"/>
      <c r="D143" s="15"/>
      <c r="E143" s="15"/>
      <c r="F143" s="15"/>
      <c r="G143" s="15"/>
      <c r="H143" s="15"/>
    </row>
    <row r="144" spans="2:8" ht="12.75" hidden="1">
      <c r="B144" s="15"/>
      <c r="C144" s="15"/>
      <c r="D144" s="15"/>
      <c r="E144" s="15"/>
      <c r="F144" s="15"/>
      <c r="G144" s="15"/>
      <c r="H144" s="15"/>
    </row>
    <row r="145" ht="12.75" hidden="1"/>
    <row r="146" ht="12.75" hidden="1"/>
    <row r="147" ht="12.75" hidden="1"/>
    <row r="148" ht="12.75" hidden="1"/>
    <row r="149" ht="12.75" hidden="1"/>
    <row r="150" ht="12.75" hidden="1"/>
    <row r="151" ht="12.75" hidden="1"/>
    <row r="152" ht="12.75" hidden="1"/>
    <row r="153" ht="12.75" hidden="1" customHeight="1"/>
    <row r="154" ht="12.75" hidden="1" customHeight="1"/>
  </sheetData>
  <sheetProtection selectLockedCells="1"/>
  <customSheetViews>
    <customSheetView guid="{0E0D9003-12DF-4E33-969D-E7E93BBD195D}" scale="120" showPageBreaks="1" showGridLines="0" fitToPage="1" printArea="1" hiddenRows="1" view="pageBreakPreview">
      <selection activeCell="E15" sqref="E15:H15"/>
      <pageMargins left="0.7" right="0.7" top="0.75" bottom="0.75" header="0.3" footer="0.3"/>
      <pageSetup paperSize="9" scale="76" orientation="portrait"/>
      <headerFooter>
        <oddFooter>&amp;L&amp;F
&amp;A&amp;C&amp;D&amp;RPage &amp;P / &amp;N</oddFooter>
      </headerFooter>
    </customSheetView>
  </customSheetViews>
  <mergeCells count="64">
    <mergeCell ref="D34:E34"/>
    <mergeCell ref="B36:C36"/>
    <mergeCell ref="D36:E36"/>
    <mergeCell ref="F36:H36"/>
    <mergeCell ref="B30:C30"/>
    <mergeCell ref="D30:E30"/>
    <mergeCell ref="B33:C33"/>
    <mergeCell ref="D33:E33"/>
    <mergeCell ref="F30:H30"/>
    <mergeCell ref="B32:C32"/>
    <mergeCell ref="D32:E32"/>
    <mergeCell ref="F32:H32"/>
    <mergeCell ref="B31:C31"/>
    <mergeCell ref="D31:E31"/>
    <mergeCell ref="F33:H33"/>
    <mergeCell ref="H38:I38"/>
    <mergeCell ref="B35:C35"/>
    <mergeCell ref="D35:E35"/>
    <mergeCell ref="B44:H44"/>
    <mergeCell ref="B39:B40"/>
    <mergeCell ref="B41:H41"/>
    <mergeCell ref="B42:H42"/>
    <mergeCell ref="B43:H43"/>
    <mergeCell ref="B58:H58"/>
    <mergeCell ref="B59:H59"/>
    <mergeCell ref="B45:H45"/>
    <mergeCell ref="B46:H46"/>
    <mergeCell ref="B47:H47"/>
    <mergeCell ref="B48:H48"/>
    <mergeCell ref="B50:H50"/>
    <mergeCell ref="B51:H51"/>
    <mergeCell ref="B56:D57"/>
    <mergeCell ref="B28:C28"/>
    <mergeCell ref="D28:E28"/>
    <mergeCell ref="F28:H28"/>
    <mergeCell ref="B29:C29"/>
    <mergeCell ref="D29:E29"/>
    <mergeCell ref="F29:H29"/>
    <mergeCell ref="D24:E24"/>
    <mergeCell ref="F24:G24"/>
    <mergeCell ref="B27:C27"/>
    <mergeCell ref="D27:E27"/>
    <mergeCell ref="F27:H27"/>
    <mergeCell ref="F23:G23"/>
    <mergeCell ref="A1:F1"/>
    <mergeCell ref="B4:H5"/>
    <mergeCell ref="B14:H14"/>
    <mergeCell ref="G8:H8"/>
    <mergeCell ref="G9:H9"/>
    <mergeCell ref="B15:D15"/>
    <mergeCell ref="D22:E22"/>
    <mergeCell ref="F22:G22"/>
    <mergeCell ref="D20:E20"/>
    <mergeCell ref="F20:G20"/>
    <mergeCell ref="D21:E21"/>
    <mergeCell ref="F21:G21"/>
    <mergeCell ref="E15:H15"/>
    <mergeCell ref="E16:H16"/>
    <mergeCell ref="E17:H17"/>
    <mergeCell ref="D8:E8"/>
    <mergeCell ref="D9:E9"/>
    <mergeCell ref="B17:D17"/>
    <mergeCell ref="B16:D16"/>
    <mergeCell ref="D23:E23"/>
  </mergeCells>
  <dataValidations count="3">
    <dataValidation type="list" allowBlank="1" showInputMessage="1" showErrorMessage="1" sqref="WVO983053 JC65549 SY65549 ACU65549 AMQ65549 AWM65549 BGI65549 BQE65549 CAA65549 CJW65549 CTS65549 DDO65549 DNK65549 DXG65549 EHC65549 EQY65549 FAU65549 FKQ65549 FUM65549 GEI65549 GOE65549 GYA65549 HHW65549 HRS65549 IBO65549 ILK65549 IVG65549 JFC65549 JOY65549 JYU65549 KIQ65549 KSM65549 LCI65549 LME65549 LWA65549 MFW65549 MPS65549 MZO65549 NJK65549 NTG65549 ODC65549 OMY65549 OWU65549 PGQ65549 PQM65549 QAI65549 QKE65549 QUA65549 RDW65549 RNS65549 RXO65549 SHK65549 SRG65549 TBC65549 TKY65549 TUU65549 UEQ65549 UOM65549 UYI65549 VIE65549 VSA65549 WBW65549 WLS65549 WVO65549 JC131085 SY131085 ACU131085 AMQ131085 AWM131085 BGI131085 BQE131085 CAA131085 CJW131085 CTS131085 DDO131085 DNK131085 DXG131085 EHC131085 EQY131085 FAU131085 FKQ131085 FUM131085 GEI131085 GOE131085 GYA131085 HHW131085 HRS131085 IBO131085 ILK131085 IVG131085 JFC131085 JOY131085 JYU131085 KIQ131085 KSM131085 LCI131085 LME131085 LWA131085 MFW131085 MPS131085 MZO131085 NJK131085 NTG131085 ODC131085 OMY131085 OWU131085 PGQ131085 PQM131085 QAI131085 QKE131085 QUA131085 RDW131085 RNS131085 RXO131085 SHK131085 SRG131085 TBC131085 TKY131085 TUU131085 UEQ131085 UOM131085 UYI131085 VIE131085 VSA131085 WBW131085 WLS131085 WVO131085 JC196621 SY196621 ACU196621 AMQ196621 AWM196621 BGI196621 BQE196621 CAA196621 CJW196621 CTS196621 DDO196621 DNK196621 DXG196621 EHC196621 EQY196621 FAU196621 FKQ196621 FUM196621 GEI196621 GOE196621 GYA196621 HHW196621 HRS196621 IBO196621 ILK196621 IVG196621 JFC196621 JOY196621 JYU196621 KIQ196621 KSM196621 LCI196621 LME196621 LWA196621 MFW196621 MPS196621 MZO196621 NJK196621 NTG196621 ODC196621 OMY196621 OWU196621 PGQ196621 PQM196621 QAI196621 QKE196621 QUA196621 RDW196621 RNS196621 RXO196621 SHK196621 SRG196621 TBC196621 TKY196621 TUU196621 UEQ196621 UOM196621 UYI196621 VIE196621 VSA196621 WBW196621 WLS196621 WVO196621 JC262157 SY262157 ACU262157 AMQ262157 AWM262157 BGI262157 BQE262157 CAA262157 CJW262157 CTS262157 DDO262157 DNK262157 DXG262157 EHC262157 EQY262157 FAU262157 FKQ262157 FUM262157 GEI262157 GOE262157 GYA262157 HHW262157 HRS262157 IBO262157 ILK262157 IVG262157 JFC262157 JOY262157 JYU262157 KIQ262157 KSM262157 LCI262157 LME262157 LWA262157 MFW262157 MPS262157 MZO262157 NJK262157 NTG262157 ODC262157 OMY262157 OWU262157 PGQ262157 PQM262157 QAI262157 QKE262157 QUA262157 RDW262157 RNS262157 RXO262157 SHK262157 SRG262157 TBC262157 TKY262157 TUU262157 UEQ262157 UOM262157 UYI262157 VIE262157 VSA262157 WBW262157 WLS262157 WVO262157 JC327693 SY327693 ACU327693 AMQ327693 AWM327693 BGI327693 BQE327693 CAA327693 CJW327693 CTS327693 DDO327693 DNK327693 DXG327693 EHC327693 EQY327693 FAU327693 FKQ327693 FUM327693 GEI327693 GOE327693 GYA327693 HHW327693 HRS327693 IBO327693 ILK327693 IVG327693 JFC327693 JOY327693 JYU327693 KIQ327693 KSM327693 LCI327693 LME327693 LWA327693 MFW327693 MPS327693 MZO327693 NJK327693 NTG327693 ODC327693 OMY327693 OWU327693 PGQ327693 PQM327693 QAI327693 QKE327693 QUA327693 RDW327693 RNS327693 RXO327693 SHK327693 SRG327693 TBC327693 TKY327693 TUU327693 UEQ327693 UOM327693 UYI327693 VIE327693 VSA327693 WBW327693 WLS327693 WVO327693 JC393229 SY393229 ACU393229 AMQ393229 AWM393229 BGI393229 BQE393229 CAA393229 CJW393229 CTS393229 DDO393229 DNK393229 DXG393229 EHC393229 EQY393229 FAU393229 FKQ393229 FUM393229 GEI393229 GOE393229 GYA393229 HHW393229 HRS393229 IBO393229 ILK393229 IVG393229 JFC393229 JOY393229 JYU393229 KIQ393229 KSM393229 LCI393229 LME393229 LWA393229 MFW393229 MPS393229 MZO393229 NJK393229 NTG393229 ODC393229 OMY393229 OWU393229 PGQ393229 PQM393229 QAI393229 QKE393229 QUA393229 RDW393229 RNS393229 RXO393229 SHK393229 SRG393229 TBC393229 TKY393229 TUU393229 UEQ393229 UOM393229 UYI393229 VIE393229 VSA393229 WBW393229 WLS393229 WVO393229 JC458765 SY458765 ACU458765 AMQ458765 AWM458765 BGI458765 BQE458765 CAA458765 CJW458765 CTS458765 DDO458765 DNK458765 DXG458765 EHC458765 EQY458765 FAU458765 FKQ458765 FUM458765 GEI458765 GOE458765 GYA458765 HHW458765 HRS458765 IBO458765 ILK458765 IVG458765 JFC458765 JOY458765 JYU458765 KIQ458765 KSM458765 LCI458765 LME458765 LWA458765 MFW458765 MPS458765 MZO458765 NJK458765 NTG458765 ODC458765 OMY458765 OWU458765 PGQ458765 PQM458765 QAI458765 QKE458765 QUA458765 RDW458765 RNS458765 RXO458765 SHK458765 SRG458765 TBC458765 TKY458765 TUU458765 UEQ458765 UOM458765 UYI458765 VIE458765 VSA458765 WBW458765 WLS458765 WVO458765 JC524301 SY524301 ACU524301 AMQ524301 AWM524301 BGI524301 BQE524301 CAA524301 CJW524301 CTS524301 DDO524301 DNK524301 DXG524301 EHC524301 EQY524301 FAU524301 FKQ524301 FUM524301 GEI524301 GOE524301 GYA524301 HHW524301 HRS524301 IBO524301 ILK524301 IVG524301 JFC524301 JOY524301 JYU524301 KIQ524301 KSM524301 LCI524301 LME524301 LWA524301 MFW524301 MPS524301 MZO524301 NJK524301 NTG524301 ODC524301 OMY524301 OWU524301 PGQ524301 PQM524301 QAI524301 QKE524301 QUA524301 RDW524301 RNS524301 RXO524301 SHK524301 SRG524301 TBC524301 TKY524301 TUU524301 UEQ524301 UOM524301 UYI524301 VIE524301 VSA524301 WBW524301 WLS524301 WVO524301 JC589837 SY589837 ACU589837 AMQ589837 AWM589837 BGI589837 BQE589837 CAA589837 CJW589837 CTS589837 DDO589837 DNK589837 DXG589837 EHC589837 EQY589837 FAU589837 FKQ589837 FUM589837 GEI589837 GOE589837 GYA589837 HHW589837 HRS589837 IBO589837 ILK589837 IVG589837 JFC589837 JOY589837 JYU589837 KIQ589837 KSM589837 LCI589837 LME589837 LWA589837 MFW589837 MPS589837 MZO589837 NJK589837 NTG589837 ODC589837 OMY589837 OWU589837 PGQ589837 PQM589837 QAI589837 QKE589837 QUA589837 RDW589837 RNS589837 RXO589837 SHK589837 SRG589837 TBC589837 TKY589837 TUU589837 UEQ589837 UOM589837 UYI589837 VIE589837 VSA589837 WBW589837 WLS589837 WVO589837 JC655373 SY655373 ACU655373 AMQ655373 AWM655373 BGI655373 BQE655373 CAA655373 CJW655373 CTS655373 DDO655373 DNK655373 DXG655373 EHC655373 EQY655373 FAU655373 FKQ655373 FUM655373 GEI655373 GOE655373 GYA655373 HHW655373 HRS655373 IBO655373 ILK655373 IVG655373 JFC655373 JOY655373 JYU655373 KIQ655373 KSM655373 LCI655373 LME655373 LWA655373 MFW655373 MPS655373 MZO655373 NJK655373 NTG655373 ODC655373 OMY655373 OWU655373 PGQ655373 PQM655373 QAI655373 QKE655373 QUA655373 RDW655373 RNS655373 RXO655373 SHK655373 SRG655373 TBC655373 TKY655373 TUU655373 UEQ655373 UOM655373 UYI655373 VIE655373 VSA655373 WBW655373 WLS655373 WVO655373 JC720909 SY720909 ACU720909 AMQ720909 AWM720909 BGI720909 BQE720909 CAA720909 CJW720909 CTS720909 DDO720909 DNK720909 DXG720909 EHC720909 EQY720909 FAU720909 FKQ720909 FUM720909 GEI720909 GOE720909 GYA720909 HHW720909 HRS720909 IBO720909 ILK720909 IVG720909 JFC720909 JOY720909 JYU720909 KIQ720909 KSM720909 LCI720909 LME720909 LWA720909 MFW720909 MPS720909 MZO720909 NJK720909 NTG720909 ODC720909 OMY720909 OWU720909 PGQ720909 PQM720909 QAI720909 QKE720909 QUA720909 RDW720909 RNS720909 RXO720909 SHK720909 SRG720909 TBC720909 TKY720909 TUU720909 UEQ720909 UOM720909 UYI720909 VIE720909 VSA720909 WBW720909 WLS720909 WVO720909 JC786445 SY786445 ACU786445 AMQ786445 AWM786445 BGI786445 BQE786445 CAA786445 CJW786445 CTS786445 DDO786445 DNK786445 DXG786445 EHC786445 EQY786445 FAU786445 FKQ786445 FUM786445 GEI786445 GOE786445 GYA786445 HHW786445 HRS786445 IBO786445 ILK786445 IVG786445 JFC786445 JOY786445 JYU786445 KIQ786445 KSM786445 LCI786445 LME786445 LWA786445 MFW786445 MPS786445 MZO786445 NJK786445 NTG786445 ODC786445 OMY786445 OWU786445 PGQ786445 PQM786445 QAI786445 QKE786445 QUA786445 RDW786445 RNS786445 RXO786445 SHK786445 SRG786445 TBC786445 TKY786445 TUU786445 UEQ786445 UOM786445 UYI786445 VIE786445 VSA786445 WBW786445 WLS786445 WVO786445 JC851981 SY851981 ACU851981 AMQ851981 AWM851981 BGI851981 BQE851981 CAA851981 CJW851981 CTS851981 DDO851981 DNK851981 DXG851981 EHC851981 EQY851981 FAU851981 FKQ851981 FUM851981 GEI851981 GOE851981 GYA851981 HHW851981 HRS851981 IBO851981 ILK851981 IVG851981 JFC851981 JOY851981 JYU851981 KIQ851981 KSM851981 LCI851981 LME851981 LWA851981 MFW851981 MPS851981 MZO851981 NJK851981 NTG851981 ODC851981 OMY851981 OWU851981 PGQ851981 PQM851981 QAI851981 QKE851981 QUA851981 RDW851981 RNS851981 RXO851981 SHK851981 SRG851981 TBC851981 TKY851981 TUU851981 UEQ851981 UOM851981 UYI851981 VIE851981 VSA851981 WBW851981 WLS851981 WVO851981 JC917517 SY917517 ACU917517 AMQ917517 AWM917517 BGI917517 BQE917517 CAA917517 CJW917517 CTS917517 DDO917517 DNK917517 DXG917517 EHC917517 EQY917517 FAU917517 FKQ917517 FUM917517 GEI917517 GOE917517 GYA917517 HHW917517 HRS917517 IBO917517 ILK917517 IVG917517 JFC917517 JOY917517 JYU917517 KIQ917517 KSM917517 LCI917517 LME917517 LWA917517 MFW917517 MPS917517 MZO917517 NJK917517 NTG917517 ODC917517 OMY917517 OWU917517 PGQ917517 PQM917517 QAI917517 QKE917517 QUA917517 RDW917517 RNS917517 RXO917517 SHK917517 SRG917517 TBC917517 TKY917517 TUU917517 UEQ917517 UOM917517 UYI917517 VIE917517 VSA917517 WBW917517 WLS917517 WVO917517 JC983053 SY983053 ACU983053 AMQ983053 AWM983053 BGI983053 BQE983053 CAA983053 CJW983053 CTS983053 DDO983053 DNK983053 DXG983053 EHC983053 EQY983053 FAU983053 FKQ983053 FUM983053 GEI983053 GOE983053 GYA983053 HHW983053 HRS983053 IBO983053 ILK983053 IVG983053 JFC983053 JOY983053 JYU983053 KIQ983053 KSM983053 LCI983053 LME983053 LWA983053 MFW983053 MPS983053 MZO983053 NJK983053 NTG983053 ODC983053 OMY983053 OWU983053 PGQ983053 PQM983053 QAI983053 QKE983053 QUA983053 RDW983053 RNS983053 RXO983053 SHK983053 SRG983053 TBC983053 TKY983053 TUU983053 UEQ983053 UOM983053 UYI983053 VIE983053 VSA983053 WBW983053 WLS983053 WVO15:WVO17 WLS15:WLS17 WBW15:WBW17 VSA15:VSA17 VIE15:VIE17 UYI15:UYI17 UOM15:UOM17 UEQ15:UEQ17 TUU15:TUU17 TKY15:TKY17 TBC15:TBC17 SRG15:SRG17 SHK15:SHK17 RXO15:RXO17 RNS15:RNS17 RDW15:RDW17 QUA15:QUA17 QKE15:QKE17 QAI15:QAI17 PQM15:PQM17 PGQ15:PGQ17 OWU15:OWU17 OMY15:OMY17 ODC15:ODC17 NTG15:NTG17 NJK15:NJK17 MZO15:MZO17 MPS15:MPS17 MFW15:MFW17 LWA15:LWA17 LME15:LME17 LCI15:LCI17 KSM15:KSM17 KIQ15:KIQ17 JYU15:JYU17 JOY15:JOY17 JFC15:JFC17 IVG15:IVG17 ILK15:ILK17 IBO15:IBO17 HRS15:HRS17 HHW15:HHW17 GYA15:GYA17 GOE15:GOE17 GEI15:GEI17 FUM15:FUM17 FKQ15:FKQ17 FAU15:FAU17 EQY15:EQY17 EHC15:EHC17 DXG15:DXG17 DNK15:DNK17 DDO15:DDO17 CTS15:CTS17 CJW15:CJW17 CAA15:CAA17 BQE15:BQE17 BGI15:BGI17 AWM15:AWM17 AMQ15:AMQ17 ACU15:ACU17 SY15:SY17 JC15:JC17">
      <formula1>$J$14:$J$18</formula1>
    </dataValidation>
    <dataValidation type="list" allowBlank="1" showInputMessage="1" showErrorMessage="1" sqref="B9 F9">
      <formula1>"Confidentiel,Interne,Public"</formula1>
    </dataValidation>
    <dataValidation type="list" allowBlank="1" showInputMessage="1" showErrorMessage="1" sqref="G9:H9">
      <formula1>"Draft,A revoir,Final"</formula1>
    </dataValidation>
  </dataValidations>
  <pageMargins left="0.70866141732283472" right="0.70866141732283472" top="0.74803149606299213" bottom="0.74803149606299213" header="0.31496062992125984" footer="0.31496062992125984"/>
  <pageSetup paperSize="9" scale="76" orientation="portrait" r:id="rId1"/>
  <headerFooter>
    <oddFooter>&amp;L&amp;F
&amp;A&amp;C&amp;D&amp;RPage &amp;P / &amp;N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References!$A$18:$A$22</xm:f>
          </x14:formula1>
          <xm:sqref>D9:E9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4" tint="0.39997558519241921"/>
  </sheetPr>
  <dimension ref="A1:T312"/>
  <sheetViews>
    <sheetView zoomScale="70" zoomScaleNormal="70" zoomScalePageLayoutView="80" workbookViewId="0"/>
  </sheetViews>
  <sheetFormatPr baseColWidth="10" defaultRowHeight="12.75"/>
  <cols>
    <col min="17" max="17" width="37.28515625" customWidth="1"/>
  </cols>
  <sheetData>
    <row r="1" spans="1:20">
      <c r="A1" s="97"/>
      <c r="B1" s="97"/>
      <c r="C1" s="97"/>
      <c r="D1" s="97"/>
      <c r="E1" s="97"/>
      <c r="F1" s="97"/>
      <c r="G1" s="97"/>
      <c r="H1" s="97"/>
      <c r="I1" s="97"/>
      <c r="J1" s="97"/>
      <c r="K1" s="97"/>
      <c r="L1" s="97"/>
      <c r="M1" s="97"/>
      <c r="N1" s="97"/>
      <c r="O1" s="97"/>
      <c r="P1" s="97"/>
      <c r="Q1" s="97"/>
      <c r="R1" s="97"/>
      <c r="S1" s="97"/>
      <c r="T1" s="97"/>
    </row>
    <row r="2" spans="1:20">
      <c r="A2" s="335"/>
      <c r="B2" s="336"/>
      <c r="C2" s="337"/>
      <c r="D2" s="337"/>
      <c r="E2" s="337"/>
      <c r="F2" s="338"/>
      <c r="G2" s="97"/>
      <c r="H2" s="97"/>
      <c r="I2" s="97"/>
      <c r="J2" s="97"/>
      <c r="K2" s="97"/>
      <c r="L2" s="97"/>
      <c r="M2" s="97"/>
      <c r="N2" s="97"/>
      <c r="O2" s="97"/>
      <c r="P2" s="97"/>
      <c r="Q2" s="97"/>
      <c r="R2" s="97"/>
      <c r="S2" s="97"/>
      <c r="T2" s="97"/>
    </row>
    <row r="3" spans="1:20" ht="18">
      <c r="A3" s="335"/>
      <c r="B3" s="339"/>
      <c r="C3" s="875" t="s">
        <v>651</v>
      </c>
      <c r="D3" s="335"/>
      <c r="E3" s="335"/>
      <c r="F3" s="340"/>
      <c r="G3" s="97"/>
      <c r="H3" s="97"/>
      <c r="I3" s="97"/>
      <c r="J3" s="97"/>
      <c r="K3" s="97"/>
      <c r="L3" s="97"/>
      <c r="M3" s="97"/>
      <c r="N3" s="97"/>
      <c r="O3" s="97"/>
      <c r="P3" s="97"/>
      <c r="Q3" s="876" t="s">
        <v>2199</v>
      </c>
      <c r="R3" s="97"/>
      <c r="S3" s="97"/>
      <c r="T3" s="97"/>
    </row>
    <row r="4" spans="1:20">
      <c r="A4" s="335"/>
      <c r="B4" s="339"/>
      <c r="C4" s="344" t="s">
        <v>2135</v>
      </c>
      <c r="D4" s="335"/>
      <c r="E4" s="335"/>
      <c r="F4" s="340"/>
      <c r="G4" s="97"/>
      <c r="H4" s="97"/>
      <c r="I4" s="97"/>
      <c r="J4" s="97"/>
      <c r="K4" s="97"/>
      <c r="L4" s="97"/>
      <c r="M4" s="97"/>
      <c r="N4" s="97"/>
      <c r="O4" s="97"/>
      <c r="P4" s="97"/>
      <c r="Q4" s="97"/>
      <c r="R4" s="97"/>
      <c r="S4" s="97"/>
      <c r="T4" s="97"/>
    </row>
    <row r="5" spans="1:20">
      <c r="A5" s="335"/>
      <c r="B5" s="341"/>
      <c r="C5" s="342"/>
      <c r="D5" s="342"/>
      <c r="E5" s="342"/>
      <c r="F5" s="343"/>
      <c r="G5" s="97"/>
      <c r="H5" s="97"/>
      <c r="I5" s="97"/>
      <c r="J5" s="97"/>
      <c r="K5" s="97"/>
      <c r="L5" s="97"/>
      <c r="M5" s="97"/>
      <c r="N5" s="97"/>
      <c r="O5" s="97"/>
      <c r="P5" s="97"/>
      <c r="Q5" s="97"/>
      <c r="R5" s="97"/>
      <c r="S5" s="97"/>
      <c r="T5" s="97"/>
    </row>
    <row r="6" spans="1:20" ht="25.5" customHeight="1">
      <c r="A6" s="97"/>
      <c r="B6" s="97"/>
      <c r="C6" s="97"/>
      <c r="D6" s="97"/>
      <c r="E6" s="97"/>
      <c r="F6" s="97"/>
      <c r="G6" s="97"/>
      <c r="H6" s="97"/>
      <c r="I6" s="97"/>
      <c r="J6" s="97"/>
      <c r="K6" s="97"/>
      <c r="L6" s="97"/>
      <c r="M6" s="97"/>
      <c r="N6" s="97"/>
      <c r="O6" s="97"/>
      <c r="P6" s="97"/>
      <c r="Q6" s="1534" t="s">
        <v>2200</v>
      </c>
      <c r="R6" s="1535"/>
      <c r="S6" s="1536"/>
      <c r="T6" s="97"/>
    </row>
    <row r="7" spans="1:20">
      <c r="A7" s="97"/>
      <c r="B7" s="97"/>
      <c r="C7" s="97"/>
      <c r="D7" s="97"/>
      <c r="E7" s="97"/>
      <c r="F7" s="97"/>
      <c r="G7" s="97"/>
      <c r="H7" s="97"/>
      <c r="I7" s="97"/>
      <c r="J7" s="97"/>
      <c r="K7" s="97"/>
      <c r="L7" s="97"/>
      <c r="M7" s="97"/>
      <c r="N7" s="97"/>
      <c r="O7" s="97"/>
      <c r="P7" s="97"/>
      <c r="Q7" s="1537"/>
      <c r="R7" s="1538"/>
      <c r="S7" s="1539"/>
      <c r="T7" s="97"/>
    </row>
    <row r="8" spans="1:20">
      <c r="A8" s="97"/>
      <c r="B8" s="97"/>
      <c r="C8" s="97"/>
      <c r="D8" s="97"/>
      <c r="E8" s="97"/>
      <c r="F8" s="97"/>
      <c r="G8" s="97"/>
      <c r="H8" s="97"/>
      <c r="I8" s="97"/>
      <c r="J8" s="97"/>
      <c r="K8" s="97"/>
      <c r="L8" s="97"/>
      <c r="M8" s="97"/>
      <c r="N8" s="97"/>
      <c r="O8" s="97"/>
      <c r="P8" s="97"/>
      <c r="Q8" s="1540"/>
      <c r="R8" s="1541"/>
      <c r="S8" s="1542"/>
      <c r="T8" s="97"/>
    </row>
    <row r="9" spans="1:20">
      <c r="A9" s="97"/>
      <c r="B9" s="97"/>
      <c r="C9" s="97"/>
      <c r="D9" s="97"/>
      <c r="E9" s="97"/>
      <c r="F9" s="97"/>
      <c r="G9" s="97"/>
      <c r="H9" s="97"/>
      <c r="I9" s="97"/>
      <c r="J9" s="97"/>
      <c r="K9" s="97"/>
      <c r="L9" s="97"/>
      <c r="M9" s="97"/>
      <c r="N9" s="97"/>
      <c r="O9" s="97"/>
      <c r="P9" s="97"/>
      <c r="Q9" s="97"/>
      <c r="R9" s="97"/>
      <c r="S9" s="97"/>
      <c r="T9" s="97"/>
    </row>
    <row r="10" spans="1:20">
      <c r="A10" s="97"/>
      <c r="B10" s="97"/>
      <c r="C10" s="97"/>
      <c r="D10" s="97"/>
      <c r="E10" s="97"/>
      <c r="F10" s="97"/>
      <c r="G10" s="97"/>
      <c r="H10" s="97"/>
      <c r="I10" s="97"/>
      <c r="J10" s="97"/>
      <c r="K10" s="97"/>
      <c r="L10" s="97"/>
      <c r="M10" s="97"/>
      <c r="N10" s="97"/>
      <c r="O10" s="97"/>
      <c r="P10" s="97"/>
      <c r="Q10" s="97"/>
      <c r="R10" s="97"/>
      <c r="S10" s="97"/>
      <c r="T10" s="97"/>
    </row>
    <row r="11" spans="1:20">
      <c r="A11" s="97"/>
      <c r="B11" s="97"/>
      <c r="C11" s="97"/>
      <c r="D11" s="97"/>
      <c r="E11" s="97"/>
      <c r="F11" s="97"/>
      <c r="G11" s="97"/>
      <c r="H11" s="97"/>
      <c r="I11" s="97"/>
      <c r="J11" s="97"/>
      <c r="K11" s="97"/>
      <c r="L11" s="97"/>
      <c r="M11" s="97"/>
      <c r="N11" s="97"/>
      <c r="O11" s="97"/>
      <c r="P11" s="97"/>
      <c r="Q11" s="97"/>
      <c r="R11" s="97"/>
      <c r="S11" s="97"/>
      <c r="T11" s="97"/>
    </row>
    <row r="12" spans="1:20">
      <c r="A12" s="97"/>
      <c r="B12" s="97"/>
      <c r="C12" s="97"/>
      <c r="D12" s="97"/>
      <c r="E12" s="97"/>
      <c r="F12" s="97"/>
      <c r="G12" s="97"/>
      <c r="H12" s="97"/>
      <c r="I12" s="97"/>
      <c r="J12" s="97"/>
      <c r="K12" s="97"/>
      <c r="L12" s="97"/>
      <c r="M12" s="97"/>
      <c r="N12" s="97"/>
      <c r="O12" s="97"/>
      <c r="P12" s="345"/>
      <c r="Q12" s="608" t="s">
        <v>1961</v>
      </c>
      <c r="R12" s="97"/>
      <c r="S12" s="97"/>
      <c r="T12" s="97"/>
    </row>
    <row r="13" spans="1:20" ht="38.25" customHeight="1">
      <c r="A13" s="97"/>
      <c r="B13" s="97"/>
      <c r="C13" s="97"/>
      <c r="D13" s="97"/>
      <c r="E13" s="97"/>
      <c r="F13" s="97"/>
      <c r="G13" s="97"/>
      <c r="H13" s="97"/>
      <c r="I13" s="97"/>
      <c r="J13" s="97"/>
      <c r="K13" s="97"/>
      <c r="L13" s="97"/>
      <c r="M13" s="97"/>
      <c r="N13" s="97"/>
      <c r="O13" s="97"/>
      <c r="P13" s="97"/>
      <c r="Q13" s="1543" t="s">
        <v>2211</v>
      </c>
      <c r="R13" s="1544"/>
      <c r="S13" s="1545"/>
      <c r="T13" s="97"/>
    </row>
    <row r="14" spans="1:20">
      <c r="A14" s="97"/>
      <c r="B14" s="97"/>
      <c r="C14" s="97"/>
      <c r="D14" s="97"/>
      <c r="E14" s="97"/>
      <c r="F14" s="97"/>
      <c r="G14" s="97"/>
      <c r="H14" s="97"/>
      <c r="I14" s="97"/>
      <c r="J14" s="97"/>
      <c r="K14" s="97"/>
      <c r="L14" s="97"/>
      <c r="M14" s="97"/>
      <c r="N14" s="97"/>
      <c r="O14" s="97"/>
      <c r="P14" s="97"/>
      <c r="Q14" s="1546"/>
      <c r="R14" s="1547"/>
      <c r="S14" s="1548"/>
      <c r="T14" s="97"/>
    </row>
    <row r="15" spans="1:20">
      <c r="A15" s="97"/>
      <c r="B15" s="97"/>
      <c r="C15" s="97"/>
      <c r="D15" s="97"/>
      <c r="E15" s="97"/>
      <c r="F15" s="97"/>
      <c r="G15" s="97"/>
      <c r="H15" s="97"/>
      <c r="I15" s="97"/>
      <c r="J15" s="97"/>
      <c r="K15" s="97"/>
      <c r="L15" s="97"/>
      <c r="M15" s="97"/>
      <c r="N15" s="97"/>
      <c r="O15" s="97"/>
      <c r="P15" s="97"/>
      <c r="Q15" s="444" t="s">
        <v>2214</v>
      </c>
      <c r="R15" s="874"/>
      <c r="S15" s="874"/>
      <c r="T15" s="97"/>
    </row>
    <row r="16" spans="1:20">
      <c r="A16" s="97"/>
      <c r="B16" s="97"/>
      <c r="C16" s="97"/>
      <c r="D16" s="97"/>
      <c r="E16" s="97"/>
      <c r="F16" s="97"/>
      <c r="G16" s="97"/>
      <c r="H16" s="97"/>
      <c r="I16" s="97"/>
      <c r="J16" s="97"/>
      <c r="K16" s="97"/>
      <c r="L16" s="97"/>
      <c r="M16" s="97"/>
      <c r="N16" s="97"/>
      <c r="O16" s="97"/>
      <c r="P16" s="97"/>
      <c r="Q16" s="1543" t="s">
        <v>2209</v>
      </c>
      <c r="R16" s="1549"/>
      <c r="S16" s="1550"/>
      <c r="T16" s="97"/>
    </row>
    <row r="17" spans="1:20">
      <c r="A17" s="97"/>
      <c r="B17" s="97"/>
      <c r="C17" s="97"/>
      <c r="D17" s="97"/>
      <c r="E17" s="97"/>
      <c r="F17" s="97"/>
      <c r="G17" s="97"/>
      <c r="H17" s="97"/>
      <c r="I17" s="97"/>
      <c r="J17" s="97"/>
      <c r="K17" s="97"/>
      <c r="L17" s="97"/>
      <c r="M17" s="97"/>
      <c r="N17" s="97"/>
      <c r="O17" s="97"/>
      <c r="P17" s="97"/>
      <c r="Q17" s="1551"/>
      <c r="R17" s="1529"/>
      <c r="S17" s="1552"/>
      <c r="T17" s="97"/>
    </row>
    <row r="18" spans="1:20">
      <c r="A18" s="97"/>
      <c r="B18" s="97"/>
      <c r="C18" s="97"/>
      <c r="D18" s="97"/>
      <c r="E18" s="97"/>
      <c r="F18" s="97"/>
      <c r="G18" s="97"/>
      <c r="H18" s="97"/>
      <c r="I18" s="97"/>
      <c r="J18" s="97"/>
      <c r="K18" s="97"/>
      <c r="L18" s="97"/>
      <c r="M18" s="97"/>
      <c r="N18" s="97"/>
      <c r="O18" s="97"/>
      <c r="P18" s="97"/>
      <c r="Q18" s="1551"/>
      <c r="R18" s="1529"/>
      <c r="S18" s="1552"/>
      <c r="T18" s="97"/>
    </row>
    <row r="19" spans="1:20">
      <c r="A19" s="97"/>
      <c r="B19" s="97"/>
      <c r="C19" s="97"/>
      <c r="D19" s="97"/>
      <c r="E19" s="97"/>
      <c r="F19" s="97"/>
      <c r="G19" s="97"/>
      <c r="H19" s="97"/>
      <c r="I19" s="97"/>
      <c r="J19" s="97"/>
      <c r="K19" s="97"/>
      <c r="L19" s="97"/>
      <c r="M19" s="97"/>
      <c r="N19" s="97"/>
      <c r="O19" s="97"/>
      <c r="P19" s="97"/>
      <c r="Q19" s="1553"/>
      <c r="R19" s="1554"/>
      <c r="S19" s="1555"/>
      <c r="T19" s="97"/>
    </row>
    <row r="20" spans="1:20">
      <c r="A20" s="97"/>
      <c r="B20" s="97"/>
      <c r="C20" s="97"/>
      <c r="D20" s="97"/>
      <c r="E20" s="97"/>
      <c r="F20" s="97"/>
      <c r="G20" s="97"/>
      <c r="H20" s="97"/>
      <c r="I20" s="97"/>
      <c r="J20" s="97"/>
      <c r="K20" s="97"/>
      <c r="L20" s="97"/>
      <c r="M20" s="97"/>
      <c r="N20" s="97"/>
      <c r="O20" s="97"/>
      <c r="P20" s="97"/>
      <c r="Q20" s="97"/>
      <c r="R20" s="97"/>
      <c r="S20" s="97"/>
      <c r="T20" s="97"/>
    </row>
    <row r="21" spans="1:20">
      <c r="A21" s="97"/>
      <c r="B21" s="97"/>
      <c r="C21" s="97"/>
      <c r="D21" s="97"/>
      <c r="E21" s="97"/>
      <c r="F21" s="97"/>
      <c r="G21" s="97"/>
      <c r="H21" s="97"/>
      <c r="I21" s="97"/>
      <c r="J21" s="97"/>
      <c r="K21" s="97"/>
      <c r="L21" s="97"/>
      <c r="M21" s="97"/>
      <c r="N21" s="97"/>
      <c r="O21" s="97"/>
      <c r="P21" s="97"/>
      <c r="Q21" s="608" t="s">
        <v>652</v>
      </c>
      <c r="R21" s="97"/>
      <c r="S21" s="97"/>
      <c r="T21" s="97"/>
    </row>
    <row r="22" spans="1:20" ht="12.75" customHeight="1">
      <c r="A22" s="97"/>
      <c r="B22" s="97"/>
      <c r="C22" s="97"/>
      <c r="D22" s="97"/>
      <c r="E22" s="97"/>
      <c r="F22" s="97"/>
      <c r="G22" s="97"/>
      <c r="H22" s="97"/>
      <c r="I22" s="97"/>
      <c r="J22" s="97"/>
      <c r="K22" s="97"/>
      <c r="L22" s="97"/>
      <c r="M22" s="97"/>
      <c r="N22" s="97"/>
      <c r="O22" s="97"/>
      <c r="P22" s="97"/>
      <c r="Q22" s="1522" t="s">
        <v>2210</v>
      </c>
      <c r="R22" s="1523"/>
      <c r="S22" s="1524"/>
      <c r="T22" s="97"/>
    </row>
    <row r="23" spans="1:20">
      <c r="A23" s="97"/>
      <c r="B23" s="97"/>
      <c r="C23" s="97"/>
      <c r="D23" s="97"/>
      <c r="E23" s="97"/>
      <c r="F23" s="97"/>
      <c r="G23" s="97"/>
      <c r="H23" s="97"/>
      <c r="I23" s="97"/>
      <c r="J23" s="97"/>
      <c r="K23" s="97"/>
      <c r="L23" s="97"/>
      <c r="M23" s="97"/>
      <c r="N23" s="97"/>
      <c r="O23" s="97"/>
      <c r="P23" s="97"/>
      <c r="Q23" s="1516"/>
      <c r="R23" s="1517"/>
      <c r="S23" s="1518"/>
      <c r="T23" s="97"/>
    </row>
    <row r="24" spans="1:20">
      <c r="A24" s="97"/>
      <c r="B24" s="97"/>
      <c r="C24" s="97"/>
      <c r="D24" s="97"/>
      <c r="E24" s="97"/>
      <c r="F24" s="97"/>
      <c r="G24" s="97"/>
      <c r="H24" s="97"/>
      <c r="I24" s="97"/>
      <c r="J24" s="97"/>
      <c r="K24" s="97"/>
      <c r="L24" s="97"/>
      <c r="M24" s="97"/>
      <c r="N24" s="97"/>
      <c r="O24" s="97"/>
      <c r="P24" s="97"/>
      <c r="Q24" s="1516"/>
      <c r="R24" s="1517"/>
      <c r="S24" s="1518"/>
      <c r="T24" s="97"/>
    </row>
    <row r="25" spans="1:20">
      <c r="A25" s="97"/>
      <c r="B25" s="97"/>
      <c r="C25" s="97"/>
      <c r="D25" s="97"/>
      <c r="E25" s="97"/>
      <c r="F25" s="97"/>
      <c r="G25" s="97"/>
      <c r="H25" s="97"/>
      <c r="I25" s="97"/>
      <c r="J25" s="97"/>
      <c r="K25" s="97"/>
      <c r="L25" s="97"/>
      <c r="M25" s="97"/>
      <c r="N25" s="97"/>
      <c r="O25" s="97"/>
      <c r="P25" s="97"/>
      <c r="Q25" s="1516"/>
      <c r="R25" s="1517"/>
      <c r="S25" s="1518"/>
      <c r="T25" s="97"/>
    </row>
    <row r="26" spans="1:20">
      <c r="A26" s="97"/>
      <c r="B26" s="97"/>
      <c r="C26" s="97"/>
      <c r="D26" s="97"/>
      <c r="E26" s="97"/>
      <c r="F26" s="97"/>
      <c r="G26" s="97"/>
      <c r="H26" s="97"/>
      <c r="I26" s="97"/>
      <c r="J26" s="97"/>
      <c r="K26" s="97"/>
      <c r="L26" s="97"/>
      <c r="M26" s="97"/>
      <c r="N26" s="97"/>
      <c r="O26" s="97"/>
      <c r="P26" s="97"/>
      <c r="Q26" s="1519"/>
      <c r="R26" s="1520"/>
      <c r="S26" s="1521"/>
      <c r="T26" s="97"/>
    </row>
    <row r="27" spans="1:20">
      <c r="A27" s="97"/>
      <c r="B27" s="97"/>
      <c r="C27" s="97"/>
      <c r="D27" s="97"/>
      <c r="E27" s="97"/>
      <c r="F27" s="97"/>
      <c r="G27" s="97"/>
      <c r="H27" s="97"/>
      <c r="I27" s="97"/>
      <c r="J27" s="97"/>
      <c r="K27" s="97"/>
      <c r="L27" s="97"/>
      <c r="M27" s="97"/>
      <c r="N27" s="97"/>
      <c r="O27" s="97"/>
      <c r="P27" s="97"/>
      <c r="Q27" s="97"/>
      <c r="R27" s="97"/>
      <c r="S27" s="97"/>
      <c r="T27" s="97"/>
    </row>
    <row r="28" spans="1:20">
      <c r="A28" s="97"/>
      <c r="B28" s="97"/>
      <c r="C28" s="97"/>
      <c r="D28" s="97"/>
      <c r="E28" s="97"/>
      <c r="F28" s="97"/>
      <c r="G28" s="97"/>
      <c r="H28" s="97"/>
      <c r="I28" s="97"/>
      <c r="J28" s="97"/>
      <c r="K28" s="97"/>
      <c r="L28" s="97"/>
      <c r="M28" s="97"/>
      <c r="N28" s="97"/>
      <c r="O28" s="97"/>
      <c r="P28" s="97"/>
      <c r="Q28" s="97"/>
      <c r="R28" s="97"/>
      <c r="S28" s="97"/>
      <c r="T28" s="97"/>
    </row>
    <row r="29" spans="1:20">
      <c r="A29" s="97"/>
      <c r="B29" s="97"/>
      <c r="C29" s="97"/>
      <c r="D29" s="97"/>
      <c r="E29" s="97"/>
      <c r="F29" s="97"/>
      <c r="G29" s="97"/>
      <c r="H29" s="97"/>
      <c r="I29" s="97"/>
      <c r="J29" s="97"/>
      <c r="K29" s="97"/>
      <c r="L29" s="97"/>
      <c r="M29" s="97"/>
      <c r="N29" s="97"/>
      <c r="O29" s="97"/>
      <c r="P29" s="97"/>
      <c r="Q29" s="97"/>
      <c r="R29" s="97"/>
      <c r="S29" s="97"/>
      <c r="T29" s="97"/>
    </row>
    <row r="30" spans="1:20">
      <c r="A30" s="97"/>
      <c r="B30" s="97"/>
      <c r="C30" s="97"/>
      <c r="D30" s="97"/>
      <c r="E30" s="97"/>
      <c r="F30" s="97"/>
      <c r="G30" s="97"/>
      <c r="H30" s="97"/>
      <c r="I30" s="97"/>
      <c r="J30" s="97"/>
      <c r="K30" s="97"/>
      <c r="L30" s="97"/>
      <c r="M30" s="97"/>
      <c r="N30" s="97"/>
      <c r="O30" s="97"/>
      <c r="P30" s="97"/>
      <c r="Q30" s="608" t="s">
        <v>713</v>
      </c>
      <c r="R30" s="97"/>
      <c r="S30" s="97"/>
      <c r="T30" s="97"/>
    </row>
    <row r="31" spans="1:20">
      <c r="A31" s="97"/>
      <c r="B31" s="97"/>
      <c r="C31" s="97"/>
      <c r="D31" s="97"/>
      <c r="E31" s="97"/>
      <c r="F31" s="97"/>
      <c r="G31" s="97"/>
      <c r="H31" s="97"/>
      <c r="I31" s="97"/>
      <c r="J31" s="97"/>
      <c r="K31" s="97"/>
      <c r="L31" s="97"/>
      <c r="M31" s="97"/>
      <c r="N31" s="97"/>
      <c r="O31" s="97"/>
      <c r="P31" s="97"/>
      <c r="Q31" s="1525" t="s">
        <v>2212</v>
      </c>
      <c r="R31" s="1526"/>
      <c r="S31" s="1527"/>
      <c r="T31" s="97"/>
    </row>
    <row r="32" spans="1:20">
      <c r="A32" s="97"/>
      <c r="B32" s="97"/>
      <c r="C32" s="97"/>
      <c r="D32" s="97"/>
      <c r="E32" s="97"/>
      <c r="F32" s="97"/>
      <c r="G32" s="97"/>
      <c r="H32" s="97"/>
      <c r="I32" s="97"/>
      <c r="J32" s="97"/>
      <c r="K32" s="97"/>
      <c r="L32" s="97"/>
      <c r="M32" s="97"/>
      <c r="N32" s="97"/>
      <c r="O32" s="97"/>
      <c r="P32" s="97"/>
      <c r="Q32" s="1528"/>
      <c r="R32" s="1529"/>
      <c r="S32" s="1530"/>
      <c r="T32" s="97"/>
    </row>
    <row r="33" spans="1:20">
      <c r="A33" s="97"/>
      <c r="B33" s="97"/>
      <c r="C33" s="97"/>
      <c r="D33" s="97"/>
      <c r="E33" s="97"/>
      <c r="F33" s="97"/>
      <c r="G33" s="97"/>
      <c r="H33" s="97"/>
      <c r="I33" s="97"/>
      <c r="J33" s="97"/>
      <c r="K33" s="97"/>
      <c r="L33" s="97"/>
      <c r="M33" s="97"/>
      <c r="N33" s="97"/>
      <c r="O33" s="97"/>
      <c r="P33" s="97"/>
      <c r="Q33" s="1528"/>
      <c r="R33" s="1529"/>
      <c r="S33" s="1530"/>
      <c r="T33" s="97"/>
    </row>
    <row r="34" spans="1:20">
      <c r="A34" s="97"/>
      <c r="B34" s="97"/>
      <c r="C34" s="97"/>
      <c r="D34" s="97"/>
      <c r="E34" s="97"/>
      <c r="F34" s="97"/>
      <c r="G34" s="97"/>
      <c r="H34" s="97"/>
      <c r="I34" s="97"/>
      <c r="J34" s="97"/>
      <c r="K34" s="97"/>
      <c r="L34" s="97"/>
      <c r="M34" s="97"/>
      <c r="N34" s="97"/>
      <c r="O34" s="97"/>
      <c r="P34" s="97"/>
      <c r="Q34" s="1528"/>
      <c r="R34" s="1529"/>
      <c r="S34" s="1530"/>
      <c r="T34" s="97"/>
    </row>
    <row r="35" spans="1:20">
      <c r="A35" s="97"/>
      <c r="B35" s="97"/>
      <c r="C35" s="97"/>
      <c r="D35" s="97"/>
      <c r="E35" s="97"/>
      <c r="F35" s="97"/>
      <c r="G35" s="97"/>
      <c r="H35" s="97"/>
      <c r="I35" s="97"/>
      <c r="J35" s="97"/>
      <c r="K35" s="97"/>
      <c r="L35" s="97"/>
      <c r="M35" s="97"/>
      <c r="N35" s="97"/>
      <c r="O35" s="97"/>
      <c r="P35" s="97"/>
      <c r="Q35" s="1531"/>
      <c r="R35" s="1532"/>
      <c r="S35" s="1533"/>
      <c r="T35" s="97"/>
    </row>
    <row r="36" spans="1:20">
      <c r="A36" s="97"/>
      <c r="B36" s="97"/>
      <c r="C36" s="97"/>
      <c r="D36" s="97"/>
      <c r="E36" s="97"/>
      <c r="F36" s="97"/>
      <c r="G36" s="97"/>
      <c r="H36" s="97"/>
      <c r="I36" s="97"/>
      <c r="J36" s="97"/>
      <c r="K36" s="97"/>
      <c r="L36" s="97"/>
      <c r="M36" s="97"/>
      <c r="N36" s="97"/>
      <c r="O36" s="97"/>
      <c r="P36" s="97"/>
      <c r="Q36" s="893" t="s">
        <v>2213</v>
      </c>
      <c r="R36" s="97"/>
      <c r="S36" s="97"/>
      <c r="T36" s="97"/>
    </row>
    <row r="37" spans="1:20">
      <c r="A37" s="97"/>
      <c r="B37" s="97"/>
      <c r="C37" s="97"/>
      <c r="D37" s="97"/>
      <c r="E37" s="97"/>
      <c r="F37" s="97"/>
      <c r="G37" s="97"/>
      <c r="H37" s="97"/>
      <c r="I37" s="97"/>
      <c r="J37" s="97"/>
      <c r="K37" s="97"/>
      <c r="L37" s="97"/>
      <c r="M37" s="97"/>
      <c r="N37" s="97"/>
      <c r="O37" s="97"/>
      <c r="P37" s="97"/>
      <c r="Q37" s="1522" t="s">
        <v>2215</v>
      </c>
      <c r="R37" s="1556"/>
      <c r="S37" s="1557"/>
      <c r="T37" s="97"/>
    </row>
    <row r="38" spans="1:20">
      <c r="A38" s="97"/>
      <c r="B38" s="97"/>
      <c r="C38" s="97"/>
      <c r="D38" s="97"/>
      <c r="E38" s="97"/>
      <c r="F38" s="97"/>
      <c r="G38" s="97"/>
      <c r="H38" s="97"/>
      <c r="I38" s="97"/>
      <c r="J38" s="97"/>
      <c r="K38" s="97"/>
      <c r="L38" s="97"/>
      <c r="M38" s="97"/>
      <c r="N38" s="97"/>
      <c r="O38" s="97"/>
      <c r="P38" s="97"/>
      <c r="Q38" s="1531"/>
      <c r="R38" s="1532"/>
      <c r="S38" s="1533"/>
      <c r="T38" s="97"/>
    </row>
    <row r="39" spans="1:20">
      <c r="A39" s="97"/>
      <c r="B39" s="97"/>
      <c r="C39" s="97"/>
      <c r="D39" s="97"/>
      <c r="E39" s="97"/>
      <c r="F39" s="97"/>
      <c r="G39" s="97"/>
      <c r="H39" s="97"/>
      <c r="I39" s="97"/>
      <c r="J39" s="97"/>
      <c r="K39" s="97"/>
      <c r="L39" s="97"/>
      <c r="M39" s="97"/>
      <c r="N39" s="97"/>
      <c r="O39" s="97"/>
      <c r="P39" s="97"/>
      <c r="Q39" s="97"/>
      <c r="R39" s="97"/>
      <c r="S39" s="97"/>
      <c r="T39" s="97"/>
    </row>
    <row r="40" spans="1:20">
      <c r="A40" s="97"/>
      <c r="B40" s="97"/>
      <c r="C40" s="97"/>
      <c r="D40" s="97"/>
      <c r="E40" s="97"/>
      <c r="F40" s="97"/>
      <c r="G40" s="97"/>
      <c r="H40" s="97"/>
      <c r="I40" s="97"/>
      <c r="J40" s="97"/>
      <c r="K40" s="97"/>
      <c r="L40" s="97"/>
      <c r="M40" s="97"/>
      <c r="N40" s="97"/>
      <c r="O40" s="97"/>
      <c r="P40" s="97"/>
      <c r="Q40" s="877" t="s">
        <v>714</v>
      </c>
      <c r="R40" s="97"/>
      <c r="S40" s="97"/>
      <c r="T40" s="97"/>
    </row>
    <row r="41" spans="1:20">
      <c r="A41" s="97"/>
      <c r="B41" s="97"/>
      <c r="C41" s="97"/>
      <c r="D41" s="97"/>
      <c r="E41" s="97"/>
      <c r="F41" s="97"/>
      <c r="G41" s="97"/>
      <c r="H41" s="97"/>
      <c r="I41" s="97"/>
      <c r="J41" s="97"/>
      <c r="K41" s="97"/>
      <c r="L41" s="97"/>
      <c r="M41" s="97"/>
      <c r="N41" s="97"/>
      <c r="O41" s="97"/>
      <c r="P41" s="97"/>
      <c r="Q41" s="1525" t="s">
        <v>2217</v>
      </c>
      <c r="R41" s="1526"/>
      <c r="S41" s="1527"/>
      <c r="T41" s="97"/>
    </row>
    <row r="42" spans="1:20">
      <c r="A42" s="97"/>
      <c r="B42" s="97"/>
      <c r="C42" s="97"/>
      <c r="D42" s="97"/>
      <c r="E42" s="97"/>
      <c r="F42" s="97"/>
      <c r="G42" s="97"/>
      <c r="H42" s="97"/>
      <c r="I42" s="97"/>
      <c r="J42" s="97"/>
      <c r="K42" s="97"/>
      <c r="L42" s="97"/>
      <c r="M42" s="97"/>
      <c r="N42" s="97"/>
      <c r="O42" s="97"/>
      <c r="P42" s="97"/>
      <c r="Q42" s="1528"/>
      <c r="R42" s="1529"/>
      <c r="S42" s="1530"/>
      <c r="T42" s="97"/>
    </row>
    <row r="43" spans="1:20">
      <c r="A43" s="97"/>
      <c r="B43" s="97"/>
      <c r="C43" s="97"/>
      <c r="D43" s="97"/>
      <c r="E43" s="97"/>
      <c r="F43" s="97"/>
      <c r="G43" s="97"/>
      <c r="H43" s="97"/>
      <c r="I43" s="97"/>
      <c r="J43" s="97"/>
      <c r="K43" s="97"/>
      <c r="L43" s="97"/>
      <c r="M43" s="97"/>
      <c r="N43" s="97"/>
      <c r="O43" s="97"/>
      <c r="P43" s="97"/>
      <c r="Q43" s="1528"/>
      <c r="R43" s="1529"/>
      <c r="S43" s="1530"/>
      <c r="T43" s="97"/>
    </row>
    <row r="44" spans="1:20">
      <c r="A44" s="97"/>
      <c r="B44" s="97"/>
      <c r="C44" s="97"/>
      <c r="D44" s="97"/>
      <c r="E44" s="97"/>
      <c r="F44" s="97"/>
      <c r="G44" s="97"/>
      <c r="H44" s="97"/>
      <c r="I44" s="97"/>
      <c r="J44" s="97"/>
      <c r="K44" s="97"/>
      <c r="L44" s="97"/>
      <c r="M44" s="97"/>
      <c r="N44" s="97"/>
      <c r="O44" s="97"/>
      <c r="P44" s="97"/>
      <c r="Q44" s="1528"/>
      <c r="R44" s="1529"/>
      <c r="S44" s="1530"/>
      <c r="T44" s="97"/>
    </row>
    <row r="45" spans="1:20">
      <c r="A45" s="97"/>
      <c r="B45" s="97"/>
      <c r="C45" s="97"/>
      <c r="D45" s="97"/>
      <c r="E45" s="97"/>
      <c r="F45" s="97"/>
      <c r="G45" s="97"/>
      <c r="H45" s="97"/>
      <c r="I45" s="97"/>
      <c r="J45" s="97"/>
      <c r="K45" s="97"/>
      <c r="L45" s="97"/>
      <c r="M45" s="97"/>
      <c r="N45" s="97"/>
      <c r="O45" s="97"/>
      <c r="P45" s="97"/>
      <c r="Q45" s="1531"/>
      <c r="R45" s="1532"/>
      <c r="S45" s="1533"/>
      <c r="T45" s="97"/>
    </row>
    <row r="46" spans="1:20">
      <c r="A46" s="97"/>
      <c r="B46" s="97"/>
      <c r="C46" s="97"/>
      <c r="D46" s="97"/>
      <c r="E46" s="97"/>
      <c r="F46" s="97"/>
      <c r="G46" s="97"/>
      <c r="H46" s="97"/>
      <c r="I46" s="97"/>
      <c r="J46" s="97"/>
      <c r="K46" s="97"/>
      <c r="L46" s="97"/>
      <c r="M46" s="97"/>
      <c r="N46" s="97"/>
      <c r="O46" s="97"/>
      <c r="P46" s="97"/>
      <c r="Q46" s="877" t="s">
        <v>1962</v>
      </c>
      <c r="R46" s="97"/>
      <c r="S46" s="97"/>
      <c r="T46" s="97"/>
    </row>
    <row r="47" spans="1:20">
      <c r="A47" s="97"/>
      <c r="B47" s="97"/>
      <c r="C47" s="97"/>
      <c r="D47" s="97"/>
      <c r="E47" s="97"/>
      <c r="F47" s="97"/>
      <c r="G47" s="97"/>
      <c r="H47" s="97"/>
      <c r="I47" s="97"/>
      <c r="J47" s="97"/>
      <c r="K47" s="97"/>
      <c r="L47" s="97"/>
      <c r="M47" s="97"/>
      <c r="N47" s="97"/>
      <c r="O47" s="97"/>
      <c r="P47" s="97"/>
      <c r="Q47" s="1558" t="s">
        <v>2216</v>
      </c>
      <c r="R47" s="1559"/>
      <c r="S47" s="1560"/>
      <c r="T47" s="97"/>
    </row>
    <row r="48" spans="1:20">
      <c r="A48" s="97"/>
      <c r="B48" s="97"/>
      <c r="C48" s="97"/>
      <c r="D48" s="97"/>
      <c r="E48" s="97"/>
      <c r="F48" s="97"/>
      <c r="G48" s="97"/>
      <c r="H48" s="97"/>
      <c r="I48" s="97"/>
      <c r="J48" s="97"/>
      <c r="K48" s="97"/>
      <c r="L48" s="97"/>
      <c r="M48" s="97"/>
      <c r="N48" s="97"/>
      <c r="O48" s="97"/>
      <c r="P48" s="97"/>
      <c r="Q48" s="1516"/>
      <c r="R48" s="1517"/>
      <c r="S48" s="1518"/>
      <c r="T48" s="97"/>
    </row>
    <row r="49" spans="1:20">
      <c r="A49" s="97"/>
      <c r="B49" s="97"/>
      <c r="C49" s="97"/>
      <c r="D49" s="97"/>
      <c r="E49" s="97"/>
      <c r="F49" s="97"/>
      <c r="G49" s="97"/>
      <c r="H49" s="97"/>
      <c r="I49" s="97"/>
      <c r="J49" s="97"/>
      <c r="K49" s="97"/>
      <c r="L49" s="97"/>
      <c r="M49" s="97"/>
      <c r="N49" s="97"/>
      <c r="O49" s="97"/>
      <c r="P49" s="97"/>
      <c r="Q49" s="1519"/>
      <c r="R49" s="1520"/>
      <c r="S49" s="1521"/>
      <c r="T49" s="97"/>
    </row>
    <row r="50" spans="1:20">
      <c r="A50" s="97"/>
      <c r="B50" s="97"/>
      <c r="C50" s="97"/>
      <c r="D50" s="97"/>
      <c r="E50" s="97"/>
      <c r="F50" s="97"/>
      <c r="G50" s="97"/>
      <c r="H50" s="97"/>
      <c r="I50" s="97"/>
      <c r="J50" s="97"/>
      <c r="K50" s="97"/>
      <c r="L50" s="97"/>
      <c r="M50" s="97"/>
      <c r="N50" s="97"/>
      <c r="O50" s="97"/>
      <c r="P50" s="97"/>
      <c r="Q50" s="877" t="s">
        <v>715</v>
      </c>
      <c r="R50" s="97"/>
      <c r="S50" s="97"/>
      <c r="T50" s="97"/>
    </row>
    <row r="51" spans="1:20" ht="25.5" customHeight="1">
      <c r="A51" s="97"/>
      <c r="B51" s="97"/>
      <c r="C51" s="97"/>
      <c r="D51" s="97"/>
      <c r="E51" s="97"/>
      <c r="F51" s="97"/>
      <c r="G51" s="97"/>
      <c r="H51" s="97"/>
      <c r="I51" s="97"/>
      <c r="J51" s="97"/>
      <c r="K51" s="97"/>
      <c r="L51" s="97"/>
      <c r="M51" s="97"/>
      <c r="N51" s="97"/>
      <c r="O51" s="97"/>
      <c r="P51" s="97"/>
      <c r="Q51" s="1513" t="s">
        <v>1966</v>
      </c>
      <c r="R51" s="1514"/>
      <c r="S51" s="1515"/>
      <c r="T51" s="97"/>
    </row>
    <row r="52" spans="1:20">
      <c r="A52" s="97"/>
      <c r="B52" s="97"/>
      <c r="C52" s="97"/>
      <c r="D52" s="97"/>
      <c r="E52" s="97"/>
      <c r="F52" s="97"/>
      <c r="G52" s="97"/>
      <c r="H52" s="97"/>
      <c r="I52" s="97"/>
      <c r="J52" s="97"/>
      <c r="K52" s="97"/>
      <c r="L52" s="97"/>
      <c r="M52" s="97"/>
      <c r="N52" s="97"/>
      <c r="O52" s="97"/>
      <c r="P52" s="97"/>
      <c r="Q52" s="1516"/>
      <c r="R52" s="1517"/>
      <c r="S52" s="1518"/>
      <c r="T52" s="97"/>
    </row>
    <row r="53" spans="1:20">
      <c r="A53" s="97"/>
      <c r="B53" s="97"/>
      <c r="C53" s="97"/>
      <c r="D53" s="97"/>
      <c r="E53" s="97"/>
      <c r="F53" s="97"/>
      <c r="G53" s="97"/>
      <c r="H53" s="97"/>
      <c r="I53" s="97"/>
      <c r="J53" s="97"/>
      <c r="K53" s="97"/>
      <c r="L53" s="97"/>
      <c r="M53" s="97"/>
      <c r="N53" s="97"/>
      <c r="O53" s="97"/>
      <c r="P53" s="97"/>
      <c r="Q53" s="1519"/>
      <c r="R53" s="1520"/>
      <c r="S53" s="1521"/>
      <c r="T53" s="97"/>
    </row>
    <row r="54" spans="1:20">
      <c r="A54" s="97"/>
      <c r="B54" s="97"/>
      <c r="C54" s="97"/>
      <c r="D54" s="97"/>
      <c r="E54" s="97"/>
      <c r="F54" s="97"/>
      <c r="G54" s="97"/>
      <c r="H54" s="97"/>
      <c r="I54" s="97"/>
      <c r="J54" s="97"/>
      <c r="K54" s="97"/>
      <c r="L54" s="97"/>
      <c r="M54" s="97"/>
      <c r="N54" s="97"/>
      <c r="O54" s="97"/>
      <c r="P54" s="97"/>
      <c r="Q54" s="874"/>
      <c r="R54" s="874"/>
      <c r="S54" s="874"/>
      <c r="T54" s="97"/>
    </row>
    <row r="55" spans="1:20">
      <c r="A55" s="97"/>
      <c r="B55" s="97"/>
      <c r="C55" s="97"/>
      <c r="D55" s="97"/>
      <c r="E55" s="97"/>
      <c r="F55" s="97"/>
      <c r="G55" s="97"/>
      <c r="H55" s="97"/>
      <c r="I55" s="97"/>
      <c r="J55" s="97"/>
      <c r="K55" s="97"/>
      <c r="L55" s="97"/>
      <c r="M55" s="97"/>
      <c r="N55" s="97"/>
      <c r="O55" s="97"/>
      <c r="P55" s="97"/>
      <c r="Q55" s="874"/>
      <c r="R55" s="874"/>
      <c r="S55" s="874"/>
      <c r="T55" s="97"/>
    </row>
    <row r="56" spans="1:20">
      <c r="A56" s="97"/>
      <c r="B56" s="97"/>
      <c r="C56" s="97"/>
      <c r="D56" s="97"/>
      <c r="E56" s="97"/>
      <c r="F56" s="97"/>
      <c r="G56" s="97"/>
      <c r="H56" s="97"/>
      <c r="I56" s="97"/>
      <c r="J56" s="97"/>
      <c r="K56" s="97"/>
      <c r="L56" s="97"/>
      <c r="M56" s="97"/>
      <c r="N56" s="97"/>
      <c r="O56" s="97"/>
      <c r="P56" s="97"/>
      <c r="Q56" s="97"/>
      <c r="R56" s="97"/>
      <c r="S56" s="97"/>
      <c r="T56" s="97"/>
    </row>
    <row r="57" spans="1:20">
      <c r="A57" s="97"/>
      <c r="B57" s="97"/>
      <c r="C57" s="97"/>
      <c r="D57" s="97"/>
      <c r="E57" s="97"/>
      <c r="F57" s="97"/>
      <c r="G57" s="97"/>
      <c r="H57" s="97"/>
      <c r="I57" s="97"/>
      <c r="J57" s="97"/>
      <c r="K57" s="97"/>
      <c r="L57" s="97"/>
      <c r="M57" s="97"/>
      <c r="N57" s="97"/>
      <c r="O57" s="97"/>
      <c r="P57" s="97"/>
      <c r="Q57" s="97"/>
      <c r="R57" s="97"/>
      <c r="S57" s="97"/>
      <c r="T57" s="97"/>
    </row>
    <row r="58" spans="1:20">
      <c r="A58" s="97"/>
      <c r="B58" s="97"/>
      <c r="C58" s="97"/>
      <c r="D58" s="97"/>
      <c r="E58" s="97"/>
      <c r="F58" s="97"/>
      <c r="G58" s="97"/>
      <c r="H58" s="97"/>
      <c r="I58" s="97"/>
      <c r="J58" s="97"/>
      <c r="K58" s="97"/>
      <c r="L58" s="97"/>
      <c r="M58" s="97"/>
      <c r="N58" s="97"/>
      <c r="O58" s="97"/>
      <c r="P58" s="97"/>
      <c r="Q58" s="97"/>
      <c r="R58" s="97"/>
      <c r="S58" s="97"/>
      <c r="T58" s="97"/>
    </row>
    <row r="59" spans="1:20">
      <c r="A59" s="97"/>
      <c r="B59" s="97"/>
      <c r="C59" s="97"/>
      <c r="D59" s="97"/>
      <c r="E59" s="97"/>
      <c r="F59" s="97"/>
      <c r="G59" s="97"/>
      <c r="H59" s="97"/>
      <c r="I59" s="97"/>
      <c r="J59" s="97"/>
      <c r="K59" s="97"/>
      <c r="L59" s="97"/>
      <c r="M59" s="97"/>
      <c r="N59" s="97"/>
      <c r="O59" s="97"/>
      <c r="P59" s="97"/>
      <c r="Q59" s="97"/>
      <c r="R59" s="97"/>
      <c r="S59" s="97"/>
      <c r="T59" s="97"/>
    </row>
    <row r="60" spans="1:20">
      <c r="A60" s="97"/>
      <c r="B60" s="97"/>
      <c r="C60" s="97"/>
      <c r="D60" s="97"/>
      <c r="E60" s="97"/>
      <c r="F60" s="97"/>
      <c r="G60" s="97"/>
      <c r="H60" s="97"/>
      <c r="I60" s="97"/>
      <c r="J60" s="97"/>
      <c r="K60" s="97"/>
      <c r="L60" s="97"/>
      <c r="M60" s="97"/>
      <c r="N60" s="97"/>
      <c r="O60" s="97"/>
      <c r="P60" s="97"/>
      <c r="Q60" s="97"/>
      <c r="R60" s="97"/>
      <c r="S60" s="97"/>
      <c r="T60" s="97"/>
    </row>
    <row r="61" spans="1:20">
      <c r="A61" s="97"/>
      <c r="B61" s="97"/>
      <c r="C61" s="97"/>
      <c r="D61" s="97"/>
      <c r="E61" s="97"/>
      <c r="F61" s="97"/>
      <c r="G61" s="97"/>
      <c r="H61" s="97"/>
      <c r="I61" s="97"/>
      <c r="J61" s="97"/>
      <c r="K61" s="97"/>
      <c r="L61" s="97"/>
      <c r="M61" s="97"/>
      <c r="N61" s="97"/>
      <c r="O61" s="97"/>
      <c r="P61" s="97"/>
      <c r="Q61" s="97"/>
      <c r="R61" s="97"/>
      <c r="S61" s="97"/>
      <c r="T61" s="97"/>
    </row>
    <row r="62" spans="1:20">
      <c r="A62" s="97"/>
      <c r="B62" s="97"/>
      <c r="C62" s="97"/>
      <c r="D62" s="97"/>
      <c r="E62" s="97"/>
      <c r="F62" s="97"/>
      <c r="G62" s="97"/>
      <c r="H62" s="97"/>
      <c r="I62" s="97"/>
      <c r="J62" s="97"/>
      <c r="K62" s="97"/>
      <c r="L62" s="97"/>
      <c r="M62" s="97"/>
      <c r="N62" s="97"/>
      <c r="O62" s="97"/>
      <c r="P62" s="97"/>
      <c r="Q62" s="97"/>
      <c r="R62" s="97"/>
      <c r="S62" s="97"/>
      <c r="T62" s="97"/>
    </row>
    <row r="63" spans="1:20">
      <c r="A63" s="97"/>
      <c r="B63" s="97"/>
      <c r="C63" s="97"/>
      <c r="D63" s="97"/>
      <c r="E63" s="97"/>
      <c r="F63" s="97"/>
      <c r="G63" s="97"/>
      <c r="H63" s="97"/>
      <c r="I63" s="97"/>
      <c r="J63" s="97"/>
      <c r="K63" s="97"/>
      <c r="L63" s="97"/>
      <c r="M63" s="97"/>
      <c r="N63" s="97"/>
      <c r="O63" s="97"/>
      <c r="P63" s="97"/>
      <c r="Q63" s="97"/>
      <c r="R63" s="97"/>
      <c r="S63" s="97"/>
      <c r="T63" s="97"/>
    </row>
    <row r="64" spans="1:20">
      <c r="A64" s="97"/>
      <c r="B64" s="97"/>
      <c r="C64" s="97"/>
      <c r="D64" s="97"/>
      <c r="E64" s="97"/>
      <c r="F64" s="97"/>
      <c r="G64" s="97"/>
      <c r="H64" s="97"/>
      <c r="I64" s="97"/>
      <c r="J64" s="97"/>
      <c r="K64" s="97"/>
      <c r="L64" s="97"/>
      <c r="M64" s="97"/>
      <c r="N64" s="97"/>
      <c r="O64" s="97"/>
      <c r="P64" s="97"/>
      <c r="Q64" s="97"/>
      <c r="R64" s="97"/>
      <c r="S64" s="97"/>
      <c r="T64" s="97"/>
    </row>
    <row r="65" spans="1:20">
      <c r="A65" s="97"/>
      <c r="B65" s="97"/>
      <c r="C65" s="97"/>
      <c r="D65" s="97"/>
      <c r="E65" s="97"/>
      <c r="F65" s="97"/>
      <c r="G65" s="97"/>
      <c r="H65" s="97"/>
      <c r="I65" s="97"/>
      <c r="J65" s="97"/>
      <c r="K65" s="97"/>
      <c r="L65" s="97"/>
      <c r="M65" s="97"/>
      <c r="N65" s="97"/>
      <c r="O65" s="97"/>
      <c r="P65" s="97"/>
      <c r="Q65" s="97"/>
      <c r="R65" s="97"/>
      <c r="S65" s="97"/>
      <c r="T65" s="97"/>
    </row>
    <row r="66" spans="1:20">
      <c r="A66" s="97"/>
      <c r="B66" s="97"/>
      <c r="C66" s="97"/>
      <c r="D66" s="97"/>
      <c r="E66" s="97"/>
      <c r="F66" s="97"/>
      <c r="G66" s="97"/>
      <c r="H66" s="97"/>
      <c r="I66" s="97"/>
      <c r="J66" s="97"/>
      <c r="K66" s="97"/>
      <c r="L66" s="97"/>
      <c r="M66" s="97"/>
      <c r="N66" s="97"/>
      <c r="O66" s="97"/>
      <c r="P66" s="97"/>
      <c r="Q66" s="97"/>
      <c r="R66" s="97"/>
      <c r="S66" s="97"/>
      <c r="T66" s="97"/>
    </row>
    <row r="67" spans="1:20">
      <c r="A67" s="97"/>
      <c r="B67" s="97"/>
      <c r="C67" s="97"/>
      <c r="D67" s="97"/>
      <c r="E67" s="97"/>
      <c r="F67" s="97"/>
      <c r="G67" s="97"/>
      <c r="H67" s="97"/>
      <c r="I67" s="97"/>
      <c r="J67" s="97"/>
      <c r="K67" s="97"/>
      <c r="L67" s="97"/>
      <c r="M67" s="97"/>
      <c r="N67" s="97"/>
      <c r="O67" s="97"/>
      <c r="P67" s="97"/>
      <c r="Q67" s="97"/>
      <c r="R67" s="97"/>
      <c r="S67" s="97"/>
      <c r="T67" s="97"/>
    </row>
    <row r="68" spans="1:20">
      <c r="A68" s="97"/>
      <c r="B68" s="97"/>
      <c r="C68" s="97"/>
      <c r="D68" s="97"/>
      <c r="E68" s="97"/>
      <c r="F68" s="97"/>
      <c r="G68" s="97"/>
      <c r="H68" s="97"/>
      <c r="I68" s="97"/>
      <c r="J68" s="97"/>
      <c r="K68" s="97"/>
      <c r="L68" s="97"/>
      <c r="M68" s="97"/>
      <c r="N68" s="97"/>
      <c r="O68" s="97"/>
      <c r="P68" s="97"/>
      <c r="Q68" s="97"/>
      <c r="R68" s="97"/>
      <c r="S68" s="97"/>
      <c r="T68" s="97"/>
    </row>
    <row r="69" spans="1:20">
      <c r="A69" s="97"/>
      <c r="B69" s="97"/>
      <c r="C69" s="97"/>
      <c r="D69" s="97"/>
      <c r="E69" s="97"/>
      <c r="F69" s="97"/>
      <c r="G69" s="97"/>
      <c r="H69" s="97"/>
      <c r="I69" s="97"/>
      <c r="J69" s="97"/>
      <c r="K69" s="97"/>
      <c r="L69" s="97"/>
      <c r="M69" s="97"/>
      <c r="N69" s="97"/>
      <c r="O69" s="97"/>
      <c r="P69" s="97"/>
      <c r="Q69" s="97"/>
      <c r="R69" s="97"/>
      <c r="S69" s="97"/>
      <c r="T69" s="97"/>
    </row>
    <row r="70" spans="1:20">
      <c r="A70" s="97"/>
      <c r="B70" s="97"/>
      <c r="C70" s="97"/>
      <c r="D70" s="97"/>
      <c r="E70" s="97"/>
      <c r="F70" s="97"/>
      <c r="G70" s="97"/>
      <c r="H70" s="97"/>
      <c r="I70" s="97"/>
      <c r="J70" s="97"/>
      <c r="K70" s="97"/>
      <c r="L70" s="97"/>
      <c r="M70" s="97"/>
      <c r="N70" s="97"/>
      <c r="O70" s="97"/>
      <c r="P70" s="97"/>
      <c r="Q70" s="97"/>
      <c r="R70" s="97"/>
      <c r="S70" s="97"/>
      <c r="T70" s="97"/>
    </row>
    <row r="71" spans="1:20">
      <c r="A71" s="97"/>
      <c r="B71" s="97"/>
      <c r="C71" s="97"/>
      <c r="D71" s="97"/>
      <c r="E71" s="97"/>
      <c r="F71" s="97"/>
      <c r="G71" s="97"/>
      <c r="H71" s="97"/>
      <c r="I71" s="97"/>
      <c r="J71" s="97"/>
      <c r="K71" s="97"/>
      <c r="L71" s="97"/>
      <c r="M71" s="97"/>
      <c r="N71" s="97"/>
      <c r="O71" s="97"/>
      <c r="P71" s="97"/>
      <c r="Q71" s="97"/>
      <c r="R71" s="97"/>
      <c r="S71" s="97"/>
      <c r="T71" s="97"/>
    </row>
    <row r="72" spans="1:20">
      <c r="A72" s="97"/>
      <c r="B72" s="97"/>
      <c r="C72" s="97"/>
      <c r="D72" s="97"/>
      <c r="E72" s="97"/>
      <c r="F72" s="97"/>
      <c r="G72" s="97"/>
      <c r="H72" s="97"/>
      <c r="I72" s="97"/>
      <c r="J72" s="97"/>
      <c r="K72" s="97"/>
      <c r="L72" s="97"/>
      <c r="M72" s="97"/>
      <c r="N72" s="97"/>
      <c r="O72" s="97"/>
      <c r="P72" s="97"/>
      <c r="Q72" s="97"/>
      <c r="R72" s="97"/>
      <c r="S72" s="97"/>
      <c r="T72" s="97"/>
    </row>
    <row r="73" spans="1:20">
      <c r="A73" s="97"/>
      <c r="B73" s="97"/>
      <c r="C73" s="97"/>
      <c r="D73" s="97"/>
      <c r="E73" s="97"/>
      <c r="F73" s="97"/>
      <c r="G73" s="97"/>
      <c r="H73" s="97"/>
      <c r="I73" s="97"/>
      <c r="J73" s="97"/>
      <c r="K73" s="97"/>
      <c r="L73" s="97"/>
      <c r="M73" s="97"/>
      <c r="N73" s="97"/>
      <c r="O73" s="97"/>
      <c r="P73" s="97"/>
      <c r="Q73" s="97"/>
      <c r="R73" s="97"/>
      <c r="S73" s="97"/>
      <c r="T73" s="97"/>
    </row>
    <row r="74" spans="1:20">
      <c r="A74" s="97"/>
      <c r="B74" s="97"/>
      <c r="C74" s="97"/>
      <c r="D74" s="97"/>
      <c r="E74" s="97"/>
      <c r="F74" s="97"/>
      <c r="G74" s="97"/>
      <c r="H74" s="97"/>
      <c r="I74" s="97"/>
      <c r="J74" s="97"/>
      <c r="K74" s="97"/>
      <c r="L74" s="97"/>
      <c r="M74" s="97"/>
      <c r="N74" s="97"/>
      <c r="O74" s="97"/>
      <c r="P74" s="97"/>
      <c r="Q74" s="97"/>
      <c r="R74" s="97"/>
      <c r="S74" s="97"/>
      <c r="T74" s="97"/>
    </row>
    <row r="75" spans="1:20">
      <c r="A75" s="97"/>
      <c r="B75" s="97"/>
      <c r="C75" s="97"/>
      <c r="D75" s="97"/>
      <c r="E75" s="97"/>
      <c r="F75" s="97"/>
      <c r="G75" s="97"/>
      <c r="H75" s="97"/>
      <c r="I75" s="97"/>
      <c r="J75" s="97"/>
      <c r="K75" s="97"/>
      <c r="L75" s="97"/>
      <c r="M75" s="97"/>
      <c r="N75" s="97"/>
      <c r="O75" s="97"/>
      <c r="P75" s="97"/>
      <c r="Q75" s="97"/>
      <c r="R75" s="97"/>
      <c r="S75" s="97"/>
      <c r="T75" s="97"/>
    </row>
    <row r="76" spans="1:20">
      <c r="A76" s="97"/>
      <c r="B76" s="97"/>
      <c r="C76" s="97"/>
      <c r="D76" s="97"/>
      <c r="E76" s="97"/>
      <c r="F76" s="97"/>
      <c r="G76" s="97"/>
      <c r="H76" s="97"/>
      <c r="I76" s="97"/>
      <c r="J76" s="97"/>
      <c r="K76" s="97"/>
      <c r="L76" s="97"/>
      <c r="M76" s="97"/>
      <c r="N76" s="97"/>
      <c r="O76" s="97"/>
      <c r="P76" s="97"/>
      <c r="Q76" s="97"/>
      <c r="R76" s="97"/>
      <c r="S76" s="97"/>
      <c r="T76" s="97"/>
    </row>
    <row r="77" spans="1:20">
      <c r="A77" s="97"/>
      <c r="B77" s="97"/>
      <c r="C77" s="97"/>
      <c r="D77" s="97"/>
      <c r="E77" s="97"/>
      <c r="F77" s="97"/>
      <c r="G77" s="97"/>
      <c r="H77" s="97"/>
      <c r="I77" s="97"/>
      <c r="J77" s="97"/>
      <c r="K77" s="97"/>
      <c r="L77" s="97"/>
      <c r="M77" s="97"/>
      <c r="N77" s="97"/>
      <c r="O77" s="97"/>
      <c r="P77" s="97"/>
      <c r="Q77" s="97"/>
      <c r="R77" s="97"/>
      <c r="S77" s="97"/>
      <c r="T77" s="97"/>
    </row>
    <row r="78" spans="1:20">
      <c r="A78" s="97"/>
      <c r="B78" s="97"/>
      <c r="C78" s="97"/>
      <c r="D78" s="97"/>
      <c r="E78" s="97"/>
      <c r="F78" s="97"/>
      <c r="G78" s="97"/>
      <c r="H78" s="97"/>
      <c r="I78" s="97"/>
      <c r="J78" s="97"/>
      <c r="K78" s="97"/>
      <c r="L78" s="97"/>
      <c r="M78" s="97"/>
      <c r="N78" s="97"/>
      <c r="O78" s="97"/>
      <c r="P78" s="97"/>
      <c r="Q78" s="97"/>
      <c r="R78" s="97"/>
      <c r="S78" s="97"/>
      <c r="T78" s="97"/>
    </row>
    <row r="79" spans="1:20">
      <c r="A79" s="97"/>
      <c r="B79" s="97"/>
      <c r="C79" s="97"/>
      <c r="D79" s="97"/>
      <c r="E79" s="97"/>
      <c r="F79" s="97"/>
      <c r="G79" s="97"/>
      <c r="H79" s="97"/>
      <c r="I79" s="97"/>
      <c r="J79" s="97"/>
      <c r="K79" s="97"/>
      <c r="L79" s="97"/>
      <c r="M79" s="97"/>
      <c r="N79" s="97"/>
      <c r="O79" s="97"/>
      <c r="P79" s="97"/>
      <c r="Q79" s="97"/>
      <c r="R79" s="97"/>
      <c r="S79" s="97"/>
      <c r="T79" s="97"/>
    </row>
    <row r="80" spans="1:20">
      <c r="A80" s="97"/>
      <c r="B80" s="97"/>
      <c r="C80" s="97"/>
      <c r="D80" s="97"/>
      <c r="E80" s="97"/>
      <c r="F80" s="97"/>
      <c r="G80" s="97"/>
      <c r="H80" s="97"/>
      <c r="I80" s="97"/>
      <c r="J80" s="97"/>
      <c r="K80" s="97"/>
      <c r="L80" s="97"/>
      <c r="M80" s="97"/>
      <c r="N80" s="97"/>
      <c r="O80" s="97"/>
      <c r="P80" s="97"/>
      <c r="Q80" s="97"/>
      <c r="R80" s="97"/>
      <c r="S80" s="97"/>
      <c r="T80" s="97"/>
    </row>
    <row r="81" spans="1:20">
      <c r="A81" s="97"/>
      <c r="B81" s="97"/>
      <c r="C81" s="97"/>
      <c r="D81" s="97"/>
      <c r="E81" s="97"/>
      <c r="F81" s="97"/>
      <c r="G81" s="97"/>
      <c r="H81" s="97"/>
      <c r="I81" s="97"/>
      <c r="J81" s="97"/>
      <c r="K81" s="97"/>
      <c r="L81" s="97"/>
      <c r="M81" s="97"/>
      <c r="N81" s="97"/>
      <c r="O81" s="97"/>
      <c r="P81" s="97"/>
      <c r="Q81" s="97"/>
      <c r="R81" s="97"/>
      <c r="S81" s="97"/>
      <c r="T81" s="97"/>
    </row>
    <row r="82" spans="1:20">
      <c r="A82" s="97"/>
      <c r="B82" s="97"/>
      <c r="C82" s="97"/>
      <c r="D82" s="97"/>
      <c r="E82" s="97"/>
      <c r="F82" s="97"/>
      <c r="G82" s="97"/>
      <c r="H82" s="97"/>
      <c r="I82" s="97"/>
      <c r="J82" s="97"/>
      <c r="K82" s="97"/>
      <c r="L82" s="97"/>
      <c r="M82" s="97"/>
      <c r="N82" s="97"/>
      <c r="O82" s="97"/>
      <c r="P82" s="97"/>
      <c r="Q82" s="97"/>
      <c r="R82" s="97"/>
      <c r="S82" s="97"/>
      <c r="T82" s="97"/>
    </row>
    <row r="83" spans="1:20">
      <c r="A83" s="97"/>
      <c r="B83" s="97"/>
      <c r="C83" s="97"/>
      <c r="D83" s="97"/>
      <c r="E83" s="97"/>
      <c r="F83" s="97"/>
      <c r="G83" s="97"/>
      <c r="H83" s="97"/>
      <c r="I83" s="97"/>
      <c r="J83" s="97"/>
      <c r="K83" s="97"/>
      <c r="L83" s="97"/>
      <c r="M83" s="97"/>
      <c r="N83" s="97"/>
      <c r="O83" s="97"/>
      <c r="P83" s="97"/>
      <c r="Q83" s="97"/>
      <c r="R83" s="97"/>
      <c r="S83" s="97"/>
      <c r="T83" s="97"/>
    </row>
    <row r="84" spans="1:20">
      <c r="A84" s="97"/>
      <c r="B84" s="97"/>
      <c r="C84" s="97"/>
      <c r="D84" s="97"/>
      <c r="E84" s="97"/>
      <c r="F84" s="97"/>
      <c r="G84" s="97"/>
      <c r="H84" s="97"/>
      <c r="I84" s="97"/>
      <c r="J84" s="97"/>
      <c r="K84" s="97"/>
      <c r="L84" s="97"/>
      <c r="M84" s="97"/>
      <c r="N84" s="97"/>
      <c r="O84" s="97"/>
      <c r="P84" s="97"/>
      <c r="Q84" s="97"/>
      <c r="R84" s="97"/>
      <c r="S84" s="97"/>
      <c r="T84" s="97"/>
    </row>
    <row r="85" spans="1:20">
      <c r="A85" s="97"/>
      <c r="B85" s="97"/>
      <c r="C85" s="97"/>
      <c r="D85" s="97"/>
      <c r="E85" s="97"/>
      <c r="F85" s="97"/>
      <c r="G85" s="97"/>
      <c r="H85" s="97"/>
      <c r="I85" s="97"/>
      <c r="J85" s="97"/>
      <c r="K85" s="97"/>
      <c r="L85" s="97"/>
      <c r="M85" s="97"/>
      <c r="N85" s="97"/>
      <c r="O85" s="97"/>
      <c r="P85" s="97"/>
      <c r="Q85" s="97"/>
      <c r="R85" s="97"/>
      <c r="S85" s="97"/>
      <c r="T85" s="97"/>
    </row>
    <row r="86" spans="1:20">
      <c r="A86" s="97"/>
      <c r="B86" s="97"/>
      <c r="C86" s="97"/>
      <c r="D86" s="97"/>
      <c r="E86" s="97"/>
      <c r="F86" s="97"/>
      <c r="G86" s="97"/>
      <c r="H86" s="97"/>
      <c r="I86" s="97"/>
      <c r="J86" s="97"/>
      <c r="K86" s="97"/>
      <c r="L86" s="97"/>
      <c r="M86" s="97"/>
      <c r="N86" s="97"/>
      <c r="O86" s="97"/>
      <c r="P86" s="97"/>
      <c r="Q86" s="97"/>
      <c r="R86" s="97"/>
      <c r="S86" s="97"/>
      <c r="T86" s="97"/>
    </row>
    <row r="87" spans="1:20">
      <c r="A87" s="97"/>
      <c r="B87" s="97"/>
      <c r="C87" s="97"/>
      <c r="D87" s="97"/>
      <c r="E87" s="97"/>
      <c r="F87" s="97"/>
      <c r="G87" s="97"/>
      <c r="H87" s="97"/>
      <c r="I87" s="97"/>
      <c r="J87" s="97"/>
      <c r="K87" s="97"/>
      <c r="L87" s="97"/>
      <c r="M87" s="97"/>
      <c r="N87" s="97"/>
      <c r="O87" s="97"/>
      <c r="P87" s="97"/>
      <c r="Q87" s="97"/>
      <c r="R87" s="97"/>
      <c r="S87" s="97"/>
      <c r="T87" s="97"/>
    </row>
    <row r="88" spans="1:20">
      <c r="A88" s="97"/>
      <c r="B88" s="97"/>
      <c r="C88" s="97"/>
      <c r="D88" s="97"/>
      <c r="E88" s="97"/>
      <c r="F88" s="97"/>
      <c r="G88" s="97"/>
      <c r="H88" s="97"/>
      <c r="I88" s="97"/>
      <c r="J88" s="97"/>
      <c r="K88" s="97"/>
      <c r="L88" s="97"/>
      <c r="M88" s="97"/>
      <c r="N88" s="97"/>
      <c r="O88" s="97"/>
      <c r="P88" s="97"/>
      <c r="Q88" s="97"/>
      <c r="R88" s="97"/>
      <c r="S88" s="97"/>
      <c r="T88" s="97"/>
    </row>
    <row r="89" spans="1:20">
      <c r="A89" s="97"/>
      <c r="B89" s="97"/>
      <c r="C89" s="97"/>
      <c r="D89" s="97"/>
      <c r="E89" s="97"/>
      <c r="F89" s="97"/>
      <c r="G89" s="97"/>
      <c r="H89" s="97"/>
      <c r="I89" s="97"/>
      <c r="J89" s="97"/>
      <c r="K89" s="97"/>
      <c r="L89" s="97"/>
      <c r="M89" s="97"/>
      <c r="N89" s="97"/>
      <c r="O89" s="97"/>
      <c r="P89" s="97"/>
      <c r="Q89" s="97"/>
      <c r="R89" s="97"/>
      <c r="S89" s="97"/>
      <c r="T89" s="97"/>
    </row>
    <row r="90" spans="1:20">
      <c r="A90" s="97"/>
      <c r="B90" s="97"/>
      <c r="C90" s="97"/>
      <c r="D90" s="97"/>
      <c r="E90" s="97"/>
      <c r="F90" s="97"/>
      <c r="G90" s="97"/>
      <c r="H90" s="97"/>
      <c r="I90" s="97"/>
      <c r="J90" s="97"/>
      <c r="K90" s="97"/>
      <c r="L90" s="97"/>
      <c r="M90" s="97"/>
      <c r="N90" s="97"/>
      <c r="O90" s="97"/>
      <c r="P90" s="97"/>
      <c r="Q90" s="97"/>
      <c r="R90" s="97"/>
      <c r="S90" s="97"/>
      <c r="T90" s="97"/>
    </row>
    <row r="91" spans="1:20">
      <c r="A91" s="97"/>
      <c r="B91" s="97"/>
      <c r="C91" s="97"/>
      <c r="D91" s="97"/>
      <c r="E91" s="97"/>
      <c r="F91" s="97"/>
      <c r="G91" s="97"/>
      <c r="H91" s="97"/>
      <c r="I91" s="97"/>
      <c r="J91" s="97"/>
      <c r="K91" s="97"/>
      <c r="L91" s="97"/>
      <c r="M91" s="97"/>
      <c r="N91" s="97"/>
      <c r="O91" s="97"/>
      <c r="P91" s="97"/>
      <c r="Q91" s="97"/>
      <c r="R91" s="97"/>
      <c r="S91" s="97"/>
      <c r="T91" s="97"/>
    </row>
    <row r="92" spans="1:20">
      <c r="A92" s="97"/>
      <c r="B92" s="97"/>
      <c r="C92" s="97"/>
      <c r="D92" s="97"/>
      <c r="E92" s="97"/>
      <c r="F92" s="97"/>
      <c r="G92" s="97"/>
      <c r="H92" s="97"/>
      <c r="I92" s="97"/>
      <c r="J92" s="97"/>
      <c r="K92" s="97"/>
      <c r="L92" s="97"/>
      <c r="M92" s="97"/>
      <c r="N92" s="97"/>
      <c r="O92" s="97"/>
      <c r="P92" s="97"/>
      <c r="Q92" s="97"/>
      <c r="R92" s="97"/>
      <c r="S92" s="97"/>
      <c r="T92" s="97"/>
    </row>
    <row r="93" spans="1:20">
      <c r="A93" s="97"/>
      <c r="B93" s="97"/>
      <c r="C93" s="97"/>
      <c r="D93" s="97"/>
      <c r="E93" s="97"/>
      <c r="F93" s="97"/>
      <c r="G93" s="97"/>
      <c r="H93" s="97"/>
      <c r="I93" s="97"/>
      <c r="J93" s="97"/>
      <c r="K93" s="97"/>
      <c r="L93" s="97"/>
      <c r="M93" s="97"/>
      <c r="N93" s="97"/>
      <c r="O93" s="97"/>
      <c r="P93" s="97"/>
      <c r="Q93" s="97"/>
      <c r="R93" s="97"/>
      <c r="S93" s="97"/>
      <c r="T93" s="97"/>
    </row>
    <row r="94" spans="1:20">
      <c r="A94" s="97"/>
      <c r="B94" s="97"/>
      <c r="C94" s="97"/>
      <c r="D94" s="97"/>
      <c r="E94" s="97"/>
      <c r="F94" s="97"/>
      <c r="G94" s="97"/>
      <c r="H94" s="97"/>
      <c r="I94" s="97"/>
      <c r="J94" s="97"/>
      <c r="K94" s="97"/>
      <c r="L94" s="97"/>
      <c r="M94" s="97"/>
      <c r="N94" s="97"/>
      <c r="O94" s="97"/>
      <c r="P94" s="97"/>
      <c r="Q94" s="97"/>
      <c r="R94" s="97"/>
      <c r="S94" s="97"/>
      <c r="T94" s="97"/>
    </row>
    <row r="95" spans="1:20">
      <c r="A95" s="97"/>
      <c r="B95" s="97"/>
      <c r="C95" s="97"/>
      <c r="D95" s="97"/>
      <c r="E95" s="97"/>
      <c r="F95" s="97"/>
      <c r="G95" s="97"/>
      <c r="H95" s="97"/>
      <c r="I95" s="97"/>
      <c r="J95" s="97"/>
      <c r="K95" s="97"/>
      <c r="L95" s="97"/>
      <c r="M95" s="97"/>
      <c r="N95" s="97"/>
      <c r="O95" s="97"/>
      <c r="P95" s="97"/>
      <c r="Q95" s="97"/>
      <c r="R95" s="97"/>
      <c r="S95" s="97"/>
      <c r="T95" s="97"/>
    </row>
    <row r="96" spans="1:20">
      <c r="A96" s="97"/>
      <c r="B96" s="97"/>
      <c r="C96" s="97"/>
      <c r="D96" s="97"/>
      <c r="E96" s="97"/>
      <c r="F96" s="97"/>
      <c r="G96" s="97"/>
      <c r="H96" s="97"/>
      <c r="I96" s="97"/>
      <c r="J96" s="97"/>
      <c r="K96" s="97"/>
      <c r="L96" s="97"/>
      <c r="M96" s="97"/>
      <c r="N96" s="97"/>
      <c r="O96" s="97"/>
      <c r="P96" s="97"/>
      <c r="Q96" s="97"/>
      <c r="R96" s="97"/>
      <c r="S96" s="97"/>
      <c r="T96" s="97"/>
    </row>
    <row r="97" spans="1:20">
      <c r="A97" s="97"/>
      <c r="B97" s="97"/>
      <c r="C97" s="97"/>
      <c r="D97" s="97"/>
      <c r="E97" s="97"/>
      <c r="F97" s="97"/>
      <c r="G97" s="97"/>
      <c r="H97" s="97"/>
      <c r="I97" s="97"/>
      <c r="J97" s="97"/>
      <c r="K97" s="97"/>
      <c r="L97" s="97"/>
      <c r="M97" s="97"/>
      <c r="N97" s="97"/>
      <c r="O97" s="97"/>
      <c r="P97" s="97"/>
      <c r="Q97" s="97"/>
      <c r="R97" s="97"/>
      <c r="S97" s="97"/>
      <c r="T97" s="97"/>
    </row>
    <row r="98" spans="1:20">
      <c r="A98" s="97"/>
      <c r="B98" s="97"/>
      <c r="C98" s="97"/>
      <c r="D98" s="97"/>
      <c r="E98" s="97"/>
      <c r="F98" s="97"/>
      <c r="G98" s="97"/>
      <c r="H98" s="97"/>
      <c r="I98" s="97"/>
      <c r="J98" s="97"/>
      <c r="K98" s="97"/>
      <c r="L98" s="97"/>
      <c r="M98" s="97"/>
      <c r="N98" s="97"/>
      <c r="O98" s="97"/>
      <c r="P98" s="97"/>
      <c r="Q98" s="97"/>
      <c r="R98" s="97"/>
      <c r="S98" s="97"/>
      <c r="T98" s="97"/>
    </row>
    <row r="99" spans="1:20">
      <c r="A99" s="97"/>
      <c r="B99" s="97"/>
      <c r="C99" s="97"/>
      <c r="D99" s="97"/>
      <c r="E99" s="97"/>
      <c r="F99" s="97"/>
      <c r="G99" s="97"/>
      <c r="H99" s="97"/>
      <c r="I99" s="97"/>
      <c r="J99" s="97"/>
      <c r="K99" s="97"/>
      <c r="L99" s="97"/>
      <c r="M99" s="97"/>
      <c r="N99" s="97"/>
      <c r="O99" s="97"/>
      <c r="P99" s="97"/>
      <c r="Q99" s="97"/>
      <c r="R99" s="97"/>
      <c r="S99" s="97"/>
      <c r="T99" s="97"/>
    </row>
    <row r="100" spans="1:20">
      <c r="A100" s="97"/>
      <c r="B100" s="97"/>
      <c r="C100" s="97"/>
      <c r="D100" s="97"/>
      <c r="E100" s="97"/>
      <c r="F100" s="97"/>
      <c r="G100" s="97"/>
      <c r="H100" s="97"/>
      <c r="I100" s="97"/>
      <c r="J100" s="97"/>
      <c r="K100" s="97"/>
      <c r="L100" s="97"/>
      <c r="M100" s="97"/>
      <c r="N100" s="97"/>
      <c r="O100" s="97"/>
      <c r="P100" s="97"/>
      <c r="Q100" s="97"/>
      <c r="R100" s="97"/>
      <c r="S100" s="97"/>
      <c r="T100" s="97"/>
    </row>
    <row r="101" spans="1:20">
      <c r="A101" s="97"/>
      <c r="B101" s="97"/>
      <c r="C101" s="97"/>
      <c r="D101" s="97"/>
      <c r="E101" s="97"/>
      <c r="F101" s="97"/>
      <c r="G101" s="97"/>
      <c r="H101" s="97"/>
      <c r="I101" s="97"/>
      <c r="J101" s="97"/>
      <c r="K101" s="97"/>
      <c r="L101" s="97"/>
      <c r="M101" s="97"/>
      <c r="N101" s="97"/>
      <c r="O101" s="97"/>
      <c r="P101" s="97"/>
      <c r="Q101" s="97"/>
      <c r="R101" s="97"/>
      <c r="S101" s="97"/>
      <c r="T101" s="97"/>
    </row>
    <row r="102" spans="1:20">
      <c r="A102" s="97"/>
      <c r="B102" s="97"/>
      <c r="C102" s="97"/>
      <c r="D102" s="97"/>
      <c r="E102" s="97"/>
      <c r="F102" s="97"/>
      <c r="G102" s="97"/>
      <c r="H102" s="97"/>
      <c r="I102" s="97"/>
      <c r="J102" s="97"/>
      <c r="K102" s="97"/>
      <c r="L102" s="97"/>
      <c r="M102" s="97"/>
      <c r="N102" s="97"/>
      <c r="O102" s="97"/>
      <c r="P102" s="97"/>
      <c r="Q102" s="97"/>
      <c r="R102" s="97"/>
      <c r="S102" s="97"/>
      <c r="T102" s="97"/>
    </row>
    <row r="103" spans="1:20">
      <c r="A103" s="97"/>
      <c r="B103" s="97"/>
      <c r="C103" s="97"/>
      <c r="D103" s="97"/>
      <c r="E103" s="97"/>
      <c r="F103" s="97"/>
      <c r="G103" s="97"/>
      <c r="H103" s="97"/>
      <c r="I103" s="97"/>
      <c r="J103" s="97"/>
      <c r="K103" s="97"/>
      <c r="L103" s="97"/>
      <c r="M103" s="97"/>
      <c r="N103" s="97"/>
      <c r="O103" s="97"/>
      <c r="P103" s="97"/>
      <c r="Q103" s="97"/>
      <c r="R103" s="97"/>
      <c r="S103" s="97"/>
      <c r="T103" s="97"/>
    </row>
    <row r="104" spans="1:20">
      <c r="A104" s="97"/>
      <c r="B104" s="97"/>
      <c r="C104" s="97"/>
      <c r="D104" s="97"/>
      <c r="E104" s="97"/>
      <c r="F104" s="97"/>
      <c r="G104" s="97"/>
      <c r="H104" s="97"/>
      <c r="I104" s="97"/>
      <c r="J104" s="97"/>
      <c r="K104" s="97"/>
      <c r="L104" s="97"/>
      <c r="M104" s="97"/>
      <c r="N104" s="97"/>
      <c r="O104" s="97"/>
      <c r="P104" s="97"/>
      <c r="Q104" s="97"/>
      <c r="R104" s="97"/>
      <c r="S104" s="97"/>
      <c r="T104" s="97"/>
    </row>
    <row r="105" spans="1:20">
      <c r="A105" s="97"/>
      <c r="B105" s="97"/>
      <c r="C105" s="97"/>
      <c r="D105" s="97"/>
      <c r="E105" s="97"/>
      <c r="F105" s="97"/>
      <c r="G105" s="97"/>
      <c r="H105" s="97"/>
      <c r="I105" s="97"/>
      <c r="J105" s="97"/>
      <c r="K105" s="97"/>
      <c r="L105" s="97"/>
      <c r="M105" s="97"/>
      <c r="N105" s="97"/>
      <c r="O105" s="97"/>
      <c r="P105" s="97"/>
      <c r="Q105" s="97"/>
      <c r="R105" s="97"/>
      <c r="S105" s="97"/>
      <c r="T105" s="97"/>
    </row>
    <row r="106" spans="1:20">
      <c r="A106" s="97"/>
      <c r="B106" s="97"/>
      <c r="C106" s="97"/>
      <c r="D106" s="97"/>
      <c r="E106" s="97"/>
      <c r="F106" s="97"/>
      <c r="G106" s="97"/>
      <c r="H106" s="97"/>
      <c r="I106" s="97"/>
      <c r="J106" s="97"/>
      <c r="K106" s="97"/>
      <c r="L106" s="97"/>
      <c r="M106" s="97"/>
      <c r="N106" s="97"/>
      <c r="O106" s="97"/>
      <c r="P106" s="97"/>
      <c r="Q106" s="97"/>
      <c r="R106" s="97"/>
      <c r="S106" s="97"/>
      <c r="T106" s="97"/>
    </row>
    <row r="107" spans="1:20">
      <c r="A107" s="97"/>
      <c r="B107" s="97"/>
      <c r="C107" s="97"/>
      <c r="D107" s="97"/>
      <c r="E107" s="97"/>
      <c r="F107" s="97"/>
      <c r="G107" s="97"/>
      <c r="H107" s="97"/>
      <c r="I107" s="97"/>
      <c r="J107" s="97"/>
      <c r="K107" s="97"/>
      <c r="L107" s="97"/>
      <c r="M107" s="97"/>
      <c r="N107" s="97"/>
      <c r="O107" s="97"/>
      <c r="P107" s="97"/>
      <c r="Q107" s="97"/>
      <c r="R107" s="97"/>
      <c r="S107" s="97"/>
      <c r="T107" s="97"/>
    </row>
    <row r="108" spans="1:20">
      <c r="A108" s="97"/>
      <c r="B108" s="97"/>
      <c r="C108" s="97"/>
      <c r="D108" s="97"/>
      <c r="E108" s="97"/>
      <c r="F108" s="97"/>
      <c r="G108" s="97"/>
      <c r="H108" s="97"/>
      <c r="I108" s="97"/>
      <c r="J108" s="97"/>
      <c r="K108" s="97"/>
      <c r="L108" s="97"/>
      <c r="M108" s="97"/>
      <c r="N108" s="97"/>
      <c r="O108" s="97"/>
      <c r="P108" s="97"/>
      <c r="Q108" s="97"/>
      <c r="R108" s="97"/>
      <c r="S108" s="97"/>
      <c r="T108" s="97"/>
    </row>
    <row r="109" spans="1:20">
      <c r="A109" s="97"/>
      <c r="B109" s="97"/>
      <c r="C109" s="97"/>
      <c r="D109" s="97"/>
      <c r="E109" s="97"/>
      <c r="F109" s="97"/>
      <c r="G109" s="97"/>
      <c r="H109" s="97"/>
      <c r="I109" s="97"/>
      <c r="J109" s="97"/>
      <c r="K109" s="97"/>
      <c r="L109" s="97"/>
      <c r="M109" s="97"/>
      <c r="N109" s="97"/>
      <c r="O109" s="97"/>
      <c r="P109" s="97"/>
      <c r="Q109" s="97"/>
      <c r="R109" s="97"/>
      <c r="S109" s="97"/>
      <c r="T109" s="97"/>
    </row>
    <row r="110" spans="1:20">
      <c r="A110" s="97"/>
      <c r="B110" s="97"/>
      <c r="C110" s="97"/>
      <c r="D110" s="97"/>
      <c r="E110" s="97"/>
      <c r="F110" s="97"/>
      <c r="G110" s="97"/>
      <c r="H110" s="97"/>
      <c r="I110" s="97"/>
      <c r="J110" s="97"/>
      <c r="K110" s="97"/>
      <c r="L110" s="97"/>
      <c r="M110" s="97"/>
      <c r="N110" s="97"/>
      <c r="O110" s="97"/>
      <c r="P110" s="97"/>
      <c r="Q110" s="97"/>
      <c r="R110" s="97"/>
      <c r="S110" s="97"/>
      <c r="T110" s="97"/>
    </row>
    <row r="111" spans="1:20">
      <c r="A111" s="97"/>
      <c r="B111" s="97"/>
      <c r="C111" s="97"/>
      <c r="D111" s="97"/>
      <c r="E111" s="97"/>
      <c r="F111" s="97"/>
      <c r="G111" s="97"/>
      <c r="H111" s="97"/>
      <c r="I111" s="97"/>
      <c r="J111" s="97"/>
      <c r="K111" s="97"/>
      <c r="L111" s="97"/>
      <c r="M111" s="97"/>
      <c r="N111" s="97"/>
      <c r="O111" s="97"/>
      <c r="P111" s="97"/>
      <c r="Q111" s="97"/>
      <c r="R111" s="97"/>
      <c r="S111" s="97"/>
      <c r="T111" s="97"/>
    </row>
    <row r="112" spans="1:20">
      <c r="A112" s="97"/>
      <c r="B112" s="97"/>
      <c r="C112" s="97"/>
      <c r="D112" s="97"/>
      <c r="E112" s="97"/>
      <c r="F112" s="97"/>
      <c r="G112" s="97"/>
      <c r="H112" s="97"/>
      <c r="I112" s="97"/>
      <c r="J112" s="97"/>
      <c r="K112" s="97"/>
      <c r="L112" s="97"/>
      <c r="M112" s="97"/>
      <c r="N112" s="97"/>
      <c r="O112" s="97"/>
      <c r="P112" s="97"/>
      <c r="Q112" s="97"/>
      <c r="R112" s="97"/>
      <c r="S112" s="97"/>
      <c r="T112" s="97"/>
    </row>
    <row r="113" spans="1:20">
      <c r="A113" s="97"/>
      <c r="B113" s="97"/>
      <c r="C113" s="97"/>
      <c r="D113" s="97"/>
      <c r="E113" s="97"/>
      <c r="F113" s="97"/>
      <c r="G113" s="97"/>
      <c r="H113" s="97"/>
      <c r="I113" s="97"/>
      <c r="J113" s="97"/>
      <c r="K113" s="97"/>
      <c r="L113" s="97"/>
      <c r="M113" s="97"/>
      <c r="N113" s="97"/>
      <c r="O113" s="97"/>
      <c r="P113" s="97"/>
      <c r="Q113" s="97"/>
      <c r="R113" s="97"/>
      <c r="S113" s="97"/>
      <c r="T113" s="97"/>
    </row>
    <row r="114" spans="1:20">
      <c r="A114" s="97"/>
      <c r="B114" s="97"/>
      <c r="C114" s="97"/>
      <c r="D114" s="97"/>
      <c r="E114" s="97"/>
      <c r="F114" s="97"/>
      <c r="G114" s="97"/>
      <c r="H114" s="97"/>
      <c r="I114" s="97"/>
      <c r="J114" s="97"/>
      <c r="K114" s="97"/>
      <c r="L114" s="97"/>
      <c r="M114" s="97"/>
      <c r="N114" s="97"/>
      <c r="O114" s="97"/>
      <c r="P114" s="97"/>
      <c r="Q114" s="97"/>
      <c r="R114" s="97"/>
      <c r="S114" s="97"/>
      <c r="T114" s="97"/>
    </row>
    <row r="115" spans="1:20">
      <c r="A115" s="97"/>
      <c r="B115" s="97"/>
      <c r="C115" s="97"/>
      <c r="D115" s="97"/>
      <c r="E115" s="97"/>
      <c r="F115" s="97"/>
      <c r="G115" s="97"/>
      <c r="H115" s="97"/>
      <c r="I115" s="97"/>
      <c r="J115" s="97"/>
      <c r="K115" s="97"/>
      <c r="L115" s="97"/>
      <c r="M115" s="97"/>
      <c r="N115" s="97"/>
      <c r="O115" s="97"/>
      <c r="P115" s="97"/>
      <c r="Q115" s="97"/>
      <c r="R115" s="97"/>
      <c r="S115" s="97"/>
      <c r="T115" s="97"/>
    </row>
    <row r="116" spans="1:20">
      <c r="A116" s="97"/>
      <c r="B116" s="97"/>
      <c r="C116" s="97"/>
      <c r="D116" s="97"/>
      <c r="E116" s="97"/>
      <c r="F116" s="97"/>
      <c r="G116" s="97"/>
      <c r="H116" s="97"/>
      <c r="I116" s="97"/>
      <c r="J116" s="97"/>
      <c r="K116" s="97"/>
      <c r="L116" s="97"/>
      <c r="M116" s="97"/>
      <c r="N116" s="97"/>
      <c r="O116" s="97"/>
      <c r="P116" s="97"/>
      <c r="Q116" s="97"/>
      <c r="R116" s="97"/>
      <c r="S116" s="97"/>
      <c r="T116" s="97"/>
    </row>
    <row r="117" spans="1:20">
      <c r="A117" s="97"/>
      <c r="B117" s="97"/>
      <c r="C117" s="97"/>
      <c r="D117" s="97"/>
      <c r="E117" s="97"/>
      <c r="F117" s="97"/>
      <c r="G117" s="97"/>
      <c r="H117" s="97"/>
      <c r="I117" s="97"/>
      <c r="J117" s="97"/>
      <c r="K117" s="97"/>
      <c r="L117" s="97"/>
      <c r="M117" s="97"/>
      <c r="N117" s="97"/>
      <c r="O117" s="97"/>
      <c r="P117" s="97"/>
      <c r="Q117" s="97"/>
      <c r="R117" s="97"/>
      <c r="S117" s="97"/>
      <c r="T117" s="97"/>
    </row>
    <row r="118" spans="1:20">
      <c r="A118" s="97"/>
      <c r="B118" s="97"/>
      <c r="C118" s="97"/>
      <c r="D118" s="97"/>
      <c r="E118" s="97"/>
      <c r="F118" s="97"/>
      <c r="G118" s="97"/>
      <c r="H118" s="97"/>
      <c r="I118" s="97"/>
      <c r="J118" s="97"/>
      <c r="K118" s="97"/>
      <c r="L118" s="97"/>
      <c r="M118" s="97"/>
      <c r="N118" s="97"/>
      <c r="O118" s="97"/>
      <c r="P118" s="97"/>
      <c r="Q118" s="97"/>
      <c r="R118" s="97"/>
      <c r="S118" s="97"/>
      <c r="T118" s="97"/>
    </row>
    <row r="119" spans="1:20">
      <c r="A119" s="97"/>
      <c r="B119" s="97"/>
      <c r="C119" s="97"/>
      <c r="D119" s="97"/>
      <c r="E119" s="97"/>
      <c r="F119" s="97"/>
      <c r="G119" s="97"/>
      <c r="H119" s="97"/>
      <c r="I119" s="97"/>
      <c r="J119" s="97"/>
      <c r="K119" s="97"/>
      <c r="L119" s="97"/>
      <c r="M119" s="97"/>
      <c r="N119" s="97"/>
      <c r="O119" s="97"/>
      <c r="P119" s="97"/>
      <c r="Q119" s="97"/>
      <c r="R119" s="97"/>
      <c r="S119" s="97"/>
      <c r="T119" s="97"/>
    </row>
    <row r="120" spans="1:20">
      <c r="A120" s="97"/>
      <c r="B120" s="97"/>
      <c r="C120" s="97"/>
      <c r="D120" s="97"/>
      <c r="E120" s="97"/>
      <c r="F120" s="97"/>
      <c r="G120" s="97"/>
      <c r="H120" s="97"/>
      <c r="I120" s="97"/>
      <c r="J120" s="97"/>
      <c r="K120" s="97"/>
      <c r="L120" s="97"/>
      <c r="M120" s="97"/>
      <c r="N120" s="97"/>
      <c r="O120" s="97"/>
      <c r="P120" s="97"/>
      <c r="Q120" s="97"/>
      <c r="R120" s="97"/>
      <c r="S120" s="97"/>
      <c r="T120" s="97"/>
    </row>
    <row r="121" spans="1:20">
      <c r="A121" s="97"/>
      <c r="B121" s="97"/>
      <c r="C121" s="97"/>
      <c r="D121" s="97"/>
      <c r="E121" s="97"/>
      <c r="F121" s="97"/>
      <c r="G121" s="97"/>
      <c r="H121" s="97"/>
      <c r="I121" s="97"/>
      <c r="J121" s="97"/>
      <c r="K121" s="97"/>
      <c r="L121" s="97"/>
      <c r="M121" s="97"/>
      <c r="N121" s="97"/>
      <c r="O121" s="97"/>
      <c r="P121" s="97"/>
      <c r="Q121" s="97"/>
      <c r="R121" s="97"/>
      <c r="S121" s="97"/>
      <c r="T121" s="97"/>
    </row>
    <row r="122" spans="1:20">
      <c r="A122" s="97"/>
      <c r="B122" s="97"/>
      <c r="C122" s="97"/>
      <c r="D122" s="97"/>
      <c r="E122" s="97"/>
      <c r="F122" s="97"/>
      <c r="G122" s="97"/>
      <c r="H122" s="97"/>
      <c r="I122" s="97"/>
      <c r="J122" s="97"/>
      <c r="K122" s="97"/>
      <c r="L122" s="97"/>
      <c r="M122" s="97"/>
      <c r="N122" s="97"/>
      <c r="O122" s="97"/>
      <c r="P122" s="97"/>
      <c r="Q122" s="97"/>
      <c r="R122" s="97"/>
      <c r="S122" s="97"/>
      <c r="T122" s="97"/>
    </row>
    <row r="123" spans="1:20">
      <c r="A123" s="97"/>
      <c r="B123" s="97"/>
      <c r="C123" s="97"/>
      <c r="D123" s="97"/>
      <c r="E123" s="97"/>
      <c r="F123" s="97"/>
      <c r="G123" s="97"/>
      <c r="H123" s="97"/>
      <c r="I123" s="97"/>
      <c r="J123" s="97"/>
      <c r="K123" s="97"/>
      <c r="L123" s="97"/>
      <c r="M123" s="97"/>
      <c r="N123" s="97"/>
      <c r="O123" s="97"/>
      <c r="P123" s="97"/>
      <c r="Q123" s="97"/>
      <c r="R123" s="97"/>
      <c r="S123" s="97"/>
      <c r="T123" s="97"/>
    </row>
    <row r="124" spans="1:20">
      <c r="A124" s="97"/>
      <c r="B124" s="97"/>
      <c r="C124" s="97"/>
      <c r="D124" s="97"/>
      <c r="E124" s="97"/>
      <c r="F124" s="97"/>
      <c r="G124" s="97"/>
      <c r="H124" s="97"/>
      <c r="I124" s="97"/>
      <c r="J124" s="97"/>
      <c r="K124" s="97"/>
      <c r="L124" s="97"/>
      <c r="M124" s="97"/>
      <c r="N124" s="97"/>
      <c r="O124" s="97"/>
      <c r="P124" s="97"/>
      <c r="Q124" s="97"/>
      <c r="R124" s="97"/>
      <c r="S124" s="97"/>
      <c r="T124" s="97"/>
    </row>
    <row r="125" spans="1:20">
      <c r="A125" s="97"/>
      <c r="B125" s="97"/>
      <c r="C125" s="97"/>
      <c r="D125" s="97"/>
      <c r="E125" s="97"/>
      <c r="F125" s="97"/>
      <c r="G125" s="97"/>
      <c r="H125" s="97"/>
      <c r="I125" s="97"/>
      <c r="J125" s="97"/>
      <c r="K125" s="97"/>
      <c r="L125" s="97"/>
      <c r="M125" s="97"/>
      <c r="N125" s="97"/>
      <c r="O125" s="97"/>
      <c r="P125" s="97"/>
      <c r="Q125" s="97"/>
      <c r="R125" s="97"/>
      <c r="S125" s="97"/>
      <c r="T125" s="97"/>
    </row>
    <row r="126" spans="1:20">
      <c r="A126" s="97"/>
      <c r="B126" s="97"/>
      <c r="C126" s="97"/>
      <c r="D126" s="97"/>
      <c r="E126" s="97"/>
      <c r="F126" s="97"/>
      <c r="G126" s="97"/>
      <c r="H126" s="97"/>
      <c r="I126" s="97"/>
      <c r="J126" s="97"/>
      <c r="K126" s="97"/>
      <c r="L126" s="97"/>
      <c r="M126" s="97"/>
      <c r="N126" s="97"/>
      <c r="O126" s="97"/>
      <c r="P126" s="97"/>
      <c r="Q126" s="97"/>
      <c r="R126" s="97"/>
      <c r="S126" s="97"/>
      <c r="T126" s="97"/>
    </row>
    <row r="127" spans="1:20">
      <c r="A127" s="97"/>
      <c r="B127" s="97"/>
      <c r="C127" s="97"/>
      <c r="D127" s="97"/>
      <c r="E127" s="97"/>
      <c r="F127" s="97"/>
      <c r="G127" s="97"/>
      <c r="H127" s="97"/>
      <c r="I127" s="97"/>
      <c r="J127" s="97"/>
      <c r="K127" s="97"/>
      <c r="L127" s="97"/>
      <c r="M127" s="97"/>
      <c r="N127" s="97"/>
      <c r="O127" s="97"/>
      <c r="P127" s="97"/>
      <c r="Q127" s="97"/>
      <c r="R127" s="97"/>
      <c r="S127" s="97"/>
      <c r="T127" s="97"/>
    </row>
    <row r="128" spans="1:20">
      <c r="A128" s="97"/>
      <c r="B128" s="97"/>
      <c r="C128" s="97"/>
      <c r="D128" s="97"/>
      <c r="E128" s="97"/>
      <c r="F128" s="97"/>
      <c r="G128" s="97"/>
      <c r="H128" s="97"/>
      <c r="I128" s="97"/>
      <c r="J128" s="97"/>
      <c r="K128" s="97"/>
      <c r="L128" s="97"/>
      <c r="M128" s="97"/>
      <c r="N128" s="97"/>
      <c r="O128" s="97"/>
      <c r="P128" s="97"/>
      <c r="Q128" s="97"/>
      <c r="R128" s="97"/>
      <c r="S128" s="97"/>
      <c r="T128" s="97"/>
    </row>
    <row r="129" spans="1:20">
      <c r="A129" s="97"/>
      <c r="B129" s="97"/>
      <c r="C129" s="97"/>
      <c r="D129" s="97"/>
      <c r="E129" s="97"/>
      <c r="F129" s="97"/>
      <c r="G129" s="97"/>
      <c r="H129" s="97"/>
      <c r="I129" s="97"/>
      <c r="J129" s="97"/>
      <c r="K129" s="97"/>
      <c r="L129" s="97"/>
      <c r="M129" s="97"/>
      <c r="N129" s="97"/>
      <c r="O129" s="97"/>
      <c r="P129" s="97"/>
      <c r="Q129" s="97"/>
      <c r="R129" s="97"/>
      <c r="S129" s="97"/>
      <c r="T129" s="97"/>
    </row>
    <row r="130" spans="1:20">
      <c r="A130" s="97"/>
      <c r="B130" s="97"/>
      <c r="C130" s="97"/>
      <c r="D130" s="97"/>
      <c r="E130" s="97"/>
      <c r="F130" s="97"/>
      <c r="G130" s="97"/>
      <c r="H130" s="97"/>
      <c r="I130" s="97"/>
      <c r="J130" s="97"/>
      <c r="K130" s="97"/>
      <c r="L130" s="97"/>
      <c r="M130" s="97"/>
      <c r="N130" s="97"/>
      <c r="O130" s="97"/>
      <c r="P130" s="97"/>
      <c r="Q130" s="97"/>
      <c r="R130" s="97"/>
      <c r="S130" s="97"/>
      <c r="T130" s="97"/>
    </row>
    <row r="131" spans="1:20">
      <c r="A131" s="97"/>
      <c r="B131" s="97"/>
      <c r="C131" s="97"/>
      <c r="D131" s="97"/>
      <c r="E131" s="97"/>
      <c r="F131" s="97"/>
      <c r="G131" s="97"/>
      <c r="H131" s="97"/>
      <c r="I131" s="97"/>
      <c r="J131" s="97"/>
      <c r="K131" s="97"/>
      <c r="L131" s="97"/>
      <c r="M131" s="97"/>
      <c r="N131" s="97"/>
      <c r="O131" s="97"/>
      <c r="P131" s="97"/>
      <c r="Q131" s="97"/>
      <c r="R131" s="97"/>
      <c r="S131" s="97"/>
      <c r="T131" s="97"/>
    </row>
    <row r="132" spans="1:20">
      <c r="A132" s="97"/>
      <c r="B132" s="97"/>
      <c r="C132" s="97"/>
      <c r="D132" s="97"/>
      <c r="E132" s="97"/>
      <c r="F132" s="97"/>
      <c r="G132" s="97"/>
      <c r="H132" s="97"/>
      <c r="I132" s="97"/>
      <c r="J132" s="97"/>
      <c r="K132" s="97"/>
      <c r="L132" s="97"/>
      <c r="M132" s="97"/>
      <c r="N132" s="97"/>
      <c r="O132" s="97"/>
      <c r="P132" s="97"/>
      <c r="Q132" s="97"/>
      <c r="R132" s="97"/>
      <c r="S132" s="97"/>
      <c r="T132" s="97"/>
    </row>
    <row r="133" spans="1:20">
      <c r="A133" s="97"/>
      <c r="B133" s="97"/>
      <c r="C133" s="97"/>
      <c r="D133" s="97"/>
      <c r="E133" s="97"/>
      <c r="F133" s="97"/>
      <c r="G133" s="97"/>
      <c r="H133" s="97"/>
      <c r="I133" s="97"/>
      <c r="J133" s="97"/>
      <c r="K133" s="97"/>
      <c r="L133" s="97"/>
      <c r="M133" s="97"/>
      <c r="N133" s="97"/>
      <c r="O133" s="97"/>
      <c r="P133" s="97"/>
      <c r="Q133" s="97"/>
      <c r="R133" s="97"/>
      <c r="S133" s="97"/>
      <c r="T133" s="97"/>
    </row>
    <row r="134" spans="1:20">
      <c r="A134" s="97"/>
      <c r="B134" s="97"/>
      <c r="C134" s="97"/>
      <c r="D134" s="97"/>
      <c r="E134" s="97"/>
      <c r="F134" s="97"/>
      <c r="G134" s="97"/>
      <c r="H134" s="97"/>
      <c r="I134" s="97"/>
      <c r="J134" s="97"/>
      <c r="K134" s="97"/>
      <c r="L134" s="97"/>
      <c r="M134" s="97"/>
      <c r="N134" s="97"/>
      <c r="O134" s="97"/>
      <c r="P134" s="97"/>
      <c r="Q134" s="97"/>
      <c r="R134" s="97"/>
      <c r="S134" s="97"/>
      <c r="T134" s="97"/>
    </row>
    <row r="135" spans="1:20">
      <c r="A135" s="97"/>
      <c r="B135" s="97"/>
      <c r="C135" s="97"/>
      <c r="D135" s="97"/>
      <c r="E135" s="97"/>
      <c r="F135" s="97"/>
      <c r="G135" s="97"/>
      <c r="H135" s="97"/>
      <c r="I135" s="97"/>
      <c r="J135" s="97"/>
      <c r="K135" s="97"/>
      <c r="L135" s="97"/>
      <c r="M135" s="97"/>
      <c r="N135" s="97"/>
      <c r="O135" s="97"/>
      <c r="P135" s="97"/>
      <c r="Q135" s="97"/>
      <c r="R135" s="97"/>
      <c r="S135" s="97"/>
      <c r="T135" s="97"/>
    </row>
    <row r="136" spans="1:20">
      <c r="A136" s="97"/>
      <c r="B136" s="97"/>
      <c r="C136" s="97"/>
      <c r="D136" s="97"/>
      <c r="E136" s="97"/>
      <c r="F136" s="97"/>
      <c r="G136" s="97"/>
      <c r="H136" s="97"/>
      <c r="I136" s="97"/>
      <c r="J136" s="97"/>
      <c r="K136" s="97"/>
      <c r="L136" s="97"/>
      <c r="M136" s="97"/>
      <c r="N136" s="97"/>
      <c r="O136" s="97"/>
      <c r="P136" s="97"/>
      <c r="Q136" s="97"/>
      <c r="R136" s="97"/>
      <c r="S136" s="97"/>
      <c r="T136" s="97"/>
    </row>
    <row r="137" spans="1:20">
      <c r="A137" s="97"/>
      <c r="B137" s="97"/>
      <c r="C137" s="97"/>
      <c r="D137" s="97"/>
      <c r="E137" s="97"/>
      <c r="F137" s="97"/>
      <c r="G137" s="97"/>
      <c r="H137" s="97"/>
      <c r="I137" s="97"/>
      <c r="J137" s="97"/>
      <c r="K137" s="97"/>
      <c r="L137" s="97"/>
      <c r="M137" s="97"/>
      <c r="N137" s="97"/>
      <c r="O137" s="97"/>
      <c r="P137" s="97"/>
      <c r="Q137" s="97"/>
      <c r="R137" s="97"/>
      <c r="S137" s="97"/>
      <c r="T137" s="97"/>
    </row>
    <row r="138" spans="1:20">
      <c r="A138" s="97"/>
      <c r="B138" s="97"/>
      <c r="C138" s="97"/>
      <c r="D138" s="97"/>
      <c r="E138" s="97"/>
      <c r="F138" s="97"/>
      <c r="G138" s="97"/>
      <c r="H138" s="97"/>
      <c r="I138" s="97"/>
      <c r="J138" s="97"/>
      <c r="K138" s="97"/>
      <c r="L138" s="97"/>
      <c r="M138" s="97"/>
      <c r="N138" s="97"/>
      <c r="O138" s="97"/>
      <c r="P138" s="97"/>
      <c r="Q138" s="97"/>
      <c r="R138" s="97"/>
      <c r="S138" s="97"/>
      <c r="T138" s="97"/>
    </row>
    <row r="139" spans="1:20">
      <c r="A139" s="97"/>
      <c r="B139" s="97"/>
      <c r="C139" s="97"/>
      <c r="D139" s="97"/>
      <c r="E139" s="97"/>
      <c r="F139" s="97"/>
      <c r="G139" s="97"/>
      <c r="H139" s="97"/>
      <c r="I139" s="97"/>
      <c r="J139" s="97"/>
      <c r="K139" s="97"/>
      <c r="L139" s="97"/>
      <c r="M139" s="97"/>
      <c r="N139" s="97"/>
      <c r="O139" s="97"/>
      <c r="P139" s="97"/>
      <c r="Q139" s="97"/>
      <c r="R139" s="97"/>
      <c r="S139" s="97"/>
      <c r="T139" s="97"/>
    </row>
    <row r="140" spans="1:20">
      <c r="A140" s="97"/>
      <c r="B140" s="97"/>
      <c r="C140" s="97"/>
      <c r="D140" s="97"/>
      <c r="E140" s="97"/>
      <c r="F140" s="97"/>
      <c r="G140" s="97"/>
      <c r="H140" s="97"/>
      <c r="I140" s="97"/>
      <c r="J140" s="97"/>
      <c r="K140" s="97"/>
      <c r="L140" s="97"/>
      <c r="M140" s="97"/>
      <c r="N140" s="97"/>
      <c r="O140" s="97"/>
      <c r="P140" s="97"/>
      <c r="Q140" s="97"/>
      <c r="R140" s="97"/>
      <c r="S140" s="97"/>
      <c r="T140" s="97"/>
    </row>
    <row r="141" spans="1:20">
      <c r="A141" s="97"/>
      <c r="B141" s="97"/>
      <c r="C141" s="97"/>
      <c r="D141" s="97"/>
      <c r="E141" s="97"/>
      <c r="F141" s="97"/>
      <c r="G141" s="97"/>
      <c r="H141" s="97"/>
      <c r="I141" s="97"/>
      <c r="J141" s="97"/>
      <c r="K141" s="97"/>
      <c r="L141" s="97"/>
      <c r="M141" s="97"/>
      <c r="N141" s="97"/>
      <c r="O141" s="97"/>
      <c r="P141" s="97"/>
      <c r="Q141" s="97"/>
      <c r="R141" s="97"/>
      <c r="S141" s="97"/>
      <c r="T141" s="97"/>
    </row>
    <row r="142" spans="1:20">
      <c r="A142" s="97"/>
      <c r="B142" s="97"/>
      <c r="C142" s="97"/>
      <c r="D142" s="97"/>
      <c r="E142" s="97"/>
      <c r="F142" s="97"/>
      <c r="G142" s="97"/>
      <c r="H142" s="97"/>
      <c r="I142" s="97"/>
      <c r="J142" s="97"/>
      <c r="K142" s="97"/>
      <c r="L142" s="97"/>
      <c r="M142" s="97"/>
      <c r="N142" s="97"/>
      <c r="O142" s="97"/>
      <c r="P142" s="97"/>
      <c r="Q142" s="97"/>
      <c r="R142" s="97"/>
      <c r="S142" s="97"/>
      <c r="T142" s="97"/>
    </row>
    <row r="143" spans="1:20">
      <c r="A143" s="97"/>
      <c r="B143" s="97"/>
      <c r="C143" s="97"/>
      <c r="D143" s="97"/>
      <c r="E143" s="97"/>
      <c r="F143" s="97"/>
      <c r="G143" s="97"/>
      <c r="H143" s="97"/>
      <c r="I143" s="97"/>
      <c r="J143" s="97"/>
      <c r="K143" s="97"/>
      <c r="L143" s="97"/>
      <c r="M143" s="97"/>
      <c r="N143" s="97"/>
      <c r="O143" s="97"/>
      <c r="P143" s="97"/>
      <c r="Q143" s="97"/>
      <c r="R143" s="97"/>
      <c r="S143" s="97"/>
      <c r="T143" s="97"/>
    </row>
    <row r="144" spans="1:20">
      <c r="A144" s="97"/>
      <c r="B144" s="97"/>
      <c r="C144" s="97"/>
      <c r="D144" s="97"/>
      <c r="E144" s="97"/>
      <c r="F144" s="97"/>
      <c r="G144" s="97"/>
      <c r="H144" s="97"/>
      <c r="I144" s="97"/>
      <c r="J144" s="97"/>
      <c r="K144" s="97"/>
      <c r="L144" s="97"/>
      <c r="M144" s="97"/>
      <c r="N144" s="97"/>
      <c r="O144" s="97"/>
      <c r="P144" s="97"/>
      <c r="Q144" s="97"/>
      <c r="R144" s="97"/>
      <c r="S144" s="97"/>
      <c r="T144" s="97"/>
    </row>
    <row r="145" spans="1:20">
      <c r="A145" s="97"/>
      <c r="B145" s="97"/>
      <c r="C145" s="97"/>
      <c r="D145" s="97"/>
      <c r="E145" s="97"/>
      <c r="F145" s="97"/>
      <c r="G145" s="97"/>
      <c r="H145" s="97"/>
      <c r="I145" s="97"/>
      <c r="J145" s="97"/>
      <c r="K145" s="97"/>
      <c r="L145" s="97"/>
      <c r="M145" s="97"/>
      <c r="N145" s="97"/>
      <c r="O145" s="97"/>
      <c r="P145" s="97"/>
      <c r="Q145" s="97"/>
      <c r="R145" s="97"/>
      <c r="S145" s="97"/>
      <c r="T145" s="97"/>
    </row>
    <row r="146" spans="1:20">
      <c r="A146" s="97"/>
      <c r="B146" s="97"/>
      <c r="C146" s="97"/>
      <c r="D146" s="97"/>
      <c r="E146" s="97"/>
      <c r="F146" s="97"/>
      <c r="G146" s="97"/>
      <c r="H146" s="97"/>
      <c r="I146" s="97"/>
      <c r="J146" s="97"/>
      <c r="K146" s="97"/>
      <c r="L146" s="97"/>
      <c r="M146" s="97"/>
      <c r="N146" s="97"/>
      <c r="O146" s="97"/>
      <c r="P146" s="97"/>
      <c r="Q146" s="97"/>
      <c r="R146" s="97"/>
      <c r="S146" s="97"/>
      <c r="T146" s="97"/>
    </row>
    <row r="147" spans="1:20">
      <c r="A147" s="97"/>
      <c r="B147" s="97"/>
      <c r="C147" s="97"/>
      <c r="D147" s="97"/>
      <c r="E147" s="97"/>
      <c r="F147" s="97"/>
      <c r="G147" s="97"/>
      <c r="H147" s="97"/>
      <c r="I147" s="97"/>
      <c r="J147" s="97"/>
      <c r="K147" s="97"/>
      <c r="L147" s="97"/>
      <c r="M147" s="97"/>
      <c r="N147" s="97"/>
      <c r="O147" s="97"/>
      <c r="P147" s="97"/>
      <c r="Q147" s="97"/>
      <c r="R147" s="97"/>
      <c r="S147" s="97"/>
      <c r="T147" s="97"/>
    </row>
    <row r="148" spans="1:20">
      <c r="A148" s="97"/>
      <c r="B148" s="97"/>
      <c r="C148" s="97"/>
      <c r="D148" s="97"/>
      <c r="E148" s="97"/>
      <c r="F148" s="97"/>
      <c r="G148" s="97"/>
      <c r="H148" s="97"/>
      <c r="I148" s="97"/>
      <c r="J148" s="97"/>
      <c r="K148" s="97"/>
      <c r="L148" s="97"/>
      <c r="M148" s="97"/>
      <c r="N148" s="97"/>
      <c r="O148" s="97"/>
      <c r="P148" s="97"/>
      <c r="Q148" s="97"/>
      <c r="R148" s="97"/>
      <c r="S148" s="97"/>
      <c r="T148" s="97"/>
    </row>
    <row r="149" spans="1:20">
      <c r="A149" s="97"/>
      <c r="B149" s="97"/>
      <c r="C149" s="97"/>
      <c r="D149" s="97"/>
      <c r="E149" s="97"/>
      <c r="F149" s="97"/>
      <c r="G149" s="97"/>
      <c r="H149" s="97"/>
      <c r="I149" s="97"/>
      <c r="J149" s="97"/>
      <c r="K149" s="97"/>
      <c r="L149" s="97"/>
      <c r="M149" s="97"/>
      <c r="N149" s="97"/>
      <c r="O149" s="97"/>
      <c r="P149" s="97"/>
      <c r="Q149" s="97"/>
      <c r="R149" s="97"/>
      <c r="S149" s="97"/>
      <c r="T149" s="97"/>
    </row>
    <row r="150" spans="1:20">
      <c r="A150" s="97"/>
      <c r="B150" s="97"/>
      <c r="C150" s="97"/>
      <c r="D150" s="97"/>
      <c r="E150" s="97"/>
      <c r="F150" s="97"/>
      <c r="G150" s="97"/>
      <c r="H150" s="97"/>
      <c r="I150" s="97"/>
      <c r="J150" s="97"/>
      <c r="K150" s="97"/>
      <c r="L150" s="97"/>
      <c r="M150" s="97"/>
      <c r="N150" s="97"/>
      <c r="O150" s="97"/>
      <c r="P150" s="97"/>
      <c r="Q150" s="97"/>
      <c r="R150" s="97"/>
      <c r="S150" s="97"/>
      <c r="T150" s="97"/>
    </row>
    <row r="151" spans="1:20">
      <c r="A151" s="97"/>
      <c r="B151" s="97"/>
      <c r="C151" s="97"/>
      <c r="D151" s="97"/>
      <c r="E151" s="97"/>
      <c r="F151" s="97"/>
      <c r="G151" s="97"/>
      <c r="H151" s="97"/>
      <c r="I151" s="97"/>
      <c r="J151" s="97"/>
      <c r="K151" s="97"/>
      <c r="L151" s="97"/>
      <c r="M151" s="97"/>
      <c r="N151" s="97"/>
      <c r="O151" s="97"/>
      <c r="P151" s="97"/>
      <c r="Q151" s="97"/>
      <c r="R151" s="97"/>
      <c r="S151" s="97"/>
      <c r="T151" s="97"/>
    </row>
    <row r="152" spans="1:20">
      <c r="A152" s="97"/>
      <c r="B152" s="97"/>
      <c r="C152" s="97"/>
      <c r="D152" s="97"/>
      <c r="E152" s="97"/>
      <c r="F152" s="97"/>
      <c r="G152" s="97"/>
      <c r="H152" s="97"/>
      <c r="I152" s="97"/>
      <c r="J152" s="97"/>
      <c r="K152" s="97"/>
      <c r="L152" s="97"/>
      <c r="M152" s="97"/>
      <c r="N152" s="97"/>
      <c r="O152" s="97"/>
      <c r="P152" s="97"/>
      <c r="Q152" s="97"/>
      <c r="R152" s="97"/>
      <c r="S152" s="97"/>
      <c r="T152" s="97"/>
    </row>
    <row r="153" spans="1:20">
      <c r="A153" s="97"/>
      <c r="B153" s="97"/>
      <c r="C153" s="97"/>
      <c r="D153" s="97"/>
      <c r="E153" s="97"/>
      <c r="F153" s="97"/>
      <c r="G153" s="97"/>
      <c r="H153" s="97"/>
      <c r="I153" s="97"/>
      <c r="J153" s="97"/>
      <c r="K153" s="97"/>
      <c r="L153" s="97"/>
      <c r="M153" s="97"/>
      <c r="N153" s="97"/>
      <c r="O153" s="97"/>
      <c r="P153" s="97"/>
      <c r="Q153" s="97"/>
      <c r="R153" s="97"/>
      <c r="S153" s="97"/>
      <c r="T153" s="97"/>
    </row>
    <row r="154" spans="1:20">
      <c r="A154" s="97"/>
      <c r="B154" s="97"/>
      <c r="C154" s="97"/>
      <c r="D154" s="97"/>
      <c r="E154" s="97"/>
      <c r="F154" s="97"/>
      <c r="G154" s="97"/>
      <c r="H154" s="97"/>
      <c r="I154" s="97"/>
      <c r="J154" s="97"/>
      <c r="K154" s="97"/>
      <c r="L154" s="97"/>
      <c r="M154" s="97"/>
      <c r="N154" s="97"/>
      <c r="O154" s="97"/>
      <c r="P154" s="97"/>
      <c r="Q154" s="97"/>
      <c r="R154" s="97"/>
      <c r="S154" s="97"/>
      <c r="T154" s="97"/>
    </row>
    <row r="155" spans="1:20">
      <c r="A155" s="97"/>
      <c r="B155" s="97"/>
      <c r="C155" s="97"/>
      <c r="D155" s="97"/>
      <c r="E155" s="97"/>
      <c r="F155" s="97"/>
      <c r="G155" s="97"/>
      <c r="H155" s="97"/>
      <c r="I155" s="97"/>
      <c r="J155" s="97"/>
      <c r="K155" s="97"/>
      <c r="L155" s="97"/>
      <c r="M155" s="97"/>
      <c r="N155" s="97"/>
      <c r="O155" s="97"/>
      <c r="P155" s="97"/>
      <c r="Q155" s="97"/>
      <c r="R155" s="97"/>
      <c r="S155" s="97"/>
      <c r="T155" s="97"/>
    </row>
    <row r="156" spans="1:20">
      <c r="A156" s="97"/>
      <c r="B156" s="97"/>
      <c r="C156" s="97"/>
      <c r="D156" s="97"/>
      <c r="E156" s="97"/>
      <c r="F156" s="97"/>
      <c r="G156" s="97"/>
      <c r="H156" s="97"/>
      <c r="I156" s="97"/>
      <c r="J156" s="97"/>
      <c r="K156" s="97"/>
      <c r="L156" s="97"/>
      <c r="M156" s="97"/>
      <c r="N156" s="97"/>
      <c r="O156" s="97"/>
      <c r="P156" s="97"/>
      <c r="Q156" s="97"/>
      <c r="R156" s="97"/>
      <c r="S156" s="97"/>
      <c r="T156" s="97"/>
    </row>
    <row r="157" spans="1:20">
      <c r="A157" s="97"/>
      <c r="B157" s="97"/>
      <c r="C157" s="97"/>
      <c r="D157" s="97"/>
      <c r="E157" s="97"/>
      <c r="F157" s="97"/>
      <c r="G157" s="97"/>
      <c r="H157" s="97"/>
      <c r="I157" s="97"/>
      <c r="J157" s="97"/>
      <c r="K157" s="97"/>
      <c r="L157" s="97"/>
      <c r="M157" s="97"/>
      <c r="N157" s="97"/>
      <c r="O157" s="97"/>
      <c r="P157" s="97"/>
      <c r="Q157" s="97"/>
      <c r="R157" s="97"/>
      <c r="S157" s="97"/>
      <c r="T157" s="97"/>
    </row>
    <row r="158" spans="1:20">
      <c r="A158" s="97"/>
      <c r="B158" s="97"/>
      <c r="C158" s="97"/>
      <c r="D158" s="97"/>
      <c r="E158" s="97"/>
      <c r="F158" s="97"/>
      <c r="G158" s="97"/>
      <c r="H158" s="97"/>
      <c r="I158" s="97"/>
      <c r="J158" s="97"/>
      <c r="K158" s="97"/>
      <c r="L158" s="97"/>
      <c r="M158" s="97"/>
      <c r="N158" s="97"/>
      <c r="O158" s="97"/>
      <c r="P158" s="97"/>
      <c r="Q158" s="97"/>
      <c r="R158" s="97"/>
      <c r="S158" s="97"/>
      <c r="T158" s="97"/>
    </row>
    <row r="159" spans="1:20">
      <c r="A159" s="97"/>
      <c r="B159" s="97"/>
      <c r="C159" s="97"/>
      <c r="D159" s="97"/>
      <c r="E159" s="97"/>
      <c r="F159" s="97"/>
      <c r="G159" s="97"/>
      <c r="H159" s="97"/>
      <c r="I159" s="97"/>
      <c r="J159" s="97"/>
      <c r="K159" s="97"/>
      <c r="L159" s="97"/>
      <c r="M159" s="97"/>
      <c r="N159" s="97"/>
      <c r="O159" s="97"/>
      <c r="P159" s="97"/>
      <c r="Q159" s="97"/>
      <c r="R159" s="97"/>
      <c r="S159" s="97"/>
      <c r="T159" s="97"/>
    </row>
    <row r="160" spans="1:20">
      <c r="A160" s="97"/>
      <c r="B160" s="97"/>
      <c r="C160" s="97"/>
      <c r="D160" s="97"/>
      <c r="E160" s="97"/>
      <c r="F160" s="97"/>
      <c r="G160" s="97"/>
      <c r="H160" s="97"/>
      <c r="I160" s="97"/>
      <c r="J160" s="97"/>
      <c r="K160" s="97"/>
      <c r="L160" s="97"/>
      <c r="M160" s="97"/>
      <c r="N160" s="97"/>
      <c r="O160" s="97"/>
      <c r="P160" s="97"/>
      <c r="Q160" s="97"/>
      <c r="R160" s="97"/>
      <c r="S160" s="97"/>
      <c r="T160" s="97"/>
    </row>
    <row r="161" spans="1:20">
      <c r="A161" s="97"/>
      <c r="B161" s="97"/>
      <c r="C161" s="97"/>
      <c r="D161" s="97"/>
      <c r="E161" s="97"/>
      <c r="F161" s="97"/>
      <c r="G161" s="97"/>
      <c r="H161" s="97"/>
      <c r="I161" s="97"/>
      <c r="J161" s="97"/>
      <c r="K161" s="97"/>
      <c r="L161" s="97"/>
      <c r="M161" s="97"/>
      <c r="N161" s="97"/>
      <c r="O161" s="97"/>
      <c r="P161" s="97"/>
      <c r="Q161" s="97"/>
      <c r="R161" s="97"/>
      <c r="S161" s="97"/>
      <c r="T161" s="97"/>
    </row>
    <row r="162" spans="1:20">
      <c r="A162" s="97"/>
      <c r="B162" s="97"/>
      <c r="C162" s="97"/>
      <c r="D162" s="97"/>
      <c r="E162" s="97"/>
      <c r="F162" s="97"/>
      <c r="G162" s="97"/>
      <c r="H162" s="97"/>
      <c r="I162" s="97"/>
      <c r="J162" s="97"/>
      <c r="K162" s="97"/>
      <c r="L162" s="97"/>
      <c r="M162" s="97"/>
      <c r="N162" s="97"/>
      <c r="O162" s="97"/>
      <c r="P162" s="97"/>
      <c r="Q162" s="97"/>
      <c r="R162" s="97"/>
      <c r="S162" s="97"/>
      <c r="T162" s="97"/>
    </row>
    <row r="163" spans="1:20">
      <c r="A163" s="97"/>
      <c r="B163" s="97"/>
      <c r="C163" s="97"/>
      <c r="D163" s="97"/>
      <c r="E163" s="97"/>
      <c r="F163" s="97"/>
      <c r="G163" s="97"/>
      <c r="H163" s="97"/>
      <c r="I163" s="97"/>
      <c r="J163" s="97"/>
      <c r="K163" s="97"/>
      <c r="L163" s="97"/>
      <c r="M163" s="97"/>
      <c r="N163" s="97"/>
      <c r="O163" s="97"/>
      <c r="P163" s="97"/>
      <c r="Q163" s="97"/>
      <c r="R163" s="97"/>
      <c r="S163" s="97"/>
      <c r="T163" s="97"/>
    </row>
    <row r="164" spans="1:20">
      <c r="A164" s="97"/>
      <c r="B164" s="97"/>
      <c r="C164" s="97"/>
      <c r="D164" s="97"/>
      <c r="E164" s="97"/>
      <c r="F164" s="97"/>
      <c r="G164" s="97"/>
      <c r="H164" s="97"/>
      <c r="I164" s="97"/>
      <c r="J164" s="97"/>
      <c r="K164" s="97"/>
      <c r="L164" s="97"/>
      <c r="M164" s="97"/>
      <c r="N164" s="97"/>
      <c r="O164" s="97"/>
      <c r="P164" s="97"/>
      <c r="Q164" s="97"/>
      <c r="R164" s="97"/>
      <c r="S164" s="97"/>
      <c r="T164" s="97"/>
    </row>
    <row r="165" spans="1:20">
      <c r="A165" s="97"/>
      <c r="B165" s="97"/>
      <c r="C165" s="97"/>
      <c r="D165" s="97"/>
      <c r="E165" s="97"/>
      <c r="F165" s="97"/>
      <c r="G165" s="97"/>
      <c r="H165" s="97"/>
      <c r="I165" s="97"/>
      <c r="J165" s="97"/>
      <c r="K165" s="97"/>
      <c r="L165" s="97"/>
      <c r="M165" s="97"/>
      <c r="N165" s="97"/>
      <c r="O165" s="97"/>
      <c r="P165" s="97"/>
      <c r="Q165" s="97"/>
      <c r="R165" s="97"/>
      <c r="S165" s="97"/>
      <c r="T165" s="97"/>
    </row>
    <row r="166" spans="1:20">
      <c r="A166" s="97"/>
      <c r="B166" s="97"/>
      <c r="C166" s="97"/>
      <c r="D166" s="97"/>
      <c r="E166" s="97"/>
      <c r="F166" s="97"/>
      <c r="G166" s="97"/>
      <c r="H166" s="97"/>
      <c r="I166" s="97"/>
      <c r="J166" s="97"/>
      <c r="K166" s="97"/>
      <c r="L166" s="97"/>
      <c r="M166" s="97"/>
      <c r="N166" s="97"/>
      <c r="O166" s="97"/>
      <c r="P166" s="97"/>
      <c r="Q166" s="97"/>
      <c r="R166" s="97"/>
      <c r="S166" s="97"/>
      <c r="T166" s="97"/>
    </row>
    <row r="167" spans="1:20">
      <c r="A167" s="97"/>
      <c r="B167" s="97"/>
      <c r="C167" s="97"/>
      <c r="D167" s="97"/>
      <c r="E167" s="97"/>
      <c r="F167" s="97"/>
      <c r="G167" s="97"/>
      <c r="H167" s="97"/>
      <c r="I167" s="97"/>
      <c r="J167" s="97"/>
      <c r="K167" s="97"/>
      <c r="L167" s="97"/>
      <c r="M167" s="97"/>
      <c r="N167" s="97"/>
      <c r="O167" s="97"/>
      <c r="P167" s="97"/>
      <c r="Q167" s="97"/>
      <c r="R167" s="97"/>
      <c r="S167" s="97"/>
      <c r="T167" s="97"/>
    </row>
    <row r="168" spans="1:20">
      <c r="A168" s="97"/>
      <c r="B168" s="97"/>
      <c r="C168" s="97"/>
      <c r="D168" s="97"/>
      <c r="E168" s="97"/>
      <c r="F168" s="97"/>
      <c r="G168" s="97"/>
      <c r="H168" s="97"/>
      <c r="I168" s="97"/>
      <c r="J168" s="97"/>
      <c r="K168" s="97"/>
      <c r="L168" s="97"/>
      <c r="M168" s="97"/>
      <c r="N168" s="97"/>
      <c r="O168" s="97"/>
      <c r="P168" s="97"/>
      <c r="Q168" s="97"/>
      <c r="R168" s="97"/>
      <c r="S168" s="97"/>
      <c r="T168" s="97"/>
    </row>
    <row r="169" spans="1:20">
      <c r="A169" s="97"/>
      <c r="B169" s="97"/>
      <c r="C169" s="97"/>
      <c r="D169" s="97"/>
      <c r="E169" s="97"/>
      <c r="F169" s="97"/>
      <c r="G169" s="97"/>
      <c r="H169" s="97"/>
      <c r="I169" s="97"/>
      <c r="J169" s="97"/>
      <c r="K169" s="97"/>
      <c r="L169" s="97"/>
      <c r="M169" s="97"/>
      <c r="N169" s="97"/>
      <c r="O169" s="97"/>
      <c r="P169" s="97"/>
      <c r="Q169" s="97"/>
      <c r="R169" s="97"/>
      <c r="S169" s="97"/>
      <c r="T169" s="97"/>
    </row>
    <row r="170" spans="1:20">
      <c r="A170" s="97"/>
      <c r="B170" s="97"/>
      <c r="C170" s="97"/>
      <c r="D170" s="97"/>
      <c r="E170" s="97"/>
      <c r="F170" s="97"/>
      <c r="G170" s="97"/>
      <c r="H170" s="97"/>
      <c r="I170" s="97"/>
      <c r="J170" s="97"/>
      <c r="K170" s="97"/>
      <c r="L170" s="97"/>
      <c r="M170" s="97"/>
      <c r="N170" s="97"/>
      <c r="O170" s="97"/>
      <c r="P170" s="97"/>
      <c r="Q170" s="97"/>
      <c r="R170" s="97"/>
      <c r="S170" s="97"/>
      <c r="T170" s="97"/>
    </row>
    <row r="171" spans="1:20">
      <c r="A171" s="97"/>
      <c r="B171" s="97"/>
      <c r="C171" s="97"/>
      <c r="D171" s="97"/>
      <c r="E171" s="97"/>
      <c r="F171" s="97"/>
      <c r="G171" s="97"/>
      <c r="H171" s="97"/>
      <c r="I171" s="97"/>
      <c r="J171" s="97"/>
      <c r="K171" s="97"/>
      <c r="L171" s="97"/>
      <c r="M171" s="97"/>
      <c r="N171" s="97"/>
      <c r="O171" s="97"/>
      <c r="P171" s="97"/>
      <c r="Q171" s="97"/>
      <c r="R171" s="97"/>
      <c r="S171" s="97"/>
      <c r="T171" s="97"/>
    </row>
    <row r="172" spans="1:20">
      <c r="A172" s="97"/>
      <c r="B172" s="97"/>
      <c r="C172" s="97"/>
      <c r="D172" s="97"/>
      <c r="E172" s="97"/>
      <c r="F172" s="97"/>
      <c r="G172" s="97"/>
      <c r="H172" s="97"/>
      <c r="I172" s="97"/>
      <c r="J172" s="97"/>
      <c r="K172" s="97"/>
      <c r="L172" s="97"/>
      <c r="M172" s="97"/>
      <c r="N172" s="97"/>
      <c r="O172" s="97"/>
      <c r="P172" s="97"/>
      <c r="Q172" s="97"/>
      <c r="R172" s="97"/>
      <c r="S172" s="97"/>
      <c r="T172" s="97"/>
    </row>
    <row r="173" spans="1:20">
      <c r="A173" s="97"/>
      <c r="B173" s="97"/>
      <c r="C173" s="97"/>
      <c r="D173" s="97"/>
      <c r="E173" s="97"/>
      <c r="F173" s="97"/>
      <c r="G173" s="97"/>
      <c r="H173" s="97"/>
      <c r="I173" s="97"/>
      <c r="J173" s="97"/>
      <c r="K173" s="97"/>
      <c r="L173" s="97"/>
      <c r="M173" s="97"/>
      <c r="N173" s="97"/>
      <c r="O173" s="97"/>
      <c r="P173" s="97"/>
      <c r="Q173" s="97"/>
      <c r="R173" s="97"/>
      <c r="S173" s="97"/>
      <c r="T173" s="97"/>
    </row>
    <row r="174" spans="1:20">
      <c r="A174" s="97"/>
      <c r="B174" s="97"/>
      <c r="C174" s="97"/>
      <c r="D174" s="97"/>
      <c r="E174" s="97"/>
      <c r="F174" s="97"/>
      <c r="G174" s="97"/>
      <c r="H174" s="97"/>
      <c r="I174" s="97"/>
      <c r="J174" s="97"/>
      <c r="K174" s="97"/>
      <c r="L174" s="97"/>
      <c r="M174" s="97"/>
      <c r="N174" s="97"/>
      <c r="O174" s="97"/>
      <c r="P174" s="97"/>
      <c r="Q174" s="97"/>
      <c r="R174" s="97"/>
      <c r="S174" s="97"/>
      <c r="T174" s="97"/>
    </row>
    <row r="175" spans="1:20">
      <c r="A175" s="97"/>
      <c r="B175" s="97"/>
      <c r="C175" s="97"/>
      <c r="D175" s="97"/>
      <c r="E175" s="97"/>
      <c r="F175" s="97"/>
      <c r="G175" s="97"/>
      <c r="H175" s="97"/>
      <c r="I175" s="97"/>
      <c r="J175" s="97"/>
      <c r="K175" s="97"/>
      <c r="L175" s="97"/>
      <c r="M175" s="97"/>
      <c r="N175" s="97"/>
      <c r="O175" s="97"/>
      <c r="P175" s="97"/>
      <c r="Q175" s="97"/>
      <c r="R175" s="97"/>
      <c r="S175" s="97"/>
      <c r="T175" s="97"/>
    </row>
    <row r="176" spans="1:20">
      <c r="A176" s="97"/>
      <c r="B176" s="97"/>
      <c r="C176" s="97"/>
      <c r="D176" s="97"/>
      <c r="E176" s="97"/>
      <c r="F176" s="97"/>
      <c r="G176" s="97"/>
      <c r="H176" s="97"/>
      <c r="I176" s="97"/>
      <c r="J176" s="97"/>
      <c r="K176" s="97"/>
      <c r="L176" s="97"/>
      <c r="M176" s="97"/>
      <c r="N176" s="97"/>
      <c r="O176" s="97"/>
      <c r="P176" s="97"/>
      <c r="Q176" s="97"/>
      <c r="R176" s="97"/>
      <c r="S176" s="97"/>
      <c r="T176" s="97"/>
    </row>
    <row r="177" spans="1:20">
      <c r="A177" s="97"/>
      <c r="B177" s="97"/>
      <c r="C177" s="97"/>
      <c r="D177" s="97"/>
      <c r="E177" s="97"/>
      <c r="F177" s="97"/>
      <c r="G177" s="97"/>
      <c r="H177" s="97"/>
      <c r="I177" s="97"/>
      <c r="J177" s="97"/>
      <c r="K177" s="97"/>
      <c r="L177" s="97"/>
      <c r="M177" s="97"/>
      <c r="N177" s="97"/>
      <c r="O177" s="97"/>
      <c r="P177" s="97"/>
      <c r="Q177" s="97"/>
      <c r="R177" s="97"/>
      <c r="S177" s="97"/>
      <c r="T177" s="97"/>
    </row>
    <row r="178" spans="1:20">
      <c r="A178" s="97"/>
      <c r="B178" s="97"/>
      <c r="C178" s="97"/>
      <c r="D178" s="97"/>
      <c r="E178" s="97"/>
      <c r="F178" s="97"/>
      <c r="G178" s="97"/>
      <c r="H178" s="97"/>
      <c r="I178" s="97"/>
      <c r="J178" s="97"/>
      <c r="K178" s="97"/>
      <c r="L178" s="97"/>
      <c r="M178" s="97"/>
      <c r="N178" s="97"/>
      <c r="O178" s="97"/>
      <c r="P178" s="97"/>
      <c r="Q178" s="97"/>
      <c r="R178" s="97"/>
      <c r="S178" s="97"/>
      <c r="T178" s="97"/>
    </row>
    <row r="179" spans="1:20">
      <c r="A179" s="97"/>
      <c r="B179" s="97"/>
      <c r="C179" s="97"/>
      <c r="D179" s="97"/>
      <c r="E179" s="97"/>
      <c r="F179" s="97"/>
      <c r="G179" s="97"/>
      <c r="H179" s="97"/>
      <c r="I179" s="97"/>
      <c r="J179" s="97"/>
      <c r="K179" s="97"/>
      <c r="L179" s="97"/>
      <c r="M179" s="97"/>
      <c r="N179" s="97"/>
      <c r="O179" s="97"/>
      <c r="P179" s="97"/>
      <c r="Q179" s="97"/>
      <c r="R179" s="97"/>
      <c r="S179" s="97"/>
      <c r="T179" s="97"/>
    </row>
    <row r="180" spans="1:20">
      <c r="A180" s="97"/>
      <c r="B180" s="97"/>
      <c r="C180" s="97"/>
      <c r="D180" s="97"/>
      <c r="E180" s="97"/>
      <c r="F180" s="97"/>
      <c r="G180" s="97"/>
      <c r="H180" s="97"/>
      <c r="I180" s="97"/>
      <c r="J180" s="97"/>
      <c r="K180" s="97"/>
      <c r="L180" s="97"/>
      <c r="M180" s="97"/>
      <c r="N180" s="97"/>
      <c r="O180" s="97"/>
      <c r="P180" s="97"/>
      <c r="Q180" s="97"/>
      <c r="R180" s="97"/>
      <c r="S180" s="97"/>
      <c r="T180" s="97"/>
    </row>
    <row r="181" spans="1:20">
      <c r="A181" s="97"/>
      <c r="B181" s="97"/>
      <c r="C181" s="97"/>
      <c r="D181" s="97"/>
      <c r="E181" s="97"/>
      <c r="F181" s="97"/>
      <c r="G181" s="97"/>
      <c r="H181" s="97"/>
      <c r="I181" s="97"/>
      <c r="J181" s="97"/>
      <c r="K181" s="97"/>
      <c r="L181" s="97"/>
      <c r="M181" s="97"/>
      <c r="N181" s="97"/>
      <c r="O181" s="97"/>
      <c r="P181" s="97"/>
      <c r="Q181" s="97"/>
      <c r="R181" s="97"/>
      <c r="S181" s="97"/>
      <c r="T181" s="97"/>
    </row>
    <row r="182" spans="1:20">
      <c r="A182" s="97"/>
      <c r="B182" s="97"/>
      <c r="C182" s="97"/>
      <c r="D182" s="97"/>
      <c r="E182" s="97"/>
      <c r="F182" s="97"/>
      <c r="G182" s="97"/>
      <c r="H182" s="97"/>
      <c r="I182" s="97"/>
      <c r="J182" s="97"/>
      <c r="K182" s="97"/>
      <c r="L182" s="97"/>
      <c r="M182" s="97"/>
      <c r="N182" s="97"/>
      <c r="O182" s="97"/>
      <c r="P182" s="97"/>
      <c r="Q182" s="97"/>
      <c r="R182" s="97"/>
      <c r="S182" s="97"/>
      <c r="T182" s="97"/>
    </row>
    <row r="183" spans="1:20">
      <c r="A183" s="97"/>
      <c r="B183" s="97"/>
      <c r="C183" s="97"/>
      <c r="D183" s="97"/>
      <c r="E183" s="97"/>
      <c r="F183" s="97"/>
      <c r="G183" s="97"/>
      <c r="H183" s="97"/>
      <c r="I183" s="97"/>
      <c r="J183" s="97"/>
      <c r="K183" s="97"/>
      <c r="L183" s="97"/>
      <c r="M183" s="97"/>
      <c r="N183" s="97"/>
      <c r="O183" s="97"/>
      <c r="P183" s="97"/>
      <c r="Q183" s="97"/>
      <c r="R183" s="97"/>
      <c r="S183" s="97"/>
      <c r="T183" s="97"/>
    </row>
    <row r="184" spans="1:20">
      <c r="A184" s="97"/>
      <c r="B184" s="97"/>
      <c r="C184" s="97"/>
      <c r="D184" s="97"/>
      <c r="E184" s="97"/>
      <c r="F184" s="97"/>
      <c r="G184" s="97"/>
      <c r="H184" s="97"/>
      <c r="I184" s="97"/>
      <c r="J184" s="97"/>
      <c r="K184" s="97"/>
      <c r="L184" s="97"/>
      <c r="M184" s="97"/>
      <c r="N184" s="97"/>
      <c r="O184" s="97"/>
      <c r="P184" s="97"/>
      <c r="Q184" s="97"/>
      <c r="R184" s="97"/>
      <c r="S184" s="97"/>
      <c r="T184" s="97"/>
    </row>
    <row r="185" spans="1:20">
      <c r="A185" s="97"/>
      <c r="B185" s="97"/>
      <c r="C185" s="97"/>
      <c r="D185" s="97"/>
      <c r="E185" s="97"/>
      <c r="F185" s="97"/>
      <c r="G185" s="97"/>
      <c r="H185" s="97"/>
      <c r="I185" s="97"/>
      <c r="J185" s="97"/>
      <c r="K185" s="97"/>
      <c r="L185" s="97"/>
      <c r="M185" s="97"/>
      <c r="N185" s="97"/>
      <c r="O185" s="97"/>
      <c r="P185" s="97"/>
      <c r="Q185" s="97"/>
      <c r="R185" s="97"/>
      <c r="S185" s="97"/>
      <c r="T185" s="97"/>
    </row>
    <row r="186" spans="1:20">
      <c r="A186" s="97"/>
      <c r="B186" s="97"/>
      <c r="C186" s="97"/>
      <c r="D186" s="97"/>
      <c r="E186" s="97"/>
      <c r="F186" s="97"/>
      <c r="G186" s="97"/>
      <c r="H186" s="97"/>
      <c r="I186" s="97"/>
      <c r="J186" s="97"/>
      <c r="K186" s="97"/>
      <c r="L186" s="97"/>
      <c r="M186" s="97"/>
      <c r="N186" s="97"/>
      <c r="O186" s="97"/>
      <c r="P186" s="97"/>
      <c r="Q186" s="97"/>
      <c r="R186" s="97"/>
      <c r="S186" s="97"/>
      <c r="T186" s="97"/>
    </row>
    <row r="187" spans="1:20">
      <c r="A187" s="97"/>
      <c r="B187" s="97"/>
      <c r="C187" s="97"/>
      <c r="D187" s="97"/>
      <c r="E187" s="97"/>
      <c r="F187" s="97"/>
      <c r="G187" s="97"/>
      <c r="H187" s="97"/>
      <c r="I187" s="97"/>
      <c r="J187" s="97"/>
      <c r="K187" s="97"/>
      <c r="L187" s="97"/>
      <c r="M187" s="97"/>
      <c r="N187" s="97"/>
      <c r="O187" s="97"/>
      <c r="P187" s="97"/>
      <c r="Q187" s="97"/>
      <c r="R187" s="97"/>
      <c r="S187" s="97"/>
      <c r="T187" s="97"/>
    </row>
    <row r="188" spans="1:20">
      <c r="A188" s="97"/>
      <c r="B188" s="97"/>
      <c r="C188" s="97"/>
      <c r="D188" s="97"/>
      <c r="E188" s="97"/>
      <c r="F188" s="97"/>
      <c r="G188" s="97"/>
      <c r="H188" s="97"/>
      <c r="I188" s="97"/>
      <c r="J188" s="97"/>
      <c r="K188" s="97"/>
      <c r="L188" s="97"/>
      <c r="M188" s="97"/>
      <c r="N188" s="97"/>
      <c r="O188" s="97"/>
      <c r="P188" s="97"/>
      <c r="Q188" s="97"/>
      <c r="R188" s="97"/>
      <c r="S188" s="97"/>
      <c r="T188" s="97"/>
    </row>
    <row r="189" spans="1:20">
      <c r="A189" s="97"/>
      <c r="B189" s="97"/>
      <c r="C189" s="97"/>
      <c r="D189" s="97"/>
      <c r="E189" s="97"/>
      <c r="F189" s="97"/>
      <c r="G189" s="97"/>
      <c r="H189" s="97"/>
      <c r="I189" s="97"/>
      <c r="J189" s="97"/>
      <c r="K189" s="97"/>
      <c r="L189" s="97"/>
      <c r="M189" s="97"/>
      <c r="N189" s="97"/>
      <c r="O189" s="97"/>
      <c r="P189" s="97"/>
      <c r="Q189" s="97"/>
      <c r="R189" s="97"/>
      <c r="S189" s="97"/>
      <c r="T189" s="97"/>
    </row>
    <row r="190" spans="1:20">
      <c r="A190" s="97"/>
      <c r="B190" s="97"/>
      <c r="C190" s="97"/>
      <c r="D190" s="97"/>
      <c r="E190" s="97"/>
      <c r="F190" s="97"/>
      <c r="G190" s="97"/>
      <c r="H190" s="97"/>
      <c r="I190" s="97"/>
      <c r="J190" s="97"/>
      <c r="K190" s="97"/>
      <c r="L190" s="97"/>
      <c r="M190" s="97"/>
      <c r="N190" s="97"/>
      <c r="O190" s="97"/>
      <c r="P190" s="97"/>
      <c r="Q190" s="97"/>
      <c r="R190" s="97"/>
      <c r="S190" s="97"/>
      <c r="T190" s="97"/>
    </row>
    <row r="191" spans="1:20">
      <c r="A191" s="97"/>
      <c r="B191" s="97"/>
      <c r="C191" s="97"/>
      <c r="D191" s="97"/>
      <c r="E191" s="97"/>
      <c r="F191" s="97"/>
      <c r="G191" s="97"/>
      <c r="H191" s="97"/>
      <c r="I191" s="97"/>
      <c r="J191" s="97"/>
      <c r="K191" s="97"/>
      <c r="L191" s="97"/>
      <c r="M191" s="97"/>
      <c r="N191" s="97"/>
      <c r="O191" s="97"/>
      <c r="P191" s="97"/>
      <c r="Q191" s="97"/>
      <c r="R191" s="97"/>
      <c r="S191" s="97"/>
      <c r="T191" s="97"/>
    </row>
    <row r="192" spans="1:20">
      <c r="A192" s="97"/>
      <c r="B192" s="97"/>
      <c r="C192" s="97"/>
      <c r="D192" s="97"/>
      <c r="E192" s="97"/>
      <c r="F192" s="97"/>
      <c r="G192" s="97"/>
      <c r="H192" s="97"/>
      <c r="I192" s="97"/>
      <c r="J192" s="97"/>
      <c r="K192" s="97"/>
      <c r="L192" s="97"/>
      <c r="M192" s="97"/>
      <c r="N192" s="97"/>
      <c r="O192" s="97"/>
      <c r="P192" s="97"/>
      <c r="Q192" s="97"/>
      <c r="R192" s="97"/>
      <c r="S192" s="97"/>
      <c r="T192" s="97"/>
    </row>
    <row r="193" spans="1:20">
      <c r="A193" s="97"/>
      <c r="B193" s="97"/>
      <c r="C193" s="97"/>
      <c r="D193" s="97"/>
      <c r="E193" s="97"/>
      <c r="F193" s="97"/>
      <c r="G193" s="97"/>
      <c r="H193" s="97"/>
      <c r="I193" s="97"/>
      <c r="J193" s="97"/>
      <c r="K193" s="97"/>
      <c r="L193" s="97"/>
      <c r="M193" s="97"/>
      <c r="N193" s="97"/>
      <c r="O193" s="97"/>
      <c r="P193" s="97"/>
      <c r="Q193" s="97"/>
      <c r="R193" s="97"/>
      <c r="S193" s="97"/>
      <c r="T193" s="97"/>
    </row>
    <row r="194" spans="1:20">
      <c r="A194" s="97"/>
      <c r="B194" s="97"/>
      <c r="C194" s="97"/>
      <c r="D194" s="97"/>
      <c r="E194" s="97"/>
      <c r="F194" s="97"/>
      <c r="G194" s="97"/>
      <c r="H194" s="97"/>
      <c r="I194" s="97"/>
      <c r="J194" s="97"/>
      <c r="K194" s="97"/>
      <c r="L194" s="97"/>
      <c r="M194" s="97"/>
      <c r="N194" s="97"/>
      <c r="O194" s="97"/>
      <c r="P194" s="97"/>
      <c r="Q194" s="97"/>
      <c r="R194" s="97"/>
      <c r="S194" s="97"/>
      <c r="T194" s="97"/>
    </row>
    <row r="195" spans="1:20">
      <c r="A195" s="97"/>
      <c r="B195" s="97"/>
      <c r="C195" s="97"/>
      <c r="D195" s="97"/>
      <c r="E195" s="97"/>
      <c r="F195" s="97"/>
      <c r="G195" s="97"/>
      <c r="H195" s="97"/>
      <c r="I195" s="97"/>
      <c r="J195" s="97"/>
      <c r="K195" s="97"/>
      <c r="L195" s="97"/>
      <c r="M195" s="97"/>
      <c r="N195" s="97"/>
      <c r="O195" s="97"/>
      <c r="P195" s="97"/>
      <c r="Q195" s="97"/>
      <c r="R195" s="97"/>
      <c r="S195" s="97"/>
      <c r="T195" s="97"/>
    </row>
    <row r="196" spans="1:20">
      <c r="A196" s="97"/>
      <c r="B196" s="97"/>
      <c r="C196" s="97"/>
      <c r="D196" s="97"/>
      <c r="E196" s="97"/>
      <c r="F196" s="97"/>
      <c r="G196" s="97"/>
      <c r="H196" s="97"/>
      <c r="I196" s="97"/>
      <c r="J196" s="97"/>
      <c r="K196" s="97"/>
      <c r="L196" s="97"/>
      <c r="M196" s="97"/>
      <c r="N196" s="97"/>
      <c r="O196" s="97"/>
      <c r="P196" s="97"/>
      <c r="Q196" s="97"/>
      <c r="R196" s="97"/>
      <c r="S196" s="97"/>
      <c r="T196" s="97"/>
    </row>
    <row r="197" spans="1:20">
      <c r="A197" s="97"/>
      <c r="B197" s="97"/>
      <c r="C197" s="97"/>
      <c r="D197" s="97"/>
      <c r="E197" s="97"/>
      <c r="F197" s="97"/>
      <c r="G197" s="97"/>
      <c r="H197" s="97"/>
      <c r="I197" s="97"/>
      <c r="J197" s="97"/>
      <c r="K197" s="97"/>
      <c r="L197" s="97"/>
      <c r="M197" s="97"/>
      <c r="N197" s="97"/>
      <c r="O197" s="97"/>
      <c r="P197" s="97"/>
      <c r="Q197" s="97"/>
      <c r="R197" s="97"/>
      <c r="S197" s="97"/>
      <c r="T197" s="97"/>
    </row>
    <row r="198" spans="1:20">
      <c r="A198" s="97"/>
      <c r="B198" s="97"/>
      <c r="C198" s="97"/>
      <c r="D198" s="97"/>
      <c r="E198" s="97"/>
      <c r="F198" s="97"/>
      <c r="G198" s="97"/>
      <c r="H198" s="97"/>
      <c r="I198" s="97"/>
      <c r="J198" s="97"/>
      <c r="K198" s="97"/>
      <c r="L198" s="97"/>
      <c r="M198" s="97"/>
      <c r="N198" s="97"/>
      <c r="O198" s="97"/>
      <c r="P198" s="97"/>
      <c r="Q198" s="97"/>
      <c r="R198" s="97"/>
      <c r="S198" s="97"/>
      <c r="T198" s="97"/>
    </row>
    <row r="199" spans="1:20">
      <c r="A199" s="97"/>
      <c r="B199" s="97"/>
      <c r="C199" s="97"/>
      <c r="D199" s="97"/>
      <c r="E199" s="97"/>
      <c r="F199" s="97"/>
      <c r="G199" s="97"/>
      <c r="H199" s="97"/>
      <c r="I199" s="97"/>
      <c r="J199" s="97"/>
      <c r="K199" s="97"/>
      <c r="L199" s="97"/>
      <c r="M199" s="97"/>
      <c r="N199" s="97"/>
      <c r="O199" s="97"/>
      <c r="P199" s="97"/>
      <c r="Q199" s="97"/>
      <c r="R199" s="97"/>
      <c r="S199" s="97"/>
      <c r="T199" s="97"/>
    </row>
    <row r="200" spans="1:20">
      <c r="A200" s="97"/>
      <c r="B200" s="97"/>
      <c r="C200" s="97"/>
      <c r="D200" s="97"/>
      <c r="E200" s="97"/>
      <c r="F200" s="97"/>
      <c r="G200" s="97"/>
      <c r="H200" s="97"/>
      <c r="I200" s="97"/>
      <c r="J200" s="97"/>
      <c r="K200" s="97"/>
      <c r="L200" s="97"/>
      <c r="M200" s="97"/>
      <c r="N200" s="97"/>
      <c r="O200" s="97"/>
      <c r="P200" s="97"/>
      <c r="Q200" s="97"/>
      <c r="R200" s="97"/>
      <c r="S200" s="97"/>
      <c r="T200" s="97"/>
    </row>
    <row r="201" spans="1:20">
      <c r="A201" s="97"/>
      <c r="B201" s="97"/>
      <c r="C201" s="97"/>
      <c r="D201" s="97"/>
      <c r="E201" s="97"/>
      <c r="F201" s="97"/>
      <c r="G201" s="97"/>
      <c r="H201" s="97"/>
      <c r="I201" s="97"/>
      <c r="J201" s="97"/>
      <c r="K201" s="97"/>
      <c r="L201" s="97"/>
      <c r="M201" s="97"/>
      <c r="N201" s="97"/>
      <c r="O201" s="97"/>
      <c r="P201" s="97"/>
      <c r="Q201" s="97"/>
      <c r="R201" s="97"/>
      <c r="S201" s="97"/>
      <c r="T201" s="97"/>
    </row>
    <row r="202" spans="1:20">
      <c r="A202" s="97"/>
      <c r="B202" s="97"/>
      <c r="C202" s="97"/>
      <c r="D202" s="97"/>
      <c r="E202" s="97"/>
      <c r="F202" s="97"/>
      <c r="G202" s="97"/>
      <c r="H202" s="97"/>
      <c r="I202" s="97"/>
      <c r="J202" s="97"/>
      <c r="K202" s="97"/>
      <c r="L202" s="97"/>
      <c r="M202" s="97"/>
      <c r="N202" s="97"/>
      <c r="O202" s="97"/>
      <c r="P202" s="97"/>
      <c r="Q202" s="97"/>
      <c r="R202" s="97"/>
      <c r="S202" s="97"/>
      <c r="T202" s="97"/>
    </row>
    <row r="203" spans="1:20">
      <c r="A203" s="97"/>
      <c r="B203" s="97"/>
      <c r="C203" s="97"/>
      <c r="D203" s="97"/>
      <c r="E203" s="97"/>
      <c r="F203" s="97"/>
      <c r="G203" s="97"/>
      <c r="H203" s="97"/>
      <c r="I203" s="97"/>
      <c r="J203" s="97"/>
      <c r="K203" s="97"/>
      <c r="L203" s="97"/>
      <c r="M203" s="97"/>
      <c r="N203" s="97"/>
      <c r="O203" s="97"/>
      <c r="P203" s="97"/>
      <c r="Q203" s="97"/>
      <c r="R203" s="97"/>
      <c r="S203" s="97"/>
      <c r="T203" s="97"/>
    </row>
    <row r="204" spans="1:20">
      <c r="A204" s="97"/>
      <c r="B204" s="97"/>
      <c r="C204" s="97"/>
      <c r="D204" s="97"/>
      <c r="E204" s="97"/>
      <c r="F204" s="97"/>
      <c r="G204" s="97"/>
      <c r="H204" s="97"/>
      <c r="I204" s="97"/>
      <c r="J204" s="97"/>
      <c r="K204" s="97"/>
      <c r="L204" s="97"/>
      <c r="M204" s="97"/>
      <c r="N204" s="97"/>
      <c r="O204" s="97"/>
      <c r="P204" s="97"/>
      <c r="Q204" s="97"/>
      <c r="R204" s="97"/>
      <c r="S204" s="97"/>
      <c r="T204" s="97"/>
    </row>
    <row r="205" spans="1:20">
      <c r="A205" s="97"/>
      <c r="B205" s="97"/>
      <c r="C205" s="97"/>
      <c r="D205" s="97"/>
      <c r="E205" s="97"/>
      <c r="F205" s="97"/>
      <c r="G205" s="97"/>
      <c r="H205" s="97"/>
      <c r="I205" s="97"/>
      <c r="J205" s="97"/>
      <c r="K205" s="97"/>
      <c r="L205" s="97"/>
      <c r="M205" s="97"/>
      <c r="N205" s="97"/>
      <c r="O205" s="97"/>
      <c r="P205" s="97"/>
      <c r="Q205" s="97"/>
      <c r="R205" s="97"/>
      <c r="S205" s="97"/>
      <c r="T205" s="97"/>
    </row>
    <row r="206" spans="1:20">
      <c r="A206" s="97"/>
      <c r="B206" s="97"/>
      <c r="C206" s="97"/>
      <c r="D206" s="97"/>
      <c r="E206" s="97"/>
      <c r="F206" s="97"/>
      <c r="G206" s="97"/>
      <c r="H206" s="97"/>
      <c r="I206" s="97"/>
      <c r="J206" s="97"/>
      <c r="K206" s="97"/>
      <c r="L206" s="97"/>
      <c r="M206" s="97"/>
      <c r="N206" s="97"/>
      <c r="O206" s="97"/>
      <c r="P206" s="97"/>
      <c r="Q206" s="97"/>
      <c r="R206" s="97"/>
      <c r="S206" s="97"/>
      <c r="T206" s="97"/>
    </row>
    <row r="207" spans="1:20">
      <c r="A207" s="97"/>
      <c r="B207" s="97"/>
      <c r="C207" s="97"/>
      <c r="D207" s="97"/>
      <c r="E207" s="97"/>
      <c r="F207" s="97"/>
      <c r="G207" s="97"/>
      <c r="H207" s="97"/>
      <c r="I207" s="97"/>
      <c r="J207" s="97"/>
      <c r="K207" s="97"/>
      <c r="L207" s="97"/>
      <c r="M207" s="97"/>
      <c r="N207" s="97"/>
      <c r="O207" s="97"/>
      <c r="P207" s="97"/>
      <c r="Q207" s="97"/>
      <c r="R207" s="97"/>
      <c r="S207" s="97"/>
      <c r="T207" s="97"/>
    </row>
    <row r="208" spans="1:20">
      <c r="A208" s="97"/>
      <c r="B208" s="97"/>
      <c r="C208" s="97"/>
      <c r="D208" s="97"/>
      <c r="E208" s="97"/>
      <c r="F208" s="97"/>
      <c r="G208" s="97"/>
      <c r="H208" s="97"/>
      <c r="I208" s="97"/>
      <c r="J208" s="97"/>
      <c r="K208" s="97"/>
      <c r="L208" s="97"/>
      <c r="M208" s="97"/>
      <c r="N208" s="97"/>
      <c r="O208" s="97"/>
      <c r="P208" s="97"/>
      <c r="Q208" s="97"/>
      <c r="R208" s="97"/>
      <c r="S208" s="97"/>
      <c r="T208" s="97"/>
    </row>
    <row r="209" spans="1:20">
      <c r="A209" s="97"/>
      <c r="B209" s="97"/>
      <c r="C209" s="97"/>
      <c r="D209" s="97"/>
      <c r="E209" s="97"/>
      <c r="F209" s="97"/>
      <c r="G209" s="97"/>
      <c r="H209" s="97"/>
      <c r="I209" s="97"/>
      <c r="J209" s="97"/>
      <c r="K209" s="97"/>
      <c r="L209" s="97"/>
      <c r="M209" s="97"/>
      <c r="N209" s="97"/>
      <c r="O209" s="97"/>
      <c r="P209" s="97"/>
      <c r="Q209" s="97"/>
      <c r="R209" s="97"/>
      <c r="S209" s="97"/>
      <c r="T209" s="97"/>
    </row>
    <row r="210" spans="1:20">
      <c r="A210" s="97"/>
      <c r="B210" s="97"/>
      <c r="C210" s="97"/>
      <c r="D210" s="97"/>
      <c r="E210" s="97"/>
      <c r="F210" s="97"/>
      <c r="G210" s="97"/>
      <c r="H210" s="97"/>
      <c r="I210" s="97"/>
      <c r="J210" s="97"/>
      <c r="K210" s="97"/>
      <c r="L210" s="97"/>
      <c r="M210" s="97"/>
      <c r="N210" s="97"/>
      <c r="O210" s="97"/>
      <c r="P210" s="97"/>
      <c r="Q210" s="97"/>
      <c r="R210" s="97"/>
      <c r="S210" s="97"/>
      <c r="T210" s="97"/>
    </row>
    <row r="211" spans="1:20">
      <c r="A211" s="97"/>
      <c r="B211" s="97"/>
      <c r="C211" s="97"/>
      <c r="D211" s="97"/>
      <c r="E211" s="97"/>
      <c r="F211" s="97"/>
      <c r="G211" s="97"/>
      <c r="H211" s="97"/>
      <c r="I211" s="97"/>
      <c r="J211" s="97"/>
      <c r="K211" s="97"/>
      <c r="L211" s="97"/>
      <c r="M211" s="97"/>
      <c r="N211" s="97"/>
      <c r="O211" s="97"/>
      <c r="P211" s="97"/>
      <c r="Q211" s="97"/>
      <c r="R211" s="97"/>
      <c r="S211" s="97"/>
      <c r="T211" s="97"/>
    </row>
    <row r="212" spans="1:20">
      <c r="A212" s="97"/>
      <c r="B212" s="97"/>
      <c r="C212" s="97"/>
      <c r="D212" s="97"/>
      <c r="E212" s="97"/>
      <c r="F212" s="97"/>
      <c r="G212" s="97"/>
      <c r="H212" s="97"/>
      <c r="I212" s="97"/>
      <c r="J212" s="97"/>
      <c r="K212" s="97"/>
      <c r="L212" s="97"/>
      <c r="M212" s="97"/>
      <c r="N212" s="97"/>
      <c r="O212" s="97"/>
      <c r="P212" s="97"/>
      <c r="Q212" s="97"/>
      <c r="R212" s="97"/>
      <c r="S212" s="97"/>
      <c r="T212" s="97"/>
    </row>
    <row r="213" spans="1:20">
      <c r="A213" s="97"/>
      <c r="B213" s="97"/>
      <c r="C213" s="97"/>
      <c r="D213" s="97"/>
      <c r="E213" s="97"/>
      <c r="F213" s="97"/>
      <c r="G213" s="97"/>
      <c r="H213" s="97"/>
      <c r="I213" s="97"/>
      <c r="J213" s="97"/>
      <c r="K213" s="97"/>
      <c r="L213" s="97"/>
      <c r="M213" s="97"/>
      <c r="N213" s="97"/>
      <c r="O213" s="97"/>
      <c r="P213" s="97"/>
      <c r="Q213" s="97"/>
      <c r="R213" s="97"/>
      <c r="S213" s="97"/>
      <c r="T213" s="97"/>
    </row>
    <row r="214" spans="1:20">
      <c r="A214" s="97"/>
      <c r="B214" s="97"/>
      <c r="C214" s="97"/>
      <c r="D214" s="97"/>
      <c r="E214" s="97"/>
      <c r="F214" s="97"/>
      <c r="G214" s="97"/>
      <c r="H214" s="97"/>
      <c r="I214" s="97"/>
      <c r="J214" s="97"/>
      <c r="K214" s="97"/>
      <c r="L214" s="97"/>
      <c r="M214" s="97"/>
      <c r="N214" s="97"/>
      <c r="O214" s="97"/>
      <c r="P214" s="97"/>
      <c r="Q214" s="97"/>
      <c r="R214" s="97"/>
      <c r="S214" s="97"/>
      <c r="T214" s="97"/>
    </row>
    <row r="215" spans="1:20">
      <c r="A215" s="97"/>
      <c r="B215" s="97"/>
      <c r="C215" s="97"/>
      <c r="D215" s="97"/>
      <c r="E215" s="97"/>
      <c r="F215" s="97"/>
      <c r="G215" s="97"/>
      <c r="H215" s="97"/>
      <c r="I215" s="97"/>
      <c r="J215" s="97"/>
      <c r="K215" s="97"/>
      <c r="L215" s="97"/>
      <c r="M215" s="97"/>
      <c r="N215" s="97"/>
      <c r="O215" s="97"/>
      <c r="P215" s="97"/>
      <c r="Q215" s="97"/>
      <c r="R215" s="97"/>
      <c r="S215" s="97"/>
      <c r="T215" s="97"/>
    </row>
    <row r="216" spans="1:20">
      <c r="A216" s="97"/>
      <c r="B216" s="97"/>
      <c r="C216" s="97"/>
      <c r="D216" s="97"/>
      <c r="E216" s="97"/>
      <c r="F216" s="97"/>
      <c r="G216" s="97"/>
      <c r="H216" s="97"/>
      <c r="I216" s="97"/>
      <c r="J216" s="97"/>
      <c r="K216" s="97"/>
      <c r="L216" s="97"/>
      <c r="M216" s="97"/>
      <c r="N216" s="97"/>
      <c r="O216" s="97"/>
      <c r="P216" s="97"/>
      <c r="Q216" s="97"/>
      <c r="R216" s="97"/>
      <c r="S216" s="97"/>
      <c r="T216" s="97"/>
    </row>
    <row r="217" spans="1:20">
      <c r="A217" s="97"/>
      <c r="B217" s="97"/>
      <c r="C217" s="97"/>
      <c r="D217" s="97"/>
      <c r="E217" s="97"/>
      <c r="F217" s="97"/>
      <c r="G217" s="97"/>
      <c r="H217" s="97"/>
      <c r="I217" s="97"/>
      <c r="J217" s="97"/>
      <c r="K217" s="97"/>
      <c r="L217" s="97"/>
      <c r="M217" s="97"/>
      <c r="N217" s="97"/>
      <c r="O217" s="97"/>
      <c r="P217" s="97"/>
      <c r="Q217" s="97"/>
      <c r="R217" s="97"/>
      <c r="S217" s="97"/>
      <c r="T217" s="97"/>
    </row>
    <row r="218" spans="1:20">
      <c r="A218" s="97"/>
      <c r="B218" s="97"/>
      <c r="C218" s="97"/>
      <c r="D218" s="97"/>
      <c r="E218" s="97"/>
      <c r="F218" s="97"/>
      <c r="G218" s="97"/>
      <c r="H218" s="97"/>
      <c r="I218" s="97"/>
      <c r="J218" s="97"/>
      <c r="K218" s="97"/>
      <c r="L218" s="97"/>
      <c r="M218" s="97"/>
      <c r="N218" s="97"/>
      <c r="O218" s="97"/>
      <c r="P218" s="97"/>
      <c r="Q218" s="97"/>
      <c r="R218" s="97"/>
      <c r="S218" s="97"/>
      <c r="T218" s="97"/>
    </row>
    <row r="219" spans="1:20">
      <c r="A219" s="97"/>
      <c r="B219" s="97"/>
      <c r="C219" s="97"/>
      <c r="D219" s="97"/>
      <c r="E219" s="97"/>
      <c r="F219" s="97"/>
      <c r="G219" s="97"/>
      <c r="H219" s="97"/>
      <c r="I219" s="97"/>
      <c r="J219" s="97"/>
      <c r="K219" s="97"/>
      <c r="L219" s="97"/>
      <c r="M219" s="97"/>
      <c r="N219" s="97"/>
      <c r="O219" s="97"/>
      <c r="P219" s="97"/>
      <c r="Q219" s="97"/>
      <c r="R219" s="97"/>
      <c r="S219" s="97"/>
      <c r="T219" s="97"/>
    </row>
    <row r="220" spans="1:20">
      <c r="A220" s="97"/>
      <c r="B220" s="97"/>
      <c r="C220" s="97"/>
      <c r="D220" s="97"/>
      <c r="E220" s="97"/>
      <c r="F220" s="97"/>
      <c r="G220" s="97"/>
      <c r="H220" s="97"/>
      <c r="I220" s="97"/>
      <c r="J220" s="97"/>
      <c r="K220" s="97"/>
      <c r="L220" s="97"/>
      <c r="M220" s="97"/>
      <c r="N220" s="97"/>
      <c r="O220" s="97"/>
      <c r="P220" s="97"/>
      <c r="Q220" s="97"/>
      <c r="R220" s="97"/>
      <c r="S220" s="97"/>
      <c r="T220" s="97"/>
    </row>
    <row r="221" spans="1:20">
      <c r="A221" s="97"/>
      <c r="B221" s="97"/>
      <c r="C221" s="97"/>
      <c r="D221" s="97"/>
      <c r="E221" s="97"/>
      <c r="F221" s="97"/>
      <c r="G221" s="97"/>
      <c r="H221" s="97"/>
      <c r="I221" s="97"/>
      <c r="J221" s="97"/>
      <c r="K221" s="97"/>
      <c r="L221" s="97"/>
      <c r="M221" s="97"/>
      <c r="N221" s="97"/>
      <c r="O221" s="97"/>
      <c r="P221" s="97"/>
      <c r="Q221" s="97"/>
      <c r="R221" s="97"/>
      <c r="S221" s="97"/>
      <c r="T221" s="97"/>
    </row>
    <row r="222" spans="1:20">
      <c r="A222" s="97"/>
      <c r="B222" s="97"/>
      <c r="C222" s="97"/>
      <c r="D222" s="97"/>
      <c r="E222" s="97"/>
      <c r="F222" s="97"/>
      <c r="G222" s="97"/>
      <c r="H222" s="97"/>
      <c r="I222" s="97"/>
      <c r="J222" s="97"/>
      <c r="K222" s="97"/>
      <c r="L222" s="97"/>
      <c r="M222" s="97"/>
      <c r="N222" s="97"/>
      <c r="O222" s="97"/>
      <c r="P222" s="97"/>
      <c r="Q222" s="97"/>
      <c r="R222" s="97"/>
      <c r="S222" s="97"/>
      <c r="T222" s="97"/>
    </row>
    <row r="223" spans="1:20">
      <c r="A223" s="97"/>
      <c r="B223" s="97"/>
      <c r="C223" s="97"/>
      <c r="D223" s="97"/>
      <c r="E223" s="97"/>
      <c r="F223" s="97"/>
      <c r="G223" s="97"/>
      <c r="H223" s="97"/>
      <c r="I223" s="97"/>
      <c r="J223" s="97"/>
      <c r="K223" s="97"/>
      <c r="L223" s="97"/>
      <c r="M223" s="97"/>
      <c r="N223" s="97"/>
      <c r="O223" s="97"/>
      <c r="P223" s="97"/>
      <c r="Q223" s="97"/>
      <c r="R223" s="97"/>
      <c r="S223" s="97"/>
      <c r="T223" s="97"/>
    </row>
    <row r="224" spans="1:20">
      <c r="A224" s="97"/>
      <c r="B224" s="97"/>
      <c r="C224" s="97"/>
      <c r="D224" s="97"/>
      <c r="E224" s="97"/>
      <c r="F224" s="97"/>
      <c r="G224" s="97"/>
      <c r="H224" s="97"/>
      <c r="I224" s="97"/>
      <c r="J224" s="97"/>
      <c r="K224" s="97"/>
      <c r="L224" s="97"/>
      <c r="M224" s="97"/>
      <c r="N224" s="97"/>
      <c r="O224" s="97"/>
      <c r="P224" s="97"/>
      <c r="Q224" s="97"/>
      <c r="R224" s="97"/>
      <c r="S224" s="97"/>
      <c r="T224" s="97"/>
    </row>
    <row r="225" spans="1:20">
      <c r="A225" s="97"/>
      <c r="B225" s="97"/>
      <c r="C225" s="97"/>
      <c r="D225" s="97"/>
      <c r="E225" s="97"/>
      <c r="F225" s="97"/>
      <c r="G225" s="97"/>
      <c r="H225" s="97"/>
      <c r="I225" s="97"/>
      <c r="J225" s="97"/>
      <c r="K225" s="97"/>
      <c r="L225" s="97"/>
      <c r="M225" s="97"/>
      <c r="N225" s="97"/>
      <c r="O225" s="97"/>
      <c r="P225" s="97"/>
      <c r="Q225" s="97"/>
      <c r="R225" s="97"/>
      <c r="S225" s="97"/>
      <c r="T225" s="97"/>
    </row>
    <row r="226" spans="1:20">
      <c r="A226" s="97"/>
      <c r="B226" s="97"/>
      <c r="C226" s="97"/>
      <c r="D226" s="97"/>
      <c r="E226" s="97"/>
      <c r="F226" s="97"/>
      <c r="G226" s="97"/>
      <c r="H226" s="97"/>
      <c r="I226" s="97"/>
      <c r="J226" s="97"/>
      <c r="K226" s="97"/>
      <c r="L226" s="97"/>
      <c r="M226" s="97"/>
      <c r="N226" s="97"/>
      <c r="O226" s="97"/>
      <c r="P226" s="97"/>
      <c r="Q226" s="97"/>
      <c r="R226" s="97"/>
      <c r="S226" s="97"/>
      <c r="T226" s="97"/>
    </row>
    <row r="227" spans="1:20">
      <c r="A227" s="97"/>
      <c r="B227" s="97"/>
      <c r="C227" s="97"/>
      <c r="D227" s="97"/>
      <c r="E227" s="97"/>
      <c r="F227" s="97"/>
      <c r="G227" s="97"/>
      <c r="H227" s="97"/>
      <c r="I227" s="97"/>
      <c r="J227" s="97"/>
      <c r="K227" s="97"/>
      <c r="L227" s="97"/>
      <c r="M227" s="97"/>
      <c r="N227" s="97"/>
      <c r="O227" s="97"/>
      <c r="P227" s="97"/>
      <c r="Q227" s="97"/>
      <c r="R227" s="97"/>
      <c r="S227" s="97"/>
      <c r="T227" s="97"/>
    </row>
    <row r="228" spans="1:20">
      <c r="A228" s="97"/>
      <c r="B228" s="97"/>
      <c r="C228" s="97"/>
      <c r="D228" s="97"/>
      <c r="E228" s="97"/>
      <c r="F228" s="97"/>
      <c r="G228" s="97"/>
      <c r="H228" s="97"/>
      <c r="I228" s="97"/>
      <c r="J228" s="97"/>
      <c r="K228" s="97"/>
      <c r="L228" s="97"/>
      <c r="M228" s="97"/>
      <c r="N228" s="97"/>
      <c r="O228" s="97"/>
      <c r="P228" s="97"/>
      <c r="Q228" s="97"/>
      <c r="R228" s="97"/>
      <c r="S228" s="97"/>
      <c r="T228" s="97"/>
    </row>
    <row r="229" spans="1:20">
      <c r="A229" s="97"/>
      <c r="B229" s="97"/>
      <c r="C229" s="97"/>
      <c r="D229" s="97"/>
      <c r="E229" s="97"/>
      <c r="F229" s="97"/>
      <c r="G229" s="97"/>
      <c r="H229" s="97"/>
      <c r="I229" s="97"/>
      <c r="J229" s="97"/>
      <c r="K229" s="97"/>
      <c r="L229" s="97"/>
      <c r="M229" s="97"/>
      <c r="N229" s="97"/>
      <c r="O229" s="97"/>
      <c r="P229" s="97"/>
      <c r="Q229" s="97"/>
      <c r="R229" s="97"/>
      <c r="S229" s="97"/>
      <c r="T229" s="97"/>
    </row>
    <row r="230" spans="1:20">
      <c r="A230" s="97"/>
      <c r="B230" s="97"/>
      <c r="C230" s="97"/>
      <c r="D230" s="97"/>
      <c r="E230" s="97"/>
      <c r="F230" s="97"/>
      <c r="G230" s="97"/>
      <c r="H230" s="97"/>
      <c r="I230" s="97"/>
      <c r="J230" s="97"/>
      <c r="K230" s="97"/>
      <c r="L230" s="97"/>
      <c r="M230" s="97"/>
      <c r="N230" s="97"/>
      <c r="O230" s="97"/>
      <c r="P230" s="97"/>
      <c r="Q230" s="97"/>
      <c r="R230" s="97"/>
      <c r="S230" s="97"/>
      <c r="T230" s="97"/>
    </row>
    <row r="231" spans="1:20">
      <c r="A231" s="97"/>
      <c r="B231" s="97"/>
      <c r="C231" s="97"/>
      <c r="D231" s="97"/>
      <c r="E231" s="97"/>
      <c r="F231" s="97"/>
      <c r="G231" s="97"/>
      <c r="H231" s="97"/>
      <c r="I231" s="97"/>
      <c r="J231" s="97"/>
      <c r="K231" s="97"/>
      <c r="L231" s="97"/>
      <c r="M231" s="97"/>
      <c r="N231" s="97"/>
      <c r="O231" s="97"/>
      <c r="P231" s="97"/>
      <c r="Q231" s="97"/>
      <c r="R231" s="97"/>
      <c r="S231" s="97"/>
      <c r="T231" s="97"/>
    </row>
    <row r="232" spans="1:20">
      <c r="A232" s="97"/>
      <c r="B232" s="97"/>
      <c r="C232" s="97"/>
      <c r="D232" s="97"/>
      <c r="E232" s="97"/>
      <c r="F232" s="97"/>
      <c r="G232" s="97"/>
      <c r="H232" s="97"/>
      <c r="I232" s="97"/>
      <c r="J232" s="97"/>
      <c r="K232" s="97"/>
      <c r="L232" s="97"/>
      <c r="M232" s="97"/>
      <c r="N232" s="97"/>
      <c r="O232" s="97"/>
      <c r="P232" s="97"/>
      <c r="Q232" s="97"/>
      <c r="R232" s="97"/>
      <c r="S232" s="97"/>
      <c r="T232" s="97"/>
    </row>
    <row r="233" spans="1:20">
      <c r="A233" s="97"/>
      <c r="B233" s="97"/>
      <c r="C233" s="97"/>
      <c r="D233" s="97"/>
      <c r="E233" s="97"/>
      <c r="F233" s="97"/>
      <c r="G233" s="97"/>
      <c r="H233" s="97"/>
      <c r="I233" s="97"/>
      <c r="J233" s="97"/>
      <c r="K233" s="97"/>
      <c r="L233" s="97"/>
      <c r="M233" s="97"/>
      <c r="N233" s="97"/>
      <c r="O233" s="97"/>
      <c r="P233" s="97"/>
      <c r="Q233" s="97"/>
      <c r="R233" s="97"/>
      <c r="S233" s="97"/>
      <c r="T233" s="97"/>
    </row>
    <row r="234" spans="1:20">
      <c r="A234" s="97"/>
      <c r="B234" s="97"/>
      <c r="C234" s="97"/>
      <c r="D234" s="97"/>
      <c r="E234" s="97"/>
      <c r="F234" s="97"/>
      <c r="G234" s="97"/>
      <c r="H234" s="97"/>
      <c r="I234" s="97"/>
      <c r="J234" s="97"/>
      <c r="K234" s="97"/>
      <c r="L234" s="97"/>
      <c r="M234" s="97"/>
      <c r="N234" s="97"/>
      <c r="O234" s="97"/>
      <c r="P234" s="97"/>
      <c r="Q234" s="97"/>
      <c r="R234" s="97"/>
      <c r="S234" s="97"/>
      <c r="T234" s="97"/>
    </row>
    <row r="235" spans="1:20">
      <c r="A235" s="97"/>
      <c r="B235" s="97"/>
      <c r="C235" s="97"/>
      <c r="D235" s="97"/>
      <c r="E235" s="97"/>
      <c r="F235" s="97"/>
      <c r="G235" s="97"/>
      <c r="H235" s="97"/>
      <c r="I235" s="97"/>
      <c r="J235" s="97"/>
      <c r="K235" s="97"/>
      <c r="L235" s="97"/>
      <c r="M235" s="97"/>
      <c r="N235" s="97"/>
      <c r="O235" s="97"/>
      <c r="P235" s="97"/>
      <c r="Q235" s="97"/>
      <c r="R235" s="97"/>
      <c r="S235" s="97"/>
      <c r="T235" s="97"/>
    </row>
    <row r="236" spans="1:20">
      <c r="A236" s="97"/>
      <c r="B236" s="97"/>
      <c r="C236" s="97"/>
      <c r="D236" s="97"/>
      <c r="E236" s="97"/>
      <c r="F236" s="97"/>
      <c r="G236" s="97"/>
      <c r="H236" s="97"/>
      <c r="I236" s="97"/>
      <c r="J236" s="97"/>
      <c r="K236" s="97"/>
      <c r="L236" s="97"/>
      <c r="M236" s="97"/>
      <c r="N236" s="97"/>
      <c r="O236" s="97"/>
      <c r="P236" s="97"/>
      <c r="Q236" s="97"/>
      <c r="R236" s="97"/>
      <c r="S236" s="97"/>
      <c r="T236" s="97"/>
    </row>
    <row r="237" spans="1:20">
      <c r="A237" s="97"/>
      <c r="B237" s="97"/>
      <c r="C237" s="97"/>
      <c r="D237" s="97"/>
      <c r="E237" s="97"/>
      <c r="F237" s="97"/>
      <c r="G237" s="97"/>
      <c r="H237" s="97"/>
      <c r="I237" s="97"/>
      <c r="J237" s="97"/>
      <c r="K237" s="97"/>
      <c r="L237" s="97"/>
      <c r="M237" s="97"/>
      <c r="N237" s="97"/>
      <c r="O237" s="97"/>
      <c r="P237" s="97"/>
      <c r="Q237" s="97"/>
      <c r="R237" s="97"/>
      <c r="S237" s="97"/>
      <c r="T237" s="97"/>
    </row>
    <row r="238" spans="1:20">
      <c r="A238" s="97"/>
      <c r="B238" s="97"/>
      <c r="C238" s="97"/>
      <c r="D238" s="97"/>
      <c r="E238" s="97"/>
      <c r="F238" s="97"/>
      <c r="G238" s="97"/>
      <c r="H238" s="97"/>
      <c r="I238" s="97"/>
      <c r="J238" s="97"/>
      <c r="K238" s="97"/>
      <c r="L238" s="97"/>
      <c r="M238" s="97"/>
      <c r="N238" s="97"/>
      <c r="O238" s="97"/>
      <c r="P238" s="97"/>
      <c r="Q238" s="97"/>
      <c r="R238" s="97"/>
      <c r="S238" s="97"/>
      <c r="T238" s="97"/>
    </row>
    <row r="239" spans="1:20">
      <c r="A239" s="97"/>
      <c r="B239" s="97"/>
      <c r="C239" s="97"/>
      <c r="D239" s="97"/>
      <c r="E239" s="97"/>
      <c r="F239" s="97"/>
      <c r="G239" s="97"/>
      <c r="H239" s="97"/>
      <c r="I239" s="97"/>
      <c r="J239" s="97"/>
      <c r="K239" s="97"/>
      <c r="L239" s="97"/>
      <c r="M239" s="97"/>
      <c r="N239" s="97"/>
      <c r="O239" s="97"/>
      <c r="P239" s="97"/>
      <c r="Q239" s="97"/>
      <c r="R239" s="97"/>
      <c r="S239" s="97"/>
      <c r="T239" s="97"/>
    </row>
    <row r="240" spans="1:20">
      <c r="A240" s="97"/>
      <c r="B240" s="97"/>
      <c r="C240" s="97"/>
      <c r="D240" s="97"/>
      <c r="E240" s="97"/>
      <c r="F240" s="97"/>
      <c r="G240" s="97"/>
      <c r="H240" s="97"/>
      <c r="I240" s="97"/>
      <c r="J240" s="97"/>
      <c r="K240" s="97"/>
      <c r="L240" s="97"/>
      <c r="M240" s="97"/>
      <c r="N240" s="97"/>
      <c r="O240" s="97"/>
      <c r="P240" s="97"/>
      <c r="Q240" s="97"/>
      <c r="R240" s="97"/>
      <c r="S240" s="97"/>
      <c r="T240" s="97"/>
    </row>
    <row r="241" spans="1:20">
      <c r="A241" s="97"/>
      <c r="B241" s="97"/>
      <c r="C241" s="97"/>
      <c r="D241" s="97"/>
      <c r="E241" s="97"/>
      <c r="F241" s="97"/>
      <c r="G241" s="97"/>
      <c r="H241" s="97"/>
      <c r="I241" s="97"/>
      <c r="J241" s="97"/>
      <c r="K241" s="97"/>
      <c r="L241" s="97"/>
      <c r="M241" s="97"/>
      <c r="N241" s="97"/>
      <c r="O241" s="97"/>
      <c r="P241" s="97"/>
      <c r="Q241" s="97"/>
      <c r="R241" s="97"/>
      <c r="S241" s="97"/>
      <c r="T241" s="97"/>
    </row>
    <row r="242" spans="1:20">
      <c r="A242" s="97"/>
      <c r="B242" s="97"/>
      <c r="C242" s="97"/>
      <c r="D242" s="97"/>
      <c r="E242" s="97"/>
      <c r="F242" s="97"/>
      <c r="G242" s="97"/>
      <c r="H242" s="97"/>
      <c r="I242" s="97"/>
      <c r="J242" s="97"/>
      <c r="K242" s="97"/>
      <c r="L242" s="97"/>
      <c r="M242" s="97"/>
      <c r="N242" s="97"/>
      <c r="O242" s="97"/>
      <c r="P242" s="97"/>
      <c r="Q242" s="97"/>
      <c r="R242" s="97"/>
      <c r="S242" s="97"/>
      <c r="T242" s="97"/>
    </row>
    <row r="243" spans="1:20">
      <c r="A243" s="97"/>
      <c r="B243" s="97"/>
      <c r="C243" s="97"/>
      <c r="D243" s="97"/>
      <c r="E243" s="97"/>
      <c r="F243" s="97"/>
      <c r="G243" s="97"/>
      <c r="H243" s="97"/>
      <c r="I243" s="97"/>
      <c r="J243" s="97"/>
      <c r="K243" s="97"/>
      <c r="L243" s="97"/>
      <c r="M243" s="97"/>
      <c r="N243" s="97"/>
      <c r="O243" s="97"/>
      <c r="P243" s="97"/>
      <c r="Q243" s="97"/>
      <c r="R243" s="97"/>
      <c r="S243" s="97"/>
      <c r="T243" s="97"/>
    </row>
    <row r="244" spans="1:20">
      <c r="A244" s="97"/>
      <c r="B244" s="97"/>
      <c r="C244" s="97"/>
      <c r="D244" s="97"/>
      <c r="E244" s="97"/>
      <c r="F244" s="97"/>
      <c r="G244" s="97"/>
      <c r="H244" s="97"/>
      <c r="I244" s="97"/>
      <c r="J244" s="97"/>
      <c r="K244" s="97"/>
      <c r="L244" s="97"/>
      <c r="M244" s="97"/>
      <c r="N244" s="97"/>
      <c r="O244" s="97"/>
      <c r="P244" s="97"/>
      <c r="Q244" s="97"/>
      <c r="R244" s="97"/>
      <c r="S244" s="97"/>
      <c r="T244" s="97"/>
    </row>
    <row r="245" spans="1:20">
      <c r="A245" s="97"/>
      <c r="B245" s="97"/>
      <c r="C245" s="97"/>
      <c r="D245" s="97"/>
      <c r="E245" s="97"/>
      <c r="F245" s="97"/>
      <c r="G245" s="97"/>
      <c r="H245" s="97"/>
      <c r="I245" s="97"/>
      <c r="J245" s="97"/>
      <c r="K245" s="97"/>
      <c r="L245" s="97"/>
      <c r="M245" s="97"/>
      <c r="N245" s="97"/>
      <c r="O245" s="97"/>
      <c r="P245" s="97"/>
      <c r="Q245" s="97"/>
      <c r="R245" s="97"/>
      <c r="S245" s="97"/>
      <c r="T245" s="97"/>
    </row>
    <row r="246" spans="1:20">
      <c r="A246" s="97"/>
      <c r="B246" s="97"/>
      <c r="C246" s="97"/>
      <c r="D246" s="97"/>
      <c r="E246" s="97"/>
      <c r="F246" s="97"/>
      <c r="G246" s="97"/>
      <c r="H246" s="97"/>
      <c r="I246" s="97"/>
      <c r="J246" s="97"/>
      <c r="K246" s="97"/>
      <c r="L246" s="97"/>
      <c r="M246" s="97"/>
      <c r="N246" s="97"/>
      <c r="O246" s="97"/>
      <c r="P246" s="97"/>
      <c r="Q246" s="97"/>
      <c r="R246" s="97"/>
      <c r="S246" s="97"/>
      <c r="T246" s="97"/>
    </row>
    <row r="247" spans="1:20">
      <c r="A247" s="97"/>
      <c r="B247" s="97"/>
      <c r="C247" s="97"/>
      <c r="D247" s="97"/>
      <c r="E247" s="97"/>
      <c r="F247" s="97"/>
      <c r="G247" s="97"/>
      <c r="H247" s="97"/>
      <c r="I247" s="97"/>
      <c r="J247" s="97"/>
      <c r="K247" s="97"/>
      <c r="L247" s="97"/>
      <c r="M247" s="97"/>
      <c r="N247" s="97"/>
      <c r="O247" s="97"/>
      <c r="P247" s="97"/>
      <c r="Q247" s="97"/>
      <c r="R247" s="97"/>
      <c r="S247" s="97"/>
      <c r="T247" s="97"/>
    </row>
    <row r="248" spans="1:20">
      <c r="A248" s="97"/>
      <c r="B248" s="97"/>
      <c r="C248" s="97"/>
      <c r="D248" s="97"/>
      <c r="E248" s="97"/>
      <c r="F248" s="97"/>
      <c r="G248" s="97"/>
      <c r="H248" s="97"/>
      <c r="I248" s="97"/>
      <c r="J248" s="97"/>
      <c r="K248" s="97"/>
      <c r="L248" s="97"/>
      <c r="M248" s="97"/>
      <c r="N248" s="97"/>
      <c r="O248" s="97"/>
      <c r="P248" s="97"/>
      <c r="Q248" s="97"/>
      <c r="R248" s="97"/>
      <c r="S248" s="97"/>
      <c r="T248" s="97"/>
    </row>
    <row r="249" spans="1:20">
      <c r="A249" s="97"/>
      <c r="B249" s="97"/>
      <c r="C249" s="97"/>
      <c r="D249" s="97"/>
      <c r="E249" s="97"/>
      <c r="F249" s="97"/>
      <c r="G249" s="97"/>
      <c r="H249" s="97"/>
      <c r="I249" s="97"/>
      <c r="J249" s="97"/>
      <c r="K249" s="97"/>
      <c r="L249" s="97"/>
      <c r="M249" s="97"/>
      <c r="N249" s="97"/>
      <c r="O249" s="97"/>
      <c r="P249" s="97"/>
      <c r="Q249" s="97"/>
      <c r="R249" s="97"/>
      <c r="S249" s="97"/>
      <c r="T249" s="97"/>
    </row>
    <row r="250" spans="1:20">
      <c r="A250" s="97"/>
      <c r="B250" s="97"/>
      <c r="C250" s="97"/>
      <c r="D250" s="97"/>
      <c r="E250" s="97"/>
      <c r="F250" s="97"/>
      <c r="G250" s="97"/>
      <c r="H250" s="97"/>
      <c r="I250" s="97"/>
      <c r="J250" s="97"/>
      <c r="K250" s="97"/>
      <c r="L250" s="97"/>
      <c r="M250" s="97"/>
      <c r="N250" s="97"/>
      <c r="O250" s="97"/>
      <c r="P250" s="97"/>
      <c r="Q250" s="97"/>
      <c r="R250" s="97"/>
      <c r="S250" s="97"/>
      <c r="T250" s="97"/>
    </row>
    <row r="251" spans="1:20">
      <c r="A251" s="97"/>
      <c r="B251" s="97"/>
      <c r="C251" s="97"/>
      <c r="D251" s="97"/>
      <c r="E251" s="97"/>
      <c r="F251" s="97"/>
      <c r="G251" s="97"/>
      <c r="H251" s="97"/>
      <c r="I251" s="97"/>
      <c r="J251" s="97"/>
      <c r="K251" s="97"/>
      <c r="L251" s="97"/>
      <c r="M251" s="97"/>
      <c r="N251" s="97"/>
      <c r="O251" s="97"/>
      <c r="P251" s="97"/>
      <c r="Q251" s="97"/>
      <c r="R251" s="97"/>
      <c r="S251" s="97"/>
      <c r="T251" s="97"/>
    </row>
    <row r="252" spans="1:20">
      <c r="A252" s="97"/>
      <c r="B252" s="97"/>
      <c r="C252" s="97"/>
      <c r="D252" s="97"/>
      <c r="E252" s="97"/>
      <c r="F252" s="97"/>
      <c r="G252" s="97"/>
      <c r="H252" s="97"/>
      <c r="I252" s="97"/>
      <c r="J252" s="97"/>
      <c r="K252" s="97"/>
      <c r="L252" s="97"/>
      <c r="M252" s="97"/>
      <c r="N252" s="97"/>
      <c r="O252" s="97"/>
      <c r="P252" s="97"/>
      <c r="Q252" s="97"/>
      <c r="R252" s="97"/>
      <c r="S252" s="97"/>
      <c r="T252" s="97"/>
    </row>
    <row r="253" spans="1:20">
      <c r="A253" s="97"/>
      <c r="B253" s="97"/>
      <c r="C253" s="97"/>
      <c r="D253" s="97"/>
      <c r="E253" s="97"/>
      <c r="F253" s="97"/>
      <c r="G253" s="97"/>
      <c r="H253" s="97"/>
      <c r="I253" s="97"/>
      <c r="J253" s="97"/>
      <c r="K253" s="97"/>
      <c r="L253" s="97"/>
      <c r="M253" s="97"/>
      <c r="N253" s="97"/>
      <c r="O253" s="97"/>
      <c r="P253" s="97"/>
      <c r="Q253" s="97"/>
      <c r="R253" s="97"/>
      <c r="S253" s="97"/>
      <c r="T253" s="97"/>
    </row>
    <row r="254" spans="1:20">
      <c r="A254" s="97"/>
      <c r="B254" s="97"/>
      <c r="C254" s="97"/>
      <c r="D254" s="97"/>
      <c r="E254" s="97"/>
      <c r="F254" s="97"/>
      <c r="G254" s="97"/>
      <c r="H254" s="97"/>
      <c r="I254" s="97"/>
      <c r="J254" s="97"/>
      <c r="K254" s="97"/>
      <c r="L254" s="97"/>
      <c r="M254" s="97"/>
      <c r="N254" s="97"/>
      <c r="O254" s="97"/>
      <c r="P254" s="97"/>
      <c r="Q254" s="97"/>
      <c r="R254" s="97"/>
      <c r="S254" s="97"/>
      <c r="T254" s="97"/>
    </row>
    <row r="255" spans="1:20">
      <c r="A255" s="97"/>
      <c r="B255" s="97"/>
      <c r="C255" s="97"/>
      <c r="D255" s="97"/>
      <c r="E255" s="97"/>
      <c r="F255" s="97"/>
      <c r="G255" s="97"/>
      <c r="H255" s="97"/>
      <c r="I255" s="97"/>
      <c r="J255" s="97"/>
      <c r="K255" s="97"/>
      <c r="L255" s="97"/>
      <c r="M255" s="97"/>
      <c r="N255" s="97"/>
      <c r="O255" s="97"/>
      <c r="P255" s="97"/>
      <c r="Q255" s="97"/>
      <c r="R255" s="97"/>
      <c r="S255" s="97"/>
      <c r="T255" s="97"/>
    </row>
    <row r="256" spans="1:20">
      <c r="A256" s="97"/>
      <c r="B256" s="97"/>
      <c r="C256" s="97"/>
      <c r="D256" s="97"/>
      <c r="E256" s="97"/>
      <c r="F256" s="97"/>
      <c r="G256" s="97"/>
      <c r="H256" s="97"/>
      <c r="I256" s="97"/>
      <c r="J256" s="97"/>
      <c r="K256" s="97"/>
      <c r="L256" s="97"/>
      <c r="M256" s="97"/>
      <c r="N256" s="97"/>
      <c r="O256" s="97"/>
      <c r="P256" s="97"/>
      <c r="Q256" s="97"/>
      <c r="R256" s="97"/>
      <c r="S256" s="97"/>
      <c r="T256" s="97"/>
    </row>
    <row r="257" spans="1:20">
      <c r="A257" s="97"/>
      <c r="B257" s="97"/>
      <c r="C257" s="97"/>
      <c r="D257" s="97"/>
      <c r="E257" s="97"/>
      <c r="F257" s="97"/>
      <c r="G257" s="97"/>
      <c r="H257" s="97"/>
      <c r="I257" s="97"/>
      <c r="J257" s="97"/>
      <c r="K257" s="97"/>
      <c r="L257" s="97"/>
      <c r="M257" s="97"/>
      <c r="N257" s="97"/>
      <c r="O257" s="97"/>
      <c r="P257" s="97"/>
      <c r="Q257" s="97"/>
      <c r="R257" s="97"/>
      <c r="S257" s="97"/>
      <c r="T257" s="97"/>
    </row>
    <row r="258" spans="1:20">
      <c r="A258" s="97"/>
      <c r="B258" s="97"/>
      <c r="C258" s="97"/>
      <c r="D258" s="97"/>
      <c r="E258" s="97"/>
      <c r="F258" s="97"/>
      <c r="G258" s="97"/>
      <c r="H258" s="97"/>
      <c r="I258" s="97"/>
      <c r="J258" s="97"/>
      <c r="K258" s="97"/>
      <c r="L258" s="97"/>
      <c r="M258" s="97"/>
      <c r="N258" s="97"/>
      <c r="O258" s="97"/>
      <c r="P258" s="97"/>
      <c r="Q258" s="97"/>
      <c r="R258" s="97"/>
      <c r="S258" s="97"/>
      <c r="T258" s="97"/>
    </row>
    <row r="259" spans="1:20">
      <c r="A259" s="97"/>
      <c r="B259" s="97"/>
      <c r="C259" s="97"/>
      <c r="D259" s="97"/>
      <c r="E259" s="97"/>
      <c r="F259" s="97"/>
      <c r="G259" s="97"/>
      <c r="H259" s="97"/>
      <c r="I259" s="97"/>
      <c r="J259" s="97"/>
      <c r="K259" s="97"/>
      <c r="L259" s="97"/>
      <c r="M259" s="97"/>
      <c r="N259" s="97"/>
      <c r="O259" s="97"/>
      <c r="P259" s="97"/>
      <c r="Q259" s="97"/>
      <c r="R259" s="97"/>
      <c r="S259" s="97"/>
      <c r="T259" s="97"/>
    </row>
    <row r="260" spans="1:20">
      <c r="A260" s="97"/>
      <c r="B260" s="97"/>
      <c r="C260" s="97"/>
      <c r="D260" s="97"/>
      <c r="E260" s="97"/>
      <c r="F260" s="97"/>
      <c r="G260" s="97"/>
      <c r="H260" s="97"/>
      <c r="I260" s="97"/>
      <c r="J260" s="97"/>
      <c r="K260" s="97"/>
      <c r="L260" s="97"/>
      <c r="M260" s="97"/>
      <c r="N260" s="97"/>
      <c r="O260" s="97"/>
      <c r="P260" s="97"/>
      <c r="Q260" s="97"/>
      <c r="R260" s="97"/>
      <c r="S260" s="97"/>
      <c r="T260" s="97"/>
    </row>
    <row r="261" spans="1:20">
      <c r="A261" s="97"/>
      <c r="B261" s="97"/>
      <c r="C261" s="97"/>
      <c r="D261" s="97"/>
      <c r="E261" s="97"/>
      <c r="F261" s="97"/>
      <c r="G261" s="97"/>
      <c r="H261" s="97"/>
      <c r="I261" s="97"/>
      <c r="J261" s="97"/>
      <c r="K261" s="97"/>
      <c r="L261" s="97"/>
      <c r="M261" s="97"/>
      <c r="N261" s="97"/>
      <c r="O261" s="97"/>
      <c r="P261" s="97"/>
      <c r="Q261" s="97"/>
      <c r="R261" s="97"/>
      <c r="S261" s="97"/>
      <c r="T261" s="97"/>
    </row>
    <row r="262" spans="1:20">
      <c r="A262" s="97"/>
      <c r="B262" s="97"/>
      <c r="C262" s="97"/>
      <c r="D262" s="97"/>
      <c r="E262" s="97"/>
      <c r="F262" s="97"/>
      <c r="G262" s="97"/>
      <c r="H262" s="97"/>
      <c r="I262" s="97"/>
      <c r="J262" s="97"/>
      <c r="K262" s="97"/>
      <c r="L262" s="97"/>
      <c r="M262" s="97"/>
      <c r="N262" s="97"/>
      <c r="O262" s="97"/>
      <c r="P262" s="97"/>
      <c r="Q262" s="97"/>
      <c r="R262" s="97"/>
      <c r="S262" s="97"/>
      <c r="T262" s="97"/>
    </row>
    <row r="263" spans="1:20">
      <c r="A263" s="97"/>
      <c r="B263" s="97"/>
      <c r="C263" s="97"/>
      <c r="D263" s="97"/>
      <c r="E263" s="97"/>
      <c r="F263" s="97"/>
      <c r="G263" s="97"/>
      <c r="H263" s="97"/>
      <c r="I263" s="97"/>
      <c r="J263" s="97"/>
      <c r="K263" s="97"/>
      <c r="L263" s="97"/>
      <c r="M263" s="97"/>
      <c r="N263" s="97"/>
      <c r="O263" s="97"/>
      <c r="P263" s="97"/>
      <c r="Q263" s="97"/>
      <c r="R263" s="97"/>
      <c r="S263" s="97"/>
      <c r="T263" s="97"/>
    </row>
    <row r="264" spans="1:20">
      <c r="A264" s="97"/>
      <c r="B264" s="97"/>
      <c r="C264" s="97"/>
      <c r="D264" s="97"/>
      <c r="E264" s="97"/>
      <c r="F264" s="97"/>
      <c r="G264" s="97"/>
      <c r="H264" s="97"/>
      <c r="I264" s="97"/>
      <c r="J264" s="97"/>
      <c r="K264" s="97"/>
      <c r="L264" s="97"/>
      <c r="M264" s="97"/>
      <c r="N264" s="97"/>
      <c r="O264" s="97"/>
      <c r="P264" s="97"/>
      <c r="Q264" s="97"/>
      <c r="R264" s="97"/>
      <c r="S264" s="97"/>
      <c r="T264" s="97"/>
    </row>
    <row r="265" spans="1:20">
      <c r="A265" s="97"/>
      <c r="B265" s="97"/>
      <c r="C265" s="97"/>
      <c r="D265" s="97"/>
      <c r="E265" s="97"/>
      <c r="F265" s="97"/>
      <c r="G265" s="97"/>
      <c r="H265" s="97"/>
      <c r="I265" s="97"/>
      <c r="J265" s="97"/>
      <c r="K265" s="97"/>
      <c r="L265" s="97"/>
      <c r="M265" s="97"/>
      <c r="N265" s="97"/>
      <c r="O265" s="97"/>
      <c r="P265" s="97"/>
      <c r="Q265" s="97"/>
      <c r="R265" s="97"/>
      <c r="S265" s="97"/>
      <c r="T265" s="97"/>
    </row>
    <row r="266" spans="1:20">
      <c r="A266" s="97"/>
      <c r="B266" s="97"/>
      <c r="C266" s="97"/>
      <c r="D266" s="97"/>
      <c r="E266" s="97"/>
      <c r="F266" s="97"/>
      <c r="G266" s="97"/>
      <c r="H266" s="97"/>
      <c r="I266" s="97"/>
      <c r="J266" s="97"/>
      <c r="K266" s="97"/>
      <c r="L266" s="97"/>
      <c r="M266" s="97"/>
      <c r="N266" s="97"/>
      <c r="O266" s="97"/>
      <c r="P266" s="97"/>
      <c r="Q266" s="97"/>
      <c r="R266" s="97"/>
      <c r="S266" s="97"/>
      <c r="T266" s="97"/>
    </row>
    <row r="267" spans="1:20">
      <c r="A267" s="97"/>
      <c r="B267" s="97"/>
      <c r="C267" s="97"/>
      <c r="D267" s="97"/>
      <c r="E267" s="97"/>
      <c r="F267" s="97"/>
      <c r="G267" s="97"/>
      <c r="H267" s="97"/>
      <c r="I267" s="97"/>
      <c r="J267" s="97"/>
      <c r="K267" s="97"/>
      <c r="L267" s="97"/>
      <c r="M267" s="97"/>
      <c r="N267" s="97"/>
      <c r="O267" s="97"/>
      <c r="P267" s="97"/>
      <c r="Q267" s="97"/>
      <c r="R267" s="97"/>
      <c r="S267" s="97"/>
      <c r="T267" s="97"/>
    </row>
    <row r="268" spans="1:20">
      <c r="A268" s="97"/>
      <c r="B268" s="97"/>
      <c r="C268" s="97"/>
      <c r="D268" s="97"/>
      <c r="E268" s="97"/>
      <c r="F268" s="97"/>
      <c r="G268" s="97"/>
      <c r="H268" s="97"/>
      <c r="I268" s="97"/>
      <c r="J268" s="97"/>
      <c r="K268" s="97"/>
      <c r="L268" s="97"/>
      <c r="M268" s="97"/>
      <c r="N268" s="97"/>
      <c r="O268" s="97"/>
      <c r="P268" s="97"/>
      <c r="Q268" s="97"/>
      <c r="R268" s="97"/>
      <c r="S268" s="97"/>
      <c r="T268" s="97"/>
    </row>
    <row r="269" spans="1:20">
      <c r="A269" s="97"/>
      <c r="B269" s="97"/>
      <c r="C269" s="97"/>
      <c r="D269" s="97"/>
      <c r="E269" s="97"/>
      <c r="F269" s="97"/>
      <c r="G269" s="97"/>
      <c r="H269" s="97"/>
      <c r="I269" s="97"/>
      <c r="J269" s="97"/>
      <c r="K269" s="97"/>
      <c r="L269" s="97"/>
      <c r="M269" s="97"/>
      <c r="N269" s="97"/>
      <c r="O269" s="97"/>
      <c r="P269" s="97"/>
      <c r="Q269" s="97"/>
      <c r="R269" s="97"/>
      <c r="S269" s="97"/>
      <c r="T269" s="97"/>
    </row>
    <row r="270" spans="1:20">
      <c r="A270" s="97"/>
      <c r="B270" s="97"/>
      <c r="C270" s="97"/>
      <c r="D270" s="97"/>
      <c r="E270" s="97"/>
      <c r="F270" s="97"/>
      <c r="G270" s="97"/>
      <c r="H270" s="97"/>
      <c r="I270" s="97"/>
      <c r="J270" s="97"/>
      <c r="K270" s="97"/>
      <c r="L270" s="97"/>
      <c r="M270" s="97"/>
      <c r="N270" s="97"/>
      <c r="O270" s="97"/>
      <c r="P270" s="97"/>
      <c r="Q270" s="97"/>
      <c r="R270" s="97"/>
      <c r="S270" s="97"/>
      <c r="T270" s="97"/>
    </row>
    <row r="271" spans="1:20">
      <c r="A271" s="97"/>
      <c r="B271" s="97"/>
      <c r="C271" s="97"/>
      <c r="D271" s="97"/>
      <c r="E271" s="97"/>
      <c r="F271" s="97"/>
      <c r="G271" s="97"/>
      <c r="H271" s="97"/>
      <c r="I271" s="97"/>
      <c r="J271" s="97"/>
      <c r="K271" s="97"/>
      <c r="L271" s="97"/>
      <c r="M271" s="97"/>
      <c r="N271" s="97"/>
      <c r="O271" s="97"/>
      <c r="P271" s="97"/>
      <c r="Q271" s="97"/>
      <c r="R271" s="97"/>
      <c r="S271" s="97"/>
      <c r="T271" s="97"/>
    </row>
    <row r="272" spans="1:20">
      <c r="A272" s="97"/>
      <c r="B272" s="97"/>
      <c r="C272" s="97"/>
      <c r="D272" s="97"/>
      <c r="E272" s="97"/>
      <c r="F272" s="97"/>
      <c r="G272" s="97"/>
      <c r="H272" s="97"/>
      <c r="I272" s="97"/>
      <c r="J272" s="97"/>
      <c r="K272" s="97"/>
      <c r="L272" s="97"/>
      <c r="M272" s="97"/>
      <c r="N272" s="97"/>
      <c r="O272" s="97"/>
      <c r="P272" s="97"/>
      <c r="Q272" s="97"/>
      <c r="R272" s="97"/>
      <c r="S272" s="97"/>
      <c r="T272" s="97"/>
    </row>
    <row r="273" spans="1:20">
      <c r="A273" s="97"/>
      <c r="B273" s="97"/>
      <c r="C273" s="97"/>
      <c r="D273" s="97"/>
      <c r="E273" s="97"/>
      <c r="F273" s="97"/>
      <c r="G273" s="97"/>
      <c r="H273" s="97"/>
      <c r="I273" s="97"/>
      <c r="J273" s="97"/>
      <c r="K273" s="97"/>
      <c r="L273" s="97"/>
      <c r="M273" s="97"/>
      <c r="N273" s="97"/>
      <c r="O273" s="97"/>
      <c r="P273" s="97"/>
      <c r="Q273" s="97"/>
      <c r="R273" s="97"/>
      <c r="S273" s="97"/>
      <c r="T273" s="97"/>
    </row>
    <row r="274" spans="1:20">
      <c r="A274" s="97"/>
      <c r="B274" s="97"/>
      <c r="C274" s="97"/>
      <c r="D274" s="97"/>
      <c r="E274" s="97"/>
      <c r="F274" s="97"/>
      <c r="G274" s="97"/>
      <c r="H274" s="97"/>
      <c r="I274" s="97"/>
      <c r="J274" s="97"/>
      <c r="K274" s="97"/>
      <c r="L274" s="97"/>
      <c r="M274" s="97"/>
      <c r="N274" s="97"/>
      <c r="O274" s="97"/>
      <c r="P274" s="97"/>
      <c r="Q274" s="97"/>
      <c r="R274" s="97"/>
      <c r="S274" s="97"/>
      <c r="T274" s="97"/>
    </row>
    <row r="275" spans="1:20">
      <c r="A275" s="97"/>
      <c r="B275" s="97"/>
      <c r="C275" s="97"/>
      <c r="D275" s="97"/>
      <c r="E275" s="97"/>
      <c r="F275" s="97"/>
      <c r="G275" s="97"/>
      <c r="H275" s="97"/>
      <c r="I275" s="97"/>
      <c r="J275" s="97"/>
      <c r="K275" s="97"/>
      <c r="L275" s="97"/>
      <c r="M275" s="97"/>
      <c r="N275" s="97"/>
      <c r="O275" s="97"/>
      <c r="P275" s="97"/>
      <c r="Q275" s="97"/>
      <c r="R275" s="97"/>
      <c r="S275" s="97"/>
      <c r="T275" s="97"/>
    </row>
    <row r="276" spans="1:20">
      <c r="A276" s="97"/>
      <c r="B276" s="97"/>
      <c r="C276" s="97"/>
      <c r="D276" s="97"/>
      <c r="E276" s="97"/>
      <c r="F276" s="97"/>
      <c r="G276" s="97"/>
      <c r="H276" s="97"/>
      <c r="I276" s="97"/>
      <c r="J276" s="97"/>
      <c r="K276" s="97"/>
      <c r="L276" s="97"/>
      <c r="M276" s="97"/>
      <c r="N276" s="97"/>
      <c r="O276" s="97"/>
      <c r="P276" s="97"/>
      <c r="Q276" s="97"/>
      <c r="R276" s="97"/>
      <c r="S276" s="97"/>
      <c r="T276" s="97"/>
    </row>
    <row r="277" spans="1:20">
      <c r="A277" s="97"/>
      <c r="B277" s="97"/>
      <c r="C277" s="97"/>
      <c r="D277" s="97"/>
      <c r="E277" s="97"/>
      <c r="F277" s="97"/>
      <c r="G277" s="97"/>
      <c r="H277" s="97"/>
      <c r="I277" s="97"/>
      <c r="J277" s="97"/>
      <c r="K277" s="97"/>
      <c r="L277" s="97"/>
      <c r="M277" s="97"/>
      <c r="N277" s="97"/>
      <c r="O277" s="97"/>
      <c r="P277" s="97"/>
      <c r="Q277" s="97"/>
      <c r="R277" s="97"/>
      <c r="S277" s="97"/>
      <c r="T277" s="97"/>
    </row>
    <row r="278" spans="1:20">
      <c r="A278" s="97"/>
      <c r="B278" s="97"/>
      <c r="C278" s="97"/>
      <c r="D278" s="97"/>
      <c r="E278" s="97"/>
      <c r="F278" s="97"/>
      <c r="G278" s="97"/>
      <c r="H278" s="97"/>
      <c r="I278" s="97"/>
      <c r="J278" s="97"/>
      <c r="K278" s="97"/>
      <c r="L278" s="97"/>
      <c r="M278" s="97"/>
      <c r="N278" s="97"/>
      <c r="O278" s="97"/>
      <c r="P278" s="97"/>
      <c r="Q278" s="97"/>
      <c r="R278" s="97"/>
      <c r="S278" s="97"/>
      <c r="T278" s="97"/>
    </row>
    <row r="279" spans="1:20">
      <c r="A279" s="97"/>
      <c r="B279" s="97"/>
      <c r="C279" s="97"/>
      <c r="D279" s="97"/>
      <c r="E279" s="97"/>
      <c r="F279" s="97"/>
      <c r="G279" s="97"/>
      <c r="H279" s="97"/>
      <c r="I279" s="97"/>
      <c r="J279" s="97"/>
      <c r="K279" s="97"/>
      <c r="L279" s="97"/>
      <c r="M279" s="97"/>
      <c r="N279" s="97"/>
      <c r="O279" s="97"/>
      <c r="P279" s="97"/>
      <c r="Q279" s="97"/>
      <c r="R279" s="97"/>
      <c r="S279" s="97"/>
      <c r="T279" s="97"/>
    </row>
    <row r="280" spans="1:20">
      <c r="A280" s="97"/>
      <c r="B280" s="97"/>
      <c r="C280" s="97"/>
      <c r="D280" s="97"/>
      <c r="E280" s="97"/>
      <c r="F280" s="97"/>
      <c r="G280" s="97"/>
      <c r="H280" s="97"/>
      <c r="I280" s="97"/>
      <c r="J280" s="97"/>
      <c r="K280" s="97"/>
      <c r="L280" s="97"/>
      <c r="M280" s="97"/>
      <c r="N280" s="97"/>
      <c r="O280" s="97"/>
      <c r="P280" s="97"/>
      <c r="Q280" s="97"/>
      <c r="R280" s="97"/>
      <c r="S280" s="97"/>
      <c r="T280" s="97"/>
    </row>
    <row r="281" spans="1:20">
      <c r="A281" s="97"/>
      <c r="B281" s="97"/>
      <c r="C281" s="97"/>
      <c r="D281" s="97"/>
      <c r="E281" s="97"/>
      <c r="F281" s="97"/>
      <c r="G281" s="97"/>
      <c r="H281" s="97"/>
      <c r="I281" s="97"/>
      <c r="J281" s="97"/>
      <c r="K281" s="97"/>
      <c r="L281" s="97"/>
      <c r="M281" s="97"/>
      <c r="N281" s="97"/>
      <c r="O281" s="97"/>
      <c r="P281" s="97"/>
      <c r="Q281" s="97"/>
      <c r="R281" s="97"/>
      <c r="S281" s="97"/>
      <c r="T281" s="97"/>
    </row>
    <row r="282" spans="1:20">
      <c r="A282" s="97"/>
      <c r="B282" s="97"/>
      <c r="C282" s="97"/>
      <c r="D282" s="97"/>
      <c r="E282" s="97"/>
      <c r="F282" s="97"/>
      <c r="G282" s="97"/>
      <c r="H282" s="97"/>
      <c r="I282" s="97"/>
      <c r="J282" s="97"/>
      <c r="K282" s="97"/>
      <c r="L282" s="97"/>
      <c r="M282" s="97"/>
      <c r="N282" s="97"/>
      <c r="O282" s="97"/>
      <c r="P282" s="97"/>
      <c r="Q282" s="97"/>
      <c r="R282" s="97"/>
      <c r="S282" s="97"/>
      <c r="T282" s="97"/>
    </row>
    <row r="283" spans="1:20">
      <c r="A283" s="97"/>
      <c r="B283" s="97"/>
      <c r="C283" s="97"/>
      <c r="D283" s="97"/>
      <c r="E283" s="97"/>
      <c r="F283" s="97"/>
      <c r="G283" s="97"/>
      <c r="H283" s="97"/>
      <c r="I283" s="97"/>
      <c r="J283" s="97"/>
      <c r="K283" s="97"/>
      <c r="L283" s="97"/>
      <c r="M283" s="97"/>
      <c r="N283" s="97"/>
      <c r="O283" s="97"/>
      <c r="P283" s="97"/>
      <c r="Q283" s="97"/>
      <c r="R283" s="97"/>
      <c r="S283" s="97"/>
      <c r="T283" s="97"/>
    </row>
    <row r="284" spans="1:20">
      <c r="A284" s="97"/>
      <c r="B284" s="97"/>
      <c r="C284" s="97"/>
      <c r="D284" s="97"/>
      <c r="E284" s="97"/>
      <c r="F284" s="97"/>
      <c r="G284" s="97"/>
      <c r="H284" s="97"/>
      <c r="I284" s="97"/>
      <c r="J284" s="97"/>
      <c r="K284" s="97"/>
      <c r="L284" s="97"/>
      <c r="M284" s="97"/>
      <c r="N284" s="97"/>
      <c r="O284" s="97"/>
      <c r="P284" s="97"/>
      <c r="Q284" s="97"/>
      <c r="R284" s="97"/>
      <c r="S284" s="97"/>
      <c r="T284" s="97"/>
    </row>
    <row r="285" spans="1:20">
      <c r="A285" s="97"/>
      <c r="B285" s="97"/>
      <c r="C285" s="97"/>
      <c r="D285" s="97"/>
      <c r="E285" s="97"/>
      <c r="F285" s="97"/>
      <c r="G285" s="97"/>
      <c r="H285" s="97"/>
      <c r="I285" s="97"/>
      <c r="J285" s="97"/>
      <c r="K285" s="97"/>
      <c r="L285" s="97"/>
      <c r="M285" s="97"/>
      <c r="N285" s="97"/>
      <c r="O285" s="97"/>
      <c r="P285" s="97"/>
      <c r="Q285" s="97"/>
      <c r="R285" s="97"/>
      <c r="S285" s="97"/>
      <c r="T285" s="97"/>
    </row>
    <row r="286" spans="1:20">
      <c r="A286" s="97"/>
      <c r="B286" s="97"/>
      <c r="C286" s="97"/>
      <c r="D286" s="97"/>
      <c r="E286" s="97"/>
      <c r="F286" s="97"/>
      <c r="G286" s="97"/>
      <c r="H286" s="97"/>
      <c r="I286" s="97"/>
      <c r="J286" s="97"/>
      <c r="K286" s="97"/>
      <c r="L286" s="97"/>
      <c r="M286" s="97"/>
      <c r="N286" s="97"/>
      <c r="O286" s="97"/>
      <c r="P286" s="97"/>
      <c r="Q286" s="97"/>
      <c r="R286" s="97"/>
      <c r="S286" s="97"/>
      <c r="T286" s="97"/>
    </row>
    <row r="287" spans="1:20">
      <c r="A287" s="97"/>
      <c r="B287" s="97"/>
      <c r="C287" s="97"/>
      <c r="D287" s="97"/>
      <c r="E287" s="97"/>
      <c r="F287" s="97"/>
      <c r="G287" s="97"/>
      <c r="H287" s="97"/>
      <c r="I287" s="97"/>
      <c r="J287" s="97"/>
      <c r="K287" s="97"/>
      <c r="L287" s="97"/>
      <c r="M287" s="97"/>
      <c r="N287" s="97"/>
      <c r="O287" s="97"/>
      <c r="P287" s="97"/>
      <c r="Q287" s="97"/>
      <c r="R287" s="97"/>
      <c r="S287" s="97"/>
      <c r="T287" s="97"/>
    </row>
    <row r="288" spans="1:20">
      <c r="A288" s="97"/>
      <c r="B288" s="97"/>
      <c r="C288" s="97"/>
      <c r="D288" s="97"/>
      <c r="E288" s="97"/>
      <c r="F288" s="97"/>
      <c r="G288" s="97"/>
      <c r="H288" s="97"/>
      <c r="I288" s="97"/>
      <c r="J288" s="97"/>
      <c r="K288" s="97"/>
      <c r="L288" s="97"/>
      <c r="M288" s="97"/>
      <c r="N288" s="97"/>
      <c r="O288" s="97"/>
      <c r="P288" s="97"/>
      <c r="Q288" s="97"/>
      <c r="R288" s="97"/>
      <c r="S288" s="97"/>
      <c r="T288" s="97"/>
    </row>
    <row r="289" spans="1:20">
      <c r="A289" s="97"/>
      <c r="B289" s="97"/>
      <c r="C289" s="97"/>
      <c r="D289" s="97"/>
      <c r="E289" s="97"/>
      <c r="F289" s="97"/>
      <c r="G289" s="97"/>
      <c r="H289" s="97"/>
      <c r="I289" s="97"/>
      <c r="J289" s="97"/>
      <c r="K289" s="97"/>
      <c r="L289" s="97"/>
      <c r="M289" s="97"/>
      <c r="N289" s="97"/>
      <c r="O289" s="97"/>
      <c r="P289" s="97"/>
      <c r="Q289" s="97"/>
      <c r="R289" s="97"/>
      <c r="S289" s="97"/>
      <c r="T289" s="97"/>
    </row>
    <row r="290" spans="1:20">
      <c r="A290" s="97"/>
      <c r="B290" s="97"/>
      <c r="C290" s="97"/>
      <c r="D290" s="97"/>
      <c r="E290" s="97"/>
      <c r="F290" s="97"/>
      <c r="G290" s="97"/>
      <c r="H290" s="97"/>
      <c r="I290" s="97"/>
      <c r="J290" s="97"/>
      <c r="K290" s="97"/>
      <c r="L290" s="97"/>
      <c r="M290" s="97"/>
      <c r="N290" s="97"/>
      <c r="O290" s="97"/>
      <c r="P290" s="97"/>
      <c r="Q290" s="97"/>
      <c r="R290" s="97"/>
      <c r="S290" s="97"/>
      <c r="T290" s="97"/>
    </row>
    <row r="291" spans="1:20">
      <c r="A291" s="97"/>
      <c r="B291" s="97"/>
      <c r="C291" s="97"/>
      <c r="D291" s="97"/>
      <c r="E291" s="97"/>
      <c r="F291" s="97"/>
      <c r="G291" s="97"/>
      <c r="H291" s="97"/>
      <c r="I291" s="97"/>
      <c r="J291" s="97"/>
      <c r="K291" s="97"/>
      <c r="L291" s="97"/>
      <c r="M291" s="97"/>
      <c r="N291" s="97"/>
      <c r="O291" s="97"/>
      <c r="P291" s="97"/>
      <c r="Q291" s="97"/>
      <c r="R291" s="97"/>
      <c r="S291" s="97"/>
      <c r="T291" s="97"/>
    </row>
    <row r="292" spans="1:20">
      <c r="A292" s="97"/>
      <c r="B292" s="97"/>
      <c r="C292" s="97"/>
      <c r="D292" s="97"/>
      <c r="E292" s="97"/>
      <c r="F292" s="97"/>
      <c r="G292" s="97"/>
      <c r="H292" s="97"/>
      <c r="I292" s="97"/>
      <c r="J292" s="97"/>
      <c r="K292" s="97"/>
      <c r="L292" s="97"/>
      <c r="M292" s="97"/>
      <c r="N292" s="97"/>
      <c r="O292" s="97"/>
      <c r="P292" s="97"/>
      <c r="Q292" s="97"/>
      <c r="R292" s="97"/>
      <c r="S292" s="97"/>
      <c r="T292" s="97"/>
    </row>
    <row r="293" spans="1:20">
      <c r="A293" s="97"/>
      <c r="B293" s="97"/>
      <c r="C293" s="97"/>
      <c r="D293" s="97"/>
      <c r="E293" s="97"/>
      <c r="F293" s="97"/>
      <c r="G293" s="97"/>
      <c r="H293" s="97"/>
      <c r="I293" s="97"/>
      <c r="J293" s="97"/>
      <c r="K293" s="97"/>
      <c r="L293" s="97"/>
      <c r="M293" s="97"/>
      <c r="N293" s="97"/>
      <c r="O293" s="97"/>
      <c r="P293" s="97"/>
      <c r="Q293" s="97"/>
      <c r="R293" s="97"/>
      <c r="S293" s="97"/>
      <c r="T293" s="97"/>
    </row>
    <row r="294" spans="1:20">
      <c r="A294" s="97"/>
      <c r="B294" s="97"/>
      <c r="C294" s="97"/>
      <c r="D294" s="97"/>
      <c r="E294" s="97"/>
      <c r="F294" s="97"/>
      <c r="G294" s="97"/>
      <c r="H294" s="97"/>
      <c r="I294" s="97"/>
      <c r="J294" s="97"/>
      <c r="K294" s="97"/>
      <c r="L294" s="97"/>
      <c r="M294" s="97"/>
      <c r="N294" s="97"/>
      <c r="O294" s="97"/>
      <c r="P294" s="97"/>
      <c r="Q294" s="97"/>
      <c r="R294" s="97"/>
      <c r="S294" s="97"/>
      <c r="T294" s="97"/>
    </row>
    <row r="295" spans="1:20">
      <c r="A295" s="97"/>
      <c r="B295" s="97"/>
      <c r="C295" s="97"/>
      <c r="D295" s="97"/>
      <c r="E295" s="97"/>
      <c r="F295" s="97"/>
      <c r="G295" s="97"/>
      <c r="H295" s="97"/>
      <c r="I295" s="97"/>
      <c r="J295" s="97"/>
      <c r="K295" s="97"/>
      <c r="L295" s="97"/>
      <c r="M295" s="97"/>
      <c r="N295" s="97"/>
      <c r="O295" s="97"/>
      <c r="P295" s="97"/>
      <c r="Q295" s="97"/>
      <c r="R295" s="97"/>
      <c r="S295" s="97"/>
      <c r="T295" s="97"/>
    </row>
    <row r="296" spans="1:20">
      <c r="A296" s="97"/>
      <c r="B296" s="97"/>
      <c r="C296" s="97"/>
      <c r="D296" s="97"/>
      <c r="E296" s="97"/>
      <c r="F296" s="97"/>
      <c r="G296" s="97"/>
      <c r="H296" s="97"/>
      <c r="I296" s="97"/>
      <c r="J296" s="97"/>
      <c r="K296" s="97"/>
      <c r="L296" s="97"/>
      <c r="M296" s="97"/>
      <c r="N296" s="97"/>
      <c r="O296" s="97"/>
      <c r="P296" s="97"/>
      <c r="Q296" s="97"/>
      <c r="R296" s="97"/>
      <c r="S296" s="97"/>
      <c r="T296" s="97"/>
    </row>
    <row r="297" spans="1:20">
      <c r="A297" s="97"/>
      <c r="B297" s="97"/>
      <c r="C297" s="97"/>
      <c r="D297" s="97"/>
      <c r="E297" s="97"/>
      <c r="F297" s="97"/>
      <c r="G297" s="97"/>
      <c r="H297" s="97"/>
      <c r="I297" s="97"/>
      <c r="J297" s="97"/>
      <c r="K297" s="97"/>
      <c r="L297" s="97"/>
      <c r="M297" s="97"/>
      <c r="N297" s="97"/>
      <c r="O297" s="97"/>
      <c r="P297" s="97"/>
      <c r="Q297" s="97"/>
      <c r="R297" s="97"/>
      <c r="S297" s="97"/>
      <c r="T297" s="97"/>
    </row>
    <row r="298" spans="1:20">
      <c r="A298" s="97"/>
      <c r="B298" s="97"/>
      <c r="C298" s="97"/>
      <c r="D298" s="97"/>
      <c r="E298" s="97"/>
      <c r="F298" s="97"/>
      <c r="G298" s="97"/>
      <c r="H298" s="97"/>
      <c r="I298" s="97"/>
      <c r="J298" s="97"/>
      <c r="K298" s="97"/>
      <c r="L298" s="97"/>
      <c r="M298" s="97"/>
      <c r="N298" s="97"/>
      <c r="O298" s="97"/>
      <c r="P298" s="97"/>
      <c r="Q298" s="97"/>
      <c r="R298" s="97"/>
      <c r="S298" s="97"/>
      <c r="T298" s="97"/>
    </row>
    <row r="299" spans="1:20">
      <c r="A299" s="97"/>
      <c r="B299" s="97"/>
      <c r="C299" s="97"/>
      <c r="D299" s="97"/>
      <c r="E299" s="97"/>
      <c r="F299" s="97"/>
      <c r="G299" s="97"/>
      <c r="H299" s="97"/>
      <c r="I299" s="97"/>
      <c r="J299" s="97"/>
      <c r="K299" s="97"/>
      <c r="L299" s="97"/>
      <c r="M299" s="97"/>
      <c r="N299" s="97"/>
      <c r="O299" s="97"/>
      <c r="P299" s="97"/>
      <c r="Q299" s="97"/>
      <c r="R299" s="97"/>
      <c r="S299" s="97"/>
      <c r="T299" s="97"/>
    </row>
    <row r="300" spans="1:20">
      <c r="A300" s="97"/>
      <c r="B300" s="97"/>
      <c r="C300" s="97"/>
      <c r="D300" s="97"/>
      <c r="E300" s="97"/>
      <c r="F300" s="97"/>
      <c r="G300" s="97"/>
      <c r="H300" s="97"/>
      <c r="I300" s="97"/>
      <c r="J300" s="97"/>
      <c r="K300" s="97"/>
      <c r="L300" s="97"/>
      <c r="M300" s="97"/>
      <c r="N300" s="97"/>
      <c r="O300" s="97"/>
      <c r="P300" s="97"/>
      <c r="Q300" s="97"/>
      <c r="R300" s="97"/>
      <c r="S300" s="97"/>
      <c r="T300" s="97"/>
    </row>
    <row r="301" spans="1:20">
      <c r="A301" s="97"/>
      <c r="B301" s="97"/>
      <c r="C301" s="97"/>
      <c r="D301" s="97"/>
      <c r="E301" s="97"/>
      <c r="F301" s="97"/>
      <c r="G301" s="97"/>
      <c r="H301" s="97"/>
      <c r="I301" s="97"/>
      <c r="J301" s="97"/>
      <c r="K301" s="97"/>
      <c r="L301" s="97"/>
      <c r="M301" s="97"/>
      <c r="N301" s="97"/>
      <c r="O301" s="97"/>
      <c r="P301" s="97"/>
      <c r="Q301" s="97"/>
      <c r="R301" s="97"/>
      <c r="S301" s="97"/>
      <c r="T301" s="97"/>
    </row>
    <row r="302" spans="1:20">
      <c r="A302" s="97"/>
      <c r="B302" s="97"/>
      <c r="C302" s="97"/>
      <c r="D302" s="97"/>
      <c r="E302" s="97"/>
      <c r="F302" s="97"/>
      <c r="G302" s="97"/>
      <c r="H302" s="97"/>
      <c r="I302" s="97"/>
      <c r="J302" s="97"/>
      <c r="K302" s="97"/>
      <c r="L302" s="97"/>
      <c r="M302" s="97"/>
      <c r="N302" s="97"/>
      <c r="O302" s="97"/>
      <c r="P302" s="97"/>
      <c r="Q302" s="97"/>
      <c r="R302" s="97"/>
      <c r="S302" s="97"/>
      <c r="T302" s="97"/>
    </row>
    <row r="303" spans="1:20">
      <c r="A303" s="97"/>
      <c r="B303" s="97"/>
      <c r="C303" s="97"/>
      <c r="D303" s="97"/>
      <c r="E303" s="97"/>
      <c r="F303" s="97"/>
      <c r="G303" s="97"/>
      <c r="H303" s="97"/>
      <c r="I303" s="97"/>
      <c r="J303" s="97"/>
      <c r="K303" s="97"/>
      <c r="L303" s="97"/>
      <c r="M303" s="97"/>
      <c r="N303" s="97"/>
      <c r="O303" s="97"/>
      <c r="P303" s="97"/>
      <c r="Q303" s="97"/>
      <c r="R303" s="97"/>
      <c r="S303" s="97"/>
      <c r="T303" s="97"/>
    </row>
    <row r="304" spans="1:20">
      <c r="A304" s="97"/>
      <c r="B304" s="97"/>
      <c r="C304" s="97"/>
      <c r="D304" s="97"/>
      <c r="E304" s="97"/>
      <c r="F304" s="97"/>
      <c r="G304" s="97"/>
      <c r="H304" s="97"/>
      <c r="I304" s="97"/>
      <c r="J304" s="97"/>
      <c r="K304" s="97"/>
      <c r="L304" s="97"/>
      <c r="M304" s="97"/>
      <c r="N304" s="97"/>
      <c r="O304" s="97"/>
      <c r="P304" s="97"/>
      <c r="Q304" s="97"/>
      <c r="R304" s="97"/>
      <c r="S304" s="97"/>
      <c r="T304" s="97"/>
    </row>
    <row r="305" spans="1:20">
      <c r="A305" s="97"/>
      <c r="B305" s="97"/>
      <c r="C305" s="97"/>
      <c r="D305" s="97"/>
      <c r="E305" s="97"/>
      <c r="F305" s="97"/>
      <c r="G305" s="97"/>
      <c r="H305" s="97"/>
      <c r="I305" s="97"/>
      <c r="J305" s="97"/>
      <c r="K305" s="97"/>
      <c r="L305" s="97"/>
      <c r="M305" s="97"/>
      <c r="N305" s="97"/>
      <c r="O305" s="97"/>
      <c r="P305" s="97"/>
      <c r="Q305" s="97"/>
      <c r="R305" s="97"/>
      <c r="S305" s="97"/>
      <c r="T305" s="97"/>
    </row>
    <row r="306" spans="1:20">
      <c r="A306" s="97"/>
      <c r="B306" s="97"/>
      <c r="C306" s="97"/>
      <c r="D306" s="97"/>
      <c r="E306" s="97"/>
      <c r="F306" s="97"/>
      <c r="G306" s="97"/>
      <c r="H306" s="97"/>
      <c r="I306" s="97"/>
      <c r="J306" s="97"/>
      <c r="K306" s="97"/>
      <c r="L306" s="97"/>
      <c r="M306" s="97"/>
      <c r="N306" s="97"/>
      <c r="O306" s="97"/>
      <c r="P306" s="97"/>
      <c r="Q306" s="97"/>
      <c r="R306" s="97"/>
      <c r="S306" s="97"/>
      <c r="T306" s="97"/>
    </row>
    <row r="307" spans="1:20">
      <c r="A307" s="97"/>
      <c r="B307" s="97"/>
      <c r="C307" s="97"/>
      <c r="D307" s="97"/>
      <c r="E307" s="97"/>
      <c r="F307" s="97"/>
      <c r="G307" s="97"/>
      <c r="H307" s="97"/>
      <c r="I307" s="97"/>
      <c r="J307" s="97"/>
      <c r="K307" s="97"/>
      <c r="L307" s="97"/>
      <c r="M307" s="97"/>
      <c r="N307" s="97"/>
      <c r="O307" s="97"/>
      <c r="P307" s="97"/>
      <c r="Q307" s="97"/>
      <c r="R307" s="97"/>
      <c r="S307" s="97"/>
      <c r="T307" s="97"/>
    </row>
    <row r="308" spans="1:20">
      <c r="A308" s="97"/>
      <c r="B308" s="97"/>
      <c r="C308" s="97"/>
      <c r="D308" s="97"/>
      <c r="E308" s="97"/>
      <c r="F308" s="97"/>
      <c r="G308" s="97"/>
      <c r="H308" s="97"/>
      <c r="I308" s="97"/>
      <c r="J308" s="97"/>
      <c r="K308" s="97"/>
      <c r="L308" s="97"/>
      <c r="M308" s="97"/>
      <c r="N308" s="97"/>
      <c r="O308" s="97"/>
      <c r="P308" s="97"/>
      <c r="Q308" s="97"/>
      <c r="R308" s="97"/>
      <c r="S308" s="97"/>
      <c r="T308" s="97"/>
    </row>
    <row r="309" spans="1:20">
      <c r="A309" s="97"/>
      <c r="B309" s="97"/>
      <c r="C309" s="97"/>
      <c r="D309" s="97"/>
      <c r="E309" s="97"/>
      <c r="F309" s="97"/>
      <c r="G309" s="97"/>
      <c r="H309" s="97"/>
      <c r="I309" s="97"/>
      <c r="J309" s="97"/>
      <c r="K309" s="97"/>
      <c r="L309" s="97"/>
      <c r="M309" s="97"/>
      <c r="N309" s="97"/>
      <c r="O309" s="97"/>
      <c r="P309" s="97"/>
      <c r="Q309" s="97"/>
      <c r="R309" s="97"/>
      <c r="S309" s="97"/>
      <c r="T309" s="97"/>
    </row>
    <row r="310" spans="1:20">
      <c r="A310" s="97"/>
      <c r="B310" s="97"/>
      <c r="C310" s="97"/>
      <c r="D310" s="97"/>
      <c r="E310" s="97"/>
      <c r="F310" s="97"/>
      <c r="G310" s="97"/>
      <c r="H310" s="97"/>
      <c r="I310" s="97"/>
      <c r="J310" s="97"/>
      <c r="K310" s="97"/>
      <c r="L310" s="97"/>
      <c r="M310" s="97"/>
      <c r="N310" s="97"/>
      <c r="O310" s="97"/>
      <c r="P310" s="97"/>
      <c r="Q310" s="97"/>
      <c r="R310" s="97"/>
      <c r="S310" s="97"/>
      <c r="T310" s="97"/>
    </row>
    <row r="311" spans="1:20">
      <c r="A311" s="97"/>
      <c r="B311" s="97"/>
      <c r="C311" s="97"/>
      <c r="D311" s="97"/>
      <c r="E311" s="97"/>
      <c r="F311" s="97"/>
      <c r="G311" s="97"/>
      <c r="H311" s="97"/>
      <c r="I311" s="97"/>
      <c r="J311" s="97"/>
      <c r="K311" s="97"/>
      <c r="L311" s="97"/>
      <c r="M311" s="97"/>
      <c r="N311" s="97"/>
      <c r="O311" s="97"/>
      <c r="P311" s="97"/>
      <c r="Q311" s="97"/>
      <c r="R311" s="97"/>
      <c r="S311" s="97"/>
      <c r="T311" s="97"/>
    </row>
    <row r="312" spans="1:20">
      <c r="A312" s="97"/>
      <c r="B312" s="97"/>
      <c r="C312" s="97"/>
      <c r="D312" s="97"/>
      <c r="E312" s="97"/>
      <c r="F312" s="97"/>
      <c r="G312" s="97"/>
      <c r="H312" s="97"/>
      <c r="I312" s="97"/>
      <c r="J312" s="97"/>
      <c r="K312" s="97"/>
      <c r="L312" s="97"/>
      <c r="M312" s="97"/>
      <c r="N312" s="97"/>
      <c r="O312" s="97"/>
      <c r="P312" s="97"/>
      <c r="Q312" s="97"/>
      <c r="R312" s="97"/>
      <c r="S312" s="97"/>
      <c r="T312" s="97"/>
    </row>
  </sheetData>
  <customSheetViews>
    <customSheetView guid="{0E0D9003-12DF-4E33-969D-E7E93BBD195D}" showPageBreaks="1">
      <pageMargins left="0.7" right="0.7" top="0.75" bottom="0.75" header="0.3" footer="0.3"/>
      <pageSetup paperSize="9" orientation="portrait"/>
    </customSheetView>
  </customSheetViews>
  <mergeCells count="9">
    <mergeCell ref="Q51:S53"/>
    <mergeCell ref="Q22:S26"/>
    <mergeCell ref="Q31:S35"/>
    <mergeCell ref="Q41:S45"/>
    <mergeCell ref="Q6:S8"/>
    <mergeCell ref="Q13:S14"/>
    <mergeCell ref="Q16:S19"/>
    <mergeCell ref="Q37:S38"/>
    <mergeCell ref="Q47:S4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3" tint="-0.249977111117893"/>
  </sheetPr>
  <dimension ref="A1:W105"/>
  <sheetViews>
    <sheetView showGridLines="0" topLeftCell="B76" zoomScale="80" zoomScaleNormal="80" zoomScalePageLayoutView="80" workbookViewId="0">
      <selection activeCell="G73" sqref="G73"/>
    </sheetView>
  </sheetViews>
  <sheetFormatPr baseColWidth="10" defaultColWidth="10.85546875" defaultRowHeight="15"/>
  <cols>
    <col min="1" max="1" width="3.28515625" style="107" hidden="1" customWidth="1"/>
    <col min="2" max="2" width="3" style="107" customWidth="1"/>
    <col min="3" max="3" width="4.42578125" style="107" customWidth="1"/>
    <col min="4" max="4" width="77.140625" style="107" bestFit="1" customWidth="1"/>
    <col min="5" max="5" width="8" style="107" customWidth="1"/>
    <col min="6" max="6" width="2" style="107" customWidth="1"/>
    <col min="7" max="7" width="70.85546875" style="107" customWidth="1"/>
    <col min="8" max="8" width="2" style="107" customWidth="1"/>
    <col min="9" max="9" width="118.42578125" style="107" customWidth="1"/>
    <col min="10" max="10" width="9.42578125" style="107" customWidth="1"/>
    <col min="11" max="11" width="3.7109375" style="107" hidden="1" customWidth="1"/>
    <col min="12" max="12" width="3" style="107" hidden="1" customWidth="1"/>
    <col min="13" max="13" width="3.7109375" style="107" hidden="1" customWidth="1"/>
    <col min="14" max="14" width="3.42578125" style="107" hidden="1" customWidth="1"/>
    <col min="15" max="15" width="7.42578125" style="107" hidden="1" customWidth="1"/>
    <col min="16" max="20" width="4.28515625" style="107" hidden="1" customWidth="1"/>
    <col min="21" max="21" width="35.140625" style="107" hidden="1" customWidth="1"/>
    <col min="22" max="22" width="11.42578125" style="107" customWidth="1"/>
    <col min="23" max="16384" width="10.85546875" style="107"/>
  </cols>
  <sheetData>
    <row r="1" spans="2:21" ht="15.75" thickBot="1"/>
    <row r="2" spans="2:21" ht="21.75" thickBot="1">
      <c r="C2" s="1589" t="s">
        <v>1074</v>
      </c>
      <c r="D2" s="1590"/>
      <c r="E2" s="1591" t="s">
        <v>1075</v>
      </c>
      <c r="F2" s="1592"/>
      <c r="G2" s="1592"/>
      <c r="H2" s="1592"/>
      <c r="I2" s="1593"/>
    </row>
    <row r="3" spans="2:21">
      <c r="C3" s="1595" t="s">
        <v>1846</v>
      </c>
      <c r="D3" s="1596"/>
      <c r="E3" s="1601"/>
      <c r="F3" s="1602"/>
      <c r="G3" s="1602"/>
      <c r="H3" s="1602"/>
      <c r="I3" s="1603"/>
    </row>
    <row r="4" spans="2:21" customFormat="1" ht="12.75">
      <c r="C4" s="1597"/>
      <c r="D4" s="1598"/>
      <c r="E4" s="1604"/>
      <c r="F4" s="1605"/>
      <c r="G4" s="1605"/>
      <c r="H4" s="1605"/>
      <c r="I4" s="1606"/>
    </row>
    <row r="5" spans="2:21" ht="24" thickBot="1">
      <c r="B5" s="431"/>
      <c r="C5" s="1599"/>
      <c r="D5" s="1600"/>
      <c r="E5" s="1607"/>
      <c r="F5" s="1608"/>
      <c r="G5" s="1608"/>
      <c r="H5" s="1608"/>
      <c r="I5" s="1609"/>
      <c r="J5" s="196"/>
      <c r="K5" s="196"/>
      <c r="L5" s="196"/>
      <c r="M5" s="196"/>
      <c r="N5" s="196"/>
      <c r="O5" s="196"/>
    </row>
    <row r="6" spans="2:21" ht="27" customHeight="1" thickBot="1">
      <c r="B6" s="26"/>
      <c r="C6" s="129"/>
      <c r="D6" s="129"/>
      <c r="E6" s="368"/>
      <c r="F6" s="368"/>
      <c r="G6" s="369" t="s">
        <v>45</v>
      </c>
      <c r="H6" s="196"/>
      <c r="I6" s="108"/>
      <c r="J6" s="108"/>
      <c r="K6" s="108"/>
      <c r="L6" s="108"/>
      <c r="M6" s="108"/>
      <c r="N6" s="108"/>
      <c r="O6" s="108"/>
    </row>
    <row r="7" spans="2:21" ht="24" thickTop="1">
      <c r="B7" s="26"/>
      <c r="C7" s="28"/>
      <c r="D7" s="28"/>
      <c r="E7" s="28"/>
      <c r="F7" s="196"/>
      <c r="G7" s="28"/>
      <c r="H7" s="196"/>
      <c r="I7" s="28"/>
      <c r="J7" s="28"/>
      <c r="K7" s="28"/>
      <c r="L7" s="28"/>
      <c r="M7" s="28"/>
      <c r="N7" s="28"/>
      <c r="O7" s="28"/>
    </row>
    <row r="8" spans="2:21" ht="23.25">
      <c r="B8" s="17"/>
      <c r="C8" s="1610" t="s">
        <v>4</v>
      </c>
      <c r="D8" s="1610"/>
      <c r="E8" s="1046"/>
      <c r="F8" s="196"/>
      <c r="G8" s="1046" t="s">
        <v>28</v>
      </c>
      <c r="H8" s="196"/>
      <c r="I8" s="1046" t="s">
        <v>226</v>
      </c>
      <c r="J8" s="28"/>
      <c r="K8" s="1046" t="s">
        <v>19</v>
      </c>
      <c r="L8" s="1046" t="s">
        <v>7</v>
      </c>
      <c r="M8" s="1046" t="s">
        <v>6</v>
      </c>
      <c r="N8" s="1046" t="s">
        <v>5</v>
      </c>
      <c r="Q8" s="1046" t="s">
        <v>19</v>
      </c>
      <c r="R8" s="1046" t="s">
        <v>7</v>
      </c>
      <c r="S8" s="1046" t="s">
        <v>6</v>
      </c>
      <c r="T8" s="1046" t="s">
        <v>5</v>
      </c>
    </row>
    <row r="9" spans="2:21" ht="23.25">
      <c r="B9" s="19"/>
      <c r="C9" s="20"/>
      <c r="D9" s="18"/>
      <c r="E9" s="18"/>
      <c r="F9" s="196"/>
      <c r="G9" s="18"/>
      <c r="H9" s="196"/>
      <c r="I9" s="18"/>
    </row>
    <row r="10" spans="2:21" ht="23.25">
      <c r="B10" s="16"/>
      <c r="C10" s="72">
        <v>1</v>
      </c>
      <c r="D10" s="73" t="s">
        <v>753</v>
      </c>
      <c r="E10" s="117"/>
      <c r="F10" s="196"/>
      <c r="G10" s="71"/>
      <c r="H10" s="196"/>
      <c r="I10" s="1053"/>
      <c r="K10" s="1561" t="s">
        <v>305</v>
      </c>
      <c r="L10" s="1561"/>
      <c r="M10" s="1561"/>
      <c r="N10" s="1561"/>
      <c r="P10" s="164"/>
    </row>
    <row r="11" spans="2:21" ht="25.5">
      <c r="B11" s="16"/>
      <c r="C11" s="30"/>
      <c r="D11" s="70" t="s">
        <v>33</v>
      </c>
      <c r="E11" s="868" t="s">
        <v>214</v>
      </c>
      <c r="F11" s="196"/>
      <c r="G11" s="779"/>
      <c r="H11" s="196"/>
      <c r="I11" s="122" t="s">
        <v>265</v>
      </c>
      <c r="K11" s="165">
        <v>0</v>
      </c>
      <c r="L11" s="165">
        <v>1</v>
      </c>
      <c r="M11" s="165">
        <v>0</v>
      </c>
      <c r="N11" s="165">
        <v>0</v>
      </c>
      <c r="Q11" s="21">
        <f t="shared" ref="Q11:Q16" si="0">IF($E11="Oui",K11,0)</f>
        <v>0</v>
      </c>
      <c r="R11" s="21">
        <f t="shared" ref="R11:T16" si="1">IF($E11="Oui",L11,0)</f>
        <v>0</v>
      </c>
      <c r="S11" s="21">
        <f t="shared" si="1"/>
        <v>0</v>
      </c>
      <c r="T11" s="21">
        <f t="shared" si="1"/>
        <v>0</v>
      </c>
      <c r="U11" s="22" t="s">
        <v>32</v>
      </c>
    </row>
    <row r="12" spans="2:21" ht="61.5" customHeight="1">
      <c r="B12" s="16"/>
      <c r="C12" s="30"/>
      <c r="D12" s="70" t="s">
        <v>1064</v>
      </c>
      <c r="E12" s="868" t="s">
        <v>212</v>
      </c>
      <c r="F12" s="196"/>
      <c r="G12" s="778"/>
      <c r="H12" s="196"/>
      <c r="I12" s="122"/>
      <c r="K12" s="165">
        <v>0</v>
      </c>
      <c r="L12" s="166">
        <v>1</v>
      </c>
      <c r="M12" s="165">
        <v>1</v>
      </c>
      <c r="N12" s="165">
        <v>1</v>
      </c>
      <c r="Q12" s="21">
        <f t="shared" si="0"/>
        <v>0</v>
      </c>
      <c r="R12" s="21">
        <f t="shared" si="1"/>
        <v>1</v>
      </c>
      <c r="S12" s="21">
        <f t="shared" si="1"/>
        <v>1</v>
      </c>
      <c r="T12" s="21">
        <f t="shared" si="1"/>
        <v>1</v>
      </c>
      <c r="U12" s="22" t="s">
        <v>42</v>
      </c>
    </row>
    <row r="13" spans="2:21" ht="58.5" customHeight="1">
      <c r="B13" s="16"/>
      <c r="C13" s="30"/>
      <c r="D13" s="70" t="s">
        <v>1065</v>
      </c>
      <c r="E13" s="868" t="s">
        <v>212</v>
      </c>
      <c r="F13" s="196"/>
      <c r="G13" s="778"/>
      <c r="H13" s="196"/>
      <c r="I13" s="122" t="s">
        <v>259</v>
      </c>
      <c r="K13" s="165">
        <v>0</v>
      </c>
      <c r="L13" s="165">
        <v>2</v>
      </c>
      <c r="M13" s="165">
        <v>2</v>
      </c>
      <c r="N13" s="165">
        <v>4</v>
      </c>
      <c r="Q13" s="21">
        <f t="shared" si="0"/>
        <v>0</v>
      </c>
      <c r="R13" s="21">
        <f t="shared" si="1"/>
        <v>2</v>
      </c>
      <c r="S13" s="21">
        <f t="shared" si="1"/>
        <v>2</v>
      </c>
      <c r="T13" s="21">
        <f t="shared" si="1"/>
        <v>4</v>
      </c>
      <c r="U13" s="22" t="s">
        <v>42</v>
      </c>
    </row>
    <row r="14" spans="2:21" ht="51">
      <c r="B14" s="16"/>
      <c r="C14" s="30"/>
      <c r="D14" s="70" t="s">
        <v>78</v>
      </c>
      <c r="E14" s="868" t="s">
        <v>214</v>
      </c>
      <c r="F14" s="196"/>
      <c r="G14" s="779"/>
      <c r="H14" s="196"/>
      <c r="I14" s="122" t="s">
        <v>242</v>
      </c>
      <c r="K14" s="165">
        <v>0</v>
      </c>
      <c r="L14" s="165">
        <v>3</v>
      </c>
      <c r="M14" s="165">
        <v>6</v>
      </c>
      <c r="N14" s="165">
        <v>9</v>
      </c>
      <c r="Q14" s="21">
        <f t="shared" si="0"/>
        <v>0</v>
      </c>
      <c r="R14" s="21">
        <f t="shared" si="1"/>
        <v>0</v>
      </c>
      <c r="S14" s="21">
        <f t="shared" si="1"/>
        <v>0</v>
      </c>
      <c r="T14" s="21">
        <f t="shared" si="1"/>
        <v>0</v>
      </c>
      <c r="U14" s="22" t="s">
        <v>42</v>
      </c>
    </row>
    <row r="15" spans="2:21" ht="89.25">
      <c r="B15" s="16"/>
      <c r="C15" s="34"/>
      <c r="D15" s="31" t="s">
        <v>79</v>
      </c>
      <c r="E15" s="868" t="s">
        <v>214</v>
      </c>
      <c r="F15" s="196"/>
      <c r="G15" s="780"/>
      <c r="H15" s="196"/>
      <c r="I15" s="122" t="s">
        <v>238</v>
      </c>
      <c r="K15" s="165">
        <v>0</v>
      </c>
      <c r="L15" s="165">
        <v>4</v>
      </c>
      <c r="M15" s="165">
        <v>9</v>
      </c>
      <c r="N15" s="165">
        <v>9</v>
      </c>
      <c r="Q15" s="21">
        <f t="shared" si="0"/>
        <v>0</v>
      </c>
      <c r="R15" s="21">
        <f t="shared" si="1"/>
        <v>0</v>
      </c>
      <c r="S15" s="21">
        <f t="shared" si="1"/>
        <v>0</v>
      </c>
      <c r="T15" s="21">
        <f t="shared" si="1"/>
        <v>0</v>
      </c>
      <c r="U15" s="22" t="s">
        <v>42</v>
      </c>
    </row>
    <row r="16" spans="2:21" ht="51">
      <c r="B16" s="16"/>
      <c r="C16" s="32"/>
      <c r="D16" s="33" t="s">
        <v>245</v>
      </c>
      <c r="E16" s="868" t="s">
        <v>214</v>
      </c>
      <c r="F16" s="196"/>
      <c r="G16" s="131"/>
      <c r="H16" s="196"/>
      <c r="I16" s="614" t="s">
        <v>1245</v>
      </c>
      <c r="K16" s="165">
        <v>0</v>
      </c>
      <c r="L16" s="165">
        <v>4</v>
      </c>
      <c r="M16" s="165">
        <v>9</v>
      </c>
      <c r="N16" s="165">
        <v>9</v>
      </c>
      <c r="Q16" s="21">
        <f t="shared" si="0"/>
        <v>0</v>
      </c>
      <c r="R16" s="21">
        <f t="shared" si="1"/>
        <v>0</v>
      </c>
      <c r="S16" s="21">
        <f t="shared" si="1"/>
        <v>0</v>
      </c>
      <c r="T16" s="21">
        <f t="shared" si="1"/>
        <v>0</v>
      </c>
      <c r="U16" s="22" t="s">
        <v>42</v>
      </c>
    </row>
    <row r="17" spans="2:21" ht="23.25">
      <c r="B17" s="16"/>
      <c r="C17" s="68"/>
      <c r="D17" s="109"/>
      <c r="E17" s="110"/>
      <c r="F17" s="196"/>
      <c r="G17" s="132"/>
      <c r="H17" s="196"/>
      <c r="I17" s="110"/>
      <c r="K17" s="107">
        <f>MAX(K11:K16)</f>
        <v>0</v>
      </c>
      <c r="L17" s="107">
        <f>MAX(L11:L16)</f>
        <v>4</v>
      </c>
      <c r="M17" s="107">
        <f>MAX(M11:M16)</f>
        <v>9</v>
      </c>
      <c r="N17" s="107">
        <f>MAX(N11:N16)</f>
        <v>9</v>
      </c>
      <c r="Q17" s="107">
        <f>MAX(Q11:Q16)</f>
        <v>0</v>
      </c>
      <c r="R17" s="107">
        <f>MAX(R11:R16)</f>
        <v>2</v>
      </c>
      <c r="S17" s="107">
        <f>MAX(S11:S16)</f>
        <v>2</v>
      </c>
      <c r="T17" s="107">
        <f>MAX(T11:T16)</f>
        <v>4</v>
      </c>
    </row>
    <row r="18" spans="2:21" ht="23.25">
      <c r="B18" s="16"/>
      <c r="C18" s="72">
        <v>2</v>
      </c>
      <c r="D18" s="79" t="s">
        <v>754</v>
      </c>
      <c r="E18" s="117"/>
      <c r="F18" s="196"/>
      <c r="G18" s="132"/>
      <c r="H18" s="196"/>
      <c r="I18" s="71"/>
    </row>
    <row r="19" spans="2:21" ht="23.25">
      <c r="B19" s="16"/>
      <c r="C19" s="34"/>
      <c r="D19" s="106" t="s">
        <v>234</v>
      </c>
      <c r="E19" s="868" t="s">
        <v>212</v>
      </c>
      <c r="F19" s="196"/>
      <c r="G19" s="131"/>
      <c r="H19" s="196"/>
      <c r="I19" s="135" t="s">
        <v>239</v>
      </c>
      <c r="K19" s="165">
        <v>0</v>
      </c>
      <c r="L19" s="165">
        <v>0</v>
      </c>
      <c r="M19" s="165">
        <v>0</v>
      </c>
      <c r="N19" s="165">
        <v>1</v>
      </c>
      <c r="Q19" s="21">
        <f t="shared" ref="Q19:Q27" si="2">IF($E19="Oui",K19,0)</f>
        <v>0</v>
      </c>
      <c r="R19" s="21">
        <f t="shared" ref="R19:T23" si="3">IF($E19="Oui",L19,0)</f>
        <v>0</v>
      </c>
      <c r="S19" s="21">
        <f t="shared" si="3"/>
        <v>0</v>
      </c>
      <c r="T19" s="21">
        <f t="shared" si="3"/>
        <v>1</v>
      </c>
      <c r="U19" s="22" t="s">
        <v>235</v>
      </c>
    </row>
    <row r="20" spans="2:21" ht="23.25">
      <c r="B20" s="16"/>
      <c r="C20" s="34"/>
      <c r="D20" s="77" t="s">
        <v>228</v>
      </c>
      <c r="E20" s="868" t="s">
        <v>214</v>
      </c>
      <c r="F20" s="196"/>
      <c r="G20" s="131"/>
      <c r="H20" s="196"/>
      <c r="I20" s="136" t="s">
        <v>237</v>
      </c>
      <c r="K20" s="165">
        <v>0</v>
      </c>
      <c r="L20" s="165">
        <v>2</v>
      </c>
      <c r="M20" s="165">
        <v>1</v>
      </c>
      <c r="N20" s="165">
        <v>0</v>
      </c>
      <c r="Q20" s="21">
        <f t="shared" si="2"/>
        <v>0</v>
      </c>
      <c r="R20" s="21">
        <f t="shared" si="3"/>
        <v>0</v>
      </c>
      <c r="S20" s="21">
        <f t="shared" si="3"/>
        <v>0</v>
      </c>
      <c r="T20" s="21">
        <f t="shared" si="3"/>
        <v>0</v>
      </c>
      <c r="U20" s="615" t="s">
        <v>32</v>
      </c>
    </row>
    <row r="21" spans="2:21" ht="23.25">
      <c r="B21" s="16"/>
      <c r="C21" s="34"/>
      <c r="D21" s="77" t="s">
        <v>227</v>
      </c>
      <c r="E21" s="868" t="s">
        <v>214</v>
      </c>
      <c r="F21" s="196"/>
      <c r="G21" s="131"/>
      <c r="H21" s="196"/>
      <c r="I21" s="136" t="s">
        <v>1067</v>
      </c>
      <c r="K21" s="165">
        <v>0</v>
      </c>
      <c r="L21" s="165">
        <v>1</v>
      </c>
      <c r="M21" s="165">
        <v>1</v>
      </c>
      <c r="N21" s="165">
        <v>0</v>
      </c>
      <c r="Q21" s="21">
        <f t="shared" si="2"/>
        <v>0</v>
      </c>
      <c r="R21" s="21">
        <f t="shared" si="3"/>
        <v>0</v>
      </c>
      <c r="S21" s="21">
        <f t="shared" si="3"/>
        <v>0</v>
      </c>
      <c r="T21" s="21">
        <f t="shared" si="3"/>
        <v>0</v>
      </c>
      <c r="U21" s="22" t="s">
        <v>0</v>
      </c>
    </row>
    <row r="22" spans="2:21" ht="23.25">
      <c r="B22" s="16"/>
      <c r="C22" s="34"/>
      <c r="D22" s="77" t="s">
        <v>56</v>
      </c>
      <c r="E22" s="868" t="s">
        <v>214</v>
      </c>
      <c r="F22" s="196"/>
      <c r="G22" s="131"/>
      <c r="H22" s="196"/>
      <c r="I22" s="616" t="s">
        <v>1246</v>
      </c>
      <c r="K22" s="165">
        <v>0</v>
      </c>
      <c r="L22" s="165">
        <v>0</v>
      </c>
      <c r="M22" s="165">
        <v>0</v>
      </c>
      <c r="N22" s="165">
        <v>2</v>
      </c>
      <c r="Q22" s="21">
        <f t="shared" si="2"/>
        <v>0</v>
      </c>
      <c r="R22" s="21">
        <f t="shared" si="3"/>
        <v>0</v>
      </c>
      <c r="S22" s="21">
        <f t="shared" si="3"/>
        <v>0</v>
      </c>
      <c r="T22" s="21">
        <f t="shared" si="3"/>
        <v>0</v>
      </c>
      <c r="U22" s="22" t="s">
        <v>236</v>
      </c>
    </row>
    <row r="23" spans="2:21" ht="23.25">
      <c r="B23" s="16"/>
      <c r="C23" s="32"/>
      <c r="D23" s="78" t="s">
        <v>229</v>
      </c>
      <c r="E23" s="868" t="s">
        <v>214</v>
      </c>
      <c r="F23" s="196"/>
      <c r="G23" s="131"/>
      <c r="H23" s="196"/>
      <c r="I23" s="136" t="s">
        <v>230</v>
      </c>
      <c r="K23" s="165">
        <v>0</v>
      </c>
      <c r="L23" s="165">
        <v>1</v>
      </c>
      <c r="M23" s="165">
        <v>1</v>
      </c>
      <c r="N23" s="165">
        <v>0</v>
      </c>
      <c r="Q23" s="21">
        <f t="shared" si="2"/>
        <v>0</v>
      </c>
      <c r="R23" s="21">
        <f t="shared" si="3"/>
        <v>0</v>
      </c>
      <c r="S23" s="21">
        <f t="shared" si="3"/>
        <v>0</v>
      </c>
      <c r="T23" s="21">
        <f t="shared" si="3"/>
        <v>0</v>
      </c>
      <c r="U23" s="22" t="s">
        <v>0</v>
      </c>
    </row>
    <row r="24" spans="2:21" ht="23.25">
      <c r="B24" s="3"/>
      <c r="C24" s="68"/>
      <c r="D24" s="111"/>
      <c r="E24" s="112"/>
      <c r="F24" s="196"/>
      <c r="G24" s="132"/>
      <c r="H24" s="196"/>
      <c r="I24" s="112"/>
      <c r="K24" s="107">
        <f>MAX(K19:K23)</f>
        <v>0</v>
      </c>
      <c r="L24" s="107">
        <f>MAX(L19:L23)</f>
        <v>2</v>
      </c>
      <c r="M24" s="107">
        <f>MAX(M19:M23)</f>
        <v>1</v>
      </c>
      <c r="N24" s="107">
        <f>MAX(N19:N23)</f>
        <v>2</v>
      </c>
      <c r="Q24" s="107">
        <f>MAX(Q19:Q23)</f>
        <v>0</v>
      </c>
      <c r="R24" s="107">
        <f>MAX(R19:R23)</f>
        <v>0</v>
      </c>
      <c r="S24" s="107">
        <f>MAX(S19:S23)</f>
        <v>0</v>
      </c>
      <c r="T24" s="107">
        <f>MAX(T19:T23)</f>
        <v>1</v>
      </c>
    </row>
    <row r="25" spans="2:21" ht="38.25">
      <c r="B25" s="3"/>
      <c r="C25" s="81">
        <v>3</v>
      </c>
      <c r="D25" s="89" t="s">
        <v>751</v>
      </c>
      <c r="E25" s="868" t="s">
        <v>214</v>
      </c>
      <c r="F25" s="196"/>
      <c r="G25" s="131"/>
      <c r="H25" s="196"/>
      <c r="I25" s="136" t="s">
        <v>1068</v>
      </c>
      <c r="K25" s="165">
        <v>0</v>
      </c>
      <c r="L25" s="165">
        <v>1</v>
      </c>
      <c r="M25" s="165">
        <v>1</v>
      </c>
      <c r="N25" s="165">
        <v>0</v>
      </c>
      <c r="Q25" s="21">
        <f>IF($E$25="Oui",K25,0)</f>
        <v>0</v>
      </c>
      <c r="R25" s="21">
        <f>IF($E$25="Oui",L25,0)</f>
        <v>0</v>
      </c>
      <c r="S25" s="21">
        <f>IF($E$25="Oui",M25,0)</f>
        <v>0</v>
      </c>
      <c r="T25" s="21">
        <f>IF($E$25="Oui",N25,0)</f>
        <v>0</v>
      </c>
      <c r="U25" s="22" t="s">
        <v>42</v>
      </c>
    </row>
    <row r="26" spans="2:21" ht="24" thickBot="1">
      <c r="B26" s="67"/>
      <c r="C26" s="69"/>
      <c r="D26" s="71"/>
      <c r="E26" s="71"/>
      <c r="F26" s="196"/>
      <c r="G26" s="132"/>
      <c r="H26" s="196"/>
      <c r="I26" s="71"/>
      <c r="K26" s="107">
        <f>MAX(K25:K25)</f>
        <v>0</v>
      </c>
      <c r="L26" s="107">
        <f>MAX(L25:L25)</f>
        <v>1</v>
      </c>
      <c r="M26" s="107">
        <f>MAX(M25:M25)</f>
        <v>1</v>
      </c>
      <c r="N26" s="107">
        <f>MAX(N25:N25)</f>
        <v>0</v>
      </c>
      <c r="Q26" s="107">
        <f>MAX(Q25:Q25)</f>
        <v>0</v>
      </c>
      <c r="R26" s="107">
        <f>MAX(R25:R25)</f>
        <v>0</v>
      </c>
      <c r="S26" s="107">
        <f>MAX(S25:S25)</f>
        <v>0</v>
      </c>
      <c r="T26" s="107">
        <f>MAX(T25:T25)</f>
        <v>0</v>
      </c>
    </row>
    <row r="27" spans="2:21" ht="46.5" customHeight="1" thickBot="1">
      <c r="B27" s="16"/>
      <c r="C27" s="81">
        <v>4</v>
      </c>
      <c r="D27" s="80" t="s">
        <v>752</v>
      </c>
      <c r="E27" s="868" t="s">
        <v>212</v>
      </c>
      <c r="F27" s="196"/>
      <c r="G27" s="370"/>
      <c r="H27" s="196"/>
      <c r="I27" s="137" t="s">
        <v>231</v>
      </c>
      <c r="K27" s="165">
        <v>0</v>
      </c>
      <c r="L27" s="165">
        <v>1</v>
      </c>
      <c r="M27" s="165">
        <v>2</v>
      </c>
      <c r="N27" s="165">
        <v>0</v>
      </c>
      <c r="Q27" s="21">
        <f t="shared" si="2"/>
        <v>0</v>
      </c>
      <c r="R27" s="21">
        <f>IF($E27="Oui",L27,0)</f>
        <v>1</v>
      </c>
      <c r="S27" s="21">
        <f>IF($E27="Oui",M27,0)</f>
        <v>2</v>
      </c>
      <c r="T27" s="21">
        <f>IF($E27="Oui",N27,0)</f>
        <v>0</v>
      </c>
      <c r="U27" s="22" t="s">
        <v>38</v>
      </c>
    </row>
    <row r="28" spans="2:21" ht="23.25">
      <c r="B28" s="16"/>
      <c r="C28" s="68"/>
      <c r="D28" s="113"/>
      <c r="E28" s="114"/>
      <c r="F28" s="196"/>
      <c r="G28" s="132"/>
      <c r="H28" s="196"/>
      <c r="I28" s="114"/>
      <c r="K28" s="107">
        <f>MAX(K27:K27)</f>
        <v>0</v>
      </c>
      <c r="L28" s="107">
        <f>MAX(L27:L27)</f>
        <v>1</v>
      </c>
      <c r="M28" s="107">
        <f>MAX(M27:M27)</f>
        <v>2</v>
      </c>
      <c r="N28" s="107">
        <f>MAX(N27:N27)</f>
        <v>0</v>
      </c>
      <c r="Q28" s="107">
        <f>MAX(Q27:Q27)</f>
        <v>0</v>
      </c>
      <c r="R28" s="107">
        <f>MAX(R27:R27)</f>
        <v>1</v>
      </c>
      <c r="S28" s="107">
        <f>MAX(S27:S27)</f>
        <v>2</v>
      </c>
      <c r="T28" s="107">
        <f>MAX(T27:T27)</f>
        <v>0</v>
      </c>
    </row>
    <row r="29" spans="2:21" ht="25.5">
      <c r="B29" s="16"/>
      <c r="C29" s="72">
        <v>5</v>
      </c>
      <c r="D29" s="80" t="s">
        <v>750</v>
      </c>
      <c r="E29" s="117"/>
      <c r="F29" s="196"/>
      <c r="G29" s="969" t="s">
        <v>1835</v>
      </c>
      <c r="H29" s="196"/>
      <c r="I29" s="781"/>
    </row>
    <row r="30" spans="2:21" ht="23.25">
      <c r="B30" s="16"/>
      <c r="C30" s="30"/>
      <c r="D30" s="897" t="s">
        <v>1997</v>
      </c>
      <c r="E30" s="868" t="s">
        <v>214</v>
      </c>
      <c r="F30" s="196"/>
      <c r="G30" s="1568"/>
      <c r="H30" s="196"/>
      <c r="I30" s="1562" t="s">
        <v>1069</v>
      </c>
      <c r="K30" s="147">
        <v>4</v>
      </c>
      <c r="L30" s="147">
        <v>0</v>
      </c>
      <c r="M30" s="147">
        <v>0</v>
      </c>
      <c r="N30" s="147">
        <v>0</v>
      </c>
      <c r="Q30" s="21">
        <f t="shared" ref="Q30:T32" si="4">IF($E30="Oui",K30,0)</f>
        <v>0</v>
      </c>
      <c r="R30" s="21">
        <f t="shared" si="4"/>
        <v>0</v>
      </c>
      <c r="S30" s="21">
        <f t="shared" si="4"/>
        <v>0</v>
      </c>
      <c r="T30" s="21">
        <f t="shared" si="4"/>
        <v>0</v>
      </c>
      <c r="U30" s="22" t="s">
        <v>32</v>
      </c>
    </row>
    <row r="31" spans="2:21" ht="23.25">
      <c r="B31" s="16"/>
      <c r="C31" s="30"/>
      <c r="D31" s="897" t="s">
        <v>1998</v>
      </c>
      <c r="E31" s="868" t="s">
        <v>212</v>
      </c>
      <c r="F31" s="196"/>
      <c r="G31" s="1569"/>
      <c r="H31" s="196"/>
      <c r="I31" s="1563"/>
      <c r="K31" s="147">
        <v>2</v>
      </c>
      <c r="L31" s="147">
        <v>0</v>
      </c>
      <c r="M31" s="147">
        <v>0</v>
      </c>
      <c r="N31" s="147">
        <v>0</v>
      </c>
      <c r="Q31" s="21">
        <f t="shared" si="4"/>
        <v>2</v>
      </c>
      <c r="R31" s="21">
        <f t="shared" si="4"/>
        <v>0</v>
      </c>
      <c r="S31" s="21">
        <f t="shared" si="4"/>
        <v>0</v>
      </c>
      <c r="T31" s="21">
        <f t="shared" si="4"/>
        <v>0</v>
      </c>
      <c r="U31" s="22" t="s">
        <v>32</v>
      </c>
    </row>
    <row r="32" spans="2:21" ht="23.25">
      <c r="B32" s="16"/>
      <c r="C32" s="32"/>
      <c r="D32" s="898" t="s">
        <v>1999</v>
      </c>
      <c r="E32" s="868" t="s">
        <v>214</v>
      </c>
      <c r="F32" s="196"/>
      <c r="G32" s="1570"/>
      <c r="H32" s="196"/>
      <c r="I32" s="1564"/>
      <c r="K32" s="147">
        <v>1</v>
      </c>
      <c r="L32" s="147">
        <v>0</v>
      </c>
      <c r="M32" s="147">
        <v>0</v>
      </c>
      <c r="N32" s="147">
        <v>0</v>
      </c>
      <c r="Q32" s="21">
        <f t="shared" si="4"/>
        <v>0</v>
      </c>
      <c r="R32" s="21">
        <f t="shared" si="4"/>
        <v>0</v>
      </c>
      <c r="S32" s="21">
        <f t="shared" si="4"/>
        <v>0</v>
      </c>
      <c r="T32" s="21">
        <f t="shared" si="4"/>
        <v>0</v>
      </c>
      <c r="U32" s="22" t="s">
        <v>32</v>
      </c>
    </row>
    <row r="33" spans="2:21" ht="23.25">
      <c r="B33" s="16"/>
      <c r="C33" s="68"/>
      <c r="D33" s="111"/>
      <c r="E33" s="112"/>
      <c r="F33" s="196"/>
      <c r="G33" s="132"/>
      <c r="H33" s="196"/>
      <c r="I33" s="112"/>
      <c r="K33" s="107">
        <f>MAX(K30:K32)</f>
        <v>4</v>
      </c>
      <c r="L33" s="107">
        <f>MAX(L30:L32)</f>
        <v>0</v>
      </c>
      <c r="M33" s="107">
        <f>MAX(M30:M32)</f>
        <v>0</v>
      </c>
      <c r="N33" s="107">
        <f>MAX(N30:N32)</f>
        <v>0</v>
      </c>
      <c r="Q33" s="107">
        <f>MAX(Q30:Q32)</f>
        <v>2</v>
      </c>
      <c r="R33" s="107">
        <f>MAX(R30:R32)</f>
        <v>0</v>
      </c>
      <c r="S33" s="107">
        <f>MAX(S30:S32)</f>
        <v>0</v>
      </c>
      <c r="T33" s="107">
        <f>MAX(T30:T32)</f>
        <v>0</v>
      </c>
    </row>
    <row r="34" spans="2:21" ht="23.25">
      <c r="B34" s="16"/>
      <c r="C34" s="72">
        <v>6</v>
      </c>
      <c r="D34" s="80" t="s">
        <v>749</v>
      </c>
      <c r="E34" s="117"/>
      <c r="F34" s="196"/>
      <c r="G34" s="132"/>
      <c r="H34" s="196"/>
      <c r="I34" s="71"/>
    </row>
    <row r="35" spans="2:21" ht="23.25">
      <c r="B35" s="23"/>
      <c r="C35" s="83"/>
      <c r="D35" s="70" t="s">
        <v>35</v>
      </c>
      <c r="E35" s="868" t="s">
        <v>212</v>
      </c>
      <c r="F35" s="196"/>
      <c r="G35" s="370"/>
      <c r="H35" s="196"/>
      <c r="I35" s="1562" t="s">
        <v>1066</v>
      </c>
      <c r="K35" s="147">
        <v>4</v>
      </c>
      <c r="L35" s="147">
        <v>0</v>
      </c>
      <c r="M35" s="147">
        <v>0</v>
      </c>
      <c r="N35" s="147">
        <v>0</v>
      </c>
      <c r="Q35" s="21">
        <f t="shared" ref="Q35:T38" si="5">IF($E35="Oui",K35,0)</f>
        <v>4</v>
      </c>
      <c r="R35" s="21">
        <f t="shared" si="5"/>
        <v>0</v>
      </c>
      <c r="S35" s="21">
        <f t="shared" si="5"/>
        <v>0</v>
      </c>
      <c r="T35" s="21">
        <f t="shared" si="5"/>
        <v>0</v>
      </c>
      <c r="U35" s="22" t="s">
        <v>32</v>
      </c>
    </row>
    <row r="36" spans="2:21" ht="23.25">
      <c r="B36" s="23"/>
      <c r="C36" s="83"/>
      <c r="D36" s="70" t="s">
        <v>36</v>
      </c>
      <c r="E36" s="868" t="s">
        <v>214</v>
      </c>
      <c r="F36" s="196"/>
      <c r="G36" s="131"/>
      <c r="H36" s="196"/>
      <c r="I36" s="1563"/>
      <c r="K36" s="147">
        <v>2</v>
      </c>
      <c r="L36" s="147">
        <v>0</v>
      </c>
      <c r="M36" s="147">
        <v>0</v>
      </c>
      <c r="N36" s="147">
        <v>0</v>
      </c>
      <c r="Q36" s="21">
        <f t="shared" si="5"/>
        <v>0</v>
      </c>
      <c r="R36" s="21">
        <f t="shared" si="5"/>
        <v>0</v>
      </c>
      <c r="S36" s="21">
        <f t="shared" si="5"/>
        <v>0</v>
      </c>
      <c r="T36" s="21">
        <f t="shared" si="5"/>
        <v>0</v>
      </c>
      <c r="U36" s="22" t="s">
        <v>32</v>
      </c>
    </row>
    <row r="37" spans="2:21" ht="23.25">
      <c r="B37" s="23"/>
      <c r="C37" s="84"/>
      <c r="D37" s="85" t="s">
        <v>37</v>
      </c>
      <c r="E37" s="868" t="s">
        <v>212</v>
      </c>
      <c r="F37" s="196"/>
      <c r="G37" s="131"/>
      <c r="H37" s="196"/>
      <c r="I37" s="1563"/>
      <c r="K37" s="147">
        <v>1</v>
      </c>
      <c r="L37" s="147">
        <v>0</v>
      </c>
      <c r="M37" s="147">
        <v>0</v>
      </c>
      <c r="N37" s="147">
        <v>0</v>
      </c>
      <c r="Q37" s="21">
        <f t="shared" si="5"/>
        <v>1</v>
      </c>
      <c r="R37" s="21">
        <f t="shared" si="5"/>
        <v>0</v>
      </c>
      <c r="S37" s="21">
        <f t="shared" si="5"/>
        <v>0</v>
      </c>
      <c r="T37" s="21">
        <f t="shared" si="5"/>
        <v>0</v>
      </c>
      <c r="U37" s="22" t="s">
        <v>32</v>
      </c>
    </row>
    <row r="38" spans="2:21" ht="23.25">
      <c r="B38" s="23"/>
      <c r="C38" s="86"/>
      <c r="D38" s="82" t="s">
        <v>34</v>
      </c>
      <c r="E38" s="868" t="s">
        <v>214</v>
      </c>
      <c r="F38" s="196"/>
      <c r="G38" s="131"/>
      <c r="H38" s="196"/>
      <c r="I38" s="1564"/>
      <c r="K38" s="147">
        <v>0</v>
      </c>
      <c r="L38" s="147">
        <v>0</v>
      </c>
      <c r="M38" s="147">
        <v>0</v>
      </c>
      <c r="N38" s="147">
        <v>0</v>
      </c>
      <c r="Q38" s="21">
        <f t="shared" si="5"/>
        <v>0</v>
      </c>
      <c r="R38" s="21">
        <f t="shared" si="5"/>
        <v>0</v>
      </c>
      <c r="S38" s="21">
        <f t="shared" si="5"/>
        <v>0</v>
      </c>
      <c r="T38" s="21">
        <f t="shared" si="5"/>
        <v>0</v>
      </c>
      <c r="U38" s="22"/>
    </row>
    <row r="39" spans="2:21" ht="23.25">
      <c r="B39" s="16"/>
      <c r="C39" s="68"/>
      <c r="D39" s="111"/>
      <c r="E39" s="112"/>
      <c r="F39" s="196"/>
      <c r="G39" s="132"/>
      <c r="H39" s="196"/>
      <c r="I39" s="112"/>
      <c r="K39" s="107">
        <f>MAX(K35:K38)</f>
        <v>4</v>
      </c>
      <c r="L39" s="107">
        <f>MAX(L35:L38)</f>
        <v>0</v>
      </c>
      <c r="M39" s="107">
        <f>MAX(M35:M38)</f>
        <v>0</v>
      </c>
      <c r="N39" s="107">
        <f>MAX(N35:N38)</f>
        <v>0</v>
      </c>
      <c r="Q39" s="107">
        <f>MAX(Q35:Q38)</f>
        <v>4</v>
      </c>
      <c r="R39" s="107">
        <f>MAX(R35:R38)</f>
        <v>0</v>
      </c>
      <c r="S39" s="107">
        <f>MAX(S35:S38)</f>
        <v>0</v>
      </c>
      <c r="T39" s="107">
        <f>MAX(T35:T38)</f>
        <v>0</v>
      </c>
    </row>
    <row r="40" spans="2:21" ht="23.25">
      <c r="B40" s="16"/>
      <c r="C40" s="72">
        <v>7</v>
      </c>
      <c r="D40" s="80" t="s">
        <v>755</v>
      </c>
      <c r="E40" s="117"/>
      <c r="F40" s="196"/>
      <c r="G40" s="132"/>
      <c r="H40" s="196"/>
      <c r="I40" s="71"/>
    </row>
    <row r="41" spans="2:21" ht="23.25">
      <c r="B41" s="23"/>
      <c r="C41" s="83"/>
      <c r="D41" s="87" t="s">
        <v>40</v>
      </c>
      <c r="E41" s="868" t="s">
        <v>214</v>
      </c>
      <c r="F41" s="196"/>
      <c r="G41" s="1568"/>
      <c r="H41" s="196"/>
      <c r="I41" s="1565" t="s">
        <v>1066</v>
      </c>
      <c r="K41" s="147">
        <v>1</v>
      </c>
      <c r="L41" s="147">
        <v>0</v>
      </c>
      <c r="M41" s="147">
        <v>0</v>
      </c>
      <c r="N41" s="147">
        <v>0</v>
      </c>
      <c r="Q41" s="21">
        <f t="shared" ref="Q41:T43" si="6">IF($E41="Oui",K41,0)</f>
        <v>0</v>
      </c>
      <c r="R41" s="21">
        <f t="shared" si="6"/>
        <v>0</v>
      </c>
      <c r="S41" s="21">
        <f t="shared" si="6"/>
        <v>0</v>
      </c>
      <c r="T41" s="21">
        <f t="shared" si="6"/>
        <v>0</v>
      </c>
      <c r="U41" s="22"/>
    </row>
    <row r="42" spans="2:21" ht="23.25">
      <c r="B42" s="23"/>
      <c r="C42" s="83"/>
      <c r="D42" s="87" t="s">
        <v>41</v>
      </c>
      <c r="E42" s="868" t="s">
        <v>214</v>
      </c>
      <c r="F42" s="196"/>
      <c r="G42" s="1569"/>
      <c r="H42" s="196"/>
      <c r="I42" s="1566"/>
      <c r="K42" s="147">
        <v>2</v>
      </c>
      <c r="L42" s="147">
        <v>0</v>
      </c>
      <c r="M42" s="147">
        <v>0</v>
      </c>
      <c r="N42" s="147">
        <v>0</v>
      </c>
      <c r="Q42" s="21">
        <f t="shared" si="6"/>
        <v>0</v>
      </c>
      <c r="R42" s="21">
        <f t="shared" si="6"/>
        <v>0</v>
      </c>
      <c r="S42" s="21">
        <f t="shared" si="6"/>
        <v>0</v>
      </c>
      <c r="T42" s="21">
        <f t="shared" si="6"/>
        <v>0</v>
      </c>
      <c r="U42" s="22" t="s">
        <v>32</v>
      </c>
    </row>
    <row r="43" spans="2:21" ht="36.75" customHeight="1">
      <c r="B43" s="23"/>
      <c r="C43" s="86"/>
      <c r="D43" s="234" t="s">
        <v>39</v>
      </c>
      <c r="E43" s="868" t="s">
        <v>212</v>
      </c>
      <c r="F43" s="196"/>
      <c r="G43" s="1570"/>
      <c r="H43" s="196"/>
      <c r="I43" s="1567"/>
      <c r="K43" s="147">
        <v>3</v>
      </c>
      <c r="L43" s="147">
        <v>0</v>
      </c>
      <c r="M43" s="147">
        <v>0</v>
      </c>
      <c r="N43" s="147">
        <v>0</v>
      </c>
      <c r="Q43" s="21">
        <f t="shared" si="6"/>
        <v>3</v>
      </c>
      <c r="R43" s="21">
        <f t="shared" si="6"/>
        <v>0</v>
      </c>
      <c r="S43" s="21">
        <f t="shared" si="6"/>
        <v>0</v>
      </c>
      <c r="T43" s="21">
        <f t="shared" si="6"/>
        <v>0</v>
      </c>
      <c r="U43" s="22" t="s">
        <v>32</v>
      </c>
    </row>
    <row r="44" spans="2:21" ht="23.25">
      <c r="B44" s="66"/>
      <c r="C44" s="66"/>
      <c r="D44" s="88"/>
      <c r="E44" s="90"/>
      <c r="F44" s="196"/>
      <c r="G44" s="132"/>
      <c r="H44" s="196"/>
      <c r="I44" s="116"/>
      <c r="K44" s="107">
        <f>MAX(K41:K43)</f>
        <v>3</v>
      </c>
      <c r="L44" s="107">
        <f>MAX(L41:L43)</f>
        <v>0</v>
      </c>
      <c r="M44" s="107">
        <f>MAX(M41:M43)</f>
        <v>0</v>
      </c>
      <c r="N44" s="107">
        <f>MAX(N41:N43)</f>
        <v>0</v>
      </c>
      <c r="Q44" s="107">
        <f>MAX(Q41:Q43)</f>
        <v>3</v>
      </c>
      <c r="R44" s="107">
        <f>MAX(R41:R43)</f>
        <v>0</v>
      </c>
      <c r="S44" s="107">
        <f>MAX(S41:S43)</f>
        <v>0</v>
      </c>
      <c r="T44" s="107">
        <f>MAX(T41:T43)</f>
        <v>0</v>
      </c>
    </row>
    <row r="45" spans="2:21" ht="25.5">
      <c r="B45" s="23"/>
      <c r="C45" s="72">
        <v>8</v>
      </c>
      <c r="D45" s="235" t="s">
        <v>748</v>
      </c>
      <c r="E45" s="117"/>
      <c r="F45" s="196"/>
      <c r="G45" s="132"/>
      <c r="H45" s="196"/>
      <c r="I45" s="71"/>
    </row>
    <row r="46" spans="2:21" ht="23.25">
      <c r="B46" s="23"/>
      <c r="C46" s="83"/>
      <c r="D46" s="87" t="s">
        <v>1071</v>
      </c>
      <c r="E46" s="868" t="s">
        <v>212</v>
      </c>
      <c r="F46" s="196"/>
      <c r="G46" s="1568"/>
      <c r="H46" s="196"/>
      <c r="I46" s="1565" t="s">
        <v>1070</v>
      </c>
      <c r="K46" s="147">
        <v>0</v>
      </c>
      <c r="L46" s="147">
        <v>3</v>
      </c>
      <c r="M46" s="147">
        <v>0</v>
      </c>
      <c r="N46" s="147">
        <v>0</v>
      </c>
      <c r="Q46" s="21">
        <f t="shared" ref="Q46:T48" si="7">IF($E46="Oui",K46,0)</f>
        <v>0</v>
      </c>
      <c r="R46" s="21">
        <f t="shared" si="7"/>
        <v>3</v>
      </c>
      <c r="S46" s="21">
        <f t="shared" si="7"/>
        <v>0</v>
      </c>
      <c r="T46" s="21">
        <f t="shared" si="7"/>
        <v>0</v>
      </c>
      <c r="U46" s="22" t="s">
        <v>147</v>
      </c>
    </row>
    <row r="47" spans="2:21" ht="23.25">
      <c r="B47" s="23"/>
      <c r="C47" s="83"/>
      <c r="D47" s="87" t="s">
        <v>1072</v>
      </c>
      <c r="E47" s="868" t="s">
        <v>214</v>
      </c>
      <c r="F47" s="196"/>
      <c r="G47" s="1569"/>
      <c r="H47" s="196"/>
      <c r="I47" s="1566"/>
      <c r="K47" s="147">
        <v>0</v>
      </c>
      <c r="L47" s="147">
        <v>2</v>
      </c>
      <c r="M47" s="147">
        <v>0</v>
      </c>
      <c r="N47" s="147">
        <v>0</v>
      </c>
      <c r="Q47" s="21">
        <f t="shared" si="7"/>
        <v>0</v>
      </c>
      <c r="R47" s="21">
        <f t="shared" si="7"/>
        <v>0</v>
      </c>
      <c r="S47" s="21">
        <f t="shared" si="7"/>
        <v>0</v>
      </c>
      <c r="T47" s="21">
        <f t="shared" si="7"/>
        <v>0</v>
      </c>
      <c r="U47" s="22" t="s">
        <v>147</v>
      </c>
    </row>
    <row r="48" spans="2:21" ht="23.25">
      <c r="B48" s="23"/>
      <c r="C48" s="86"/>
      <c r="D48" s="103" t="s">
        <v>125</v>
      </c>
      <c r="E48" s="868" t="s">
        <v>214</v>
      </c>
      <c r="F48" s="196"/>
      <c r="G48" s="1570"/>
      <c r="H48" s="196"/>
      <c r="I48" s="1567"/>
      <c r="K48" s="147">
        <v>0</v>
      </c>
      <c r="L48" s="147">
        <v>1</v>
      </c>
      <c r="M48" s="147">
        <v>0</v>
      </c>
      <c r="N48" s="147">
        <v>0</v>
      </c>
      <c r="Q48" s="21">
        <f t="shared" si="7"/>
        <v>0</v>
      </c>
      <c r="R48" s="21">
        <f t="shared" si="7"/>
        <v>0</v>
      </c>
      <c r="S48" s="21">
        <f t="shared" si="7"/>
        <v>0</v>
      </c>
      <c r="T48" s="21">
        <f t="shared" si="7"/>
        <v>0</v>
      </c>
      <c r="U48" s="22" t="s">
        <v>147</v>
      </c>
    </row>
    <row r="49" spans="2:21" ht="23.25">
      <c r="B49" s="16"/>
      <c r="C49" s="66"/>
      <c r="D49" s="88"/>
      <c r="E49" s="90"/>
      <c r="F49" s="196"/>
      <c r="G49" s="133"/>
      <c r="H49" s="196"/>
      <c r="I49" s="90"/>
      <c r="K49" s="107">
        <f>MAX(K46:K48)</f>
        <v>0</v>
      </c>
      <c r="L49" s="107">
        <f>MAX(L46:L48)</f>
        <v>3</v>
      </c>
      <c r="M49" s="107">
        <f>MAX(M46:M48)</f>
        <v>0</v>
      </c>
      <c r="N49" s="107">
        <f>MAX(N46:N48)</f>
        <v>0</v>
      </c>
      <c r="Q49" s="107">
        <f>MAX(Q46:Q48)</f>
        <v>0</v>
      </c>
      <c r="R49" s="107">
        <f>MAX(R46:R48)</f>
        <v>3</v>
      </c>
      <c r="S49" s="107">
        <f>MAX(S46:S48)</f>
        <v>0</v>
      </c>
      <c r="T49" s="107">
        <f>MAX(T46:T48)</f>
        <v>0</v>
      </c>
    </row>
    <row r="50" spans="2:21" ht="25.5">
      <c r="B50" s="16"/>
      <c r="C50" s="72">
        <v>9</v>
      </c>
      <c r="D50" s="80" t="s">
        <v>756</v>
      </c>
      <c r="E50" s="117"/>
      <c r="F50" s="196"/>
      <c r="G50" s="132"/>
      <c r="H50" s="196"/>
      <c r="I50" s="71"/>
    </row>
    <row r="51" spans="2:21" ht="23.25">
      <c r="B51" s="16"/>
      <c r="C51" s="30"/>
      <c r="D51" s="76" t="s">
        <v>232</v>
      </c>
      <c r="E51" s="868" t="s">
        <v>212</v>
      </c>
      <c r="F51" s="196"/>
      <c r="G51" s="131"/>
      <c r="H51" s="196"/>
      <c r="I51" s="1562" t="s">
        <v>241</v>
      </c>
    </row>
    <row r="52" spans="2:21" ht="23.25">
      <c r="B52" s="16"/>
      <c r="C52" s="34"/>
      <c r="D52" s="77" t="s">
        <v>258</v>
      </c>
      <c r="E52" s="868" t="s">
        <v>212</v>
      </c>
      <c r="F52" s="196"/>
      <c r="G52" s="131"/>
      <c r="H52" s="196"/>
      <c r="I52" s="1563"/>
    </row>
    <row r="53" spans="2:21" ht="23.25">
      <c r="B53" s="16"/>
      <c r="C53" s="34"/>
      <c r="D53" s="77" t="s">
        <v>215</v>
      </c>
      <c r="E53" s="868" t="s">
        <v>212</v>
      </c>
      <c r="F53" s="196"/>
      <c r="G53" s="131"/>
      <c r="H53" s="196"/>
      <c r="I53" s="1563"/>
    </row>
    <row r="54" spans="2:21" ht="23.25">
      <c r="B54" s="16"/>
      <c r="C54" s="32"/>
      <c r="D54" s="78" t="s">
        <v>44</v>
      </c>
      <c r="E54" s="868" t="s">
        <v>214</v>
      </c>
      <c r="F54" s="196"/>
      <c r="G54" s="131"/>
      <c r="H54" s="196"/>
      <c r="I54" s="1564"/>
    </row>
    <row r="55" spans="2:21">
      <c r="C55" s="1053"/>
      <c r="D55" s="1053"/>
      <c r="E55" s="1053"/>
      <c r="F55" s="1053"/>
      <c r="G55" s="71"/>
      <c r="H55" s="71"/>
      <c r="I55" s="1053"/>
      <c r="Q55" s="146" t="s">
        <v>19</v>
      </c>
      <c r="R55" s="146" t="s">
        <v>7</v>
      </c>
      <c r="S55" s="146" t="s">
        <v>6</v>
      </c>
      <c r="T55" s="146" t="s">
        <v>5</v>
      </c>
    </row>
    <row r="56" spans="2:21" ht="30.75" customHeight="1">
      <c r="C56" s="146">
        <v>10</v>
      </c>
      <c r="D56" s="80" t="s">
        <v>757</v>
      </c>
      <c r="E56" s="868" t="s">
        <v>214</v>
      </c>
      <c r="F56" s="1053"/>
      <c r="G56" s="370"/>
      <c r="H56" s="1053"/>
      <c r="I56" s="136" t="s">
        <v>384</v>
      </c>
      <c r="Q56" s="147">
        <f>SUM(Q17,Q24,Q26,Q28,Q33,Q39,Q44,Q49)</f>
        <v>9</v>
      </c>
      <c r="R56" s="147">
        <f>SUM(R17,R24,R26,R28,R33,R39,R44,R49)</f>
        <v>6</v>
      </c>
      <c r="S56" s="147">
        <f>SUM(S17,S24,S26,S28,S33,S39,S44,S49)</f>
        <v>4</v>
      </c>
      <c r="T56" s="147">
        <f>SUM(T17,T24,T26,T28,T33,T39,T44,T49)</f>
        <v>5</v>
      </c>
      <c r="U56" s="35"/>
    </row>
    <row r="57" spans="2:21">
      <c r="C57" s="428"/>
      <c r="D57" s="71"/>
      <c r="E57" s="1062"/>
      <c r="F57" s="1063"/>
      <c r="G57" s="1059"/>
      <c r="H57" s="1063"/>
      <c r="I57" s="115"/>
      <c r="Q57" s="147">
        <f>SUM(K17,K24,K26,K28,K33,K39,K44,K49)</f>
        <v>11</v>
      </c>
      <c r="R57" s="147">
        <f>SUM(L17,L24,L26,L28,L33,L39,L44,L49)</f>
        <v>11</v>
      </c>
      <c r="S57" s="147">
        <f>SUM(M17,M24,M26,M28,M33,M39,M44,M49)</f>
        <v>13</v>
      </c>
      <c r="T57" s="147">
        <f>SUM(N17,N24,N26,N28,N33,N39,N44,N49)</f>
        <v>11</v>
      </c>
      <c r="U57" s="35"/>
    </row>
    <row r="58" spans="2:21" ht="30.75" customHeight="1">
      <c r="C58" s="428"/>
      <c r="D58" s="1594" t="s">
        <v>1073</v>
      </c>
      <c r="E58" s="1594"/>
      <c r="F58" s="1594"/>
      <c r="G58" s="1594"/>
      <c r="H58" s="1594"/>
      <c r="I58" s="1594"/>
      <c r="Q58" s="147">
        <f>(Q56/Q57)*Q59</f>
        <v>12.272727272727273</v>
      </c>
      <c r="R58" s="147">
        <f>(R56/R57)*R59</f>
        <v>8.1818181818181817</v>
      </c>
      <c r="S58" s="147">
        <f>(S56/S57)*S59</f>
        <v>4.6153846153846159</v>
      </c>
      <c r="T58" s="147">
        <f>(T56/T57)*T59</f>
        <v>6.8181818181818183</v>
      </c>
      <c r="U58" s="35" t="s">
        <v>609</v>
      </c>
    </row>
    <row r="59" spans="2:21" ht="30.75" customHeight="1">
      <c r="C59" s="1056"/>
      <c r="D59" s="1056"/>
      <c r="E59" s="1056"/>
      <c r="F59" s="1053"/>
      <c r="G59" s="1059"/>
      <c r="H59" s="1059"/>
      <c r="I59" s="1059"/>
      <c r="Q59" s="147">
        <v>15</v>
      </c>
      <c r="R59" s="147">
        <v>15</v>
      </c>
      <c r="S59" s="147">
        <v>15</v>
      </c>
      <c r="T59" s="147">
        <v>15</v>
      </c>
      <c r="U59" s="36" t="s">
        <v>213</v>
      </c>
    </row>
    <row r="60" spans="2:21" ht="30.75" customHeight="1">
      <c r="C60" s="72">
        <v>11</v>
      </c>
      <c r="D60" s="80" t="s">
        <v>1937</v>
      </c>
      <c r="E60" s="117"/>
      <c r="F60" s="196"/>
      <c r="G60" s="1060" t="s">
        <v>1936</v>
      </c>
      <c r="H60" s="1059"/>
      <c r="I60" s="1061" t="s">
        <v>1936</v>
      </c>
      <c r="Q60" s="302"/>
      <c r="R60" s="302"/>
      <c r="S60" s="302"/>
      <c r="T60" s="302"/>
      <c r="U60" s="36"/>
    </row>
    <row r="61" spans="2:21" ht="30.75" customHeight="1">
      <c r="C61" s="262" t="s">
        <v>507</v>
      </c>
      <c r="D61" s="76" t="s">
        <v>584</v>
      </c>
      <c r="E61" s="1054"/>
      <c r="F61" s="196"/>
      <c r="G61" s="868">
        <v>2</v>
      </c>
      <c r="H61" s="1053"/>
      <c r="I61" s="1582" t="s">
        <v>2253</v>
      </c>
      <c r="Q61" s="302"/>
      <c r="R61" s="302"/>
      <c r="S61" s="302"/>
      <c r="T61" s="302"/>
      <c r="U61" s="36"/>
    </row>
    <row r="62" spans="2:21" ht="30.75" customHeight="1">
      <c r="C62" s="262" t="s">
        <v>510</v>
      </c>
      <c r="D62" s="77" t="s">
        <v>582</v>
      </c>
      <c r="E62" s="1054"/>
      <c r="F62" s="196"/>
      <c r="G62" s="868">
        <v>3</v>
      </c>
      <c r="H62" s="1053"/>
      <c r="I62" s="1583"/>
      <c r="Q62" s="302"/>
      <c r="R62" s="302"/>
      <c r="S62" s="302"/>
      <c r="T62" s="302"/>
      <c r="U62" s="36"/>
    </row>
    <row r="63" spans="2:21" ht="30.75" customHeight="1">
      <c r="C63" s="262" t="s">
        <v>512</v>
      </c>
      <c r="D63" s="77" t="s">
        <v>583</v>
      </c>
      <c r="E63" s="1054"/>
      <c r="F63" s="196"/>
      <c r="G63" s="868">
        <v>1</v>
      </c>
      <c r="H63" s="1053"/>
      <c r="I63" s="1583"/>
      <c r="Q63" s="302"/>
      <c r="R63" s="302"/>
      <c r="S63" s="302"/>
      <c r="T63" s="302"/>
      <c r="U63" s="36"/>
    </row>
    <row r="64" spans="2:21" ht="30.75" customHeight="1">
      <c r="C64" s="262" t="s">
        <v>581</v>
      </c>
      <c r="D64" s="617" t="s">
        <v>1247</v>
      </c>
      <c r="E64" s="1055"/>
      <c r="F64" s="196"/>
      <c r="G64" s="868">
        <v>4</v>
      </c>
      <c r="H64" s="1053"/>
      <c r="I64" s="1584"/>
      <c r="Q64" s="302"/>
      <c r="R64" s="302"/>
      <c r="S64" s="302"/>
      <c r="T64" s="302"/>
      <c r="U64" s="36"/>
    </row>
    <row r="65" spans="2:22" ht="30.75" customHeight="1">
      <c r="C65" s="1056"/>
      <c r="D65" s="1056"/>
      <c r="E65" s="1056"/>
      <c r="F65" s="1053"/>
      <c r="G65" s="1059"/>
      <c r="H65" s="1059"/>
      <c r="I65" s="1059"/>
      <c r="Q65" s="302"/>
      <c r="R65" s="302"/>
      <c r="S65" s="302"/>
      <c r="T65" s="302"/>
      <c r="U65" s="36"/>
    </row>
    <row r="66" spans="2:22" ht="25.5">
      <c r="C66" s="72">
        <v>12</v>
      </c>
      <c r="D66" s="80" t="s">
        <v>576</v>
      </c>
      <c r="E66" s="117"/>
      <c r="F66" s="196"/>
      <c r="G66" s="1060" t="s">
        <v>759</v>
      </c>
      <c r="H66" s="1059"/>
      <c r="I66" s="1061" t="s">
        <v>758</v>
      </c>
      <c r="S66" s="36"/>
      <c r="T66" s="36"/>
      <c r="U66" s="36"/>
    </row>
    <row r="67" spans="2:22" ht="23.25">
      <c r="C67" s="262" t="s">
        <v>507</v>
      </c>
      <c r="D67" s="76" t="s">
        <v>584</v>
      </c>
      <c r="E67" s="1057">
        <f>G61</f>
        <v>2</v>
      </c>
      <c r="F67" s="196"/>
      <c r="G67" s="868" t="s">
        <v>587</v>
      </c>
      <c r="H67" s="1053"/>
      <c r="I67" s="1582" t="s">
        <v>2249</v>
      </c>
      <c r="Q67" s="302"/>
      <c r="R67" s="302"/>
      <c r="S67" s="302"/>
      <c r="T67" s="302"/>
      <c r="U67" s="303"/>
    </row>
    <row r="68" spans="2:22" ht="23.25">
      <c r="C68" s="262" t="s">
        <v>510</v>
      </c>
      <c r="D68" s="77" t="s">
        <v>582</v>
      </c>
      <c r="E68" s="1057">
        <f>G62</f>
        <v>3</v>
      </c>
      <c r="F68" s="196"/>
      <c r="G68" s="868" t="s">
        <v>590</v>
      </c>
      <c r="H68" s="1053"/>
      <c r="I68" s="1583"/>
    </row>
    <row r="69" spans="2:22" ht="25.5">
      <c r="C69" s="262" t="s">
        <v>512</v>
      </c>
      <c r="D69" s="77" t="s">
        <v>583</v>
      </c>
      <c r="E69" s="1057">
        <f>G63</f>
        <v>1</v>
      </c>
      <c r="F69" s="196"/>
      <c r="G69" s="868" t="s">
        <v>588</v>
      </c>
      <c r="H69" s="1053"/>
      <c r="I69" s="1583"/>
    </row>
    <row r="70" spans="2:22" ht="23.25">
      <c r="B70" s="16"/>
      <c r="C70" s="262" t="s">
        <v>581</v>
      </c>
      <c r="D70" s="617" t="s">
        <v>1247</v>
      </c>
      <c r="E70" s="1057">
        <f>G64</f>
        <v>4</v>
      </c>
      <c r="F70" s="196"/>
      <c r="G70" s="868" t="s">
        <v>588</v>
      </c>
      <c r="H70" s="1053"/>
      <c r="I70" s="1584"/>
    </row>
    <row r="71" spans="2:22" ht="23.25" customHeight="1">
      <c r="B71" s="16"/>
      <c r="C71" s="1053"/>
      <c r="D71" s="1053"/>
      <c r="E71" s="1053"/>
      <c r="F71" s="1053"/>
      <c r="G71" s="1053"/>
      <c r="H71" s="196"/>
      <c r="I71" s="1053"/>
    </row>
    <row r="72" spans="2:22" ht="25.5">
      <c r="B72" s="16"/>
      <c r="C72" s="72">
        <v>13</v>
      </c>
      <c r="D72" s="80" t="s">
        <v>1248</v>
      </c>
      <c r="E72" s="117"/>
      <c r="F72" s="196"/>
      <c r="G72" s="1060" t="s">
        <v>759</v>
      </c>
      <c r="H72" s="196"/>
      <c r="I72" s="371" t="s">
        <v>758</v>
      </c>
    </row>
    <row r="73" spans="2:22" ht="23.25">
      <c r="B73" s="16"/>
      <c r="C73" s="262" t="s">
        <v>515</v>
      </c>
      <c r="D73" s="76" t="s">
        <v>584</v>
      </c>
      <c r="E73" s="1058">
        <f>G61</f>
        <v>2</v>
      </c>
      <c r="F73" s="196"/>
      <c r="G73" s="868" t="s">
        <v>586</v>
      </c>
      <c r="H73" s="196"/>
      <c r="I73" s="1582" t="s">
        <v>2248</v>
      </c>
      <c r="V73" s="302"/>
    </row>
    <row r="74" spans="2:22" ht="23.25">
      <c r="B74" s="16"/>
      <c r="C74" s="263" t="s">
        <v>516</v>
      </c>
      <c r="D74" s="77" t="s">
        <v>582</v>
      </c>
      <c r="E74" s="1058">
        <f>G62</f>
        <v>3</v>
      </c>
      <c r="F74" s="196"/>
      <c r="G74" s="868" t="s">
        <v>586</v>
      </c>
      <c r="H74" s="196"/>
      <c r="I74" s="1583"/>
    </row>
    <row r="75" spans="2:22" ht="25.5">
      <c r="B75" s="16"/>
      <c r="C75" s="263" t="s">
        <v>518</v>
      </c>
      <c r="D75" s="77" t="s">
        <v>583</v>
      </c>
      <c r="E75" s="1058">
        <f>G63</f>
        <v>1</v>
      </c>
      <c r="F75" s="196"/>
      <c r="G75" s="868" t="s">
        <v>587</v>
      </c>
      <c r="H75" s="196"/>
      <c r="I75" s="1583"/>
    </row>
    <row r="76" spans="2:22" ht="23.25">
      <c r="B76" s="16"/>
      <c r="C76" s="264" t="s">
        <v>519</v>
      </c>
      <c r="D76" s="617" t="s">
        <v>1247</v>
      </c>
      <c r="E76" s="1058">
        <f>G64</f>
        <v>4</v>
      </c>
      <c r="F76" s="196"/>
      <c r="G76" s="868" t="s">
        <v>586</v>
      </c>
      <c r="H76" s="196"/>
      <c r="I76" s="1584"/>
    </row>
    <row r="77" spans="2:22" ht="23.25">
      <c r="B77" s="16"/>
      <c r="C77" s="1059"/>
      <c r="D77" s="1059"/>
      <c r="E77" s="1059"/>
      <c r="F77" s="196"/>
      <c r="G77" s="1059"/>
      <c r="H77" s="196"/>
      <c r="I77" s="1059"/>
    </row>
    <row r="78" spans="2:22" ht="23.25">
      <c r="B78" s="16"/>
      <c r="C78" s="72">
        <v>14</v>
      </c>
      <c r="D78" s="80" t="s">
        <v>610</v>
      </c>
      <c r="E78" s="117"/>
      <c r="F78" s="196"/>
      <c r="G78" s="1060" t="s">
        <v>759</v>
      </c>
      <c r="H78" s="196"/>
      <c r="I78" s="1061" t="s">
        <v>758</v>
      </c>
    </row>
    <row r="79" spans="2:22" ht="23.25">
      <c r="B79" s="16"/>
      <c r="C79" s="262" t="s">
        <v>529</v>
      </c>
      <c r="D79" s="76" t="s">
        <v>584</v>
      </c>
      <c r="E79" s="1057">
        <f>G61</f>
        <v>2</v>
      </c>
      <c r="F79" s="196"/>
      <c r="G79" s="868" t="s">
        <v>587</v>
      </c>
      <c r="H79" s="196"/>
      <c r="I79" s="1585" t="s">
        <v>2013</v>
      </c>
    </row>
    <row r="80" spans="2:22" ht="23.25">
      <c r="C80" s="262" t="s">
        <v>531</v>
      </c>
      <c r="D80" s="77" t="s">
        <v>582</v>
      </c>
      <c r="E80" s="1057">
        <f t="shared" ref="E80:E82" si="8">G62</f>
        <v>3</v>
      </c>
      <c r="F80" s="196"/>
      <c r="G80" s="868" t="s">
        <v>587</v>
      </c>
      <c r="H80" s="196"/>
      <c r="I80" s="1586"/>
    </row>
    <row r="81" spans="2:23" ht="25.5">
      <c r="C81" s="262" t="s">
        <v>532</v>
      </c>
      <c r="D81" s="77" t="s">
        <v>583</v>
      </c>
      <c r="E81" s="1057">
        <f t="shared" si="8"/>
        <v>1</v>
      </c>
      <c r="F81" s="196"/>
      <c r="G81" s="868" t="s">
        <v>588</v>
      </c>
      <c r="H81" s="196"/>
      <c r="I81" s="1586"/>
    </row>
    <row r="82" spans="2:23" s="26" customFormat="1" ht="21.75" customHeight="1" thickBot="1">
      <c r="B82" s="96" t="s">
        <v>243</v>
      </c>
      <c r="C82" s="262" t="s">
        <v>534</v>
      </c>
      <c r="D82" s="617" t="s">
        <v>1247</v>
      </c>
      <c r="E82" s="1057">
        <f t="shared" si="8"/>
        <v>4</v>
      </c>
      <c r="F82" s="196"/>
      <c r="G82" s="868" t="s">
        <v>587</v>
      </c>
      <c r="H82" s="196"/>
      <c r="I82" s="1587"/>
      <c r="J82" s="96"/>
      <c r="K82" s="96"/>
      <c r="L82" s="96"/>
      <c r="M82" s="96"/>
      <c r="N82" s="96"/>
      <c r="O82" s="123"/>
      <c r="P82" s="123"/>
      <c r="Q82" s="123"/>
      <c r="R82" s="123"/>
      <c r="S82" s="123"/>
      <c r="T82" s="123"/>
      <c r="U82" s="74"/>
      <c r="V82" s="28"/>
      <c r="W82" s="27"/>
    </row>
    <row r="83" spans="2:23" s="26" customFormat="1" ht="13.5" customHeight="1" thickTop="1">
      <c r="C83" s="1053"/>
      <c r="D83" s="1053"/>
      <c r="E83" s="1053"/>
      <c r="F83" s="1053"/>
      <c r="G83" s="1053"/>
      <c r="H83" s="1053"/>
      <c r="I83" s="1053"/>
      <c r="J83" s="28"/>
      <c r="K83" s="28"/>
      <c r="L83" s="28"/>
      <c r="M83" s="28"/>
      <c r="N83" s="28"/>
      <c r="O83" s="28"/>
      <c r="P83" s="28"/>
      <c r="Q83" s="28"/>
      <c r="R83" s="28"/>
      <c r="S83" s="28"/>
      <c r="T83" s="28"/>
      <c r="U83" s="75"/>
      <c r="V83" s="28"/>
      <c r="W83" s="27"/>
    </row>
    <row r="84" spans="2:23" ht="21.75" thickBot="1">
      <c r="C84" s="1588" t="s">
        <v>244</v>
      </c>
      <c r="D84" s="1588"/>
      <c r="E84" s="1588"/>
      <c r="F84" s="1588"/>
      <c r="G84" s="1588"/>
      <c r="H84" s="1588"/>
      <c r="I84" s="96"/>
    </row>
    <row r="85" spans="2:23" ht="16.5" thickTop="1" thickBot="1">
      <c r="C85" s="124"/>
      <c r="D85" s="125"/>
      <c r="E85" s="125"/>
      <c r="F85" s="125"/>
      <c r="G85" s="125"/>
      <c r="H85" s="126"/>
      <c r="I85" s="28"/>
    </row>
    <row r="86" spans="2:23">
      <c r="C86" s="1064"/>
      <c r="D86" s="1065"/>
      <c r="E86" s="1065"/>
      <c r="F86" s="1065"/>
      <c r="G86" s="1065"/>
      <c r="H86" s="1066"/>
      <c r="I86" s="1053"/>
      <c r="O86" s="1578" t="s">
        <v>11</v>
      </c>
      <c r="P86" s="1579"/>
      <c r="Q86" s="92" t="s">
        <v>19</v>
      </c>
      <c r="R86" s="92" t="s">
        <v>7</v>
      </c>
      <c r="S86" s="92" t="s">
        <v>6</v>
      </c>
      <c r="T86" s="93" t="s">
        <v>5</v>
      </c>
    </row>
    <row r="87" spans="2:23" ht="15" customHeight="1" thickBot="1">
      <c r="C87" s="1064"/>
      <c r="D87" s="1065"/>
      <c r="E87" s="1065"/>
      <c r="F87" s="1065"/>
      <c r="G87" s="1065"/>
      <c r="H87" s="1066"/>
      <c r="I87" s="1053"/>
      <c r="O87" s="1580" t="s">
        <v>13</v>
      </c>
      <c r="P87" s="1581"/>
      <c r="Q87" s="118">
        <f>Q58*98/Q59</f>
        <v>80.181818181818187</v>
      </c>
      <c r="R87" s="118">
        <f>R58*98/R59</f>
        <v>53.454545454545453</v>
      </c>
      <c r="S87" s="118">
        <f>S58*98/S59</f>
        <v>30.153846153846157</v>
      </c>
      <c r="T87" s="118">
        <f>T58*98/T59</f>
        <v>44.545454545454547</v>
      </c>
    </row>
    <row r="88" spans="2:23" ht="15.75" thickBot="1">
      <c r="C88" s="1064"/>
      <c r="D88" s="1067"/>
      <c r="E88" s="1065"/>
      <c r="F88" s="1065"/>
      <c r="G88" s="127" t="s">
        <v>22</v>
      </c>
      <c r="H88" s="1066"/>
      <c r="I88" s="1053"/>
      <c r="O88" s="1580" t="s">
        <v>15</v>
      </c>
      <c r="P88" s="1581"/>
      <c r="Q88" s="118">
        <v>1</v>
      </c>
      <c r="R88" s="118">
        <v>1</v>
      </c>
      <c r="S88" s="118">
        <v>1</v>
      </c>
      <c r="T88" s="119">
        <v>1</v>
      </c>
    </row>
    <row r="89" spans="2:23" ht="15.75" thickBot="1">
      <c r="C89" s="1064"/>
      <c r="D89" s="1068"/>
      <c r="E89" s="1065"/>
      <c r="F89" s="1065"/>
      <c r="G89" s="1575" t="s">
        <v>246</v>
      </c>
      <c r="H89" s="1066"/>
      <c r="I89" s="1053"/>
      <c r="O89" s="1571" t="s">
        <v>17</v>
      </c>
      <c r="P89" s="1572"/>
      <c r="Q89" s="120">
        <f>200-SUM(Q87:Q88)</f>
        <v>118.81818181818181</v>
      </c>
      <c r="R89" s="120">
        <f>200-SUM(R87:R88)</f>
        <v>145.54545454545456</v>
      </c>
      <c r="S89" s="120">
        <f>200-SUM(S87:S88)</f>
        <v>168.84615384615384</v>
      </c>
      <c r="T89" s="121">
        <f>200-SUM(T87:T88)</f>
        <v>154.45454545454544</v>
      </c>
    </row>
    <row r="90" spans="2:23">
      <c r="C90" s="1064"/>
      <c r="D90" s="1068"/>
      <c r="E90" s="1065"/>
      <c r="F90" s="1065"/>
      <c r="G90" s="1576"/>
      <c r="H90" s="1066"/>
      <c r="I90" s="1053"/>
    </row>
    <row r="91" spans="2:23">
      <c r="C91" s="1064"/>
      <c r="D91" s="1068"/>
      <c r="E91" s="1065"/>
      <c r="F91" s="1065"/>
      <c r="G91" s="1576"/>
      <c r="H91" s="1066"/>
      <c r="I91" s="1053"/>
    </row>
    <row r="92" spans="2:23">
      <c r="C92" s="1064"/>
      <c r="D92" s="1068"/>
      <c r="E92" s="1065"/>
      <c r="F92" s="1065"/>
      <c r="G92" s="1576"/>
      <c r="H92" s="1066"/>
      <c r="I92" s="1053"/>
    </row>
    <row r="93" spans="2:23">
      <c r="C93" s="1064"/>
      <c r="D93" s="1068"/>
      <c r="E93" s="1065"/>
      <c r="F93" s="1065"/>
      <c r="G93" s="1576"/>
      <c r="H93" s="1066"/>
      <c r="I93" s="1053"/>
    </row>
    <row r="94" spans="2:23">
      <c r="C94" s="1064"/>
      <c r="D94" s="1068"/>
      <c r="E94" s="1065"/>
      <c r="F94" s="1065"/>
      <c r="G94" s="1576"/>
      <c r="H94" s="1066"/>
      <c r="I94" s="1053"/>
    </row>
    <row r="95" spans="2:23">
      <c r="C95" s="1064"/>
      <c r="D95" s="1068"/>
      <c r="E95" s="1065"/>
      <c r="F95" s="1065"/>
      <c r="G95" s="1576"/>
      <c r="H95" s="1066"/>
      <c r="I95" s="1053"/>
      <c r="O95" s="1573" t="s">
        <v>10</v>
      </c>
      <c r="P95" s="1574"/>
    </row>
    <row r="96" spans="2:23">
      <c r="C96" s="1064"/>
      <c r="D96" s="1068"/>
      <c r="E96" s="1065"/>
      <c r="F96" s="1065"/>
      <c r="G96" s="1576"/>
      <c r="H96" s="1066"/>
      <c r="I96" s="1053"/>
      <c r="O96" s="94"/>
      <c r="P96" s="95"/>
    </row>
    <row r="97" spans="3:16">
      <c r="C97" s="1064"/>
      <c r="D97" s="1068"/>
      <c r="E97" s="1065"/>
      <c r="F97" s="1065"/>
      <c r="G97" s="1576"/>
      <c r="H97" s="1066"/>
      <c r="I97" s="1053"/>
      <c r="O97" s="37" t="s">
        <v>12</v>
      </c>
      <c r="P97" s="38">
        <v>0</v>
      </c>
    </row>
    <row r="98" spans="3:16" ht="15.75" thickBot="1">
      <c r="C98" s="1064"/>
      <c r="D98" s="1068"/>
      <c r="E98" s="1065"/>
      <c r="F98" s="1065"/>
      <c r="G98" s="1577"/>
      <c r="H98" s="1066"/>
      <c r="I98" s="1053"/>
      <c r="O98" s="37" t="s">
        <v>14</v>
      </c>
      <c r="P98" s="38">
        <v>100</v>
      </c>
    </row>
    <row r="99" spans="3:16">
      <c r="C99" s="1064"/>
      <c r="D99" s="1068"/>
      <c r="E99" s="1065"/>
      <c r="F99" s="1065"/>
      <c r="G99" s="1065"/>
      <c r="H99" s="1066"/>
      <c r="I99" s="1053"/>
      <c r="O99" s="40" t="s">
        <v>16</v>
      </c>
      <c r="P99" s="38"/>
    </row>
    <row r="100" spans="3:16">
      <c r="C100" s="1064"/>
      <c r="D100" s="1068"/>
      <c r="E100" s="1065"/>
      <c r="F100" s="1065"/>
      <c r="G100" s="1065"/>
      <c r="H100" s="1066"/>
      <c r="I100" s="1053"/>
      <c r="O100" s="40" t="s">
        <v>18</v>
      </c>
      <c r="P100" s="39"/>
    </row>
    <row r="101" spans="3:16">
      <c r="C101" s="1064"/>
      <c r="D101" s="1068"/>
      <c r="E101" s="1065"/>
      <c r="F101" s="1065"/>
      <c r="G101" s="1065"/>
      <c r="H101" s="1066"/>
      <c r="I101" s="1053"/>
      <c r="O101" s="43" t="s">
        <v>9</v>
      </c>
      <c r="P101" s="39"/>
    </row>
    <row r="102" spans="3:16">
      <c r="C102" s="1064"/>
      <c r="D102" s="1068"/>
      <c r="E102" s="1065"/>
      <c r="F102" s="1065"/>
      <c r="G102" s="1065"/>
      <c r="H102" s="1066"/>
      <c r="I102" s="1053"/>
      <c r="O102" s="41" t="s">
        <v>14</v>
      </c>
      <c r="P102" s="42">
        <v>100</v>
      </c>
    </row>
    <row r="103" spans="3:16" ht="15.75" thickBot="1">
      <c r="C103" s="1064"/>
      <c r="D103" s="1069"/>
      <c r="E103" s="1065"/>
      <c r="F103" s="1065"/>
      <c r="G103" s="1065"/>
      <c r="H103" s="1066"/>
      <c r="I103" s="1053"/>
    </row>
    <row r="104" spans="3:16" ht="15.75" thickBot="1">
      <c r="C104" s="1070"/>
      <c r="D104" s="1071"/>
      <c r="E104" s="1071"/>
      <c r="F104" s="1071"/>
      <c r="G104" s="1071"/>
      <c r="H104" s="1072"/>
      <c r="I104" s="1053"/>
    </row>
    <row r="105" spans="3:16" ht="15.75" thickTop="1">
      <c r="C105" s="1053"/>
      <c r="D105" s="1053"/>
      <c r="E105" s="1053"/>
      <c r="F105" s="1053"/>
      <c r="G105" s="1053"/>
      <c r="H105" s="1053"/>
      <c r="I105" s="1053"/>
    </row>
  </sheetData>
  <sheetProtection sheet="1" objects="1" scenarios="1" sort="0" autoFilter="0"/>
  <customSheetViews>
    <customSheetView guid="{0E0D9003-12DF-4E33-969D-E7E93BBD195D}" scale="90" showPageBreaks="1" showGridLines="0" hiddenColumns="1" topLeftCell="B52">
      <selection activeCell="G69" sqref="G69"/>
      <pageMargins left="0.7" right="0.7" top="0.75" bottom="0.75" header="0.3" footer="0.3"/>
      <pageSetup paperSize="9" scale="55" orientation="portrait"/>
    </customSheetView>
  </customSheetViews>
  <mergeCells count="26">
    <mergeCell ref="I61:I64"/>
    <mergeCell ref="C2:D2"/>
    <mergeCell ref="E2:I2"/>
    <mergeCell ref="D58:I58"/>
    <mergeCell ref="C3:D5"/>
    <mergeCell ref="E3:I5"/>
    <mergeCell ref="C8:D8"/>
    <mergeCell ref="I30:I32"/>
    <mergeCell ref="I35:I38"/>
    <mergeCell ref="I73:I76"/>
    <mergeCell ref="I67:I70"/>
    <mergeCell ref="I79:I82"/>
    <mergeCell ref="C84:H84"/>
    <mergeCell ref="O88:P88"/>
    <mergeCell ref="O89:P89"/>
    <mergeCell ref="O95:P95"/>
    <mergeCell ref="G89:G98"/>
    <mergeCell ref="O86:P86"/>
    <mergeCell ref="O87:P87"/>
    <mergeCell ref="K10:N10"/>
    <mergeCell ref="I51:I54"/>
    <mergeCell ref="I46:I48"/>
    <mergeCell ref="G30:G32"/>
    <mergeCell ref="G46:G48"/>
    <mergeCell ref="G41:G43"/>
    <mergeCell ref="I41:I43"/>
  </mergeCells>
  <conditionalFormatting sqref="G61:G64">
    <cfRule type="duplicateValues" dxfId="12" priority="1"/>
  </conditionalFormatting>
  <dataValidations count="1">
    <dataValidation type="list" allowBlank="1" showInputMessage="1" showErrorMessage="1" sqref="E56:E57">
      <formula1>",Oui,Non"</formula1>
    </dataValidation>
  </dataValidations>
  <pageMargins left="0.70866141732283472" right="0.70866141732283472" top="0.74803149606299213" bottom="0.74803149606299213" header="0.31496062992125984" footer="0.31496062992125984"/>
  <pageSetup paperSize="9" scale="40" orientation="landscape" r:id="rId1"/>
  <ignoredErrors>
    <ignoredError sqref="E67:E70 E73:E76"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References!$A$2:$A$3</xm:f>
          </x14:formula1>
          <xm:sqref>E11:E16 E19:E23 E25 E27 E30:E32 E35:E38 E41:E43 E46:E48 E51:E54 E77</xm:sqref>
        </x14:dataValidation>
        <x14:dataValidation type="list" allowBlank="1" showInputMessage="1" showErrorMessage="1">
          <x14:formula1>
            <xm:f>References!$A$66:$A$69</xm:f>
          </x14:formula1>
          <xm:sqref>G67:G70 G73:G76 G79:G82</xm:sqref>
        </x14:dataValidation>
        <x14:dataValidation type="list" allowBlank="1" showInputMessage="1" showErrorMessage="1">
          <x14:formula1>
            <xm:f>References!$D$66:$D$69</xm:f>
          </x14:formula1>
          <xm:sqref>G61:G64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filterMode="1">
    <tabColor theme="3" tint="-0.249977111117893"/>
  </sheetPr>
  <dimension ref="A1:AI921"/>
  <sheetViews>
    <sheetView topLeftCell="A23" zoomScale="70" zoomScaleNormal="70" zoomScaleSheetLayoutView="40" zoomScalePageLayoutView="90" workbookViewId="0">
      <selection activeCell="E23" sqref="E23"/>
    </sheetView>
  </sheetViews>
  <sheetFormatPr baseColWidth="10" defaultColWidth="9.140625" defaultRowHeight="12.75"/>
  <cols>
    <col min="1" max="1" width="10.7109375" style="201" customWidth="1"/>
    <col min="2" max="2" width="27.7109375" style="201" customWidth="1"/>
    <col min="3" max="3" width="112.85546875" style="292" customWidth="1"/>
    <col min="4" max="4" width="18" style="201" customWidth="1"/>
    <col min="5" max="5" width="24.42578125" style="291" customWidth="1"/>
    <col min="6" max="6" width="18.28515625" style="291" customWidth="1"/>
    <col min="7" max="7" width="13.85546875" style="201" customWidth="1"/>
    <col min="8" max="8" width="19.28515625" style="201" customWidth="1"/>
    <col min="9" max="9" width="25.28515625" style="201" customWidth="1"/>
    <col min="10" max="10" width="40.42578125" style="201" customWidth="1"/>
    <col min="11" max="11" width="2.42578125" style="201" customWidth="1"/>
    <col min="12" max="16" width="6.7109375" style="201" customWidth="1"/>
    <col min="17" max="17" width="3.28515625" style="201" customWidth="1"/>
    <col min="18" max="18" width="9.42578125" style="201" customWidth="1"/>
    <col min="19" max="19" width="8.7109375" style="201" bestFit="1" customWidth="1"/>
    <col min="20" max="20" width="8.5703125" style="201" bestFit="1" customWidth="1"/>
    <col min="21" max="21" width="9.140625" style="201"/>
    <col min="22" max="22" width="8.5703125" style="201" bestFit="1" customWidth="1"/>
    <col min="23" max="31" width="9.140625" style="201"/>
    <col min="32" max="32" width="2.5703125" style="201" customWidth="1"/>
    <col min="33" max="16384" width="9.140625" style="201"/>
  </cols>
  <sheetData>
    <row r="1" spans="1:35" s="198" customFormat="1" ht="33" customHeight="1">
      <c r="A1" s="1168" t="s">
        <v>450</v>
      </c>
      <c r="B1" s="1169"/>
      <c r="C1" s="1170"/>
      <c r="D1" s="349"/>
      <c r="E1" s="349"/>
      <c r="F1" s="349"/>
      <c r="G1" s="1169"/>
      <c r="H1" s="1171"/>
      <c r="I1" s="1171"/>
      <c r="J1" s="1171"/>
      <c r="K1" s="1172"/>
      <c r="L1" s="1173"/>
      <c r="M1" s="1173"/>
      <c r="N1" s="1173"/>
      <c r="O1" s="1173"/>
      <c r="P1" s="1173"/>
      <c r="Q1" s="1173"/>
      <c r="R1" s="1168"/>
      <c r="S1" s="1168"/>
      <c r="T1" s="1168"/>
      <c r="U1" s="1168"/>
      <c r="V1" s="1168"/>
      <c r="W1" s="1168"/>
      <c r="X1" s="1168"/>
      <c r="Y1" s="1168"/>
      <c r="Z1" s="1168"/>
      <c r="AA1" s="1168"/>
      <c r="AB1" s="1168"/>
      <c r="AC1" s="1168"/>
      <c r="AD1" s="1168"/>
      <c r="AE1" s="1168"/>
      <c r="AF1" s="1168"/>
      <c r="AG1" s="1168"/>
      <c r="AH1" s="1168"/>
      <c r="AI1" s="1168"/>
    </row>
    <row r="2" spans="1:35" s="199" customFormat="1" ht="27" customHeight="1">
      <c r="A2" s="1174" t="s">
        <v>2225</v>
      </c>
      <c r="B2" s="1175"/>
      <c r="C2" s="1176" t="s">
        <v>591</v>
      </c>
      <c r="D2" s="1176"/>
      <c r="E2" s="1177"/>
      <c r="F2" s="1177"/>
      <c r="G2" s="1176"/>
      <c r="H2" s="1178">
        <f>Compute0!$C$4</f>
        <v>4</v>
      </c>
      <c r="I2" s="1178"/>
      <c r="J2" s="1178"/>
      <c r="K2" s="1179"/>
      <c r="L2" s="1180"/>
      <c r="M2" s="1180"/>
      <c r="N2" s="1180"/>
      <c r="O2" s="1180"/>
      <c r="P2" s="1180"/>
      <c r="Q2" s="1180"/>
      <c r="R2" s="1174"/>
      <c r="S2" s="1174"/>
      <c r="T2" s="1174"/>
      <c r="U2" s="1174"/>
      <c r="V2" s="1174"/>
      <c r="W2" s="1174"/>
      <c r="X2" s="1174"/>
      <c r="Y2" s="1174"/>
      <c r="Z2" s="1174"/>
      <c r="AA2" s="1174"/>
      <c r="AB2" s="1174"/>
      <c r="AC2" s="1174"/>
      <c r="AD2" s="1174"/>
      <c r="AE2" s="1174"/>
      <c r="AF2" s="1174"/>
      <c r="AG2" s="1174"/>
      <c r="AH2" s="1174"/>
      <c r="AI2" s="1174"/>
    </row>
    <row r="3" spans="1:35" ht="130.5" thickBot="1">
      <c r="A3" s="1181"/>
      <c r="B3" s="1182"/>
      <c r="C3" s="1182"/>
      <c r="D3" s="1182"/>
      <c r="E3" s="348"/>
      <c r="F3" s="348"/>
      <c r="G3" s="1182"/>
      <c r="H3" s="1183"/>
      <c r="I3" s="1183"/>
      <c r="J3" s="1183"/>
      <c r="K3" s="1184"/>
      <c r="L3" s="1185" t="s">
        <v>451</v>
      </c>
      <c r="M3" s="1185" t="s">
        <v>452</v>
      </c>
      <c r="N3" s="1185" t="s">
        <v>453</v>
      </c>
      <c r="O3" s="1185" t="s">
        <v>65</v>
      </c>
      <c r="P3" s="1185" t="s">
        <v>454</v>
      </c>
      <c r="Q3" s="1186"/>
      <c r="R3" s="1187" t="s">
        <v>294</v>
      </c>
      <c r="S3" s="1187" t="s">
        <v>574</v>
      </c>
      <c r="T3" s="1187" t="s">
        <v>1559</v>
      </c>
      <c r="U3" s="1187" t="s">
        <v>805</v>
      </c>
      <c r="V3" s="1187" t="s">
        <v>68</v>
      </c>
      <c r="W3" s="1187" t="s">
        <v>139</v>
      </c>
      <c r="X3" s="1187" t="s">
        <v>72</v>
      </c>
      <c r="Y3" s="1187" t="s">
        <v>1548</v>
      </c>
      <c r="Z3" s="1187" t="s">
        <v>379</v>
      </c>
      <c r="AA3" s="1187" t="s">
        <v>288</v>
      </c>
      <c r="AB3" s="1187" t="s">
        <v>75</v>
      </c>
      <c r="AC3" s="1187" t="s">
        <v>67</v>
      </c>
      <c r="AD3" s="1187" t="s">
        <v>709</v>
      </c>
      <c r="AE3" s="1187" t="s">
        <v>65</v>
      </c>
      <c r="AF3" s="1188"/>
      <c r="AG3" s="25"/>
      <c r="AH3" s="25"/>
      <c r="AI3" s="25"/>
    </row>
    <row r="4" spans="1:35" s="202" customFormat="1" ht="70.5" customHeight="1" thickBot="1">
      <c r="A4" s="1189" t="s">
        <v>455</v>
      </c>
      <c r="B4" s="1190" t="s">
        <v>456</v>
      </c>
      <c r="C4" s="1190" t="s">
        <v>457</v>
      </c>
      <c r="D4" s="1190" t="s">
        <v>619</v>
      </c>
      <c r="E4" s="1191" t="s">
        <v>621</v>
      </c>
      <c r="F4" s="1191" t="s">
        <v>1836</v>
      </c>
      <c r="G4" s="1191" t="s">
        <v>620</v>
      </c>
      <c r="H4" s="1192" t="s">
        <v>458</v>
      </c>
      <c r="I4" s="1192" t="s">
        <v>459</v>
      </c>
      <c r="J4" s="1192" t="s">
        <v>685</v>
      </c>
      <c r="K4" s="1193"/>
      <c r="L4" s="1194" t="s">
        <v>460</v>
      </c>
      <c r="M4" s="1194" t="s">
        <v>461</v>
      </c>
      <c r="N4" s="1194" t="s">
        <v>462</v>
      </c>
      <c r="O4" s="1194" t="s">
        <v>463</v>
      </c>
      <c r="P4" s="1194" t="s">
        <v>464</v>
      </c>
      <c r="Q4" s="1195"/>
      <c r="R4" s="1196" t="s">
        <v>295</v>
      </c>
      <c r="S4" s="1197" t="s">
        <v>358</v>
      </c>
      <c r="T4" s="1197" t="s">
        <v>1544</v>
      </c>
      <c r="U4" s="1197" t="s">
        <v>1546</v>
      </c>
      <c r="V4" s="1197" t="s">
        <v>281</v>
      </c>
      <c r="W4" s="1197" t="s">
        <v>712</v>
      </c>
      <c r="X4" s="1197" t="s">
        <v>296</v>
      </c>
      <c r="Y4" s="1197" t="s">
        <v>1549</v>
      </c>
      <c r="Z4" s="1197" t="s">
        <v>380</v>
      </c>
      <c r="AA4" s="1197" t="s">
        <v>286</v>
      </c>
      <c r="AB4" s="1197" t="s">
        <v>283</v>
      </c>
      <c r="AC4" s="1197" t="s">
        <v>282</v>
      </c>
      <c r="AD4" s="1197" t="s">
        <v>710</v>
      </c>
      <c r="AE4" s="1198" t="s">
        <v>1545</v>
      </c>
      <c r="AF4" s="1199"/>
      <c r="AG4" s="1189"/>
      <c r="AH4" s="1189"/>
      <c r="AI4" s="1189"/>
    </row>
    <row r="5" spans="1:35" s="203" customFormat="1" ht="18.75" hidden="1" customHeight="1">
      <c r="A5" s="1283">
        <v>5</v>
      </c>
      <c r="B5" s="1284" t="s">
        <v>465</v>
      </c>
      <c r="C5" s="1285"/>
      <c r="D5" s="1285"/>
      <c r="E5" s="1286"/>
      <c r="F5" s="1286"/>
      <c r="G5" s="1285"/>
      <c r="H5" s="1287"/>
      <c r="I5" s="1287"/>
      <c r="J5" s="1287"/>
      <c r="K5" s="1288"/>
      <c r="L5" s="1289"/>
      <c r="M5" s="1290"/>
      <c r="N5" s="1290"/>
      <c r="O5" s="1290"/>
      <c r="P5" s="1291"/>
      <c r="Q5" s="1292"/>
      <c r="R5" s="1293"/>
      <c r="S5" s="1294"/>
      <c r="T5" s="1294"/>
      <c r="U5" s="1294"/>
      <c r="V5" s="1294"/>
      <c r="W5" s="1294"/>
      <c r="X5" s="1294"/>
      <c r="Y5" s="1294"/>
      <c r="Z5" s="1294"/>
      <c r="AA5" s="1294"/>
      <c r="AB5" s="1294"/>
      <c r="AC5" s="1294"/>
      <c r="AD5" s="1294"/>
      <c r="AE5" s="1295"/>
      <c r="AF5" s="1296"/>
      <c r="AG5" s="1284"/>
      <c r="AH5" s="1284"/>
      <c r="AI5" s="1284"/>
    </row>
    <row r="6" spans="1:35" s="206" customFormat="1" ht="70.5" customHeight="1">
      <c r="A6" s="1200" t="s">
        <v>466</v>
      </c>
      <c r="B6" s="1201" t="s">
        <v>467</v>
      </c>
      <c r="C6" s="1202" t="s">
        <v>1249</v>
      </c>
      <c r="D6" s="1203" t="s">
        <v>121</v>
      </c>
      <c r="E6" s="1204">
        <f>IF(AND((INDEX(Compute0a!$R$25:$R$27,MATCH(D6,Compute0a!$Q$25:$Q$27,0)))&lt;=(INDEX(Compute0a!$O$25:$O$39,MATCH(G6,Compute0a!$B$25:$B$39,0))),F6=""),1,0)</f>
        <v>1</v>
      </c>
      <c r="F6" s="868"/>
      <c r="G6" s="1205" t="s">
        <v>295</v>
      </c>
      <c r="H6" s="1206">
        <f>IF(E6=1,1,0)</f>
        <v>1</v>
      </c>
      <c r="I6" s="868" t="s">
        <v>60</v>
      </c>
      <c r="J6" s="868" t="s">
        <v>682</v>
      </c>
      <c r="K6" s="1207"/>
      <c r="L6" s="1208">
        <v>0</v>
      </c>
      <c r="M6" s="1208">
        <v>1</v>
      </c>
      <c r="N6" s="1208">
        <v>0</v>
      </c>
      <c r="O6" s="1208">
        <v>0</v>
      </c>
      <c r="P6" s="1208">
        <v>1</v>
      </c>
      <c r="Q6" s="1209"/>
      <c r="R6" s="1208">
        <v>1</v>
      </c>
      <c r="S6" s="1208">
        <v>0</v>
      </c>
      <c r="T6" s="1208">
        <v>0</v>
      </c>
      <c r="U6" s="1208">
        <v>0</v>
      </c>
      <c r="V6" s="1208">
        <v>0</v>
      </c>
      <c r="W6" s="1208">
        <v>0</v>
      </c>
      <c r="X6" s="1208">
        <v>0</v>
      </c>
      <c r="Y6" s="1208">
        <v>0</v>
      </c>
      <c r="Z6" s="1208">
        <v>0</v>
      </c>
      <c r="AA6" s="1208">
        <v>0</v>
      </c>
      <c r="AB6" s="1208">
        <v>0</v>
      </c>
      <c r="AC6" s="1208">
        <v>0</v>
      </c>
      <c r="AD6" s="1208">
        <v>0</v>
      </c>
      <c r="AE6" s="1208">
        <v>0</v>
      </c>
      <c r="AF6" s="1210"/>
      <c r="AG6" s="1211"/>
      <c r="AH6" s="1211"/>
      <c r="AI6" s="1211"/>
    </row>
    <row r="7" spans="1:35" s="206" customFormat="1" ht="60" customHeight="1">
      <c r="A7" s="1200" t="s">
        <v>468</v>
      </c>
      <c r="B7" s="1297"/>
      <c r="C7" s="1298" t="s">
        <v>299</v>
      </c>
      <c r="D7" s="1203" t="s">
        <v>121</v>
      </c>
      <c r="E7" s="1204">
        <f>IF(AND((INDEX(Compute0a!$R$25:$R$27,MATCH(D7,Compute0a!$Q$25:$Q$27,0)))&lt;=(INDEX(Compute0a!$O$25:$O$39,MATCH(G7,Compute0a!$B$25:$B$39,0))),F7=""),1,0)</f>
        <v>1</v>
      </c>
      <c r="F7" s="868"/>
      <c r="G7" s="1224" t="s">
        <v>295</v>
      </c>
      <c r="H7" s="1206">
        <v>0</v>
      </c>
      <c r="I7" s="1299"/>
      <c r="J7" s="1206"/>
      <c r="K7" s="1207"/>
      <c r="L7" s="1300"/>
      <c r="M7" s="1300"/>
      <c r="N7" s="1300"/>
      <c r="O7" s="1300"/>
      <c r="P7" s="1300"/>
      <c r="Q7" s="1209"/>
      <c r="R7" s="1301"/>
      <c r="S7" s="1302"/>
      <c r="T7" s="1302"/>
      <c r="U7" s="1302"/>
      <c r="V7" s="1302"/>
      <c r="W7" s="1302"/>
      <c r="X7" s="1302"/>
      <c r="Y7" s="1302"/>
      <c r="Z7" s="1302"/>
      <c r="AA7" s="1302"/>
      <c r="AB7" s="1302"/>
      <c r="AC7" s="1302"/>
      <c r="AD7" s="1302"/>
      <c r="AE7" s="1303"/>
      <c r="AF7" s="1210"/>
      <c r="AG7" s="1211"/>
      <c r="AH7" s="1211"/>
      <c r="AI7" s="1211"/>
    </row>
    <row r="8" spans="1:35" s="203" customFormat="1" ht="76.5" customHeight="1">
      <c r="A8" s="1200" t="s">
        <v>469</v>
      </c>
      <c r="B8" s="1304"/>
      <c r="C8" s="1298" t="s">
        <v>297</v>
      </c>
      <c r="D8" s="1305" t="s">
        <v>121</v>
      </c>
      <c r="E8" s="1204">
        <f>IF(AND((INDEX(Compute0a!$R$25:$R$27,MATCH(D8,Compute0a!$Q$25:$Q$27,0)))&lt;=(INDEX(Compute0a!$O$25:$O$39,MATCH(G8,Compute0a!$B$25:$B$39,0))),F8=""),1,0)</f>
        <v>1</v>
      </c>
      <c r="F8" s="868"/>
      <c r="G8" s="1205" t="s">
        <v>295</v>
      </c>
      <c r="H8" s="1215">
        <v>0</v>
      </c>
      <c r="I8" s="1306"/>
      <c r="J8" s="1425"/>
      <c r="K8" s="1207"/>
      <c r="L8" s="1307"/>
      <c r="M8" s="1307"/>
      <c r="N8" s="1307"/>
      <c r="O8" s="1307"/>
      <c r="P8" s="1307"/>
      <c r="Q8" s="1308"/>
      <c r="R8" s="1301"/>
      <c r="S8" s="1301"/>
      <c r="T8" s="1301"/>
      <c r="U8" s="1301"/>
      <c r="V8" s="1301"/>
      <c r="W8" s="1301"/>
      <c r="X8" s="1301"/>
      <c r="Y8" s="1301"/>
      <c r="Z8" s="1301"/>
      <c r="AA8" s="1301"/>
      <c r="AB8" s="1301"/>
      <c r="AC8" s="1301"/>
      <c r="AD8" s="1301"/>
      <c r="AE8" s="1301"/>
      <c r="AF8" s="1296"/>
      <c r="AG8" s="1284"/>
      <c r="AH8" s="1284"/>
      <c r="AI8" s="1284"/>
    </row>
    <row r="9" spans="1:35" s="203" customFormat="1" ht="76.5" hidden="1" customHeight="1">
      <c r="A9" s="1309" t="s">
        <v>644</v>
      </c>
      <c r="B9" s="1310"/>
      <c r="C9" s="1311" t="s">
        <v>943</v>
      </c>
      <c r="D9" s="1312" t="s">
        <v>122</v>
      </c>
      <c r="E9" s="1204">
        <f>IF(AND((INDEX(Compute0a!$R$25:$R$27,MATCH(D9,Compute0a!$Q$25:$Q$27,0)))&lt;=(INDEX(Compute0a!$O$25:$O$39,MATCH(G9,Compute0a!$B$25:$B$39,0))),F9=""),1,0)</f>
        <v>0</v>
      </c>
      <c r="F9" s="868"/>
      <c r="G9" s="1205" t="s">
        <v>295</v>
      </c>
      <c r="H9" s="1215">
        <v>0</v>
      </c>
      <c r="I9" s="1306"/>
      <c r="J9" s="1215"/>
      <c r="K9" s="1207"/>
      <c r="L9" s="1313"/>
      <c r="M9" s="1313"/>
      <c r="N9" s="1313"/>
      <c r="O9" s="1313"/>
      <c r="P9" s="1313"/>
      <c r="Q9" s="1308"/>
      <c r="R9" s="1301"/>
      <c r="S9" s="1301"/>
      <c r="T9" s="1301"/>
      <c r="U9" s="1301"/>
      <c r="V9" s="1301"/>
      <c r="W9" s="1301"/>
      <c r="X9" s="1301"/>
      <c r="Y9" s="1301"/>
      <c r="Z9" s="1301"/>
      <c r="AA9" s="1301"/>
      <c r="AB9" s="1301"/>
      <c r="AC9" s="1301"/>
      <c r="AD9" s="1301"/>
      <c r="AE9" s="1301"/>
      <c r="AF9" s="1296"/>
      <c r="AG9" s="1284"/>
      <c r="AH9" s="1284"/>
      <c r="AI9" s="1284"/>
    </row>
    <row r="10" spans="1:35" s="203" customFormat="1" ht="25.5" hidden="1">
      <c r="A10" s="1314" t="s">
        <v>1467</v>
      </c>
      <c r="B10" s="1304"/>
      <c r="C10" s="1298" t="s">
        <v>298</v>
      </c>
      <c r="D10" s="1305" t="s">
        <v>123</v>
      </c>
      <c r="E10" s="1204">
        <f>IF(AND((INDEX(Compute0a!$R$25:$R$27,MATCH(D10,Compute0a!$Q$25:$Q$27,0)))&lt;=(INDEX(Compute0a!$O$25:$O$39,MATCH(G10,Compute0a!$B$25:$B$39,0))),F10=""),1,0)</f>
        <v>0</v>
      </c>
      <c r="F10" s="868"/>
      <c r="G10" s="1205" t="s">
        <v>295</v>
      </c>
      <c r="H10" s="1215">
        <v>0</v>
      </c>
      <c r="I10" s="1306"/>
      <c r="J10" s="1215"/>
      <c r="K10" s="1207"/>
      <c r="L10" s="1307"/>
      <c r="M10" s="1307"/>
      <c r="N10" s="1307"/>
      <c r="O10" s="1307"/>
      <c r="P10" s="1307"/>
      <c r="Q10" s="1308"/>
      <c r="R10" s="1301"/>
      <c r="S10" s="1301"/>
      <c r="T10" s="1301"/>
      <c r="U10" s="1301"/>
      <c r="V10" s="1301"/>
      <c r="W10" s="1301"/>
      <c r="X10" s="1301"/>
      <c r="Y10" s="1301"/>
      <c r="Z10" s="1301"/>
      <c r="AA10" s="1301"/>
      <c r="AB10" s="1301"/>
      <c r="AC10" s="1301"/>
      <c r="AD10" s="1301"/>
      <c r="AE10" s="1301"/>
      <c r="AF10" s="1296"/>
      <c r="AG10" s="1284"/>
      <c r="AH10" s="1284"/>
      <c r="AI10" s="1284"/>
    </row>
    <row r="11" spans="1:35" s="203" customFormat="1" ht="18.75" hidden="1" customHeight="1">
      <c r="A11" s="1283">
        <v>6</v>
      </c>
      <c r="B11" s="1284" t="s">
        <v>470</v>
      </c>
      <c r="C11" s="1285"/>
      <c r="D11" s="1285"/>
      <c r="E11" s="1284"/>
      <c r="F11" s="1284"/>
      <c r="G11" s="1285"/>
      <c r="H11" s="1287"/>
      <c r="I11" s="1287"/>
      <c r="J11" s="1315"/>
      <c r="K11" s="1316"/>
      <c r="L11" s="1289"/>
      <c r="M11" s="1290"/>
      <c r="N11" s="1290"/>
      <c r="O11" s="1290"/>
      <c r="P11" s="1291"/>
      <c r="Q11" s="1308"/>
      <c r="R11" s="1293"/>
      <c r="S11" s="1294"/>
      <c r="T11" s="1294"/>
      <c r="U11" s="1294"/>
      <c r="V11" s="1294"/>
      <c r="W11" s="1294"/>
      <c r="X11" s="1294"/>
      <c r="Y11" s="1294"/>
      <c r="Z11" s="1294"/>
      <c r="AA11" s="1294"/>
      <c r="AB11" s="1294"/>
      <c r="AC11" s="1294"/>
      <c r="AD11" s="1294"/>
      <c r="AE11" s="1295"/>
      <c r="AF11" s="1296"/>
      <c r="AG11" s="1284"/>
      <c r="AH11" s="1284"/>
      <c r="AI11" s="1284"/>
    </row>
    <row r="12" spans="1:35" s="203" customFormat="1" ht="18.75" hidden="1" customHeight="1">
      <c r="A12" s="1283" t="s">
        <v>471</v>
      </c>
      <c r="B12" s="1284" t="s">
        <v>472</v>
      </c>
      <c r="C12" s="1285"/>
      <c r="D12" s="1285"/>
      <c r="E12" s="1285"/>
      <c r="F12" s="1284"/>
      <c r="G12" s="1285"/>
      <c r="H12" s="1287"/>
      <c r="I12" s="1287"/>
      <c r="J12" s="1315"/>
      <c r="K12" s="1316"/>
      <c r="L12" s="1317"/>
      <c r="M12" s="1318"/>
      <c r="N12" s="1318"/>
      <c r="O12" s="1318"/>
      <c r="P12" s="1319"/>
      <c r="Q12" s="1308"/>
      <c r="R12" s="1293"/>
      <c r="S12" s="1294"/>
      <c r="T12" s="1294"/>
      <c r="U12" s="1294"/>
      <c r="V12" s="1294"/>
      <c r="W12" s="1294"/>
      <c r="X12" s="1294"/>
      <c r="Y12" s="1294"/>
      <c r="Z12" s="1294"/>
      <c r="AA12" s="1294"/>
      <c r="AB12" s="1294"/>
      <c r="AC12" s="1294"/>
      <c r="AD12" s="1294"/>
      <c r="AE12" s="1295"/>
      <c r="AF12" s="1296"/>
      <c r="AG12" s="1284"/>
      <c r="AH12" s="1284"/>
      <c r="AI12" s="1284"/>
    </row>
    <row r="13" spans="1:35" ht="45">
      <c r="A13" s="1200" t="s">
        <v>645</v>
      </c>
      <c r="B13" s="1212" t="s">
        <v>474</v>
      </c>
      <c r="C13" s="1213" t="s">
        <v>1181</v>
      </c>
      <c r="D13" s="1203" t="s">
        <v>121</v>
      </c>
      <c r="E13" s="1204">
        <f>IF(AND((INDEX(Compute0a!$R$25:$R$27,MATCH(D13,Compute0a!$Q$25:$Q$27,0)))&lt;=(INDEX(Compute0a!$O$25:$O$39,MATCH(G13,Compute0a!$B$25:$B$39,0))),F13=""),1,0)</f>
        <v>1</v>
      </c>
      <c r="F13" s="868"/>
      <c r="G13" s="1214" t="s">
        <v>358</v>
      </c>
      <c r="H13" s="1215">
        <f>IF(E13=1,1,0)</f>
        <v>1</v>
      </c>
      <c r="I13" s="868" t="s">
        <v>59</v>
      </c>
      <c r="J13" s="868" t="s">
        <v>682</v>
      </c>
      <c r="K13" s="1216"/>
      <c r="L13" s="1217">
        <v>0</v>
      </c>
      <c r="M13" s="1217">
        <v>1</v>
      </c>
      <c r="N13" s="1217">
        <v>0</v>
      </c>
      <c r="O13" s="1217">
        <v>1</v>
      </c>
      <c r="P13" s="1217">
        <v>1</v>
      </c>
      <c r="Q13" s="1209"/>
      <c r="R13" s="1208">
        <v>0</v>
      </c>
      <c r="S13" s="1208">
        <v>1</v>
      </c>
      <c r="T13" s="1208">
        <v>0</v>
      </c>
      <c r="U13" s="1208">
        <v>0</v>
      </c>
      <c r="V13" s="1208">
        <v>0</v>
      </c>
      <c r="W13" s="1208">
        <v>0</v>
      </c>
      <c r="X13" s="1208">
        <v>0</v>
      </c>
      <c r="Y13" s="1208">
        <v>0</v>
      </c>
      <c r="Z13" s="1208">
        <v>0</v>
      </c>
      <c r="AA13" s="1208">
        <v>0</v>
      </c>
      <c r="AB13" s="1208">
        <v>0</v>
      </c>
      <c r="AC13" s="1208">
        <v>0</v>
      </c>
      <c r="AD13" s="1208">
        <v>0</v>
      </c>
      <c r="AE13" s="1208">
        <v>0</v>
      </c>
      <c r="AF13" s="1218"/>
      <c r="AG13" s="25"/>
      <c r="AH13" s="25"/>
      <c r="AI13" s="25"/>
    </row>
    <row r="14" spans="1:35" ht="60" customHeight="1">
      <c r="A14" s="1200" t="s">
        <v>473</v>
      </c>
      <c r="B14" s="1320"/>
      <c r="C14" s="1321" t="s">
        <v>359</v>
      </c>
      <c r="D14" s="1203" t="s">
        <v>121</v>
      </c>
      <c r="E14" s="1204">
        <f>IF(AND((INDEX(Compute0a!$R$25:$R$27,MATCH(D14,Compute0a!$Q$25:$Q$27,0)))&lt;=(INDEX(Compute0a!$O$25:$O$39,MATCH(G14,Compute0a!$B$25:$B$39,0))),F14=""),1,0)</f>
        <v>1</v>
      </c>
      <c r="F14" s="868"/>
      <c r="G14" s="1322" t="s">
        <v>358</v>
      </c>
      <c r="H14" s="1215">
        <v>0</v>
      </c>
      <c r="I14" s="1306"/>
      <c r="J14" s="1215"/>
      <c r="K14" s="1216"/>
      <c r="L14" s="1225"/>
      <c r="M14" s="1217"/>
      <c r="N14" s="1217"/>
      <c r="O14" s="1217"/>
      <c r="P14" s="1226"/>
      <c r="Q14" s="1209"/>
      <c r="R14" s="1323"/>
      <c r="S14" s="1324"/>
      <c r="T14" s="1324"/>
      <c r="U14" s="1324"/>
      <c r="V14" s="1324"/>
      <c r="W14" s="1324"/>
      <c r="X14" s="1324"/>
      <c r="Y14" s="1324"/>
      <c r="Z14" s="1324"/>
      <c r="AA14" s="1324"/>
      <c r="AB14" s="1324"/>
      <c r="AC14" s="1324"/>
      <c r="AD14" s="1324"/>
      <c r="AE14" s="1325"/>
      <c r="AF14" s="1218"/>
      <c r="AG14" s="25"/>
      <c r="AH14" s="25"/>
      <c r="AI14" s="25"/>
    </row>
    <row r="15" spans="1:35" ht="60" hidden="1" customHeight="1">
      <c r="A15" s="1229" t="s">
        <v>475</v>
      </c>
      <c r="B15" s="1320"/>
      <c r="C15" s="1321" t="s">
        <v>360</v>
      </c>
      <c r="D15" s="1203" t="s">
        <v>122</v>
      </c>
      <c r="E15" s="1204">
        <f>IF(AND((INDEX(Compute0a!$R$25:$R$27,MATCH(D15,Compute0a!$Q$25:$Q$27,0)))&lt;=(INDEX(Compute0a!$O$25:$O$39,MATCH(G15,Compute0a!$B$25:$B$39,0))),F15=""),1,0)</f>
        <v>0</v>
      </c>
      <c r="F15" s="868"/>
      <c r="G15" s="1214" t="s">
        <v>358</v>
      </c>
      <c r="H15" s="1215">
        <v>0</v>
      </c>
      <c r="I15" s="1306"/>
      <c r="J15" s="1215"/>
      <c r="K15" s="1216"/>
      <c r="L15" s="1326"/>
      <c r="M15" s="1327"/>
      <c r="N15" s="1327"/>
      <c r="O15" s="1327"/>
      <c r="P15" s="1328"/>
      <c r="Q15" s="1209"/>
      <c r="R15" s="1323"/>
      <c r="S15" s="1324"/>
      <c r="T15" s="1324"/>
      <c r="U15" s="1324"/>
      <c r="V15" s="1324"/>
      <c r="W15" s="1324"/>
      <c r="X15" s="1324"/>
      <c r="Y15" s="1324"/>
      <c r="Z15" s="1324"/>
      <c r="AA15" s="1324"/>
      <c r="AB15" s="1324"/>
      <c r="AC15" s="1324"/>
      <c r="AD15" s="1324"/>
      <c r="AE15" s="1325"/>
      <c r="AF15" s="1218"/>
      <c r="AG15" s="25"/>
      <c r="AH15" s="25"/>
      <c r="AI15" s="25"/>
    </row>
    <row r="16" spans="1:35" ht="60" hidden="1" customHeight="1">
      <c r="A16" s="1229" t="s">
        <v>476</v>
      </c>
      <c r="B16" s="1320"/>
      <c r="C16" s="1321" t="s">
        <v>361</v>
      </c>
      <c r="D16" s="1203" t="s">
        <v>122</v>
      </c>
      <c r="E16" s="1204">
        <f>IF(AND((INDEX(Compute0a!$R$25:$R$27,MATCH(D16,Compute0a!$Q$25:$Q$27,0)))&lt;=(INDEX(Compute0a!$O$25:$O$39,MATCH(G16,Compute0a!$B$25:$B$39,0))),F16=""),1,0)</f>
        <v>0</v>
      </c>
      <c r="F16" s="868"/>
      <c r="G16" s="1214" t="s">
        <v>358</v>
      </c>
      <c r="H16" s="1215">
        <v>0</v>
      </c>
      <c r="I16" s="1306"/>
      <c r="J16" s="1215"/>
      <c r="K16" s="1216"/>
      <c r="L16" s="1326"/>
      <c r="M16" s="1327"/>
      <c r="N16" s="1327"/>
      <c r="O16" s="1327"/>
      <c r="P16" s="1328"/>
      <c r="Q16" s="1209"/>
      <c r="R16" s="1323"/>
      <c r="S16" s="1324"/>
      <c r="T16" s="1324"/>
      <c r="U16" s="1324"/>
      <c r="V16" s="1324"/>
      <c r="W16" s="1324"/>
      <c r="X16" s="1324"/>
      <c r="Y16" s="1324"/>
      <c r="Z16" s="1324"/>
      <c r="AA16" s="1324"/>
      <c r="AB16" s="1324"/>
      <c r="AC16" s="1324"/>
      <c r="AD16" s="1324"/>
      <c r="AE16" s="1325"/>
      <c r="AF16" s="1218"/>
      <c r="AG16" s="25"/>
      <c r="AH16" s="25"/>
      <c r="AI16" s="25"/>
    </row>
    <row r="17" spans="1:35" ht="75" customHeight="1">
      <c r="A17" s="1229" t="s">
        <v>477</v>
      </c>
      <c r="B17" s="1320"/>
      <c r="C17" s="1321" t="s">
        <v>632</v>
      </c>
      <c r="D17" s="1203" t="s">
        <v>121</v>
      </c>
      <c r="E17" s="1204">
        <f>IF(AND((INDEX(Compute0a!$R$25:$R$27,MATCH(D17,Compute0a!$Q$25:$Q$27,0)))&lt;=(INDEX(Compute0a!$O$25:$O$39,MATCH(G17,Compute0a!$B$25:$B$39,0))),F17=""),1,0)</f>
        <v>1</v>
      </c>
      <c r="F17" s="868"/>
      <c r="G17" s="1214" t="s">
        <v>358</v>
      </c>
      <c r="H17" s="1215">
        <v>0</v>
      </c>
      <c r="I17" s="1306"/>
      <c r="J17" s="1215"/>
      <c r="K17" s="1216"/>
      <c r="L17" s="1326"/>
      <c r="M17" s="1327"/>
      <c r="N17" s="1327"/>
      <c r="O17" s="1327"/>
      <c r="P17" s="1328"/>
      <c r="Q17" s="1209"/>
      <c r="R17" s="1323"/>
      <c r="S17" s="1324"/>
      <c r="T17" s="1324"/>
      <c r="U17" s="1324"/>
      <c r="V17" s="1324"/>
      <c r="W17" s="1324"/>
      <c r="X17" s="1324"/>
      <c r="Y17" s="1324"/>
      <c r="Z17" s="1324"/>
      <c r="AA17" s="1324"/>
      <c r="AB17" s="1324"/>
      <c r="AC17" s="1324"/>
      <c r="AD17" s="1324"/>
      <c r="AE17" s="1325"/>
      <c r="AF17" s="1218"/>
      <c r="AG17" s="25"/>
      <c r="AH17" s="25"/>
      <c r="AI17" s="25"/>
    </row>
    <row r="18" spans="1:35" ht="60" hidden="1">
      <c r="A18" s="1229" t="s">
        <v>478</v>
      </c>
      <c r="B18" s="1320"/>
      <c r="C18" s="1321" t="s">
        <v>1250</v>
      </c>
      <c r="D18" s="1203" t="s">
        <v>122</v>
      </c>
      <c r="E18" s="1204">
        <f>IF(AND((INDEX(Compute0a!$R$25:$R$27,MATCH(D18,Compute0a!$Q$25:$Q$27,0)))&lt;=(INDEX(Compute0a!$O$25:$O$39,MATCH(G18,Compute0a!$B$25:$B$39,0))),F18=""),1,0)</f>
        <v>0</v>
      </c>
      <c r="F18" s="868"/>
      <c r="G18" s="1214" t="s">
        <v>358</v>
      </c>
      <c r="H18" s="1215">
        <v>0</v>
      </c>
      <c r="I18" s="1306"/>
      <c r="J18" s="1215"/>
      <c r="K18" s="1216"/>
      <c r="L18" s="1329"/>
      <c r="M18" s="1330"/>
      <c r="N18" s="1330"/>
      <c r="O18" s="1330"/>
      <c r="P18" s="1331"/>
      <c r="Q18" s="1220"/>
      <c r="R18" s="1323"/>
      <c r="S18" s="1324"/>
      <c r="T18" s="1324"/>
      <c r="U18" s="1324"/>
      <c r="V18" s="1324"/>
      <c r="W18" s="1324"/>
      <c r="X18" s="1324"/>
      <c r="Y18" s="1324"/>
      <c r="Z18" s="1324"/>
      <c r="AA18" s="1324"/>
      <c r="AB18" s="1324"/>
      <c r="AC18" s="1324"/>
      <c r="AD18" s="1324"/>
      <c r="AE18" s="1325"/>
      <c r="AF18" s="1218"/>
      <c r="AG18" s="25"/>
      <c r="AH18" s="25"/>
      <c r="AI18" s="25"/>
    </row>
    <row r="19" spans="1:35" ht="60" hidden="1" customHeight="1">
      <c r="A19" s="1229" t="s">
        <v>479</v>
      </c>
      <c r="B19" s="1320"/>
      <c r="C19" s="1321" t="s">
        <v>646</v>
      </c>
      <c r="D19" s="1203" t="s">
        <v>122</v>
      </c>
      <c r="E19" s="1204">
        <f>IF(AND((INDEX(Compute0a!$R$25:$R$27,MATCH(D19,Compute0a!$Q$25:$Q$27,0)))&lt;=(INDEX(Compute0a!$O$25:$O$39,MATCH(G19,Compute0a!$B$25:$B$39,0))),F19=""),1,0)</f>
        <v>0</v>
      </c>
      <c r="F19" s="868"/>
      <c r="G19" s="1214" t="s">
        <v>358</v>
      </c>
      <c r="H19" s="1215">
        <v>0</v>
      </c>
      <c r="I19" s="1306"/>
      <c r="J19" s="1215"/>
      <c r="K19" s="1216"/>
      <c r="L19" s="1329"/>
      <c r="M19" s="1330"/>
      <c r="N19" s="1330"/>
      <c r="O19" s="1330"/>
      <c r="P19" s="1331"/>
      <c r="Q19" s="1220"/>
      <c r="R19" s="1323"/>
      <c r="S19" s="1324"/>
      <c r="T19" s="1324"/>
      <c r="U19" s="1324"/>
      <c r="V19" s="1324"/>
      <c r="W19" s="1324"/>
      <c r="X19" s="1324"/>
      <c r="Y19" s="1324"/>
      <c r="Z19" s="1324"/>
      <c r="AA19" s="1324"/>
      <c r="AB19" s="1324"/>
      <c r="AC19" s="1324"/>
      <c r="AD19" s="1324"/>
      <c r="AE19" s="1325"/>
      <c r="AF19" s="1218"/>
      <c r="AG19" s="25"/>
      <c r="AH19" s="25"/>
      <c r="AI19" s="25"/>
    </row>
    <row r="20" spans="1:35" ht="75" hidden="1" customHeight="1">
      <c r="A20" s="1229" t="s">
        <v>480</v>
      </c>
      <c r="B20" s="1320"/>
      <c r="C20" s="1321" t="s">
        <v>633</v>
      </c>
      <c r="D20" s="1203" t="s">
        <v>122</v>
      </c>
      <c r="E20" s="1204">
        <f>IF(AND((INDEX(Compute0a!$R$25:$R$27,MATCH(D20,Compute0a!$Q$25:$Q$27,0)))&lt;=(INDEX(Compute0a!$O$25:$O$39,MATCH(G20,Compute0a!$B$25:$B$39,0))),F20=""),1,0)</f>
        <v>0</v>
      </c>
      <c r="F20" s="868"/>
      <c r="G20" s="1214" t="s">
        <v>358</v>
      </c>
      <c r="H20" s="1215">
        <v>0</v>
      </c>
      <c r="I20" s="1306"/>
      <c r="J20" s="1215"/>
      <c r="K20" s="1216"/>
      <c r="L20" s="1329"/>
      <c r="M20" s="1330"/>
      <c r="N20" s="1330"/>
      <c r="O20" s="1330"/>
      <c r="P20" s="1331"/>
      <c r="Q20" s="1220"/>
      <c r="R20" s="1332"/>
      <c r="S20" s="1324"/>
      <c r="T20" s="1324"/>
      <c r="U20" s="1324"/>
      <c r="V20" s="1324"/>
      <c r="W20" s="1324"/>
      <c r="X20" s="1324"/>
      <c r="Y20" s="1324"/>
      <c r="Z20" s="1324"/>
      <c r="AA20" s="1324"/>
      <c r="AB20" s="1324"/>
      <c r="AC20" s="1324"/>
      <c r="AD20" s="1324"/>
      <c r="AE20" s="1325"/>
      <c r="AF20" s="1218"/>
      <c r="AG20" s="25"/>
      <c r="AH20" s="25"/>
      <c r="AI20" s="25"/>
    </row>
    <row r="21" spans="1:35" ht="75" hidden="1" customHeight="1">
      <c r="A21" s="1309" t="s">
        <v>1472</v>
      </c>
      <c r="B21" s="1333"/>
      <c r="C21" s="1334" t="s">
        <v>363</v>
      </c>
      <c r="D21" s="1335" t="s">
        <v>122</v>
      </c>
      <c r="E21" s="1204">
        <f>IF(AND((INDEX(Compute0a!$R$25:$R$27,MATCH(D21,Compute0a!$Q$25:$Q$27,0)))&lt;=(INDEX(Compute0a!$O$25:$O$39,MATCH(G21,Compute0a!$B$25:$B$39,0))),F21=""),1,0)</f>
        <v>0</v>
      </c>
      <c r="F21" s="868"/>
      <c r="G21" s="1336" t="s">
        <v>358</v>
      </c>
      <c r="H21" s="1215">
        <v>0</v>
      </c>
      <c r="I21" s="1306"/>
      <c r="J21" s="1215"/>
      <c r="K21" s="1216"/>
      <c r="L21" s="1337"/>
      <c r="M21" s="1338"/>
      <c r="N21" s="1338"/>
      <c r="O21" s="1338"/>
      <c r="P21" s="1339"/>
      <c r="Q21" s="1220"/>
      <c r="R21" s="1332"/>
      <c r="S21" s="1324"/>
      <c r="T21" s="1324"/>
      <c r="U21" s="1324"/>
      <c r="V21" s="1324"/>
      <c r="W21" s="1324"/>
      <c r="X21" s="1324"/>
      <c r="Y21" s="1324"/>
      <c r="Z21" s="1324"/>
      <c r="AA21" s="1324"/>
      <c r="AB21" s="1324"/>
      <c r="AC21" s="1324"/>
      <c r="AD21" s="1324"/>
      <c r="AE21" s="1325"/>
      <c r="AF21" s="1218"/>
      <c r="AG21" s="25"/>
      <c r="AH21" s="25"/>
      <c r="AI21" s="25"/>
    </row>
    <row r="22" spans="1:35" ht="45" customHeight="1">
      <c r="A22" s="1219" t="s">
        <v>481</v>
      </c>
      <c r="B22" s="1212" t="s">
        <v>1468</v>
      </c>
      <c r="C22" s="1202" t="s">
        <v>1469</v>
      </c>
      <c r="D22" s="1203" t="s">
        <v>121</v>
      </c>
      <c r="E22" s="1204">
        <f>IF(AND((INDEX(Compute0a!$R$25:$R$27,MATCH(D22,Compute0a!$Q$25:$Q$27,0)))&lt;=(INDEX(Compute0a!$O$25:$O$39,MATCH(G22,Compute0a!$B$25:$B$39,0))),F22=""),1,0)</f>
        <v>1</v>
      </c>
      <c r="F22" s="868"/>
      <c r="G22" s="1214" t="s">
        <v>358</v>
      </c>
      <c r="H22" s="1215">
        <f>IF(E22=1,1,0)</f>
        <v>1</v>
      </c>
      <c r="I22" s="868" t="s">
        <v>58</v>
      </c>
      <c r="J22" s="868" t="s">
        <v>682</v>
      </c>
      <c r="K22" s="1216"/>
      <c r="L22" s="1217">
        <v>0</v>
      </c>
      <c r="M22" s="1217">
        <v>1</v>
      </c>
      <c r="N22" s="1217">
        <v>0</v>
      </c>
      <c r="O22" s="1217">
        <v>1</v>
      </c>
      <c r="P22" s="1217">
        <v>0</v>
      </c>
      <c r="Q22" s="1220"/>
      <c r="R22" s="1208">
        <v>0</v>
      </c>
      <c r="S22" s="1208">
        <v>1</v>
      </c>
      <c r="T22" s="1208">
        <v>0</v>
      </c>
      <c r="U22" s="1208">
        <v>0</v>
      </c>
      <c r="V22" s="1208">
        <v>0</v>
      </c>
      <c r="W22" s="1208">
        <v>0</v>
      </c>
      <c r="X22" s="1208">
        <v>0</v>
      </c>
      <c r="Y22" s="1208">
        <v>0</v>
      </c>
      <c r="Z22" s="1208">
        <v>0</v>
      </c>
      <c r="AA22" s="1208">
        <v>0</v>
      </c>
      <c r="AB22" s="1208">
        <v>0</v>
      </c>
      <c r="AC22" s="1208">
        <v>0</v>
      </c>
      <c r="AD22" s="1208">
        <v>0</v>
      </c>
      <c r="AE22" s="1208">
        <v>0</v>
      </c>
      <c r="AF22" s="1218"/>
      <c r="AG22" s="25"/>
      <c r="AH22" s="25"/>
      <c r="AI22" s="25"/>
    </row>
    <row r="23" spans="1:35" ht="34.5" customHeight="1">
      <c r="A23" s="1221" t="s">
        <v>482</v>
      </c>
      <c r="B23" s="1201" t="s">
        <v>634</v>
      </c>
      <c r="C23" s="1202" t="s">
        <v>364</v>
      </c>
      <c r="D23" s="1222" t="s">
        <v>121</v>
      </c>
      <c r="E23" s="1204">
        <f>IF(AND((INDEX(Compute0a!$R$25:$R$27,MATCH(D23,Compute0a!$Q$25:$Q$27,0)))&lt;=(INDEX(Compute0a!$O$25:$O$39,MATCH(G23,Compute0a!$B$25:$B$39,0))),F23=""),1,0)</f>
        <v>1</v>
      </c>
      <c r="F23" s="868"/>
      <c r="G23" s="1214" t="s">
        <v>358</v>
      </c>
      <c r="H23" s="1206">
        <f>IF(E23=1,1,0)</f>
        <v>1</v>
      </c>
      <c r="I23" s="868" t="s">
        <v>60</v>
      </c>
      <c r="J23" s="868" t="s">
        <v>682</v>
      </c>
      <c r="K23" s="1216"/>
      <c r="L23" s="1217">
        <v>1</v>
      </c>
      <c r="M23" s="1217">
        <v>0</v>
      </c>
      <c r="N23" s="1217">
        <v>0</v>
      </c>
      <c r="O23" s="1217">
        <v>0</v>
      </c>
      <c r="P23" s="1217">
        <v>0</v>
      </c>
      <c r="Q23" s="1220"/>
      <c r="R23" s="1208">
        <v>0</v>
      </c>
      <c r="S23" s="1208">
        <v>1</v>
      </c>
      <c r="T23" s="1208">
        <v>0</v>
      </c>
      <c r="U23" s="1208">
        <v>0</v>
      </c>
      <c r="V23" s="1208">
        <v>0</v>
      </c>
      <c r="W23" s="1208">
        <v>0</v>
      </c>
      <c r="X23" s="1208">
        <v>0</v>
      </c>
      <c r="Y23" s="1208">
        <v>0</v>
      </c>
      <c r="Z23" s="1208">
        <v>0</v>
      </c>
      <c r="AA23" s="1208">
        <v>0</v>
      </c>
      <c r="AB23" s="1208">
        <v>0</v>
      </c>
      <c r="AC23" s="1208">
        <v>0</v>
      </c>
      <c r="AD23" s="1208">
        <v>0</v>
      </c>
      <c r="AE23" s="1208">
        <v>0</v>
      </c>
      <c r="AF23" s="1218"/>
      <c r="AG23" s="25"/>
      <c r="AH23" s="25"/>
      <c r="AI23" s="25"/>
    </row>
    <row r="24" spans="1:35" ht="30" hidden="1">
      <c r="A24" s="1223" t="s">
        <v>622</v>
      </c>
      <c r="B24" s="1201" t="s">
        <v>623</v>
      </c>
      <c r="C24" s="1202" t="s">
        <v>704</v>
      </c>
      <c r="D24" s="1224" t="s">
        <v>122</v>
      </c>
      <c r="E24" s="1204">
        <f>IF(AND((INDEX(Compute0a!$R$25:$R$27,MATCH(D24,Compute0a!$Q$25:$Q$27,0)))&lt;=(INDEX(Compute0a!$O$25:$O$39,MATCH(G24,Compute0a!$B$25:$B$39,0))),F24=""),1,0)</f>
        <v>0</v>
      </c>
      <c r="F24" s="868"/>
      <c r="G24" s="1214" t="s">
        <v>358</v>
      </c>
      <c r="H24" s="1206">
        <f>IF(E24=1,1,0)</f>
        <v>0</v>
      </c>
      <c r="I24" s="868" t="s">
        <v>58</v>
      </c>
      <c r="J24" s="868" t="s">
        <v>684</v>
      </c>
      <c r="K24" s="1216"/>
      <c r="L24" s="1225">
        <v>1</v>
      </c>
      <c r="M24" s="1217">
        <v>0</v>
      </c>
      <c r="N24" s="1217">
        <v>0</v>
      </c>
      <c r="O24" s="1217">
        <v>0</v>
      </c>
      <c r="P24" s="1226">
        <v>1</v>
      </c>
      <c r="Q24" s="1220"/>
      <c r="R24" s="1208">
        <v>0</v>
      </c>
      <c r="S24" s="1208">
        <v>1</v>
      </c>
      <c r="T24" s="1208">
        <v>0</v>
      </c>
      <c r="U24" s="1208">
        <v>0</v>
      </c>
      <c r="V24" s="1208">
        <v>0</v>
      </c>
      <c r="W24" s="1208">
        <v>0</v>
      </c>
      <c r="X24" s="1208">
        <v>0</v>
      </c>
      <c r="Y24" s="1208">
        <v>0</v>
      </c>
      <c r="Z24" s="1208">
        <v>0</v>
      </c>
      <c r="AA24" s="1208">
        <v>0</v>
      </c>
      <c r="AB24" s="1208">
        <v>0</v>
      </c>
      <c r="AC24" s="1208">
        <v>0</v>
      </c>
      <c r="AD24" s="1208">
        <v>0</v>
      </c>
      <c r="AE24" s="1208">
        <v>0</v>
      </c>
      <c r="AF24" s="1218"/>
      <c r="AG24" s="25"/>
      <c r="AH24" s="25"/>
      <c r="AI24" s="25"/>
    </row>
    <row r="25" spans="1:35" s="203" customFormat="1" ht="18.75" hidden="1" customHeight="1">
      <c r="A25" s="1283" t="s">
        <v>483</v>
      </c>
      <c r="B25" s="1284" t="s">
        <v>484</v>
      </c>
      <c r="C25" s="1285"/>
      <c r="D25" s="1285"/>
      <c r="E25" s="1287"/>
      <c r="F25" s="1287"/>
      <c r="G25" s="1287"/>
      <c r="H25" s="1287"/>
      <c r="I25" s="1287"/>
      <c r="J25" s="1315"/>
      <c r="K25" s="1340"/>
      <c r="L25" s="1341"/>
      <c r="M25" s="1342"/>
      <c r="N25" s="1342"/>
      <c r="O25" s="1342"/>
      <c r="P25" s="1343"/>
      <c r="Q25" s="1344"/>
      <c r="R25" s="1293"/>
      <c r="S25" s="1294"/>
      <c r="T25" s="1294"/>
      <c r="U25" s="1294"/>
      <c r="V25" s="1294"/>
      <c r="W25" s="1294"/>
      <c r="X25" s="1294"/>
      <c r="Y25" s="1294"/>
      <c r="Z25" s="1294"/>
      <c r="AA25" s="1294"/>
      <c r="AB25" s="1294"/>
      <c r="AC25" s="1294"/>
      <c r="AD25" s="1294"/>
      <c r="AE25" s="1295"/>
      <c r="AF25" s="1296"/>
      <c r="AG25" s="1284"/>
      <c r="AH25" s="1284"/>
      <c r="AI25" s="1284"/>
    </row>
    <row r="26" spans="1:35" ht="30">
      <c r="A26" s="1227" t="s">
        <v>485</v>
      </c>
      <c r="B26" s="1201" t="s">
        <v>487</v>
      </c>
      <c r="C26" s="1202" t="s">
        <v>1471</v>
      </c>
      <c r="D26" s="1222" t="s">
        <v>121</v>
      </c>
      <c r="E26" s="1204">
        <f>IF(AND((INDEX(Compute0a!$R$25:$R$27,MATCH(D26,Compute0a!$Q$25:$Q$27,0)))&lt;=(INDEX(Compute0a!$O$25:$O$39,MATCH(G26,Compute0a!$B$25:$B$39,0))),F26=""),1,0)</f>
        <v>1</v>
      </c>
      <c r="F26" s="868"/>
      <c r="G26" s="1228" t="s">
        <v>358</v>
      </c>
      <c r="H26" s="1206">
        <f>IF(E26=1,1,0)</f>
        <v>1</v>
      </c>
      <c r="I26" s="868" t="s">
        <v>59</v>
      </c>
      <c r="J26" s="868" t="s">
        <v>683</v>
      </c>
      <c r="K26" s="1216"/>
      <c r="L26" s="1217">
        <v>0</v>
      </c>
      <c r="M26" s="1217">
        <v>0</v>
      </c>
      <c r="N26" s="1217">
        <v>1</v>
      </c>
      <c r="O26" s="1217">
        <v>0</v>
      </c>
      <c r="P26" s="1217">
        <v>0</v>
      </c>
      <c r="Q26" s="1220"/>
      <c r="R26" s="1208">
        <v>0</v>
      </c>
      <c r="S26" s="1208">
        <v>1</v>
      </c>
      <c r="T26" s="1208">
        <v>0</v>
      </c>
      <c r="U26" s="1208">
        <v>0</v>
      </c>
      <c r="V26" s="1208">
        <v>0</v>
      </c>
      <c r="W26" s="1208">
        <v>0</v>
      </c>
      <c r="X26" s="1208">
        <v>0</v>
      </c>
      <c r="Y26" s="1208">
        <v>0</v>
      </c>
      <c r="Z26" s="1208">
        <v>0</v>
      </c>
      <c r="AA26" s="1208">
        <v>0</v>
      </c>
      <c r="AB26" s="1208">
        <v>0</v>
      </c>
      <c r="AC26" s="1208">
        <v>0</v>
      </c>
      <c r="AD26" s="1208">
        <v>0</v>
      </c>
      <c r="AE26" s="1208">
        <v>0</v>
      </c>
      <c r="AF26" s="1218"/>
      <c r="AG26" s="25"/>
      <c r="AH26" s="25"/>
      <c r="AI26" s="25"/>
    </row>
    <row r="27" spans="1:35" ht="38.25">
      <c r="A27" s="1229" t="s">
        <v>486</v>
      </c>
      <c r="B27" s="1212" t="s">
        <v>1659</v>
      </c>
      <c r="C27" s="1202" t="s">
        <v>1470</v>
      </c>
      <c r="D27" s="1222" t="s">
        <v>121</v>
      </c>
      <c r="E27" s="1204">
        <f>IF(AND((INDEX(Compute0a!$R$25:$R$27,MATCH(D27,Compute0a!$Q$25:$Q$27,0)))&lt;=(INDEX(Compute0a!$O$25:$O$39,MATCH(G27,Compute0a!$B$25:$B$39,0))),F27=""),1,0)</f>
        <v>1</v>
      </c>
      <c r="F27" s="868"/>
      <c r="G27" s="1230" t="s">
        <v>358</v>
      </c>
      <c r="H27" s="1215">
        <f>IF(E27=1,1,0)</f>
        <v>1</v>
      </c>
      <c r="I27" s="868" t="s">
        <v>60</v>
      </c>
      <c r="J27" s="868" t="s">
        <v>683</v>
      </c>
      <c r="K27" s="1216"/>
      <c r="L27" s="1217">
        <v>0</v>
      </c>
      <c r="M27" s="1217">
        <v>0</v>
      </c>
      <c r="N27" s="1217">
        <v>1</v>
      </c>
      <c r="O27" s="1217">
        <v>0</v>
      </c>
      <c r="P27" s="1217">
        <v>0</v>
      </c>
      <c r="Q27" s="1220"/>
      <c r="R27" s="1208">
        <v>0</v>
      </c>
      <c r="S27" s="1208">
        <v>1</v>
      </c>
      <c r="T27" s="1208">
        <v>0</v>
      </c>
      <c r="U27" s="1208">
        <v>0</v>
      </c>
      <c r="V27" s="1208">
        <v>0</v>
      </c>
      <c r="W27" s="1208">
        <v>0</v>
      </c>
      <c r="X27" s="1208">
        <v>0</v>
      </c>
      <c r="Y27" s="1208">
        <v>0</v>
      </c>
      <c r="Z27" s="1208">
        <v>0</v>
      </c>
      <c r="AA27" s="1208">
        <v>0</v>
      </c>
      <c r="AB27" s="1208">
        <v>0</v>
      </c>
      <c r="AC27" s="1208">
        <v>0</v>
      </c>
      <c r="AD27" s="1208">
        <v>0</v>
      </c>
      <c r="AE27" s="1208">
        <v>0</v>
      </c>
      <c r="AF27" s="1218"/>
      <c r="AG27" s="25"/>
      <c r="AH27" s="25"/>
      <c r="AI27" s="25"/>
    </row>
    <row r="28" spans="1:35" s="203" customFormat="1" ht="18.75" hidden="1" customHeight="1">
      <c r="A28" s="1283">
        <v>7</v>
      </c>
      <c r="B28" s="1284" t="s">
        <v>488</v>
      </c>
      <c r="C28" s="1285"/>
      <c r="D28" s="1285"/>
      <c r="E28" s="1287"/>
      <c r="F28" s="1287"/>
      <c r="G28" s="1287"/>
      <c r="H28" s="1287"/>
      <c r="I28" s="1287"/>
      <c r="J28" s="1315"/>
      <c r="K28" s="1345"/>
      <c r="L28" s="1341"/>
      <c r="M28" s="1342"/>
      <c r="N28" s="1342"/>
      <c r="O28" s="1342"/>
      <c r="P28" s="1343"/>
      <c r="Q28" s="1344"/>
      <c r="R28" s="1293"/>
      <c r="S28" s="1294"/>
      <c r="T28" s="1294"/>
      <c r="U28" s="1294"/>
      <c r="V28" s="1294"/>
      <c r="W28" s="1294"/>
      <c r="X28" s="1294"/>
      <c r="Y28" s="1294"/>
      <c r="Z28" s="1294"/>
      <c r="AA28" s="1294"/>
      <c r="AB28" s="1294"/>
      <c r="AC28" s="1294"/>
      <c r="AD28" s="1294"/>
      <c r="AE28" s="1295"/>
      <c r="AF28" s="1296"/>
      <c r="AG28" s="1284"/>
      <c r="AH28" s="1284"/>
      <c r="AI28" s="1284"/>
    </row>
    <row r="29" spans="1:35" ht="80.25" customHeight="1">
      <c r="A29" s="1227" t="s">
        <v>489</v>
      </c>
      <c r="B29" s="1201" t="s">
        <v>490</v>
      </c>
      <c r="C29" s="1202" t="s">
        <v>1182</v>
      </c>
      <c r="D29" s="1231" t="s">
        <v>121</v>
      </c>
      <c r="E29" s="1204">
        <f>IF(AND((INDEX(Compute0a!$R$25:$R$27,MATCH(D29,Compute0a!$Q$25:$Q$27,0)))&lt;=(INDEX(Compute0a!$O$25:$O$39,MATCH(G29,Compute0a!$B$25:$B$39,0))),F29=""),1,0)</f>
        <v>1</v>
      </c>
      <c r="F29" s="868"/>
      <c r="G29" s="1228" t="s">
        <v>1544</v>
      </c>
      <c r="H29" s="1206">
        <f>IF(E29=1,1,0)</f>
        <v>1</v>
      </c>
      <c r="I29" s="868" t="s">
        <v>60</v>
      </c>
      <c r="J29" s="868" t="s">
        <v>682</v>
      </c>
      <c r="K29" s="1216"/>
      <c r="L29" s="1217">
        <v>1</v>
      </c>
      <c r="M29" s="1217">
        <v>0</v>
      </c>
      <c r="N29" s="1217">
        <v>0</v>
      </c>
      <c r="O29" s="1217">
        <v>1</v>
      </c>
      <c r="P29" s="1217">
        <v>0</v>
      </c>
      <c r="Q29" s="1220"/>
      <c r="R29" s="1208">
        <v>0</v>
      </c>
      <c r="S29" s="1208">
        <v>0</v>
      </c>
      <c r="T29" s="1208">
        <v>1</v>
      </c>
      <c r="U29" s="1208">
        <v>0</v>
      </c>
      <c r="V29" s="1208">
        <v>0</v>
      </c>
      <c r="W29" s="1208">
        <v>0</v>
      </c>
      <c r="X29" s="1208">
        <v>0</v>
      </c>
      <c r="Y29" s="1208">
        <v>0</v>
      </c>
      <c r="Z29" s="1208">
        <v>0</v>
      </c>
      <c r="AA29" s="1208">
        <v>0</v>
      </c>
      <c r="AB29" s="1208">
        <v>0</v>
      </c>
      <c r="AC29" s="1208">
        <v>0</v>
      </c>
      <c r="AD29" s="1208">
        <v>0</v>
      </c>
      <c r="AE29" s="1208">
        <v>0</v>
      </c>
      <c r="AF29" s="1218"/>
      <c r="AG29" s="25"/>
      <c r="AH29" s="25"/>
      <c r="AI29" s="25"/>
    </row>
    <row r="30" spans="1:35" ht="63" customHeight="1">
      <c r="A30" s="1227" t="s">
        <v>491</v>
      </c>
      <c r="B30" s="1201" t="s">
        <v>1552</v>
      </c>
      <c r="C30" s="1202" t="s">
        <v>1555</v>
      </c>
      <c r="D30" s="1222" t="s">
        <v>121</v>
      </c>
      <c r="E30" s="1204">
        <f>IF(AND((INDEX(Compute0a!$R$25:$R$27,MATCH(D30,Compute0a!$Q$25:$Q$27,0)))&lt;=(INDEX(Compute0a!$O$25:$O$39,MATCH(G30,Compute0a!$B$25:$B$39,0))),F30=""),1,0)</f>
        <v>1</v>
      </c>
      <c r="F30" s="868"/>
      <c r="G30" s="1228" t="s">
        <v>1544</v>
      </c>
      <c r="H30" s="1206">
        <f>IF(E30=1,1,0)</f>
        <v>1</v>
      </c>
      <c r="I30" s="868" t="s">
        <v>60</v>
      </c>
      <c r="J30" s="868" t="s">
        <v>682</v>
      </c>
      <c r="K30" s="1216"/>
      <c r="L30" s="1217">
        <v>1</v>
      </c>
      <c r="M30" s="1217">
        <v>1</v>
      </c>
      <c r="N30" s="1217">
        <v>0</v>
      </c>
      <c r="O30" s="1217">
        <v>0</v>
      </c>
      <c r="P30" s="1217">
        <v>0</v>
      </c>
      <c r="Q30" s="1220"/>
      <c r="R30" s="1208">
        <v>0</v>
      </c>
      <c r="S30" s="1208">
        <v>0</v>
      </c>
      <c r="T30" s="1208">
        <v>1</v>
      </c>
      <c r="U30" s="1208">
        <v>0</v>
      </c>
      <c r="V30" s="1208">
        <v>0</v>
      </c>
      <c r="W30" s="1208">
        <v>0</v>
      </c>
      <c r="X30" s="1208">
        <v>0</v>
      </c>
      <c r="Y30" s="1208">
        <v>0</v>
      </c>
      <c r="Z30" s="1208">
        <v>0</v>
      </c>
      <c r="AA30" s="1208">
        <v>0</v>
      </c>
      <c r="AB30" s="1208">
        <v>0</v>
      </c>
      <c r="AC30" s="1208">
        <v>0</v>
      </c>
      <c r="AD30" s="1208">
        <v>0</v>
      </c>
      <c r="AE30" s="1208">
        <v>0</v>
      </c>
      <c r="AF30" s="1218"/>
      <c r="AG30" s="25"/>
      <c r="AH30" s="25"/>
      <c r="AI30" s="25"/>
    </row>
    <row r="31" spans="1:35" ht="63" hidden="1" customHeight="1">
      <c r="A31" s="1232" t="s">
        <v>708</v>
      </c>
      <c r="B31" s="1201" t="s">
        <v>1554</v>
      </c>
      <c r="C31" s="1202" t="s">
        <v>1553</v>
      </c>
      <c r="D31" s="1233" t="s">
        <v>122</v>
      </c>
      <c r="E31" s="1204">
        <f>IF(AND((INDEX(Compute0a!$R$25:$R$27,MATCH(D31,Compute0a!$Q$25:$Q$27,0)))&lt;=(INDEX(Compute0a!$O$25:$O$39,MATCH(G31,Compute0a!$B$25:$B$39,0))),F31=""),1,0)</f>
        <v>0</v>
      </c>
      <c r="F31" s="868"/>
      <c r="G31" s="1228" t="s">
        <v>1544</v>
      </c>
      <c r="H31" s="1206">
        <f>IF(E31=1,1,0)</f>
        <v>0</v>
      </c>
      <c r="I31" s="868" t="s">
        <v>59</v>
      </c>
      <c r="J31" s="868" t="s">
        <v>682</v>
      </c>
      <c r="K31" s="1216"/>
      <c r="L31" s="1217">
        <v>1</v>
      </c>
      <c r="M31" s="1217">
        <v>0</v>
      </c>
      <c r="N31" s="1217">
        <v>0</v>
      </c>
      <c r="O31" s="1217">
        <v>0</v>
      </c>
      <c r="P31" s="1217">
        <v>0</v>
      </c>
      <c r="Q31" s="1220"/>
      <c r="R31" s="1208">
        <v>0</v>
      </c>
      <c r="S31" s="1208">
        <v>0</v>
      </c>
      <c r="T31" s="1208">
        <v>1</v>
      </c>
      <c r="U31" s="1208">
        <v>0</v>
      </c>
      <c r="V31" s="1208">
        <v>0</v>
      </c>
      <c r="W31" s="1208">
        <v>0</v>
      </c>
      <c r="X31" s="1208">
        <v>0</v>
      </c>
      <c r="Y31" s="1208">
        <v>0</v>
      </c>
      <c r="Z31" s="1208">
        <v>0</v>
      </c>
      <c r="AA31" s="1208">
        <v>0</v>
      </c>
      <c r="AB31" s="1208">
        <v>0</v>
      </c>
      <c r="AC31" s="1208">
        <v>0</v>
      </c>
      <c r="AD31" s="1208">
        <v>0</v>
      </c>
      <c r="AE31" s="1208">
        <v>0</v>
      </c>
      <c r="AF31" s="1218"/>
      <c r="AG31" s="25"/>
      <c r="AH31" s="25"/>
      <c r="AI31" s="25"/>
    </row>
    <row r="32" spans="1:35" s="203" customFormat="1" ht="18.75" hidden="1">
      <c r="A32" s="1283">
        <v>8</v>
      </c>
      <c r="B32" s="1284" t="s">
        <v>492</v>
      </c>
      <c r="C32" s="1285"/>
      <c r="D32" s="1285"/>
      <c r="E32" s="1285"/>
      <c r="F32" s="1285"/>
      <c r="G32" s="1285"/>
      <c r="H32" s="1285"/>
      <c r="I32" s="1285"/>
      <c r="J32" s="1285"/>
      <c r="K32" s="1345"/>
      <c r="L32" s="1341"/>
      <c r="M32" s="1342"/>
      <c r="N32" s="1342"/>
      <c r="O32" s="1342"/>
      <c r="P32" s="1343"/>
      <c r="Q32" s="1344"/>
      <c r="R32" s="1293"/>
      <c r="S32" s="1294"/>
      <c r="T32" s="1294"/>
      <c r="U32" s="1294"/>
      <c r="V32" s="1294"/>
      <c r="W32" s="1294"/>
      <c r="X32" s="1294"/>
      <c r="Y32" s="1294"/>
      <c r="Z32" s="1294"/>
      <c r="AA32" s="1294"/>
      <c r="AB32" s="1294"/>
      <c r="AC32" s="1294"/>
      <c r="AD32" s="1294"/>
      <c r="AE32" s="1295"/>
      <c r="AF32" s="1296"/>
      <c r="AG32" s="1284"/>
      <c r="AH32" s="1284"/>
      <c r="AI32" s="1284"/>
    </row>
    <row r="33" spans="1:35" ht="57.75" customHeight="1">
      <c r="A33" s="1227" t="s">
        <v>493</v>
      </c>
      <c r="B33" s="1201" t="s">
        <v>494</v>
      </c>
      <c r="C33" s="1202" t="s">
        <v>1183</v>
      </c>
      <c r="D33" s="1224" t="s">
        <v>121</v>
      </c>
      <c r="E33" s="1204">
        <f>IF(AND((INDEX(Compute0a!$R$25:$R$27,MATCH(D33,Compute0a!$Q$25:$Q$27,0)))&lt;=(INDEX(Compute0a!$O$25:$O$39,MATCH(G33,Compute0a!$B$25:$B$39,0))),F33=""),1,0)</f>
        <v>1</v>
      </c>
      <c r="F33" s="868"/>
      <c r="G33" s="1228" t="s">
        <v>1546</v>
      </c>
      <c r="H33" s="1206">
        <f>IF(E33=1,1,0)</f>
        <v>1</v>
      </c>
      <c r="I33" s="868" t="s">
        <v>58</v>
      </c>
      <c r="J33" s="868" t="s">
        <v>682</v>
      </c>
      <c r="K33" s="1216"/>
      <c r="L33" s="1217">
        <v>0</v>
      </c>
      <c r="M33" s="1217">
        <v>0</v>
      </c>
      <c r="N33" s="1217">
        <v>0</v>
      </c>
      <c r="O33" s="1217">
        <v>0</v>
      </c>
      <c r="P33" s="1217">
        <v>1</v>
      </c>
      <c r="Q33" s="1220"/>
      <c r="R33" s="1208">
        <v>0</v>
      </c>
      <c r="S33" s="1208">
        <v>0</v>
      </c>
      <c r="T33" s="1208">
        <v>0</v>
      </c>
      <c r="U33" s="1208">
        <v>1</v>
      </c>
      <c r="V33" s="1208">
        <v>0</v>
      </c>
      <c r="W33" s="1208">
        <v>0</v>
      </c>
      <c r="X33" s="1208">
        <v>0</v>
      </c>
      <c r="Y33" s="1208">
        <v>0</v>
      </c>
      <c r="Z33" s="1208">
        <v>0</v>
      </c>
      <c r="AA33" s="1208">
        <v>0</v>
      </c>
      <c r="AB33" s="1208">
        <v>0</v>
      </c>
      <c r="AC33" s="1208">
        <v>0</v>
      </c>
      <c r="AD33" s="1208">
        <v>0</v>
      </c>
      <c r="AE33" s="1208">
        <v>0</v>
      </c>
      <c r="AF33" s="1218"/>
      <c r="AG33" s="25"/>
      <c r="AH33" s="25"/>
      <c r="AI33" s="25"/>
    </row>
    <row r="34" spans="1:35" ht="33.75" customHeight="1">
      <c r="A34" s="1237" t="s">
        <v>1491</v>
      </c>
      <c r="B34" s="1234"/>
      <c r="C34" s="1346" t="s">
        <v>1184</v>
      </c>
      <c r="D34" s="1222" t="s">
        <v>121</v>
      </c>
      <c r="E34" s="1204">
        <f>IF(AND((INDEX(Compute0a!$R$25:$R$27,MATCH(D34,Compute0a!$Q$25:$Q$27,0)))&lt;=(INDEX(Compute0a!$O$25:$O$39,MATCH(G34,Compute0a!$B$25:$B$39,0))),F34=""),1,0)</f>
        <v>1</v>
      </c>
      <c r="F34" s="868"/>
      <c r="G34" s="1228" t="s">
        <v>1546</v>
      </c>
      <c r="H34" s="1206">
        <v>0</v>
      </c>
      <c r="I34" s="1206"/>
      <c r="J34" s="1206"/>
      <c r="K34" s="1216"/>
      <c r="L34" s="1217"/>
      <c r="M34" s="1217"/>
      <c r="N34" s="1217"/>
      <c r="O34" s="1217"/>
      <c r="P34" s="1217"/>
      <c r="Q34" s="1220"/>
      <c r="R34" s="1332"/>
      <c r="S34" s="1324"/>
      <c r="T34" s="1324"/>
      <c r="U34" s="1324"/>
      <c r="V34" s="1324"/>
      <c r="W34" s="1324"/>
      <c r="X34" s="1324"/>
      <c r="Y34" s="1324"/>
      <c r="Z34" s="1324"/>
      <c r="AA34" s="1324"/>
      <c r="AB34" s="1324"/>
      <c r="AC34" s="1324"/>
      <c r="AD34" s="1324"/>
      <c r="AE34" s="1325"/>
      <c r="AF34" s="1218"/>
      <c r="AG34" s="25"/>
      <c r="AH34" s="25"/>
      <c r="AI34" s="25"/>
    </row>
    <row r="35" spans="1:35" ht="33.75" customHeight="1">
      <c r="A35" s="1347" t="s">
        <v>1492</v>
      </c>
      <c r="B35" s="1348"/>
      <c r="C35" s="1346" t="s">
        <v>1496</v>
      </c>
      <c r="D35" s="1349" t="s">
        <v>121</v>
      </c>
      <c r="E35" s="1204">
        <f>IF(AND((INDEX(Compute0a!$R$25:$R$27,MATCH(D35,Compute0a!$Q$25:$Q$27,0)))&lt;=(INDEX(Compute0a!$O$25:$O$39,MATCH(G35,Compute0a!$B$25:$B$39,0))),F35=""),1,0)</f>
        <v>1</v>
      </c>
      <c r="F35" s="868"/>
      <c r="G35" s="1350" t="s">
        <v>1546</v>
      </c>
      <c r="H35" s="1206">
        <v>0</v>
      </c>
      <c r="I35" s="1206"/>
      <c r="J35" s="1206"/>
      <c r="K35" s="1235"/>
      <c r="L35" s="1252"/>
      <c r="M35" s="1253"/>
      <c r="N35" s="1253"/>
      <c r="O35" s="1253"/>
      <c r="P35" s="1215"/>
      <c r="Q35" s="1220"/>
      <c r="R35" s="1332"/>
      <c r="S35" s="1324"/>
      <c r="T35" s="1324"/>
      <c r="U35" s="1324"/>
      <c r="V35" s="1324"/>
      <c r="W35" s="1324"/>
      <c r="X35" s="1324"/>
      <c r="Y35" s="1324"/>
      <c r="Z35" s="1324"/>
      <c r="AA35" s="1324"/>
      <c r="AB35" s="1324"/>
      <c r="AC35" s="1324"/>
      <c r="AD35" s="1324"/>
      <c r="AE35" s="1325"/>
      <c r="AF35" s="1218"/>
      <c r="AG35" s="25"/>
      <c r="AH35" s="25"/>
      <c r="AI35" s="25"/>
    </row>
    <row r="36" spans="1:35" ht="33.75" hidden="1" customHeight="1">
      <c r="A36" s="1347" t="s">
        <v>495</v>
      </c>
      <c r="B36" s="1248" t="s">
        <v>1495</v>
      </c>
      <c r="C36" s="1351" t="s">
        <v>1497</v>
      </c>
      <c r="D36" s="1349" t="s">
        <v>122</v>
      </c>
      <c r="E36" s="1204">
        <f>IF(AND((INDEX(Compute0a!$R$25:$R$27,MATCH(D36,Compute0a!$Q$25:$Q$27,0)))&lt;=(INDEX(Compute0a!$O$25:$O$39,MATCH(G36,Compute0a!$B$25:$B$39,0))),F36=""),1,0)</f>
        <v>0</v>
      </c>
      <c r="F36" s="868"/>
      <c r="G36" s="1350" t="s">
        <v>1546</v>
      </c>
      <c r="H36" s="1206">
        <f>IF(E36=1,1,0)</f>
        <v>0</v>
      </c>
      <c r="I36" s="868" t="s">
        <v>58</v>
      </c>
      <c r="J36" s="868" t="s">
        <v>682</v>
      </c>
      <c r="K36" s="1235"/>
      <c r="L36" s="1252">
        <v>1</v>
      </c>
      <c r="M36" s="1253">
        <v>0</v>
      </c>
      <c r="N36" s="1253">
        <v>0</v>
      </c>
      <c r="O36" s="1253">
        <v>0</v>
      </c>
      <c r="P36" s="1215">
        <v>1</v>
      </c>
      <c r="Q36" s="1220"/>
      <c r="R36" s="1208">
        <v>0</v>
      </c>
      <c r="S36" s="1208">
        <v>0</v>
      </c>
      <c r="T36" s="1208">
        <v>0</v>
      </c>
      <c r="U36" s="1208">
        <v>1</v>
      </c>
      <c r="V36" s="1208">
        <v>0</v>
      </c>
      <c r="W36" s="1208">
        <v>0</v>
      </c>
      <c r="X36" s="1208">
        <v>0</v>
      </c>
      <c r="Y36" s="1208">
        <v>0</v>
      </c>
      <c r="Z36" s="1208">
        <v>0</v>
      </c>
      <c r="AA36" s="1208">
        <v>0</v>
      </c>
      <c r="AB36" s="1208">
        <v>0</v>
      </c>
      <c r="AC36" s="1208">
        <v>0</v>
      </c>
      <c r="AD36" s="1208">
        <v>0</v>
      </c>
      <c r="AE36" s="1208">
        <v>0</v>
      </c>
      <c r="AF36" s="1218"/>
      <c r="AG36" s="25"/>
      <c r="AH36" s="25"/>
      <c r="AI36" s="25"/>
    </row>
    <row r="37" spans="1:35" ht="33.75" hidden="1" customHeight="1">
      <c r="A37" s="1347" t="s">
        <v>1493</v>
      </c>
      <c r="B37" s="1348"/>
      <c r="C37" s="1346" t="s">
        <v>1498</v>
      </c>
      <c r="D37" s="1349" t="s">
        <v>123</v>
      </c>
      <c r="E37" s="1204">
        <f>IF(AND((INDEX(Compute0a!$R$25:$R$27,MATCH(D37,Compute0a!$Q$25:$Q$27,0)))&lt;=(INDEX(Compute0a!$O$25:$O$39,MATCH(G37,Compute0a!$B$25:$B$39,0))),F37=""),1,0)</f>
        <v>0</v>
      </c>
      <c r="F37" s="868"/>
      <c r="G37" s="1350" t="s">
        <v>1546</v>
      </c>
      <c r="H37" s="1206">
        <v>0</v>
      </c>
      <c r="I37" s="1206"/>
      <c r="J37" s="1206"/>
      <c r="K37" s="1235"/>
      <c r="L37" s="1252"/>
      <c r="M37" s="1253"/>
      <c r="N37" s="1253"/>
      <c r="O37" s="1253"/>
      <c r="P37" s="1215"/>
      <c r="Q37" s="1220"/>
      <c r="R37" s="1332"/>
      <c r="S37" s="1324"/>
      <c r="T37" s="1324"/>
      <c r="U37" s="1324"/>
      <c r="V37" s="1324"/>
      <c r="W37" s="1324"/>
      <c r="X37" s="1324"/>
      <c r="Y37" s="1324"/>
      <c r="Z37" s="1324"/>
      <c r="AA37" s="1324"/>
      <c r="AB37" s="1324"/>
      <c r="AC37" s="1324"/>
      <c r="AD37" s="1324"/>
      <c r="AE37" s="1325"/>
      <c r="AF37" s="1218"/>
      <c r="AG37" s="25"/>
      <c r="AH37" s="25"/>
      <c r="AI37" s="25"/>
    </row>
    <row r="38" spans="1:35" ht="33.75" hidden="1" customHeight="1">
      <c r="A38" s="1347" t="s">
        <v>1494</v>
      </c>
      <c r="B38" s="1348"/>
      <c r="C38" s="1346" t="s">
        <v>1499</v>
      </c>
      <c r="D38" s="1349" t="s">
        <v>122</v>
      </c>
      <c r="E38" s="1204">
        <f>IF(AND((INDEX(Compute0a!$R$25:$R$27,MATCH(D38,Compute0a!$Q$25:$Q$27,0)))&lt;=(INDEX(Compute0a!$O$25:$O$39,MATCH(G38,Compute0a!$B$25:$B$39,0))),F38=""),1,0)</f>
        <v>0</v>
      </c>
      <c r="F38" s="868"/>
      <c r="G38" s="1350" t="s">
        <v>1546</v>
      </c>
      <c r="H38" s="1206">
        <v>0</v>
      </c>
      <c r="I38" s="1206"/>
      <c r="J38" s="1206"/>
      <c r="K38" s="1235"/>
      <c r="L38" s="1252"/>
      <c r="M38" s="1253"/>
      <c r="N38" s="1253"/>
      <c r="O38" s="1253"/>
      <c r="P38" s="1215"/>
      <c r="Q38" s="1220"/>
      <c r="R38" s="1332"/>
      <c r="S38" s="1324"/>
      <c r="T38" s="1324"/>
      <c r="U38" s="1324"/>
      <c r="V38" s="1324"/>
      <c r="W38" s="1324"/>
      <c r="X38" s="1324"/>
      <c r="Y38" s="1324"/>
      <c r="Z38" s="1324"/>
      <c r="AA38" s="1324"/>
      <c r="AB38" s="1324"/>
      <c r="AC38" s="1324"/>
      <c r="AD38" s="1324"/>
      <c r="AE38" s="1325"/>
      <c r="AF38" s="1218"/>
      <c r="AG38" s="25"/>
      <c r="AH38" s="25"/>
      <c r="AI38" s="25"/>
    </row>
    <row r="39" spans="1:35" ht="59.25" customHeight="1">
      <c r="A39" s="1223" t="s">
        <v>624</v>
      </c>
      <c r="B39" s="1201" t="s">
        <v>815</v>
      </c>
      <c r="C39" s="1202" t="s">
        <v>1939</v>
      </c>
      <c r="D39" s="1234" t="s">
        <v>121</v>
      </c>
      <c r="E39" s="1204">
        <f>IF(AND((INDEX(Compute0a!$R$25:$R$27,MATCH(D39,Compute0a!$Q$25:$Q$27,0)))&lt;=(INDEX(Compute0a!$O$25:$O$39,MATCH(G39,Compute0a!$B$25:$B$39,0))),F39=""),1,0)</f>
        <v>1</v>
      </c>
      <c r="F39" s="868"/>
      <c r="G39" s="1228" t="s">
        <v>1546</v>
      </c>
      <c r="H39" s="1206">
        <f>IF(E39=1,1,0)</f>
        <v>1</v>
      </c>
      <c r="I39" s="868" t="s">
        <v>59</v>
      </c>
      <c r="J39" s="868" t="s">
        <v>683</v>
      </c>
      <c r="K39" s="1235"/>
      <c r="L39" s="1225">
        <v>0</v>
      </c>
      <c r="M39" s="1217">
        <v>0</v>
      </c>
      <c r="N39" s="1217">
        <v>1</v>
      </c>
      <c r="O39" s="1217">
        <v>0</v>
      </c>
      <c r="P39" s="1226">
        <v>0</v>
      </c>
      <c r="Q39" s="1220"/>
      <c r="R39" s="1208">
        <v>0</v>
      </c>
      <c r="S39" s="1208">
        <v>0</v>
      </c>
      <c r="T39" s="1208">
        <v>0</v>
      </c>
      <c r="U39" s="1208">
        <v>1</v>
      </c>
      <c r="V39" s="1208">
        <v>0</v>
      </c>
      <c r="W39" s="1208">
        <v>0</v>
      </c>
      <c r="X39" s="1208">
        <v>0</v>
      </c>
      <c r="Y39" s="1208">
        <v>0</v>
      </c>
      <c r="Z39" s="1208">
        <v>0</v>
      </c>
      <c r="AA39" s="1208">
        <v>0</v>
      </c>
      <c r="AB39" s="1208">
        <v>0</v>
      </c>
      <c r="AC39" s="1208">
        <v>0</v>
      </c>
      <c r="AD39" s="1208">
        <v>0</v>
      </c>
      <c r="AE39" s="1208">
        <v>0</v>
      </c>
      <c r="AF39" s="1218"/>
      <c r="AG39" s="25"/>
      <c r="AH39" s="25"/>
      <c r="AI39" s="25"/>
    </row>
    <row r="40" spans="1:35" ht="15" hidden="1">
      <c r="A40" s="1347" t="s">
        <v>1488</v>
      </c>
      <c r="B40" s="1349"/>
      <c r="C40" s="1346" t="s">
        <v>1490</v>
      </c>
      <c r="D40" s="1349" t="s">
        <v>122</v>
      </c>
      <c r="E40" s="1204">
        <f>IF(AND((INDEX(Compute0a!$R$25:$R$27,MATCH(D40,Compute0a!$Q$25:$Q$27,0)))&lt;=(INDEX(Compute0a!$O$25:$O$39,MATCH(G40,Compute0a!$B$25:$B$39,0))),F40=""),1,0)</f>
        <v>0</v>
      </c>
      <c r="F40" s="868"/>
      <c r="G40" s="1350" t="s">
        <v>1546</v>
      </c>
      <c r="H40" s="1206">
        <v>0</v>
      </c>
      <c r="I40" s="1299"/>
      <c r="J40" s="1206"/>
      <c r="K40" s="1235"/>
      <c r="L40" s="1252"/>
      <c r="M40" s="1253"/>
      <c r="N40" s="1253"/>
      <c r="O40" s="1253"/>
      <c r="P40" s="1215"/>
      <c r="Q40" s="1220"/>
      <c r="R40" s="1332"/>
      <c r="S40" s="1324"/>
      <c r="T40" s="1324"/>
      <c r="U40" s="1324"/>
      <c r="V40" s="1324"/>
      <c r="W40" s="1324"/>
      <c r="X40" s="1324"/>
      <c r="Y40" s="1324"/>
      <c r="Z40" s="1324"/>
      <c r="AA40" s="1324"/>
      <c r="AB40" s="1324"/>
      <c r="AC40" s="1324"/>
      <c r="AD40" s="1324"/>
      <c r="AE40" s="1325"/>
      <c r="AF40" s="1218"/>
      <c r="AG40" s="25"/>
      <c r="AH40" s="25"/>
      <c r="AI40" s="25"/>
    </row>
    <row r="41" spans="1:35" ht="59.25" hidden="1" customHeight="1">
      <c r="A41" s="1347" t="s">
        <v>1489</v>
      </c>
      <c r="B41" s="1349"/>
      <c r="C41" s="1346" t="s">
        <v>1185</v>
      </c>
      <c r="D41" s="1352" t="s">
        <v>122</v>
      </c>
      <c r="E41" s="1204">
        <f>IF(AND((INDEX(Compute0a!$R$25:$R$27,MATCH(D41,Compute0a!$Q$25:$Q$27,0)))&lt;=(INDEX(Compute0a!$O$25:$O$39,MATCH(G41,Compute0a!$B$25:$B$39,0))),F41=""),1,0)</f>
        <v>0</v>
      </c>
      <c r="F41" s="868"/>
      <c r="G41" s="1350" t="s">
        <v>1546</v>
      </c>
      <c r="H41" s="1206">
        <v>0</v>
      </c>
      <c r="I41" s="1299"/>
      <c r="J41" s="1206"/>
      <c r="K41" s="1235"/>
      <c r="L41" s="1252"/>
      <c r="M41" s="1253"/>
      <c r="N41" s="1253"/>
      <c r="O41" s="1253"/>
      <c r="P41" s="1215"/>
      <c r="Q41" s="1220"/>
      <c r="R41" s="1332"/>
      <c r="S41" s="1324"/>
      <c r="T41" s="1324"/>
      <c r="U41" s="1324"/>
      <c r="V41" s="1324"/>
      <c r="W41" s="1324"/>
      <c r="X41" s="1324"/>
      <c r="Y41" s="1324"/>
      <c r="Z41" s="1324"/>
      <c r="AA41" s="1324"/>
      <c r="AB41" s="1324"/>
      <c r="AC41" s="1324"/>
      <c r="AD41" s="1324"/>
      <c r="AE41" s="1325"/>
      <c r="AF41" s="1218"/>
      <c r="AG41" s="25"/>
      <c r="AH41" s="25"/>
      <c r="AI41" s="25"/>
    </row>
    <row r="42" spans="1:35" s="203" customFormat="1" ht="18.75" hidden="1" customHeight="1">
      <c r="A42" s="1283">
        <v>9</v>
      </c>
      <c r="B42" s="1284" t="s">
        <v>496</v>
      </c>
      <c r="C42" s="1285"/>
      <c r="D42" s="1285"/>
      <c r="E42" s="1285"/>
      <c r="F42" s="1285"/>
      <c r="G42" s="1285"/>
      <c r="H42" s="1285"/>
      <c r="I42" s="1285"/>
      <c r="J42" s="1285"/>
      <c r="K42" s="1353"/>
      <c r="L42" s="1341"/>
      <c r="M42" s="1342"/>
      <c r="N42" s="1342"/>
      <c r="O42" s="1342"/>
      <c r="P42" s="1343"/>
      <c r="Q42" s="1344"/>
      <c r="R42" s="1293"/>
      <c r="S42" s="1294"/>
      <c r="T42" s="1294"/>
      <c r="U42" s="1294"/>
      <c r="V42" s="1294"/>
      <c r="W42" s="1294"/>
      <c r="X42" s="1294"/>
      <c r="Y42" s="1294"/>
      <c r="Z42" s="1294"/>
      <c r="AA42" s="1294"/>
      <c r="AB42" s="1294"/>
      <c r="AC42" s="1294"/>
      <c r="AD42" s="1294"/>
      <c r="AE42" s="1295"/>
      <c r="AF42" s="1296"/>
      <c r="AG42" s="1284"/>
      <c r="AH42" s="1284"/>
      <c r="AI42" s="1284"/>
    </row>
    <row r="43" spans="1:35" ht="77.25" customHeight="1">
      <c r="A43" s="1229" t="s">
        <v>497</v>
      </c>
      <c r="B43" s="1212" t="s">
        <v>636</v>
      </c>
      <c r="C43" s="1202" t="s">
        <v>1670</v>
      </c>
      <c r="D43" s="1205" t="s">
        <v>121</v>
      </c>
      <c r="E43" s="1204">
        <f>IF(AND((INDEX(Compute0a!$R$25:$R$27,MATCH(D43,Compute0a!$Q$25:$Q$27,0)))&lt;=(INDEX(Compute0a!$O$25:$O$39,MATCH(G43,Compute0a!$B$25:$B$39,0))),F43=""),1,0)</f>
        <v>1</v>
      </c>
      <c r="F43" s="868"/>
      <c r="G43" s="1230" t="s">
        <v>281</v>
      </c>
      <c r="H43" s="1215">
        <f>IF(E43=1,1,0)</f>
        <v>1</v>
      </c>
      <c r="I43" s="868" t="s">
        <v>59</v>
      </c>
      <c r="J43" s="868" t="s">
        <v>681</v>
      </c>
      <c r="K43" s="1236"/>
      <c r="L43" s="1217">
        <v>0</v>
      </c>
      <c r="M43" s="1217">
        <v>0</v>
      </c>
      <c r="N43" s="1217">
        <v>1</v>
      </c>
      <c r="O43" s="1217">
        <v>0</v>
      </c>
      <c r="P43" s="1217">
        <v>0</v>
      </c>
      <c r="Q43" s="1220"/>
      <c r="R43" s="1208">
        <v>0</v>
      </c>
      <c r="S43" s="1208">
        <v>0</v>
      </c>
      <c r="T43" s="1208">
        <v>0</v>
      </c>
      <c r="U43" s="1208">
        <v>0</v>
      </c>
      <c r="V43" s="1208">
        <v>1</v>
      </c>
      <c r="W43" s="1208">
        <v>0</v>
      </c>
      <c r="X43" s="1208">
        <v>0</v>
      </c>
      <c r="Y43" s="1208">
        <v>0</v>
      </c>
      <c r="Z43" s="1208">
        <v>0</v>
      </c>
      <c r="AA43" s="1208">
        <v>0</v>
      </c>
      <c r="AB43" s="1208">
        <v>0</v>
      </c>
      <c r="AC43" s="1208">
        <v>0</v>
      </c>
      <c r="AD43" s="1208">
        <v>0</v>
      </c>
      <c r="AE43" s="1208">
        <v>0</v>
      </c>
      <c r="AF43" s="1218"/>
      <c r="AG43" s="25"/>
      <c r="AH43" s="25"/>
      <c r="AI43" s="25"/>
    </row>
    <row r="44" spans="1:35" ht="25.5">
      <c r="A44" s="1229" t="s">
        <v>498</v>
      </c>
      <c r="B44" s="1322"/>
      <c r="C44" s="1346" t="s">
        <v>699</v>
      </c>
      <c r="D44" s="1354" t="s">
        <v>121</v>
      </c>
      <c r="E44" s="1204">
        <f>IF(AND((INDEX(Compute0a!$R$25:$R$27,MATCH(D44,Compute0a!$Q$25:$Q$27,0)))&lt;=(INDEX(Compute0a!$O$25:$O$39,MATCH(G44,Compute0a!$B$25:$B$39,0))),F44=""),1,0)</f>
        <v>1</v>
      </c>
      <c r="F44" s="868"/>
      <c r="G44" s="1238" t="s">
        <v>281</v>
      </c>
      <c r="H44" s="1215">
        <v>0</v>
      </c>
      <c r="I44" s="1215"/>
      <c r="J44" s="1215"/>
      <c r="K44" s="1236"/>
      <c r="L44" s="1217"/>
      <c r="M44" s="1217"/>
      <c r="N44" s="1217"/>
      <c r="O44" s="1217"/>
      <c r="P44" s="1217"/>
      <c r="Q44" s="1220"/>
      <c r="R44" s="1332"/>
      <c r="S44" s="1324"/>
      <c r="T44" s="1324"/>
      <c r="U44" s="1324"/>
      <c r="V44" s="1324"/>
      <c r="W44" s="1324"/>
      <c r="X44" s="1324"/>
      <c r="Y44" s="1324"/>
      <c r="Z44" s="1324"/>
      <c r="AA44" s="1324"/>
      <c r="AB44" s="1324"/>
      <c r="AC44" s="1324"/>
      <c r="AD44" s="1324"/>
      <c r="AE44" s="1325"/>
      <c r="AF44" s="1218"/>
      <c r="AG44" s="25"/>
      <c r="AH44" s="25"/>
      <c r="AI44" s="25"/>
    </row>
    <row r="45" spans="1:35" ht="51">
      <c r="A45" s="1237" t="s">
        <v>499</v>
      </c>
      <c r="B45" s="1212" t="s">
        <v>640</v>
      </c>
      <c r="C45" s="1202" t="s">
        <v>1251</v>
      </c>
      <c r="D45" s="1234" t="s">
        <v>121</v>
      </c>
      <c r="E45" s="1204">
        <f>IF(AND((INDEX(Compute0a!$R$25:$R$27,MATCH(D45,Compute0a!$Q$25:$Q$27,0)))&lt;=(INDEX(Compute0a!$O$25:$O$39,MATCH(G45,Compute0a!$B$25:$B$39,0))),F45=""),1,0)</f>
        <v>1</v>
      </c>
      <c r="F45" s="868"/>
      <c r="G45" s="1238" t="s">
        <v>281</v>
      </c>
      <c r="H45" s="1215">
        <f>IF(E45=1,1,0)</f>
        <v>1</v>
      </c>
      <c r="I45" s="868" t="s">
        <v>59</v>
      </c>
      <c r="J45" s="868" t="s">
        <v>681</v>
      </c>
      <c r="K45" s="1236"/>
      <c r="L45" s="1217">
        <v>0</v>
      </c>
      <c r="M45" s="1217">
        <v>0</v>
      </c>
      <c r="N45" s="1217">
        <v>1</v>
      </c>
      <c r="O45" s="1217">
        <v>0</v>
      </c>
      <c r="P45" s="1217">
        <v>1</v>
      </c>
      <c r="Q45" s="1220"/>
      <c r="R45" s="1208">
        <v>0</v>
      </c>
      <c r="S45" s="1208">
        <v>0</v>
      </c>
      <c r="T45" s="1208">
        <v>0</v>
      </c>
      <c r="U45" s="1208">
        <v>0</v>
      </c>
      <c r="V45" s="1208">
        <v>1</v>
      </c>
      <c r="W45" s="1208">
        <v>0</v>
      </c>
      <c r="X45" s="1208">
        <v>0</v>
      </c>
      <c r="Y45" s="1208">
        <v>0</v>
      </c>
      <c r="Z45" s="1208">
        <v>0</v>
      </c>
      <c r="AA45" s="1208">
        <v>0</v>
      </c>
      <c r="AB45" s="1208">
        <v>0</v>
      </c>
      <c r="AC45" s="1208">
        <v>0</v>
      </c>
      <c r="AD45" s="1208">
        <v>0</v>
      </c>
      <c r="AE45" s="1208">
        <v>0</v>
      </c>
      <c r="AF45" s="1218"/>
      <c r="AG45" s="25"/>
      <c r="AH45" s="25"/>
      <c r="AI45" s="25"/>
    </row>
    <row r="46" spans="1:35" ht="30.75" customHeight="1">
      <c r="A46" s="1355" t="s">
        <v>1500</v>
      </c>
      <c r="B46" s="1320"/>
      <c r="C46" s="1346" t="s">
        <v>1509</v>
      </c>
      <c r="D46" s="1234" t="s">
        <v>121</v>
      </c>
      <c r="E46" s="1204">
        <f>IF(AND((INDEX(Compute0a!$R$25:$R$27,MATCH(D46,Compute0a!$Q$25:$Q$27,0)))&lt;=(INDEX(Compute0a!$O$25:$O$39,MATCH(G46,Compute0a!$B$25:$B$39,0))),F46=""),1,0)</f>
        <v>1</v>
      </c>
      <c r="F46" s="868"/>
      <c r="G46" s="1238" t="s">
        <v>281</v>
      </c>
      <c r="H46" s="1215">
        <v>0</v>
      </c>
      <c r="I46" s="1215"/>
      <c r="J46" s="1215"/>
      <c r="K46" s="1236"/>
      <c r="L46" s="1329"/>
      <c r="M46" s="1330"/>
      <c r="N46" s="1330"/>
      <c r="O46" s="1330"/>
      <c r="P46" s="1331"/>
      <c r="Q46" s="1220"/>
      <c r="R46" s="1332"/>
      <c r="S46" s="1324"/>
      <c r="T46" s="1324"/>
      <c r="U46" s="1324"/>
      <c r="V46" s="1324"/>
      <c r="W46" s="1324"/>
      <c r="X46" s="1324"/>
      <c r="Y46" s="1324"/>
      <c r="Z46" s="1324"/>
      <c r="AA46" s="1324"/>
      <c r="AB46" s="1324"/>
      <c r="AC46" s="1324"/>
      <c r="AD46" s="1324"/>
      <c r="AE46" s="1325"/>
      <c r="AF46" s="1218"/>
      <c r="AG46" s="25"/>
      <c r="AH46" s="25"/>
      <c r="AI46" s="25"/>
    </row>
    <row r="47" spans="1:35" ht="42" hidden="1" customHeight="1">
      <c r="A47" s="1356" t="s">
        <v>1501</v>
      </c>
      <c r="B47" s="1333"/>
      <c r="C47" s="1357" t="s">
        <v>1671</v>
      </c>
      <c r="D47" s="1349" t="s">
        <v>122</v>
      </c>
      <c r="E47" s="1204">
        <f>IF(AND((INDEX(Compute0a!$R$25:$R$27,MATCH(D47,Compute0a!$Q$25:$Q$27,0)))&lt;=(INDEX(Compute0a!$O$25:$O$39,MATCH(G47,Compute0a!$B$25:$B$39,0))),F47=""),1,0)</f>
        <v>0</v>
      </c>
      <c r="F47" s="868"/>
      <c r="G47" s="1358" t="s">
        <v>281</v>
      </c>
      <c r="H47" s="1215">
        <v>0</v>
      </c>
      <c r="I47" s="1215"/>
      <c r="J47" s="1215"/>
      <c r="K47" s="1236"/>
      <c r="L47" s="1337"/>
      <c r="M47" s="1338"/>
      <c r="N47" s="1338"/>
      <c r="O47" s="1338"/>
      <c r="P47" s="1339"/>
      <c r="Q47" s="1220"/>
      <c r="R47" s="1332"/>
      <c r="S47" s="1324"/>
      <c r="T47" s="1324"/>
      <c r="U47" s="1324"/>
      <c r="V47" s="1324"/>
      <c r="W47" s="1324"/>
      <c r="X47" s="1324"/>
      <c r="Y47" s="1324"/>
      <c r="Z47" s="1324"/>
      <c r="AA47" s="1324"/>
      <c r="AB47" s="1324"/>
      <c r="AC47" s="1324"/>
      <c r="AD47" s="1324"/>
      <c r="AE47" s="1325"/>
      <c r="AF47" s="1218"/>
      <c r="AG47" s="25"/>
      <c r="AH47" s="25"/>
      <c r="AI47" s="25"/>
    </row>
    <row r="48" spans="1:35" ht="15" hidden="1">
      <c r="A48" s="1356" t="s">
        <v>1502</v>
      </c>
      <c r="B48" s="1333"/>
      <c r="C48" s="1357" t="s">
        <v>317</v>
      </c>
      <c r="D48" s="1349" t="s">
        <v>122</v>
      </c>
      <c r="E48" s="1204">
        <f>IF(AND((INDEX(Compute0a!$R$25:$R$27,MATCH(D48,Compute0a!$Q$25:$Q$27,0)))&lt;=(INDEX(Compute0a!$O$25:$O$39,MATCH(G48,Compute0a!$B$25:$B$39,0))),F48=""),1,0)</f>
        <v>0</v>
      </c>
      <c r="F48" s="868"/>
      <c r="G48" s="1358" t="s">
        <v>281</v>
      </c>
      <c r="H48" s="1215">
        <v>0</v>
      </c>
      <c r="I48" s="1215"/>
      <c r="J48" s="1215"/>
      <c r="K48" s="1236"/>
      <c r="L48" s="1337"/>
      <c r="M48" s="1338"/>
      <c r="N48" s="1338"/>
      <c r="O48" s="1338"/>
      <c r="P48" s="1339"/>
      <c r="Q48" s="1220"/>
      <c r="R48" s="1332"/>
      <c r="S48" s="1324"/>
      <c r="T48" s="1324"/>
      <c r="U48" s="1324"/>
      <c r="V48" s="1324"/>
      <c r="W48" s="1324"/>
      <c r="X48" s="1324"/>
      <c r="Y48" s="1324"/>
      <c r="Z48" s="1324"/>
      <c r="AA48" s="1324"/>
      <c r="AB48" s="1324"/>
      <c r="AC48" s="1324"/>
      <c r="AD48" s="1324"/>
      <c r="AE48" s="1325"/>
      <c r="AF48" s="1218"/>
      <c r="AG48" s="25"/>
      <c r="AH48" s="25"/>
      <c r="AI48" s="25"/>
    </row>
    <row r="49" spans="1:35" ht="30">
      <c r="A49" s="1237" t="s">
        <v>500</v>
      </c>
      <c r="B49" s="1212" t="s">
        <v>1503</v>
      </c>
      <c r="C49" s="1202" t="s">
        <v>1889</v>
      </c>
      <c r="D49" s="1224" t="s">
        <v>121</v>
      </c>
      <c r="E49" s="1204">
        <f>IF(AND((INDEX(Compute0a!$R$25:$R$27,MATCH(D49,Compute0a!$Q$25:$Q$27,0)))&lt;=(INDEX(Compute0a!$O$25:$O$39,MATCH(G49,Compute0a!$B$25:$B$39,0))),F49=""),1,0)</f>
        <v>1</v>
      </c>
      <c r="F49" s="868"/>
      <c r="G49" s="1205" t="s">
        <v>281</v>
      </c>
      <c r="H49" s="1206">
        <f>IF(E49=1,1,0)</f>
        <v>1</v>
      </c>
      <c r="I49" s="868" t="s">
        <v>1213</v>
      </c>
      <c r="J49" s="868" t="s">
        <v>683</v>
      </c>
      <c r="K49" s="1236"/>
      <c r="L49" s="1217">
        <v>1</v>
      </c>
      <c r="M49" s="1217">
        <v>0</v>
      </c>
      <c r="N49" s="1217">
        <v>0</v>
      </c>
      <c r="O49" s="1217">
        <v>0</v>
      </c>
      <c r="P49" s="1217">
        <v>0</v>
      </c>
      <c r="Q49" s="1220"/>
      <c r="R49" s="1208">
        <v>0</v>
      </c>
      <c r="S49" s="1208">
        <v>0</v>
      </c>
      <c r="T49" s="1208">
        <v>0</v>
      </c>
      <c r="U49" s="1208">
        <v>0</v>
      </c>
      <c r="V49" s="1208">
        <v>1</v>
      </c>
      <c r="W49" s="1208">
        <v>0</v>
      </c>
      <c r="X49" s="1208">
        <v>0</v>
      </c>
      <c r="Y49" s="1208">
        <v>0</v>
      </c>
      <c r="Z49" s="1208">
        <v>0</v>
      </c>
      <c r="AA49" s="1208">
        <v>0</v>
      </c>
      <c r="AB49" s="1208">
        <v>0</v>
      </c>
      <c r="AC49" s="1208">
        <v>0</v>
      </c>
      <c r="AD49" s="1208">
        <v>0</v>
      </c>
      <c r="AE49" s="1208">
        <v>0</v>
      </c>
      <c r="AF49" s="1218"/>
      <c r="AG49" s="25"/>
      <c r="AH49" s="25"/>
      <c r="AI49" s="25"/>
    </row>
    <row r="50" spans="1:35" ht="25.5">
      <c r="A50" s="1237" t="s">
        <v>501</v>
      </c>
      <c r="B50" s="1212" t="s">
        <v>1506</v>
      </c>
      <c r="C50" s="1202" t="s">
        <v>1507</v>
      </c>
      <c r="D50" s="1222" t="s">
        <v>121</v>
      </c>
      <c r="E50" s="1204">
        <f>IF(AND((INDEX(Compute0a!$R$25:$R$27,MATCH(D50,Compute0a!$Q$25:$Q$27,0)))&lt;=(INDEX(Compute0a!$O$25:$O$39,MATCH(G50,Compute0a!$B$25:$B$39,0))),F50=""),1,0)</f>
        <v>1</v>
      </c>
      <c r="F50" s="868"/>
      <c r="G50" s="1205" t="s">
        <v>281</v>
      </c>
      <c r="H50" s="1206">
        <f>IF(E50=1,1,0)</f>
        <v>1</v>
      </c>
      <c r="I50" s="868" t="s">
        <v>1213</v>
      </c>
      <c r="J50" s="868" t="s">
        <v>681</v>
      </c>
      <c r="K50" s="1236"/>
      <c r="L50" s="1217">
        <v>0</v>
      </c>
      <c r="M50" s="1217">
        <v>0</v>
      </c>
      <c r="N50" s="1217">
        <v>1</v>
      </c>
      <c r="O50" s="1217">
        <v>0</v>
      </c>
      <c r="P50" s="1217">
        <v>0</v>
      </c>
      <c r="Q50" s="1220"/>
      <c r="R50" s="1208">
        <v>0</v>
      </c>
      <c r="S50" s="1208">
        <v>0</v>
      </c>
      <c r="T50" s="1208">
        <v>0</v>
      </c>
      <c r="U50" s="1208">
        <v>0</v>
      </c>
      <c r="V50" s="1208">
        <v>1</v>
      </c>
      <c r="W50" s="1208">
        <v>0</v>
      </c>
      <c r="X50" s="1208">
        <v>0</v>
      </c>
      <c r="Y50" s="1208">
        <v>0</v>
      </c>
      <c r="Z50" s="1208">
        <v>0</v>
      </c>
      <c r="AA50" s="1208">
        <v>0</v>
      </c>
      <c r="AB50" s="1208">
        <v>0</v>
      </c>
      <c r="AC50" s="1208">
        <v>0</v>
      </c>
      <c r="AD50" s="1208">
        <v>0</v>
      </c>
      <c r="AE50" s="1208">
        <v>0</v>
      </c>
      <c r="AF50" s="1218"/>
      <c r="AG50" s="25"/>
      <c r="AH50" s="25"/>
      <c r="AI50" s="25"/>
    </row>
    <row r="51" spans="1:35" ht="15">
      <c r="A51" s="1347" t="s">
        <v>502</v>
      </c>
      <c r="B51" s="1359"/>
      <c r="C51" s="1346" t="s">
        <v>637</v>
      </c>
      <c r="D51" s="1349" t="s">
        <v>121</v>
      </c>
      <c r="E51" s="1204">
        <f>IF(AND((INDEX(Compute0a!$R$25:$R$27,MATCH(D51,Compute0a!$Q$25:$Q$27,0)))&lt;=(INDEX(Compute0a!$O$25:$O$39,MATCH(G51,Compute0a!$B$25:$B$39,0))),F51=""),1,0)</f>
        <v>1</v>
      </c>
      <c r="F51" s="868"/>
      <c r="G51" s="1349" t="s">
        <v>281</v>
      </c>
      <c r="H51" s="1206">
        <v>0</v>
      </c>
      <c r="I51" s="1215"/>
      <c r="J51" s="1206"/>
      <c r="K51" s="1236"/>
      <c r="L51" s="1252"/>
      <c r="M51" s="1253"/>
      <c r="N51" s="1253"/>
      <c r="O51" s="1253"/>
      <c r="P51" s="1215"/>
      <c r="Q51" s="1220"/>
      <c r="R51" s="1332"/>
      <c r="S51" s="1324"/>
      <c r="T51" s="1324"/>
      <c r="U51" s="1324"/>
      <c r="V51" s="1324"/>
      <c r="W51" s="1324"/>
      <c r="X51" s="1324"/>
      <c r="Y51" s="1324"/>
      <c r="Z51" s="1324"/>
      <c r="AA51" s="1324"/>
      <c r="AB51" s="1324"/>
      <c r="AC51" s="1324"/>
      <c r="AD51" s="1324"/>
      <c r="AE51" s="1325"/>
      <c r="AF51" s="1218"/>
      <c r="AG51" s="25"/>
      <c r="AH51" s="25"/>
      <c r="AI51" s="25"/>
    </row>
    <row r="52" spans="1:35" ht="65.25" customHeight="1">
      <c r="A52" s="1347" t="s">
        <v>503</v>
      </c>
      <c r="B52" s="25"/>
      <c r="C52" s="1346" t="s">
        <v>638</v>
      </c>
      <c r="D52" s="1349" t="s">
        <v>121</v>
      </c>
      <c r="E52" s="1204">
        <f>IF(AND((INDEX(Compute0a!$R$25:$R$27,MATCH(D52,Compute0a!$Q$25:$Q$27,0)))&lt;=(INDEX(Compute0a!$O$25:$O$39,MATCH(G52,Compute0a!$B$25:$B$39,0))),F52=""),1,0)</f>
        <v>1</v>
      </c>
      <c r="F52" s="868"/>
      <c r="G52" s="1349" t="s">
        <v>281</v>
      </c>
      <c r="H52" s="1206">
        <v>0</v>
      </c>
      <c r="I52" s="1215"/>
      <c r="J52" s="1206"/>
      <c r="K52" s="1236"/>
      <c r="L52" s="1252"/>
      <c r="M52" s="1253"/>
      <c r="N52" s="1253"/>
      <c r="O52" s="1253"/>
      <c r="P52" s="1215"/>
      <c r="Q52" s="1220"/>
      <c r="R52" s="1332"/>
      <c r="S52" s="1324"/>
      <c r="T52" s="1324"/>
      <c r="U52" s="1324"/>
      <c r="V52" s="1324"/>
      <c r="W52" s="1324"/>
      <c r="X52" s="1324"/>
      <c r="Y52" s="1324"/>
      <c r="Z52" s="1324"/>
      <c r="AA52" s="1324"/>
      <c r="AB52" s="1324"/>
      <c r="AC52" s="1324"/>
      <c r="AD52" s="1324"/>
      <c r="AE52" s="1325"/>
      <c r="AF52" s="1218"/>
      <c r="AG52" s="25"/>
      <c r="AH52" s="25"/>
      <c r="AI52" s="25"/>
    </row>
    <row r="53" spans="1:35" ht="30" hidden="1">
      <c r="A53" s="1237" t="s">
        <v>504</v>
      </c>
      <c r="B53" s="1212" t="s">
        <v>1901</v>
      </c>
      <c r="C53" s="1202" t="s">
        <v>1669</v>
      </c>
      <c r="D53" s="1224" t="s">
        <v>122</v>
      </c>
      <c r="E53" s="1204">
        <f>IF(AND((INDEX(Compute0a!$R$25:$R$27,MATCH(D53,Compute0a!$Q$25:$Q$27,0)))&lt;=(INDEX(Compute0a!$O$25:$O$39,MATCH(G53,Compute0a!$B$25:$B$39,0))),F53=""),1,0)</f>
        <v>0</v>
      </c>
      <c r="F53" s="868"/>
      <c r="G53" s="1205" t="s">
        <v>281</v>
      </c>
      <c r="H53" s="1206">
        <f>IF(E53=1,1,0)</f>
        <v>0</v>
      </c>
      <c r="I53" s="868" t="s">
        <v>58</v>
      </c>
      <c r="J53" s="868" t="s">
        <v>683</v>
      </c>
      <c r="K53" s="1236"/>
      <c r="L53" s="1217">
        <v>0</v>
      </c>
      <c r="M53" s="1217">
        <v>0</v>
      </c>
      <c r="N53" s="1217">
        <v>1</v>
      </c>
      <c r="O53" s="1217">
        <v>0</v>
      </c>
      <c r="P53" s="1217">
        <v>0</v>
      </c>
      <c r="Q53" s="1220"/>
      <c r="R53" s="1208">
        <v>0</v>
      </c>
      <c r="S53" s="1208">
        <v>0</v>
      </c>
      <c r="T53" s="1208">
        <v>0</v>
      </c>
      <c r="U53" s="1208">
        <v>0</v>
      </c>
      <c r="V53" s="1208">
        <v>1</v>
      </c>
      <c r="W53" s="1208">
        <v>0</v>
      </c>
      <c r="X53" s="1208">
        <v>0</v>
      </c>
      <c r="Y53" s="1208">
        <v>0</v>
      </c>
      <c r="Z53" s="1208">
        <v>0</v>
      </c>
      <c r="AA53" s="1208">
        <v>0</v>
      </c>
      <c r="AB53" s="1208">
        <v>0</v>
      </c>
      <c r="AC53" s="1208">
        <v>0</v>
      </c>
      <c r="AD53" s="1208">
        <v>0</v>
      </c>
      <c r="AE53" s="1208">
        <v>0</v>
      </c>
      <c r="AF53" s="1218"/>
      <c r="AG53" s="25"/>
      <c r="AH53" s="25"/>
      <c r="AI53" s="25"/>
    </row>
    <row r="54" spans="1:35" ht="15" hidden="1">
      <c r="A54" s="1347" t="s">
        <v>1504</v>
      </c>
      <c r="B54" s="1359"/>
      <c r="C54" s="1346" t="s">
        <v>1505</v>
      </c>
      <c r="D54" s="1349" t="s">
        <v>122</v>
      </c>
      <c r="E54" s="1204">
        <f>IF(AND((INDEX(Compute0a!$R$25:$R$27,MATCH(D54,Compute0a!$Q$25:$Q$27,0)))&lt;=(INDEX(Compute0a!$O$25:$O$39,MATCH(G54,Compute0a!$B$25:$B$39,0))),F54=""),1,0)</f>
        <v>0</v>
      </c>
      <c r="F54" s="868"/>
      <c r="G54" s="1349" t="s">
        <v>281</v>
      </c>
      <c r="H54" s="1206">
        <v>0</v>
      </c>
      <c r="I54" s="1299"/>
      <c r="J54" s="1206"/>
      <c r="K54" s="1360"/>
      <c r="L54" s="1252"/>
      <c r="M54" s="1253"/>
      <c r="N54" s="1253"/>
      <c r="O54" s="1253"/>
      <c r="P54" s="1215"/>
      <c r="Q54" s="1220"/>
      <c r="R54" s="1332"/>
      <c r="S54" s="1324"/>
      <c r="T54" s="1324"/>
      <c r="U54" s="1324"/>
      <c r="V54" s="1324"/>
      <c r="W54" s="1324"/>
      <c r="X54" s="1324"/>
      <c r="Y54" s="1324"/>
      <c r="Z54" s="1324"/>
      <c r="AA54" s="1324"/>
      <c r="AB54" s="1324"/>
      <c r="AC54" s="1324"/>
      <c r="AD54" s="1324"/>
      <c r="AE54" s="1325"/>
      <c r="AF54" s="1218"/>
      <c r="AG54" s="25"/>
      <c r="AH54" s="25"/>
      <c r="AI54" s="25"/>
    </row>
    <row r="55" spans="1:35" s="203" customFormat="1" ht="18.75" hidden="1" customHeight="1">
      <c r="A55" s="1283">
        <v>10</v>
      </c>
      <c r="B55" s="1284" t="s">
        <v>505</v>
      </c>
      <c r="C55" s="1285"/>
      <c r="D55" s="1285"/>
      <c r="E55" s="1285"/>
      <c r="F55" s="1285"/>
      <c r="G55" s="1285"/>
      <c r="H55" s="1285"/>
      <c r="I55" s="1285"/>
      <c r="J55" s="1285"/>
      <c r="K55" s="1353"/>
      <c r="L55" s="1341"/>
      <c r="M55" s="1342"/>
      <c r="N55" s="1342"/>
      <c r="O55" s="1342"/>
      <c r="P55" s="1343"/>
      <c r="Q55" s="1344"/>
      <c r="R55" s="1293"/>
      <c r="S55" s="1294"/>
      <c r="T55" s="1294"/>
      <c r="U55" s="1294"/>
      <c r="V55" s="1294"/>
      <c r="W55" s="1294"/>
      <c r="X55" s="1294"/>
      <c r="Y55" s="1294"/>
      <c r="Z55" s="1294"/>
      <c r="AA55" s="1294"/>
      <c r="AB55" s="1294"/>
      <c r="AC55" s="1294"/>
      <c r="AD55" s="1294"/>
      <c r="AE55" s="1295"/>
      <c r="AF55" s="1296"/>
      <c r="AG55" s="1284"/>
      <c r="AH55" s="1284"/>
      <c r="AI55" s="1284"/>
    </row>
    <row r="56" spans="1:35" s="200" customFormat="1" ht="30" hidden="1" customHeight="1">
      <c r="A56" s="1237" t="s">
        <v>506</v>
      </c>
      <c r="B56" s="1201" t="s">
        <v>135</v>
      </c>
      <c r="C56" s="1213" t="s">
        <v>1892</v>
      </c>
      <c r="D56" s="1205" t="s">
        <v>122</v>
      </c>
      <c r="E56" s="1204">
        <f>IF(AND((INDEX(Compute0a!$R$25:$R$27,MATCH(D56,Compute0a!$Q$25:$Q$27,0)))&lt;=(INDEX(Compute0a!$O$25:$O$39,MATCH(G56,Compute0a!$B$25:$B$39,0))),F56=""),1,0)</f>
        <v>0</v>
      </c>
      <c r="F56" s="868"/>
      <c r="G56" s="1239" t="s">
        <v>712</v>
      </c>
      <c r="H56" s="1206">
        <f>IF(E56=1,1,0)</f>
        <v>0</v>
      </c>
      <c r="I56" s="868" t="s">
        <v>58</v>
      </c>
      <c r="J56" s="868" t="s">
        <v>683</v>
      </c>
      <c r="K56" s="1216"/>
      <c r="L56" s="1217">
        <v>0</v>
      </c>
      <c r="M56" s="1217">
        <v>0</v>
      </c>
      <c r="N56" s="1217">
        <v>1</v>
      </c>
      <c r="O56" s="1217">
        <v>1</v>
      </c>
      <c r="P56" s="1217">
        <v>0</v>
      </c>
      <c r="Q56" s="1220"/>
      <c r="R56" s="1208">
        <v>0</v>
      </c>
      <c r="S56" s="1208">
        <v>0</v>
      </c>
      <c r="T56" s="1208">
        <v>0</v>
      </c>
      <c r="U56" s="1208">
        <v>0</v>
      </c>
      <c r="V56" s="1208">
        <v>0</v>
      </c>
      <c r="W56" s="1208">
        <v>1</v>
      </c>
      <c r="X56" s="1208">
        <v>0</v>
      </c>
      <c r="Y56" s="1208">
        <v>0</v>
      </c>
      <c r="Z56" s="1208">
        <v>0</v>
      </c>
      <c r="AA56" s="1208">
        <v>0</v>
      </c>
      <c r="AB56" s="1208">
        <v>0</v>
      </c>
      <c r="AC56" s="1208">
        <v>0</v>
      </c>
      <c r="AD56" s="1208">
        <v>0</v>
      </c>
      <c r="AE56" s="1208">
        <v>0</v>
      </c>
      <c r="AF56" s="1240"/>
      <c r="AG56" s="1181"/>
      <c r="AH56" s="1181"/>
      <c r="AI56" s="1181"/>
    </row>
    <row r="57" spans="1:35" s="200" customFormat="1" ht="30" hidden="1" customHeight="1">
      <c r="A57" s="1361" t="s">
        <v>1508</v>
      </c>
      <c r="B57" s="1201" t="s">
        <v>626</v>
      </c>
      <c r="C57" s="1362" t="s">
        <v>100</v>
      </c>
      <c r="D57" s="1363" t="s">
        <v>122</v>
      </c>
      <c r="E57" s="1204">
        <f>IF(AND((INDEX(Compute0a!$R$25:$R$27,MATCH(D57,Compute0a!$Q$25:$Q$27,0)))&lt;=(INDEX(Compute0a!$O$25:$O$39,MATCH(G57,Compute0a!$B$25:$B$39,0))),F57=""),1,0)</f>
        <v>0</v>
      </c>
      <c r="F57" s="868"/>
      <c r="G57" s="1239" t="s">
        <v>712</v>
      </c>
      <c r="H57" s="1206">
        <v>0</v>
      </c>
      <c r="I57" s="1299"/>
      <c r="J57" s="1206"/>
      <c r="K57" s="1216"/>
      <c r="L57" s="1217"/>
      <c r="M57" s="1217"/>
      <c r="N57" s="1217"/>
      <c r="O57" s="1217"/>
      <c r="P57" s="1217"/>
      <c r="Q57" s="1220"/>
      <c r="R57" s="1332"/>
      <c r="S57" s="1364"/>
      <c r="T57" s="1364"/>
      <c r="U57" s="1364"/>
      <c r="V57" s="1364"/>
      <c r="W57" s="1364"/>
      <c r="X57" s="1364"/>
      <c r="Y57" s="1364"/>
      <c r="Z57" s="1364"/>
      <c r="AA57" s="1364"/>
      <c r="AB57" s="1364"/>
      <c r="AC57" s="1364"/>
      <c r="AD57" s="1364"/>
      <c r="AE57" s="1365"/>
      <c r="AF57" s="1240"/>
      <c r="AG57" s="1181"/>
      <c r="AH57" s="1181"/>
      <c r="AI57" s="1181"/>
    </row>
    <row r="58" spans="1:35" s="203" customFormat="1" ht="18.75" hidden="1" customHeight="1">
      <c r="A58" s="1366">
        <v>11</v>
      </c>
      <c r="B58" s="1367" t="s">
        <v>689</v>
      </c>
      <c r="C58" s="1368"/>
      <c r="D58" s="1368"/>
      <c r="E58" s="1285"/>
      <c r="F58" s="1285"/>
      <c r="G58" s="1369"/>
      <c r="H58" s="1369"/>
      <c r="I58" s="1285"/>
      <c r="J58" s="1285"/>
      <c r="K58" s="1345"/>
      <c r="L58" s="1370"/>
      <c r="M58" s="1342"/>
      <c r="N58" s="1342"/>
      <c r="O58" s="1342"/>
      <c r="P58" s="1343"/>
      <c r="Q58" s="1344"/>
      <c r="R58" s="1293"/>
      <c r="S58" s="1294"/>
      <c r="T58" s="1294"/>
      <c r="U58" s="1294"/>
      <c r="V58" s="1294"/>
      <c r="W58" s="1294"/>
      <c r="X58" s="1294"/>
      <c r="Y58" s="1294"/>
      <c r="Z58" s="1294"/>
      <c r="AA58" s="1294"/>
      <c r="AB58" s="1294"/>
      <c r="AC58" s="1294"/>
      <c r="AD58" s="1294"/>
      <c r="AE58" s="1295"/>
      <c r="AF58" s="1296"/>
      <c r="AG58" s="1284"/>
      <c r="AH58" s="1284"/>
      <c r="AI58" s="1284"/>
    </row>
    <row r="59" spans="1:35" s="200" customFormat="1" ht="75" customHeight="1">
      <c r="A59" s="1241" t="s">
        <v>507</v>
      </c>
      <c r="B59" s="1242" t="s">
        <v>508</v>
      </c>
      <c r="C59" s="1213" t="s">
        <v>1186</v>
      </c>
      <c r="D59" s="1243" t="s">
        <v>121</v>
      </c>
      <c r="E59" s="1204">
        <f>IF(AND((INDEX(Compute0a!$R$25:$R$27,MATCH(D59,Compute0a!$Q$25:$Q$27,0)))&lt;=(INDEX(Compute0a!$O$25:$O$39,MATCH(G59,Compute0a!$B$25:$B$39,0))),F59=""),1,0)</f>
        <v>1</v>
      </c>
      <c r="F59" s="868"/>
      <c r="G59" s="1244" t="s">
        <v>296</v>
      </c>
      <c r="H59" s="1245">
        <f>IF(E59=1,1,0)</f>
        <v>1</v>
      </c>
      <c r="I59" s="868" t="s">
        <v>1213</v>
      </c>
      <c r="J59" s="868" t="s">
        <v>683</v>
      </c>
      <c r="K59" s="1216"/>
      <c r="L59" s="1217">
        <v>0</v>
      </c>
      <c r="M59" s="1217">
        <v>0</v>
      </c>
      <c r="N59" s="1217">
        <v>1</v>
      </c>
      <c r="O59" s="1217">
        <v>0</v>
      </c>
      <c r="P59" s="1217">
        <v>0</v>
      </c>
      <c r="Q59" s="1220"/>
      <c r="R59" s="1208">
        <v>0</v>
      </c>
      <c r="S59" s="1208">
        <v>0</v>
      </c>
      <c r="T59" s="1208">
        <v>0</v>
      </c>
      <c r="U59" s="1208">
        <v>0</v>
      </c>
      <c r="V59" s="1208">
        <v>0</v>
      </c>
      <c r="W59" s="1208">
        <v>0</v>
      </c>
      <c r="X59" s="1208">
        <v>1</v>
      </c>
      <c r="Y59" s="1208">
        <v>0</v>
      </c>
      <c r="Z59" s="1208">
        <v>0</v>
      </c>
      <c r="AA59" s="1208">
        <v>0</v>
      </c>
      <c r="AB59" s="1208">
        <v>0</v>
      </c>
      <c r="AC59" s="1208">
        <v>0</v>
      </c>
      <c r="AD59" s="1208">
        <v>0</v>
      </c>
      <c r="AE59" s="1208">
        <v>0</v>
      </c>
      <c r="AF59" s="1240"/>
      <c r="AG59" s="1181"/>
      <c r="AH59" s="1181"/>
      <c r="AI59" s="1181"/>
    </row>
    <row r="60" spans="1:35" s="200" customFormat="1" ht="30">
      <c r="A60" s="1241" t="s">
        <v>509</v>
      </c>
      <c r="B60" s="1371"/>
      <c r="C60" s="1362" t="s">
        <v>1516</v>
      </c>
      <c r="D60" s="1372" t="s">
        <v>121</v>
      </c>
      <c r="E60" s="1204">
        <f>IF(AND((INDEX(Compute0a!$R$25:$R$27,MATCH(D60,Compute0a!$Q$25:$Q$27,0)))&lt;=(INDEX(Compute0a!$O$25:$O$39,MATCH(G60,Compute0a!$B$25:$B$39,0))),F60=""),1,0)</f>
        <v>1</v>
      </c>
      <c r="F60" s="868"/>
      <c r="G60" s="1250" t="s">
        <v>296</v>
      </c>
      <c r="H60" s="1245">
        <v>0</v>
      </c>
      <c r="I60" s="1299"/>
      <c r="J60" s="1206"/>
      <c r="K60" s="1216"/>
      <c r="L60" s="1329"/>
      <c r="M60" s="1330"/>
      <c r="N60" s="1330"/>
      <c r="O60" s="1330"/>
      <c r="P60" s="1331"/>
      <c r="Q60" s="1220"/>
      <c r="R60" s="1332"/>
      <c r="S60" s="1364"/>
      <c r="T60" s="1364"/>
      <c r="U60" s="1364"/>
      <c r="V60" s="1364"/>
      <c r="W60" s="1364"/>
      <c r="X60" s="1364"/>
      <c r="Y60" s="1364"/>
      <c r="Z60" s="1364"/>
      <c r="AA60" s="1364"/>
      <c r="AB60" s="1364"/>
      <c r="AC60" s="1364"/>
      <c r="AD60" s="1364"/>
      <c r="AE60" s="1365"/>
      <c r="AF60" s="1240"/>
      <c r="AG60" s="1181"/>
      <c r="AH60" s="1181"/>
      <c r="AI60" s="1181"/>
    </row>
    <row r="61" spans="1:35" s="200" customFormat="1" ht="45" customHeight="1">
      <c r="A61" s="1227" t="s">
        <v>510</v>
      </c>
      <c r="B61" s="1201" t="s">
        <v>511</v>
      </c>
      <c r="C61" s="1246" t="s">
        <v>107</v>
      </c>
      <c r="D61" s="1244" t="s">
        <v>121</v>
      </c>
      <c r="E61" s="1204">
        <f>IF(AND((INDEX(Compute0a!$R$25:$R$27,MATCH(D61,Compute0a!$Q$25:$Q$27,0)))&lt;=(INDEX(Compute0a!$O$25:$O$39,MATCH(G61,Compute0a!$B$25:$B$39,0))),F61=""),1,0)</f>
        <v>1</v>
      </c>
      <c r="F61" s="868"/>
      <c r="G61" s="1244" t="s">
        <v>296</v>
      </c>
      <c r="H61" s="1206">
        <f>IF(E61=1,1,0)</f>
        <v>1</v>
      </c>
      <c r="I61" s="868" t="s">
        <v>1213</v>
      </c>
      <c r="J61" s="868" t="s">
        <v>683</v>
      </c>
      <c r="K61" s="1216"/>
      <c r="L61" s="1217">
        <v>0</v>
      </c>
      <c r="M61" s="1217">
        <v>0</v>
      </c>
      <c r="N61" s="1217">
        <v>1</v>
      </c>
      <c r="O61" s="1217">
        <v>0</v>
      </c>
      <c r="P61" s="1217">
        <v>0</v>
      </c>
      <c r="Q61" s="1220"/>
      <c r="R61" s="1208">
        <v>0</v>
      </c>
      <c r="S61" s="1208">
        <v>0</v>
      </c>
      <c r="T61" s="1208">
        <v>0</v>
      </c>
      <c r="U61" s="1208">
        <v>0</v>
      </c>
      <c r="V61" s="1208">
        <v>0</v>
      </c>
      <c r="W61" s="1208">
        <v>0</v>
      </c>
      <c r="X61" s="1208">
        <v>1</v>
      </c>
      <c r="Y61" s="1208">
        <v>0</v>
      </c>
      <c r="Z61" s="1208">
        <v>0</v>
      </c>
      <c r="AA61" s="1208">
        <v>0</v>
      </c>
      <c r="AB61" s="1208">
        <v>0</v>
      </c>
      <c r="AC61" s="1208">
        <v>0</v>
      </c>
      <c r="AD61" s="1208">
        <v>0</v>
      </c>
      <c r="AE61" s="1208">
        <v>0</v>
      </c>
      <c r="AF61" s="1240"/>
      <c r="AG61" s="1181"/>
      <c r="AH61" s="1181"/>
      <c r="AI61" s="1181"/>
    </row>
    <row r="62" spans="1:35" s="200" customFormat="1" ht="45" hidden="1" customHeight="1">
      <c r="A62" s="1247" t="s">
        <v>1512</v>
      </c>
      <c r="B62" s="1248"/>
      <c r="C62" s="1373" t="s">
        <v>1517</v>
      </c>
      <c r="D62" s="1374" t="s">
        <v>123</v>
      </c>
      <c r="E62" s="1204">
        <f>IF(AND((INDEX(Compute0a!$R$25:$R$27,MATCH(D62,Compute0a!$Q$25:$Q$27,0)))&lt;=(INDEX(Compute0a!$O$25:$O$39,MATCH(G62,Compute0a!$B$25:$B$39,0))),F62=""),1,0)</f>
        <v>0</v>
      </c>
      <c r="F62" s="868"/>
      <c r="G62" s="1250" t="s">
        <v>296</v>
      </c>
      <c r="H62" s="1206">
        <v>0</v>
      </c>
      <c r="I62" s="1299"/>
      <c r="J62" s="1206"/>
      <c r="K62" s="1216"/>
      <c r="L62" s="1253"/>
      <c r="M62" s="1253"/>
      <c r="N62" s="1253"/>
      <c r="O62" s="1253"/>
      <c r="P62" s="1253"/>
      <c r="Q62" s="1220"/>
      <c r="R62" s="1332"/>
      <c r="S62" s="1364"/>
      <c r="T62" s="1364"/>
      <c r="U62" s="1364"/>
      <c r="V62" s="1364"/>
      <c r="W62" s="1364"/>
      <c r="X62" s="1364"/>
      <c r="Y62" s="1364"/>
      <c r="Z62" s="1364"/>
      <c r="AA62" s="1364"/>
      <c r="AB62" s="1364"/>
      <c r="AC62" s="1364"/>
      <c r="AD62" s="1364"/>
      <c r="AE62" s="1365"/>
      <c r="AF62" s="1240"/>
      <c r="AG62" s="1181"/>
      <c r="AH62" s="1181"/>
      <c r="AI62" s="1181"/>
    </row>
    <row r="63" spans="1:35" s="200" customFormat="1" ht="45" hidden="1" customHeight="1">
      <c r="A63" s="1227" t="s">
        <v>512</v>
      </c>
      <c r="B63" s="1201" t="s">
        <v>1514</v>
      </c>
      <c r="C63" s="1246" t="s">
        <v>1515</v>
      </c>
      <c r="D63" s="1375" t="s">
        <v>122</v>
      </c>
      <c r="E63" s="1204">
        <f>IF(AND((INDEX(Compute0a!$R$25:$R$27,MATCH(D63,Compute0a!$Q$25:$Q$27,0)))&lt;=(INDEX(Compute0a!$O$25:$O$39,MATCH(G63,Compute0a!$B$25:$B$39,0))),F63=""),1,0)</f>
        <v>0</v>
      </c>
      <c r="F63" s="868"/>
      <c r="G63" s="1205" t="s">
        <v>296</v>
      </c>
      <c r="H63" s="1206">
        <f>IF(E63=1,1,0)</f>
        <v>0</v>
      </c>
      <c r="I63" s="868" t="s">
        <v>1213</v>
      </c>
      <c r="J63" s="868" t="s">
        <v>683</v>
      </c>
      <c r="K63" s="1216"/>
      <c r="L63" s="1217">
        <v>0</v>
      </c>
      <c r="M63" s="1217">
        <v>0</v>
      </c>
      <c r="N63" s="1217">
        <v>1</v>
      </c>
      <c r="O63" s="1217">
        <v>0</v>
      </c>
      <c r="P63" s="1217">
        <v>0</v>
      </c>
      <c r="Q63" s="1220"/>
      <c r="R63" s="1208">
        <v>0</v>
      </c>
      <c r="S63" s="1208">
        <v>0</v>
      </c>
      <c r="T63" s="1208">
        <v>0</v>
      </c>
      <c r="U63" s="1208">
        <v>0</v>
      </c>
      <c r="V63" s="1208">
        <v>0</v>
      </c>
      <c r="W63" s="1208">
        <v>0</v>
      </c>
      <c r="X63" s="1208">
        <v>1</v>
      </c>
      <c r="Y63" s="1208">
        <v>0</v>
      </c>
      <c r="Z63" s="1208">
        <v>0</v>
      </c>
      <c r="AA63" s="1208">
        <v>0</v>
      </c>
      <c r="AB63" s="1208">
        <v>0</v>
      </c>
      <c r="AC63" s="1208">
        <v>0</v>
      </c>
      <c r="AD63" s="1208">
        <v>0</v>
      </c>
      <c r="AE63" s="1208">
        <v>0</v>
      </c>
      <c r="AF63" s="1240"/>
      <c r="AG63" s="1181"/>
      <c r="AH63" s="1181"/>
      <c r="AI63" s="1181"/>
    </row>
    <row r="64" spans="1:35" s="200" customFormat="1" ht="45" hidden="1" customHeight="1">
      <c r="A64" s="1247" t="s">
        <v>1513</v>
      </c>
      <c r="B64" s="1248"/>
      <c r="C64" s="1376" t="s">
        <v>513</v>
      </c>
      <c r="D64" s="1377" t="s">
        <v>122</v>
      </c>
      <c r="E64" s="1204">
        <f>IF(AND((INDEX(Compute0a!$R$25:$R$27,MATCH(D64,Compute0a!$Q$25:$Q$27,0)))&lt;=(INDEX(Compute0a!$O$25:$O$39,MATCH(G64,Compute0a!$B$25:$B$39,0))),F64=""),1,0)</f>
        <v>0</v>
      </c>
      <c r="F64" s="868"/>
      <c r="G64" s="1251" t="s">
        <v>296</v>
      </c>
      <c r="H64" s="1206">
        <v>0</v>
      </c>
      <c r="I64" s="1299"/>
      <c r="J64" s="1206"/>
      <c r="K64" s="1235"/>
      <c r="L64" s="1252"/>
      <c r="M64" s="1253"/>
      <c r="N64" s="1253"/>
      <c r="O64" s="1253"/>
      <c r="P64" s="1215"/>
      <c r="Q64" s="1220"/>
      <c r="R64" s="1332"/>
      <c r="S64" s="1364"/>
      <c r="T64" s="1364"/>
      <c r="U64" s="1364"/>
      <c r="V64" s="1364"/>
      <c r="W64" s="1364"/>
      <c r="X64" s="1364"/>
      <c r="Y64" s="1364"/>
      <c r="Z64" s="1364"/>
      <c r="AA64" s="1364"/>
      <c r="AB64" s="1364"/>
      <c r="AC64" s="1364"/>
      <c r="AD64" s="1364"/>
      <c r="AE64" s="1365"/>
      <c r="AF64" s="1240"/>
      <c r="AG64" s="1181"/>
      <c r="AH64" s="1181"/>
      <c r="AI64" s="1181"/>
    </row>
    <row r="65" spans="1:35" s="200" customFormat="1" ht="45" customHeight="1">
      <c r="A65" s="1247" t="s">
        <v>581</v>
      </c>
      <c r="B65" s="1248" t="s">
        <v>1510</v>
      </c>
      <c r="C65" s="1249" t="s">
        <v>1894</v>
      </c>
      <c r="D65" s="1250" t="s">
        <v>121</v>
      </c>
      <c r="E65" s="1204">
        <f>IF(AND((INDEX(Compute0a!$R$25:$R$27,MATCH(D65,Compute0a!$Q$25:$Q$27,0)))&lt;=(INDEX(Compute0a!$O$25:$O$39,MATCH(G65,Compute0a!$B$25:$B$39,0))),F65=""),1,0)</f>
        <v>1</v>
      </c>
      <c r="F65" s="868"/>
      <c r="G65" s="1251" t="s">
        <v>296</v>
      </c>
      <c r="H65" s="1206">
        <f>IF(E65=1,1,0)</f>
        <v>1</v>
      </c>
      <c r="I65" s="868" t="s">
        <v>1213</v>
      </c>
      <c r="J65" s="868" t="s">
        <v>682</v>
      </c>
      <c r="K65" s="1235"/>
      <c r="L65" s="1252">
        <v>1</v>
      </c>
      <c r="M65" s="1253">
        <v>0</v>
      </c>
      <c r="N65" s="1253">
        <v>1</v>
      </c>
      <c r="O65" s="1253">
        <v>0</v>
      </c>
      <c r="P65" s="1215">
        <v>0</v>
      </c>
      <c r="Q65" s="1220"/>
      <c r="R65" s="1208">
        <v>0</v>
      </c>
      <c r="S65" s="1208">
        <v>0</v>
      </c>
      <c r="T65" s="1208">
        <v>0</v>
      </c>
      <c r="U65" s="1208">
        <v>0</v>
      </c>
      <c r="V65" s="1208">
        <v>0</v>
      </c>
      <c r="W65" s="1208">
        <v>0</v>
      </c>
      <c r="X65" s="1208">
        <v>1</v>
      </c>
      <c r="Y65" s="1208">
        <v>0</v>
      </c>
      <c r="Z65" s="1208">
        <v>0</v>
      </c>
      <c r="AA65" s="1208">
        <v>0</v>
      </c>
      <c r="AB65" s="1208">
        <v>0</v>
      </c>
      <c r="AC65" s="1208">
        <v>0</v>
      </c>
      <c r="AD65" s="1208">
        <v>0</v>
      </c>
      <c r="AE65" s="1208">
        <v>0</v>
      </c>
      <c r="AF65" s="1240"/>
      <c r="AG65" s="1181"/>
      <c r="AH65" s="1181"/>
      <c r="AI65" s="1181"/>
    </row>
    <row r="66" spans="1:35" s="200" customFormat="1" ht="45" customHeight="1">
      <c r="A66" s="1247" t="s">
        <v>1511</v>
      </c>
      <c r="B66" s="1248"/>
      <c r="C66" s="1373" t="s">
        <v>1557</v>
      </c>
      <c r="D66" s="1250" t="s">
        <v>121</v>
      </c>
      <c r="E66" s="1204">
        <f>IF(AND((INDEX(Compute0a!$R$25:$R$27,MATCH(D66,Compute0a!$Q$25:$Q$27,0)))&lt;=(INDEX(Compute0a!$O$25:$O$39,MATCH(G66,Compute0a!$B$25:$B$39,0))),F66=""),1,0)</f>
        <v>1</v>
      </c>
      <c r="F66" s="868"/>
      <c r="G66" s="1251" t="s">
        <v>296</v>
      </c>
      <c r="H66" s="1206">
        <v>0</v>
      </c>
      <c r="I66" s="1299"/>
      <c r="J66" s="1206"/>
      <c r="K66" s="1235"/>
      <c r="L66" s="1252"/>
      <c r="M66" s="1253"/>
      <c r="N66" s="1253"/>
      <c r="O66" s="1253"/>
      <c r="P66" s="1215"/>
      <c r="Q66" s="1220"/>
      <c r="R66" s="1332"/>
      <c r="S66" s="1364"/>
      <c r="T66" s="1364"/>
      <c r="U66" s="1364"/>
      <c r="V66" s="1364"/>
      <c r="W66" s="1364"/>
      <c r="X66" s="1364"/>
      <c r="Y66" s="1364"/>
      <c r="Z66" s="1364"/>
      <c r="AA66" s="1364"/>
      <c r="AB66" s="1364"/>
      <c r="AC66" s="1364"/>
      <c r="AD66" s="1364"/>
      <c r="AE66" s="1365"/>
      <c r="AF66" s="1240"/>
      <c r="AG66" s="1181"/>
      <c r="AH66" s="1181"/>
      <c r="AI66" s="1181"/>
    </row>
    <row r="67" spans="1:35" s="203" customFormat="1" ht="18.75" hidden="1" customHeight="1">
      <c r="A67" s="1283">
        <v>12</v>
      </c>
      <c r="B67" s="1284" t="s">
        <v>514</v>
      </c>
      <c r="C67" s="1285"/>
      <c r="D67" s="1285"/>
      <c r="E67" s="1285"/>
      <c r="F67" s="1285"/>
      <c r="G67" s="1285"/>
      <c r="H67" s="1285"/>
      <c r="I67" s="1285"/>
      <c r="J67" s="1285"/>
      <c r="K67" s="1345"/>
      <c r="L67" s="1341"/>
      <c r="M67" s="1342"/>
      <c r="N67" s="1342"/>
      <c r="O67" s="1342"/>
      <c r="P67" s="1343"/>
      <c r="Q67" s="1344"/>
      <c r="R67" s="1293"/>
      <c r="S67" s="1294"/>
      <c r="T67" s="1294"/>
      <c r="U67" s="1294"/>
      <c r="V67" s="1294"/>
      <c r="W67" s="1294"/>
      <c r="X67" s="1294"/>
      <c r="Y67" s="1294"/>
      <c r="Z67" s="1294"/>
      <c r="AA67" s="1294"/>
      <c r="AB67" s="1294"/>
      <c r="AC67" s="1294"/>
      <c r="AD67" s="1294"/>
      <c r="AE67" s="1295"/>
      <c r="AF67" s="1296"/>
      <c r="AG67" s="1284"/>
      <c r="AH67" s="1284"/>
      <c r="AI67" s="1284"/>
    </row>
    <row r="68" spans="1:35" s="206" customFormat="1" ht="51.75" customHeight="1">
      <c r="A68" s="1237" t="s">
        <v>515</v>
      </c>
      <c r="B68" s="1201" t="s">
        <v>1521</v>
      </c>
      <c r="C68" s="1249" t="s">
        <v>1522</v>
      </c>
      <c r="D68" s="1205" t="s">
        <v>121</v>
      </c>
      <c r="E68" s="1204">
        <f>IF(AND((INDEX(Compute0a!$R$25:$R$27,MATCH(D68,Compute0a!$Q$25:$Q$27,0)))&lt;=(INDEX(Compute0a!$O$25:$O$39,MATCH(G68,Compute0a!$B$25:$B$39,0))),F68=""),1,0)</f>
        <v>1</v>
      </c>
      <c r="F68" s="868"/>
      <c r="G68" s="1228" t="s">
        <v>1549</v>
      </c>
      <c r="H68" s="1206">
        <f>IF(E68=1,1,0)</f>
        <v>1</v>
      </c>
      <c r="I68" s="868" t="s">
        <v>1213</v>
      </c>
      <c r="J68" s="868" t="s">
        <v>683</v>
      </c>
      <c r="K68" s="1254"/>
      <c r="L68" s="1217">
        <v>0</v>
      </c>
      <c r="M68" s="1217">
        <v>0</v>
      </c>
      <c r="N68" s="1217">
        <v>1</v>
      </c>
      <c r="O68" s="1217">
        <v>0</v>
      </c>
      <c r="P68" s="1217">
        <v>0</v>
      </c>
      <c r="Q68" s="1255"/>
      <c r="R68" s="1208">
        <v>0</v>
      </c>
      <c r="S68" s="1208">
        <v>0</v>
      </c>
      <c r="T68" s="1208">
        <v>0</v>
      </c>
      <c r="U68" s="1208">
        <v>0</v>
      </c>
      <c r="V68" s="1208">
        <v>0</v>
      </c>
      <c r="W68" s="1208">
        <v>0</v>
      </c>
      <c r="X68" s="1208">
        <v>0</v>
      </c>
      <c r="Y68" s="1208">
        <v>1</v>
      </c>
      <c r="Z68" s="1208">
        <v>0</v>
      </c>
      <c r="AA68" s="1208">
        <v>0</v>
      </c>
      <c r="AB68" s="1208">
        <v>0</v>
      </c>
      <c r="AC68" s="1208">
        <v>0</v>
      </c>
      <c r="AD68" s="1208">
        <v>0</v>
      </c>
      <c r="AE68" s="1208">
        <v>0</v>
      </c>
      <c r="AF68" s="1210"/>
      <c r="AG68" s="1211"/>
      <c r="AH68" s="1211"/>
      <c r="AI68" s="1211"/>
    </row>
    <row r="69" spans="1:35" s="200" customFormat="1" ht="47.25" customHeight="1">
      <c r="A69" s="1229" t="s">
        <v>516</v>
      </c>
      <c r="B69" s="1212" t="s">
        <v>1519</v>
      </c>
      <c r="C69" s="1249" t="s">
        <v>1524</v>
      </c>
      <c r="D69" s="1256" t="s">
        <v>121</v>
      </c>
      <c r="E69" s="1204">
        <f>IF(AND((INDEX(Compute0a!$R$25:$R$27,MATCH(D69,Compute0a!$Q$25:$Q$27,0)))&lt;=(INDEX(Compute0a!$O$25:$O$39,MATCH(G69,Compute0a!$B$25:$B$39,0))),F69=""),1,0)</f>
        <v>1</v>
      </c>
      <c r="F69" s="868"/>
      <c r="G69" s="1230" t="s">
        <v>1549</v>
      </c>
      <c r="H69" s="1215">
        <f>IF(E69=1,1,0)</f>
        <v>1</v>
      </c>
      <c r="I69" s="868" t="s">
        <v>1213</v>
      </c>
      <c r="J69" s="868" t="s">
        <v>684</v>
      </c>
      <c r="K69" s="1236"/>
      <c r="L69" s="1217">
        <v>0</v>
      </c>
      <c r="M69" s="1217">
        <v>0</v>
      </c>
      <c r="N69" s="1217">
        <v>1</v>
      </c>
      <c r="O69" s="1217">
        <v>0</v>
      </c>
      <c r="P69" s="1217">
        <v>1</v>
      </c>
      <c r="Q69" s="1220"/>
      <c r="R69" s="1208">
        <v>0</v>
      </c>
      <c r="S69" s="1208">
        <v>0</v>
      </c>
      <c r="T69" s="1208">
        <v>0</v>
      </c>
      <c r="U69" s="1208">
        <v>0</v>
      </c>
      <c r="V69" s="1208">
        <v>0</v>
      </c>
      <c r="W69" s="1208">
        <v>0</v>
      </c>
      <c r="X69" s="1208">
        <v>0</v>
      </c>
      <c r="Y69" s="1208">
        <v>1</v>
      </c>
      <c r="Z69" s="1208">
        <v>0</v>
      </c>
      <c r="AA69" s="1208">
        <v>0</v>
      </c>
      <c r="AB69" s="1208">
        <v>0</v>
      </c>
      <c r="AC69" s="1208">
        <v>0</v>
      </c>
      <c r="AD69" s="1208">
        <v>0</v>
      </c>
      <c r="AE69" s="1208">
        <v>0</v>
      </c>
      <c r="AF69" s="1240"/>
      <c r="AG69" s="1181"/>
      <c r="AH69" s="1181"/>
      <c r="AI69" s="1181"/>
    </row>
    <row r="70" spans="1:35" s="200" customFormat="1" ht="59.25" hidden="1" customHeight="1">
      <c r="A70" s="1200" t="s">
        <v>577</v>
      </c>
      <c r="B70" s="1320"/>
      <c r="C70" s="1249" t="s">
        <v>1520</v>
      </c>
      <c r="D70" s="1256" t="s">
        <v>122</v>
      </c>
      <c r="E70" s="1204">
        <f>IF(AND((INDEX(Compute0a!$R$25:$R$27,MATCH(D70,Compute0a!$Q$25:$Q$27,0)))&lt;=(INDEX(Compute0a!$O$25:$O$39,MATCH(G70,Compute0a!$B$25:$B$39,0))),F70=""),1,0)</f>
        <v>0</v>
      </c>
      <c r="F70" s="868"/>
      <c r="G70" s="1230" t="s">
        <v>1549</v>
      </c>
      <c r="H70" s="1215">
        <v>0</v>
      </c>
      <c r="I70" s="1299"/>
      <c r="J70" s="1215"/>
      <c r="K70" s="1236"/>
      <c r="L70" s="1217"/>
      <c r="M70" s="1217"/>
      <c r="N70" s="1217"/>
      <c r="O70" s="1217"/>
      <c r="P70" s="1217"/>
      <c r="Q70" s="1220"/>
      <c r="R70" s="1332"/>
      <c r="S70" s="1364"/>
      <c r="T70" s="1364"/>
      <c r="U70" s="1364"/>
      <c r="V70" s="1364"/>
      <c r="W70" s="1364"/>
      <c r="X70" s="1364"/>
      <c r="Y70" s="1364"/>
      <c r="Z70" s="1364"/>
      <c r="AA70" s="1364"/>
      <c r="AB70" s="1364"/>
      <c r="AC70" s="1364"/>
      <c r="AD70" s="1364"/>
      <c r="AE70" s="1365"/>
      <c r="AF70" s="1240"/>
      <c r="AG70" s="1181"/>
      <c r="AH70" s="1181"/>
      <c r="AI70" s="1181"/>
    </row>
    <row r="71" spans="1:35" s="200" customFormat="1" ht="60" hidden="1" customHeight="1">
      <c r="A71" s="1262" t="s">
        <v>1672</v>
      </c>
      <c r="B71" s="1212"/>
      <c r="C71" s="1249" t="s">
        <v>1550</v>
      </c>
      <c r="D71" s="1256" t="s">
        <v>123</v>
      </c>
      <c r="E71" s="1204">
        <f>IF(AND((INDEX(Compute0a!$R$25:$R$27,MATCH(D71,Compute0a!$Q$25:$Q$27,0)))&lt;=(INDEX(Compute0a!$O$25:$O$39,MATCH(G71,Compute0a!$B$25:$B$39,0))),F71=""),1,0)</f>
        <v>0</v>
      </c>
      <c r="F71" s="868"/>
      <c r="G71" s="1230" t="s">
        <v>1549</v>
      </c>
      <c r="H71" s="1215">
        <v>0</v>
      </c>
      <c r="I71" s="1299"/>
      <c r="J71" s="1215"/>
      <c r="K71" s="1236"/>
      <c r="L71" s="1217"/>
      <c r="M71" s="1217"/>
      <c r="N71" s="1217"/>
      <c r="O71" s="1217"/>
      <c r="P71" s="1217"/>
      <c r="Q71" s="1220"/>
      <c r="R71" s="1332"/>
      <c r="S71" s="1364"/>
      <c r="T71" s="1364"/>
      <c r="U71" s="1364"/>
      <c r="V71" s="1364"/>
      <c r="W71" s="1364"/>
      <c r="X71" s="1364"/>
      <c r="Y71" s="1364"/>
      <c r="Z71" s="1364"/>
      <c r="AA71" s="1364"/>
      <c r="AB71" s="1364"/>
      <c r="AC71" s="1364"/>
      <c r="AD71" s="1364"/>
      <c r="AE71" s="1365"/>
      <c r="AF71" s="1240"/>
      <c r="AG71" s="1181"/>
      <c r="AH71" s="1181"/>
      <c r="AI71" s="1181"/>
    </row>
    <row r="72" spans="1:35" s="200" customFormat="1" ht="60" hidden="1" customHeight="1">
      <c r="A72" s="1237" t="s">
        <v>518</v>
      </c>
      <c r="B72" s="1212" t="s">
        <v>517</v>
      </c>
      <c r="C72" s="1249" t="s">
        <v>1673</v>
      </c>
      <c r="D72" s="1256" t="s">
        <v>122</v>
      </c>
      <c r="E72" s="1204">
        <f>IF(AND((INDEX(Compute0a!$R$25:$R$27,MATCH(D72,Compute0a!$Q$25:$Q$27,0)))&lt;=(INDEX(Compute0a!$O$25:$O$39,MATCH(G72,Compute0a!$B$25:$B$39,0))),F72=""),1,0)</f>
        <v>0</v>
      </c>
      <c r="F72" s="868"/>
      <c r="G72" s="1230" t="s">
        <v>1549</v>
      </c>
      <c r="H72" s="1215">
        <f>IF(E72=1,1,0)</f>
        <v>0</v>
      </c>
      <c r="I72" s="868" t="s">
        <v>58</v>
      </c>
      <c r="J72" s="868" t="s">
        <v>683</v>
      </c>
      <c r="K72" s="1236"/>
      <c r="L72" s="1217">
        <v>0</v>
      </c>
      <c r="M72" s="1217">
        <v>0</v>
      </c>
      <c r="N72" s="1217">
        <v>1</v>
      </c>
      <c r="O72" s="1217">
        <v>0</v>
      </c>
      <c r="P72" s="1217">
        <v>0</v>
      </c>
      <c r="Q72" s="1220"/>
      <c r="R72" s="1208">
        <v>0</v>
      </c>
      <c r="S72" s="1208">
        <v>0</v>
      </c>
      <c r="T72" s="1208">
        <v>0</v>
      </c>
      <c r="U72" s="1208">
        <v>0</v>
      </c>
      <c r="V72" s="1208">
        <v>0</v>
      </c>
      <c r="W72" s="1208">
        <v>0</v>
      </c>
      <c r="X72" s="1208">
        <v>0</v>
      </c>
      <c r="Y72" s="1208">
        <v>1</v>
      </c>
      <c r="Z72" s="1208">
        <v>0</v>
      </c>
      <c r="AA72" s="1208">
        <v>0</v>
      </c>
      <c r="AB72" s="1208">
        <v>0</v>
      </c>
      <c r="AC72" s="1208">
        <v>0</v>
      </c>
      <c r="AD72" s="1208">
        <v>0</v>
      </c>
      <c r="AE72" s="1208">
        <v>0</v>
      </c>
      <c r="AF72" s="1240"/>
      <c r="AG72" s="1181"/>
      <c r="AH72" s="1181"/>
      <c r="AI72" s="1181"/>
    </row>
    <row r="73" spans="1:35" s="200" customFormat="1" ht="45" customHeight="1">
      <c r="A73" s="1237" t="s">
        <v>519</v>
      </c>
      <c r="B73" s="1212" t="s">
        <v>642</v>
      </c>
      <c r="C73" s="1249" t="s">
        <v>641</v>
      </c>
      <c r="D73" s="1205" t="s">
        <v>121</v>
      </c>
      <c r="E73" s="1204">
        <f>IF(AND((INDEX(Compute0a!$R$25:$R$27,MATCH(D73,Compute0a!$Q$25:$Q$27,0)))&lt;=(INDEX(Compute0a!$O$25:$O$39,MATCH(G73,Compute0a!$B$25:$B$39,0))),F73=""),1,0)</f>
        <v>1</v>
      </c>
      <c r="F73" s="868"/>
      <c r="G73" s="1230" t="s">
        <v>1549</v>
      </c>
      <c r="H73" s="1215">
        <f>IF(E73=1,1,0)</f>
        <v>1</v>
      </c>
      <c r="I73" s="868" t="s">
        <v>60</v>
      </c>
      <c r="J73" s="868" t="s">
        <v>683</v>
      </c>
      <c r="K73" s="1236"/>
      <c r="L73" s="1217">
        <v>0</v>
      </c>
      <c r="M73" s="1217">
        <v>0</v>
      </c>
      <c r="N73" s="1217">
        <v>1</v>
      </c>
      <c r="O73" s="1217">
        <v>0</v>
      </c>
      <c r="P73" s="1217">
        <v>0</v>
      </c>
      <c r="Q73" s="1220"/>
      <c r="R73" s="1208">
        <v>0</v>
      </c>
      <c r="S73" s="1208">
        <v>0</v>
      </c>
      <c r="T73" s="1208">
        <v>0</v>
      </c>
      <c r="U73" s="1208">
        <v>0</v>
      </c>
      <c r="V73" s="1208">
        <v>0</v>
      </c>
      <c r="W73" s="1208">
        <v>0</v>
      </c>
      <c r="X73" s="1208">
        <v>0</v>
      </c>
      <c r="Y73" s="1208">
        <v>1</v>
      </c>
      <c r="Z73" s="1208">
        <v>0</v>
      </c>
      <c r="AA73" s="1208">
        <v>0</v>
      </c>
      <c r="AB73" s="1208">
        <v>0</v>
      </c>
      <c r="AC73" s="1208">
        <v>0</v>
      </c>
      <c r="AD73" s="1208">
        <v>0</v>
      </c>
      <c r="AE73" s="1208">
        <v>0</v>
      </c>
      <c r="AF73" s="1240"/>
      <c r="AG73" s="1181"/>
      <c r="AH73" s="1181"/>
      <c r="AI73" s="1181"/>
    </row>
    <row r="74" spans="1:35" s="200" customFormat="1" ht="66.75" customHeight="1">
      <c r="A74" s="1257" t="s">
        <v>520</v>
      </c>
      <c r="B74" s="1258" t="s">
        <v>522</v>
      </c>
      <c r="C74" s="1249" t="s">
        <v>1187</v>
      </c>
      <c r="D74" s="1259" t="s">
        <v>121</v>
      </c>
      <c r="E74" s="1204">
        <f>IF(AND((INDEX(Compute0a!$R$25:$R$27,MATCH(D74,Compute0a!$Q$25:$Q$27,0)))&lt;=(INDEX(Compute0a!$O$25:$O$39,MATCH(G74,Compute0a!$B$25:$B$39,0))),F74=""),1,0)</f>
        <v>1</v>
      </c>
      <c r="F74" s="868"/>
      <c r="G74" s="1230" t="s">
        <v>1549</v>
      </c>
      <c r="H74" s="1260">
        <f>IF(E74=1,1,0)</f>
        <v>1</v>
      </c>
      <c r="I74" s="868" t="s">
        <v>57</v>
      </c>
      <c r="J74" s="868" t="s">
        <v>683</v>
      </c>
      <c r="K74" s="1236"/>
      <c r="L74" s="1217">
        <v>0</v>
      </c>
      <c r="M74" s="1217">
        <v>0</v>
      </c>
      <c r="N74" s="1217">
        <v>1</v>
      </c>
      <c r="O74" s="1217">
        <v>0</v>
      </c>
      <c r="P74" s="1217">
        <v>0</v>
      </c>
      <c r="Q74" s="1220"/>
      <c r="R74" s="1208">
        <v>0</v>
      </c>
      <c r="S74" s="1208">
        <v>0</v>
      </c>
      <c r="T74" s="1208">
        <v>0</v>
      </c>
      <c r="U74" s="1208">
        <v>0</v>
      </c>
      <c r="V74" s="1208">
        <v>0</v>
      </c>
      <c r="W74" s="1208">
        <v>0</v>
      </c>
      <c r="X74" s="1208">
        <v>0</v>
      </c>
      <c r="Y74" s="1208">
        <v>1</v>
      </c>
      <c r="Z74" s="1208">
        <v>0</v>
      </c>
      <c r="AA74" s="1208">
        <v>0</v>
      </c>
      <c r="AB74" s="1208">
        <v>0</v>
      </c>
      <c r="AC74" s="1208">
        <v>0</v>
      </c>
      <c r="AD74" s="1208">
        <v>0</v>
      </c>
      <c r="AE74" s="1208">
        <v>0</v>
      </c>
      <c r="AF74" s="1240"/>
      <c r="AG74" s="1181"/>
      <c r="AH74" s="1181"/>
      <c r="AI74" s="1181"/>
    </row>
    <row r="75" spans="1:35" s="200" customFormat="1" ht="66.75" customHeight="1">
      <c r="A75" s="1378" t="s">
        <v>1526</v>
      </c>
      <c r="B75" s="1320"/>
      <c r="C75" s="1379" t="s">
        <v>88</v>
      </c>
      <c r="D75" s="1205" t="s">
        <v>121</v>
      </c>
      <c r="E75" s="1204">
        <f>IF(AND((INDEX(Compute0a!$R$25:$R$27,MATCH(D75,Compute0a!$Q$25:$Q$27,0)))&lt;=(INDEX(Compute0a!$O$25:$O$39,MATCH(G75,Compute0a!$B$25:$B$39,0))),F75=""),1,0)</f>
        <v>1</v>
      </c>
      <c r="F75" s="868"/>
      <c r="G75" s="1230" t="s">
        <v>1549</v>
      </c>
      <c r="H75" s="1215">
        <v>0</v>
      </c>
      <c r="I75" s="1299"/>
      <c r="J75" s="1215"/>
      <c r="K75" s="1236"/>
      <c r="L75" s="1329"/>
      <c r="M75" s="1330"/>
      <c r="N75" s="1330"/>
      <c r="O75" s="1330"/>
      <c r="P75" s="1331"/>
      <c r="Q75" s="1220"/>
      <c r="R75" s="1332"/>
      <c r="S75" s="1364"/>
      <c r="T75" s="1364"/>
      <c r="U75" s="1364"/>
      <c r="V75" s="1364"/>
      <c r="W75" s="1364"/>
      <c r="X75" s="1364"/>
      <c r="Y75" s="1364"/>
      <c r="Z75" s="1364"/>
      <c r="AA75" s="1364"/>
      <c r="AB75" s="1364"/>
      <c r="AC75" s="1364"/>
      <c r="AD75" s="1364"/>
      <c r="AE75" s="1365"/>
      <c r="AF75" s="1240"/>
      <c r="AG75" s="1181"/>
      <c r="AH75" s="1181"/>
      <c r="AI75" s="1181"/>
    </row>
    <row r="76" spans="1:35" s="200" customFormat="1" ht="60" hidden="1" customHeight="1">
      <c r="A76" s="1378" t="s">
        <v>1527</v>
      </c>
      <c r="B76" s="1320"/>
      <c r="C76" s="1380" t="s">
        <v>690</v>
      </c>
      <c r="D76" s="1261" t="s">
        <v>122</v>
      </c>
      <c r="E76" s="1204">
        <f>IF(AND((INDEX(Compute0a!$R$25:$R$27,MATCH(D76,Compute0a!$Q$25:$Q$27,0)))&lt;=(INDEX(Compute0a!$O$25:$O$39,MATCH(G76,Compute0a!$B$25:$B$39,0))),F76=""),1,0)</f>
        <v>0</v>
      </c>
      <c r="F76" s="868"/>
      <c r="G76" s="1230" t="s">
        <v>1549</v>
      </c>
      <c r="H76" s="1215">
        <v>0</v>
      </c>
      <c r="I76" s="1299"/>
      <c r="J76" s="1215"/>
      <c r="K76" s="1236"/>
      <c r="L76" s="1329"/>
      <c r="M76" s="1330"/>
      <c r="N76" s="1330"/>
      <c r="O76" s="1330"/>
      <c r="P76" s="1331"/>
      <c r="Q76" s="1220"/>
      <c r="R76" s="1332"/>
      <c r="S76" s="1364"/>
      <c r="T76" s="1364"/>
      <c r="U76" s="1364"/>
      <c r="V76" s="1364"/>
      <c r="W76" s="1364"/>
      <c r="X76" s="1364"/>
      <c r="Y76" s="1364"/>
      <c r="Z76" s="1364"/>
      <c r="AA76" s="1364"/>
      <c r="AB76" s="1364"/>
      <c r="AC76" s="1364"/>
      <c r="AD76" s="1364"/>
      <c r="AE76" s="1365"/>
      <c r="AF76" s="1240"/>
      <c r="AG76" s="1181"/>
      <c r="AH76" s="1181"/>
      <c r="AI76" s="1181"/>
    </row>
    <row r="77" spans="1:35" s="200" customFormat="1" ht="15">
      <c r="A77" s="1237" t="s">
        <v>521</v>
      </c>
      <c r="B77" s="1212" t="s">
        <v>869</v>
      </c>
      <c r="C77" s="1213" t="s">
        <v>1910</v>
      </c>
      <c r="D77" s="1261" t="s">
        <v>121</v>
      </c>
      <c r="E77" s="1204">
        <f>IF(AND((INDEX(Compute0a!$R$25:$R$27,MATCH(D77,Compute0a!$Q$25:$Q$27,0)))&lt;=(INDEX(Compute0a!$O$25:$O$39,MATCH(G77,Compute0a!$B$25:$B$39,0))),F77=""),1,0)</f>
        <v>1</v>
      </c>
      <c r="F77" s="868"/>
      <c r="G77" s="1230" t="s">
        <v>1549</v>
      </c>
      <c r="H77" s="1215">
        <f>IF(E77=1,1,0)</f>
        <v>1</v>
      </c>
      <c r="I77" s="868" t="s">
        <v>58</v>
      </c>
      <c r="J77" s="868" t="s">
        <v>683</v>
      </c>
      <c r="K77" s="1236"/>
      <c r="L77" s="1217">
        <v>0</v>
      </c>
      <c r="M77" s="1217">
        <v>0</v>
      </c>
      <c r="N77" s="1217">
        <v>0</v>
      </c>
      <c r="O77" s="1217">
        <v>1</v>
      </c>
      <c r="P77" s="1217">
        <v>0</v>
      </c>
      <c r="Q77" s="1220"/>
      <c r="R77" s="1208">
        <v>0</v>
      </c>
      <c r="S77" s="1208">
        <v>0</v>
      </c>
      <c r="T77" s="1208">
        <v>0</v>
      </c>
      <c r="U77" s="1208">
        <v>0</v>
      </c>
      <c r="V77" s="1208">
        <v>0</v>
      </c>
      <c r="W77" s="1208">
        <v>0</v>
      </c>
      <c r="X77" s="1208">
        <v>0</v>
      </c>
      <c r="Y77" s="1208">
        <v>1</v>
      </c>
      <c r="Z77" s="1208">
        <v>0</v>
      </c>
      <c r="AA77" s="1208">
        <v>0</v>
      </c>
      <c r="AB77" s="1208">
        <v>0</v>
      </c>
      <c r="AC77" s="1208">
        <v>0</v>
      </c>
      <c r="AD77" s="1208">
        <v>0</v>
      </c>
      <c r="AE77" s="1208">
        <v>0</v>
      </c>
      <c r="AF77" s="1240"/>
      <c r="AG77" s="1181"/>
      <c r="AH77" s="1181"/>
      <c r="AI77" s="1181"/>
    </row>
    <row r="78" spans="1:35" s="200" customFormat="1" ht="30" customHeight="1">
      <c r="A78" s="1378" t="s">
        <v>523</v>
      </c>
      <c r="B78" s="1320"/>
      <c r="C78" s="1381" t="s">
        <v>1486</v>
      </c>
      <c r="D78" s="1205" t="s">
        <v>121</v>
      </c>
      <c r="E78" s="1204">
        <f>IF(AND((INDEX(Compute0a!$R$25:$R$27,MATCH(D78,Compute0a!$Q$25:$Q$27,0)))&lt;=(INDEX(Compute0a!$O$25:$O$39,MATCH(G78,Compute0a!$B$25:$B$39,0))),F78=""),1,0)</f>
        <v>1</v>
      </c>
      <c r="F78" s="868"/>
      <c r="G78" s="1230" t="s">
        <v>1549</v>
      </c>
      <c r="H78" s="1215">
        <v>0</v>
      </c>
      <c r="I78" s="1299"/>
      <c r="J78" s="1215"/>
      <c r="K78" s="1236"/>
      <c r="L78" s="1329"/>
      <c r="M78" s="1330"/>
      <c r="N78" s="1330"/>
      <c r="O78" s="1330"/>
      <c r="P78" s="1331"/>
      <c r="Q78" s="1220"/>
      <c r="R78" s="1332"/>
      <c r="S78" s="1364"/>
      <c r="T78" s="1364"/>
      <c r="U78" s="1364"/>
      <c r="V78" s="1364"/>
      <c r="W78" s="1364"/>
      <c r="X78" s="1364"/>
      <c r="Y78" s="1364"/>
      <c r="Z78" s="1364"/>
      <c r="AA78" s="1364"/>
      <c r="AB78" s="1364"/>
      <c r="AC78" s="1364"/>
      <c r="AD78" s="1364"/>
      <c r="AE78" s="1365"/>
      <c r="AF78" s="1240"/>
      <c r="AG78" s="1181"/>
      <c r="AH78" s="1181"/>
      <c r="AI78" s="1181"/>
    </row>
    <row r="79" spans="1:35" s="200" customFormat="1" ht="67.5" hidden="1" customHeight="1">
      <c r="A79" s="1378" t="s">
        <v>524</v>
      </c>
      <c r="B79" s="1320"/>
      <c r="C79" s="1379" t="s">
        <v>1252</v>
      </c>
      <c r="D79" s="1256" t="s">
        <v>122</v>
      </c>
      <c r="E79" s="1204">
        <f>IF(AND((INDEX(Compute0a!$R$25:$R$27,MATCH(D79,Compute0a!$Q$25:$Q$27,0)))&lt;=(INDEX(Compute0a!$O$25:$O$39,MATCH(G79,Compute0a!$B$25:$B$39,0))),F79=""),1,0)</f>
        <v>0</v>
      </c>
      <c r="F79" s="868"/>
      <c r="G79" s="1230" t="s">
        <v>1549</v>
      </c>
      <c r="H79" s="1215">
        <v>0</v>
      </c>
      <c r="I79" s="1299"/>
      <c r="J79" s="1215"/>
      <c r="K79" s="1236"/>
      <c r="L79" s="1329"/>
      <c r="M79" s="1330"/>
      <c r="N79" s="1330"/>
      <c r="O79" s="1330"/>
      <c r="P79" s="1331"/>
      <c r="Q79" s="1220"/>
      <c r="R79" s="1332"/>
      <c r="S79" s="1364"/>
      <c r="T79" s="1364"/>
      <c r="U79" s="1364"/>
      <c r="V79" s="1364"/>
      <c r="W79" s="1364"/>
      <c r="X79" s="1364"/>
      <c r="Y79" s="1364"/>
      <c r="Z79" s="1364"/>
      <c r="AA79" s="1364"/>
      <c r="AB79" s="1364"/>
      <c r="AC79" s="1364"/>
      <c r="AD79" s="1364"/>
      <c r="AE79" s="1365"/>
      <c r="AF79" s="1240"/>
      <c r="AG79" s="1181"/>
      <c r="AH79" s="1181"/>
      <c r="AI79" s="1181"/>
    </row>
    <row r="80" spans="1:35" s="200" customFormat="1" ht="41.25" hidden="1" customHeight="1">
      <c r="A80" s="1378" t="s">
        <v>525</v>
      </c>
      <c r="B80" s="1320"/>
      <c r="C80" s="1382" t="s">
        <v>1525</v>
      </c>
      <c r="D80" s="1256" t="s">
        <v>123</v>
      </c>
      <c r="E80" s="1204">
        <f>IF(AND((INDEX(Compute0a!$R$25:$R$27,MATCH(D80,Compute0a!$Q$25:$Q$27,0)))&lt;=(INDEX(Compute0a!$O$25:$O$39,MATCH(G80,Compute0a!$B$25:$B$39,0))),F80=""),1,0)</f>
        <v>0</v>
      </c>
      <c r="F80" s="868"/>
      <c r="G80" s="1230" t="s">
        <v>1549</v>
      </c>
      <c r="H80" s="1215">
        <v>0</v>
      </c>
      <c r="I80" s="1299"/>
      <c r="J80" s="1215"/>
      <c r="K80" s="1236"/>
      <c r="L80" s="1329"/>
      <c r="M80" s="1330"/>
      <c r="N80" s="1330"/>
      <c r="O80" s="1330"/>
      <c r="P80" s="1331"/>
      <c r="Q80" s="1220"/>
      <c r="R80" s="1332"/>
      <c r="S80" s="1364"/>
      <c r="T80" s="1364"/>
      <c r="U80" s="1364"/>
      <c r="V80" s="1364"/>
      <c r="W80" s="1364"/>
      <c r="X80" s="1364"/>
      <c r="Y80" s="1364"/>
      <c r="Z80" s="1364"/>
      <c r="AA80" s="1364"/>
      <c r="AB80" s="1364"/>
      <c r="AC80" s="1364"/>
      <c r="AD80" s="1364"/>
      <c r="AE80" s="1365"/>
      <c r="AF80" s="1240"/>
      <c r="AG80" s="1181"/>
      <c r="AH80" s="1181"/>
      <c r="AI80" s="1181"/>
    </row>
    <row r="81" spans="1:35" s="200" customFormat="1" ht="30" hidden="1">
      <c r="A81" s="1378" t="s">
        <v>1528</v>
      </c>
      <c r="B81" s="1320"/>
      <c r="C81" s="1380" t="s">
        <v>691</v>
      </c>
      <c r="D81" s="1383" t="s">
        <v>122</v>
      </c>
      <c r="E81" s="1204">
        <f>IF(AND((INDEX(Compute0a!$R$25:$R$27,MATCH(D81,Compute0a!$Q$25:$Q$27,0)))&lt;=(INDEX(Compute0a!$O$25:$O$39,MATCH(G81,Compute0a!$B$25:$B$39,0))),F81=""),1,0)</f>
        <v>0</v>
      </c>
      <c r="F81" s="868"/>
      <c r="G81" s="1230" t="s">
        <v>1549</v>
      </c>
      <c r="H81" s="1215">
        <v>0</v>
      </c>
      <c r="I81" s="1299"/>
      <c r="J81" s="1215"/>
      <c r="K81" s="1236"/>
      <c r="L81" s="1329"/>
      <c r="M81" s="1330"/>
      <c r="N81" s="1330"/>
      <c r="O81" s="1330"/>
      <c r="P81" s="1331"/>
      <c r="Q81" s="1220"/>
      <c r="R81" s="1332"/>
      <c r="S81" s="1364"/>
      <c r="T81" s="1364"/>
      <c r="U81" s="1364"/>
      <c r="V81" s="1364"/>
      <c r="W81" s="1364"/>
      <c r="X81" s="1364"/>
      <c r="Y81" s="1364"/>
      <c r="Z81" s="1364"/>
      <c r="AA81" s="1364"/>
      <c r="AB81" s="1364"/>
      <c r="AC81" s="1364"/>
      <c r="AD81" s="1364"/>
      <c r="AE81" s="1365"/>
      <c r="AF81" s="1240"/>
      <c r="AG81" s="1181"/>
      <c r="AH81" s="1181"/>
      <c r="AI81" s="1181"/>
    </row>
    <row r="82" spans="1:35" s="200" customFormat="1" ht="90" customHeight="1">
      <c r="A82" s="1262" t="s">
        <v>526</v>
      </c>
      <c r="B82" s="1263" t="s">
        <v>1523</v>
      </c>
      <c r="C82" s="1213" t="s">
        <v>1388</v>
      </c>
      <c r="D82" s="1256" t="s">
        <v>121</v>
      </c>
      <c r="E82" s="1204">
        <f>IF(AND((INDEX(Compute0a!$R$25:$R$27,MATCH(D82,Compute0a!$Q$25:$Q$27,0)))&lt;=(INDEX(Compute0a!$O$25:$O$39,MATCH(G82,Compute0a!$B$25:$B$39,0))),F82=""),1,0)</f>
        <v>1</v>
      </c>
      <c r="F82" s="868"/>
      <c r="G82" s="1230" t="s">
        <v>1549</v>
      </c>
      <c r="H82" s="1215">
        <f>IF(E82=1,1,0)</f>
        <v>1</v>
      </c>
      <c r="I82" s="868" t="s">
        <v>60</v>
      </c>
      <c r="J82" s="868" t="s">
        <v>683</v>
      </c>
      <c r="K82" s="1236"/>
      <c r="L82" s="1217">
        <v>0</v>
      </c>
      <c r="M82" s="1217">
        <v>0</v>
      </c>
      <c r="N82" s="1217">
        <v>1</v>
      </c>
      <c r="O82" s="1217">
        <v>0</v>
      </c>
      <c r="P82" s="1217">
        <v>1</v>
      </c>
      <c r="Q82" s="1220"/>
      <c r="R82" s="1208">
        <v>0</v>
      </c>
      <c r="S82" s="1208">
        <v>0</v>
      </c>
      <c r="T82" s="1208">
        <v>0</v>
      </c>
      <c r="U82" s="1208">
        <v>0</v>
      </c>
      <c r="V82" s="1208">
        <v>0</v>
      </c>
      <c r="W82" s="1208">
        <v>0</v>
      </c>
      <c r="X82" s="1208">
        <v>0</v>
      </c>
      <c r="Y82" s="1208">
        <v>1</v>
      </c>
      <c r="Z82" s="1208">
        <v>0</v>
      </c>
      <c r="AA82" s="1208">
        <v>0</v>
      </c>
      <c r="AB82" s="1208">
        <v>0</v>
      </c>
      <c r="AC82" s="1208">
        <v>0</v>
      </c>
      <c r="AD82" s="1208">
        <v>0</v>
      </c>
      <c r="AE82" s="1208">
        <v>0</v>
      </c>
      <c r="AF82" s="1240"/>
      <c r="AG82" s="1181"/>
      <c r="AH82" s="1181"/>
      <c r="AI82" s="1181"/>
    </row>
    <row r="83" spans="1:35" s="200" customFormat="1" ht="90" customHeight="1">
      <c r="A83" s="1264" t="s">
        <v>527</v>
      </c>
      <c r="B83" s="1263" t="s">
        <v>73</v>
      </c>
      <c r="C83" s="1213" t="s">
        <v>1530</v>
      </c>
      <c r="D83" s="1265" t="s">
        <v>121</v>
      </c>
      <c r="E83" s="1204">
        <f>IF(AND((INDEX(Compute0a!$R$25:$R$27,MATCH(D83,Compute0a!$Q$25:$Q$27,0)))&lt;=(INDEX(Compute0a!$O$25:$O$39,MATCH(G83,Compute0a!$B$25:$B$39,0))),F83=""),1,0)</f>
        <v>1</v>
      </c>
      <c r="F83" s="868"/>
      <c r="G83" s="1230" t="s">
        <v>1549</v>
      </c>
      <c r="H83" s="1215">
        <f>IF(E83=1,1,0)</f>
        <v>1</v>
      </c>
      <c r="I83" s="868" t="s">
        <v>59</v>
      </c>
      <c r="J83" s="868" t="s">
        <v>682</v>
      </c>
      <c r="K83" s="1236"/>
      <c r="L83" s="1217">
        <v>0</v>
      </c>
      <c r="M83" s="1217">
        <v>0</v>
      </c>
      <c r="N83" s="1217">
        <v>1</v>
      </c>
      <c r="O83" s="1217">
        <v>0</v>
      </c>
      <c r="P83" s="1217">
        <v>0</v>
      </c>
      <c r="Q83" s="1220"/>
      <c r="R83" s="1208">
        <v>0</v>
      </c>
      <c r="S83" s="1208">
        <v>0</v>
      </c>
      <c r="T83" s="1208">
        <v>0</v>
      </c>
      <c r="U83" s="1208">
        <v>0</v>
      </c>
      <c r="V83" s="1208">
        <v>0</v>
      </c>
      <c r="W83" s="1208">
        <v>0</v>
      </c>
      <c r="X83" s="1208">
        <v>0</v>
      </c>
      <c r="Y83" s="1208">
        <v>1</v>
      </c>
      <c r="Z83" s="1208">
        <v>0</v>
      </c>
      <c r="AA83" s="1208">
        <v>0</v>
      </c>
      <c r="AB83" s="1208">
        <v>0</v>
      </c>
      <c r="AC83" s="1208">
        <v>0</v>
      </c>
      <c r="AD83" s="1208">
        <v>0</v>
      </c>
      <c r="AE83" s="1208">
        <v>0</v>
      </c>
      <c r="AF83" s="1240"/>
      <c r="AG83" s="1181"/>
      <c r="AH83" s="1181"/>
      <c r="AI83" s="1181"/>
    </row>
    <row r="84" spans="1:35" s="200" customFormat="1" ht="74.25" hidden="1" customHeight="1">
      <c r="A84" s="1378" t="s">
        <v>1529</v>
      </c>
      <c r="B84" s="1212" t="s">
        <v>1668</v>
      </c>
      <c r="C84" s="1213" t="s">
        <v>1487</v>
      </c>
      <c r="D84" s="1384" t="s">
        <v>123</v>
      </c>
      <c r="E84" s="1204">
        <f>IF(AND((INDEX(Compute0a!$R$25:$R$27,MATCH(D84,Compute0a!$Q$25:$Q$27,0)))&lt;=(INDEX(Compute0a!$O$25:$O$39,MATCH(G84,Compute0a!$B$25:$B$39,0))),F84=""),1,0)</f>
        <v>0</v>
      </c>
      <c r="F84" s="868"/>
      <c r="G84" s="1230" t="s">
        <v>1549</v>
      </c>
      <c r="H84" s="1215">
        <f>IF(E84=1,1,0)</f>
        <v>0</v>
      </c>
      <c r="I84" s="868" t="s">
        <v>58</v>
      </c>
      <c r="J84" s="868" t="s">
        <v>682</v>
      </c>
      <c r="K84" s="1236"/>
      <c r="L84" s="1217">
        <v>0</v>
      </c>
      <c r="M84" s="1217">
        <v>0</v>
      </c>
      <c r="N84" s="1217">
        <v>1</v>
      </c>
      <c r="O84" s="1217">
        <v>0</v>
      </c>
      <c r="P84" s="1217">
        <v>0</v>
      </c>
      <c r="Q84" s="1220"/>
      <c r="R84" s="1208">
        <v>0</v>
      </c>
      <c r="S84" s="1208">
        <v>0</v>
      </c>
      <c r="T84" s="1208">
        <v>0</v>
      </c>
      <c r="U84" s="1208">
        <v>0</v>
      </c>
      <c r="V84" s="1208">
        <v>0</v>
      </c>
      <c r="W84" s="1208">
        <v>0</v>
      </c>
      <c r="X84" s="1208">
        <v>0</v>
      </c>
      <c r="Y84" s="1208">
        <v>1</v>
      </c>
      <c r="Z84" s="1208">
        <v>0</v>
      </c>
      <c r="AA84" s="1208">
        <v>0</v>
      </c>
      <c r="AB84" s="1208">
        <v>0</v>
      </c>
      <c r="AC84" s="1208">
        <v>0</v>
      </c>
      <c r="AD84" s="1208">
        <v>0</v>
      </c>
      <c r="AE84" s="1208">
        <v>0</v>
      </c>
      <c r="AF84" s="1240"/>
      <c r="AG84" s="1181"/>
      <c r="AH84" s="1181"/>
      <c r="AI84" s="1181"/>
    </row>
    <row r="85" spans="1:35" s="203" customFormat="1" ht="18.75" hidden="1" customHeight="1">
      <c r="A85" s="1283">
        <v>13</v>
      </c>
      <c r="B85" s="1284" t="s">
        <v>528</v>
      </c>
      <c r="C85" s="1285"/>
      <c r="D85" s="1285"/>
      <c r="E85" s="1285"/>
      <c r="F85" s="1285"/>
      <c r="G85" s="1285"/>
      <c r="H85" s="1285"/>
      <c r="I85" s="1285"/>
      <c r="J85" s="1285"/>
      <c r="K85" s="1353"/>
      <c r="L85" s="1341"/>
      <c r="M85" s="1342"/>
      <c r="N85" s="1342"/>
      <c r="O85" s="1342"/>
      <c r="P85" s="1343"/>
      <c r="Q85" s="1344"/>
      <c r="R85" s="1293"/>
      <c r="S85" s="1294"/>
      <c r="T85" s="1294"/>
      <c r="U85" s="1294"/>
      <c r="V85" s="1294"/>
      <c r="W85" s="1294"/>
      <c r="X85" s="1294"/>
      <c r="Y85" s="1294"/>
      <c r="Z85" s="1294"/>
      <c r="AA85" s="1294"/>
      <c r="AB85" s="1294"/>
      <c r="AC85" s="1294"/>
      <c r="AD85" s="1294"/>
      <c r="AE85" s="1295"/>
      <c r="AF85" s="1296"/>
      <c r="AG85" s="1284"/>
      <c r="AH85" s="1284"/>
      <c r="AI85" s="1284"/>
    </row>
    <row r="86" spans="1:35" s="200" customFormat="1" ht="90" customHeight="1">
      <c r="A86" s="1227" t="s">
        <v>529</v>
      </c>
      <c r="B86" s="1212" t="s">
        <v>1477</v>
      </c>
      <c r="C86" s="1213" t="s">
        <v>1531</v>
      </c>
      <c r="D86" s="1261" t="s">
        <v>121</v>
      </c>
      <c r="E86" s="1204">
        <f>IF(AND((INDEX(Compute0a!$R$25:$R$27,MATCH(D86,Compute0a!$Q$25:$Q$27,0)))&lt;=(INDEX(Compute0a!$O$25:$O$39,MATCH(G86,Compute0a!$B$25:$B$39,0))),F86=""),1,0)</f>
        <v>1</v>
      </c>
      <c r="F86" s="868"/>
      <c r="G86" s="1214" t="s">
        <v>380</v>
      </c>
      <c r="H86" s="1215">
        <f t="shared" ref="H86:H91" si="0">IF(E86=1,1,0)</f>
        <v>1</v>
      </c>
      <c r="I86" s="868" t="s">
        <v>59</v>
      </c>
      <c r="J86" s="868" t="s">
        <v>686</v>
      </c>
      <c r="K86" s="1236"/>
      <c r="L86" s="1217">
        <v>0</v>
      </c>
      <c r="M86" s="1217">
        <v>0</v>
      </c>
      <c r="N86" s="1217">
        <v>1</v>
      </c>
      <c r="O86" s="1217">
        <v>0</v>
      </c>
      <c r="P86" s="1217">
        <v>1</v>
      </c>
      <c r="Q86" s="1220"/>
      <c r="R86" s="1208">
        <v>0</v>
      </c>
      <c r="S86" s="1208">
        <v>0</v>
      </c>
      <c r="T86" s="1208">
        <v>0</v>
      </c>
      <c r="U86" s="1208">
        <v>0</v>
      </c>
      <c r="V86" s="1208">
        <v>0</v>
      </c>
      <c r="W86" s="1208">
        <v>0</v>
      </c>
      <c r="X86" s="1208">
        <v>0</v>
      </c>
      <c r="Y86" s="1208">
        <v>0</v>
      </c>
      <c r="Z86" s="1208">
        <v>1</v>
      </c>
      <c r="AA86" s="1208">
        <v>0</v>
      </c>
      <c r="AB86" s="1208">
        <v>0</v>
      </c>
      <c r="AC86" s="1208">
        <v>0</v>
      </c>
      <c r="AD86" s="1208">
        <v>0</v>
      </c>
      <c r="AE86" s="1208">
        <v>0</v>
      </c>
      <c r="AF86" s="1240"/>
      <c r="AG86" s="1181"/>
      <c r="AH86" s="1181"/>
      <c r="AI86" s="1181"/>
    </row>
    <row r="87" spans="1:35" s="200" customFormat="1" ht="90" hidden="1" customHeight="1">
      <c r="A87" s="1385" t="s">
        <v>697</v>
      </c>
      <c r="B87" s="1359" t="s">
        <v>533</v>
      </c>
      <c r="C87" s="1386" t="s">
        <v>368</v>
      </c>
      <c r="D87" s="1350" t="s">
        <v>122</v>
      </c>
      <c r="E87" s="1204">
        <f>IF(AND((INDEX(Compute0a!$R$25:$R$27,MATCH(D87,Compute0a!$Q$25:$Q$27,0)))&lt;=(INDEX(Compute0a!$O$25:$O$39,MATCH(G87,Compute0a!$B$25:$B$39,0))),F87=""),1,0)</f>
        <v>0</v>
      </c>
      <c r="F87" s="868"/>
      <c r="G87" s="1387" t="s">
        <v>380</v>
      </c>
      <c r="H87" s="1215">
        <v>0</v>
      </c>
      <c r="I87" s="1299"/>
      <c r="J87" s="1215"/>
      <c r="K87" s="1236"/>
      <c r="L87" s="1253"/>
      <c r="M87" s="1253"/>
      <c r="N87" s="1253"/>
      <c r="O87" s="1253"/>
      <c r="P87" s="1253"/>
      <c r="Q87" s="1220"/>
      <c r="R87" s="1332"/>
      <c r="S87" s="1364"/>
      <c r="T87" s="1364"/>
      <c r="U87" s="1364"/>
      <c r="V87" s="1364"/>
      <c r="W87" s="1364"/>
      <c r="X87" s="1364"/>
      <c r="Y87" s="1364"/>
      <c r="Z87" s="1364"/>
      <c r="AA87" s="1364"/>
      <c r="AB87" s="1364"/>
      <c r="AC87" s="1364"/>
      <c r="AD87" s="1364"/>
      <c r="AE87" s="1365"/>
      <c r="AF87" s="1240"/>
      <c r="AG87" s="1181"/>
      <c r="AH87" s="1181"/>
      <c r="AI87" s="1181"/>
    </row>
    <row r="88" spans="1:35" s="200" customFormat="1" ht="30" hidden="1">
      <c r="A88" s="1388" t="s">
        <v>531</v>
      </c>
      <c r="B88" s="1389" t="s">
        <v>703</v>
      </c>
      <c r="C88" s="1390" t="s">
        <v>1538</v>
      </c>
      <c r="D88" s="1272" t="s">
        <v>123</v>
      </c>
      <c r="E88" s="1204">
        <f>IF(AND((INDEX(Compute0a!$R$25:$R$27,MATCH(D88,Compute0a!$Q$25:$Q$27,0)))&lt;=(INDEX(Compute0a!$O$25:$O$39,MATCH(G88,Compute0a!$B$25:$B$39,0))),F88=""),1,0)</f>
        <v>0</v>
      </c>
      <c r="F88" s="868"/>
      <c r="G88" s="1391" t="s">
        <v>380</v>
      </c>
      <c r="H88" s="1215">
        <f t="shared" si="0"/>
        <v>0</v>
      </c>
      <c r="I88" s="868" t="s">
        <v>58</v>
      </c>
      <c r="J88" s="868" t="s">
        <v>686</v>
      </c>
      <c r="K88" s="1236"/>
      <c r="L88" s="1274">
        <v>0</v>
      </c>
      <c r="M88" s="1274">
        <v>0</v>
      </c>
      <c r="N88" s="1274">
        <v>1</v>
      </c>
      <c r="O88" s="1274">
        <v>0</v>
      </c>
      <c r="P88" s="1274">
        <v>0</v>
      </c>
      <c r="Q88" s="1220"/>
      <c r="R88" s="1208">
        <v>0</v>
      </c>
      <c r="S88" s="1208">
        <v>0</v>
      </c>
      <c r="T88" s="1208">
        <v>0</v>
      </c>
      <c r="U88" s="1208">
        <v>0</v>
      </c>
      <c r="V88" s="1208">
        <v>0</v>
      </c>
      <c r="W88" s="1208">
        <v>0</v>
      </c>
      <c r="X88" s="1208">
        <v>0</v>
      </c>
      <c r="Y88" s="1208">
        <v>0</v>
      </c>
      <c r="Z88" s="1208">
        <v>1</v>
      </c>
      <c r="AA88" s="1208">
        <v>0</v>
      </c>
      <c r="AB88" s="1208">
        <v>0</v>
      </c>
      <c r="AC88" s="1208">
        <v>0</v>
      </c>
      <c r="AD88" s="1208">
        <v>0</v>
      </c>
      <c r="AE88" s="1208">
        <v>0</v>
      </c>
      <c r="AF88" s="1240"/>
      <c r="AG88" s="1181"/>
      <c r="AH88" s="1181"/>
      <c r="AI88" s="1181"/>
    </row>
    <row r="89" spans="1:35" s="200" customFormat="1" ht="60" hidden="1" customHeight="1">
      <c r="A89" s="1237" t="s">
        <v>532</v>
      </c>
      <c r="B89" s="1201" t="s">
        <v>1532</v>
      </c>
      <c r="C89" s="1213" t="s">
        <v>1533</v>
      </c>
      <c r="D89" s="1261" t="s">
        <v>122</v>
      </c>
      <c r="E89" s="1204">
        <f>IF(AND((INDEX(Compute0a!$R$25:$R$27,MATCH(D89,Compute0a!$Q$25:$Q$27,0)))&lt;=(INDEX(Compute0a!$O$25:$O$39,MATCH(G89,Compute0a!$B$25:$B$39,0))),F89=""),1,0)</f>
        <v>0</v>
      </c>
      <c r="F89" s="868"/>
      <c r="G89" s="1391" t="s">
        <v>380</v>
      </c>
      <c r="H89" s="1206">
        <f t="shared" si="0"/>
        <v>0</v>
      </c>
      <c r="I89" s="868" t="s">
        <v>58</v>
      </c>
      <c r="J89" s="868" t="s">
        <v>683</v>
      </c>
      <c r="K89" s="1236"/>
      <c r="L89" s="1217">
        <v>0</v>
      </c>
      <c r="M89" s="1217">
        <v>0</v>
      </c>
      <c r="N89" s="1217">
        <v>1</v>
      </c>
      <c r="O89" s="1217">
        <v>0</v>
      </c>
      <c r="P89" s="1217">
        <v>1</v>
      </c>
      <c r="Q89" s="1240"/>
      <c r="R89" s="1208">
        <v>0</v>
      </c>
      <c r="S89" s="1208">
        <v>0</v>
      </c>
      <c r="T89" s="1208">
        <v>0</v>
      </c>
      <c r="U89" s="1208">
        <v>0</v>
      </c>
      <c r="V89" s="1208">
        <v>0</v>
      </c>
      <c r="W89" s="1208">
        <v>0</v>
      </c>
      <c r="X89" s="1208">
        <v>0</v>
      </c>
      <c r="Y89" s="1208">
        <v>0</v>
      </c>
      <c r="Z89" s="1208">
        <v>1</v>
      </c>
      <c r="AA89" s="1208">
        <v>0</v>
      </c>
      <c r="AB89" s="1208">
        <v>0</v>
      </c>
      <c r="AC89" s="1208">
        <v>0</v>
      </c>
      <c r="AD89" s="1208">
        <v>0</v>
      </c>
      <c r="AE89" s="1208">
        <v>0</v>
      </c>
      <c r="AF89" s="1240"/>
      <c r="AG89" s="1181"/>
      <c r="AH89" s="1181"/>
      <c r="AI89" s="1181"/>
    </row>
    <row r="90" spans="1:35" s="200" customFormat="1" ht="60" hidden="1" customHeight="1">
      <c r="A90" s="1392" t="s">
        <v>1660</v>
      </c>
      <c r="B90" s="1248" t="s">
        <v>1534</v>
      </c>
      <c r="C90" s="1386" t="s">
        <v>1536</v>
      </c>
      <c r="D90" s="1350" t="s">
        <v>122</v>
      </c>
      <c r="E90" s="1204">
        <f>IF(AND((INDEX(Compute0a!$R$25:$R$27,MATCH(D90,Compute0a!$Q$25:$Q$27,0)))&lt;=(INDEX(Compute0a!$O$25:$O$39,MATCH(G90,Compute0a!$B$25:$B$39,0))),F90=""),1,0)</f>
        <v>0</v>
      </c>
      <c r="F90" s="868"/>
      <c r="G90" s="1391" t="s">
        <v>380</v>
      </c>
      <c r="H90" s="1206">
        <v>0</v>
      </c>
      <c r="I90" s="1299"/>
      <c r="J90" s="1206"/>
      <c r="K90" s="1236"/>
      <c r="L90" s="1253"/>
      <c r="M90" s="1253"/>
      <c r="N90" s="1253"/>
      <c r="O90" s="1253"/>
      <c r="P90" s="1253"/>
      <c r="Q90" s="1240"/>
      <c r="R90" s="1332"/>
      <c r="S90" s="1364"/>
      <c r="T90" s="1364"/>
      <c r="U90" s="1364"/>
      <c r="V90" s="1364"/>
      <c r="W90" s="1364"/>
      <c r="X90" s="1364"/>
      <c r="Y90" s="1364"/>
      <c r="Z90" s="1364"/>
      <c r="AA90" s="1364"/>
      <c r="AB90" s="1364"/>
      <c r="AC90" s="1364"/>
      <c r="AD90" s="1364"/>
      <c r="AE90" s="1365"/>
      <c r="AF90" s="1240"/>
      <c r="AG90" s="1181"/>
      <c r="AH90" s="1181"/>
      <c r="AI90" s="1181"/>
    </row>
    <row r="91" spans="1:35" s="200" customFormat="1" ht="75" hidden="1" customHeight="1">
      <c r="A91" s="1237" t="s">
        <v>534</v>
      </c>
      <c r="B91" s="1201" t="s">
        <v>1535</v>
      </c>
      <c r="C91" s="1213" t="s">
        <v>1960</v>
      </c>
      <c r="D91" s="1256" t="s">
        <v>122</v>
      </c>
      <c r="E91" s="1204">
        <f>IF(AND((INDEX(Compute0a!$R$25:$R$27,MATCH(D91,Compute0a!$Q$25:$Q$27,0)))&lt;=(INDEX(Compute0a!$O$25:$O$39,MATCH(G91,Compute0a!$B$25:$B$39,0))),F91=""),1,0)</f>
        <v>0</v>
      </c>
      <c r="F91" s="868"/>
      <c r="G91" s="1391" t="s">
        <v>380</v>
      </c>
      <c r="H91" s="1206">
        <f t="shared" si="0"/>
        <v>0</v>
      </c>
      <c r="I91" s="868" t="s">
        <v>58</v>
      </c>
      <c r="J91" s="868" t="s">
        <v>686</v>
      </c>
      <c r="K91" s="1236"/>
      <c r="L91" s="1217">
        <v>0</v>
      </c>
      <c r="M91" s="1217">
        <v>0</v>
      </c>
      <c r="N91" s="1217">
        <v>1</v>
      </c>
      <c r="O91" s="1217">
        <v>0</v>
      </c>
      <c r="P91" s="1217">
        <v>0</v>
      </c>
      <c r="Q91" s="1240"/>
      <c r="R91" s="1208">
        <v>0</v>
      </c>
      <c r="S91" s="1208">
        <v>0</v>
      </c>
      <c r="T91" s="1208">
        <v>0</v>
      </c>
      <c r="U91" s="1208">
        <v>0</v>
      </c>
      <c r="V91" s="1208">
        <v>0</v>
      </c>
      <c r="W91" s="1208">
        <v>0</v>
      </c>
      <c r="X91" s="1208">
        <v>0</v>
      </c>
      <c r="Y91" s="1208">
        <v>0</v>
      </c>
      <c r="Z91" s="1208">
        <v>1</v>
      </c>
      <c r="AA91" s="1208">
        <v>0</v>
      </c>
      <c r="AB91" s="1208">
        <v>0</v>
      </c>
      <c r="AC91" s="1208">
        <v>0</v>
      </c>
      <c r="AD91" s="1208">
        <v>0</v>
      </c>
      <c r="AE91" s="1208">
        <v>0</v>
      </c>
      <c r="AF91" s="1240"/>
      <c r="AG91" s="1181"/>
      <c r="AH91" s="1181"/>
      <c r="AI91" s="1181"/>
    </row>
    <row r="92" spans="1:35" s="203" customFormat="1" ht="18.75" hidden="1" customHeight="1">
      <c r="A92" s="1283">
        <v>14</v>
      </c>
      <c r="B92" s="1284" t="s">
        <v>1253</v>
      </c>
      <c r="C92" s="1285"/>
      <c r="D92" s="1285"/>
      <c r="E92" s="1285"/>
      <c r="F92" s="1285"/>
      <c r="G92" s="1285"/>
      <c r="H92" s="1285"/>
      <c r="I92" s="1285"/>
      <c r="J92" s="1285"/>
      <c r="K92" s="1353"/>
      <c r="L92" s="1341"/>
      <c r="M92" s="1342"/>
      <c r="N92" s="1342"/>
      <c r="O92" s="1342"/>
      <c r="P92" s="1343"/>
      <c r="Q92" s="1296"/>
      <c r="R92" s="1293"/>
      <c r="S92" s="1294"/>
      <c r="T92" s="1294"/>
      <c r="U92" s="1294"/>
      <c r="V92" s="1294"/>
      <c r="W92" s="1294"/>
      <c r="X92" s="1294"/>
      <c r="Y92" s="1294"/>
      <c r="Z92" s="1294"/>
      <c r="AA92" s="1294"/>
      <c r="AB92" s="1294"/>
      <c r="AC92" s="1294"/>
      <c r="AD92" s="1294"/>
      <c r="AE92" s="1295"/>
      <c r="AF92" s="1296"/>
      <c r="AG92" s="1284"/>
      <c r="AH92" s="1284"/>
      <c r="AI92" s="1284"/>
    </row>
    <row r="93" spans="1:35" s="200" customFormat="1" ht="66" customHeight="1">
      <c r="A93" s="1227" t="s">
        <v>535</v>
      </c>
      <c r="B93" s="1201" t="s">
        <v>457</v>
      </c>
      <c r="C93" s="1213" t="s">
        <v>1189</v>
      </c>
      <c r="D93" s="1205" t="s">
        <v>121</v>
      </c>
      <c r="E93" s="1204">
        <f>IF(AND((INDEX(Compute0a!$R$25:$R$27,MATCH(D93,Compute0a!$Q$25:$Q$27,0)))&lt;=(INDEX(Compute0a!$O$25:$O$39,MATCH(G93,Compute0a!$B$25:$B$39,0))),F93=""),1,0)</f>
        <v>1</v>
      </c>
      <c r="F93" s="868"/>
      <c r="G93" s="1205" t="s">
        <v>286</v>
      </c>
      <c r="H93" s="1206">
        <f>IF(E93=1,1,0)</f>
        <v>1</v>
      </c>
      <c r="I93" s="868" t="s">
        <v>58</v>
      </c>
      <c r="J93" s="868" t="s">
        <v>684</v>
      </c>
      <c r="K93" s="1236"/>
      <c r="L93" s="1217">
        <v>1</v>
      </c>
      <c r="M93" s="1217">
        <v>0</v>
      </c>
      <c r="N93" s="1217">
        <v>1</v>
      </c>
      <c r="O93" s="1217">
        <v>1</v>
      </c>
      <c r="P93" s="1217">
        <v>0</v>
      </c>
      <c r="Q93" s="1240"/>
      <c r="R93" s="1208">
        <v>0</v>
      </c>
      <c r="S93" s="1208">
        <v>0</v>
      </c>
      <c r="T93" s="1208">
        <v>0</v>
      </c>
      <c r="U93" s="1208">
        <v>0</v>
      </c>
      <c r="V93" s="1208">
        <v>0</v>
      </c>
      <c r="W93" s="1208">
        <v>0</v>
      </c>
      <c r="X93" s="1208">
        <v>0</v>
      </c>
      <c r="Y93" s="1208">
        <v>0</v>
      </c>
      <c r="Z93" s="1208">
        <v>0</v>
      </c>
      <c r="AA93" s="1208">
        <v>1</v>
      </c>
      <c r="AB93" s="1208">
        <v>0</v>
      </c>
      <c r="AC93" s="1208">
        <v>0</v>
      </c>
      <c r="AD93" s="1208">
        <v>0</v>
      </c>
      <c r="AE93" s="1208">
        <v>0</v>
      </c>
      <c r="AF93" s="1240"/>
      <c r="AG93" s="1181"/>
      <c r="AH93" s="1181"/>
      <c r="AI93" s="1181"/>
    </row>
    <row r="94" spans="1:35" s="200" customFormat="1" ht="45" hidden="1" customHeight="1">
      <c r="A94" s="1227" t="s">
        <v>536</v>
      </c>
      <c r="B94" s="1201" t="s">
        <v>537</v>
      </c>
      <c r="C94" s="1213" t="s">
        <v>1661</v>
      </c>
      <c r="D94" s="1261" t="s">
        <v>122</v>
      </c>
      <c r="E94" s="1204">
        <f>IF(AND((INDEX(Compute0a!$R$25:$R$27,MATCH(D94,Compute0a!$Q$25:$Q$27,0)))&lt;=(INDEX(Compute0a!$O$25:$O$39,MATCH(G94,Compute0a!$B$25:$B$39,0))),F94=""),1,0)</f>
        <v>0</v>
      </c>
      <c r="F94" s="868"/>
      <c r="G94" s="1205" t="s">
        <v>286</v>
      </c>
      <c r="H94" s="1206">
        <f>IF(E94=1,1,0)</f>
        <v>0</v>
      </c>
      <c r="I94" s="868" t="s">
        <v>58</v>
      </c>
      <c r="J94" s="868" t="s">
        <v>684</v>
      </c>
      <c r="K94" s="1236"/>
      <c r="L94" s="1217">
        <v>0</v>
      </c>
      <c r="M94" s="1217">
        <v>0</v>
      </c>
      <c r="N94" s="1217">
        <v>1</v>
      </c>
      <c r="O94" s="1217">
        <v>0</v>
      </c>
      <c r="P94" s="1217">
        <v>1</v>
      </c>
      <c r="Q94" s="1240"/>
      <c r="R94" s="1208">
        <v>0</v>
      </c>
      <c r="S94" s="1208">
        <v>0</v>
      </c>
      <c r="T94" s="1208">
        <v>0</v>
      </c>
      <c r="U94" s="1208">
        <v>0</v>
      </c>
      <c r="V94" s="1208">
        <v>0</v>
      </c>
      <c r="W94" s="1208">
        <v>0</v>
      </c>
      <c r="X94" s="1208">
        <v>0</v>
      </c>
      <c r="Y94" s="1208">
        <v>0</v>
      </c>
      <c r="Z94" s="1208">
        <v>0</v>
      </c>
      <c r="AA94" s="1208">
        <v>1</v>
      </c>
      <c r="AB94" s="1208">
        <v>0</v>
      </c>
      <c r="AC94" s="1208">
        <v>0</v>
      </c>
      <c r="AD94" s="1208">
        <v>0</v>
      </c>
      <c r="AE94" s="1208">
        <v>0</v>
      </c>
      <c r="AF94" s="1240"/>
      <c r="AG94" s="1181"/>
      <c r="AH94" s="1181"/>
      <c r="AI94" s="1181"/>
    </row>
    <row r="95" spans="1:35" s="200" customFormat="1" ht="120" hidden="1">
      <c r="A95" s="1393" t="s">
        <v>1542</v>
      </c>
      <c r="B95" s="1248"/>
      <c r="C95" s="1373" t="s">
        <v>1556</v>
      </c>
      <c r="D95" s="1350" t="s">
        <v>122</v>
      </c>
      <c r="E95" s="1204">
        <f>IF(AND((INDEX(Compute0a!$R$25:$R$27,MATCH(D95,Compute0a!$Q$25:$Q$27,0)))&lt;=(INDEX(Compute0a!$O$25:$O$39,MATCH(G95,Compute0a!$B$25:$B$39,0))),F95=""),1,0)</f>
        <v>0</v>
      </c>
      <c r="F95" s="868"/>
      <c r="G95" s="1205" t="s">
        <v>286</v>
      </c>
      <c r="H95" s="1206">
        <v>0</v>
      </c>
      <c r="I95" s="1299"/>
      <c r="J95" s="1206"/>
      <c r="K95" s="1236"/>
      <c r="L95" s="1253"/>
      <c r="M95" s="1253"/>
      <c r="N95" s="1253"/>
      <c r="O95" s="1253"/>
      <c r="P95" s="1253"/>
      <c r="Q95" s="1240"/>
      <c r="R95" s="1332"/>
      <c r="S95" s="1364"/>
      <c r="T95" s="1364"/>
      <c r="U95" s="1364"/>
      <c r="V95" s="1364"/>
      <c r="W95" s="1364"/>
      <c r="X95" s="1364"/>
      <c r="Y95" s="1364"/>
      <c r="Z95" s="1364"/>
      <c r="AA95" s="1364"/>
      <c r="AB95" s="1364"/>
      <c r="AC95" s="1364"/>
      <c r="AD95" s="1364"/>
      <c r="AE95" s="1365"/>
      <c r="AF95" s="1240"/>
      <c r="AG95" s="1181"/>
      <c r="AH95" s="1181"/>
      <c r="AI95" s="1181"/>
    </row>
    <row r="96" spans="1:35" s="200" customFormat="1" ht="45" hidden="1" customHeight="1">
      <c r="A96" s="1393" t="s">
        <v>1543</v>
      </c>
      <c r="B96" s="1248"/>
      <c r="C96" s="1373" t="s">
        <v>1551</v>
      </c>
      <c r="D96" s="1350" t="s">
        <v>122</v>
      </c>
      <c r="E96" s="1204">
        <f>IF(AND((INDEX(Compute0a!$R$25:$R$27,MATCH(D96,Compute0a!$Q$25:$Q$27,0)))&lt;=(INDEX(Compute0a!$O$25:$O$39,MATCH(G96,Compute0a!$B$25:$B$39,0))),F96=""),1,0)</f>
        <v>0</v>
      </c>
      <c r="F96" s="868"/>
      <c r="G96" s="1205" t="s">
        <v>286</v>
      </c>
      <c r="H96" s="1206">
        <v>0</v>
      </c>
      <c r="I96" s="1299"/>
      <c r="J96" s="1206"/>
      <c r="K96" s="1236"/>
      <c r="L96" s="1253"/>
      <c r="M96" s="1253"/>
      <c r="N96" s="1253"/>
      <c r="O96" s="1253"/>
      <c r="P96" s="1253"/>
      <c r="Q96" s="1240"/>
      <c r="R96" s="1332"/>
      <c r="S96" s="1364"/>
      <c r="T96" s="1364"/>
      <c r="U96" s="1364"/>
      <c r="V96" s="1364"/>
      <c r="W96" s="1364"/>
      <c r="X96" s="1364"/>
      <c r="Y96" s="1364"/>
      <c r="Z96" s="1364"/>
      <c r="AA96" s="1364"/>
      <c r="AB96" s="1364"/>
      <c r="AC96" s="1364"/>
      <c r="AD96" s="1364"/>
      <c r="AE96" s="1365"/>
      <c r="AF96" s="1240"/>
      <c r="AG96" s="1181"/>
      <c r="AH96" s="1181"/>
      <c r="AI96" s="1181"/>
    </row>
    <row r="97" spans="1:35" s="200" customFormat="1" ht="30" hidden="1">
      <c r="A97" s="1227" t="s">
        <v>538</v>
      </c>
      <c r="B97" s="1201" t="s">
        <v>1541</v>
      </c>
      <c r="C97" s="1213" t="s">
        <v>1662</v>
      </c>
      <c r="D97" s="1228" t="s">
        <v>123</v>
      </c>
      <c r="E97" s="1204">
        <f>IF(AND((INDEX(Compute0a!$R$25:$R$27,MATCH(D97,Compute0a!$Q$25:$Q$27,0)))&lt;=(INDEX(Compute0a!$O$25:$O$39,MATCH(G97,Compute0a!$B$25:$B$39,0))),F97=""),1,0)</f>
        <v>0</v>
      </c>
      <c r="F97" s="868"/>
      <c r="G97" s="1205" t="s">
        <v>286</v>
      </c>
      <c r="H97" s="1206">
        <f>IF(E97=1,1,0)</f>
        <v>0</v>
      </c>
      <c r="I97" s="868" t="s">
        <v>58</v>
      </c>
      <c r="J97" s="868" t="s">
        <v>684</v>
      </c>
      <c r="K97" s="1236"/>
      <c r="L97" s="1217">
        <v>0</v>
      </c>
      <c r="M97" s="1217">
        <v>0</v>
      </c>
      <c r="N97" s="1217">
        <v>1</v>
      </c>
      <c r="O97" s="1217">
        <v>0</v>
      </c>
      <c r="P97" s="1217">
        <v>1</v>
      </c>
      <c r="Q97" s="1240"/>
      <c r="R97" s="1208">
        <v>0</v>
      </c>
      <c r="S97" s="1208">
        <v>0</v>
      </c>
      <c r="T97" s="1208">
        <v>0</v>
      </c>
      <c r="U97" s="1208">
        <v>0</v>
      </c>
      <c r="V97" s="1208">
        <v>0</v>
      </c>
      <c r="W97" s="1208">
        <v>0</v>
      </c>
      <c r="X97" s="1208">
        <v>0</v>
      </c>
      <c r="Y97" s="1208">
        <v>0</v>
      </c>
      <c r="Z97" s="1208">
        <v>0</v>
      </c>
      <c r="AA97" s="1208">
        <v>1</v>
      </c>
      <c r="AB97" s="1208">
        <v>0</v>
      </c>
      <c r="AC97" s="1208">
        <v>0</v>
      </c>
      <c r="AD97" s="1208">
        <v>0</v>
      </c>
      <c r="AE97" s="1208">
        <v>0</v>
      </c>
      <c r="AF97" s="1240"/>
      <c r="AG97" s="1181"/>
      <c r="AH97" s="1181"/>
      <c r="AI97" s="1181"/>
    </row>
    <row r="98" spans="1:35" s="200" customFormat="1" ht="45" hidden="1" customHeight="1">
      <c r="A98" s="1227" t="s">
        <v>539</v>
      </c>
      <c r="B98" s="1201" t="s">
        <v>905</v>
      </c>
      <c r="C98" s="1213" t="s">
        <v>1254</v>
      </c>
      <c r="D98" s="1205" t="s">
        <v>122</v>
      </c>
      <c r="E98" s="1204">
        <f>IF(AND((INDEX(Compute0a!$R$25:$R$27,MATCH(D98,Compute0a!$Q$25:$Q$27,0)))&lt;=(INDEX(Compute0a!$O$25:$O$39,MATCH(G98,Compute0a!$B$25:$B$39,0))),F98=""),1,0)</f>
        <v>0</v>
      </c>
      <c r="F98" s="868"/>
      <c r="G98" s="1205" t="s">
        <v>286</v>
      </c>
      <c r="H98" s="1206">
        <f>IF(E98=1,1,0)</f>
        <v>0</v>
      </c>
      <c r="I98" s="868" t="s">
        <v>58</v>
      </c>
      <c r="J98" s="868" t="s">
        <v>684</v>
      </c>
      <c r="K98" s="1236"/>
      <c r="L98" s="1217">
        <v>0</v>
      </c>
      <c r="M98" s="1217">
        <v>0</v>
      </c>
      <c r="N98" s="1217">
        <v>1</v>
      </c>
      <c r="O98" s="1217">
        <v>0</v>
      </c>
      <c r="P98" s="1217">
        <v>0</v>
      </c>
      <c r="Q98" s="1240"/>
      <c r="R98" s="1208">
        <v>0</v>
      </c>
      <c r="S98" s="1208">
        <v>0</v>
      </c>
      <c r="T98" s="1208">
        <v>0</v>
      </c>
      <c r="U98" s="1208">
        <v>0</v>
      </c>
      <c r="V98" s="1208">
        <v>0</v>
      </c>
      <c r="W98" s="1208">
        <v>0</v>
      </c>
      <c r="X98" s="1208">
        <v>0</v>
      </c>
      <c r="Y98" s="1208">
        <v>0</v>
      </c>
      <c r="Z98" s="1208">
        <v>0</v>
      </c>
      <c r="AA98" s="1208">
        <v>1</v>
      </c>
      <c r="AB98" s="1208">
        <v>0</v>
      </c>
      <c r="AC98" s="1208">
        <v>0</v>
      </c>
      <c r="AD98" s="1208">
        <v>0</v>
      </c>
      <c r="AE98" s="1208">
        <v>0</v>
      </c>
      <c r="AF98" s="1240"/>
      <c r="AG98" s="1181"/>
      <c r="AH98" s="1181"/>
      <c r="AI98" s="1181"/>
    </row>
    <row r="99" spans="1:35" s="203" customFormat="1" ht="15.75" hidden="1" customHeight="1">
      <c r="A99" s="1283">
        <v>15</v>
      </c>
      <c r="B99" s="1611" t="s">
        <v>540</v>
      </c>
      <c r="C99" s="1611"/>
      <c r="D99" s="1394"/>
      <c r="E99" s="1285"/>
      <c r="F99" s="1285"/>
      <c r="G99" s="1285"/>
      <c r="H99" s="1285"/>
      <c r="I99" s="1285"/>
      <c r="J99" s="1285"/>
      <c r="K99" s="1353"/>
      <c r="L99" s="1341"/>
      <c r="M99" s="1342"/>
      <c r="N99" s="1342"/>
      <c r="O99" s="1342"/>
      <c r="P99" s="1343"/>
      <c r="Q99" s="1296"/>
      <c r="R99" s="1293"/>
      <c r="S99" s="1294"/>
      <c r="T99" s="1294"/>
      <c r="U99" s="1294"/>
      <c r="V99" s="1294"/>
      <c r="W99" s="1294"/>
      <c r="X99" s="1294"/>
      <c r="Y99" s="1294"/>
      <c r="Z99" s="1294"/>
      <c r="AA99" s="1294"/>
      <c r="AB99" s="1294"/>
      <c r="AC99" s="1294"/>
      <c r="AD99" s="1294"/>
      <c r="AE99" s="1295"/>
      <c r="AF99" s="1296"/>
      <c r="AG99" s="1284"/>
      <c r="AH99" s="1284"/>
      <c r="AI99" s="1284"/>
    </row>
    <row r="100" spans="1:35" s="206" customFormat="1" ht="45" customHeight="1">
      <c r="A100" s="1237" t="s">
        <v>541</v>
      </c>
      <c r="B100" s="1201" t="s">
        <v>158</v>
      </c>
      <c r="C100" s="1213" t="s">
        <v>1663</v>
      </c>
      <c r="D100" s="1261" t="s">
        <v>121</v>
      </c>
      <c r="E100" s="1204">
        <f>IF(AND((INDEX(Compute0a!$R$25:$R$27,MATCH(D100,Compute0a!$Q$25:$Q$27,0)))&lt;=(INDEX(Compute0a!$O$25:$O$39,MATCH(G100,Compute0a!$B$25:$B$39,0))),F100=""),1,0)</f>
        <v>1</v>
      </c>
      <c r="F100" s="868"/>
      <c r="G100" s="1205" t="s">
        <v>283</v>
      </c>
      <c r="H100" s="1206">
        <f>IF(E100=1,1,0)</f>
        <v>1</v>
      </c>
      <c r="I100" s="868" t="s">
        <v>58</v>
      </c>
      <c r="J100" s="868" t="s">
        <v>681</v>
      </c>
      <c r="K100" s="1266"/>
      <c r="L100" s="1217">
        <v>1</v>
      </c>
      <c r="M100" s="1217">
        <v>1</v>
      </c>
      <c r="N100" s="1217">
        <v>0</v>
      </c>
      <c r="O100" s="1217">
        <v>1</v>
      </c>
      <c r="P100" s="1217">
        <v>0</v>
      </c>
      <c r="Q100" s="1267"/>
      <c r="R100" s="1208">
        <v>0</v>
      </c>
      <c r="S100" s="1208">
        <v>0</v>
      </c>
      <c r="T100" s="1208">
        <v>0</v>
      </c>
      <c r="U100" s="1208">
        <v>0</v>
      </c>
      <c r="V100" s="1208">
        <v>0</v>
      </c>
      <c r="W100" s="1208">
        <v>0</v>
      </c>
      <c r="X100" s="1208">
        <v>0</v>
      </c>
      <c r="Y100" s="1208">
        <v>0</v>
      </c>
      <c r="Z100" s="1208">
        <v>0</v>
      </c>
      <c r="AA100" s="1208">
        <v>0</v>
      </c>
      <c r="AB100" s="1208">
        <v>1</v>
      </c>
      <c r="AC100" s="1208">
        <v>0</v>
      </c>
      <c r="AD100" s="1208">
        <v>0</v>
      </c>
      <c r="AE100" s="1208">
        <v>0</v>
      </c>
      <c r="AF100" s="1210"/>
      <c r="AG100" s="1211"/>
      <c r="AH100" s="1211"/>
      <c r="AI100" s="1211"/>
    </row>
    <row r="101" spans="1:35" s="206" customFormat="1" ht="30" hidden="1">
      <c r="A101" s="1227" t="s">
        <v>542</v>
      </c>
      <c r="B101" s="1297"/>
      <c r="C101" s="1395" t="s">
        <v>1190</v>
      </c>
      <c r="D101" s="1256" t="s">
        <v>122</v>
      </c>
      <c r="E101" s="1204">
        <f>IF(AND((INDEX(Compute0a!$R$25:$R$27,MATCH(D101,Compute0a!$Q$25:$Q$27,0)))&lt;=(INDEX(Compute0a!$O$25:$O$39,MATCH(G101,Compute0a!$B$25:$B$39,0))),F101=""),1,0)</f>
        <v>0</v>
      </c>
      <c r="F101" s="868"/>
      <c r="G101" s="1205" t="s">
        <v>283</v>
      </c>
      <c r="H101" s="1206">
        <v>0</v>
      </c>
      <c r="I101" s="1299"/>
      <c r="J101" s="1206"/>
      <c r="K101" s="1266"/>
      <c r="L101" s="1396"/>
      <c r="M101" s="1304"/>
      <c r="N101" s="1304"/>
      <c r="O101" s="1304"/>
      <c r="P101" s="1397"/>
      <c r="Q101" s="1267"/>
      <c r="R101" s="1301"/>
      <c r="S101" s="1302"/>
      <c r="T101" s="1302"/>
      <c r="U101" s="1302"/>
      <c r="V101" s="1302"/>
      <c r="W101" s="1302"/>
      <c r="X101" s="1302"/>
      <c r="Y101" s="1302"/>
      <c r="Z101" s="1302"/>
      <c r="AA101" s="1302"/>
      <c r="AB101" s="1302"/>
      <c r="AC101" s="1302"/>
      <c r="AD101" s="1302"/>
      <c r="AE101" s="1303"/>
      <c r="AF101" s="1210"/>
      <c r="AG101" s="1211"/>
      <c r="AH101" s="1211"/>
      <c r="AI101" s="1211"/>
    </row>
    <row r="102" spans="1:35" s="206" customFormat="1" ht="45" hidden="1">
      <c r="A102" s="1398" t="s">
        <v>543</v>
      </c>
      <c r="B102" s="1297"/>
      <c r="C102" s="1399" t="s">
        <v>1540</v>
      </c>
      <c r="D102" s="1256" t="s">
        <v>123</v>
      </c>
      <c r="E102" s="1204">
        <f>IF(AND((INDEX(Compute0a!$R$25:$R$27,MATCH(D102,Compute0a!$Q$25:$Q$27,0)))&lt;=(INDEX(Compute0a!$O$25:$O$39,MATCH(G102,Compute0a!$B$25:$B$39,0))),F102=""),1,0)</f>
        <v>0</v>
      </c>
      <c r="F102" s="868"/>
      <c r="G102" s="1205" t="s">
        <v>283</v>
      </c>
      <c r="H102" s="1206">
        <v>0</v>
      </c>
      <c r="I102" s="1299"/>
      <c r="J102" s="1206"/>
      <c r="K102" s="1266"/>
      <c r="L102" s="1396"/>
      <c r="M102" s="1304"/>
      <c r="N102" s="1304"/>
      <c r="O102" s="1304"/>
      <c r="P102" s="1397"/>
      <c r="Q102" s="1267"/>
      <c r="R102" s="1301"/>
      <c r="S102" s="1302"/>
      <c r="T102" s="1302"/>
      <c r="U102" s="1302"/>
      <c r="V102" s="1302"/>
      <c r="W102" s="1302"/>
      <c r="X102" s="1302"/>
      <c r="Y102" s="1302"/>
      <c r="Z102" s="1302"/>
      <c r="AA102" s="1302"/>
      <c r="AB102" s="1302"/>
      <c r="AC102" s="1302"/>
      <c r="AD102" s="1302"/>
      <c r="AE102" s="1303"/>
      <c r="AF102" s="1210"/>
      <c r="AG102" s="1211"/>
      <c r="AH102" s="1211"/>
      <c r="AI102" s="1211"/>
    </row>
    <row r="103" spans="1:35" s="206" customFormat="1" ht="30" hidden="1">
      <c r="A103" s="1398" t="s">
        <v>912</v>
      </c>
      <c r="B103" s="1201" t="s">
        <v>1539</v>
      </c>
      <c r="C103" s="1213" t="s">
        <v>1664</v>
      </c>
      <c r="D103" s="1228" t="s">
        <v>123</v>
      </c>
      <c r="E103" s="1204">
        <f>IF(AND((INDEX(Compute0a!$R$25:$R$27,MATCH(D103,Compute0a!$Q$25:$Q$27,0)))&lt;=(INDEX(Compute0a!$O$25:$O$39,MATCH(G103,Compute0a!$B$25:$B$39,0))),F103=""),1,0)</f>
        <v>0</v>
      </c>
      <c r="F103" s="868"/>
      <c r="G103" s="1205" t="s">
        <v>283</v>
      </c>
      <c r="H103" s="1206">
        <f>IF(E103=1,1,0)</f>
        <v>0</v>
      </c>
      <c r="I103" s="868" t="s">
        <v>58</v>
      </c>
      <c r="J103" s="868" t="s">
        <v>681</v>
      </c>
      <c r="K103" s="1266"/>
      <c r="L103" s="1217">
        <v>1</v>
      </c>
      <c r="M103" s="1217">
        <v>1</v>
      </c>
      <c r="N103" s="1217">
        <v>0</v>
      </c>
      <c r="O103" s="1217">
        <v>1</v>
      </c>
      <c r="P103" s="1217">
        <v>0</v>
      </c>
      <c r="Q103" s="1267"/>
      <c r="R103" s="1208">
        <v>0</v>
      </c>
      <c r="S103" s="1208">
        <v>0</v>
      </c>
      <c r="T103" s="1208">
        <v>0</v>
      </c>
      <c r="U103" s="1208">
        <v>0</v>
      </c>
      <c r="V103" s="1208">
        <v>0</v>
      </c>
      <c r="W103" s="1208">
        <v>0</v>
      </c>
      <c r="X103" s="1208">
        <v>0</v>
      </c>
      <c r="Y103" s="1208">
        <v>0</v>
      </c>
      <c r="Z103" s="1208">
        <v>0</v>
      </c>
      <c r="AA103" s="1208">
        <v>0</v>
      </c>
      <c r="AB103" s="1208">
        <v>1</v>
      </c>
      <c r="AC103" s="1208">
        <v>0</v>
      </c>
      <c r="AD103" s="1208">
        <v>0</v>
      </c>
      <c r="AE103" s="1208">
        <v>0</v>
      </c>
      <c r="AF103" s="1210"/>
      <c r="AG103" s="1211"/>
      <c r="AH103" s="1211"/>
      <c r="AI103" s="1211"/>
    </row>
    <row r="104" spans="1:35" s="203" customFormat="1" ht="18.75" hidden="1" customHeight="1">
      <c r="A104" s="1283">
        <v>16</v>
      </c>
      <c r="B104" s="1611" t="s">
        <v>628</v>
      </c>
      <c r="C104" s="1611"/>
      <c r="D104" s="1394"/>
      <c r="E104" s="1284"/>
      <c r="F104" s="1284"/>
      <c r="G104" s="1284"/>
      <c r="H104" s="1284"/>
      <c r="I104" s="1284"/>
      <c r="J104" s="1285"/>
      <c r="K104" s="1353"/>
      <c r="L104" s="1341"/>
      <c r="M104" s="1342"/>
      <c r="N104" s="1342"/>
      <c r="O104" s="1342"/>
      <c r="P104" s="1343"/>
      <c r="Q104" s="1296"/>
      <c r="R104" s="1293"/>
      <c r="S104" s="1294"/>
      <c r="T104" s="1294"/>
      <c r="U104" s="1294"/>
      <c r="V104" s="1294"/>
      <c r="W104" s="1294"/>
      <c r="X104" s="1294"/>
      <c r="Y104" s="1294"/>
      <c r="Z104" s="1294"/>
      <c r="AA104" s="1294"/>
      <c r="AB104" s="1294"/>
      <c r="AC104" s="1294"/>
      <c r="AD104" s="1294"/>
      <c r="AE104" s="1295"/>
      <c r="AF104" s="1296"/>
      <c r="AG104" s="1284"/>
      <c r="AH104" s="1284"/>
      <c r="AI104" s="1284"/>
    </row>
    <row r="105" spans="1:35" s="200" customFormat="1" ht="150">
      <c r="A105" s="1229" t="s">
        <v>544</v>
      </c>
      <c r="B105" s="1201" t="s">
        <v>1558</v>
      </c>
      <c r="C105" s="1213" t="s">
        <v>1255</v>
      </c>
      <c r="D105" s="1205" t="s">
        <v>121</v>
      </c>
      <c r="E105" s="1204">
        <f>IF(AND((INDEX(Compute0a!$R$25:$R$27,MATCH(D105,Compute0a!$Q$25:$Q$27,0)))&lt;=(INDEX(Compute0a!$O$25:$O$39,MATCH(G105,Compute0a!$B$25:$B$39,0))),F105=""),1,0)</f>
        <v>1</v>
      </c>
      <c r="F105" s="868"/>
      <c r="G105" s="1268" t="s">
        <v>282</v>
      </c>
      <c r="H105" s="1215">
        <f>IF(E105=1,1,0)</f>
        <v>1</v>
      </c>
      <c r="I105" s="868" t="s">
        <v>60</v>
      </c>
      <c r="J105" s="868" t="s">
        <v>682</v>
      </c>
      <c r="K105" s="1269"/>
      <c r="L105" s="1217">
        <v>1</v>
      </c>
      <c r="M105" s="1217">
        <v>0</v>
      </c>
      <c r="N105" s="1217">
        <v>1</v>
      </c>
      <c r="O105" s="1217">
        <v>0</v>
      </c>
      <c r="P105" s="1217">
        <v>1</v>
      </c>
      <c r="Q105" s="1240"/>
      <c r="R105" s="1208">
        <v>0</v>
      </c>
      <c r="S105" s="1208">
        <v>0</v>
      </c>
      <c r="T105" s="1208">
        <v>0</v>
      </c>
      <c r="U105" s="1208">
        <v>0</v>
      </c>
      <c r="V105" s="1208">
        <v>0</v>
      </c>
      <c r="W105" s="1208">
        <v>0</v>
      </c>
      <c r="X105" s="1208">
        <v>0</v>
      </c>
      <c r="Y105" s="1208">
        <v>0</v>
      </c>
      <c r="Z105" s="1208">
        <v>0</v>
      </c>
      <c r="AA105" s="1208">
        <v>0</v>
      </c>
      <c r="AB105" s="1208">
        <v>0</v>
      </c>
      <c r="AC105" s="1208">
        <v>1</v>
      </c>
      <c r="AD105" s="1208">
        <v>0</v>
      </c>
      <c r="AE105" s="1208">
        <v>0</v>
      </c>
      <c r="AF105" s="1240"/>
      <c r="AG105" s="1181"/>
      <c r="AH105" s="1181"/>
      <c r="AI105" s="1181"/>
    </row>
    <row r="106" spans="1:35" s="200" customFormat="1" ht="15" hidden="1">
      <c r="A106" s="1400" t="s">
        <v>546</v>
      </c>
      <c r="B106" s="1297"/>
      <c r="C106" s="1380" t="s">
        <v>693</v>
      </c>
      <c r="D106" s="1261" t="s">
        <v>122</v>
      </c>
      <c r="E106" s="1204">
        <f>IF(AND((INDEX(Compute0a!$R$25:$R$27,MATCH(D106,Compute0a!$Q$25:$Q$27,0)))&lt;=(INDEX(Compute0a!$O$25:$O$39,MATCH(G106,Compute0a!$B$25:$B$39,0))),F106=""),1,0)</f>
        <v>0</v>
      </c>
      <c r="F106" s="868"/>
      <c r="G106" s="1214" t="s">
        <v>282</v>
      </c>
      <c r="H106" s="1215">
        <v>0</v>
      </c>
      <c r="I106" s="1299"/>
      <c r="J106" s="1215"/>
      <c r="K106" s="1236"/>
      <c r="L106" s="1401"/>
      <c r="M106" s="1402"/>
      <c r="N106" s="1402"/>
      <c r="O106" s="1402"/>
      <c r="P106" s="1403"/>
      <c r="Q106" s="1240"/>
      <c r="R106" s="1332"/>
      <c r="S106" s="1364"/>
      <c r="T106" s="1364"/>
      <c r="U106" s="1364"/>
      <c r="V106" s="1364"/>
      <c r="W106" s="1364"/>
      <c r="X106" s="1364"/>
      <c r="Y106" s="1364"/>
      <c r="Z106" s="1364"/>
      <c r="AA106" s="1364"/>
      <c r="AB106" s="1364"/>
      <c r="AC106" s="1364"/>
      <c r="AD106" s="1364"/>
      <c r="AE106" s="1365"/>
      <c r="AF106" s="1240"/>
      <c r="AG106" s="1181"/>
      <c r="AH106" s="1181"/>
      <c r="AI106" s="1181"/>
    </row>
    <row r="107" spans="1:35" s="200" customFormat="1" ht="45" hidden="1" customHeight="1">
      <c r="A107" s="1400" t="s">
        <v>547</v>
      </c>
      <c r="B107" s="1297"/>
      <c r="C107" s="1395" t="s">
        <v>1191</v>
      </c>
      <c r="D107" s="1222" t="s">
        <v>122</v>
      </c>
      <c r="E107" s="1204">
        <f>IF(AND((INDEX(Compute0a!$R$25:$R$27,MATCH(D107,Compute0a!$Q$25:$Q$27,0)))&lt;=(INDEX(Compute0a!$O$25:$O$39,MATCH(G107,Compute0a!$B$25:$B$39,0))),F107=""),1,0)</f>
        <v>0</v>
      </c>
      <c r="F107" s="868"/>
      <c r="G107" s="1214" t="s">
        <v>282</v>
      </c>
      <c r="H107" s="1215">
        <v>0</v>
      </c>
      <c r="I107" s="1306"/>
      <c r="J107" s="1215"/>
      <c r="K107" s="1236"/>
      <c r="L107" s="1401"/>
      <c r="M107" s="1402"/>
      <c r="N107" s="1402"/>
      <c r="O107" s="1402"/>
      <c r="P107" s="1403"/>
      <c r="Q107" s="1240"/>
      <c r="R107" s="1332"/>
      <c r="S107" s="1364"/>
      <c r="T107" s="1364"/>
      <c r="U107" s="1364"/>
      <c r="V107" s="1364"/>
      <c r="W107" s="1364"/>
      <c r="X107" s="1364"/>
      <c r="Y107" s="1364"/>
      <c r="Z107" s="1364"/>
      <c r="AA107" s="1364"/>
      <c r="AB107" s="1364"/>
      <c r="AC107" s="1364"/>
      <c r="AD107" s="1364"/>
      <c r="AE107" s="1365"/>
      <c r="AF107" s="1240"/>
      <c r="AG107" s="1181"/>
      <c r="AH107" s="1181"/>
      <c r="AI107" s="1181"/>
    </row>
    <row r="108" spans="1:35" s="203" customFormat="1" ht="18.75" hidden="1">
      <c r="A108" s="1283">
        <v>17</v>
      </c>
      <c r="B108" s="1612" t="s">
        <v>548</v>
      </c>
      <c r="C108" s="1612"/>
      <c r="D108" s="1404"/>
      <c r="E108" s="1284"/>
      <c r="F108" s="1284"/>
      <c r="G108" s="1284"/>
      <c r="H108" s="1284"/>
      <c r="I108" s="1284"/>
      <c r="J108" s="1285"/>
      <c r="K108" s="1353"/>
      <c r="L108" s="1341"/>
      <c r="M108" s="1342"/>
      <c r="N108" s="1342"/>
      <c r="O108" s="1342"/>
      <c r="P108" s="1343"/>
      <c r="Q108" s="1296"/>
      <c r="R108" s="1293"/>
      <c r="S108" s="1294"/>
      <c r="T108" s="1294"/>
      <c r="U108" s="1294"/>
      <c r="V108" s="1294"/>
      <c r="W108" s="1294"/>
      <c r="X108" s="1294"/>
      <c r="Y108" s="1294"/>
      <c r="Z108" s="1294"/>
      <c r="AA108" s="1294"/>
      <c r="AB108" s="1294"/>
      <c r="AC108" s="1294"/>
      <c r="AD108" s="1294"/>
      <c r="AE108" s="1295"/>
      <c r="AF108" s="1296"/>
      <c r="AG108" s="1284"/>
      <c r="AH108" s="1284"/>
      <c r="AI108" s="1284"/>
    </row>
    <row r="109" spans="1:35" s="200" customFormat="1" ht="45">
      <c r="A109" s="1229" t="s">
        <v>549</v>
      </c>
      <c r="B109" s="1201" t="s">
        <v>695</v>
      </c>
      <c r="C109" s="1213" t="s">
        <v>1192</v>
      </c>
      <c r="D109" s="1205" t="s">
        <v>121</v>
      </c>
      <c r="E109" s="1204">
        <f>IF(AND((INDEX(Compute0a!$R$25:$R$27,MATCH(D109,Compute0a!$Q$25:$Q$27,0)))&lt;=(INDEX(Compute0a!$O$25:$O$39,MATCH(G109,Compute0a!$B$25:$B$39,0))),F109=""),1,0)</f>
        <v>1</v>
      </c>
      <c r="F109" s="868"/>
      <c r="G109" s="1270" t="s">
        <v>710</v>
      </c>
      <c r="H109" s="1215">
        <f>IF(E109=1,1,0)</f>
        <v>1</v>
      </c>
      <c r="I109" s="868" t="s">
        <v>59</v>
      </c>
      <c r="J109" s="868" t="s">
        <v>681</v>
      </c>
      <c r="K109" s="1236"/>
      <c r="L109" s="1217">
        <v>0</v>
      </c>
      <c r="M109" s="1217">
        <v>1</v>
      </c>
      <c r="N109" s="1217">
        <v>0</v>
      </c>
      <c r="O109" s="1217">
        <v>1</v>
      </c>
      <c r="P109" s="1217">
        <v>1</v>
      </c>
      <c r="Q109" s="1240"/>
      <c r="R109" s="1208">
        <v>0</v>
      </c>
      <c r="S109" s="1208">
        <v>0</v>
      </c>
      <c r="T109" s="1208">
        <v>0</v>
      </c>
      <c r="U109" s="1208">
        <v>0</v>
      </c>
      <c r="V109" s="1208">
        <v>0</v>
      </c>
      <c r="W109" s="1208">
        <v>0</v>
      </c>
      <c r="X109" s="1208">
        <v>0</v>
      </c>
      <c r="Y109" s="1208">
        <v>0</v>
      </c>
      <c r="Z109" s="1208">
        <v>0</v>
      </c>
      <c r="AA109" s="1208">
        <v>0</v>
      </c>
      <c r="AB109" s="1208">
        <v>0</v>
      </c>
      <c r="AC109" s="1208">
        <v>0</v>
      </c>
      <c r="AD109" s="1208">
        <v>1</v>
      </c>
      <c r="AE109" s="1208">
        <v>0</v>
      </c>
      <c r="AF109" s="1240"/>
      <c r="AG109" s="1181"/>
      <c r="AH109" s="1181"/>
      <c r="AI109" s="1181"/>
    </row>
    <row r="110" spans="1:35" s="200" customFormat="1" ht="90">
      <c r="A110" s="1237" t="s">
        <v>705</v>
      </c>
      <c r="B110" s="1271" t="s">
        <v>71</v>
      </c>
      <c r="C110" s="1213" t="s">
        <v>575</v>
      </c>
      <c r="D110" s="1272" t="s">
        <v>121</v>
      </c>
      <c r="E110" s="1204">
        <f>IF(AND((INDEX(Compute0a!$R$25:$R$27,MATCH(D110,Compute0a!$Q$25:$Q$27,0)))&lt;=(INDEX(Compute0a!$O$25:$O$39,MATCH(G110,Compute0a!$B$25:$B$39,0))),F110=""),1,0)</f>
        <v>1</v>
      </c>
      <c r="F110" s="868"/>
      <c r="G110" s="1270" t="s">
        <v>710</v>
      </c>
      <c r="H110" s="1215">
        <f>IF(E110=1,1,0)</f>
        <v>1</v>
      </c>
      <c r="I110" s="868" t="s">
        <v>59</v>
      </c>
      <c r="J110" s="868" t="s">
        <v>683</v>
      </c>
      <c r="K110" s="1236"/>
      <c r="L110" s="1273">
        <v>0</v>
      </c>
      <c r="M110" s="1274">
        <v>0</v>
      </c>
      <c r="N110" s="1274">
        <v>1</v>
      </c>
      <c r="O110" s="1274">
        <v>0</v>
      </c>
      <c r="P110" s="1215">
        <v>1</v>
      </c>
      <c r="Q110" s="1240"/>
      <c r="R110" s="1208">
        <v>0</v>
      </c>
      <c r="S110" s="1208">
        <v>0</v>
      </c>
      <c r="T110" s="1208">
        <v>0</v>
      </c>
      <c r="U110" s="1208">
        <v>0</v>
      </c>
      <c r="V110" s="1208">
        <v>0</v>
      </c>
      <c r="W110" s="1208">
        <v>0</v>
      </c>
      <c r="X110" s="1208">
        <v>0</v>
      </c>
      <c r="Y110" s="1208">
        <v>0</v>
      </c>
      <c r="Z110" s="1208">
        <v>0</v>
      </c>
      <c r="AA110" s="1208">
        <v>0</v>
      </c>
      <c r="AB110" s="1208">
        <v>0</v>
      </c>
      <c r="AC110" s="1208">
        <v>0</v>
      </c>
      <c r="AD110" s="1208">
        <v>1</v>
      </c>
      <c r="AE110" s="1208">
        <v>0</v>
      </c>
      <c r="AF110" s="1240"/>
      <c r="AG110" s="1181"/>
      <c r="AH110" s="1181"/>
      <c r="AI110" s="1181"/>
    </row>
    <row r="111" spans="1:35" s="200" customFormat="1" ht="30">
      <c r="A111" s="1405" t="s">
        <v>706</v>
      </c>
      <c r="B111" s="1297"/>
      <c r="C111" s="1379" t="s">
        <v>629</v>
      </c>
      <c r="D111" s="1261" t="s">
        <v>122</v>
      </c>
      <c r="E111" s="1204">
        <f>IF(AND((INDEX(Compute0a!$R$25:$R$27,MATCH(D111,Compute0a!$Q$25:$Q$27,0)))&lt;=(INDEX(Compute0a!$O$25:$O$39,MATCH(G111,Compute0a!$B$25:$B$39,0))),F111=""),1,0)</f>
        <v>1</v>
      </c>
      <c r="F111" s="868"/>
      <c r="G111" s="1270" t="s">
        <v>710</v>
      </c>
      <c r="H111" s="1215">
        <v>0</v>
      </c>
      <c r="I111" s="1306"/>
      <c r="J111" s="1215"/>
      <c r="K111" s="1236"/>
      <c r="L111" s="1225"/>
      <c r="M111" s="1217"/>
      <c r="N111" s="1217"/>
      <c r="O111" s="1217"/>
      <c r="P111" s="1226"/>
      <c r="Q111" s="1240"/>
      <c r="R111" s="1332"/>
      <c r="S111" s="1364"/>
      <c r="T111" s="1364"/>
      <c r="U111" s="1364"/>
      <c r="V111" s="1364"/>
      <c r="W111" s="1364"/>
      <c r="X111" s="1364"/>
      <c r="Y111" s="1364"/>
      <c r="Z111" s="1364"/>
      <c r="AA111" s="1364"/>
      <c r="AB111" s="1364"/>
      <c r="AC111" s="1364"/>
      <c r="AD111" s="1364"/>
      <c r="AE111" s="1365"/>
      <c r="AF111" s="1240"/>
      <c r="AG111" s="1181"/>
      <c r="AH111" s="1181"/>
      <c r="AI111" s="1181"/>
    </row>
    <row r="112" spans="1:35" s="200" customFormat="1" ht="30" customHeight="1">
      <c r="A112" s="1405" t="s">
        <v>707</v>
      </c>
      <c r="B112" s="1297"/>
      <c r="C112" s="1380" t="s">
        <v>694</v>
      </c>
      <c r="D112" s="1261" t="s">
        <v>122</v>
      </c>
      <c r="E112" s="1204">
        <f>IF(AND((INDEX(Compute0a!$R$25:$R$27,MATCH(D112,Compute0a!$Q$25:$Q$27,0)))&lt;=(INDEX(Compute0a!$O$25:$O$39,MATCH(G112,Compute0a!$B$25:$B$39,0))),F112=""),1,0)</f>
        <v>1</v>
      </c>
      <c r="F112" s="868"/>
      <c r="G112" s="1270" t="s">
        <v>710</v>
      </c>
      <c r="H112" s="1215">
        <v>0</v>
      </c>
      <c r="I112" s="1306"/>
      <c r="J112" s="1215"/>
      <c r="K112" s="1236"/>
      <c r="L112" s="1401"/>
      <c r="M112" s="1229"/>
      <c r="N112" s="1229"/>
      <c r="O112" s="1229"/>
      <c r="P112" s="1406"/>
      <c r="Q112" s="1240"/>
      <c r="R112" s="1332"/>
      <c r="S112" s="1364"/>
      <c r="T112" s="1364"/>
      <c r="U112" s="1364"/>
      <c r="V112" s="1364"/>
      <c r="W112" s="1364"/>
      <c r="X112" s="1364"/>
      <c r="Y112" s="1364"/>
      <c r="Z112" s="1364"/>
      <c r="AA112" s="1364"/>
      <c r="AB112" s="1364"/>
      <c r="AC112" s="1364"/>
      <c r="AD112" s="1364"/>
      <c r="AE112" s="1365"/>
      <c r="AF112" s="1240"/>
      <c r="AG112" s="1181"/>
      <c r="AH112" s="1181"/>
      <c r="AI112" s="1181"/>
    </row>
    <row r="113" spans="1:35" s="203" customFormat="1" ht="18.75" hidden="1" customHeight="1">
      <c r="A113" s="1283">
        <v>18</v>
      </c>
      <c r="B113" s="1285" t="s">
        <v>550</v>
      </c>
      <c r="C113" s="1285"/>
      <c r="D113" s="1285"/>
      <c r="E113" s="1285"/>
      <c r="F113" s="1285"/>
      <c r="G113" s="1285"/>
      <c r="H113" s="1285"/>
      <c r="I113" s="1285"/>
      <c r="J113" s="1285"/>
      <c r="K113" s="1353"/>
      <c r="L113" s="1341"/>
      <c r="M113" s="1342"/>
      <c r="N113" s="1342"/>
      <c r="O113" s="1342"/>
      <c r="P113" s="1343"/>
      <c r="Q113" s="1296"/>
      <c r="R113" s="1293"/>
      <c r="S113" s="1294"/>
      <c r="T113" s="1294"/>
      <c r="U113" s="1294"/>
      <c r="V113" s="1294"/>
      <c r="W113" s="1294"/>
      <c r="X113" s="1294"/>
      <c r="Y113" s="1294"/>
      <c r="Z113" s="1294"/>
      <c r="AA113" s="1294"/>
      <c r="AB113" s="1294"/>
      <c r="AC113" s="1294"/>
      <c r="AD113" s="1294"/>
      <c r="AE113" s="1295"/>
      <c r="AF113" s="1296"/>
      <c r="AG113" s="1284"/>
      <c r="AH113" s="1284"/>
      <c r="AI113" s="1284"/>
    </row>
    <row r="114" spans="1:35" s="206" customFormat="1" ht="45" hidden="1" customHeight="1">
      <c r="A114" s="1229" t="s">
        <v>551</v>
      </c>
      <c r="B114" s="1201" t="s">
        <v>553</v>
      </c>
      <c r="C114" s="1213" t="s">
        <v>1665</v>
      </c>
      <c r="D114" s="1275" t="s">
        <v>122</v>
      </c>
      <c r="E114" s="1204">
        <f>IF(AND((INDEX(Compute0a!$R$25:$R$27,MATCH(D114,Compute0a!$Q$25:$Q$27,0)))&lt;=(INDEX(Compute0a!$O$25:$O$39,MATCH(G114,Compute0a!$B$25:$B$39,0))),F114=""),1,0)</f>
        <v>0</v>
      </c>
      <c r="F114" s="868"/>
      <c r="G114" s="1276" t="s">
        <v>1545</v>
      </c>
      <c r="H114" s="1215">
        <f>IF(E114=1,1,0)</f>
        <v>0</v>
      </c>
      <c r="I114" s="868" t="s">
        <v>59</v>
      </c>
      <c r="J114" s="868" t="s">
        <v>682</v>
      </c>
      <c r="K114" s="1266"/>
      <c r="L114" s="1217">
        <v>0</v>
      </c>
      <c r="M114" s="1217">
        <v>1</v>
      </c>
      <c r="N114" s="1217">
        <v>0</v>
      </c>
      <c r="O114" s="1217">
        <v>1</v>
      </c>
      <c r="P114" s="1217">
        <v>0</v>
      </c>
      <c r="Q114" s="1210"/>
      <c r="R114" s="1208">
        <v>0</v>
      </c>
      <c r="S114" s="1208">
        <v>0</v>
      </c>
      <c r="T114" s="1208">
        <v>0</v>
      </c>
      <c r="U114" s="1208">
        <v>0</v>
      </c>
      <c r="V114" s="1208">
        <v>0</v>
      </c>
      <c r="W114" s="1208">
        <v>0</v>
      </c>
      <c r="X114" s="1208">
        <v>0</v>
      </c>
      <c r="Y114" s="1208">
        <v>0</v>
      </c>
      <c r="Z114" s="1208">
        <v>0</v>
      </c>
      <c r="AA114" s="1208">
        <v>0</v>
      </c>
      <c r="AB114" s="1208">
        <v>0</v>
      </c>
      <c r="AC114" s="1208">
        <v>0</v>
      </c>
      <c r="AD114" s="1208">
        <v>0</v>
      </c>
      <c r="AE114" s="1208">
        <v>1</v>
      </c>
      <c r="AF114" s="1210"/>
      <c r="AG114" s="1211"/>
      <c r="AH114" s="1211"/>
      <c r="AI114" s="1211"/>
    </row>
    <row r="115" spans="1:35" s="206" customFormat="1" ht="45" hidden="1" customHeight="1">
      <c r="A115" s="1277" t="s">
        <v>1473</v>
      </c>
      <c r="B115" s="1248"/>
      <c r="C115" s="1407" t="s">
        <v>1048</v>
      </c>
      <c r="D115" s="1352" t="s">
        <v>122</v>
      </c>
      <c r="E115" s="1204">
        <f>IF(AND((INDEX(Compute0a!$R$25:$R$27,MATCH(D115,Compute0a!$Q$25:$Q$27,0)))&lt;=(INDEX(Compute0a!$O$25:$O$39,MATCH(G115,Compute0a!$B$25:$B$39,0))),F115=""),1,0)</f>
        <v>0</v>
      </c>
      <c r="F115" s="868"/>
      <c r="G115" s="1276" t="s">
        <v>1545</v>
      </c>
      <c r="H115" s="1215">
        <v>0</v>
      </c>
      <c r="I115" s="1299"/>
      <c r="J115" s="1215"/>
      <c r="K115" s="1279"/>
      <c r="L115" s="1253"/>
      <c r="M115" s="1253"/>
      <c r="N115" s="1253"/>
      <c r="O115" s="1253"/>
      <c r="P115" s="1253"/>
      <c r="Q115" s="1210"/>
      <c r="R115" s="1301"/>
      <c r="S115" s="1302"/>
      <c r="T115" s="1302"/>
      <c r="U115" s="1302"/>
      <c r="V115" s="1302"/>
      <c r="W115" s="1302"/>
      <c r="X115" s="1302"/>
      <c r="Y115" s="1302"/>
      <c r="Z115" s="1302"/>
      <c r="AA115" s="1302"/>
      <c r="AB115" s="1302"/>
      <c r="AC115" s="1302"/>
      <c r="AD115" s="1302"/>
      <c r="AE115" s="1303"/>
      <c r="AF115" s="1210"/>
      <c r="AG115" s="1211"/>
      <c r="AH115" s="1211"/>
      <c r="AI115" s="1211"/>
    </row>
    <row r="116" spans="1:35" s="206" customFormat="1" ht="45" hidden="1" customHeight="1">
      <c r="A116" s="1277" t="s">
        <v>1474</v>
      </c>
      <c r="B116" s="1248"/>
      <c r="C116" s="1407" t="s">
        <v>1188</v>
      </c>
      <c r="D116" s="1278" t="s">
        <v>122</v>
      </c>
      <c r="E116" s="1204">
        <f>IF(AND((INDEX(Compute0a!$R$25:$R$27,MATCH(D116,Compute0a!$Q$25:$Q$27,0)))&lt;=(INDEX(Compute0a!$O$25:$O$39,MATCH(G116,Compute0a!$B$25:$B$39,0))),F116=""),1,0)</f>
        <v>0</v>
      </c>
      <c r="F116" s="868"/>
      <c r="G116" s="1276" t="s">
        <v>1545</v>
      </c>
      <c r="H116" s="1215">
        <v>0</v>
      </c>
      <c r="I116" s="1299"/>
      <c r="J116" s="1215"/>
      <c r="K116" s="1279"/>
      <c r="L116" s="1253"/>
      <c r="M116" s="1253"/>
      <c r="N116" s="1253"/>
      <c r="O116" s="1253"/>
      <c r="P116" s="1253"/>
      <c r="Q116" s="1210"/>
      <c r="R116" s="1301"/>
      <c r="S116" s="1302"/>
      <c r="T116" s="1302"/>
      <c r="U116" s="1302"/>
      <c r="V116" s="1302"/>
      <c r="W116" s="1302"/>
      <c r="X116" s="1302"/>
      <c r="Y116" s="1302"/>
      <c r="Z116" s="1302"/>
      <c r="AA116" s="1302"/>
      <c r="AB116" s="1302"/>
      <c r="AC116" s="1302"/>
      <c r="AD116" s="1302"/>
      <c r="AE116" s="1303"/>
      <c r="AF116" s="1210"/>
      <c r="AG116" s="1211"/>
      <c r="AH116" s="1211"/>
      <c r="AI116" s="1211"/>
    </row>
    <row r="117" spans="1:35" s="206" customFormat="1" ht="45" hidden="1" customHeight="1">
      <c r="A117" s="1277" t="s">
        <v>552</v>
      </c>
      <c r="B117" s="1248" t="s">
        <v>1476</v>
      </c>
      <c r="C117" s="1213" t="s">
        <v>1475</v>
      </c>
      <c r="D117" s="1278" t="s">
        <v>122</v>
      </c>
      <c r="E117" s="1204">
        <f>IF(AND((INDEX(Compute0a!$R$25:$R$27,MATCH(D117,Compute0a!$Q$25:$Q$27,0)))&lt;=(INDEX(Compute0a!$O$25:$O$39,MATCH(G117,Compute0a!$B$25:$B$39,0))),F117=""),1,0)</f>
        <v>0</v>
      </c>
      <c r="F117" s="868"/>
      <c r="G117" s="1276" t="s">
        <v>1545</v>
      </c>
      <c r="H117" s="1215">
        <f>IF(E117=1,1,0)</f>
        <v>0</v>
      </c>
      <c r="I117" s="868" t="s">
        <v>58</v>
      </c>
      <c r="J117" s="868" t="s">
        <v>682</v>
      </c>
      <c r="K117" s="1279"/>
      <c r="L117" s="1253">
        <v>1</v>
      </c>
      <c r="M117" s="1253">
        <v>1</v>
      </c>
      <c r="N117" s="1253">
        <v>0</v>
      </c>
      <c r="O117" s="1253">
        <v>1</v>
      </c>
      <c r="P117" s="1253">
        <v>0</v>
      </c>
      <c r="Q117" s="1210"/>
      <c r="R117" s="1208">
        <v>0</v>
      </c>
      <c r="S117" s="1208">
        <v>0</v>
      </c>
      <c r="T117" s="1208">
        <v>0</v>
      </c>
      <c r="U117" s="1208">
        <v>0</v>
      </c>
      <c r="V117" s="1208">
        <v>0</v>
      </c>
      <c r="W117" s="1208">
        <v>0</v>
      </c>
      <c r="X117" s="1208">
        <v>0</v>
      </c>
      <c r="Y117" s="1208">
        <v>0</v>
      </c>
      <c r="Z117" s="1208">
        <v>0</v>
      </c>
      <c r="AA117" s="1208">
        <v>0</v>
      </c>
      <c r="AB117" s="1208">
        <v>0</v>
      </c>
      <c r="AC117" s="1208">
        <v>0</v>
      </c>
      <c r="AD117" s="1208">
        <v>0</v>
      </c>
      <c r="AE117" s="1208">
        <v>1</v>
      </c>
      <c r="AF117" s="1210"/>
      <c r="AG117" s="1211"/>
      <c r="AH117" s="1211"/>
      <c r="AI117" s="1211"/>
    </row>
    <row r="118" spans="1:35" s="206" customFormat="1" ht="45" hidden="1" customHeight="1">
      <c r="A118" s="1408" t="s">
        <v>555</v>
      </c>
      <c r="B118" s="1248"/>
      <c r="C118" s="1407" t="s">
        <v>639</v>
      </c>
      <c r="D118" s="1278" t="s">
        <v>122</v>
      </c>
      <c r="E118" s="1204">
        <f>IF(AND((INDEX(Compute0a!$R$25:$R$27,MATCH(D118,Compute0a!$Q$25:$Q$27,0)))&lt;=(INDEX(Compute0a!$O$25:$O$39,MATCH(G118,Compute0a!$B$25:$B$39,0))),F118=""),1,0)</f>
        <v>0</v>
      </c>
      <c r="F118" s="868"/>
      <c r="G118" s="1276" t="s">
        <v>1545</v>
      </c>
      <c r="H118" s="1215">
        <v>0</v>
      </c>
      <c r="I118" s="1299"/>
      <c r="J118" s="1215"/>
      <c r="K118" s="1279"/>
      <c r="L118" s="1253"/>
      <c r="M118" s="1253"/>
      <c r="N118" s="1253"/>
      <c r="O118" s="1253"/>
      <c r="P118" s="1253"/>
      <c r="Q118" s="1210"/>
      <c r="R118" s="1301"/>
      <c r="S118" s="1302"/>
      <c r="T118" s="1302"/>
      <c r="U118" s="1302"/>
      <c r="V118" s="1302"/>
      <c r="W118" s="1302"/>
      <c r="X118" s="1302"/>
      <c r="Y118" s="1302"/>
      <c r="Z118" s="1302"/>
      <c r="AA118" s="1302"/>
      <c r="AB118" s="1302"/>
      <c r="AC118" s="1302"/>
      <c r="AD118" s="1302"/>
      <c r="AE118" s="1303"/>
      <c r="AF118" s="1210"/>
      <c r="AG118" s="1211"/>
      <c r="AH118" s="1211"/>
      <c r="AI118" s="1211"/>
    </row>
    <row r="119" spans="1:35" s="206" customFormat="1" ht="45" hidden="1" customHeight="1">
      <c r="A119" s="1277" t="s">
        <v>556</v>
      </c>
      <c r="B119" s="1248"/>
      <c r="C119" s="1409" t="s">
        <v>1666</v>
      </c>
      <c r="D119" s="1278" t="s">
        <v>122</v>
      </c>
      <c r="E119" s="1204">
        <f>IF(AND((INDEX(Compute0a!$R$25:$R$27,MATCH(D119,Compute0a!$Q$25:$Q$27,0)))&lt;=(INDEX(Compute0a!$O$25:$O$39,MATCH(G119,Compute0a!$B$25:$B$39,0))),F119=""),1,0)</f>
        <v>0</v>
      </c>
      <c r="F119" s="868"/>
      <c r="G119" s="1276" t="s">
        <v>1545</v>
      </c>
      <c r="H119" s="1215">
        <v>0</v>
      </c>
      <c r="I119" s="1299"/>
      <c r="J119" s="1215"/>
      <c r="K119" s="1279"/>
      <c r="L119" s="1253"/>
      <c r="M119" s="1253"/>
      <c r="N119" s="1253"/>
      <c r="O119" s="1253"/>
      <c r="P119" s="1253"/>
      <c r="Q119" s="1210"/>
      <c r="R119" s="1301"/>
      <c r="S119" s="1302"/>
      <c r="T119" s="1302"/>
      <c r="U119" s="1302"/>
      <c r="V119" s="1302"/>
      <c r="W119" s="1302"/>
      <c r="X119" s="1302"/>
      <c r="Y119" s="1302"/>
      <c r="Z119" s="1302"/>
      <c r="AA119" s="1302"/>
      <c r="AB119" s="1302"/>
      <c r="AC119" s="1302"/>
      <c r="AD119" s="1302"/>
      <c r="AE119" s="1303"/>
      <c r="AF119" s="1210"/>
      <c r="AG119" s="1211"/>
      <c r="AH119" s="1211"/>
      <c r="AI119" s="1211"/>
    </row>
    <row r="120" spans="1:35" s="206" customFormat="1" ht="45" hidden="1" customHeight="1">
      <c r="A120" s="1277" t="s">
        <v>696</v>
      </c>
      <c r="B120" s="1248"/>
      <c r="C120" s="1407" t="s">
        <v>1485</v>
      </c>
      <c r="D120" s="1278" t="s">
        <v>123</v>
      </c>
      <c r="E120" s="1204">
        <f>IF(AND((INDEX(Compute0a!$R$25:$R$27,MATCH(D120,Compute0a!$Q$25:$Q$27,0)))&lt;=(INDEX(Compute0a!$O$25:$O$39,MATCH(G120,Compute0a!$B$25:$B$39,0))),F120=""),1,0)</f>
        <v>0</v>
      </c>
      <c r="F120" s="868"/>
      <c r="G120" s="1276" t="s">
        <v>1545</v>
      </c>
      <c r="H120" s="1215">
        <v>0</v>
      </c>
      <c r="I120" s="1299"/>
      <c r="J120" s="1215"/>
      <c r="K120" s="1279"/>
      <c r="L120" s="1253"/>
      <c r="M120" s="1253"/>
      <c r="N120" s="1253"/>
      <c r="O120" s="1253"/>
      <c r="P120" s="1253"/>
      <c r="Q120" s="1210"/>
      <c r="R120" s="1301"/>
      <c r="S120" s="1302"/>
      <c r="T120" s="1302"/>
      <c r="U120" s="1302"/>
      <c r="V120" s="1302"/>
      <c r="W120" s="1302"/>
      <c r="X120" s="1302"/>
      <c r="Y120" s="1302"/>
      <c r="Z120" s="1302"/>
      <c r="AA120" s="1302"/>
      <c r="AB120" s="1302"/>
      <c r="AC120" s="1302"/>
      <c r="AD120" s="1302"/>
      <c r="AE120" s="1303"/>
      <c r="AF120" s="1210"/>
      <c r="AG120" s="1211"/>
      <c r="AH120" s="1211"/>
      <c r="AI120" s="1211"/>
    </row>
    <row r="121" spans="1:35" s="206" customFormat="1" ht="72.75" hidden="1" customHeight="1">
      <c r="A121" s="1280" t="s">
        <v>701</v>
      </c>
      <c r="B121" s="1201" t="s">
        <v>1484</v>
      </c>
      <c r="C121" s="1213" t="s">
        <v>1667</v>
      </c>
      <c r="D121" s="1275" t="s">
        <v>122</v>
      </c>
      <c r="E121" s="1204">
        <f>IF(AND((INDEX(Compute0a!$R$25:$R$27,MATCH(D121,Compute0a!$Q$25:$Q$27,0)))&lt;=(INDEX(Compute0a!$O$25:$O$39,MATCH(G121,Compute0a!$B$25:$B$39,0))),F121=""),1,0)</f>
        <v>0</v>
      </c>
      <c r="F121" s="868"/>
      <c r="G121" s="1276" t="s">
        <v>1545</v>
      </c>
      <c r="H121" s="1215">
        <f>IF(E121=1,1,0)</f>
        <v>0</v>
      </c>
      <c r="I121" s="868" t="s">
        <v>59</v>
      </c>
      <c r="J121" s="868" t="s">
        <v>682</v>
      </c>
      <c r="K121" s="1279"/>
      <c r="L121" s="1217">
        <v>0</v>
      </c>
      <c r="M121" s="1217">
        <v>1</v>
      </c>
      <c r="N121" s="1217">
        <v>0</v>
      </c>
      <c r="O121" s="1217">
        <v>0</v>
      </c>
      <c r="P121" s="1217">
        <v>1</v>
      </c>
      <c r="Q121" s="1210"/>
      <c r="R121" s="1208">
        <v>0</v>
      </c>
      <c r="S121" s="1208">
        <v>0</v>
      </c>
      <c r="T121" s="1208">
        <v>0</v>
      </c>
      <c r="U121" s="1208">
        <v>0</v>
      </c>
      <c r="V121" s="1208">
        <v>0</v>
      </c>
      <c r="W121" s="1208">
        <v>0</v>
      </c>
      <c r="X121" s="1208">
        <v>0</v>
      </c>
      <c r="Y121" s="1208">
        <v>0</v>
      </c>
      <c r="Z121" s="1208">
        <v>0</v>
      </c>
      <c r="AA121" s="1208">
        <v>0</v>
      </c>
      <c r="AB121" s="1208">
        <v>0</v>
      </c>
      <c r="AC121" s="1208">
        <v>0</v>
      </c>
      <c r="AD121" s="1208">
        <v>0</v>
      </c>
      <c r="AE121" s="1208">
        <v>1</v>
      </c>
      <c r="AF121" s="1210"/>
      <c r="AG121" s="1211"/>
      <c r="AH121" s="1211"/>
      <c r="AI121" s="1211"/>
    </row>
    <row r="122" spans="1:35" s="200" customFormat="1" ht="45.75" hidden="1" customHeight="1">
      <c r="A122" s="1280" t="s">
        <v>1478</v>
      </c>
      <c r="B122" s="1320"/>
      <c r="C122" s="1407" t="s">
        <v>1481</v>
      </c>
      <c r="D122" s="1275" t="s">
        <v>123</v>
      </c>
      <c r="E122" s="1204">
        <f>IF(AND((INDEX(Compute0a!$R$25:$R$27,MATCH(D122,Compute0a!$Q$25:$Q$27,0)))&lt;=(INDEX(Compute0a!$O$25:$O$39,MATCH(G122,Compute0a!$B$25:$B$39,0))),F122=""),1,0)</f>
        <v>0</v>
      </c>
      <c r="F122" s="868"/>
      <c r="G122" s="1276" t="s">
        <v>1545</v>
      </c>
      <c r="H122" s="1215">
        <v>0</v>
      </c>
      <c r="I122" s="1299"/>
      <c r="J122" s="1215"/>
      <c r="K122" s="1410"/>
      <c r="L122" s="1401"/>
      <c r="M122" s="1229"/>
      <c r="N122" s="1229"/>
      <c r="O122" s="1229"/>
      <c r="P122" s="1406"/>
      <c r="Q122" s="1240"/>
      <c r="R122" s="1332"/>
      <c r="S122" s="1364"/>
      <c r="T122" s="1364"/>
      <c r="U122" s="1364"/>
      <c r="V122" s="1364"/>
      <c r="W122" s="1364"/>
      <c r="X122" s="1364"/>
      <c r="Y122" s="1364"/>
      <c r="Z122" s="1364"/>
      <c r="AA122" s="1364"/>
      <c r="AB122" s="1364"/>
      <c r="AC122" s="1364"/>
      <c r="AD122" s="1364"/>
      <c r="AE122" s="1365"/>
      <c r="AF122" s="1240"/>
      <c r="AG122" s="1181"/>
      <c r="AH122" s="1181"/>
      <c r="AI122" s="1181"/>
    </row>
    <row r="123" spans="1:35" s="200" customFormat="1" ht="45.75" hidden="1" customHeight="1">
      <c r="A123" s="1411" t="s">
        <v>1479</v>
      </c>
      <c r="B123" s="1412"/>
      <c r="C123" s="1413" t="s">
        <v>1482</v>
      </c>
      <c r="D123" s="1414" t="s">
        <v>122</v>
      </c>
      <c r="E123" s="1204">
        <f>IF(AND((INDEX(Compute0a!$R$25:$R$27,MATCH(D123,Compute0a!$Q$25:$Q$27,0)))&lt;=(INDEX(Compute0a!$O$25:$O$39,MATCH(G123,Compute0a!$B$25:$B$39,0))),F123=""),1,0)</f>
        <v>0</v>
      </c>
      <c r="F123" s="868"/>
      <c r="G123" s="1276" t="s">
        <v>1545</v>
      </c>
      <c r="H123" s="1215">
        <v>0</v>
      </c>
      <c r="I123" s="1299"/>
      <c r="J123" s="1215"/>
      <c r="K123" s="1415"/>
      <c r="L123" s="1416"/>
      <c r="M123" s="1417"/>
      <c r="N123" s="1417"/>
      <c r="O123" s="1417"/>
      <c r="P123" s="1365"/>
      <c r="Q123" s="1240"/>
      <c r="R123" s="1332"/>
      <c r="S123" s="1364"/>
      <c r="T123" s="1364"/>
      <c r="U123" s="1364"/>
      <c r="V123" s="1364"/>
      <c r="W123" s="1364"/>
      <c r="X123" s="1364"/>
      <c r="Y123" s="1364"/>
      <c r="Z123" s="1364"/>
      <c r="AA123" s="1364"/>
      <c r="AB123" s="1364"/>
      <c r="AC123" s="1364"/>
      <c r="AD123" s="1364"/>
      <c r="AE123" s="1365"/>
      <c r="AF123" s="1240"/>
      <c r="AG123" s="1181"/>
      <c r="AH123" s="1181"/>
      <c r="AI123" s="1181"/>
    </row>
    <row r="124" spans="1:35" s="200" customFormat="1" ht="45.75" hidden="1" customHeight="1" thickBot="1">
      <c r="A124" s="1418" t="s">
        <v>1480</v>
      </c>
      <c r="B124" s="1389"/>
      <c r="C124" s="1413" t="s">
        <v>1483</v>
      </c>
      <c r="D124" s="1419" t="s">
        <v>122</v>
      </c>
      <c r="E124" s="1204">
        <f>IF(AND((INDEX(Compute0a!$R$25:$R$27,MATCH(D124,Compute0a!$Q$25:$Q$27,0)))&lt;=(INDEX(Compute0a!$O$25:$O$39,MATCH(G124,Compute0a!$B$25:$B$39,0))),F124=""),1,0)</f>
        <v>0</v>
      </c>
      <c r="F124" s="868"/>
      <c r="G124" s="1276" t="s">
        <v>1545</v>
      </c>
      <c r="H124" s="1215">
        <v>0</v>
      </c>
      <c r="I124" s="1306"/>
      <c r="J124" s="1215"/>
      <c r="K124" s="1420"/>
      <c r="L124" s="1217"/>
      <c r="M124" s="1217"/>
      <c r="N124" s="1217"/>
      <c r="O124" s="1217"/>
      <c r="P124" s="1217"/>
      <c r="Q124" s="1421"/>
      <c r="R124" s="1332"/>
      <c r="S124" s="1364"/>
      <c r="T124" s="1364"/>
      <c r="U124" s="1364"/>
      <c r="V124" s="1364"/>
      <c r="W124" s="1364"/>
      <c r="X124" s="1364"/>
      <c r="Y124" s="1364"/>
      <c r="Z124" s="1364"/>
      <c r="AA124" s="1364"/>
      <c r="AB124" s="1364"/>
      <c r="AC124" s="1364"/>
      <c r="AD124" s="1364"/>
      <c r="AE124" s="1365"/>
      <c r="AF124" s="1421"/>
      <c r="AG124" s="1181"/>
      <c r="AH124" s="1181"/>
      <c r="AI124" s="1181"/>
    </row>
    <row r="125" spans="1:35" s="200" customFormat="1" ht="15" hidden="1">
      <c r="A125" s="1181"/>
      <c r="B125" s="1182"/>
      <c r="C125" s="1422"/>
      <c r="D125" s="1182"/>
      <c r="E125" s="1423">
        <f>SUMIF(E6:E124,1)</f>
        <v>46</v>
      </c>
      <c r="F125" s="1423"/>
      <c r="G125" s="1182"/>
      <c r="H125" s="1183">
        <f>SUMIF(H5:H124,1)</f>
        <v>30</v>
      </c>
      <c r="I125" s="1183"/>
      <c r="J125" s="1183"/>
      <c r="K125" s="1423"/>
      <c r="L125" s="1182"/>
      <c r="M125" s="1181"/>
      <c r="N125" s="1181"/>
      <c r="O125" s="1181"/>
      <c r="P125" s="1181"/>
      <c r="Q125" s="1424"/>
      <c r="R125" s="25"/>
      <c r="S125" s="1181"/>
      <c r="T125" s="1181"/>
      <c r="U125" s="1181"/>
      <c r="V125" s="1181"/>
      <c r="W125" s="1181"/>
      <c r="X125" s="1181"/>
      <c r="Y125" s="1181"/>
      <c r="Z125" s="1181"/>
      <c r="AA125" s="1181"/>
      <c r="AB125" s="1181"/>
      <c r="AC125" s="1181"/>
      <c r="AD125" s="1181"/>
      <c r="AE125" s="1181"/>
      <c r="AF125" s="1181"/>
      <c r="AG125" s="1181"/>
      <c r="AH125" s="1181"/>
      <c r="AI125" s="1181"/>
    </row>
    <row r="126" spans="1:35">
      <c r="A126" s="25"/>
      <c r="B126" s="25"/>
      <c r="C126" s="1281"/>
      <c r="D126" s="25"/>
      <c r="E126" s="1282"/>
      <c r="F126" s="1282"/>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row>
    <row r="127" spans="1:35">
      <c r="A127" s="25"/>
      <c r="B127" s="25"/>
      <c r="C127" s="1281"/>
      <c r="D127" s="25"/>
      <c r="E127" s="1282"/>
      <c r="F127" s="1282"/>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row>
    <row r="128" spans="1:35">
      <c r="A128" s="25"/>
      <c r="B128" s="25"/>
      <c r="C128" s="1281"/>
      <c r="D128" s="25"/>
      <c r="E128" s="1282"/>
      <c r="F128" s="1282"/>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row>
    <row r="129" spans="1:35">
      <c r="A129" s="25"/>
      <c r="B129" s="25"/>
      <c r="C129" s="1281"/>
      <c r="D129" s="25"/>
      <c r="E129" s="1282"/>
      <c r="F129" s="1282"/>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row>
    <row r="130" spans="1:35">
      <c r="A130" s="25"/>
      <c r="B130" s="25"/>
      <c r="C130" s="1281"/>
      <c r="D130" s="25"/>
      <c r="E130" s="1282"/>
      <c r="F130" s="1282"/>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row>
    <row r="131" spans="1:35">
      <c r="A131" s="25"/>
      <c r="B131" s="25"/>
      <c r="C131" s="1281"/>
      <c r="D131" s="25"/>
      <c r="E131" s="1282"/>
      <c r="F131" s="1282"/>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row>
    <row r="132" spans="1:35">
      <c r="A132" s="25"/>
      <c r="B132" s="25"/>
      <c r="C132" s="1281"/>
      <c r="D132" s="25"/>
      <c r="E132" s="1282"/>
      <c r="F132" s="1282"/>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row>
    <row r="133" spans="1:35">
      <c r="C133" s="367"/>
    </row>
    <row r="134" spans="1:35">
      <c r="C134" s="367"/>
    </row>
    <row r="135" spans="1:35">
      <c r="C135" s="367"/>
    </row>
    <row r="136" spans="1:35">
      <c r="C136" s="367"/>
    </row>
    <row r="137" spans="1:35">
      <c r="C137" s="367"/>
    </row>
    <row r="138" spans="1:35">
      <c r="C138" s="367"/>
    </row>
    <row r="139" spans="1:35">
      <c r="C139" s="367"/>
      <c r="E139" s="201"/>
      <c r="F139" s="201"/>
    </row>
    <row r="140" spans="1:35">
      <c r="C140" s="367"/>
      <c r="E140" s="201"/>
      <c r="F140" s="201"/>
    </row>
    <row r="141" spans="1:35">
      <c r="C141" s="367"/>
      <c r="E141" s="201"/>
      <c r="F141" s="201"/>
    </row>
    <row r="142" spans="1:35">
      <c r="C142" s="367"/>
      <c r="E142" s="201"/>
      <c r="F142" s="201"/>
    </row>
    <row r="143" spans="1:35">
      <c r="C143" s="367"/>
      <c r="E143" s="201"/>
      <c r="F143" s="201"/>
    </row>
    <row r="144" spans="1:35">
      <c r="C144" s="367"/>
      <c r="E144" s="201"/>
      <c r="F144" s="201"/>
    </row>
    <row r="145" spans="3:6">
      <c r="C145" s="367"/>
      <c r="E145" s="201"/>
      <c r="F145" s="201"/>
    </row>
    <row r="146" spans="3:6">
      <c r="C146" s="367"/>
      <c r="E146" s="201"/>
      <c r="F146" s="201"/>
    </row>
    <row r="147" spans="3:6">
      <c r="C147" s="367"/>
      <c r="E147" s="201"/>
      <c r="F147" s="201"/>
    </row>
    <row r="148" spans="3:6">
      <c r="C148" s="367"/>
      <c r="E148" s="201"/>
      <c r="F148" s="201"/>
    </row>
    <row r="149" spans="3:6">
      <c r="C149" s="367"/>
      <c r="E149" s="201"/>
      <c r="F149" s="201"/>
    </row>
    <row r="150" spans="3:6">
      <c r="C150" s="367"/>
      <c r="E150" s="201"/>
      <c r="F150" s="201"/>
    </row>
    <row r="151" spans="3:6">
      <c r="C151" s="367"/>
      <c r="E151" s="201"/>
      <c r="F151" s="201"/>
    </row>
    <row r="152" spans="3:6">
      <c r="C152" s="367"/>
      <c r="E152" s="201"/>
      <c r="F152" s="201"/>
    </row>
    <row r="153" spans="3:6">
      <c r="C153" s="367"/>
      <c r="E153" s="201"/>
      <c r="F153" s="201"/>
    </row>
    <row r="154" spans="3:6">
      <c r="C154" s="367"/>
      <c r="E154" s="201"/>
      <c r="F154" s="201"/>
    </row>
    <row r="155" spans="3:6">
      <c r="C155" s="367"/>
      <c r="E155" s="201"/>
      <c r="F155" s="201"/>
    </row>
    <row r="156" spans="3:6">
      <c r="C156" s="367"/>
      <c r="E156" s="201"/>
      <c r="F156" s="201"/>
    </row>
    <row r="157" spans="3:6">
      <c r="C157" s="367"/>
      <c r="E157" s="201"/>
      <c r="F157" s="201"/>
    </row>
    <row r="158" spans="3:6">
      <c r="C158" s="367"/>
      <c r="E158" s="201"/>
      <c r="F158" s="201"/>
    </row>
    <row r="159" spans="3:6">
      <c r="C159" s="367"/>
      <c r="E159" s="201"/>
      <c r="F159" s="201"/>
    </row>
    <row r="160" spans="3:6">
      <c r="C160" s="367"/>
      <c r="E160" s="201"/>
      <c r="F160" s="201"/>
    </row>
    <row r="161" spans="3:6">
      <c r="C161" s="367"/>
      <c r="E161" s="201"/>
      <c r="F161" s="201"/>
    </row>
    <row r="162" spans="3:6">
      <c r="C162" s="367"/>
      <c r="E162" s="201"/>
      <c r="F162" s="201"/>
    </row>
    <row r="163" spans="3:6">
      <c r="C163" s="367"/>
      <c r="E163" s="201"/>
      <c r="F163" s="201"/>
    </row>
    <row r="164" spans="3:6">
      <c r="C164" s="367"/>
      <c r="E164" s="201"/>
      <c r="F164" s="201"/>
    </row>
    <row r="165" spans="3:6">
      <c r="C165" s="367"/>
      <c r="E165" s="201"/>
      <c r="F165" s="201"/>
    </row>
    <row r="166" spans="3:6">
      <c r="C166" s="367"/>
      <c r="E166" s="201"/>
      <c r="F166" s="201"/>
    </row>
    <row r="167" spans="3:6">
      <c r="C167" s="367"/>
      <c r="E167" s="201"/>
      <c r="F167" s="201"/>
    </row>
    <row r="168" spans="3:6">
      <c r="C168" s="367"/>
      <c r="E168" s="201"/>
      <c r="F168" s="201"/>
    </row>
    <row r="169" spans="3:6">
      <c r="C169" s="367"/>
      <c r="E169" s="201"/>
      <c r="F169" s="201"/>
    </row>
    <row r="170" spans="3:6">
      <c r="C170" s="367"/>
      <c r="E170" s="201"/>
      <c r="F170" s="201"/>
    </row>
    <row r="171" spans="3:6">
      <c r="C171" s="367"/>
      <c r="E171" s="201"/>
      <c r="F171" s="201"/>
    </row>
    <row r="172" spans="3:6">
      <c r="C172" s="367"/>
      <c r="E172" s="201"/>
      <c r="F172" s="201"/>
    </row>
    <row r="173" spans="3:6">
      <c r="C173" s="367"/>
      <c r="E173" s="201"/>
      <c r="F173" s="201"/>
    </row>
    <row r="174" spans="3:6">
      <c r="C174" s="367"/>
      <c r="E174" s="201"/>
      <c r="F174" s="201"/>
    </row>
    <row r="175" spans="3:6">
      <c r="C175" s="367"/>
      <c r="E175" s="201"/>
      <c r="F175" s="201"/>
    </row>
    <row r="176" spans="3:6">
      <c r="C176" s="367"/>
      <c r="E176" s="201"/>
      <c r="F176" s="201"/>
    </row>
    <row r="177" spans="3:6">
      <c r="C177" s="367"/>
      <c r="E177" s="201"/>
      <c r="F177" s="201"/>
    </row>
    <row r="178" spans="3:6">
      <c r="C178" s="367"/>
      <c r="E178" s="201"/>
      <c r="F178" s="201"/>
    </row>
    <row r="179" spans="3:6">
      <c r="C179" s="367"/>
      <c r="E179" s="201"/>
      <c r="F179" s="201"/>
    </row>
    <row r="180" spans="3:6">
      <c r="C180" s="367"/>
      <c r="E180" s="201"/>
      <c r="F180" s="201"/>
    </row>
    <row r="181" spans="3:6">
      <c r="C181" s="367"/>
      <c r="E181" s="201"/>
      <c r="F181" s="201"/>
    </row>
    <row r="182" spans="3:6">
      <c r="C182" s="367"/>
      <c r="E182" s="201"/>
      <c r="F182" s="201"/>
    </row>
    <row r="183" spans="3:6">
      <c r="C183" s="367"/>
      <c r="E183" s="201"/>
      <c r="F183" s="201"/>
    </row>
    <row r="184" spans="3:6">
      <c r="C184" s="367"/>
      <c r="E184" s="201"/>
      <c r="F184" s="201"/>
    </row>
    <row r="185" spans="3:6">
      <c r="C185" s="367"/>
      <c r="E185" s="201"/>
      <c r="F185" s="201"/>
    </row>
    <row r="186" spans="3:6">
      <c r="C186" s="367"/>
      <c r="E186" s="201"/>
      <c r="F186" s="201"/>
    </row>
    <row r="187" spans="3:6">
      <c r="C187" s="367"/>
      <c r="E187" s="201"/>
      <c r="F187" s="201"/>
    </row>
    <row r="188" spans="3:6">
      <c r="C188" s="367"/>
      <c r="E188" s="201"/>
      <c r="F188" s="201"/>
    </row>
    <row r="189" spans="3:6">
      <c r="C189" s="367"/>
      <c r="E189" s="201"/>
      <c r="F189" s="201"/>
    </row>
    <row r="190" spans="3:6">
      <c r="C190" s="367"/>
      <c r="E190" s="201"/>
      <c r="F190" s="201"/>
    </row>
    <row r="191" spans="3:6">
      <c r="C191" s="367"/>
      <c r="E191" s="201"/>
      <c r="F191" s="201"/>
    </row>
    <row r="192" spans="3:6">
      <c r="C192" s="367"/>
      <c r="E192" s="201"/>
      <c r="F192" s="201"/>
    </row>
    <row r="193" spans="3:6">
      <c r="C193" s="367"/>
      <c r="E193" s="201"/>
      <c r="F193" s="201"/>
    </row>
    <row r="194" spans="3:6">
      <c r="C194" s="367"/>
      <c r="E194" s="201"/>
      <c r="F194" s="201"/>
    </row>
    <row r="195" spans="3:6">
      <c r="C195" s="367"/>
      <c r="E195" s="201"/>
      <c r="F195" s="201"/>
    </row>
    <row r="196" spans="3:6">
      <c r="C196" s="367"/>
      <c r="E196" s="201"/>
      <c r="F196" s="201"/>
    </row>
    <row r="197" spans="3:6">
      <c r="C197" s="367"/>
      <c r="E197" s="201"/>
      <c r="F197" s="201"/>
    </row>
    <row r="198" spans="3:6">
      <c r="C198" s="367"/>
      <c r="E198" s="201"/>
      <c r="F198" s="201"/>
    </row>
    <row r="199" spans="3:6">
      <c r="C199" s="367"/>
      <c r="E199" s="201"/>
      <c r="F199" s="201"/>
    </row>
    <row r="200" spans="3:6">
      <c r="C200" s="367"/>
      <c r="E200" s="201"/>
      <c r="F200" s="201"/>
    </row>
    <row r="201" spans="3:6">
      <c r="C201" s="367"/>
      <c r="E201" s="201"/>
      <c r="F201" s="201"/>
    </row>
    <row r="202" spans="3:6">
      <c r="C202" s="367"/>
      <c r="E202" s="201"/>
      <c r="F202" s="201"/>
    </row>
    <row r="203" spans="3:6">
      <c r="C203" s="367"/>
      <c r="E203" s="201"/>
      <c r="F203" s="201"/>
    </row>
    <row r="204" spans="3:6">
      <c r="C204" s="367"/>
      <c r="E204" s="201"/>
      <c r="F204" s="201"/>
    </row>
    <row r="205" spans="3:6">
      <c r="C205" s="367"/>
      <c r="E205" s="201"/>
      <c r="F205" s="201"/>
    </row>
    <row r="206" spans="3:6">
      <c r="C206" s="367"/>
      <c r="E206" s="201"/>
      <c r="F206" s="201"/>
    </row>
    <row r="207" spans="3:6">
      <c r="C207" s="367"/>
      <c r="E207" s="201"/>
      <c r="F207" s="201"/>
    </row>
    <row r="208" spans="3:6">
      <c r="C208" s="367"/>
      <c r="E208" s="201"/>
      <c r="F208" s="201"/>
    </row>
    <row r="209" spans="3:6">
      <c r="C209" s="367"/>
      <c r="E209" s="201"/>
      <c r="F209" s="201"/>
    </row>
    <row r="210" spans="3:6">
      <c r="C210" s="367"/>
      <c r="E210" s="201"/>
      <c r="F210" s="201"/>
    </row>
    <row r="211" spans="3:6">
      <c r="C211" s="367"/>
      <c r="E211" s="201"/>
      <c r="F211" s="201"/>
    </row>
    <row r="212" spans="3:6">
      <c r="C212" s="367"/>
      <c r="E212" s="201"/>
      <c r="F212" s="201"/>
    </row>
    <row r="213" spans="3:6">
      <c r="C213" s="367"/>
      <c r="E213" s="201"/>
      <c r="F213" s="201"/>
    </row>
    <row r="214" spans="3:6">
      <c r="C214" s="367"/>
      <c r="E214" s="201"/>
      <c r="F214" s="201"/>
    </row>
    <row r="215" spans="3:6">
      <c r="C215" s="367"/>
      <c r="E215" s="201"/>
      <c r="F215" s="201"/>
    </row>
    <row r="216" spans="3:6">
      <c r="C216" s="367"/>
      <c r="E216" s="201"/>
      <c r="F216" s="201"/>
    </row>
    <row r="217" spans="3:6">
      <c r="C217" s="367"/>
      <c r="E217" s="201"/>
      <c r="F217" s="201"/>
    </row>
    <row r="218" spans="3:6">
      <c r="C218" s="367"/>
      <c r="E218" s="201"/>
      <c r="F218" s="201"/>
    </row>
    <row r="219" spans="3:6">
      <c r="C219" s="367"/>
      <c r="E219" s="201"/>
      <c r="F219" s="201"/>
    </row>
    <row r="220" spans="3:6">
      <c r="C220" s="367"/>
      <c r="E220" s="201"/>
      <c r="F220" s="201"/>
    </row>
    <row r="221" spans="3:6">
      <c r="C221" s="367"/>
      <c r="E221" s="201"/>
      <c r="F221" s="201"/>
    </row>
    <row r="222" spans="3:6">
      <c r="C222" s="367"/>
      <c r="E222" s="201"/>
      <c r="F222" s="201"/>
    </row>
    <row r="223" spans="3:6">
      <c r="C223" s="367"/>
      <c r="E223" s="201"/>
      <c r="F223" s="201"/>
    </row>
    <row r="224" spans="3:6">
      <c r="C224" s="367"/>
      <c r="E224" s="201"/>
      <c r="F224" s="201"/>
    </row>
    <row r="225" spans="3:6">
      <c r="C225" s="367"/>
      <c r="E225" s="201"/>
      <c r="F225" s="201"/>
    </row>
    <row r="226" spans="3:6">
      <c r="C226" s="367"/>
      <c r="E226" s="201"/>
      <c r="F226" s="201"/>
    </row>
    <row r="227" spans="3:6">
      <c r="C227" s="367"/>
      <c r="E227" s="201"/>
      <c r="F227" s="201"/>
    </row>
    <row r="228" spans="3:6">
      <c r="C228" s="367"/>
      <c r="E228" s="201"/>
      <c r="F228" s="201"/>
    </row>
    <row r="229" spans="3:6">
      <c r="C229" s="367"/>
      <c r="E229" s="201"/>
      <c r="F229" s="201"/>
    </row>
    <row r="230" spans="3:6">
      <c r="C230" s="367"/>
      <c r="E230" s="201"/>
      <c r="F230" s="201"/>
    </row>
    <row r="231" spans="3:6">
      <c r="C231" s="367"/>
      <c r="E231" s="201"/>
      <c r="F231" s="201"/>
    </row>
    <row r="232" spans="3:6">
      <c r="C232" s="367"/>
      <c r="E232" s="201"/>
      <c r="F232" s="201"/>
    </row>
    <row r="233" spans="3:6">
      <c r="C233" s="367"/>
      <c r="E233" s="201"/>
      <c r="F233" s="201"/>
    </row>
    <row r="234" spans="3:6">
      <c r="C234" s="367"/>
      <c r="E234" s="201"/>
      <c r="F234" s="201"/>
    </row>
    <row r="235" spans="3:6">
      <c r="C235" s="367"/>
      <c r="E235" s="201"/>
      <c r="F235" s="201"/>
    </row>
    <row r="236" spans="3:6">
      <c r="C236" s="367"/>
      <c r="E236" s="201"/>
      <c r="F236" s="201"/>
    </row>
    <row r="237" spans="3:6">
      <c r="C237" s="367"/>
      <c r="E237" s="201"/>
      <c r="F237" s="201"/>
    </row>
    <row r="238" spans="3:6">
      <c r="C238" s="367"/>
      <c r="E238" s="201"/>
      <c r="F238" s="201"/>
    </row>
    <row r="239" spans="3:6">
      <c r="C239" s="367"/>
      <c r="E239" s="201"/>
      <c r="F239" s="201"/>
    </row>
    <row r="240" spans="3:6">
      <c r="C240" s="367"/>
      <c r="E240" s="201"/>
      <c r="F240" s="201"/>
    </row>
    <row r="241" spans="3:6">
      <c r="C241" s="367"/>
      <c r="E241" s="201"/>
      <c r="F241" s="201"/>
    </row>
    <row r="242" spans="3:6">
      <c r="C242" s="367"/>
      <c r="E242" s="201"/>
      <c r="F242" s="201"/>
    </row>
    <row r="243" spans="3:6">
      <c r="C243" s="367"/>
      <c r="E243" s="201"/>
      <c r="F243" s="201"/>
    </row>
    <row r="244" spans="3:6">
      <c r="C244" s="367"/>
      <c r="E244" s="201"/>
      <c r="F244" s="201"/>
    </row>
    <row r="245" spans="3:6">
      <c r="C245" s="367"/>
      <c r="E245" s="201"/>
      <c r="F245" s="201"/>
    </row>
    <row r="246" spans="3:6">
      <c r="C246" s="367"/>
      <c r="E246" s="201"/>
      <c r="F246" s="201"/>
    </row>
    <row r="247" spans="3:6">
      <c r="C247" s="367"/>
      <c r="E247" s="201"/>
      <c r="F247" s="201"/>
    </row>
    <row r="248" spans="3:6">
      <c r="C248" s="367"/>
      <c r="E248" s="201"/>
      <c r="F248" s="201"/>
    </row>
    <row r="249" spans="3:6">
      <c r="C249" s="367"/>
      <c r="E249" s="201"/>
      <c r="F249" s="201"/>
    </row>
    <row r="250" spans="3:6">
      <c r="C250" s="367"/>
      <c r="E250" s="201"/>
      <c r="F250" s="201"/>
    </row>
    <row r="251" spans="3:6">
      <c r="C251" s="367"/>
      <c r="E251" s="201"/>
      <c r="F251" s="201"/>
    </row>
    <row r="252" spans="3:6">
      <c r="C252" s="367"/>
      <c r="E252" s="201"/>
      <c r="F252" s="201"/>
    </row>
    <row r="253" spans="3:6">
      <c r="C253" s="367"/>
      <c r="E253" s="201"/>
      <c r="F253" s="201"/>
    </row>
    <row r="254" spans="3:6">
      <c r="C254" s="367"/>
      <c r="E254" s="201"/>
      <c r="F254" s="201"/>
    </row>
    <row r="255" spans="3:6">
      <c r="C255" s="367"/>
      <c r="E255" s="201"/>
      <c r="F255" s="201"/>
    </row>
    <row r="256" spans="3:6">
      <c r="C256" s="367"/>
      <c r="E256" s="201"/>
      <c r="F256" s="201"/>
    </row>
    <row r="257" spans="3:6">
      <c r="C257" s="367"/>
      <c r="E257" s="201"/>
      <c r="F257" s="201"/>
    </row>
    <row r="258" spans="3:6">
      <c r="C258" s="367"/>
      <c r="E258" s="201"/>
      <c r="F258" s="201"/>
    </row>
    <row r="259" spans="3:6">
      <c r="C259" s="367"/>
      <c r="E259" s="201"/>
      <c r="F259" s="201"/>
    </row>
    <row r="260" spans="3:6">
      <c r="C260" s="367"/>
      <c r="E260" s="201"/>
      <c r="F260" s="201"/>
    </row>
    <row r="261" spans="3:6">
      <c r="C261" s="367"/>
      <c r="E261" s="201"/>
      <c r="F261" s="201"/>
    </row>
    <row r="262" spans="3:6">
      <c r="C262" s="367"/>
      <c r="E262" s="201"/>
      <c r="F262" s="201"/>
    </row>
    <row r="263" spans="3:6">
      <c r="C263" s="367"/>
      <c r="E263" s="201"/>
      <c r="F263" s="201"/>
    </row>
    <row r="264" spans="3:6">
      <c r="C264" s="367"/>
      <c r="E264" s="201"/>
      <c r="F264" s="201"/>
    </row>
    <row r="265" spans="3:6">
      <c r="C265" s="367"/>
      <c r="E265" s="201"/>
      <c r="F265" s="201"/>
    </row>
    <row r="266" spans="3:6">
      <c r="C266" s="367"/>
      <c r="E266" s="201"/>
      <c r="F266" s="201"/>
    </row>
    <row r="267" spans="3:6">
      <c r="C267" s="367"/>
      <c r="E267" s="201"/>
      <c r="F267" s="201"/>
    </row>
    <row r="268" spans="3:6">
      <c r="C268" s="367"/>
      <c r="E268" s="201"/>
      <c r="F268" s="201"/>
    </row>
    <row r="269" spans="3:6">
      <c r="C269" s="367"/>
      <c r="E269" s="201"/>
      <c r="F269" s="201"/>
    </row>
    <row r="270" spans="3:6">
      <c r="C270" s="367"/>
      <c r="E270" s="201"/>
      <c r="F270" s="201"/>
    </row>
    <row r="271" spans="3:6">
      <c r="C271" s="367"/>
      <c r="E271" s="201"/>
      <c r="F271" s="201"/>
    </row>
    <row r="272" spans="3:6">
      <c r="C272" s="367"/>
      <c r="E272" s="201"/>
      <c r="F272" s="201"/>
    </row>
    <row r="273" spans="3:6">
      <c r="C273" s="367"/>
      <c r="E273" s="201"/>
      <c r="F273" s="201"/>
    </row>
    <row r="274" spans="3:6">
      <c r="C274" s="367"/>
      <c r="E274" s="201"/>
      <c r="F274" s="201"/>
    </row>
    <row r="275" spans="3:6">
      <c r="C275" s="367"/>
      <c r="E275" s="201"/>
      <c r="F275" s="201"/>
    </row>
    <row r="276" spans="3:6">
      <c r="C276" s="367"/>
      <c r="E276" s="201"/>
      <c r="F276" s="201"/>
    </row>
    <row r="277" spans="3:6">
      <c r="C277" s="367"/>
      <c r="E277" s="201"/>
      <c r="F277" s="201"/>
    </row>
    <row r="278" spans="3:6">
      <c r="C278" s="367"/>
      <c r="E278" s="201"/>
      <c r="F278" s="201"/>
    </row>
    <row r="279" spans="3:6">
      <c r="C279" s="367"/>
      <c r="E279" s="201"/>
      <c r="F279" s="201"/>
    </row>
    <row r="280" spans="3:6">
      <c r="C280" s="367"/>
      <c r="E280" s="201"/>
      <c r="F280" s="201"/>
    </row>
    <row r="281" spans="3:6">
      <c r="C281" s="367"/>
      <c r="E281" s="201"/>
      <c r="F281" s="201"/>
    </row>
    <row r="282" spans="3:6">
      <c r="C282" s="367"/>
      <c r="E282" s="201"/>
      <c r="F282" s="201"/>
    </row>
    <row r="283" spans="3:6">
      <c r="C283" s="367"/>
      <c r="E283" s="201"/>
      <c r="F283" s="201"/>
    </row>
    <row r="284" spans="3:6">
      <c r="C284" s="367"/>
      <c r="E284" s="201"/>
      <c r="F284" s="201"/>
    </row>
    <row r="285" spans="3:6">
      <c r="C285" s="367"/>
      <c r="E285" s="201"/>
      <c r="F285" s="201"/>
    </row>
    <row r="286" spans="3:6">
      <c r="C286" s="367"/>
      <c r="E286" s="201"/>
      <c r="F286" s="201"/>
    </row>
    <row r="287" spans="3:6">
      <c r="C287" s="367"/>
      <c r="E287" s="201"/>
      <c r="F287" s="201"/>
    </row>
    <row r="288" spans="3:6">
      <c r="C288" s="367"/>
      <c r="E288" s="201"/>
      <c r="F288" s="201"/>
    </row>
    <row r="289" spans="3:6">
      <c r="C289" s="367"/>
      <c r="E289" s="201"/>
      <c r="F289" s="201"/>
    </row>
    <row r="290" spans="3:6">
      <c r="C290" s="367"/>
      <c r="E290" s="201"/>
      <c r="F290" s="201"/>
    </row>
    <row r="291" spans="3:6">
      <c r="C291" s="367"/>
      <c r="E291" s="201"/>
      <c r="F291" s="201"/>
    </row>
    <row r="292" spans="3:6">
      <c r="C292" s="367"/>
      <c r="E292" s="201"/>
      <c r="F292" s="201"/>
    </row>
    <row r="293" spans="3:6">
      <c r="C293" s="367"/>
      <c r="E293" s="201"/>
      <c r="F293" s="201"/>
    </row>
    <row r="294" spans="3:6">
      <c r="C294" s="367"/>
      <c r="E294" s="201"/>
      <c r="F294" s="201"/>
    </row>
    <row r="295" spans="3:6">
      <c r="C295" s="367"/>
      <c r="E295" s="201"/>
      <c r="F295" s="201"/>
    </row>
    <row r="296" spans="3:6">
      <c r="C296" s="367"/>
      <c r="E296" s="201"/>
      <c r="F296" s="201"/>
    </row>
    <row r="297" spans="3:6">
      <c r="C297" s="367"/>
      <c r="E297" s="201"/>
      <c r="F297" s="201"/>
    </row>
    <row r="298" spans="3:6">
      <c r="C298" s="367"/>
      <c r="E298" s="201"/>
      <c r="F298" s="201"/>
    </row>
    <row r="299" spans="3:6">
      <c r="C299" s="367"/>
      <c r="E299" s="201"/>
      <c r="F299" s="201"/>
    </row>
    <row r="300" spans="3:6">
      <c r="C300" s="367"/>
      <c r="E300" s="201"/>
      <c r="F300" s="201"/>
    </row>
    <row r="301" spans="3:6">
      <c r="C301" s="367"/>
      <c r="E301" s="201"/>
      <c r="F301" s="201"/>
    </row>
    <row r="302" spans="3:6">
      <c r="C302" s="367"/>
      <c r="E302" s="201"/>
      <c r="F302" s="201"/>
    </row>
    <row r="303" spans="3:6">
      <c r="C303" s="367"/>
      <c r="E303" s="201"/>
      <c r="F303" s="201"/>
    </row>
    <row r="304" spans="3:6">
      <c r="C304" s="367"/>
      <c r="E304" s="201"/>
      <c r="F304" s="201"/>
    </row>
    <row r="305" spans="3:6">
      <c r="C305" s="367"/>
      <c r="E305" s="201"/>
      <c r="F305" s="201"/>
    </row>
    <row r="306" spans="3:6">
      <c r="C306" s="367"/>
      <c r="E306" s="201"/>
      <c r="F306" s="201"/>
    </row>
    <row r="307" spans="3:6">
      <c r="C307" s="367"/>
      <c r="E307" s="201"/>
      <c r="F307" s="201"/>
    </row>
    <row r="308" spans="3:6">
      <c r="C308" s="367"/>
      <c r="E308" s="201"/>
      <c r="F308" s="201"/>
    </row>
    <row r="309" spans="3:6">
      <c r="C309" s="367"/>
      <c r="E309" s="201"/>
      <c r="F309" s="201"/>
    </row>
    <row r="310" spans="3:6">
      <c r="C310" s="367"/>
      <c r="E310" s="201"/>
      <c r="F310" s="201"/>
    </row>
    <row r="311" spans="3:6">
      <c r="C311" s="367"/>
      <c r="E311" s="201"/>
      <c r="F311" s="201"/>
    </row>
    <row r="312" spans="3:6">
      <c r="C312" s="367"/>
      <c r="E312" s="201"/>
      <c r="F312" s="201"/>
    </row>
    <row r="313" spans="3:6">
      <c r="C313" s="367"/>
      <c r="E313" s="201"/>
      <c r="F313" s="201"/>
    </row>
    <row r="314" spans="3:6">
      <c r="C314" s="367"/>
      <c r="E314" s="201"/>
      <c r="F314" s="201"/>
    </row>
    <row r="315" spans="3:6">
      <c r="C315" s="367"/>
      <c r="E315" s="201"/>
      <c r="F315" s="201"/>
    </row>
    <row r="316" spans="3:6">
      <c r="C316" s="367"/>
      <c r="E316" s="201"/>
      <c r="F316" s="201"/>
    </row>
    <row r="317" spans="3:6">
      <c r="C317" s="367"/>
      <c r="E317" s="201"/>
      <c r="F317" s="201"/>
    </row>
    <row r="318" spans="3:6">
      <c r="C318" s="367"/>
      <c r="E318" s="201"/>
      <c r="F318" s="201"/>
    </row>
    <row r="319" spans="3:6">
      <c r="C319" s="367"/>
      <c r="E319" s="201"/>
      <c r="F319" s="201"/>
    </row>
    <row r="320" spans="3:6">
      <c r="C320" s="367"/>
      <c r="E320" s="201"/>
      <c r="F320" s="201"/>
    </row>
    <row r="321" spans="3:6">
      <c r="C321" s="367"/>
      <c r="E321" s="201"/>
      <c r="F321" s="201"/>
    </row>
    <row r="322" spans="3:6">
      <c r="C322" s="367"/>
      <c r="E322" s="201"/>
      <c r="F322" s="201"/>
    </row>
    <row r="323" spans="3:6">
      <c r="C323" s="367"/>
      <c r="E323" s="201"/>
      <c r="F323" s="201"/>
    </row>
    <row r="324" spans="3:6">
      <c r="C324" s="367"/>
      <c r="E324" s="201"/>
      <c r="F324" s="201"/>
    </row>
    <row r="325" spans="3:6">
      <c r="C325" s="367"/>
      <c r="E325" s="201"/>
      <c r="F325" s="201"/>
    </row>
    <row r="326" spans="3:6">
      <c r="C326" s="367"/>
      <c r="E326" s="201"/>
      <c r="F326" s="201"/>
    </row>
    <row r="327" spans="3:6">
      <c r="C327" s="367"/>
      <c r="E327" s="201"/>
      <c r="F327" s="201"/>
    </row>
    <row r="328" spans="3:6">
      <c r="C328" s="367"/>
      <c r="E328" s="201"/>
      <c r="F328" s="201"/>
    </row>
    <row r="329" spans="3:6">
      <c r="C329" s="367"/>
      <c r="E329" s="201"/>
      <c r="F329" s="201"/>
    </row>
    <row r="330" spans="3:6">
      <c r="C330" s="367"/>
      <c r="E330" s="201"/>
      <c r="F330" s="201"/>
    </row>
    <row r="331" spans="3:6">
      <c r="C331" s="367"/>
      <c r="E331" s="201"/>
      <c r="F331" s="201"/>
    </row>
    <row r="332" spans="3:6">
      <c r="C332" s="367"/>
      <c r="E332" s="201"/>
      <c r="F332" s="201"/>
    </row>
    <row r="333" spans="3:6">
      <c r="C333" s="367"/>
      <c r="E333" s="201"/>
      <c r="F333" s="201"/>
    </row>
    <row r="334" spans="3:6">
      <c r="C334" s="367"/>
      <c r="E334" s="201"/>
      <c r="F334" s="201"/>
    </row>
    <row r="335" spans="3:6">
      <c r="C335" s="367"/>
      <c r="E335" s="201"/>
      <c r="F335" s="201"/>
    </row>
    <row r="336" spans="3:6">
      <c r="C336" s="367"/>
      <c r="E336" s="201"/>
      <c r="F336" s="201"/>
    </row>
    <row r="337" spans="3:6">
      <c r="C337" s="367"/>
      <c r="E337" s="201"/>
      <c r="F337" s="201"/>
    </row>
    <row r="338" spans="3:6">
      <c r="C338" s="367"/>
      <c r="E338" s="201"/>
      <c r="F338" s="201"/>
    </row>
    <row r="339" spans="3:6">
      <c r="C339" s="367"/>
      <c r="E339" s="201"/>
      <c r="F339" s="201"/>
    </row>
    <row r="340" spans="3:6">
      <c r="C340" s="367"/>
      <c r="E340" s="201"/>
      <c r="F340" s="201"/>
    </row>
    <row r="341" spans="3:6">
      <c r="C341" s="367"/>
      <c r="E341" s="201"/>
      <c r="F341" s="201"/>
    </row>
    <row r="342" spans="3:6">
      <c r="C342" s="367"/>
      <c r="E342" s="201"/>
      <c r="F342" s="201"/>
    </row>
    <row r="343" spans="3:6">
      <c r="C343" s="367"/>
      <c r="E343" s="201"/>
      <c r="F343" s="201"/>
    </row>
    <row r="344" spans="3:6">
      <c r="C344" s="367"/>
      <c r="E344" s="201"/>
      <c r="F344" s="201"/>
    </row>
    <row r="345" spans="3:6">
      <c r="C345" s="367"/>
      <c r="E345" s="201"/>
      <c r="F345" s="201"/>
    </row>
    <row r="346" spans="3:6">
      <c r="C346" s="367"/>
      <c r="E346" s="201"/>
      <c r="F346" s="201"/>
    </row>
    <row r="347" spans="3:6">
      <c r="C347" s="367"/>
      <c r="E347" s="201"/>
      <c r="F347" s="201"/>
    </row>
    <row r="348" spans="3:6">
      <c r="C348" s="367"/>
      <c r="E348" s="201"/>
      <c r="F348" s="201"/>
    </row>
    <row r="349" spans="3:6">
      <c r="C349" s="367"/>
      <c r="E349" s="201"/>
      <c r="F349" s="201"/>
    </row>
    <row r="350" spans="3:6">
      <c r="C350" s="367"/>
      <c r="E350" s="201"/>
      <c r="F350" s="201"/>
    </row>
    <row r="351" spans="3:6">
      <c r="C351" s="367"/>
      <c r="E351" s="201"/>
      <c r="F351" s="201"/>
    </row>
    <row r="352" spans="3:6">
      <c r="C352" s="367"/>
      <c r="E352" s="201"/>
      <c r="F352" s="201"/>
    </row>
    <row r="353" spans="3:6">
      <c r="C353" s="367"/>
      <c r="E353" s="201"/>
      <c r="F353" s="201"/>
    </row>
    <row r="354" spans="3:6">
      <c r="C354" s="367"/>
      <c r="E354" s="201"/>
      <c r="F354" s="201"/>
    </row>
    <row r="355" spans="3:6">
      <c r="C355" s="367"/>
      <c r="E355" s="201"/>
      <c r="F355" s="201"/>
    </row>
    <row r="356" spans="3:6">
      <c r="C356" s="367"/>
      <c r="E356" s="201"/>
      <c r="F356" s="201"/>
    </row>
    <row r="357" spans="3:6">
      <c r="C357" s="367"/>
      <c r="E357" s="201"/>
      <c r="F357" s="201"/>
    </row>
    <row r="358" spans="3:6">
      <c r="C358" s="367"/>
      <c r="E358" s="201"/>
      <c r="F358" s="201"/>
    </row>
    <row r="359" spans="3:6">
      <c r="C359" s="367"/>
      <c r="E359" s="201"/>
      <c r="F359" s="201"/>
    </row>
    <row r="360" spans="3:6">
      <c r="C360" s="367"/>
      <c r="E360" s="201"/>
      <c r="F360" s="201"/>
    </row>
    <row r="361" spans="3:6">
      <c r="C361" s="367"/>
      <c r="E361" s="201"/>
      <c r="F361" s="201"/>
    </row>
    <row r="362" spans="3:6">
      <c r="C362" s="367"/>
      <c r="E362" s="201"/>
      <c r="F362" s="201"/>
    </row>
    <row r="363" spans="3:6">
      <c r="C363" s="367"/>
      <c r="E363" s="201"/>
      <c r="F363" s="201"/>
    </row>
    <row r="364" spans="3:6">
      <c r="C364" s="367"/>
      <c r="E364" s="201"/>
      <c r="F364" s="201"/>
    </row>
    <row r="365" spans="3:6">
      <c r="C365" s="367"/>
      <c r="E365" s="201"/>
      <c r="F365" s="201"/>
    </row>
    <row r="366" spans="3:6">
      <c r="C366" s="367"/>
      <c r="E366" s="201"/>
      <c r="F366" s="201"/>
    </row>
    <row r="367" spans="3:6">
      <c r="C367" s="367"/>
      <c r="E367" s="201"/>
      <c r="F367" s="201"/>
    </row>
    <row r="368" spans="3:6">
      <c r="C368" s="367"/>
      <c r="E368" s="201"/>
      <c r="F368" s="201"/>
    </row>
    <row r="369" spans="3:6">
      <c r="C369" s="367"/>
      <c r="E369" s="201"/>
      <c r="F369" s="201"/>
    </row>
    <row r="370" spans="3:6">
      <c r="C370" s="367"/>
      <c r="E370" s="201"/>
      <c r="F370" s="201"/>
    </row>
    <row r="371" spans="3:6">
      <c r="C371" s="367"/>
      <c r="E371" s="201"/>
      <c r="F371" s="201"/>
    </row>
    <row r="372" spans="3:6">
      <c r="C372" s="367"/>
      <c r="E372" s="201"/>
      <c r="F372" s="201"/>
    </row>
    <row r="373" spans="3:6">
      <c r="C373" s="367"/>
      <c r="E373" s="201"/>
      <c r="F373" s="201"/>
    </row>
    <row r="374" spans="3:6">
      <c r="C374" s="367"/>
      <c r="E374" s="201"/>
      <c r="F374" s="201"/>
    </row>
    <row r="375" spans="3:6">
      <c r="C375" s="367"/>
      <c r="E375" s="201"/>
      <c r="F375" s="201"/>
    </row>
    <row r="376" spans="3:6">
      <c r="C376" s="367"/>
      <c r="E376" s="201"/>
      <c r="F376" s="201"/>
    </row>
    <row r="377" spans="3:6">
      <c r="C377" s="367"/>
      <c r="E377" s="201"/>
      <c r="F377" s="201"/>
    </row>
    <row r="378" spans="3:6">
      <c r="C378" s="367"/>
      <c r="E378" s="201"/>
      <c r="F378" s="201"/>
    </row>
    <row r="379" spans="3:6">
      <c r="C379" s="367"/>
      <c r="E379" s="201"/>
      <c r="F379" s="201"/>
    </row>
    <row r="380" spans="3:6">
      <c r="C380" s="367"/>
      <c r="E380" s="201"/>
      <c r="F380" s="201"/>
    </row>
    <row r="381" spans="3:6">
      <c r="C381" s="367"/>
      <c r="E381" s="201"/>
      <c r="F381" s="201"/>
    </row>
    <row r="382" spans="3:6">
      <c r="C382" s="367"/>
      <c r="E382" s="201"/>
      <c r="F382" s="201"/>
    </row>
    <row r="383" spans="3:6">
      <c r="C383" s="367"/>
      <c r="E383" s="201"/>
      <c r="F383" s="201"/>
    </row>
    <row r="384" spans="3:6">
      <c r="C384" s="367"/>
      <c r="E384" s="201"/>
      <c r="F384" s="201"/>
    </row>
    <row r="385" spans="3:6">
      <c r="C385" s="367"/>
      <c r="E385" s="201"/>
      <c r="F385" s="201"/>
    </row>
    <row r="386" spans="3:6">
      <c r="C386" s="367"/>
      <c r="E386" s="201"/>
      <c r="F386" s="201"/>
    </row>
    <row r="387" spans="3:6">
      <c r="C387" s="367"/>
      <c r="E387" s="201"/>
      <c r="F387" s="201"/>
    </row>
    <row r="388" spans="3:6">
      <c r="C388" s="367"/>
      <c r="E388" s="201"/>
      <c r="F388" s="201"/>
    </row>
    <row r="389" spans="3:6">
      <c r="C389" s="367"/>
      <c r="E389" s="201"/>
      <c r="F389" s="201"/>
    </row>
    <row r="390" spans="3:6">
      <c r="C390" s="367"/>
      <c r="E390" s="201"/>
      <c r="F390" s="201"/>
    </row>
    <row r="391" spans="3:6">
      <c r="C391" s="367"/>
      <c r="E391" s="201"/>
      <c r="F391" s="201"/>
    </row>
    <row r="392" spans="3:6">
      <c r="C392" s="367"/>
      <c r="E392" s="201"/>
      <c r="F392" s="201"/>
    </row>
    <row r="393" spans="3:6">
      <c r="C393" s="367"/>
      <c r="E393" s="201"/>
      <c r="F393" s="201"/>
    </row>
    <row r="394" spans="3:6">
      <c r="C394" s="367"/>
      <c r="E394" s="201"/>
      <c r="F394" s="201"/>
    </row>
    <row r="395" spans="3:6">
      <c r="C395" s="367"/>
      <c r="E395" s="201"/>
      <c r="F395" s="201"/>
    </row>
    <row r="396" spans="3:6">
      <c r="C396" s="367"/>
      <c r="E396" s="201"/>
      <c r="F396" s="201"/>
    </row>
    <row r="397" spans="3:6">
      <c r="C397" s="367"/>
      <c r="E397" s="201"/>
      <c r="F397" s="201"/>
    </row>
    <row r="398" spans="3:6">
      <c r="C398" s="367"/>
      <c r="E398" s="201"/>
      <c r="F398" s="201"/>
    </row>
    <row r="399" spans="3:6">
      <c r="C399" s="367"/>
      <c r="E399" s="201"/>
      <c r="F399" s="201"/>
    </row>
    <row r="400" spans="3:6">
      <c r="C400" s="367"/>
      <c r="E400" s="201"/>
      <c r="F400" s="201"/>
    </row>
    <row r="401" spans="3:6">
      <c r="C401" s="367"/>
      <c r="E401" s="201"/>
      <c r="F401" s="201"/>
    </row>
    <row r="402" spans="3:6">
      <c r="C402" s="367"/>
      <c r="E402" s="201"/>
      <c r="F402" s="201"/>
    </row>
    <row r="403" spans="3:6">
      <c r="C403" s="367"/>
      <c r="E403" s="201"/>
      <c r="F403" s="201"/>
    </row>
    <row r="404" spans="3:6">
      <c r="C404" s="367"/>
      <c r="E404" s="201"/>
      <c r="F404" s="201"/>
    </row>
    <row r="405" spans="3:6">
      <c r="C405" s="367"/>
      <c r="E405" s="201"/>
      <c r="F405" s="201"/>
    </row>
    <row r="406" spans="3:6">
      <c r="C406" s="367"/>
      <c r="E406" s="201"/>
      <c r="F406" s="201"/>
    </row>
    <row r="407" spans="3:6">
      <c r="C407" s="367"/>
      <c r="E407" s="201"/>
      <c r="F407" s="201"/>
    </row>
    <row r="408" spans="3:6">
      <c r="C408" s="367"/>
      <c r="E408" s="201"/>
      <c r="F408" s="201"/>
    </row>
    <row r="409" spans="3:6">
      <c r="C409" s="367"/>
      <c r="E409" s="201"/>
      <c r="F409" s="201"/>
    </row>
    <row r="410" spans="3:6">
      <c r="C410" s="367"/>
      <c r="E410" s="201"/>
      <c r="F410" s="201"/>
    </row>
    <row r="411" spans="3:6">
      <c r="C411" s="367"/>
      <c r="E411" s="201"/>
      <c r="F411" s="201"/>
    </row>
    <row r="412" spans="3:6">
      <c r="C412" s="367"/>
      <c r="E412" s="201"/>
      <c r="F412" s="201"/>
    </row>
    <row r="413" spans="3:6">
      <c r="C413" s="367"/>
      <c r="E413" s="201"/>
      <c r="F413" s="201"/>
    </row>
    <row r="414" spans="3:6">
      <c r="C414" s="367"/>
      <c r="E414" s="201"/>
      <c r="F414" s="201"/>
    </row>
    <row r="415" spans="3:6">
      <c r="C415" s="367"/>
      <c r="E415" s="201"/>
      <c r="F415" s="201"/>
    </row>
    <row r="416" spans="3:6">
      <c r="C416" s="367"/>
      <c r="E416" s="201"/>
      <c r="F416" s="201"/>
    </row>
    <row r="417" spans="3:6">
      <c r="C417" s="367"/>
      <c r="E417" s="201"/>
      <c r="F417" s="201"/>
    </row>
    <row r="418" spans="3:6">
      <c r="C418" s="367"/>
      <c r="E418" s="201"/>
      <c r="F418" s="201"/>
    </row>
    <row r="419" spans="3:6">
      <c r="C419" s="367"/>
      <c r="E419" s="201"/>
      <c r="F419" s="201"/>
    </row>
    <row r="420" spans="3:6">
      <c r="C420" s="367"/>
      <c r="E420" s="201"/>
      <c r="F420" s="201"/>
    </row>
    <row r="421" spans="3:6">
      <c r="C421" s="367"/>
      <c r="E421" s="201"/>
      <c r="F421" s="201"/>
    </row>
    <row r="422" spans="3:6">
      <c r="C422" s="367"/>
      <c r="E422" s="201"/>
      <c r="F422" s="201"/>
    </row>
    <row r="423" spans="3:6">
      <c r="C423" s="367"/>
      <c r="E423" s="201"/>
      <c r="F423" s="201"/>
    </row>
    <row r="424" spans="3:6">
      <c r="C424" s="367"/>
      <c r="E424" s="201"/>
      <c r="F424" s="201"/>
    </row>
    <row r="425" spans="3:6">
      <c r="C425" s="367"/>
      <c r="E425" s="201"/>
      <c r="F425" s="201"/>
    </row>
    <row r="426" spans="3:6">
      <c r="C426" s="367"/>
      <c r="E426" s="201"/>
      <c r="F426" s="201"/>
    </row>
    <row r="427" spans="3:6">
      <c r="C427" s="367"/>
      <c r="E427" s="201"/>
      <c r="F427" s="201"/>
    </row>
    <row r="428" spans="3:6">
      <c r="C428" s="367"/>
      <c r="E428" s="201"/>
      <c r="F428" s="201"/>
    </row>
    <row r="429" spans="3:6">
      <c r="C429" s="367"/>
      <c r="E429" s="201"/>
      <c r="F429" s="201"/>
    </row>
    <row r="430" spans="3:6">
      <c r="C430" s="367"/>
      <c r="E430" s="201"/>
      <c r="F430" s="201"/>
    </row>
    <row r="431" spans="3:6">
      <c r="C431" s="367"/>
      <c r="E431" s="201"/>
      <c r="F431" s="201"/>
    </row>
    <row r="432" spans="3:6">
      <c r="C432" s="367"/>
      <c r="E432" s="201"/>
      <c r="F432" s="201"/>
    </row>
    <row r="433" spans="3:6">
      <c r="C433" s="367"/>
      <c r="E433" s="201"/>
      <c r="F433" s="201"/>
    </row>
    <row r="434" spans="3:6">
      <c r="C434" s="367"/>
      <c r="E434" s="201"/>
      <c r="F434" s="201"/>
    </row>
    <row r="435" spans="3:6">
      <c r="C435" s="367"/>
      <c r="E435" s="201"/>
      <c r="F435" s="201"/>
    </row>
    <row r="436" spans="3:6">
      <c r="C436" s="367"/>
      <c r="E436" s="201"/>
      <c r="F436" s="201"/>
    </row>
    <row r="437" spans="3:6">
      <c r="C437" s="367"/>
      <c r="E437" s="201"/>
      <c r="F437" s="201"/>
    </row>
    <row r="438" spans="3:6">
      <c r="C438" s="367"/>
      <c r="E438" s="201"/>
      <c r="F438" s="201"/>
    </row>
    <row r="439" spans="3:6">
      <c r="C439" s="367"/>
      <c r="E439" s="201"/>
      <c r="F439" s="201"/>
    </row>
    <row r="440" spans="3:6">
      <c r="C440" s="367"/>
      <c r="E440" s="201"/>
      <c r="F440" s="201"/>
    </row>
    <row r="441" spans="3:6">
      <c r="C441" s="367"/>
      <c r="E441" s="201"/>
      <c r="F441" s="201"/>
    </row>
    <row r="442" spans="3:6">
      <c r="C442" s="367"/>
      <c r="E442" s="201"/>
      <c r="F442" s="201"/>
    </row>
    <row r="443" spans="3:6">
      <c r="C443" s="367"/>
      <c r="E443" s="201"/>
      <c r="F443" s="201"/>
    </row>
    <row r="444" spans="3:6">
      <c r="C444" s="367"/>
      <c r="E444" s="201"/>
      <c r="F444" s="201"/>
    </row>
    <row r="445" spans="3:6">
      <c r="C445" s="367"/>
      <c r="E445" s="201"/>
      <c r="F445" s="201"/>
    </row>
    <row r="446" spans="3:6">
      <c r="C446" s="367"/>
      <c r="E446" s="201"/>
      <c r="F446" s="201"/>
    </row>
    <row r="447" spans="3:6">
      <c r="C447" s="367"/>
      <c r="E447" s="201"/>
      <c r="F447" s="201"/>
    </row>
    <row r="448" spans="3:6">
      <c r="C448" s="367"/>
      <c r="E448" s="201"/>
      <c r="F448" s="201"/>
    </row>
    <row r="449" spans="3:6">
      <c r="C449" s="367"/>
      <c r="E449" s="201"/>
      <c r="F449" s="201"/>
    </row>
    <row r="450" spans="3:6">
      <c r="C450" s="367"/>
      <c r="E450" s="201"/>
      <c r="F450" s="201"/>
    </row>
    <row r="451" spans="3:6">
      <c r="C451" s="367"/>
      <c r="E451" s="201"/>
      <c r="F451" s="201"/>
    </row>
    <row r="452" spans="3:6">
      <c r="C452" s="367"/>
      <c r="E452" s="201"/>
      <c r="F452" s="201"/>
    </row>
    <row r="453" spans="3:6">
      <c r="C453" s="367"/>
      <c r="E453" s="201"/>
      <c r="F453" s="201"/>
    </row>
    <row r="454" spans="3:6">
      <c r="C454" s="367"/>
      <c r="E454" s="201"/>
      <c r="F454" s="201"/>
    </row>
    <row r="455" spans="3:6">
      <c r="C455" s="367"/>
      <c r="E455" s="201"/>
      <c r="F455" s="201"/>
    </row>
    <row r="456" spans="3:6">
      <c r="C456" s="367"/>
      <c r="E456" s="201"/>
      <c r="F456" s="201"/>
    </row>
    <row r="457" spans="3:6">
      <c r="C457" s="367"/>
      <c r="E457" s="201"/>
      <c r="F457" s="201"/>
    </row>
    <row r="458" spans="3:6">
      <c r="C458" s="367"/>
      <c r="E458" s="201"/>
      <c r="F458" s="201"/>
    </row>
    <row r="459" spans="3:6">
      <c r="C459" s="367"/>
      <c r="E459" s="201"/>
      <c r="F459" s="201"/>
    </row>
    <row r="460" spans="3:6">
      <c r="C460" s="367"/>
      <c r="E460" s="201"/>
      <c r="F460" s="201"/>
    </row>
    <row r="461" spans="3:6">
      <c r="C461" s="367"/>
      <c r="E461" s="201"/>
      <c r="F461" s="201"/>
    </row>
    <row r="462" spans="3:6">
      <c r="C462" s="367"/>
      <c r="E462" s="201"/>
      <c r="F462" s="201"/>
    </row>
    <row r="463" spans="3:6">
      <c r="C463" s="367"/>
      <c r="E463" s="201"/>
      <c r="F463" s="201"/>
    </row>
    <row r="464" spans="3:6">
      <c r="C464" s="367"/>
      <c r="E464" s="201"/>
      <c r="F464" s="201"/>
    </row>
    <row r="465" spans="3:6">
      <c r="C465" s="367"/>
      <c r="E465" s="201"/>
      <c r="F465" s="201"/>
    </row>
    <row r="466" spans="3:6">
      <c r="C466" s="367"/>
      <c r="E466" s="201"/>
      <c r="F466" s="201"/>
    </row>
    <row r="467" spans="3:6">
      <c r="C467" s="367"/>
      <c r="E467" s="201"/>
      <c r="F467" s="201"/>
    </row>
    <row r="468" spans="3:6">
      <c r="C468" s="367"/>
      <c r="E468" s="201"/>
      <c r="F468" s="201"/>
    </row>
    <row r="469" spans="3:6">
      <c r="C469" s="367"/>
      <c r="E469" s="201"/>
      <c r="F469" s="201"/>
    </row>
    <row r="470" spans="3:6">
      <c r="C470" s="367"/>
      <c r="E470" s="201"/>
      <c r="F470" s="201"/>
    </row>
    <row r="471" spans="3:6">
      <c r="C471" s="367"/>
      <c r="E471" s="201"/>
      <c r="F471" s="201"/>
    </row>
    <row r="472" spans="3:6">
      <c r="C472" s="367"/>
      <c r="E472" s="201"/>
      <c r="F472" s="201"/>
    </row>
    <row r="473" spans="3:6">
      <c r="C473" s="367"/>
      <c r="E473" s="201"/>
      <c r="F473" s="201"/>
    </row>
    <row r="474" spans="3:6">
      <c r="C474" s="367"/>
      <c r="E474" s="201"/>
      <c r="F474" s="201"/>
    </row>
    <row r="475" spans="3:6">
      <c r="C475" s="367"/>
      <c r="E475" s="201"/>
      <c r="F475" s="201"/>
    </row>
    <row r="476" spans="3:6">
      <c r="C476" s="367"/>
      <c r="E476" s="201"/>
      <c r="F476" s="201"/>
    </row>
    <row r="477" spans="3:6">
      <c r="C477" s="367"/>
      <c r="E477" s="201"/>
      <c r="F477" s="201"/>
    </row>
    <row r="478" spans="3:6">
      <c r="C478" s="367"/>
      <c r="E478" s="201"/>
      <c r="F478" s="201"/>
    </row>
    <row r="479" spans="3:6">
      <c r="C479" s="367"/>
      <c r="E479" s="201"/>
      <c r="F479" s="201"/>
    </row>
    <row r="480" spans="3:6">
      <c r="C480" s="367"/>
      <c r="E480" s="201"/>
      <c r="F480" s="201"/>
    </row>
    <row r="481" spans="3:6">
      <c r="C481" s="367"/>
      <c r="E481" s="201"/>
      <c r="F481" s="201"/>
    </row>
    <row r="482" spans="3:6">
      <c r="C482" s="367"/>
      <c r="E482" s="201"/>
      <c r="F482" s="201"/>
    </row>
    <row r="483" spans="3:6">
      <c r="C483" s="367"/>
      <c r="E483" s="201"/>
      <c r="F483" s="201"/>
    </row>
    <row r="484" spans="3:6">
      <c r="C484" s="367"/>
      <c r="E484" s="201"/>
      <c r="F484" s="201"/>
    </row>
    <row r="485" spans="3:6">
      <c r="C485" s="367"/>
      <c r="E485" s="201"/>
      <c r="F485" s="201"/>
    </row>
    <row r="486" spans="3:6">
      <c r="C486" s="367"/>
      <c r="E486" s="201"/>
      <c r="F486" s="201"/>
    </row>
    <row r="487" spans="3:6">
      <c r="C487" s="367"/>
      <c r="E487" s="201"/>
      <c r="F487" s="201"/>
    </row>
    <row r="488" spans="3:6">
      <c r="C488" s="367"/>
      <c r="E488" s="201"/>
      <c r="F488" s="201"/>
    </row>
    <row r="489" spans="3:6">
      <c r="C489" s="367"/>
      <c r="E489" s="201"/>
      <c r="F489" s="201"/>
    </row>
    <row r="490" spans="3:6">
      <c r="C490" s="367"/>
      <c r="E490" s="201"/>
      <c r="F490" s="201"/>
    </row>
    <row r="491" spans="3:6">
      <c r="C491" s="367"/>
      <c r="E491" s="201"/>
      <c r="F491" s="201"/>
    </row>
    <row r="492" spans="3:6">
      <c r="C492" s="367"/>
      <c r="E492" s="201"/>
      <c r="F492" s="201"/>
    </row>
    <row r="493" spans="3:6">
      <c r="C493" s="367"/>
      <c r="E493" s="201"/>
      <c r="F493" s="201"/>
    </row>
    <row r="494" spans="3:6">
      <c r="C494" s="367"/>
      <c r="E494" s="201"/>
      <c r="F494" s="201"/>
    </row>
    <row r="495" spans="3:6">
      <c r="C495" s="367"/>
      <c r="E495" s="201"/>
      <c r="F495" s="201"/>
    </row>
    <row r="496" spans="3:6">
      <c r="C496" s="367"/>
      <c r="E496" s="201"/>
      <c r="F496" s="201"/>
    </row>
    <row r="497" spans="3:6">
      <c r="C497" s="367"/>
      <c r="E497" s="201"/>
      <c r="F497" s="201"/>
    </row>
    <row r="498" spans="3:6">
      <c r="C498" s="367"/>
      <c r="E498" s="201"/>
      <c r="F498" s="201"/>
    </row>
    <row r="499" spans="3:6">
      <c r="C499" s="367"/>
      <c r="E499" s="201"/>
      <c r="F499" s="201"/>
    </row>
    <row r="500" spans="3:6">
      <c r="C500" s="367"/>
      <c r="E500" s="201"/>
      <c r="F500" s="201"/>
    </row>
    <row r="501" spans="3:6">
      <c r="C501" s="367"/>
      <c r="E501" s="201"/>
      <c r="F501" s="201"/>
    </row>
    <row r="502" spans="3:6">
      <c r="C502" s="367"/>
      <c r="E502" s="201"/>
      <c r="F502" s="201"/>
    </row>
    <row r="503" spans="3:6">
      <c r="C503" s="367"/>
      <c r="E503" s="201"/>
      <c r="F503" s="201"/>
    </row>
    <row r="504" spans="3:6">
      <c r="C504" s="367"/>
      <c r="E504" s="201"/>
      <c r="F504" s="201"/>
    </row>
    <row r="505" spans="3:6">
      <c r="C505" s="367"/>
      <c r="E505" s="201"/>
      <c r="F505" s="201"/>
    </row>
    <row r="506" spans="3:6">
      <c r="C506" s="367"/>
      <c r="E506" s="201"/>
      <c r="F506" s="201"/>
    </row>
    <row r="507" spans="3:6">
      <c r="C507" s="367"/>
      <c r="E507" s="201"/>
      <c r="F507" s="201"/>
    </row>
    <row r="508" spans="3:6">
      <c r="C508" s="367"/>
      <c r="E508" s="201"/>
      <c r="F508" s="201"/>
    </row>
    <row r="509" spans="3:6">
      <c r="C509" s="367"/>
      <c r="E509" s="201"/>
      <c r="F509" s="201"/>
    </row>
    <row r="510" spans="3:6">
      <c r="C510" s="367"/>
      <c r="E510" s="201"/>
      <c r="F510" s="201"/>
    </row>
    <row r="511" spans="3:6">
      <c r="C511" s="367"/>
      <c r="E511" s="201"/>
      <c r="F511" s="201"/>
    </row>
    <row r="512" spans="3:6">
      <c r="C512" s="367"/>
      <c r="E512" s="201"/>
      <c r="F512" s="201"/>
    </row>
    <row r="513" spans="3:6">
      <c r="C513" s="367"/>
      <c r="E513" s="201"/>
      <c r="F513" s="201"/>
    </row>
    <row r="514" spans="3:6">
      <c r="C514" s="367"/>
      <c r="E514" s="201"/>
      <c r="F514" s="201"/>
    </row>
    <row r="515" spans="3:6">
      <c r="C515" s="367"/>
      <c r="E515" s="201"/>
      <c r="F515" s="201"/>
    </row>
    <row r="516" spans="3:6">
      <c r="C516" s="367"/>
      <c r="E516" s="201"/>
      <c r="F516" s="201"/>
    </row>
    <row r="517" spans="3:6">
      <c r="C517" s="367"/>
      <c r="E517" s="201"/>
      <c r="F517" s="201"/>
    </row>
    <row r="518" spans="3:6">
      <c r="C518" s="367"/>
      <c r="E518" s="201"/>
      <c r="F518" s="201"/>
    </row>
    <row r="519" spans="3:6">
      <c r="C519" s="367"/>
      <c r="E519" s="201"/>
      <c r="F519" s="201"/>
    </row>
    <row r="520" spans="3:6">
      <c r="C520" s="367"/>
      <c r="E520" s="201"/>
      <c r="F520" s="201"/>
    </row>
    <row r="521" spans="3:6">
      <c r="C521" s="367"/>
      <c r="E521" s="201"/>
      <c r="F521" s="201"/>
    </row>
    <row r="522" spans="3:6">
      <c r="C522" s="367"/>
      <c r="E522" s="201"/>
      <c r="F522" s="201"/>
    </row>
    <row r="523" spans="3:6">
      <c r="C523" s="367"/>
      <c r="E523" s="201"/>
      <c r="F523" s="201"/>
    </row>
    <row r="524" spans="3:6">
      <c r="C524" s="367"/>
      <c r="E524" s="201"/>
      <c r="F524" s="201"/>
    </row>
    <row r="525" spans="3:6">
      <c r="C525" s="367"/>
      <c r="E525" s="201"/>
      <c r="F525" s="201"/>
    </row>
    <row r="526" spans="3:6">
      <c r="C526" s="367"/>
      <c r="E526" s="201"/>
      <c r="F526" s="201"/>
    </row>
    <row r="527" spans="3:6">
      <c r="C527" s="367"/>
      <c r="E527" s="201"/>
      <c r="F527" s="201"/>
    </row>
    <row r="528" spans="3:6">
      <c r="C528" s="367"/>
      <c r="E528" s="201"/>
      <c r="F528" s="201"/>
    </row>
    <row r="529" spans="3:6">
      <c r="C529" s="367"/>
      <c r="E529" s="201"/>
      <c r="F529" s="201"/>
    </row>
    <row r="530" spans="3:6">
      <c r="C530" s="367"/>
      <c r="E530" s="201"/>
      <c r="F530" s="201"/>
    </row>
    <row r="531" spans="3:6">
      <c r="C531" s="367"/>
      <c r="E531" s="201"/>
      <c r="F531" s="201"/>
    </row>
    <row r="532" spans="3:6">
      <c r="C532" s="367"/>
      <c r="E532" s="201"/>
      <c r="F532" s="201"/>
    </row>
    <row r="533" spans="3:6">
      <c r="C533" s="367"/>
      <c r="E533" s="201"/>
      <c r="F533" s="201"/>
    </row>
    <row r="534" spans="3:6">
      <c r="C534" s="367"/>
      <c r="E534" s="201"/>
      <c r="F534" s="201"/>
    </row>
    <row r="535" spans="3:6">
      <c r="C535" s="367"/>
      <c r="E535" s="201"/>
      <c r="F535" s="201"/>
    </row>
    <row r="536" spans="3:6">
      <c r="C536" s="367"/>
      <c r="E536" s="201"/>
      <c r="F536" s="201"/>
    </row>
    <row r="537" spans="3:6">
      <c r="C537" s="367"/>
      <c r="E537" s="201"/>
      <c r="F537" s="201"/>
    </row>
    <row r="538" spans="3:6">
      <c r="C538" s="367"/>
      <c r="E538" s="201"/>
      <c r="F538" s="201"/>
    </row>
    <row r="539" spans="3:6">
      <c r="C539" s="367"/>
      <c r="E539" s="201"/>
      <c r="F539" s="201"/>
    </row>
    <row r="540" spans="3:6">
      <c r="C540" s="367"/>
      <c r="E540" s="201"/>
      <c r="F540" s="201"/>
    </row>
    <row r="541" spans="3:6">
      <c r="C541" s="367"/>
      <c r="E541" s="201"/>
      <c r="F541" s="201"/>
    </row>
    <row r="542" spans="3:6">
      <c r="C542" s="367"/>
      <c r="E542" s="201"/>
      <c r="F542" s="201"/>
    </row>
    <row r="543" spans="3:6">
      <c r="C543" s="367"/>
      <c r="E543" s="201"/>
      <c r="F543" s="201"/>
    </row>
    <row r="544" spans="3:6">
      <c r="C544" s="367"/>
      <c r="E544" s="201"/>
      <c r="F544" s="201"/>
    </row>
    <row r="545" spans="3:6">
      <c r="C545" s="367"/>
      <c r="E545" s="201"/>
      <c r="F545" s="201"/>
    </row>
    <row r="546" spans="3:6">
      <c r="C546" s="367"/>
      <c r="E546" s="201"/>
      <c r="F546" s="201"/>
    </row>
    <row r="547" spans="3:6">
      <c r="C547" s="367"/>
      <c r="E547" s="201"/>
      <c r="F547" s="201"/>
    </row>
    <row r="548" spans="3:6">
      <c r="C548" s="367"/>
      <c r="E548" s="201"/>
      <c r="F548" s="201"/>
    </row>
    <row r="549" spans="3:6">
      <c r="C549" s="367"/>
      <c r="E549" s="201"/>
      <c r="F549" s="201"/>
    </row>
    <row r="550" spans="3:6">
      <c r="C550" s="367"/>
      <c r="E550" s="201"/>
      <c r="F550" s="201"/>
    </row>
    <row r="551" spans="3:6">
      <c r="C551" s="367"/>
      <c r="E551" s="201"/>
      <c r="F551" s="201"/>
    </row>
    <row r="552" spans="3:6">
      <c r="C552" s="367"/>
      <c r="E552" s="201"/>
      <c r="F552" s="201"/>
    </row>
    <row r="553" spans="3:6">
      <c r="C553" s="367"/>
      <c r="E553" s="201"/>
      <c r="F553" s="201"/>
    </row>
    <row r="554" spans="3:6">
      <c r="C554" s="367"/>
      <c r="E554" s="201"/>
      <c r="F554" s="201"/>
    </row>
    <row r="555" spans="3:6">
      <c r="C555" s="367"/>
      <c r="E555" s="201"/>
      <c r="F555" s="201"/>
    </row>
    <row r="556" spans="3:6">
      <c r="C556" s="367"/>
      <c r="E556" s="201"/>
      <c r="F556" s="201"/>
    </row>
    <row r="557" spans="3:6">
      <c r="C557" s="367"/>
      <c r="E557" s="201"/>
      <c r="F557" s="201"/>
    </row>
    <row r="558" spans="3:6">
      <c r="C558" s="367"/>
      <c r="E558" s="201"/>
      <c r="F558" s="201"/>
    </row>
    <row r="559" spans="3:6">
      <c r="C559" s="367"/>
      <c r="E559" s="201"/>
      <c r="F559" s="201"/>
    </row>
    <row r="560" spans="3:6">
      <c r="C560" s="367"/>
      <c r="E560" s="201"/>
      <c r="F560" s="201"/>
    </row>
    <row r="561" spans="3:6">
      <c r="C561" s="367"/>
      <c r="E561" s="201"/>
      <c r="F561" s="201"/>
    </row>
    <row r="562" spans="3:6">
      <c r="C562" s="367"/>
      <c r="E562" s="201"/>
      <c r="F562" s="201"/>
    </row>
    <row r="563" spans="3:6">
      <c r="C563" s="367"/>
      <c r="E563" s="201"/>
      <c r="F563" s="201"/>
    </row>
    <row r="564" spans="3:6">
      <c r="C564" s="367"/>
      <c r="E564" s="201"/>
      <c r="F564" s="201"/>
    </row>
    <row r="565" spans="3:6">
      <c r="C565" s="367"/>
      <c r="E565" s="201"/>
      <c r="F565" s="201"/>
    </row>
    <row r="566" spans="3:6">
      <c r="C566" s="367"/>
      <c r="E566" s="201"/>
      <c r="F566" s="201"/>
    </row>
    <row r="567" spans="3:6">
      <c r="C567" s="367"/>
      <c r="E567" s="201"/>
      <c r="F567" s="201"/>
    </row>
    <row r="568" spans="3:6">
      <c r="C568" s="367"/>
      <c r="E568" s="201"/>
      <c r="F568" s="201"/>
    </row>
    <row r="569" spans="3:6">
      <c r="C569" s="367"/>
      <c r="E569" s="201"/>
      <c r="F569" s="201"/>
    </row>
    <row r="570" spans="3:6">
      <c r="C570" s="367"/>
      <c r="E570" s="201"/>
      <c r="F570" s="201"/>
    </row>
    <row r="571" spans="3:6">
      <c r="C571" s="367"/>
      <c r="E571" s="201"/>
      <c r="F571" s="201"/>
    </row>
    <row r="572" spans="3:6">
      <c r="C572" s="367"/>
      <c r="E572" s="201"/>
      <c r="F572" s="201"/>
    </row>
    <row r="573" spans="3:6">
      <c r="C573" s="367"/>
      <c r="E573" s="201"/>
      <c r="F573" s="201"/>
    </row>
    <row r="574" spans="3:6">
      <c r="C574" s="367"/>
      <c r="E574" s="201"/>
      <c r="F574" s="201"/>
    </row>
    <row r="575" spans="3:6">
      <c r="C575" s="367"/>
      <c r="E575" s="201"/>
      <c r="F575" s="201"/>
    </row>
    <row r="576" spans="3:6">
      <c r="C576" s="367"/>
      <c r="E576" s="201"/>
      <c r="F576" s="201"/>
    </row>
    <row r="577" spans="3:6">
      <c r="C577" s="367"/>
      <c r="E577" s="201"/>
      <c r="F577" s="201"/>
    </row>
    <row r="578" spans="3:6">
      <c r="C578" s="367"/>
      <c r="E578" s="201"/>
      <c r="F578" s="201"/>
    </row>
    <row r="579" spans="3:6">
      <c r="C579" s="367"/>
      <c r="E579" s="201"/>
      <c r="F579" s="201"/>
    </row>
    <row r="580" spans="3:6">
      <c r="C580" s="367"/>
      <c r="E580" s="201"/>
      <c r="F580" s="201"/>
    </row>
    <row r="581" spans="3:6">
      <c r="C581" s="367"/>
      <c r="E581" s="201"/>
      <c r="F581" s="201"/>
    </row>
    <row r="582" spans="3:6">
      <c r="C582" s="367"/>
      <c r="E582" s="201"/>
      <c r="F582" s="201"/>
    </row>
    <row r="583" spans="3:6">
      <c r="C583" s="367"/>
      <c r="E583" s="201"/>
      <c r="F583" s="201"/>
    </row>
    <row r="584" spans="3:6">
      <c r="C584" s="367"/>
      <c r="E584" s="201"/>
      <c r="F584" s="201"/>
    </row>
    <row r="585" spans="3:6">
      <c r="C585" s="367"/>
      <c r="E585" s="201"/>
      <c r="F585" s="201"/>
    </row>
    <row r="586" spans="3:6">
      <c r="C586" s="367"/>
      <c r="E586" s="201"/>
      <c r="F586" s="201"/>
    </row>
    <row r="587" spans="3:6">
      <c r="C587" s="367"/>
      <c r="E587" s="201"/>
      <c r="F587" s="201"/>
    </row>
    <row r="588" spans="3:6">
      <c r="C588" s="367"/>
      <c r="E588" s="201"/>
      <c r="F588" s="201"/>
    </row>
    <row r="589" spans="3:6">
      <c r="C589" s="367"/>
      <c r="E589" s="201"/>
      <c r="F589" s="201"/>
    </row>
    <row r="590" spans="3:6">
      <c r="C590" s="367"/>
      <c r="E590" s="201"/>
      <c r="F590" s="201"/>
    </row>
    <row r="591" spans="3:6">
      <c r="C591" s="367"/>
      <c r="E591" s="201"/>
      <c r="F591" s="201"/>
    </row>
    <row r="592" spans="3:6">
      <c r="C592" s="367"/>
      <c r="E592" s="201"/>
      <c r="F592" s="201"/>
    </row>
    <row r="593" spans="3:6">
      <c r="C593" s="367"/>
      <c r="E593" s="201"/>
      <c r="F593" s="201"/>
    </row>
    <row r="594" spans="3:6">
      <c r="C594" s="367"/>
      <c r="E594" s="201"/>
      <c r="F594" s="201"/>
    </row>
    <row r="595" spans="3:6">
      <c r="C595" s="367"/>
      <c r="E595" s="201"/>
      <c r="F595" s="201"/>
    </row>
    <row r="596" spans="3:6">
      <c r="C596" s="367"/>
      <c r="E596" s="201"/>
      <c r="F596" s="201"/>
    </row>
    <row r="597" spans="3:6">
      <c r="C597" s="367"/>
      <c r="E597" s="201"/>
      <c r="F597" s="201"/>
    </row>
    <row r="598" spans="3:6">
      <c r="C598" s="367"/>
      <c r="E598" s="201"/>
      <c r="F598" s="201"/>
    </row>
    <row r="599" spans="3:6">
      <c r="C599" s="367"/>
      <c r="E599" s="201"/>
      <c r="F599" s="201"/>
    </row>
    <row r="600" spans="3:6">
      <c r="C600" s="367"/>
      <c r="E600" s="201"/>
      <c r="F600" s="201"/>
    </row>
    <row r="601" spans="3:6">
      <c r="C601" s="367"/>
      <c r="E601" s="201"/>
      <c r="F601" s="201"/>
    </row>
    <row r="602" spans="3:6">
      <c r="C602" s="367"/>
      <c r="E602" s="201"/>
      <c r="F602" s="201"/>
    </row>
    <row r="603" spans="3:6">
      <c r="C603" s="367"/>
      <c r="E603" s="201"/>
      <c r="F603" s="201"/>
    </row>
    <row r="604" spans="3:6">
      <c r="C604" s="367"/>
      <c r="E604" s="201"/>
      <c r="F604" s="201"/>
    </row>
    <row r="605" spans="3:6">
      <c r="C605" s="367"/>
      <c r="E605" s="201"/>
      <c r="F605" s="201"/>
    </row>
    <row r="606" spans="3:6">
      <c r="C606" s="367"/>
      <c r="E606" s="201"/>
      <c r="F606" s="201"/>
    </row>
    <row r="607" spans="3:6">
      <c r="C607" s="367"/>
      <c r="E607" s="201"/>
      <c r="F607" s="201"/>
    </row>
    <row r="608" spans="3:6">
      <c r="C608" s="367"/>
      <c r="E608" s="201"/>
      <c r="F608" s="201"/>
    </row>
    <row r="609" spans="3:6">
      <c r="C609" s="367"/>
      <c r="E609" s="201"/>
      <c r="F609" s="201"/>
    </row>
    <row r="610" spans="3:6">
      <c r="C610" s="367"/>
      <c r="E610" s="201"/>
      <c r="F610" s="201"/>
    </row>
    <row r="611" spans="3:6">
      <c r="C611" s="367"/>
      <c r="E611" s="201"/>
      <c r="F611" s="201"/>
    </row>
    <row r="612" spans="3:6">
      <c r="C612" s="367"/>
      <c r="E612" s="201"/>
      <c r="F612" s="201"/>
    </row>
    <row r="613" spans="3:6">
      <c r="C613" s="367"/>
      <c r="E613" s="201"/>
      <c r="F613" s="201"/>
    </row>
    <row r="614" spans="3:6">
      <c r="C614" s="367"/>
      <c r="E614" s="201"/>
      <c r="F614" s="201"/>
    </row>
    <row r="615" spans="3:6">
      <c r="C615" s="367"/>
      <c r="E615" s="201"/>
      <c r="F615" s="201"/>
    </row>
    <row r="616" spans="3:6">
      <c r="C616" s="367"/>
      <c r="E616" s="201"/>
      <c r="F616" s="201"/>
    </row>
    <row r="617" spans="3:6">
      <c r="C617" s="367"/>
      <c r="E617" s="201"/>
      <c r="F617" s="201"/>
    </row>
    <row r="618" spans="3:6">
      <c r="C618" s="367"/>
      <c r="E618" s="201"/>
      <c r="F618" s="201"/>
    </row>
    <row r="619" spans="3:6">
      <c r="C619" s="367"/>
      <c r="E619" s="201"/>
      <c r="F619" s="201"/>
    </row>
    <row r="620" spans="3:6">
      <c r="C620" s="367"/>
      <c r="E620" s="201"/>
      <c r="F620" s="201"/>
    </row>
    <row r="621" spans="3:6">
      <c r="C621" s="367"/>
      <c r="E621" s="201"/>
      <c r="F621" s="201"/>
    </row>
    <row r="622" spans="3:6">
      <c r="C622" s="367"/>
      <c r="E622" s="201"/>
      <c r="F622" s="201"/>
    </row>
    <row r="623" spans="3:6">
      <c r="C623" s="367"/>
      <c r="E623" s="201"/>
      <c r="F623" s="201"/>
    </row>
    <row r="624" spans="3:6">
      <c r="C624" s="367"/>
      <c r="E624" s="201"/>
      <c r="F624" s="201"/>
    </row>
    <row r="625" spans="3:6">
      <c r="C625" s="367"/>
      <c r="E625" s="201"/>
      <c r="F625" s="201"/>
    </row>
    <row r="626" spans="3:6">
      <c r="C626" s="367"/>
      <c r="E626" s="201"/>
      <c r="F626" s="201"/>
    </row>
    <row r="627" spans="3:6">
      <c r="C627" s="367"/>
      <c r="E627" s="201"/>
      <c r="F627" s="201"/>
    </row>
    <row r="628" spans="3:6">
      <c r="C628" s="367"/>
      <c r="E628" s="201"/>
      <c r="F628" s="201"/>
    </row>
    <row r="629" spans="3:6">
      <c r="C629" s="367"/>
      <c r="E629" s="201"/>
      <c r="F629" s="201"/>
    </row>
    <row r="630" spans="3:6">
      <c r="C630" s="367"/>
      <c r="E630" s="201"/>
      <c r="F630" s="201"/>
    </row>
    <row r="631" spans="3:6">
      <c r="C631" s="367"/>
      <c r="E631" s="201"/>
      <c r="F631" s="201"/>
    </row>
    <row r="632" spans="3:6">
      <c r="C632" s="367"/>
      <c r="E632" s="201"/>
      <c r="F632" s="201"/>
    </row>
    <row r="633" spans="3:6">
      <c r="C633" s="367"/>
      <c r="E633" s="201"/>
      <c r="F633" s="201"/>
    </row>
    <row r="634" spans="3:6">
      <c r="C634" s="367"/>
      <c r="E634" s="201"/>
      <c r="F634" s="201"/>
    </row>
    <row r="635" spans="3:6">
      <c r="C635" s="367"/>
      <c r="E635" s="201"/>
      <c r="F635" s="201"/>
    </row>
    <row r="636" spans="3:6">
      <c r="C636" s="367"/>
      <c r="E636" s="201"/>
      <c r="F636" s="201"/>
    </row>
    <row r="637" spans="3:6">
      <c r="C637" s="367"/>
      <c r="E637" s="201"/>
      <c r="F637" s="201"/>
    </row>
    <row r="638" spans="3:6">
      <c r="C638" s="367"/>
      <c r="E638" s="201"/>
      <c r="F638" s="201"/>
    </row>
    <row r="639" spans="3:6">
      <c r="C639" s="367"/>
      <c r="E639" s="201"/>
      <c r="F639" s="201"/>
    </row>
    <row r="640" spans="3:6">
      <c r="C640" s="367"/>
      <c r="E640" s="201"/>
      <c r="F640" s="201"/>
    </row>
    <row r="641" spans="3:6">
      <c r="C641" s="367"/>
      <c r="E641" s="201"/>
      <c r="F641" s="201"/>
    </row>
    <row r="642" spans="3:6">
      <c r="C642" s="367"/>
      <c r="E642" s="201"/>
      <c r="F642" s="201"/>
    </row>
    <row r="643" spans="3:6">
      <c r="C643" s="367"/>
      <c r="E643" s="201"/>
      <c r="F643" s="201"/>
    </row>
    <row r="644" spans="3:6">
      <c r="C644" s="367"/>
      <c r="E644" s="201"/>
      <c r="F644" s="201"/>
    </row>
    <row r="645" spans="3:6">
      <c r="C645" s="367"/>
      <c r="E645" s="201"/>
      <c r="F645" s="201"/>
    </row>
    <row r="646" spans="3:6">
      <c r="C646" s="367"/>
      <c r="E646" s="201"/>
      <c r="F646" s="201"/>
    </row>
    <row r="647" spans="3:6">
      <c r="C647" s="367"/>
      <c r="E647" s="201"/>
      <c r="F647" s="201"/>
    </row>
    <row r="648" spans="3:6">
      <c r="C648" s="367"/>
      <c r="E648" s="201"/>
      <c r="F648" s="201"/>
    </row>
    <row r="649" spans="3:6">
      <c r="C649" s="367"/>
      <c r="E649" s="201"/>
      <c r="F649" s="201"/>
    </row>
    <row r="650" spans="3:6">
      <c r="C650" s="367"/>
      <c r="E650" s="201"/>
      <c r="F650" s="201"/>
    </row>
    <row r="651" spans="3:6">
      <c r="C651" s="367"/>
      <c r="E651" s="201"/>
      <c r="F651" s="201"/>
    </row>
    <row r="652" spans="3:6">
      <c r="C652" s="367"/>
      <c r="E652" s="201"/>
      <c r="F652" s="201"/>
    </row>
    <row r="653" spans="3:6">
      <c r="C653" s="367"/>
      <c r="E653" s="201"/>
      <c r="F653" s="201"/>
    </row>
    <row r="654" spans="3:6">
      <c r="C654" s="367"/>
      <c r="E654" s="201"/>
      <c r="F654" s="201"/>
    </row>
    <row r="655" spans="3:6">
      <c r="C655" s="367"/>
      <c r="E655" s="201"/>
      <c r="F655" s="201"/>
    </row>
    <row r="656" spans="3:6">
      <c r="C656" s="367"/>
      <c r="E656" s="201"/>
      <c r="F656" s="201"/>
    </row>
    <row r="657" spans="3:6">
      <c r="C657" s="367"/>
      <c r="E657" s="201"/>
      <c r="F657" s="201"/>
    </row>
    <row r="658" spans="3:6">
      <c r="C658" s="367"/>
      <c r="E658" s="201"/>
      <c r="F658" s="201"/>
    </row>
    <row r="659" spans="3:6">
      <c r="C659" s="367"/>
      <c r="E659" s="201"/>
      <c r="F659" s="201"/>
    </row>
    <row r="660" spans="3:6">
      <c r="C660" s="367"/>
      <c r="E660" s="201"/>
      <c r="F660" s="201"/>
    </row>
    <row r="661" spans="3:6">
      <c r="C661" s="367"/>
      <c r="E661" s="201"/>
      <c r="F661" s="201"/>
    </row>
    <row r="662" spans="3:6">
      <c r="C662" s="367"/>
      <c r="E662" s="201"/>
      <c r="F662" s="201"/>
    </row>
    <row r="663" spans="3:6">
      <c r="C663" s="367"/>
      <c r="E663" s="201"/>
      <c r="F663" s="201"/>
    </row>
    <row r="664" spans="3:6">
      <c r="C664" s="367"/>
      <c r="E664" s="201"/>
      <c r="F664" s="201"/>
    </row>
    <row r="665" spans="3:6">
      <c r="C665" s="367"/>
      <c r="E665" s="201"/>
      <c r="F665" s="201"/>
    </row>
    <row r="666" spans="3:6">
      <c r="C666" s="367"/>
      <c r="E666" s="201"/>
      <c r="F666" s="201"/>
    </row>
    <row r="667" spans="3:6">
      <c r="C667" s="367"/>
      <c r="E667" s="201"/>
      <c r="F667" s="201"/>
    </row>
    <row r="668" spans="3:6">
      <c r="C668" s="367"/>
      <c r="E668" s="201"/>
      <c r="F668" s="201"/>
    </row>
    <row r="669" spans="3:6">
      <c r="C669" s="367"/>
      <c r="E669" s="201"/>
      <c r="F669" s="201"/>
    </row>
    <row r="670" spans="3:6">
      <c r="C670" s="367"/>
      <c r="E670" s="201"/>
      <c r="F670" s="201"/>
    </row>
    <row r="671" spans="3:6">
      <c r="C671" s="367"/>
      <c r="E671" s="201"/>
      <c r="F671" s="201"/>
    </row>
    <row r="672" spans="3:6">
      <c r="C672" s="367"/>
      <c r="E672" s="201"/>
      <c r="F672" s="201"/>
    </row>
    <row r="673" spans="3:6">
      <c r="C673" s="367"/>
      <c r="E673" s="201"/>
      <c r="F673" s="201"/>
    </row>
    <row r="674" spans="3:6">
      <c r="C674" s="367"/>
      <c r="E674" s="201"/>
      <c r="F674" s="201"/>
    </row>
    <row r="675" spans="3:6">
      <c r="C675" s="367"/>
      <c r="E675" s="201"/>
      <c r="F675" s="201"/>
    </row>
    <row r="676" spans="3:6">
      <c r="C676" s="367"/>
      <c r="E676" s="201"/>
      <c r="F676" s="201"/>
    </row>
    <row r="677" spans="3:6">
      <c r="C677" s="367"/>
      <c r="E677" s="201"/>
      <c r="F677" s="201"/>
    </row>
    <row r="678" spans="3:6">
      <c r="C678" s="367"/>
      <c r="E678" s="201"/>
      <c r="F678" s="201"/>
    </row>
    <row r="679" spans="3:6">
      <c r="C679" s="367"/>
      <c r="E679" s="201"/>
      <c r="F679" s="201"/>
    </row>
    <row r="680" spans="3:6">
      <c r="C680" s="367"/>
      <c r="E680" s="201"/>
      <c r="F680" s="201"/>
    </row>
    <row r="681" spans="3:6">
      <c r="C681" s="367"/>
      <c r="E681" s="201"/>
      <c r="F681" s="201"/>
    </row>
    <row r="682" spans="3:6">
      <c r="C682" s="367"/>
      <c r="E682" s="201"/>
      <c r="F682" s="201"/>
    </row>
    <row r="683" spans="3:6">
      <c r="C683" s="367"/>
      <c r="E683" s="201"/>
      <c r="F683" s="201"/>
    </row>
    <row r="684" spans="3:6">
      <c r="C684" s="367"/>
      <c r="E684" s="201"/>
      <c r="F684" s="201"/>
    </row>
    <row r="685" spans="3:6">
      <c r="C685" s="367"/>
      <c r="E685" s="201"/>
      <c r="F685" s="201"/>
    </row>
    <row r="686" spans="3:6">
      <c r="C686" s="367"/>
      <c r="E686" s="201"/>
      <c r="F686" s="201"/>
    </row>
    <row r="687" spans="3:6">
      <c r="C687" s="367"/>
      <c r="E687" s="201"/>
      <c r="F687" s="201"/>
    </row>
    <row r="688" spans="3:6">
      <c r="C688" s="367"/>
      <c r="E688" s="201"/>
      <c r="F688" s="201"/>
    </row>
    <row r="689" spans="3:6">
      <c r="C689" s="367"/>
      <c r="E689" s="201"/>
      <c r="F689" s="201"/>
    </row>
    <row r="690" spans="3:6">
      <c r="C690" s="367"/>
      <c r="E690" s="201"/>
      <c r="F690" s="201"/>
    </row>
    <row r="691" spans="3:6">
      <c r="C691" s="367"/>
      <c r="E691" s="201"/>
      <c r="F691" s="201"/>
    </row>
    <row r="692" spans="3:6">
      <c r="C692" s="367"/>
      <c r="E692" s="201"/>
      <c r="F692" s="201"/>
    </row>
    <row r="693" spans="3:6">
      <c r="C693" s="367"/>
      <c r="E693" s="201"/>
      <c r="F693" s="201"/>
    </row>
    <row r="694" spans="3:6">
      <c r="C694" s="367"/>
      <c r="E694" s="201"/>
      <c r="F694" s="201"/>
    </row>
    <row r="695" spans="3:6">
      <c r="C695" s="367"/>
      <c r="E695" s="201"/>
      <c r="F695" s="201"/>
    </row>
    <row r="696" spans="3:6">
      <c r="C696" s="367"/>
      <c r="E696" s="201"/>
      <c r="F696" s="201"/>
    </row>
    <row r="697" spans="3:6">
      <c r="C697" s="367"/>
      <c r="E697" s="201"/>
      <c r="F697" s="201"/>
    </row>
    <row r="698" spans="3:6">
      <c r="C698" s="367"/>
      <c r="E698" s="201"/>
      <c r="F698" s="201"/>
    </row>
    <row r="699" spans="3:6">
      <c r="C699" s="367"/>
      <c r="E699" s="201"/>
      <c r="F699" s="201"/>
    </row>
    <row r="700" spans="3:6">
      <c r="C700" s="367"/>
      <c r="E700" s="201"/>
      <c r="F700" s="201"/>
    </row>
    <row r="701" spans="3:6">
      <c r="C701" s="367"/>
      <c r="E701" s="201"/>
      <c r="F701" s="201"/>
    </row>
    <row r="702" spans="3:6">
      <c r="C702" s="367"/>
      <c r="E702" s="201"/>
      <c r="F702" s="201"/>
    </row>
    <row r="703" spans="3:6">
      <c r="C703" s="367"/>
      <c r="E703" s="201"/>
      <c r="F703" s="201"/>
    </row>
    <row r="704" spans="3:6">
      <c r="C704" s="367"/>
      <c r="E704" s="201"/>
      <c r="F704" s="201"/>
    </row>
    <row r="705" spans="3:6">
      <c r="C705" s="367"/>
      <c r="E705" s="201"/>
      <c r="F705" s="201"/>
    </row>
    <row r="706" spans="3:6">
      <c r="C706" s="367"/>
      <c r="E706" s="201"/>
      <c r="F706" s="201"/>
    </row>
    <row r="707" spans="3:6">
      <c r="C707" s="367"/>
      <c r="E707" s="201"/>
      <c r="F707" s="201"/>
    </row>
    <row r="708" spans="3:6">
      <c r="C708" s="367"/>
      <c r="E708" s="201"/>
      <c r="F708" s="201"/>
    </row>
    <row r="709" spans="3:6">
      <c r="C709" s="367"/>
      <c r="E709" s="201"/>
      <c r="F709" s="201"/>
    </row>
    <row r="710" spans="3:6">
      <c r="C710" s="367"/>
      <c r="E710" s="201"/>
      <c r="F710" s="201"/>
    </row>
    <row r="711" spans="3:6">
      <c r="C711" s="367"/>
      <c r="E711" s="201"/>
      <c r="F711" s="201"/>
    </row>
    <row r="712" spans="3:6">
      <c r="C712" s="367"/>
      <c r="E712" s="201"/>
      <c r="F712" s="201"/>
    </row>
    <row r="713" spans="3:6">
      <c r="C713" s="367"/>
      <c r="E713" s="201"/>
      <c r="F713" s="201"/>
    </row>
    <row r="714" spans="3:6">
      <c r="C714" s="367"/>
      <c r="E714" s="201"/>
      <c r="F714" s="201"/>
    </row>
    <row r="715" spans="3:6">
      <c r="C715" s="367"/>
      <c r="E715" s="201"/>
      <c r="F715" s="201"/>
    </row>
    <row r="716" spans="3:6">
      <c r="C716" s="367"/>
      <c r="E716" s="201"/>
      <c r="F716" s="201"/>
    </row>
    <row r="717" spans="3:6">
      <c r="C717" s="367"/>
      <c r="E717" s="201"/>
      <c r="F717" s="201"/>
    </row>
    <row r="718" spans="3:6">
      <c r="C718" s="367"/>
      <c r="E718" s="201"/>
      <c r="F718" s="201"/>
    </row>
    <row r="719" spans="3:6">
      <c r="C719" s="367"/>
      <c r="E719" s="201"/>
      <c r="F719" s="201"/>
    </row>
    <row r="720" spans="3:6">
      <c r="C720" s="367"/>
      <c r="E720" s="201"/>
      <c r="F720" s="201"/>
    </row>
    <row r="721" spans="3:6">
      <c r="C721" s="367"/>
      <c r="E721" s="201"/>
      <c r="F721" s="201"/>
    </row>
    <row r="722" spans="3:6">
      <c r="C722" s="367"/>
      <c r="E722" s="201"/>
      <c r="F722" s="201"/>
    </row>
    <row r="723" spans="3:6">
      <c r="C723" s="367"/>
      <c r="E723" s="201"/>
      <c r="F723" s="201"/>
    </row>
    <row r="724" spans="3:6">
      <c r="C724" s="367"/>
      <c r="E724" s="201"/>
      <c r="F724" s="201"/>
    </row>
    <row r="725" spans="3:6">
      <c r="C725" s="367"/>
      <c r="E725" s="201"/>
      <c r="F725" s="201"/>
    </row>
    <row r="726" spans="3:6">
      <c r="C726" s="367"/>
      <c r="E726" s="201"/>
      <c r="F726" s="201"/>
    </row>
    <row r="727" spans="3:6">
      <c r="C727" s="367"/>
      <c r="E727" s="201"/>
      <c r="F727" s="201"/>
    </row>
    <row r="728" spans="3:6">
      <c r="C728" s="367"/>
      <c r="E728" s="201"/>
      <c r="F728" s="201"/>
    </row>
    <row r="729" spans="3:6">
      <c r="C729" s="367"/>
      <c r="E729" s="201"/>
      <c r="F729" s="201"/>
    </row>
    <row r="730" spans="3:6">
      <c r="C730" s="367"/>
      <c r="E730" s="201"/>
      <c r="F730" s="201"/>
    </row>
    <row r="731" spans="3:6">
      <c r="C731" s="367"/>
      <c r="E731" s="201"/>
      <c r="F731" s="201"/>
    </row>
    <row r="732" spans="3:6">
      <c r="C732" s="367"/>
      <c r="E732" s="201"/>
      <c r="F732" s="201"/>
    </row>
    <row r="733" spans="3:6">
      <c r="C733" s="367"/>
      <c r="E733" s="201"/>
      <c r="F733" s="201"/>
    </row>
    <row r="734" spans="3:6">
      <c r="C734" s="367"/>
      <c r="E734" s="201"/>
      <c r="F734" s="201"/>
    </row>
    <row r="735" spans="3:6">
      <c r="C735" s="367"/>
      <c r="E735" s="201"/>
      <c r="F735" s="201"/>
    </row>
    <row r="736" spans="3:6">
      <c r="C736" s="367"/>
      <c r="E736" s="201"/>
      <c r="F736" s="201"/>
    </row>
    <row r="737" spans="3:6">
      <c r="C737" s="367"/>
      <c r="E737" s="201"/>
      <c r="F737" s="201"/>
    </row>
    <row r="738" spans="3:6">
      <c r="C738" s="367"/>
      <c r="E738" s="201"/>
      <c r="F738" s="201"/>
    </row>
    <row r="739" spans="3:6">
      <c r="C739" s="367"/>
      <c r="E739" s="201"/>
      <c r="F739" s="201"/>
    </row>
    <row r="740" spans="3:6">
      <c r="C740" s="367"/>
      <c r="E740" s="201"/>
      <c r="F740" s="201"/>
    </row>
    <row r="741" spans="3:6">
      <c r="C741" s="367"/>
      <c r="E741" s="201"/>
      <c r="F741" s="201"/>
    </row>
    <row r="742" spans="3:6">
      <c r="C742" s="367"/>
      <c r="E742" s="201"/>
      <c r="F742" s="201"/>
    </row>
    <row r="743" spans="3:6">
      <c r="C743" s="367"/>
      <c r="E743" s="201"/>
      <c r="F743" s="201"/>
    </row>
    <row r="744" spans="3:6">
      <c r="C744" s="367"/>
      <c r="E744" s="201"/>
      <c r="F744" s="201"/>
    </row>
    <row r="745" spans="3:6">
      <c r="C745" s="367"/>
      <c r="E745" s="201"/>
      <c r="F745" s="201"/>
    </row>
    <row r="746" spans="3:6">
      <c r="C746" s="367"/>
      <c r="E746" s="201"/>
      <c r="F746" s="201"/>
    </row>
    <row r="747" spans="3:6">
      <c r="C747" s="367"/>
      <c r="E747" s="201"/>
      <c r="F747" s="201"/>
    </row>
    <row r="748" spans="3:6">
      <c r="C748" s="367"/>
      <c r="E748" s="201"/>
      <c r="F748" s="201"/>
    </row>
    <row r="749" spans="3:6">
      <c r="C749" s="367"/>
      <c r="E749" s="201"/>
      <c r="F749" s="201"/>
    </row>
    <row r="750" spans="3:6">
      <c r="C750" s="367"/>
      <c r="E750" s="201"/>
      <c r="F750" s="201"/>
    </row>
    <row r="751" spans="3:6">
      <c r="C751" s="367"/>
      <c r="E751" s="201"/>
      <c r="F751" s="201"/>
    </row>
    <row r="752" spans="3:6">
      <c r="C752" s="367"/>
      <c r="E752" s="201"/>
      <c r="F752" s="201"/>
    </row>
    <row r="753" spans="3:6">
      <c r="C753" s="367"/>
      <c r="E753" s="201"/>
      <c r="F753" s="201"/>
    </row>
    <row r="754" spans="3:6">
      <c r="C754" s="367"/>
      <c r="E754" s="201"/>
      <c r="F754" s="201"/>
    </row>
    <row r="755" spans="3:6">
      <c r="C755" s="367"/>
      <c r="E755" s="201"/>
      <c r="F755" s="201"/>
    </row>
    <row r="756" spans="3:6">
      <c r="C756" s="367"/>
      <c r="E756" s="201"/>
      <c r="F756" s="201"/>
    </row>
    <row r="757" spans="3:6">
      <c r="C757" s="367"/>
      <c r="E757" s="201"/>
      <c r="F757" s="201"/>
    </row>
    <row r="758" spans="3:6">
      <c r="C758" s="367"/>
      <c r="E758" s="201"/>
      <c r="F758" s="201"/>
    </row>
    <row r="759" spans="3:6">
      <c r="C759" s="367"/>
      <c r="E759" s="201"/>
      <c r="F759" s="201"/>
    </row>
    <row r="760" spans="3:6">
      <c r="C760" s="367"/>
      <c r="E760" s="201"/>
      <c r="F760" s="201"/>
    </row>
    <row r="761" spans="3:6">
      <c r="C761" s="367"/>
      <c r="E761" s="201"/>
      <c r="F761" s="201"/>
    </row>
    <row r="762" spans="3:6">
      <c r="C762" s="367"/>
      <c r="E762" s="201"/>
      <c r="F762" s="201"/>
    </row>
    <row r="763" spans="3:6">
      <c r="C763" s="367"/>
      <c r="E763" s="201"/>
      <c r="F763" s="201"/>
    </row>
    <row r="764" spans="3:6">
      <c r="C764" s="367"/>
      <c r="E764" s="201"/>
      <c r="F764" s="201"/>
    </row>
    <row r="765" spans="3:6">
      <c r="C765" s="367"/>
      <c r="E765" s="201"/>
      <c r="F765" s="201"/>
    </row>
    <row r="766" spans="3:6">
      <c r="C766" s="367"/>
      <c r="E766" s="201"/>
      <c r="F766" s="201"/>
    </row>
    <row r="767" spans="3:6">
      <c r="C767" s="367"/>
      <c r="E767" s="201"/>
      <c r="F767" s="201"/>
    </row>
    <row r="768" spans="3:6">
      <c r="C768" s="367"/>
      <c r="E768" s="201"/>
      <c r="F768" s="201"/>
    </row>
    <row r="769" spans="3:6">
      <c r="C769" s="367"/>
      <c r="E769" s="201"/>
      <c r="F769" s="201"/>
    </row>
    <row r="770" spans="3:6">
      <c r="C770" s="367"/>
      <c r="E770" s="201"/>
      <c r="F770" s="201"/>
    </row>
    <row r="771" spans="3:6">
      <c r="C771" s="367"/>
      <c r="E771" s="201"/>
      <c r="F771" s="201"/>
    </row>
    <row r="772" spans="3:6">
      <c r="C772" s="367"/>
      <c r="E772" s="201"/>
      <c r="F772" s="201"/>
    </row>
    <row r="773" spans="3:6">
      <c r="C773" s="367"/>
      <c r="E773" s="201"/>
      <c r="F773" s="201"/>
    </row>
    <row r="774" spans="3:6">
      <c r="C774" s="367"/>
      <c r="E774" s="201"/>
      <c r="F774" s="201"/>
    </row>
    <row r="775" spans="3:6">
      <c r="C775" s="367"/>
      <c r="E775" s="201"/>
      <c r="F775" s="201"/>
    </row>
    <row r="776" spans="3:6">
      <c r="C776" s="367"/>
      <c r="E776" s="201"/>
      <c r="F776" s="201"/>
    </row>
    <row r="777" spans="3:6">
      <c r="C777" s="367"/>
      <c r="E777" s="201"/>
      <c r="F777" s="201"/>
    </row>
    <row r="778" spans="3:6">
      <c r="C778" s="367"/>
      <c r="E778" s="201"/>
      <c r="F778" s="201"/>
    </row>
    <row r="779" spans="3:6">
      <c r="C779" s="367"/>
      <c r="E779" s="201"/>
      <c r="F779" s="201"/>
    </row>
    <row r="780" spans="3:6">
      <c r="C780" s="367"/>
      <c r="E780" s="201"/>
      <c r="F780" s="201"/>
    </row>
    <row r="781" spans="3:6">
      <c r="C781" s="367"/>
      <c r="E781" s="201"/>
      <c r="F781" s="201"/>
    </row>
    <row r="782" spans="3:6">
      <c r="C782" s="367"/>
      <c r="E782" s="201"/>
      <c r="F782" s="201"/>
    </row>
    <row r="783" spans="3:6">
      <c r="C783" s="367"/>
      <c r="E783" s="201"/>
      <c r="F783" s="201"/>
    </row>
    <row r="784" spans="3:6">
      <c r="C784" s="367"/>
      <c r="E784" s="201"/>
      <c r="F784" s="201"/>
    </row>
    <row r="785" spans="3:6">
      <c r="C785" s="367"/>
      <c r="E785" s="201"/>
      <c r="F785" s="201"/>
    </row>
    <row r="786" spans="3:6">
      <c r="C786" s="367"/>
      <c r="E786" s="201"/>
      <c r="F786" s="201"/>
    </row>
    <row r="787" spans="3:6">
      <c r="C787" s="367"/>
      <c r="E787" s="201"/>
      <c r="F787" s="201"/>
    </row>
    <row r="788" spans="3:6">
      <c r="C788" s="367"/>
      <c r="E788" s="201"/>
      <c r="F788" s="201"/>
    </row>
    <row r="789" spans="3:6">
      <c r="C789" s="367"/>
      <c r="E789" s="201"/>
      <c r="F789" s="201"/>
    </row>
    <row r="790" spans="3:6">
      <c r="C790" s="367"/>
      <c r="E790" s="201"/>
      <c r="F790" s="201"/>
    </row>
    <row r="791" spans="3:6">
      <c r="C791" s="367"/>
      <c r="E791" s="201"/>
      <c r="F791" s="201"/>
    </row>
    <row r="792" spans="3:6">
      <c r="C792" s="367"/>
      <c r="E792" s="201"/>
      <c r="F792" s="201"/>
    </row>
    <row r="793" spans="3:6">
      <c r="C793" s="367"/>
      <c r="E793" s="201"/>
      <c r="F793" s="201"/>
    </row>
    <row r="794" spans="3:6">
      <c r="C794" s="367"/>
      <c r="E794" s="201"/>
      <c r="F794" s="201"/>
    </row>
    <row r="795" spans="3:6">
      <c r="C795" s="367"/>
      <c r="E795" s="201"/>
      <c r="F795" s="201"/>
    </row>
    <row r="796" spans="3:6">
      <c r="C796" s="367"/>
      <c r="E796" s="201"/>
      <c r="F796" s="201"/>
    </row>
    <row r="797" spans="3:6">
      <c r="C797" s="367"/>
      <c r="E797" s="201"/>
      <c r="F797" s="201"/>
    </row>
    <row r="798" spans="3:6">
      <c r="C798" s="367"/>
      <c r="E798" s="201"/>
      <c r="F798" s="201"/>
    </row>
    <row r="799" spans="3:6">
      <c r="C799" s="367"/>
      <c r="E799" s="201"/>
      <c r="F799" s="201"/>
    </row>
    <row r="800" spans="3:6">
      <c r="C800" s="367"/>
      <c r="E800" s="201"/>
      <c r="F800" s="201"/>
    </row>
    <row r="801" spans="3:6">
      <c r="C801" s="367"/>
      <c r="E801" s="201"/>
      <c r="F801" s="201"/>
    </row>
    <row r="802" spans="3:6">
      <c r="C802" s="367"/>
      <c r="E802" s="201"/>
      <c r="F802" s="201"/>
    </row>
    <row r="803" spans="3:6">
      <c r="C803" s="367"/>
      <c r="E803" s="201"/>
      <c r="F803" s="201"/>
    </row>
    <row r="804" spans="3:6">
      <c r="C804" s="367"/>
      <c r="E804" s="201"/>
      <c r="F804" s="201"/>
    </row>
    <row r="805" spans="3:6">
      <c r="C805" s="367"/>
      <c r="E805" s="201"/>
      <c r="F805" s="201"/>
    </row>
    <row r="806" spans="3:6">
      <c r="C806" s="367"/>
      <c r="E806" s="201"/>
      <c r="F806" s="201"/>
    </row>
    <row r="807" spans="3:6">
      <c r="C807" s="367"/>
      <c r="E807" s="201"/>
      <c r="F807" s="201"/>
    </row>
    <row r="808" spans="3:6">
      <c r="C808" s="367"/>
      <c r="E808" s="201"/>
      <c r="F808" s="201"/>
    </row>
    <row r="809" spans="3:6">
      <c r="C809" s="367"/>
      <c r="E809" s="201"/>
      <c r="F809" s="201"/>
    </row>
    <row r="810" spans="3:6">
      <c r="C810" s="367"/>
      <c r="E810" s="201"/>
      <c r="F810" s="201"/>
    </row>
    <row r="811" spans="3:6">
      <c r="C811" s="367"/>
      <c r="E811" s="201"/>
      <c r="F811" s="201"/>
    </row>
    <row r="812" spans="3:6">
      <c r="C812" s="367"/>
      <c r="E812" s="201"/>
      <c r="F812" s="201"/>
    </row>
    <row r="813" spans="3:6">
      <c r="C813" s="367"/>
      <c r="E813" s="201"/>
      <c r="F813" s="201"/>
    </row>
    <row r="814" spans="3:6">
      <c r="C814" s="367"/>
      <c r="E814" s="201"/>
      <c r="F814" s="201"/>
    </row>
    <row r="815" spans="3:6">
      <c r="C815" s="367"/>
      <c r="E815" s="201"/>
      <c r="F815" s="201"/>
    </row>
    <row r="816" spans="3:6">
      <c r="C816" s="367"/>
      <c r="E816" s="201"/>
      <c r="F816" s="201"/>
    </row>
    <row r="817" spans="3:6">
      <c r="C817" s="367"/>
      <c r="E817" s="201"/>
      <c r="F817" s="201"/>
    </row>
    <row r="818" spans="3:6">
      <c r="C818" s="367"/>
      <c r="E818" s="201"/>
      <c r="F818" s="201"/>
    </row>
    <row r="819" spans="3:6">
      <c r="C819" s="367"/>
      <c r="E819" s="201"/>
      <c r="F819" s="201"/>
    </row>
    <row r="820" spans="3:6">
      <c r="C820" s="367"/>
      <c r="E820" s="201"/>
      <c r="F820" s="201"/>
    </row>
    <row r="821" spans="3:6">
      <c r="C821" s="367"/>
      <c r="E821" s="201"/>
      <c r="F821" s="201"/>
    </row>
    <row r="822" spans="3:6">
      <c r="C822" s="367"/>
      <c r="E822" s="201"/>
      <c r="F822" s="201"/>
    </row>
    <row r="823" spans="3:6">
      <c r="C823" s="367"/>
      <c r="E823" s="201"/>
      <c r="F823" s="201"/>
    </row>
    <row r="824" spans="3:6">
      <c r="C824" s="367"/>
      <c r="E824" s="201"/>
      <c r="F824" s="201"/>
    </row>
    <row r="825" spans="3:6">
      <c r="C825" s="367"/>
      <c r="E825" s="201"/>
      <c r="F825" s="201"/>
    </row>
    <row r="826" spans="3:6">
      <c r="C826" s="367"/>
      <c r="E826" s="201"/>
      <c r="F826" s="201"/>
    </row>
    <row r="827" spans="3:6">
      <c r="C827" s="367"/>
      <c r="E827" s="201"/>
      <c r="F827" s="201"/>
    </row>
    <row r="828" spans="3:6">
      <c r="C828" s="367"/>
      <c r="E828" s="201"/>
      <c r="F828" s="201"/>
    </row>
    <row r="829" spans="3:6">
      <c r="C829" s="367"/>
      <c r="E829" s="201"/>
      <c r="F829" s="201"/>
    </row>
    <row r="830" spans="3:6">
      <c r="C830" s="367"/>
      <c r="E830" s="201"/>
      <c r="F830" s="201"/>
    </row>
    <row r="831" spans="3:6">
      <c r="C831" s="367"/>
      <c r="E831" s="201"/>
      <c r="F831" s="201"/>
    </row>
    <row r="832" spans="3:6">
      <c r="C832" s="367"/>
      <c r="E832" s="201"/>
      <c r="F832" s="201"/>
    </row>
    <row r="833" spans="3:6">
      <c r="C833" s="367"/>
      <c r="E833" s="201"/>
      <c r="F833" s="201"/>
    </row>
    <row r="834" spans="3:6">
      <c r="C834" s="367"/>
      <c r="E834" s="201"/>
      <c r="F834" s="201"/>
    </row>
    <row r="835" spans="3:6">
      <c r="C835" s="367"/>
      <c r="E835" s="201"/>
      <c r="F835" s="201"/>
    </row>
    <row r="836" spans="3:6">
      <c r="C836" s="367"/>
      <c r="E836" s="201"/>
      <c r="F836" s="201"/>
    </row>
    <row r="837" spans="3:6">
      <c r="C837" s="367"/>
      <c r="E837" s="201"/>
      <c r="F837" s="201"/>
    </row>
    <row r="838" spans="3:6">
      <c r="C838" s="367"/>
      <c r="E838" s="201"/>
      <c r="F838" s="201"/>
    </row>
    <row r="839" spans="3:6">
      <c r="C839" s="367"/>
      <c r="E839" s="201"/>
      <c r="F839" s="201"/>
    </row>
    <row r="840" spans="3:6">
      <c r="C840" s="367"/>
      <c r="E840" s="201"/>
      <c r="F840" s="201"/>
    </row>
    <row r="841" spans="3:6">
      <c r="C841" s="367"/>
      <c r="E841" s="201"/>
      <c r="F841" s="201"/>
    </row>
    <row r="842" spans="3:6">
      <c r="C842" s="367"/>
      <c r="E842" s="201"/>
      <c r="F842" s="201"/>
    </row>
    <row r="843" spans="3:6">
      <c r="C843" s="367"/>
      <c r="E843" s="201"/>
      <c r="F843" s="201"/>
    </row>
    <row r="844" spans="3:6">
      <c r="C844" s="367"/>
      <c r="E844" s="201"/>
      <c r="F844" s="201"/>
    </row>
    <row r="845" spans="3:6">
      <c r="C845" s="367"/>
      <c r="E845" s="201"/>
      <c r="F845" s="201"/>
    </row>
    <row r="846" spans="3:6">
      <c r="C846" s="367"/>
      <c r="E846" s="201"/>
      <c r="F846" s="201"/>
    </row>
    <row r="847" spans="3:6">
      <c r="C847" s="367"/>
      <c r="E847" s="201"/>
      <c r="F847" s="201"/>
    </row>
    <row r="848" spans="3:6">
      <c r="C848" s="367"/>
      <c r="E848" s="201"/>
      <c r="F848" s="201"/>
    </row>
    <row r="849" spans="3:6">
      <c r="C849" s="367"/>
      <c r="E849" s="201"/>
      <c r="F849" s="201"/>
    </row>
    <row r="850" spans="3:6">
      <c r="C850" s="367"/>
      <c r="E850" s="201"/>
      <c r="F850" s="201"/>
    </row>
    <row r="851" spans="3:6">
      <c r="C851" s="367"/>
      <c r="E851" s="201"/>
      <c r="F851" s="201"/>
    </row>
    <row r="852" spans="3:6">
      <c r="C852" s="367"/>
      <c r="E852" s="201"/>
      <c r="F852" s="201"/>
    </row>
    <row r="853" spans="3:6">
      <c r="C853" s="367"/>
      <c r="E853" s="201"/>
      <c r="F853" s="201"/>
    </row>
    <row r="854" spans="3:6">
      <c r="C854" s="367"/>
      <c r="E854" s="201"/>
      <c r="F854" s="201"/>
    </row>
    <row r="855" spans="3:6">
      <c r="C855" s="367"/>
      <c r="E855" s="201"/>
      <c r="F855" s="201"/>
    </row>
    <row r="856" spans="3:6">
      <c r="C856" s="367"/>
      <c r="E856" s="201"/>
      <c r="F856" s="201"/>
    </row>
    <row r="857" spans="3:6">
      <c r="C857" s="367"/>
      <c r="E857" s="201"/>
      <c r="F857" s="201"/>
    </row>
    <row r="858" spans="3:6">
      <c r="C858" s="367"/>
      <c r="E858" s="201"/>
      <c r="F858" s="201"/>
    </row>
    <row r="859" spans="3:6">
      <c r="C859" s="367"/>
      <c r="E859" s="201"/>
      <c r="F859" s="201"/>
    </row>
    <row r="860" spans="3:6">
      <c r="C860" s="367"/>
      <c r="E860" s="201"/>
      <c r="F860" s="201"/>
    </row>
    <row r="861" spans="3:6">
      <c r="C861" s="367"/>
      <c r="E861" s="201"/>
      <c r="F861" s="201"/>
    </row>
    <row r="862" spans="3:6">
      <c r="C862" s="367"/>
      <c r="E862" s="201"/>
      <c r="F862" s="201"/>
    </row>
    <row r="863" spans="3:6">
      <c r="C863" s="367"/>
      <c r="E863" s="201"/>
      <c r="F863" s="201"/>
    </row>
    <row r="864" spans="3:6">
      <c r="C864" s="367"/>
      <c r="E864" s="201"/>
      <c r="F864" s="201"/>
    </row>
    <row r="865" spans="3:6">
      <c r="C865" s="367"/>
      <c r="E865" s="201"/>
      <c r="F865" s="201"/>
    </row>
    <row r="866" spans="3:6">
      <c r="C866" s="367"/>
      <c r="E866" s="201"/>
      <c r="F866" s="201"/>
    </row>
    <row r="867" spans="3:6">
      <c r="C867" s="367"/>
      <c r="E867" s="201"/>
      <c r="F867" s="201"/>
    </row>
    <row r="868" spans="3:6">
      <c r="C868" s="367"/>
      <c r="E868" s="201"/>
      <c r="F868" s="201"/>
    </row>
    <row r="869" spans="3:6">
      <c r="C869" s="367"/>
      <c r="E869" s="201"/>
      <c r="F869" s="201"/>
    </row>
    <row r="870" spans="3:6">
      <c r="C870" s="367"/>
      <c r="E870" s="201"/>
      <c r="F870" s="201"/>
    </row>
    <row r="871" spans="3:6">
      <c r="C871" s="367"/>
      <c r="E871" s="201"/>
      <c r="F871" s="201"/>
    </row>
    <row r="872" spans="3:6">
      <c r="C872" s="367"/>
      <c r="E872" s="201"/>
      <c r="F872" s="201"/>
    </row>
    <row r="873" spans="3:6">
      <c r="C873" s="367"/>
      <c r="E873" s="201"/>
      <c r="F873" s="201"/>
    </row>
    <row r="874" spans="3:6">
      <c r="C874" s="367"/>
      <c r="E874" s="201"/>
      <c r="F874" s="201"/>
    </row>
    <row r="875" spans="3:6">
      <c r="C875" s="367"/>
      <c r="E875" s="201"/>
      <c r="F875" s="201"/>
    </row>
    <row r="876" spans="3:6">
      <c r="C876" s="367"/>
      <c r="E876" s="201"/>
      <c r="F876" s="201"/>
    </row>
    <row r="877" spans="3:6">
      <c r="C877" s="367"/>
      <c r="E877" s="201"/>
      <c r="F877" s="201"/>
    </row>
    <row r="878" spans="3:6">
      <c r="C878" s="367"/>
      <c r="E878" s="201"/>
      <c r="F878" s="201"/>
    </row>
    <row r="879" spans="3:6">
      <c r="C879" s="367"/>
      <c r="E879" s="201"/>
      <c r="F879" s="201"/>
    </row>
    <row r="880" spans="3:6">
      <c r="C880" s="367"/>
      <c r="E880" s="201"/>
      <c r="F880" s="201"/>
    </row>
    <row r="881" spans="3:6">
      <c r="C881" s="367"/>
      <c r="E881" s="201"/>
      <c r="F881" s="201"/>
    </row>
    <row r="882" spans="3:6">
      <c r="C882" s="367"/>
      <c r="E882" s="201"/>
      <c r="F882" s="201"/>
    </row>
    <row r="883" spans="3:6">
      <c r="C883" s="367"/>
      <c r="E883" s="201"/>
      <c r="F883" s="201"/>
    </row>
    <row r="884" spans="3:6">
      <c r="C884" s="367"/>
      <c r="E884" s="201"/>
      <c r="F884" s="201"/>
    </row>
    <row r="885" spans="3:6">
      <c r="C885" s="367"/>
      <c r="E885" s="201"/>
      <c r="F885" s="201"/>
    </row>
    <row r="886" spans="3:6">
      <c r="C886" s="367"/>
      <c r="E886" s="201"/>
      <c r="F886" s="201"/>
    </row>
    <row r="887" spans="3:6">
      <c r="C887" s="367"/>
      <c r="E887" s="201"/>
      <c r="F887" s="201"/>
    </row>
    <row r="888" spans="3:6">
      <c r="C888" s="367"/>
      <c r="E888" s="201"/>
      <c r="F888" s="201"/>
    </row>
    <row r="889" spans="3:6">
      <c r="C889" s="367"/>
      <c r="E889" s="201"/>
      <c r="F889" s="201"/>
    </row>
    <row r="890" spans="3:6">
      <c r="C890" s="367"/>
      <c r="E890" s="201"/>
      <c r="F890" s="201"/>
    </row>
    <row r="891" spans="3:6">
      <c r="C891" s="367"/>
      <c r="E891" s="201"/>
      <c r="F891" s="201"/>
    </row>
    <row r="892" spans="3:6">
      <c r="C892" s="367"/>
      <c r="E892" s="201"/>
      <c r="F892" s="201"/>
    </row>
    <row r="893" spans="3:6">
      <c r="C893" s="367"/>
      <c r="E893" s="201"/>
      <c r="F893" s="201"/>
    </row>
    <row r="894" spans="3:6">
      <c r="C894" s="367"/>
      <c r="E894" s="201"/>
      <c r="F894" s="201"/>
    </row>
    <row r="895" spans="3:6">
      <c r="C895" s="367"/>
      <c r="E895" s="201"/>
      <c r="F895" s="201"/>
    </row>
    <row r="896" spans="3:6">
      <c r="C896" s="367"/>
      <c r="E896" s="201"/>
      <c r="F896" s="201"/>
    </row>
    <row r="897" spans="3:6">
      <c r="C897" s="367"/>
      <c r="E897" s="201"/>
      <c r="F897" s="201"/>
    </row>
    <row r="898" spans="3:6">
      <c r="C898" s="367"/>
      <c r="E898" s="201"/>
      <c r="F898" s="201"/>
    </row>
    <row r="899" spans="3:6">
      <c r="C899" s="367"/>
      <c r="E899" s="201"/>
      <c r="F899" s="201"/>
    </row>
    <row r="900" spans="3:6">
      <c r="C900" s="367"/>
      <c r="E900" s="201"/>
      <c r="F900" s="201"/>
    </row>
    <row r="901" spans="3:6">
      <c r="C901" s="367"/>
      <c r="E901" s="201"/>
      <c r="F901" s="201"/>
    </row>
    <row r="902" spans="3:6">
      <c r="C902" s="367"/>
      <c r="E902" s="201"/>
      <c r="F902" s="201"/>
    </row>
    <row r="903" spans="3:6">
      <c r="C903" s="367"/>
      <c r="E903" s="201"/>
      <c r="F903" s="201"/>
    </row>
    <row r="904" spans="3:6">
      <c r="C904" s="367"/>
      <c r="E904" s="201"/>
      <c r="F904" s="201"/>
    </row>
    <row r="905" spans="3:6">
      <c r="C905" s="367"/>
      <c r="E905" s="201"/>
      <c r="F905" s="201"/>
    </row>
    <row r="906" spans="3:6">
      <c r="C906" s="367"/>
      <c r="E906" s="201"/>
      <c r="F906" s="201"/>
    </row>
    <row r="907" spans="3:6">
      <c r="C907" s="367"/>
      <c r="E907" s="201"/>
      <c r="F907" s="201"/>
    </row>
    <row r="908" spans="3:6">
      <c r="C908" s="367"/>
      <c r="E908" s="201"/>
      <c r="F908" s="201"/>
    </row>
    <row r="909" spans="3:6">
      <c r="C909" s="367"/>
      <c r="E909" s="201"/>
      <c r="F909" s="201"/>
    </row>
    <row r="910" spans="3:6">
      <c r="C910" s="367"/>
      <c r="E910" s="201"/>
      <c r="F910" s="201"/>
    </row>
    <row r="911" spans="3:6">
      <c r="C911" s="367"/>
      <c r="E911" s="201"/>
      <c r="F911" s="201"/>
    </row>
    <row r="912" spans="3:6">
      <c r="C912" s="367"/>
      <c r="E912" s="201"/>
      <c r="F912" s="201"/>
    </row>
    <row r="913" spans="3:6">
      <c r="C913" s="367"/>
      <c r="E913" s="201"/>
      <c r="F913" s="201"/>
    </row>
    <row r="914" spans="3:6">
      <c r="C914" s="367"/>
      <c r="E914" s="201"/>
      <c r="F914" s="201"/>
    </row>
    <row r="915" spans="3:6">
      <c r="C915" s="367"/>
      <c r="E915" s="201"/>
      <c r="F915" s="201"/>
    </row>
    <row r="916" spans="3:6">
      <c r="C916" s="367"/>
      <c r="E916" s="201"/>
      <c r="F916" s="201"/>
    </row>
    <row r="917" spans="3:6">
      <c r="C917" s="367"/>
      <c r="E917" s="201"/>
      <c r="F917" s="201"/>
    </row>
    <row r="918" spans="3:6">
      <c r="C918" s="367"/>
      <c r="E918" s="201"/>
      <c r="F918" s="201"/>
    </row>
    <row r="919" spans="3:6">
      <c r="C919" s="367"/>
      <c r="E919" s="201"/>
      <c r="F919" s="201"/>
    </row>
    <row r="920" spans="3:6">
      <c r="C920" s="367"/>
      <c r="E920" s="201"/>
      <c r="F920" s="201"/>
    </row>
    <row r="921" spans="3:6">
      <c r="C921" s="367"/>
      <c r="E921" s="201"/>
      <c r="F921" s="201"/>
    </row>
  </sheetData>
  <sheetProtection sheet="1" objects="1" scenarios="1" sort="0" autoFilter="0"/>
  <autoFilter ref="A4:AE125">
    <filterColumn colId="4">
      <filters>
        <filter val="1"/>
      </filters>
    </filterColumn>
  </autoFilter>
  <customSheetViews>
    <customSheetView guid="{0E0D9003-12DF-4E33-969D-E7E93BBD195D}" scale="70" showPageBreaks="1" filter="1" showAutoFilter="1" hiddenColumns="1" topLeftCell="A44">
      <selection activeCell="B114" sqref="B114"/>
      <pageMargins left="0.7" right="0.7" top="0.75" bottom="0.75" header="0.3" footer="0.3"/>
      <pageSetup scale="70" orientation="landscape"/>
      <autoFilter ref="A4:I105">
        <filterColumn colId="6">
          <filters>
            <filter val="OUI"/>
          </filters>
        </filterColumn>
      </autoFilter>
    </customSheetView>
  </customSheetViews>
  <mergeCells count="3">
    <mergeCell ref="B99:C99"/>
    <mergeCell ref="B104:C104"/>
    <mergeCell ref="B108:C108"/>
  </mergeCells>
  <pageMargins left="0.78740157480314965" right="0.78740157480314965" top="0.98425196850393704" bottom="0.98425196850393704" header="0.51181102362204722" footer="0.51181102362204722"/>
  <pageSetup scale="65"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47" id="{084E7715-ECCE-4AC1-9A1F-28E06727DD3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E6:E24 E105:E107 F104 E26:E27 E29:E103 E55:J55 E58:J58 E67:J67 E109:E124 E113:J113</xm:sqref>
        </x14:conditionalFormatting>
        <x14:conditionalFormatting xmlns:xm="http://schemas.microsoft.com/office/excel/2006/main">
          <x14:cfRule type="iconSet" priority="9" id="{973AC266-E435-4942-B4F2-D3B318B6067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F113</xm:sqref>
        </x14:conditionalFormatting>
        <x14:conditionalFormatting xmlns:xm="http://schemas.microsoft.com/office/excel/2006/main">
          <x14:cfRule type="iconSet" priority="8" id="{D53A9E40-41B9-4722-86C9-99533A89B19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F108</xm:sqref>
        </x14:conditionalFormatting>
        <x14:conditionalFormatting xmlns:xm="http://schemas.microsoft.com/office/excel/2006/main">
          <x14:cfRule type="iconSet" priority="7" id="{57A43EDE-5BB2-4FDC-B708-BDC6405A7FD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F11:F12</xm:sqref>
        </x14:conditionalFormatting>
        <x14:conditionalFormatting xmlns:xm="http://schemas.microsoft.com/office/excel/2006/main">
          <x14:cfRule type="iconSet" priority="6" id="{C39F5A3A-0E44-477F-AC50-14E5F6B1095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F32</xm:sqref>
        </x14:conditionalFormatting>
        <x14:conditionalFormatting xmlns:xm="http://schemas.microsoft.com/office/excel/2006/main">
          <x14:cfRule type="iconSet" priority="5" id="{44B402C1-BB06-4F6C-931D-E4A01579341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F42:J42</xm:sqref>
        </x14:conditionalFormatting>
        <x14:conditionalFormatting xmlns:xm="http://schemas.microsoft.com/office/excel/2006/main">
          <x14:cfRule type="iconSet" priority="4" id="{D405019A-F882-486C-A367-FEF5424E88C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F85:H85</xm:sqref>
        </x14:conditionalFormatting>
        <x14:conditionalFormatting xmlns:xm="http://schemas.microsoft.com/office/excel/2006/main">
          <x14:cfRule type="iconSet" priority="3" id="{7DF34CEB-36E6-4411-8E78-08818A07A19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I85:J85</xm:sqref>
        </x14:conditionalFormatting>
        <x14:conditionalFormatting xmlns:xm="http://schemas.microsoft.com/office/excel/2006/main">
          <x14:cfRule type="iconSet" priority="2" id="{3A6FE034-772D-43AC-AD24-3C9751ECF0E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F92:J92</xm:sqref>
        </x14:conditionalFormatting>
        <x14:conditionalFormatting xmlns:xm="http://schemas.microsoft.com/office/excel/2006/main">
          <x14:cfRule type="iconSet" priority="1" id="{12F2BFF4-43CF-4340-8B6A-06DBA987560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F99:J99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References!$A$51:$A$56</xm:f>
          </x14:formula1>
          <xm:sqref>I6 I105 I39 I109:I110 I117 I13 I22:I24 I77 I26:I27 I29:I31 I63 I36 I33 I114 I43 I49:I50 I53 I56 I59 I45 I61 I65 I68:I69 I72:I74 I82:I84 I86 I88:I89 I91 I93:I94 I97:I98 I100 I103 I121</xm:sqref>
        </x14:dataValidation>
        <x14:dataValidation type="list" allowBlank="1" showInputMessage="1" showErrorMessage="1">
          <x14:formula1>
            <xm:f>References!$A$73:$A$77</xm:f>
          </x14:formula1>
          <xm:sqref>J6 J13 J22:J24 J26:J27 J29:J31 J33 J36 J39 J43 J45 J49:J50 J53 J56 J59 J61 J63 J65 J68:J69 J72:J74 J77 J82:J84 J86 J88:J89 J91 J93:J94 J97:J98 J100 J103 J105 J109:J110 J114 J117 J121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filterMode="1">
    <tabColor theme="4" tint="0.59999389629810485"/>
  </sheetPr>
  <dimension ref="A1:D125"/>
  <sheetViews>
    <sheetView topLeftCell="A93" zoomScale="80" zoomScaleNormal="80" workbookViewId="0">
      <selection activeCell="D106" sqref="D106"/>
    </sheetView>
  </sheetViews>
  <sheetFormatPr baseColWidth="10" defaultRowHeight="12.75"/>
  <cols>
    <col min="1" max="1" width="6" customWidth="1"/>
    <col min="2" max="2" width="47.5703125" style="357" customWidth="1"/>
    <col min="3" max="3" width="14.42578125" customWidth="1"/>
    <col min="4" max="4" width="73.140625" customWidth="1"/>
  </cols>
  <sheetData>
    <row r="1" spans="1:4">
      <c r="A1" s="374" t="s">
        <v>455</v>
      </c>
      <c r="B1" s="375" t="s">
        <v>627</v>
      </c>
      <c r="C1" s="376" t="s">
        <v>688</v>
      </c>
      <c r="D1" s="377" t="s">
        <v>687</v>
      </c>
    </row>
    <row r="2" spans="1:4" ht="76.5">
      <c r="A2" s="378" t="str">
        <f>IF('2_Maturité'!$E6=1,'2_Maturité'!$A6,"+")</f>
        <v>5.1</v>
      </c>
      <c r="B2" s="379" t="str">
        <f>IF('2_Maturité'!E6=1,'2_Maturité'!C6,"")</f>
        <v>Gouvernance de la sécurité. Il convient de garantir que la direction de l'organisme apporte à la sécurité de l'information une orientation et un soutien conformément aux exigences métier et aux lois et règlements en vigueur, notamment par l'existence de revue de direction</v>
      </c>
      <c r="C2" s="379" t="str">
        <f>IF('2_Maturité'!$E6=1,'2_Maturité'!$J6,"")</f>
        <v>Conseiller en sécurité de l'information</v>
      </c>
      <c r="D2" s="864"/>
    </row>
    <row r="3" spans="1:4" ht="63.75">
      <c r="A3" s="378" t="str">
        <f>IF('2_Maturité'!$E7=1,'2_Maturité'!$A7,"+")</f>
        <v>5.1.a</v>
      </c>
      <c r="B3" s="379" t="str">
        <f>IF('2_Maturité'!E7=1,'2_Maturité'!C7,"")</f>
        <v>Il convient que l'organisation définisse, à son plus haut niveau, une «politique de sécurité de l’information», qui soit approuvée par la direction et qui décrive l’approche adoptée pour gérer les objectifs de sécurité de l’information.</v>
      </c>
      <c r="C3" s="379">
        <f>IF('2_Maturité'!$E7=1,'2_Maturité'!$J7,"")</f>
        <v>0</v>
      </c>
      <c r="D3" s="864"/>
    </row>
    <row r="4" spans="1:4" ht="54.75" customHeight="1">
      <c r="A4" s="378" t="str">
        <f>IF('2_Maturité'!$E8=1,'2_Maturité'!$A8,"+")</f>
        <v>5.1.b</v>
      </c>
      <c r="B4" s="379" t="str">
        <f>IF('2_Maturité'!E8=1,'2_Maturité'!C8,"")</f>
        <v>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v>
      </c>
      <c r="C4" s="379">
        <f>IF('2_Maturité'!$E8=1,'2_Maturité'!$J8,"")</f>
        <v>0</v>
      </c>
      <c r="D4" s="379"/>
    </row>
    <row r="5" spans="1:4">
      <c r="A5" s="378" t="str">
        <f>IF('2_Maturité'!$E9=1,'2_Maturité'!$A9,"+")</f>
        <v>+</v>
      </c>
      <c r="B5" s="379" t="str">
        <f>IF('2_Maturité'!E9=1,'2_Maturité'!C9,"")</f>
        <v/>
      </c>
      <c r="C5" s="379" t="str">
        <f>IF('2_Maturité'!$E9=1,'2_Maturité'!$J9,"")</f>
        <v/>
      </c>
      <c r="D5" s="864"/>
    </row>
    <row r="6" spans="1:4">
      <c r="A6" s="378" t="str">
        <f>IF('2_Maturité'!$E10=1,'2_Maturité'!$A10,"+")</f>
        <v>+</v>
      </c>
      <c r="B6" s="379" t="str">
        <f>IF('2_Maturité'!E10=1,'2_Maturité'!C10,"")</f>
        <v/>
      </c>
      <c r="C6" s="379" t="str">
        <f>IF('2_Maturité'!$E10=1,'2_Maturité'!$J10,"")</f>
        <v/>
      </c>
      <c r="D6" s="864"/>
    </row>
    <row r="7" spans="1:4" hidden="1">
      <c r="A7" s="378" t="str">
        <f>IF('2_Maturité'!$E11=1,'2_Maturité'!$A11,"+")</f>
        <v>+</v>
      </c>
      <c r="B7" s="379" t="str">
        <f>IF('2_Maturité'!E11=1,'2_Maturité'!C11,"")</f>
        <v/>
      </c>
      <c r="C7" s="379" t="str">
        <f>IF('2_Maturité'!$E11=1,'2_Maturité'!$J11,"")</f>
        <v/>
      </c>
      <c r="D7" s="379"/>
    </row>
    <row r="8" spans="1:4" hidden="1">
      <c r="A8" s="378" t="str">
        <f>IF('2_Maturité'!$E12=1,'2_Maturité'!$A12,"+")</f>
        <v>+</v>
      </c>
      <c r="B8" s="379" t="str">
        <f>IF('2_Maturité'!E12=1,'2_Maturité'!C12,"")</f>
        <v/>
      </c>
      <c r="C8" s="379" t="str">
        <f>IF('2_Maturité'!$E12=1,'2_Maturité'!$J12,"")</f>
        <v/>
      </c>
      <c r="D8" s="379"/>
    </row>
    <row r="9" spans="1:4" ht="76.5">
      <c r="A9" s="378" t="str">
        <f>IF('2_Maturité'!$E13=1,'2_Maturité'!$A13,"+")</f>
        <v>6.1.1</v>
      </c>
      <c r="B9" s="379" t="str">
        <f>IF('2_Maturité'!E13=1,'2_Maturité'!C13,"")</f>
        <v>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v>
      </c>
      <c r="C9" s="379" t="str">
        <f>IF('2_Maturité'!$E13=1,'2_Maturité'!$J13,"")</f>
        <v>Conseiller en sécurité de l'information</v>
      </c>
      <c r="D9" s="864"/>
    </row>
    <row r="10" spans="1:4" ht="63.75">
      <c r="A10" s="378" t="str">
        <f>IF('2_Maturité'!$E14=1,'2_Maturité'!$A14,"+")</f>
        <v>6.1.1.a</v>
      </c>
      <c r="B10" s="379" t="str">
        <f>IF('2_Maturité'!E14=1,'2_Maturité'!C14,"")</f>
        <v>Il convient de disposer en son sein d'un service de sécurité de l’information placé sous la direction d’un conseiller en sécurité de l’information ou confier cette tâche à un service de sécurité de l’information spécialisé agréé.</v>
      </c>
      <c r="C10" s="379">
        <f>IF('2_Maturité'!$E14=1,'2_Maturité'!$J14,"")</f>
        <v>0</v>
      </c>
      <c r="D10" s="864"/>
    </row>
    <row r="11" spans="1:4">
      <c r="A11" s="378" t="str">
        <f>IF('2_Maturité'!$E15=1,'2_Maturité'!$A15,"+")</f>
        <v>+</v>
      </c>
      <c r="B11" s="379" t="str">
        <f>IF('2_Maturité'!E15=1,'2_Maturité'!C15,"")</f>
        <v/>
      </c>
      <c r="C11" s="379" t="str">
        <f>IF('2_Maturité'!$E15=1,'2_Maturité'!$J15,"")</f>
        <v/>
      </c>
      <c r="D11" s="864"/>
    </row>
    <row r="12" spans="1:4">
      <c r="A12" s="378" t="str">
        <f>IF('2_Maturité'!$E16=1,'2_Maturité'!$A16,"+")</f>
        <v>+</v>
      </c>
      <c r="B12" s="379" t="str">
        <f>IF('2_Maturité'!E16=1,'2_Maturité'!C16,"")</f>
        <v/>
      </c>
      <c r="C12" s="379" t="str">
        <f>IF('2_Maturité'!$E16=1,'2_Maturité'!$J16,"")</f>
        <v/>
      </c>
      <c r="D12" s="379"/>
    </row>
    <row r="13" spans="1:4" ht="89.25">
      <c r="A13" s="378" t="str">
        <f>IF('2_Maturité'!$E17=1,'2_Maturité'!$A17,"+")</f>
        <v>6.1.1.d</v>
      </c>
      <c r="B13" s="379" t="str">
        <f>IF('2_Maturité'!E17=1,'2_Maturité'!C17,"")</f>
        <v>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v>
      </c>
      <c r="C13" s="379">
        <f>IF('2_Maturité'!$E17=1,'2_Maturité'!$J17,"")</f>
        <v>0</v>
      </c>
      <c r="D13" s="379"/>
    </row>
    <row r="14" spans="1:4">
      <c r="A14" s="378" t="str">
        <f>IF('2_Maturité'!$E18=1,'2_Maturité'!$A18,"+")</f>
        <v>+</v>
      </c>
      <c r="B14" s="379" t="str">
        <f>IF('2_Maturité'!E18=1,'2_Maturité'!C18,"")</f>
        <v/>
      </c>
      <c r="C14" s="379" t="str">
        <f>IF('2_Maturité'!$E18=1,'2_Maturité'!$J18,"")</f>
        <v/>
      </c>
      <c r="D14" s="379"/>
    </row>
    <row r="15" spans="1:4">
      <c r="A15" s="378" t="str">
        <f>IF('2_Maturité'!$E19=1,'2_Maturité'!$A19,"+")</f>
        <v>+</v>
      </c>
      <c r="B15" s="379" t="str">
        <f>IF('2_Maturité'!E19=1,'2_Maturité'!C19,"")</f>
        <v/>
      </c>
      <c r="C15" s="379" t="str">
        <f>IF('2_Maturité'!$E19=1,'2_Maturité'!$J19,"")</f>
        <v/>
      </c>
      <c r="D15" s="379"/>
    </row>
    <row r="16" spans="1:4">
      <c r="A16" s="378" t="str">
        <f>IF('2_Maturité'!$E20=1,'2_Maturité'!$A20,"+")</f>
        <v>+</v>
      </c>
      <c r="B16" s="379" t="str">
        <f>IF('2_Maturité'!E20=1,'2_Maturité'!C20,"")</f>
        <v/>
      </c>
      <c r="C16" s="379" t="str">
        <f>IF('2_Maturité'!$E20=1,'2_Maturité'!$J20,"")</f>
        <v/>
      </c>
      <c r="D16" s="379"/>
    </row>
    <row r="17" spans="1:4">
      <c r="A17" s="378" t="str">
        <f>IF('2_Maturité'!$E21=1,'2_Maturité'!$A21,"+")</f>
        <v>+</v>
      </c>
      <c r="B17" s="379" t="str">
        <f>IF('2_Maturité'!E21=1,'2_Maturité'!C21,"")</f>
        <v/>
      </c>
      <c r="C17" s="379" t="str">
        <f>IF('2_Maturité'!$E21=1,'2_Maturité'!$J21,"")</f>
        <v/>
      </c>
      <c r="D17" s="379"/>
    </row>
    <row r="18" spans="1:4" ht="51">
      <c r="A18" s="426" t="str">
        <f>IF('2_Maturité'!$E22=1,'2_Maturité'!$A22,"+")</f>
        <v>6.1.2</v>
      </c>
      <c r="B18" s="994" t="str">
        <f>IF('2_Maturité'!E22=1,'2_Maturité'!C22,"")</f>
        <v>Il convient de séparer les tâches et les domaines de responsabilité incompatibles  pour limiter les possibilités de modification ou de mauvais usage, non autorisé ou involontaire, des actifs de l'organisation</v>
      </c>
      <c r="C18" s="994" t="str">
        <f>IF('2_Maturité'!$E22=1,'2_Maturité'!$J22,"")</f>
        <v>Conseiller en sécurité de l'information</v>
      </c>
      <c r="D18" s="995"/>
    </row>
    <row r="19" spans="1:4" ht="63.75">
      <c r="A19" s="378" t="str">
        <f>IF('2_Maturité'!$E23=1,'2_Maturité'!$A23,"+")</f>
        <v>6.1.3</v>
      </c>
      <c r="B19" s="379" t="str">
        <f>IF('2_Maturité'!E23=1,'2_Maturité'!C23,"")</f>
        <v>Le conseiller en sécurité de l'information et/ou le DPO entretiennent des relations appropriées avec les autorités compétentes, des groupes d'intérêt et/ou des associations professionnelles pertinentes dans le cadre de leurs fonctions.</v>
      </c>
      <c r="C19" s="379" t="str">
        <f>IF('2_Maturité'!$E23=1,'2_Maturité'!$J23,"")</f>
        <v>Conseiller en sécurité de l'information</v>
      </c>
      <c r="D19" s="379"/>
    </row>
    <row r="20" spans="1:4">
      <c r="A20" s="378" t="str">
        <f>IF('2_Maturité'!$E24=1,'2_Maturité'!$A24,"+")</f>
        <v>+</v>
      </c>
      <c r="B20" s="379" t="str">
        <f>IF('2_Maturité'!E24=1,'2_Maturité'!C24,"")</f>
        <v/>
      </c>
      <c r="C20" s="379" t="str">
        <f>IF('2_Maturité'!$E24=1,'2_Maturité'!$J24,"")</f>
        <v/>
      </c>
      <c r="D20" s="864"/>
    </row>
    <row r="21" spans="1:4" hidden="1">
      <c r="A21" s="378" t="str">
        <f>IF('2_Maturité'!$E25=1,'2_Maturité'!$A25,"+")</f>
        <v>+</v>
      </c>
      <c r="B21" s="379" t="str">
        <f>IF('2_Maturité'!E25=1,'2_Maturité'!C25,"")</f>
        <v/>
      </c>
      <c r="C21" s="379" t="str">
        <f>IF('2_Maturité'!$E25=1,'2_Maturité'!$J25,"")</f>
        <v/>
      </c>
      <c r="D21" s="379"/>
    </row>
    <row r="22" spans="1:4" ht="51">
      <c r="A22" s="378" t="str">
        <f>IF('2_Maturité'!$E26=1,'2_Maturité'!$A26,"+")</f>
        <v>6.2.1</v>
      </c>
      <c r="B22" s="379" t="str">
        <f>IF('2_Maturité'!E26=1,'2_Maturité'!C26,"")</f>
        <v>Il est nécessaire de prendre les mesures adéquates afin que les données sensibles enregistrées sur des médias mobiles ne soient accessibles qu’aux personnes autorisées</v>
      </c>
      <c r="C22" s="379" t="str">
        <f>IF('2_Maturité'!$E26=1,'2_Maturité'!$J26,"")</f>
        <v xml:space="preserve">ICT Manager </v>
      </c>
      <c r="D22" s="379"/>
    </row>
    <row r="23" spans="1:4" ht="89.25">
      <c r="A23" s="378" t="str">
        <f>IF('2_Maturité'!$E27=1,'2_Maturité'!$A27,"+")</f>
        <v>6.2.2</v>
      </c>
      <c r="B23" s="379" t="str">
        <f>IF('2_Maturité'!E27=1,'2_Maturité'!C27,"")</f>
        <v>.Il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v>
      </c>
      <c r="C23" s="379" t="str">
        <f>IF('2_Maturité'!$E27=1,'2_Maturité'!$J27,"")</f>
        <v xml:space="preserve">ICT Manager </v>
      </c>
      <c r="D23" s="379"/>
    </row>
    <row r="24" spans="1:4" hidden="1">
      <c r="A24" s="378" t="str">
        <f>IF('2_Maturité'!$E28=1,'2_Maturité'!$A28,"+")</f>
        <v>+</v>
      </c>
      <c r="B24" s="379" t="str">
        <f>IF('2_Maturité'!E28=1,'2_Maturité'!C28,"")</f>
        <v/>
      </c>
      <c r="C24" s="379" t="str">
        <f>IF('2_Maturité'!$E28=1,'2_Maturité'!$J28,"")</f>
        <v/>
      </c>
      <c r="D24" s="379"/>
    </row>
    <row r="25" spans="1:4" ht="136.5" customHeight="1">
      <c r="A25" s="378" t="str">
        <f>IF('2_Maturité'!$E29=1,'2_Maturité'!$A29,"+")</f>
        <v>7.1</v>
      </c>
      <c r="B25" s="379" t="str">
        <f>IF('2_Maturité'!E29=1,'2_Maturité'!C29,"")</f>
        <v>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v>
      </c>
      <c r="C25" s="379" t="str">
        <f>IF('2_Maturité'!$E29=1,'2_Maturité'!$J29,"")</f>
        <v>Conseiller en sécurité de l'information</v>
      </c>
      <c r="D25" s="379"/>
    </row>
    <row r="26" spans="1:4" ht="51">
      <c r="A26" s="378" t="str">
        <f>IF('2_Maturité'!$E30=1,'2_Maturité'!$A30,"+")</f>
        <v>7.2</v>
      </c>
      <c r="B26" s="379" t="str">
        <f>IF('2_Maturité'!E30=1,'2_Maturité'!C30,"")</f>
        <v>Il est nécessaire que la direction demande à tous les salariés et sous-traitants d'appliquer les règles de sécurité d'information conformément aux politiques  et aux procédures en vigueur dans l'organisation</v>
      </c>
      <c r="C26" s="379" t="str">
        <f>IF('2_Maturité'!$E30=1,'2_Maturité'!$J30,"")</f>
        <v>Conseiller en sécurité de l'information</v>
      </c>
      <c r="D26" s="864"/>
    </row>
    <row r="27" spans="1:4">
      <c r="A27" s="378" t="str">
        <f>IF('2_Maturité'!$E31=1,'2_Maturité'!$A31,"+")</f>
        <v>+</v>
      </c>
      <c r="B27" s="379" t="str">
        <f>IF('2_Maturité'!E31=1,'2_Maturité'!C31,"")</f>
        <v/>
      </c>
      <c r="C27" s="379" t="str">
        <f>IF('2_Maturité'!$E31=1,'2_Maturité'!$J31,"")</f>
        <v/>
      </c>
      <c r="D27" s="864"/>
    </row>
    <row r="28" spans="1:4" hidden="1">
      <c r="A28" s="378" t="str">
        <f>IF('2_Maturité'!$E32=1,'2_Maturité'!$A32,"+")</f>
        <v>+</v>
      </c>
      <c r="B28" s="379" t="str">
        <f>IF('2_Maturité'!E32=1,'2_Maturité'!C32,"")</f>
        <v/>
      </c>
      <c r="C28" s="379" t="str">
        <f>IF('2_Maturité'!$E32=1,'2_Maturité'!$J32,"")</f>
        <v/>
      </c>
      <c r="D28" s="379"/>
    </row>
    <row r="29" spans="1:4" ht="114.75">
      <c r="A29" s="378" t="str">
        <f>IF('2_Maturité'!$E33=1,'2_Maturité'!$A33,"+")</f>
        <v>8.1</v>
      </c>
      <c r="B29" s="379" t="str">
        <f>IF('2_Maturité'!E33=1,'2_Maturité'!C33,"")</f>
        <v>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v>
      </c>
      <c r="C29" s="379" t="str">
        <f>IF('2_Maturité'!$E33=1,'2_Maturité'!$J33,"")</f>
        <v>Conseiller en sécurité de l'information</v>
      </c>
      <c r="D29" s="864"/>
    </row>
    <row r="30" spans="1:4" ht="25.5">
      <c r="A30" s="378" t="str">
        <f>IF('2_Maturité'!$E34=1,'2_Maturité'!$A34,"+")</f>
        <v>8.1a</v>
      </c>
      <c r="B30" s="379" t="str">
        <f>IF('2_Maturité'!E34=1,'2_Maturité'!C34,"")</f>
        <v>Il est nécessaire d'établir et appliquer un code de bonne conduite pour l’usage des outils informatique</v>
      </c>
      <c r="C30" s="379">
        <f>IF('2_Maturité'!$E34=1,'2_Maturité'!$J34,"")</f>
        <v>0</v>
      </c>
      <c r="D30" s="864"/>
    </row>
    <row r="31" spans="1:4" ht="51">
      <c r="A31" s="378" t="str">
        <f>IF('2_Maturité'!$E35=1,'2_Maturité'!$A35,"+")</f>
        <v>8.1.b</v>
      </c>
      <c r="B31" s="379" t="str">
        <f>IF('2_Maturité'!E35=1,'2_Maturité'!C35,"")</f>
        <v>Il est nécessaire que tous les salariés et les utilisateurs tiers restituent la totalité des actifs de l'organisation  qu'ils ont en leur possession au terme de la période d'empli, du contrat ou de l'accord</v>
      </c>
      <c r="C31" s="379">
        <f>IF('2_Maturité'!$E35=1,'2_Maturité'!$J35,"")</f>
        <v>0</v>
      </c>
      <c r="D31" s="379"/>
    </row>
    <row r="32" spans="1:4">
      <c r="A32" s="378" t="str">
        <f>IF('2_Maturité'!$E36=1,'2_Maturité'!$A36,"+")</f>
        <v>+</v>
      </c>
      <c r="B32" s="379" t="str">
        <f>IF('2_Maturité'!E36=1,'2_Maturité'!C36,"")</f>
        <v/>
      </c>
      <c r="C32" s="379" t="str">
        <f>IF('2_Maturité'!$E36=1,'2_Maturité'!$J36,"")</f>
        <v/>
      </c>
      <c r="D32" s="864"/>
    </row>
    <row r="33" spans="1:4">
      <c r="A33" s="378" t="str">
        <f>IF('2_Maturité'!$E37=1,'2_Maturité'!$A37,"+")</f>
        <v>+</v>
      </c>
      <c r="B33" s="379" t="str">
        <f>IF('2_Maturité'!E37=1,'2_Maturité'!C37,"")</f>
        <v/>
      </c>
      <c r="C33" s="379" t="str">
        <f>IF('2_Maturité'!$E37=1,'2_Maturité'!$J37,"")</f>
        <v/>
      </c>
      <c r="D33" s="379"/>
    </row>
    <row r="34" spans="1:4">
      <c r="A34" s="378" t="str">
        <f>IF('2_Maturité'!$E38=1,'2_Maturité'!$A38,"+")</f>
        <v>+</v>
      </c>
      <c r="B34" s="379" t="str">
        <f>IF('2_Maturité'!E38=1,'2_Maturité'!C38,"")</f>
        <v/>
      </c>
      <c r="C34" s="379" t="str">
        <f>IF('2_Maturité'!$E38=1,'2_Maturité'!$J38,"")</f>
        <v/>
      </c>
      <c r="D34" s="379"/>
    </row>
    <row r="35" spans="1:4" ht="38.25">
      <c r="A35" s="378" t="str">
        <f>IF('2_Maturité'!$E39=1,'2_Maturité'!$A39,"+")</f>
        <v>8.3</v>
      </c>
      <c r="B35" s="379" t="str">
        <f>IF('2_Maturité'!E39=1,'2_Maturité'!C39,"")</f>
        <v xml:space="preserve">Il convient de disposer de procédures de gestion des supports amovibles conformément au plan de classification adopté par l'organisation </v>
      </c>
      <c r="C35" s="379" t="str">
        <f>IF('2_Maturité'!$E39=1,'2_Maturité'!$J39,"")</f>
        <v xml:space="preserve">ICT Manager </v>
      </c>
      <c r="D35" s="864"/>
    </row>
    <row r="36" spans="1:4">
      <c r="A36" s="378" t="str">
        <f>IF('2_Maturité'!$E40=1,'2_Maturité'!$A40,"+")</f>
        <v>+</v>
      </c>
      <c r="B36" s="379" t="str">
        <f>IF('2_Maturité'!E40=1,'2_Maturité'!C40,"")</f>
        <v/>
      </c>
      <c r="C36" s="379" t="str">
        <f>IF('2_Maturité'!$E40=1,'2_Maturité'!$J40,"")</f>
        <v/>
      </c>
      <c r="D36" s="864"/>
    </row>
    <row r="37" spans="1:4">
      <c r="A37" s="378" t="str">
        <f>IF('2_Maturité'!$E41=1,'2_Maturité'!$A41,"+")</f>
        <v>+</v>
      </c>
      <c r="B37" s="379" t="str">
        <f>IF('2_Maturité'!E41=1,'2_Maturité'!C41,"")</f>
        <v/>
      </c>
      <c r="C37" s="379" t="str">
        <f>IF('2_Maturité'!$E41=1,'2_Maturité'!$J41,"")</f>
        <v/>
      </c>
      <c r="D37" s="864"/>
    </row>
    <row r="38" spans="1:4" hidden="1">
      <c r="A38" s="378" t="str">
        <f>IF('2_Maturité'!$E42=1,'2_Maturité'!$A42,"+")</f>
        <v>+</v>
      </c>
      <c r="B38" s="379" t="str">
        <f>IF('2_Maturité'!E42=1,'2_Maturité'!C42,"")</f>
        <v/>
      </c>
      <c r="C38" s="379" t="str">
        <f>IF('2_Maturité'!$E42=1,'2_Maturité'!$J42,"")</f>
        <v/>
      </c>
      <c r="D38" s="379"/>
    </row>
    <row r="39" spans="1:4" ht="89.25">
      <c r="A39" s="378" t="str">
        <f>IF('2_Maturité'!$E43=1,'2_Maturité'!$A43,"+")</f>
        <v>9.1</v>
      </c>
      <c r="B39" s="379" t="str">
        <f>IF('2_Maturité'!E43=1,'2_Maturité'!C43,"")</f>
        <v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v>
      </c>
      <c r="C39" s="379" t="str">
        <f>IF('2_Maturité'!$E43=1,'2_Maturité'!$J43,"")</f>
        <v>Gestionnaire du traitement de l'information</v>
      </c>
      <c r="D39" s="864"/>
    </row>
    <row r="40" spans="1:4" ht="51">
      <c r="A40" s="378" t="str">
        <f>IF('2_Maturité'!$E44=1,'2_Maturité'!$A44,"+")</f>
        <v>9.1.a</v>
      </c>
      <c r="B40" s="379" t="str">
        <f>IF('2_Maturité'!E44=1,'2_Maturité'!C44,"")</f>
        <v xml:space="preserve">Il est nécessaire de prendre les mesures adéquates afin que toute personne n’ait uniquement accès qu’aux applications pour lesquels elle a spécifiquement reçu une autorisation. </v>
      </c>
      <c r="C40" s="379">
        <f>IF('2_Maturité'!$E44=1,'2_Maturité'!$J44,"")</f>
        <v>0</v>
      </c>
      <c r="D40" s="379"/>
    </row>
    <row r="41" spans="1:4" ht="114.75">
      <c r="A41" s="378" t="str">
        <f>IF('2_Maturité'!$E45=1,'2_Maturité'!$A45,"+")</f>
        <v>9.2</v>
      </c>
      <c r="B41" s="379" t="str">
        <f>IF('2_Maturité'!E45=1,'2_Maturité'!C45,"")</f>
        <v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v>
      </c>
      <c r="C41" s="379" t="str">
        <f>IF('2_Maturité'!$E45=1,'2_Maturité'!$J45,"")</f>
        <v>Gestionnaire du traitement de l'information</v>
      </c>
      <c r="D41" s="864"/>
    </row>
    <row r="42" spans="1:4" ht="38.25">
      <c r="A42" s="378" t="str">
        <f>IF('2_Maturité'!$E46=1,'2_Maturité'!$A46,"+")</f>
        <v>9.2.a</v>
      </c>
      <c r="B42" s="379" t="str">
        <f>IF('2_Maturité'!E46=1,'2_Maturité'!C46,"")</f>
        <v>Il est nécessaire d'établir un processus formel d'enregistrement et de désinscriptions des utilisateurs pour permettre attibution des droits d'accès</v>
      </c>
      <c r="C42" s="379">
        <f>IF('2_Maturité'!$E46=1,'2_Maturité'!$J46,"")</f>
        <v>0</v>
      </c>
      <c r="D42" s="379"/>
    </row>
    <row r="43" spans="1:4">
      <c r="A43" s="378" t="str">
        <f>IF('2_Maturité'!$E47=1,'2_Maturité'!$A47,"+")</f>
        <v>+</v>
      </c>
      <c r="B43" s="379" t="str">
        <f>IF('2_Maturité'!E47=1,'2_Maturité'!C47,"")</f>
        <v/>
      </c>
      <c r="C43" s="379" t="str">
        <f>IF('2_Maturité'!$E47=1,'2_Maturité'!$J47,"")</f>
        <v/>
      </c>
      <c r="D43" s="379"/>
    </row>
    <row r="44" spans="1:4">
      <c r="A44" s="378" t="str">
        <f>IF('2_Maturité'!$E48=1,'2_Maturité'!$A48,"+")</f>
        <v>+</v>
      </c>
      <c r="B44" s="379" t="str">
        <f>IF('2_Maturité'!E48=1,'2_Maturité'!C48,"")</f>
        <v/>
      </c>
      <c r="C44" s="379" t="str">
        <f>IF('2_Maturité'!$E48=1,'2_Maturité'!$J48,"")</f>
        <v/>
      </c>
      <c r="D44" s="864"/>
    </row>
    <row r="45" spans="1:4" ht="38.25">
      <c r="A45" s="378" t="str">
        <f>IF('2_Maturité'!$E49=1,'2_Maturité'!$A49,"+")</f>
        <v>9.3</v>
      </c>
      <c r="B45" s="379" t="str">
        <f>IF('2_Maturité'!E49=1,'2_Maturité'!C49,"")</f>
        <v xml:space="preserve">Il convient que les utilisateurs suivent les pratiques de l'organisation pour l'utilisation des informations secrètes d'authentification </v>
      </c>
      <c r="C45" s="379" t="str">
        <f>IF('2_Maturité'!$E49=1,'2_Maturité'!$J49,"")</f>
        <v xml:space="preserve">ICT Manager </v>
      </c>
      <c r="D45" s="864"/>
    </row>
    <row r="46" spans="1:4" ht="63.75">
      <c r="A46" s="378" t="str">
        <f>IF('2_Maturité'!$E50=1,'2_Maturité'!$A50,"+")</f>
        <v>9.4</v>
      </c>
      <c r="B46" s="379" t="str">
        <f>IF('2_Maturité'!E50=1,'2_Maturité'!C50,"")</f>
        <v>Il convient que l'accès à l'information et aux fonctions d'application système doit être restreint pour les utilisateurs et le personnel chargé de l'assistance technique conformément  à la politique de controle d'accès.</v>
      </c>
      <c r="C46" s="379" t="str">
        <f>IF('2_Maturité'!$E50=1,'2_Maturité'!$J50,"")</f>
        <v>Gestionnaire du traitement de l'information</v>
      </c>
      <c r="D46" s="864"/>
    </row>
    <row r="47" spans="1:4" ht="25.5">
      <c r="A47" s="378" t="str">
        <f>IF('2_Maturité'!$E51=1,'2_Maturité'!$A51,"+")</f>
        <v>9.4.a</v>
      </c>
      <c r="B47" s="379" t="str">
        <f>IF('2_Maturité'!E51=1,'2_Maturité'!C51,"")</f>
        <v>La session d’authentification pour l'accès aux données doit être sécurisé .</v>
      </c>
      <c r="C47" s="379">
        <f>IF('2_Maturité'!$E51=1,'2_Maturité'!$J51,"")</f>
        <v>0</v>
      </c>
      <c r="D47" s="379"/>
    </row>
    <row r="48" spans="1:4" ht="127.5">
      <c r="A48" s="378" t="str">
        <f>IF('2_Maturité'!$E52=1,'2_Maturité'!$A52,"+")</f>
        <v>9.4.b</v>
      </c>
      <c r="B48" s="379" t="str">
        <f>IF('2_Maturité'!E52=1,'2_Maturité'!C52,"")</f>
        <v>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v>
      </c>
      <c r="C48" s="379">
        <f>IF('2_Maturité'!$E52=1,'2_Maturité'!$J52,"")</f>
        <v>0</v>
      </c>
      <c r="D48" s="379"/>
    </row>
    <row r="49" spans="1:4">
      <c r="A49" s="378" t="str">
        <f>IF('2_Maturité'!$E53=1,'2_Maturité'!$A53,"+")</f>
        <v>+</v>
      </c>
      <c r="B49" s="379" t="str">
        <f>IF('2_Maturité'!E53=1,'2_Maturité'!C53,"")</f>
        <v/>
      </c>
      <c r="C49" s="379" t="str">
        <f>IF('2_Maturité'!$E53=1,'2_Maturité'!$J53,"")</f>
        <v/>
      </c>
      <c r="D49" s="379"/>
    </row>
    <row r="50" spans="1:4">
      <c r="A50" s="378" t="str">
        <f>IF('2_Maturité'!$E54=1,'2_Maturité'!$A54,"+")</f>
        <v>+</v>
      </c>
      <c r="B50" s="379" t="str">
        <f>IF('2_Maturité'!E54=1,'2_Maturité'!C54,"")</f>
        <v/>
      </c>
      <c r="C50" s="379" t="str">
        <f>IF('2_Maturité'!$E54=1,'2_Maturité'!$J54,"")</f>
        <v/>
      </c>
      <c r="D50" s="379"/>
    </row>
    <row r="51" spans="1:4" hidden="1">
      <c r="A51" s="378" t="str">
        <f>IF('2_Maturité'!$E55=1,'2_Maturité'!$A55,"+")</f>
        <v>+</v>
      </c>
      <c r="B51" s="379" t="str">
        <f>IF('2_Maturité'!E55=1,'2_Maturité'!C55,"")</f>
        <v/>
      </c>
      <c r="C51" s="379" t="str">
        <f>IF('2_Maturité'!$E55=1,'2_Maturité'!$J55,"")</f>
        <v/>
      </c>
      <c r="D51" s="379"/>
    </row>
    <row r="52" spans="1:4">
      <c r="A52" s="378" t="str">
        <f>IF('2_Maturité'!$E56=1,'2_Maturité'!$A56,"+")</f>
        <v>+</v>
      </c>
      <c r="B52" s="379" t="str">
        <f>IF('2_Maturité'!E56=1,'2_Maturité'!C56,"")</f>
        <v/>
      </c>
      <c r="C52" s="379" t="str">
        <f>IF('2_Maturité'!$E56=1,'2_Maturité'!$J56,"")</f>
        <v/>
      </c>
      <c r="D52" s="864"/>
    </row>
    <row r="53" spans="1:4">
      <c r="A53" s="378" t="str">
        <f>IF('2_Maturité'!$E57=1,'2_Maturité'!$A57,"+")</f>
        <v>+</v>
      </c>
      <c r="B53" s="379" t="str">
        <f>IF('2_Maturité'!E57=1,'2_Maturité'!C57,"")</f>
        <v/>
      </c>
      <c r="C53" s="379" t="str">
        <f>IF('2_Maturité'!$E57=1,'2_Maturité'!$J57,"")</f>
        <v/>
      </c>
      <c r="D53" s="379"/>
    </row>
    <row r="54" spans="1:4" hidden="1">
      <c r="A54" s="378" t="str">
        <f>IF('2_Maturité'!$E58=1,'2_Maturité'!$A58,"+")</f>
        <v>+</v>
      </c>
      <c r="B54" s="379" t="str">
        <f>IF('2_Maturité'!E58=1,'2_Maturité'!C58,"")</f>
        <v/>
      </c>
      <c r="C54" s="379" t="str">
        <f>IF('2_Maturité'!$E58=1,'2_Maturité'!$J58,"")</f>
        <v/>
      </c>
      <c r="D54" s="379"/>
    </row>
    <row r="55" spans="1:4" ht="63.75">
      <c r="A55" s="378" t="str">
        <f>IF('2_Maturité'!$E59=1,'2_Maturité'!$A59,"+")</f>
        <v>11.1</v>
      </c>
      <c r="B55" s="379" t="str">
        <f>IF('2_Maturité'!E59=1,'2_Maturité'!C59,"")</f>
        <v xml:space="preserve">Les supports des données  ainsi que les systèmes informatiques les traitant doivent être placés dans des locaux identifiés et protégés et dont l’accès est limité aux seules personnes autorisées et aux seules heures justifiées par leur fonction. </v>
      </c>
      <c r="C55" s="379" t="str">
        <f>IF('2_Maturité'!$E59=1,'2_Maturité'!$J59,"")</f>
        <v xml:space="preserve">ICT Manager </v>
      </c>
      <c r="D55" s="864"/>
    </row>
    <row r="56" spans="1:4" ht="38.25">
      <c r="A56" s="378" t="str">
        <f>IF('2_Maturité'!$E60=1,'2_Maturité'!$A60,"+")</f>
        <v>11.1.a</v>
      </c>
      <c r="B56" s="379" t="str">
        <f>IF('2_Maturité'!E60=1,'2_Maturité'!C60,"")</f>
        <v>Les zones sécurisées doivent être protégées par des contrôles adéquats à l'entrée pour s'assurer que seul le personnel autorisé est admis</v>
      </c>
      <c r="C56" s="379">
        <f>IF('2_Maturité'!$E60=1,'2_Maturité'!$J60,"")</f>
        <v>0</v>
      </c>
      <c r="D56" s="379"/>
    </row>
    <row r="57" spans="1:4" ht="51">
      <c r="A57" s="378" t="str">
        <f>IF('2_Maturité'!$E61=1,'2_Maturité'!$A61,"+")</f>
        <v>11.2</v>
      </c>
      <c r="B57" s="379" t="str">
        <f>IF('2_Maturité'!E61=1,'2_Maturité'!C61,"")</f>
        <v>Des dispositifs de prévention, de détection et de traitement de dangers physiques tels que les incendies ou les inondations doivent être installés et régulièrement contrôlés.</v>
      </c>
      <c r="C57" s="379" t="str">
        <f>IF('2_Maturité'!$E61=1,'2_Maturité'!$J61,"")</f>
        <v xml:space="preserve">ICT Manager </v>
      </c>
      <c r="D57" s="864"/>
    </row>
    <row r="58" spans="1:4">
      <c r="A58" s="378" t="str">
        <f>IF('2_Maturité'!$E62=1,'2_Maturité'!$A62,"+")</f>
        <v>+</v>
      </c>
      <c r="B58" s="379" t="str">
        <f>IF('2_Maturité'!E62=1,'2_Maturité'!C62,"")</f>
        <v/>
      </c>
      <c r="C58" s="379" t="str">
        <f>IF('2_Maturité'!$E62=1,'2_Maturité'!$J62,"")</f>
        <v/>
      </c>
      <c r="D58" s="379"/>
    </row>
    <row r="59" spans="1:4">
      <c r="A59" s="378" t="str">
        <f>IF('2_Maturité'!$E63=1,'2_Maturité'!$A63,"+")</f>
        <v>+</v>
      </c>
      <c r="B59" s="379" t="str">
        <f>IF('2_Maturité'!E63=1,'2_Maturité'!C63,"")</f>
        <v/>
      </c>
      <c r="C59" s="379" t="str">
        <f>IF('2_Maturité'!$E63=1,'2_Maturité'!$J63,"")</f>
        <v/>
      </c>
      <c r="D59" s="864"/>
    </row>
    <row r="60" spans="1:4">
      <c r="A60" s="378" t="str">
        <f>IF('2_Maturité'!$E64=1,'2_Maturité'!$A64,"+")</f>
        <v>+</v>
      </c>
      <c r="B60" s="379" t="str">
        <f>IF('2_Maturité'!E64=1,'2_Maturité'!C64,"")</f>
        <v/>
      </c>
      <c r="C60" s="379" t="str">
        <f>IF('2_Maturité'!$E64=1,'2_Maturité'!$J64,"")</f>
        <v/>
      </c>
      <c r="D60" s="873"/>
    </row>
    <row r="61" spans="1:4" ht="63" customHeight="1">
      <c r="A61" s="378" t="str">
        <f>IF('2_Maturité'!$E65=1,'2_Maturité'!$A65,"+")</f>
        <v>11.4</v>
      </c>
      <c r="B61" s="379" t="str">
        <f>IF('2_Maturité'!E65=1,'2_Maturité'!C65,"")</f>
        <v>Il convient que les utilisateurs s'assurent que les matériels  non surveillés sont dotés d'une protection appropriée</v>
      </c>
      <c r="C61" s="379" t="str">
        <f>IF('2_Maturité'!$E65=1,'2_Maturité'!$J65,"")</f>
        <v>Conseiller en sécurité de l'information</v>
      </c>
      <c r="D61" s="864"/>
    </row>
    <row r="62" spans="1:4" ht="63.75">
      <c r="A62" s="378" t="str">
        <f>IF('2_Maturité'!$E66=1,'2_Maturité'!$A66,"+")</f>
        <v>11.4.a</v>
      </c>
      <c r="B62" s="379" t="str">
        <f>IF('2_Maturité'!E66=1,'2_Maturité'!C66,"")</f>
        <v>Lorsque le niveau de sécurité l'exige, il convient d'adopter une politique du bureau propre pour les documents papier et les supports de stockage amovibles, une politique de l'écran vide pour les moyens de traitement de l'information</v>
      </c>
      <c r="C62" s="379">
        <f>IF('2_Maturité'!$E66=1,'2_Maturité'!$J66,"")</f>
        <v>0</v>
      </c>
      <c r="D62" s="871"/>
    </row>
    <row r="63" spans="1:4" hidden="1">
      <c r="A63" s="378" t="str">
        <f>IF('2_Maturité'!$E67=1,'2_Maturité'!$A67,"+")</f>
        <v>+</v>
      </c>
      <c r="B63" s="379" t="str">
        <f>IF('2_Maturité'!E67=1,'2_Maturité'!C67,"")</f>
        <v/>
      </c>
      <c r="C63" s="379" t="str">
        <f>IF('2_Maturité'!$E67=1,'2_Maturité'!$J67,"")</f>
        <v/>
      </c>
      <c r="D63" s="379"/>
    </row>
    <row r="64" spans="1:4" ht="51">
      <c r="A64" s="378" t="str">
        <f>IF('2_Maturité'!$E68=1,'2_Maturité'!$A68,"+")</f>
        <v>12.1</v>
      </c>
      <c r="B64" s="379" t="str">
        <f>IF('2_Maturité'!E68=1,'2_Maturité'!C68,"")</f>
        <v>Il est nécessaire de formaliser  une cartographie des composants de l'infrastructure et les procédures d'exploitaton. Ceux -ci doivent être mises à jour régulièrement.</v>
      </c>
      <c r="C64" s="379" t="str">
        <f>IF('2_Maturité'!$E68=1,'2_Maturité'!$J68,"")</f>
        <v xml:space="preserve">ICT Manager </v>
      </c>
      <c r="D64" s="864"/>
    </row>
    <row r="65" spans="1:4" ht="103.5" customHeight="1">
      <c r="A65" s="378" t="str">
        <f>IF('2_Maturité'!$E69=1,'2_Maturité'!$A69,"+")</f>
        <v>12.2</v>
      </c>
      <c r="B65" s="379" t="str">
        <f>IF('2_Maturité'!E69=1,'2_Maturité'!C69,"")</f>
        <v>Il est nécessaire de contrôler les changements apportés aux systèmes et moyens de traitement de l’information.</v>
      </c>
      <c r="C65" s="379" t="str">
        <f>IF('2_Maturité'!$E69=1,'2_Maturité'!$J69,"")</f>
        <v>Responsable Développement</v>
      </c>
      <c r="D65" s="379"/>
    </row>
    <row r="66" spans="1:4">
      <c r="A66" s="378" t="str">
        <f>IF('2_Maturité'!$E70=1,'2_Maturité'!$A70,"+")</f>
        <v>+</v>
      </c>
      <c r="B66" s="379" t="str">
        <f>IF('2_Maturité'!E70=1,'2_Maturité'!C70,"")</f>
        <v/>
      </c>
      <c r="C66" s="379" t="str">
        <f>IF('2_Maturité'!$E70=1,'2_Maturité'!$J70,"")</f>
        <v/>
      </c>
      <c r="D66" s="379"/>
    </row>
    <row r="67" spans="1:4">
      <c r="A67" s="378" t="str">
        <f>IF('2_Maturité'!$E71=1,'2_Maturité'!$A71,"+")</f>
        <v>+</v>
      </c>
      <c r="B67" s="379" t="str">
        <f>IF('2_Maturité'!E71=1,'2_Maturité'!C71,"")</f>
        <v/>
      </c>
      <c r="C67" s="379" t="str">
        <f>IF('2_Maturité'!$E71=1,'2_Maturité'!$J71,"")</f>
        <v/>
      </c>
      <c r="D67" s="379"/>
    </row>
    <row r="68" spans="1:4">
      <c r="A68" s="378" t="str">
        <f>IF('2_Maturité'!$E72=1,'2_Maturité'!$A72,"+")</f>
        <v>+</v>
      </c>
      <c r="B68" s="379" t="str">
        <f>IF('2_Maturité'!E72=1,'2_Maturité'!C72,"")</f>
        <v/>
      </c>
      <c r="C68" s="379" t="str">
        <f>IF('2_Maturité'!$E72=1,'2_Maturité'!$J72,"")</f>
        <v/>
      </c>
      <c r="D68" s="864"/>
    </row>
    <row r="69" spans="1:4" ht="51">
      <c r="A69" s="378" t="str">
        <f>IF('2_Maturité'!$E73=1,'2_Maturité'!$A73,"+")</f>
        <v>12.4</v>
      </c>
      <c r="B69" s="379" t="str">
        <f>IF('2_Maturité'!E73=1,'2_Maturité'!C73,"")</f>
        <v>Des mesures de détection, de prévention et de restauration adéquates doivent être implémentées afin de protéger le système d’information contre les logiciels malveillants.</v>
      </c>
      <c r="C69" s="379" t="str">
        <f>IF('2_Maturité'!$E73=1,'2_Maturité'!$J73,"")</f>
        <v xml:space="preserve">ICT Manager </v>
      </c>
      <c r="D69" s="864"/>
    </row>
    <row r="70" spans="1:4" ht="89.25">
      <c r="A70" s="378" t="str">
        <f>IF('2_Maturité'!$E74=1,'2_Maturité'!$A74,"+")</f>
        <v>12.5</v>
      </c>
      <c r="B70" s="379" t="str">
        <f>IF('2_Maturité'!E74=1,'2_Maturité'!C74,"")</f>
        <v>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v>
      </c>
      <c r="C70" s="379" t="str">
        <f>IF('2_Maturité'!$E74=1,'2_Maturité'!$J74,"")</f>
        <v xml:space="preserve">ICT Manager </v>
      </c>
      <c r="D70" s="864"/>
    </row>
    <row r="71" spans="1:4" ht="38.25">
      <c r="A71" s="378" t="str">
        <f>IF('2_Maturité'!$E75=1,'2_Maturité'!$A75,"+")</f>
        <v>12.5.a</v>
      </c>
      <c r="B71" s="379" t="str">
        <f>IF('2_Maturité'!E75=1,'2_Maturité'!C75,"")</f>
        <v>Des procédures formelles relatives à la création, l’activation et la restauration des données de sauvegarde doivent être créés et appliquées.</v>
      </c>
      <c r="C71" s="379">
        <f>IF('2_Maturité'!$E75=1,'2_Maturité'!$J75,"")</f>
        <v>0</v>
      </c>
      <c r="D71" s="379"/>
    </row>
    <row r="72" spans="1:4">
      <c r="A72" s="378" t="str">
        <f>IF('2_Maturité'!$E76=1,'2_Maturité'!$A76,"+")</f>
        <v>+</v>
      </c>
      <c r="B72" s="379" t="str">
        <f>IF('2_Maturité'!E76=1,'2_Maturité'!C76,"")</f>
        <v/>
      </c>
      <c r="C72" s="379" t="str">
        <f>IF('2_Maturité'!$E76=1,'2_Maturité'!$J76,"")</f>
        <v/>
      </c>
      <c r="D72" s="379"/>
    </row>
    <row r="73" spans="1:4" ht="25.5">
      <c r="A73" s="378" t="str">
        <f>IF('2_Maturité'!$E77=1,'2_Maturité'!$A77,"+")</f>
        <v>12.6</v>
      </c>
      <c r="B73" s="379" t="str">
        <f>IF('2_Maturité'!E77=1,'2_Maturité'!C77,"")</f>
        <v xml:space="preserve">Des mécanismes de journalisation, de traçage et de surveillance doivent être mises en œuvre. </v>
      </c>
      <c r="C73" s="379" t="str">
        <f>IF('2_Maturité'!$E77=1,'2_Maturité'!$J77,"")</f>
        <v xml:space="preserve">ICT Manager </v>
      </c>
      <c r="D73" s="864"/>
    </row>
    <row r="74" spans="1:4" ht="89.25">
      <c r="A74" s="378" t="str">
        <f>IF('2_Maturité'!$E78=1,'2_Maturité'!$A78,"+")</f>
        <v>12.6.a</v>
      </c>
      <c r="B74" s="379" t="str">
        <f>IF('2_Maturité'!E78=1,'2_Maturité'!C78,"")</f>
        <v>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v>
      </c>
      <c r="C74" s="379">
        <f>IF('2_Maturité'!$E78=1,'2_Maturité'!$J78,"")</f>
        <v>0</v>
      </c>
      <c r="D74" s="379"/>
    </row>
    <row r="75" spans="1:4">
      <c r="A75" s="378" t="str">
        <f>IF('2_Maturité'!$E79=1,'2_Maturité'!$A79,"+")</f>
        <v>+</v>
      </c>
      <c r="B75" s="379" t="str">
        <f>IF('2_Maturité'!E79=1,'2_Maturité'!C79,"")</f>
        <v/>
      </c>
      <c r="C75" s="379" t="str">
        <f>IF('2_Maturité'!$E79=1,'2_Maturité'!$J79,"")</f>
        <v/>
      </c>
      <c r="D75" s="379"/>
    </row>
    <row r="76" spans="1:4">
      <c r="A76" s="378" t="str">
        <f>IF('2_Maturité'!$E80=1,'2_Maturité'!$A80,"+")</f>
        <v>+</v>
      </c>
      <c r="B76" s="379" t="str">
        <f>IF('2_Maturité'!E80=1,'2_Maturité'!C80,"")</f>
        <v/>
      </c>
      <c r="C76" s="379" t="str">
        <f>IF('2_Maturité'!$E80=1,'2_Maturité'!$J80,"")</f>
        <v/>
      </c>
      <c r="D76" s="379"/>
    </row>
    <row r="77" spans="1:4">
      <c r="A77" s="378" t="str">
        <f>IF('2_Maturité'!$E81=1,'2_Maturité'!$A81,"+")</f>
        <v>+</v>
      </c>
      <c r="B77" s="379" t="str">
        <f>IF('2_Maturité'!E81=1,'2_Maturité'!C81,"")</f>
        <v/>
      </c>
      <c r="C77" s="379" t="str">
        <f>IF('2_Maturité'!$E81=1,'2_Maturité'!$J81,"")</f>
        <v/>
      </c>
      <c r="D77" s="379"/>
    </row>
    <row r="78" spans="1:4" ht="63.75">
      <c r="A78" s="378" t="str">
        <f>IF('2_Maturité'!$E82=1,'2_Maturité'!$A82,"+")</f>
        <v>12.7</v>
      </c>
      <c r="B78" s="379" t="str">
        <f>IF('2_Maturité'!E82=1,'2_Maturité'!C82,"")</f>
        <v>Il est nécessaire de disposer de procédures pour la mise en production de nouvelles applications et la réalisation d’adaptations aux applications existantes afin d'éviter qu’une seule et même personne n'assure le contrôle de l’ensemble de ce processus.</v>
      </c>
      <c r="C78" s="379" t="str">
        <f>IF('2_Maturité'!$E82=1,'2_Maturité'!$J82,"")</f>
        <v xml:space="preserve">ICT Manager </v>
      </c>
      <c r="D78" s="864"/>
    </row>
    <row r="79" spans="1:4" ht="38.25">
      <c r="A79" s="378" t="str">
        <f>IF('2_Maturité'!$E83=1,'2_Maturité'!$A83,"+")</f>
        <v>12.8</v>
      </c>
      <c r="B79" s="379" t="str">
        <f>IF('2_Maturité'!E83=1,'2_Maturité'!C83,"")</f>
        <v>Un processus de gestion des vulnérabilités et des correctifs de sécurité doit être établi et appliqué</v>
      </c>
      <c r="C79" s="379" t="str">
        <f>IF('2_Maturité'!$E83=1,'2_Maturité'!$J83,"")</f>
        <v>Conseiller en sécurité de l'information</v>
      </c>
      <c r="D79" s="864"/>
    </row>
    <row r="80" spans="1:4">
      <c r="A80" s="378" t="str">
        <f>IF('2_Maturité'!$E84=1,'2_Maturité'!$A84,"+")</f>
        <v>+</v>
      </c>
      <c r="B80" s="379" t="str">
        <f>IF('2_Maturité'!E84=1,'2_Maturité'!C84,"")</f>
        <v/>
      </c>
      <c r="C80" s="379" t="str">
        <f>IF('2_Maturité'!$E84=1,'2_Maturité'!$J84,"")</f>
        <v/>
      </c>
      <c r="D80" s="871"/>
    </row>
    <row r="81" spans="1:4" hidden="1">
      <c r="A81" s="378" t="str">
        <f>IF('2_Maturité'!$E85=1,'2_Maturité'!$A85,"+")</f>
        <v>+</v>
      </c>
      <c r="B81" s="379" t="str">
        <f>IF('2_Maturité'!E85=1,'2_Maturité'!C85,"")</f>
        <v/>
      </c>
      <c r="C81" s="379" t="str">
        <f>IF('2_Maturité'!$E85=1,'2_Maturité'!$J85,"")</f>
        <v/>
      </c>
      <c r="D81" s="379"/>
    </row>
    <row r="82" spans="1:4" ht="153">
      <c r="A82" s="378" t="str">
        <f>IF('2_Maturité'!$E86=1,'2_Maturité'!$A86,"+")</f>
        <v>13.1</v>
      </c>
      <c r="B82" s="379" t="str">
        <f>IF('2_Maturité'!E86=1,'2_Maturité'!C86,"")</f>
        <v>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v>
      </c>
      <c r="C82" s="379" t="str">
        <f>IF('2_Maturité'!$E86=1,'2_Maturité'!$J86,"")</f>
        <v>Responsable Réseaux</v>
      </c>
      <c r="D82" s="864"/>
    </row>
    <row r="83" spans="1:4">
      <c r="A83" s="378" t="str">
        <f>IF('2_Maturité'!$E87=1,'2_Maturité'!$A87,"+")</f>
        <v>+</v>
      </c>
      <c r="B83" s="379" t="str">
        <f>IF('2_Maturité'!E87=1,'2_Maturité'!C87,"")</f>
        <v/>
      </c>
      <c r="C83" s="379" t="str">
        <f>IF('2_Maturité'!$E87=1,'2_Maturité'!$J87,"")</f>
        <v/>
      </c>
      <c r="D83" s="871"/>
    </row>
    <row r="84" spans="1:4">
      <c r="A84" s="378" t="str">
        <f>IF('2_Maturité'!$E88=1,'2_Maturité'!$A88,"+")</f>
        <v>+</v>
      </c>
      <c r="B84" s="379" t="str">
        <f>IF('2_Maturité'!E88=1,'2_Maturité'!C88,"")</f>
        <v/>
      </c>
      <c r="C84" s="379" t="str">
        <f>IF('2_Maturité'!$E88=1,'2_Maturité'!$J88,"")</f>
        <v/>
      </c>
      <c r="D84" s="379"/>
    </row>
    <row r="85" spans="1:4">
      <c r="A85" s="378" t="str">
        <f>IF('2_Maturité'!$E89=1,'2_Maturité'!$A89,"+")</f>
        <v>+</v>
      </c>
      <c r="B85" s="379" t="str">
        <f>IF('2_Maturité'!E89=1,'2_Maturité'!C89,"")</f>
        <v/>
      </c>
      <c r="C85" s="379" t="str">
        <f>IF('2_Maturité'!$E89=1,'2_Maturité'!$J89,"")</f>
        <v/>
      </c>
      <c r="D85" s="379"/>
    </row>
    <row r="86" spans="1:4">
      <c r="A86" s="378" t="str">
        <f>IF('2_Maturité'!$E90=1,'2_Maturité'!$A90,"+")</f>
        <v>+</v>
      </c>
      <c r="B86" s="379" t="str">
        <f>IF('2_Maturité'!E90=1,'2_Maturité'!C90,"")</f>
        <v/>
      </c>
      <c r="C86" s="379" t="str">
        <f>IF('2_Maturité'!$E90=1,'2_Maturité'!$J90,"")</f>
        <v/>
      </c>
      <c r="D86" s="379"/>
    </row>
    <row r="87" spans="1:4">
      <c r="A87" s="378" t="str">
        <f>IF('2_Maturité'!$E91=1,'2_Maturité'!$A91,"+")</f>
        <v>+</v>
      </c>
      <c r="B87" s="379" t="str">
        <f>IF('2_Maturité'!E91=1,'2_Maturité'!C91,"")</f>
        <v/>
      </c>
      <c r="C87" s="379" t="str">
        <f>IF('2_Maturité'!$E91=1,'2_Maturité'!$J91,"")</f>
        <v/>
      </c>
      <c r="D87" s="379"/>
    </row>
    <row r="88" spans="1:4" hidden="1">
      <c r="A88" s="378" t="str">
        <f>IF('2_Maturité'!$E92=1,'2_Maturité'!$A92,"+")</f>
        <v>+</v>
      </c>
      <c r="B88" s="379" t="str">
        <f>IF('2_Maturité'!E92=1,'2_Maturité'!C92,"")</f>
        <v/>
      </c>
      <c r="C88" s="379" t="str">
        <f>IF('2_Maturité'!$E92=1,'2_Maturité'!$J92,"")</f>
        <v/>
      </c>
      <c r="D88" s="379"/>
    </row>
    <row r="89" spans="1:4" ht="102">
      <c r="A89" s="378" t="str">
        <f>IF('2_Maturité'!$E93=1,'2_Maturité'!$A93,"+")</f>
        <v>14.1</v>
      </c>
      <c r="B89" s="379" t="str">
        <f>IF('2_Maturité'!E93=1,'2_Maturité'!C93,"")</f>
        <v>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v>
      </c>
      <c r="C89" s="379" t="str">
        <f>IF('2_Maturité'!$E93=1,'2_Maturité'!$J93,"")</f>
        <v>Responsable Développement</v>
      </c>
      <c r="D89" s="379"/>
    </row>
    <row r="90" spans="1:4">
      <c r="A90" s="378" t="str">
        <f>IF('2_Maturité'!$E94=1,'2_Maturité'!$A94,"+")</f>
        <v>+</v>
      </c>
      <c r="B90" s="379" t="str">
        <f>IF('2_Maturité'!E94=1,'2_Maturité'!C94,"")</f>
        <v/>
      </c>
      <c r="C90" s="379" t="str">
        <f>IF('2_Maturité'!$E94=1,'2_Maturité'!$J94,"")</f>
        <v/>
      </c>
      <c r="D90" s="379"/>
    </row>
    <row r="91" spans="1:4">
      <c r="A91" s="378" t="str">
        <f>IF('2_Maturité'!$E95=1,'2_Maturité'!$A95,"+")</f>
        <v>+</v>
      </c>
      <c r="B91" s="379" t="str">
        <f>IF('2_Maturité'!E95=1,'2_Maturité'!C95,"")</f>
        <v/>
      </c>
      <c r="C91" s="379" t="str">
        <f>IF('2_Maturité'!$E95=1,'2_Maturité'!$J95,"")</f>
        <v/>
      </c>
      <c r="D91" s="379"/>
    </row>
    <row r="92" spans="1:4">
      <c r="A92" s="378" t="str">
        <f>IF('2_Maturité'!$E96=1,'2_Maturité'!$A96,"+")</f>
        <v>+</v>
      </c>
      <c r="B92" s="379" t="str">
        <f>IF('2_Maturité'!E96=1,'2_Maturité'!C96,"")</f>
        <v/>
      </c>
      <c r="C92" s="379" t="str">
        <f>IF('2_Maturité'!$E96=1,'2_Maturité'!$J96,"")</f>
        <v/>
      </c>
      <c r="D92" s="379"/>
    </row>
    <row r="93" spans="1:4">
      <c r="A93" s="378" t="str">
        <f>IF('2_Maturité'!$E97=1,'2_Maturité'!$A97,"+")</f>
        <v>+</v>
      </c>
      <c r="B93" s="379" t="str">
        <f>IF('2_Maturité'!E97=1,'2_Maturité'!C97,"")</f>
        <v/>
      </c>
      <c r="C93" s="379" t="str">
        <f>IF('2_Maturité'!$E97=1,'2_Maturité'!$J97,"")</f>
        <v/>
      </c>
      <c r="D93" s="379"/>
    </row>
    <row r="94" spans="1:4">
      <c r="A94" s="378" t="str">
        <f>IF('2_Maturité'!$E98=1,'2_Maturité'!$A98,"+")</f>
        <v>+</v>
      </c>
      <c r="B94" s="379" t="str">
        <f>IF('2_Maturité'!E98=1,'2_Maturité'!C98,"")</f>
        <v/>
      </c>
      <c r="C94" s="379" t="str">
        <f>IF('2_Maturité'!$E98=1,'2_Maturité'!$J98,"")</f>
        <v/>
      </c>
      <c r="D94" s="379"/>
    </row>
    <row r="95" spans="1:4" hidden="1">
      <c r="A95" s="378" t="str">
        <f>IF('2_Maturité'!$E99=1,'2_Maturité'!$A99,"+")</f>
        <v>+</v>
      </c>
      <c r="B95" s="379" t="str">
        <f>IF('2_Maturité'!E99=1,'2_Maturité'!C99,"")</f>
        <v/>
      </c>
      <c r="C95" s="379" t="str">
        <f>IF('2_Maturité'!$E99=1,'2_Maturité'!$J99,"")</f>
        <v/>
      </c>
      <c r="D95" s="379"/>
    </row>
    <row r="96" spans="1:4" ht="51">
      <c r="A96" s="378" t="str">
        <f>IF('2_Maturité'!$E100=1,'2_Maturité'!$A100,"+")</f>
        <v>15.1</v>
      </c>
      <c r="B96" s="864" t="str">
        <f>IF('2_Maturité'!E100=1,'2_Maturité'!C100,"")</f>
        <v xml:space="preserve">Les contrats établis avec le ou les (ses) sous-traitant(s) doivent inclure les garanties nécessaires au respect des exigences de sécurité applicables aux informations. </v>
      </c>
      <c r="C96" s="379" t="str">
        <f>IF('2_Maturité'!$E100=1,'2_Maturité'!$J100,"")</f>
        <v>Gestionnaire du traitement de l'information</v>
      </c>
      <c r="D96" s="871"/>
    </row>
    <row r="97" spans="1:4">
      <c r="A97" s="378" t="str">
        <f>IF('2_Maturité'!$E101=1,'2_Maturité'!$A101,"+")</f>
        <v>+</v>
      </c>
      <c r="B97" s="379" t="str">
        <f>IF('2_Maturité'!E101=1,'2_Maturité'!C101,"")</f>
        <v/>
      </c>
      <c r="C97" s="379" t="str">
        <f>IF('2_Maturité'!$E101=1,'2_Maturité'!$J101,"")</f>
        <v/>
      </c>
      <c r="D97" s="379"/>
    </row>
    <row r="98" spans="1:4">
      <c r="A98" s="378" t="str">
        <f>IF('2_Maturité'!$E102=1,'2_Maturité'!$A102,"+")</f>
        <v>+</v>
      </c>
      <c r="B98" s="379" t="str">
        <f>IF('2_Maturité'!E102=1,'2_Maturité'!C102,"")</f>
        <v/>
      </c>
      <c r="C98" s="379" t="str">
        <f>IF('2_Maturité'!$E102=1,'2_Maturité'!$J102,"")</f>
        <v/>
      </c>
      <c r="D98" s="379"/>
    </row>
    <row r="99" spans="1:4">
      <c r="A99" s="378" t="str">
        <f>IF('2_Maturité'!$E103=1,'2_Maturité'!$A103,"+")</f>
        <v>+</v>
      </c>
      <c r="B99" s="379" t="str">
        <f>IF('2_Maturité'!E103=1,'2_Maturité'!C103,"")</f>
        <v/>
      </c>
      <c r="C99" s="379" t="str">
        <f>IF('2_Maturité'!$E103=1,'2_Maturité'!$J103,"")</f>
        <v/>
      </c>
      <c r="D99" s="864"/>
    </row>
    <row r="100" spans="1:4" hidden="1">
      <c r="A100" s="378" t="str">
        <f>IF('2_Maturité'!$F104=1,'2_Maturité'!$A104,"+")</f>
        <v>+</v>
      </c>
      <c r="B100" s="379" t="str">
        <f>IF('2_Maturité'!F104=1,'2_Maturité'!C104,"")</f>
        <v/>
      </c>
      <c r="C100" s="379" t="str">
        <f>IF('2_Maturité'!$E104=1,'2_Maturité'!$J104,"")</f>
        <v/>
      </c>
      <c r="D100" s="870"/>
    </row>
    <row r="101" spans="1:4" ht="229.5">
      <c r="A101" s="378" t="str">
        <f>IF('2_Maturité'!$E105=1,'2_Maturité'!$A105,"+")</f>
        <v>16.1</v>
      </c>
      <c r="B101" s="379" t="str">
        <f>IF('2_Maturité'!E105=1,'2_Maturité'!C105,"")</f>
        <v>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v>
      </c>
      <c r="C101" s="379" t="str">
        <f>IF('2_Maturité'!$E105=1,'2_Maturité'!$J105,"")</f>
        <v>Conseiller en sécurité de l'information</v>
      </c>
      <c r="D101" s="379"/>
    </row>
    <row r="102" spans="1:4">
      <c r="A102" s="378" t="str">
        <f>IF('2_Maturité'!$E106=1,'2_Maturité'!$A106,"+")</f>
        <v>+</v>
      </c>
      <c r="B102" s="379" t="str">
        <f>IF('2_Maturité'!E106=1,'2_Maturité'!C106,"")</f>
        <v/>
      </c>
      <c r="C102" s="379" t="str">
        <f>IF('2_Maturité'!$E106=1,'2_Maturité'!$J106,"")</f>
        <v/>
      </c>
      <c r="D102" s="379"/>
    </row>
    <row r="103" spans="1:4">
      <c r="A103" s="378" t="str">
        <f>IF('2_Maturité'!$E107=1,'2_Maturité'!$A107,"+")</f>
        <v>+</v>
      </c>
      <c r="B103" s="379" t="str">
        <f>IF('2_Maturité'!E107=1,'2_Maturité'!C107,"")</f>
        <v/>
      </c>
      <c r="C103" s="379" t="str">
        <f>IF('2_Maturité'!$E107=1,'2_Maturité'!$J107,"")</f>
        <v/>
      </c>
      <c r="D103" s="379"/>
    </row>
    <row r="104" spans="1:4" hidden="1">
      <c r="A104" s="378" t="str">
        <f>IF('2_Maturité'!$E108=1,'2_Maturité'!$A108,"+")</f>
        <v>+</v>
      </c>
      <c r="B104" s="379" t="str">
        <f>IF('2_Maturité'!E108=1,'2_Maturité'!C108,"")</f>
        <v/>
      </c>
      <c r="C104" s="379" t="str">
        <f>IF('2_Maturité'!$E108=1,'2_Maturité'!$J108,"")</f>
        <v/>
      </c>
      <c r="D104" s="379"/>
    </row>
    <row r="105" spans="1:4" ht="63.75">
      <c r="A105" s="378" t="str">
        <f>IF('2_Maturité'!$E109=1,'2_Maturité'!$A109,"+")</f>
        <v>17.1</v>
      </c>
      <c r="B105" s="379" t="str">
        <f>IF('2_Maturité'!E109=1,'2_Maturité'!C109,"")</f>
        <v>Il est nécessaire d'élaborer, tester et maintenir un plan de continuité basé sur une analyse des risques, afin d’assurer la mission de l’organisation. Le plan de continuité doit aussi garantir un niveau adéquat de continuité de la sécurité de l'information.</v>
      </c>
      <c r="C105" s="379" t="str">
        <f>IF('2_Maturité'!$E109=1,'2_Maturité'!$J109,"")</f>
        <v>Gestionnaire du traitement de l'information</v>
      </c>
      <c r="D105" s="379"/>
    </row>
    <row r="106" spans="1:4" ht="165.75">
      <c r="A106" s="378" t="str">
        <f>IF('2_Maturité'!$E110=1,'2_Maturité'!$A110,"+")</f>
        <v>17.2</v>
      </c>
      <c r="B106" s="379" t="str">
        <f>IF('2_Maturité'!E110=1,'2_Maturité'!C110,"")</f>
        <v>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v>
      </c>
      <c r="C106" s="379" t="str">
        <f>IF('2_Maturité'!$E110=1,'2_Maturité'!$J110,"")</f>
        <v xml:space="preserve">ICT Manager </v>
      </c>
      <c r="D106" s="379"/>
    </row>
    <row r="107" spans="1:4" ht="63.75">
      <c r="A107" s="378" t="str">
        <f>IF('2_Maturité'!$E111=1,'2_Maturité'!$A111,"+")</f>
        <v>17.2.a</v>
      </c>
      <c r="B107" s="379" t="str">
        <f>IF('2_Maturité'!E111=1,'2_Maturité'!C111,"")</f>
        <v>Il est nécessaire que les postes clés du service ICT doivent être dédoublés en termes de connaissances et de compétences  afin d'assurer la continuité du poste en cas d'une indisponibilité prolongée de l'acteur principal</v>
      </c>
      <c r="C107" s="379">
        <f>IF('2_Maturité'!$E111=1,'2_Maturité'!$J111,"")</f>
        <v>0</v>
      </c>
      <c r="D107" s="871"/>
    </row>
    <row r="108" spans="1:4" ht="25.5">
      <c r="A108" s="426" t="str">
        <f>IF('2_Maturité'!$E112=1,'2_Maturité'!$A112,"+")</f>
        <v>17.2.b</v>
      </c>
      <c r="B108" s="994" t="str">
        <f>IF('2_Maturité'!E112=1,'2_Maturité'!C112,"")</f>
        <v>Le plan de secours informatique doit être mis à jour, testé et communiqué régulièrement.</v>
      </c>
      <c r="C108" s="994">
        <f>IF('2_Maturité'!$E112=1,'2_Maturité'!$J112,"")</f>
        <v>0</v>
      </c>
      <c r="D108" s="994"/>
    </row>
    <row r="109" spans="1:4" hidden="1">
      <c r="A109" s="378" t="str">
        <f>IF('2_Maturité'!$E113=1,'2_Maturité'!$A113,"+")</f>
        <v>+</v>
      </c>
      <c r="B109" s="379" t="str">
        <f>IF('2_Maturité'!E113=1,'2_Maturité'!C113,"")</f>
        <v/>
      </c>
      <c r="C109" s="379" t="str">
        <f>IF('2_Maturité'!$E113=1,'2_Maturité'!$J113,"")</f>
        <v/>
      </c>
      <c r="D109" s="379"/>
    </row>
    <row r="110" spans="1:4">
      <c r="A110" s="378" t="str">
        <f>IF('2_Maturité'!$E114=1,'2_Maturité'!$A114,"+")</f>
        <v>+</v>
      </c>
      <c r="B110" s="379" t="str">
        <f>IF('2_Maturité'!E114=1,'2_Maturité'!C114,"")</f>
        <v/>
      </c>
      <c r="C110" s="379" t="str">
        <f>IF('2_Maturité'!$E114=1,'2_Maturité'!$J114,"")</f>
        <v/>
      </c>
      <c r="D110" s="379"/>
    </row>
    <row r="111" spans="1:4">
      <c r="A111" s="378" t="str">
        <f>IF('2_Maturité'!$E115=1,'2_Maturité'!$A115,"+")</f>
        <v>+</v>
      </c>
      <c r="B111" s="379" t="str">
        <f>IF('2_Maturité'!E115=1,'2_Maturité'!C115,"")</f>
        <v/>
      </c>
      <c r="C111" s="379" t="str">
        <f>IF('2_Maturité'!$E115=1,'2_Maturité'!$J115,"")</f>
        <v/>
      </c>
      <c r="D111" s="379"/>
    </row>
    <row r="112" spans="1:4">
      <c r="A112" s="378" t="str">
        <f>IF('2_Maturité'!$E116=1,'2_Maturité'!$A116,"+")</f>
        <v>+</v>
      </c>
      <c r="B112" s="379" t="str">
        <f>IF('2_Maturité'!E116=1,'2_Maturité'!C116,"")</f>
        <v/>
      </c>
      <c r="C112" s="379" t="str">
        <f>IF('2_Maturité'!$E116=1,'2_Maturité'!$J116,"")</f>
        <v/>
      </c>
      <c r="D112" s="379"/>
    </row>
    <row r="113" spans="1:4">
      <c r="A113" s="378" t="str">
        <f>IF('2_Maturité'!$E117=1,'2_Maturité'!$A117,"+")</f>
        <v>+</v>
      </c>
      <c r="B113" s="379" t="str">
        <f>IF('2_Maturité'!E117=1,'2_Maturité'!C117,"")</f>
        <v/>
      </c>
      <c r="C113" s="379" t="str">
        <f>IF('2_Maturité'!$E117=1,'2_Maturité'!$J117,"")</f>
        <v/>
      </c>
      <c r="D113" s="379"/>
    </row>
    <row r="114" spans="1:4">
      <c r="A114" s="378" t="str">
        <f>IF('2_Maturité'!$E118=1,'2_Maturité'!$A118,"+")</f>
        <v>+</v>
      </c>
      <c r="B114" s="379" t="str">
        <f>IF('2_Maturité'!E118=1,'2_Maturité'!C118,"")</f>
        <v/>
      </c>
      <c r="C114" s="379" t="str">
        <f>IF('2_Maturité'!$E118=1,'2_Maturité'!$J118,"")</f>
        <v/>
      </c>
      <c r="D114" s="379"/>
    </row>
    <row r="115" spans="1:4">
      <c r="A115" s="378" t="str">
        <f>IF('2_Maturité'!$E119=1,'2_Maturité'!$A119,"+")</f>
        <v>+</v>
      </c>
      <c r="B115" s="379" t="str">
        <f>IF('2_Maturité'!E119=1,'2_Maturité'!C119,"")</f>
        <v/>
      </c>
      <c r="C115" s="379" t="str">
        <f>IF('2_Maturité'!$E119=1,'2_Maturité'!$J119,"")</f>
        <v/>
      </c>
      <c r="D115" s="379"/>
    </row>
    <row r="116" spans="1:4">
      <c r="A116" s="378" t="str">
        <f>IF('2_Maturité'!$E120=1,'2_Maturité'!$A120,"+")</f>
        <v>+</v>
      </c>
      <c r="B116" s="379" t="str">
        <f>IF('2_Maturité'!E120=1,'2_Maturité'!C120,"")</f>
        <v/>
      </c>
      <c r="C116" s="379" t="str">
        <f>IF('2_Maturité'!$E120=1,'2_Maturité'!$J120,"")</f>
        <v/>
      </c>
      <c r="D116" s="379"/>
    </row>
    <row r="117" spans="1:4">
      <c r="A117" s="378" t="str">
        <f>IF('2_Maturité'!$E121=1,'2_Maturité'!$A121,"+")</f>
        <v>+</v>
      </c>
      <c r="B117" s="379" t="str">
        <f>IF('2_Maturité'!E121=1,'2_Maturité'!C121,"")</f>
        <v/>
      </c>
      <c r="C117" s="379" t="str">
        <f>IF('2_Maturité'!$E121=1,'2_Maturité'!$J121,"")</f>
        <v/>
      </c>
      <c r="D117" s="379"/>
    </row>
    <row r="118" spans="1:4">
      <c r="A118" s="378" t="str">
        <f>IF('2_Maturité'!$E122=1,'2_Maturité'!$A122,"+")</f>
        <v>+</v>
      </c>
      <c r="B118" s="379" t="str">
        <f>IF('2_Maturité'!E122=1,'2_Maturité'!C122,"")</f>
        <v/>
      </c>
      <c r="C118" s="379" t="str">
        <f>IF('2_Maturité'!$E122=1,'2_Maturité'!$J122,"")</f>
        <v/>
      </c>
      <c r="D118" s="379"/>
    </row>
    <row r="119" spans="1:4">
      <c r="A119" s="378" t="str">
        <f>IF('2_Maturité'!$E123=1,'2_Maturité'!$A123,"+")</f>
        <v>+</v>
      </c>
      <c r="B119" s="379" t="str">
        <f>IF('2_Maturité'!E123=1,'2_Maturité'!C123,"")</f>
        <v/>
      </c>
      <c r="C119" s="379" t="str">
        <f>IF('2_Maturité'!$E123=1,'2_Maturité'!$J123,"")</f>
        <v/>
      </c>
      <c r="D119" s="379"/>
    </row>
    <row r="120" spans="1:4">
      <c r="A120" s="378" t="str">
        <f>IF('2_Maturité'!$E124=1,'2_Maturité'!$A124,"+")</f>
        <v>+</v>
      </c>
      <c r="B120" s="379" t="str">
        <f>IF('2_Maturité'!E124=1,'2_Maturité'!C124,"")</f>
        <v/>
      </c>
      <c r="C120" s="379" t="str">
        <f>IF('2_Maturité'!$E124=1,'2_Maturité'!$J124,"")</f>
        <v/>
      </c>
      <c r="D120" s="379"/>
    </row>
    <row r="121" spans="1:4" hidden="1">
      <c r="A121" s="378" t="str">
        <f>IF('2_Maturité'!$E125=1,'2_Maturité'!$A125,"+")</f>
        <v>+</v>
      </c>
      <c r="B121" s="379" t="str">
        <f>IF('2_Maturité'!E125=1,'2_Maturité'!C125,"")</f>
        <v/>
      </c>
      <c r="C121" s="379" t="str">
        <f>IF('2_Maturité'!$E125=1,'2_Maturité'!$J125,"")</f>
        <v/>
      </c>
      <c r="D121" s="379"/>
    </row>
    <row r="122" spans="1:4" hidden="1">
      <c r="A122" s="378" t="str">
        <f>IF('2_Maturité'!$E126=1,'2_Maturité'!$A126,"+")</f>
        <v>+</v>
      </c>
      <c r="B122" s="379" t="str">
        <f>IF('2_Maturité'!E126=1,'2_Maturité'!C126,"")</f>
        <v/>
      </c>
      <c r="C122" s="379" t="str">
        <f>IF('2_Maturité'!$E126=1,'2_Maturité'!$J126,"")</f>
        <v/>
      </c>
      <c r="D122" s="379"/>
    </row>
    <row r="123" spans="1:4" hidden="1">
      <c r="A123" s="378" t="str">
        <f>IF('2_Maturité'!$E127=1,'2_Maturité'!$A127,"+")</f>
        <v>+</v>
      </c>
      <c r="B123" s="379" t="str">
        <f>IF('2_Maturité'!E127=1,'2_Maturité'!C127,"")</f>
        <v/>
      </c>
      <c r="C123" s="379" t="str">
        <f>IF('2_Maturité'!$E127=1,'2_Maturité'!$J127,"")</f>
        <v/>
      </c>
      <c r="D123" s="379"/>
    </row>
    <row r="124" spans="1:4" hidden="1">
      <c r="A124" s="378" t="str">
        <f>IF('2_Maturité'!$E128=1,'2_Maturité'!$A128,"+")</f>
        <v>+</v>
      </c>
      <c r="B124" s="379" t="str">
        <f>IF('2_Maturité'!E128=1,'2_Maturité'!C128,"")</f>
        <v/>
      </c>
      <c r="C124" s="379" t="str">
        <f>IF('2_Maturité'!$E128=1,'2_Maturité'!$J128,"")</f>
        <v/>
      </c>
      <c r="D124" s="379"/>
    </row>
    <row r="125" spans="1:4">
      <c r="A125" s="149"/>
      <c r="B125" s="372"/>
      <c r="C125" s="149"/>
      <c r="D125" s="149"/>
    </row>
  </sheetData>
  <autoFilter ref="A1:D124">
    <filterColumn colId="0">
      <filters>
        <filter val="10.1"/>
        <filter val="10.a"/>
        <filter val="11.1"/>
        <filter val="11.1.a"/>
        <filter val="11.2"/>
        <filter val="11.2.a"/>
        <filter val="11.3"/>
        <filter val="11.3.a"/>
        <filter val="11.4"/>
        <filter val="11.4.a"/>
        <filter val="12.1"/>
        <filter val="12.2"/>
        <filter val="12.2.a"/>
        <filter val="12.2.b"/>
        <filter val="12.3"/>
        <filter val="12.4"/>
        <filter val="12.5"/>
        <filter val="12.5.a"/>
        <filter val="12.5.b"/>
        <filter val="12.6"/>
        <filter val="12.6.a"/>
        <filter val="12.6.b"/>
        <filter val="12.6.c"/>
        <filter val="12.6.d"/>
        <filter val="12.7"/>
        <filter val="12.8"/>
        <filter val="12.9"/>
        <filter val="13.1"/>
        <filter val="13.1.a"/>
        <filter val="13.2"/>
        <filter val="13.3"/>
        <filter val="13.3.a"/>
        <filter val="13.4"/>
        <filter val="14.1"/>
        <filter val="14.2"/>
        <filter val="14.2.a"/>
        <filter val="14.2.b"/>
        <filter val="14.3"/>
        <filter val="14.4"/>
        <filter val="15.1"/>
        <filter val="15.1.a"/>
        <filter val="15.1.b"/>
        <filter val="15.2"/>
        <filter val="16.1"/>
        <filter val="16.1.a"/>
        <filter val="16.1.b"/>
        <filter val="17.1"/>
        <filter val="17.2"/>
        <filter val="17.2.a"/>
        <filter val="17.2.b"/>
        <filter val="18.1"/>
        <filter val="18.1.a"/>
        <filter val="18.1.b"/>
        <filter val="18.2"/>
        <filter val="18.2.a"/>
        <filter val="18.2.b"/>
        <filter val="18.2.c"/>
        <filter val="18.3"/>
        <filter val="18.3.a"/>
        <filter val="18.3.b"/>
        <filter val="18.3.c"/>
        <filter val="5.1"/>
        <filter val="5.1.a"/>
        <filter val="5.1.b"/>
        <filter val="5.1.c"/>
        <filter val="5.1.d"/>
        <filter val="6.1.1"/>
        <filter val="6.1.1.a"/>
        <filter val="6.1.1.b"/>
        <filter val="6.1.1.c"/>
        <filter val="6.1.1.d"/>
        <filter val="6.1.1.e"/>
        <filter val="6.1.1.f"/>
        <filter val="6.1.1.g"/>
        <filter val="6.1.1.h"/>
        <filter val="6.1.2"/>
        <filter val="6.1.3"/>
        <filter val="6.1.4"/>
        <filter val="6.2.1"/>
        <filter val="6.2.2"/>
        <filter val="7.1"/>
        <filter val="7.2"/>
        <filter val="7.3"/>
        <filter val="8.1"/>
        <filter val="8.1.b"/>
        <filter val="8.1a"/>
        <filter val="8.2"/>
        <filter val="8.2.a"/>
        <filter val="8.2.b"/>
        <filter val="8.3"/>
        <filter val="8.3a"/>
        <filter val="8.3b"/>
        <filter val="9.1"/>
        <filter val="9.1.a"/>
        <filter val="9.2"/>
        <filter val="9.2.a"/>
        <filter val="9.2.b"/>
        <filter val="9.2.c"/>
        <filter val="9.3"/>
        <filter val="9.4"/>
        <filter val="9.4.a"/>
        <filter val="9.4.b"/>
        <filter val="9.5"/>
        <filter val="9.5.a"/>
      </filters>
    </filterColumn>
    <sortState ref="A2:D120">
      <sortCondition descending="1" ref="C1:C126"/>
    </sortState>
  </autoFilter>
  <customSheetViews>
    <customSheetView guid="{0E0D9003-12DF-4E33-969D-E7E93BBD195D}" scale="150" showPageBreaks="1" filter="1" showAutoFilter="1" view="pageLayout" topLeftCell="A9">
      <selection activeCell="A6" sqref="A6"/>
      <pageMargins left="0.7" right="0.7" top="0.75" bottom="0.75" header="0.3" footer="0.3"/>
      <pageSetup paperSize="9" orientation="portrait"/>
      <headerFooter>
        <oddHeader>&amp;C&amp;EEvaluation de la sécurité de l'information</oddHeader>
        <oddFooter xml:space="preserve">&amp;CDocument de travail - Confidentiel
</oddFooter>
      </headerFooter>
      <autoFilter ref="A1:D120">
        <filterColumn colId="0">
          <filters blank="1">
            <filter val="10.1"/>
            <filter val="11.1"/>
            <filter val="11.1.a"/>
            <filter val="11.2"/>
            <filter val="11.3"/>
            <filter val="12.1"/>
            <filter val="12.2"/>
            <filter val="12.2.a"/>
            <filter val="12.3"/>
            <filter val="12.3a"/>
            <filter val="12.4"/>
            <filter val="12.5"/>
            <filter val="12.6"/>
            <filter val="12.6.a"/>
            <filter val="12.6.b"/>
            <filter val="12.7"/>
            <filter val="12.7.a"/>
            <filter val="12.7.b"/>
            <filter val="12.7.c"/>
            <filter val="12.7.d"/>
            <filter val="12.7.e"/>
            <filter val="12.7.f"/>
            <filter val="12.8"/>
            <filter val="13.1"/>
            <filter val="13.1.a"/>
            <filter val="13.2"/>
            <filter val="13.3"/>
            <filter val="13.4"/>
            <filter val="14.1"/>
            <filter val="14.2"/>
            <filter val="14.3"/>
            <filter val="14.4"/>
            <filter val="15.1"/>
            <filter val="15.1.a"/>
            <filter val="15.1.b"/>
            <filter val="15.1.c"/>
            <filter val="16.1"/>
            <filter val="16.1.a"/>
            <filter val="16.1.b"/>
            <filter val="17.1"/>
            <filter val="17.2"/>
            <filter val="17.2.a"/>
            <filter val="17.2.b"/>
            <filter val="18.1"/>
            <filter val="18.2"/>
            <filter val="18.2.a"/>
            <filter val="18.2.b"/>
            <filter val="18.2.c"/>
            <filter val="18.3"/>
            <filter val="5.1"/>
            <filter val="5.1.a"/>
            <filter val="5.1.b"/>
            <filter val="5.1.c"/>
            <filter val="6.1.1"/>
            <filter val="6.1.1.a"/>
            <filter val="6.1.1.b"/>
            <filter val="6.1.1.c"/>
            <filter val="6.1.1.d"/>
            <filter val="6.1.1.e"/>
            <filter val="6.1.1.f"/>
            <filter val="6.1.1.g"/>
            <filter val="6.1.2"/>
            <filter val="6.1.3"/>
            <filter val="6.1.4"/>
            <filter val="6.2.1"/>
            <filter val="6.2.2"/>
            <filter val="7.1"/>
            <filter val="7.2"/>
            <filter val="8.1"/>
            <filter val="8.2"/>
            <filter val="8.3"/>
            <filter val="9.1"/>
            <filter val="9.1.a"/>
            <filter val="9.1.b"/>
            <filter val="9.1.c"/>
            <filter val="9.2"/>
            <filter val="9.3"/>
            <filter val="9.4"/>
            <filter val="9.4.a"/>
            <filter val="9.4.b"/>
            <filter val="9.5"/>
          </filters>
        </filterColumn>
        <sortState ref="A2:D120">
          <sortCondition descending="1" ref="C1:C126"/>
        </sortState>
      </autoFilter>
    </customSheetView>
  </customSheetViews>
  <phoneticPr fontId="66" type="noConversion"/>
  <pageMargins left="0.7" right="0.7" top="0.75" bottom="0.75" header="0.3" footer="0.3"/>
  <pageSetup paperSize="9" orientation="portrait" r:id="rId1"/>
  <headerFooter>
    <oddHeader>&amp;C&amp;EEvaluation de la sécurité de l'information</oddHeader>
    <oddFooter xml:space="preserve">&amp;CDocument de travail - Confidentiel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theme="3" tint="-0.249977111117893"/>
  </sheetPr>
  <dimension ref="A1:AX123"/>
  <sheetViews>
    <sheetView topLeftCell="F1" zoomScale="80" zoomScaleNormal="80" zoomScalePageLayoutView="90" workbookViewId="0">
      <selection activeCell="F4" sqref="F4"/>
    </sheetView>
  </sheetViews>
  <sheetFormatPr baseColWidth="10" defaultColWidth="39.28515625" defaultRowHeight="12.75"/>
  <cols>
    <col min="1" max="1" width="6" customWidth="1"/>
    <col min="2" max="2" width="10.85546875" customWidth="1"/>
    <col min="3" max="3" width="59.42578125" bestFit="1" customWidth="1"/>
    <col min="4" max="4" width="76.42578125" customWidth="1"/>
    <col min="5" max="5" width="24" customWidth="1"/>
    <col min="6" max="6" width="30.42578125" customWidth="1"/>
    <col min="7" max="14" width="10.140625" hidden="1" customWidth="1"/>
    <col min="15" max="15" width="23.42578125" customWidth="1"/>
    <col min="16" max="16" width="26.42578125" customWidth="1"/>
    <col min="17" max="17" width="39.28515625" hidden="1" customWidth="1"/>
    <col min="18" max="18" width="18.140625" customWidth="1"/>
    <col min="19" max="19" width="6.28515625" customWidth="1"/>
    <col min="20" max="20" width="5.42578125" customWidth="1"/>
    <col min="21" max="22" width="26.140625" customWidth="1"/>
    <col min="23" max="23" width="20.42578125" customWidth="1"/>
    <col min="24" max="24" width="6.42578125" customWidth="1"/>
    <col min="25" max="25" width="7.85546875" customWidth="1"/>
    <col min="26" max="26" width="6.28515625" customWidth="1"/>
    <col min="27" max="27" width="6.140625" customWidth="1"/>
    <col min="28" max="28" width="6.28515625" customWidth="1"/>
    <col min="29" max="30" width="6.140625" customWidth="1"/>
    <col min="31" max="31" width="5.85546875" customWidth="1"/>
    <col min="32" max="32" width="6.28515625" customWidth="1"/>
    <col min="33" max="33" width="6.42578125" customWidth="1"/>
    <col min="34" max="35" width="6.28515625" customWidth="1"/>
    <col min="36" max="36" width="5.42578125" customWidth="1"/>
    <col min="37" max="37" width="5.7109375" customWidth="1"/>
    <col min="38" max="38" width="6" customWidth="1"/>
    <col min="39" max="39" width="6.42578125" customWidth="1"/>
    <col min="40" max="40" width="6.7109375" customWidth="1"/>
    <col min="41" max="41" width="6.28515625" customWidth="1"/>
    <col min="42" max="42" width="6.140625" customWidth="1"/>
    <col min="43" max="43" width="6.28515625" customWidth="1"/>
    <col min="44" max="45" width="6.140625" customWidth="1"/>
    <col min="46" max="46" width="5.85546875" customWidth="1"/>
    <col min="47" max="47" width="6.28515625" customWidth="1"/>
    <col min="48" max="48" width="6.42578125" customWidth="1"/>
    <col min="49" max="49" width="6.140625" customWidth="1"/>
    <col min="50" max="50" width="39.28515625" customWidth="1"/>
  </cols>
  <sheetData>
    <row r="1" spans="1:49" ht="13.5" thickBot="1">
      <c r="A1" s="1011"/>
      <c r="B1" s="1011"/>
      <c r="C1" s="1011"/>
      <c r="D1" s="1011"/>
      <c r="E1" s="1011"/>
      <c r="F1" s="1011"/>
      <c r="G1" s="1011"/>
      <c r="H1" s="1011"/>
      <c r="I1" s="1011"/>
      <c r="J1" s="1011"/>
      <c r="K1" s="1011"/>
      <c r="L1" s="1011"/>
      <c r="M1" s="1011"/>
      <c r="N1" s="1011"/>
      <c r="O1" s="1011"/>
      <c r="P1" s="1011"/>
      <c r="Q1" s="1011"/>
      <c r="R1" s="1011"/>
      <c r="S1" s="1011"/>
      <c r="T1" s="1011"/>
      <c r="U1" s="1011"/>
      <c r="V1" s="1011"/>
      <c r="W1" s="1011"/>
      <c r="X1" s="1011"/>
      <c r="Y1" s="1011"/>
    </row>
    <row r="2" spans="1:49" ht="63.75" customHeight="1" thickTop="1" thickBot="1">
      <c r="A2" s="1011"/>
      <c r="B2" s="1613" t="s">
        <v>1089</v>
      </c>
      <c r="C2" s="1614"/>
      <c r="D2" s="1614"/>
      <c r="E2" s="1125" t="s">
        <v>2011</v>
      </c>
      <c r="F2" s="869">
        <v>3</v>
      </c>
      <c r="G2" s="1126"/>
      <c r="H2" s="1126"/>
      <c r="I2" s="1126"/>
      <c r="J2" s="1126"/>
      <c r="K2" s="1126"/>
      <c r="L2" s="1126"/>
      <c r="M2" s="1126"/>
      <c r="N2" s="1126"/>
      <c r="O2" s="1126"/>
      <c r="P2" s="1126"/>
      <c r="Q2" s="1126"/>
      <c r="R2" s="1127"/>
      <c r="S2" s="1128"/>
      <c r="T2" s="1011"/>
      <c r="U2" s="1011"/>
      <c r="V2" s="1011"/>
      <c r="W2" s="1011"/>
      <c r="X2" s="1011"/>
      <c r="Y2" s="1011"/>
      <c r="AI2" s="2"/>
    </row>
    <row r="3" spans="1:49" ht="32.25" thickBot="1">
      <c r="A3" s="1011"/>
      <c r="B3" s="1129" t="s">
        <v>319</v>
      </c>
      <c r="C3" s="1130" t="s">
        <v>320</v>
      </c>
      <c r="D3" s="1129" t="s">
        <v>63</v>
      </c>
      <c r="E3" s="1131" t="s">
        <v>1082</v>
      </c>
      <c r="F3" s="1131" t="s">
        <v>421</v>
      </c>
      <c r="G3" s="1131" t="s">
        <v>300</v>
      </c>
      <c r="H3" s="1131"/>
      <c r="I3" s="1131"/>
      <c r="J3" s="1131"/>
      <c r="K3" s="1131"/>
      <c r="L3" s="1131"/>
      <c r="M3" s="1131"/>
      <c r="N3" s="1131"/>
      <c r="O3" s="1131" t="s">
        <v>1079</v>
      </c>
      <c r="P3" s="1131" t="s">
        <v>420</v>
      </c>
      <c r="Q3" s="1131" t="s">
        <v>437</v>
      </c>
      <c r="R3" s="1132" t="s">
        <v>1256</v>
      </c>
      <c r="S3" s="1128"/>
      <c r="T3" s="1128"/>
      <c r="U3" s="1133" t="s">
        <v>1081</v>
      </c>
      <c r="V3" s="1134" t="s">
        <v>1080</v>
      </c>
      <c r="W3" s="1135" t="s">
        <v>11</v>
      </c>
      <c r="X3" s="1128"/>
      <c r="Y3" s="1128"/>
      <c r="Z3" s="2"/>
      <c r="AA3" s="2"/>
      <c r="AB3" s="2"/>
      <c r="AC3" s="2"/>
      <c r="AD3" s="2"/>
      <c r="AE3" s="2"/>
      <c r="AF3" s="2"/>
      <c r="AG3" s="2"/>
      <c r="AH3" s="2"/>
      <c r="AI3" s="2"/>
      <c r="AJ3" s="2"/>
      <c r="AK3" s="2"/>
      <c r="AL3" s="2"/>
      <c r="AM3" s="2"/>
      <c r="AN3" s="2"/>
      <c r="AO3" s="2"/>
      <c r="AP3" s="2"/>
      <c r="AQ3" s="2"/>
      <c r="AR3" s="2"/>
      <c r="AS3" s="2"/>
      <c r="AT3" s="2"/>
      <c r="AU3" s="2"/>
      <c r="AV3" s="2"/>
      <c r="AW3" s="2"/>
    </row>
    <row r="4" spans="1:49" ht="42" customHeight="1" thickBot="1">
      <c r="A4" s="1011">
        <v>1</v>
      </c>
      <c r="B4" s="1136" t="s">
        <v>321</v>
      </c>
      <c r="C4" s="1137" t="s">
        <v>322</v>
      </c>
      <c r="D4" s="1138" t="s">
        <v>601</v>
      </c>
      <c r="E4" s="1139">
        <f>Compute4a!CO$4</f>
        <v>0.67096774193548392</v>
      </c>
      <c r="F4" s="1166" t="s">
        <v>323</v>
      </c>
      <c r="G4" s="1140">
        <f>IF(F4="Très basse",1,IF(F4="Basse",2,IF(F4="Moyenne",3,4)))</f>
        <v>2</v>
      </c>
      <c r="H4" s="1140"/>
      <c r="I4" s="1140"/>
      <c r="J4" s="1140"/>
      <c r="K4" s="1140"/>
      <c r="L4" s="1140"/>
      <c r="M4" s="1140"/>
      <c r="N4" s="1140"/>
      <c r="O4" s="1141">
        <f>Compute2!O3</f>
        <v>19</v>
      </c>
      <c r="P4" s="1167" t="s">
        <v>1240</v>
      </c>
      <c r="Q4" s="1142">
        <f>IF(P4=References!$U$66,1,IF(P4=References!$U$67,2,IF(P4=References!$U$68,3,IF(P4=References!$U$69,4,0))))</f>
        <v>4</v>
      </c>
      <c r="R4" s="1143">
        <f>Q4*G4</f>
        <v>8</v>
      </c>
      <c r="S4" s="1011"/>
      <c r="T4" s="1011"/>
      <c r="U4" s="1144" t="s">
        <v>334</v>
      </c>
      <c r="V4" s="1145" t="s">
        <v>1238</v>
      </c>
      <c r="W4" s="1146">
        <v>0.25</v>
      </c>
      <c r="X4" s="1011"/>
      <c r="Y4" s="1011"/>
    </row>
    <row r="5" spans="1:49" ht="42" customHeight="1" thickBot="1">
      <c r="A5" s="1011">
        <v>2</v>
      </c>
      <c r="B5" s="1136" t="s">
        <v>324</v>
      </c>
      <c r="C5" s="1137" t="s">
        <v>325</v>
      </c>
      <c r="D5" s="1138" t="s">
        <v>424</v>
      </c>
      <c r="E5" s="1139">
        <f>Compute4a!CP$4</f>
        <v>0.71282051282051295</v>
      </c>
      <c r="F5" s="1166" t="s">
        <v>329</v>
      </c>
      <c r="G5" s="1140">
        <f t="shared" ref="G5:G19" si="0">IF(F5="Très basse",1,IF(F5="Basse",2,IF(F5="Moyenne",3,4)))</f>
        <v>3</v>
      </c>
      <c r="H5" s="1140"/>
      <c r="I5" s="1140"/>
      <c r="J5" s="1140"/>
      <c r="K5" s="1140"/>
      <c r="L5" s="1140"/>
      <c r="M5" s="1140"/>
      <c r="N5" s="1140"/>
      <c r="O5" s="1141">
        <f>Compute2!O4</f>
        <v>15</v>
      </c>
      <c r="P5" s="1167" t="s">
        <v>1240</v>
      </c>
      <c r="Q5" s="1142">
        <f>IF(P5=References!$U$66,1,IF(P5=References!$U$67,2,IF(P5=References!$U$68,3,IF(P5=References!$U$69,4,0))))</f>
        <v>4</v>
      </c>
      <c r="R5" s="1143">
        <f t="shared" ref="R5:R19" si="1">Q5*G5</f>
        <v>12</v>
      </c>
      <c r="S5" s="1011"/>
      <c r="T5" s="1011"/>
      <c r="U5" s="1147" t="s">
        <v>323</v>
      </c>
      <c r="V5" s="1148" t="s">
        <v>1241</v>
      </c>
      <c r="W5" s="1146">
        <v>0.35</v>
      </c>
      <c r="X5" s="1011"/>
      <c r="Y5" s="1011"/>
    </row>
    <row r="6" spans="1:49" ht="42" customHeight="1" thickBot="1">
      <c r="A6" s="1011">
        <v>3</v>
      </c>
      <c r="B6" s="1136" t="s">
        <v>326</v>
      </c>
      <c r="C6" s="1137" t="s">
        <v>422</v>
      </c>
      <c r="D6" s="1138" t="s">
        <v>425</v>
      </c>
      <c r="E6" s="1139">
        <f>Compute4a!CQ$4</f>
        <v>0.75636363636363635</v>
      </c>
      <c r="F6" s="1166" t="s">
        <v>329</v>
      </c>
      <c r="G6" s="1140">
        <f t="shared" si="0"/>
        <v>3</v>
      </c>
      <c r="H6" s="1140"/>
      <c r="I6" s="1140"/>
      <c r="J6" s="1140"/>
      <c r="K6" s="1140"/>
      <c r="L6" s="1140"/>
      <c r="M6" s="1140"/>
      <c r="N6" s="1140"/>
      <c r="O6" s="1141">
        <f>Compute2!O5</f>
        <v>10</v>
      </c>
      <c r="P6" s="1167" t="s">
        <v>1239</v>
      </c>
      <c r="Q6" s="1142">
        <f>IF(P6=References!$U$66,1,IF(P6=References!$U$67,2,IF(P6=References!$U$68,3,IF(P6=References!$U$69,4,0))))</f>
        <v>3</v>
      </c>
      <c r="R6" s="1143">
        <f t="shared" si="1"/>
        <v>9</v>
      </c>
      <c r="S6" s="1011"/>
      <c r="T6" s="1011"/>
      <c r="U6" s="1149" t="s">
        <v>329</v>
      </c>
      <c r="V6" s="1150" t="s">
        <v>1239</v>
      </c>
      <c r="W6" s="1146">
        <v>0.45</v>
      </c>
      <c r="X6" s="1011"/>
      <c r="Y6" s="1011"/>
    </row>
    <row r="7" spans="1:49" ht="66" customHeight="1" thickBot="1">
      <c r="A7" s="1011">
        <v>4</v>
      </c>
      <c r="B7" s="1136" t="s">
        <v>327</v>
      </c>
      <c r="C7" s="1137" t="s">
        <v>328</v>
      </c>
      <c r="D7" s="1138" t="s">
        <v>426</v>
      </c>
      <c r="E7" s="1139">
        <f>Compute4a!CR$4</f>
        <v>0.92500000000000004</v>
      </c>
      <c r="F7" s="1166" t="s">
        <v>353</v>
      </c>
      <c r="G7" s="1140">
        <f t="shared" si="0"/>
        <v>4</v>
      </c>
      <c r="H7" s="1140"/>
      <c r="I7" s="1140"/>
      <c r="J7" s="1140"/>
      <c r="K7" s="1140"/>
      <c r="L7" s="1140"/>
      <c r="M7" s="1140"/>
      <c r="N7" s="1140"/>
      <c r="O7" s="1141">
        <f>Compute2!O6</f>
        <v>8</v>
      </c>
      <c r="P7" s="1167" t="s">
        <v>1241</v>
      </c>
      <c r="Q7" s="1142">
        <f>IF(P7=References!$U$66,1,IF(P7=References!$U$67,2,IF(P7=References!$U$68,3,IF(P7=References!$U$69,4,0))))</f>
        <v>2</v>
      </c>
      <c r="R7" s="1143">
        <f t="shared" si="1"/>
        <v>8</v>
      </c>
      <c r="S7" s="1011"/>
      <c r="T7" s="1011"/>
      <c r="U7" s="1151" t="s">
        <v>353</v>
      </c>
      <c r="V7" s="1152" t="s">
        <v>1240</v>
      </c>
      <c r="W7" s="1153">
        <v>0.65</v>
      </c>
      <c r="X7" s="1011"/>
      <c r="Y7" s="1011"/>
    </row>
    <row r="8" spans="1:49" ht="66" customHeight="1" thickBot="1">
      <c r="A8" s="1011">
        <v>5</v>
      </c>
      <c r="B8" s="1136" t="s">
        <v>330</v>
      </c>
      <c r="C8" s="1137" t="s">
        <v>331</v>
      </c>
      <c r="D8" s="1138" t="s">
        <v>427</v>
      </c>
      <c r="E8" s="1139">
        <f>Compute4a!CS$4</f>
        <v>0.76086956521739146</v>
      </c>
      <c r="F8" s="1166" t="s">
        <v>329</v>
      </c>
      <c r="G8" s="1140">
        <f t="shared" si="0"/>
        <v>3</v>
      </c>
      <c r="H8" s="1140"/>
      <c r="I8" s="1140"/>
      <c r="J8" s="1140"/>
      <c r="K8" s="1140"/>
      <c r="L8" s="1140"/>
      <c r="M8" s="1140"/>
      <c r="N8" s="1140"/>
      <c r="O8" s="1141">
        <f>Compute2!O7</f>
        <v>10</v>
      </c>
      <c r="P8" s="1167" t="s">
        <v>1239</v>
      </c>
      <c r="Q8" s="1142">
        <f>IF(P8=References!$U$66,1,IF(P8=References!$U$67,2,IF(P8=References!$U$68,3,IF(P8=References!$U$69,4,0))))</f>
        <v>3</v>
      </c>
      <c r="R8" s="1143">
        <f t="shared" si="1"/>
        <v>9</v>
      </c>
      <c r="S8" s="1011"/>
      <c r="T8" s="1011"/>
      <c r="U8" s="1011"/>
      <c r="V8" s="1011"/>
      <c r="W8" s="1011"/>
      <c r="X8" s="1011"/>
      <c r="Y8" s="1011"/>
    </row>
    <row r="9" spans="1:49" ht="42" customHeight="1" thickBot="1">
      <c r="A9" s="1011">
        <v>6</v>
      </c>
      <c r="B9" s="1136" t="s">
        <v>332</v>
      </c>
      <c r="C9" s="1137" t="s">
        <v>333</v>
      </c>
      <c r="D9" s="1138" t="s">
        <v>2243</v>
      </c>
      <c r="E9" s="1139">
        <f>Compute4a!CT$4</f>
        <v>0.73488372093023246</v>
      </c>
      <c r="F9" s="1166" t="s">
        <v>329</v>
      </c>
      <c r="G9" s="1140">
        <f t="shared" si="0"/>
        <v>3</v>
      </c>
      <c r="H9" s="1140"/>
      <c r="I9" s="1140"/>
      <c r="J9" s="1140"/>
      <c r="K9" s="1140"/>
      <c r="L9" s="1140"/>
      <c r="M9" s="1140"/>
      <c r="N9" s="1140"/>
      <c r="O9" s="1141">
        <f>Compute2!O8</f>
        <v>5</v>
      </c>
      <c r="P9" s="1167" t="s">
        <v>1238</v>
      </c>
      <c r="Q9" s="1142">
        <f>IF(P9=References!$U$66,1,IF(P9=References!$U$67,2,IF(P9=References!$U$68,3,IF(P9=References!$U$69,4,0))))</f>
        <v>1</v>
      </c>
      <c r="R9" s="1143">
        <f>Q9*G9</f>
        <v>3</v>
      </c>
      <c r="S9" s="1011"/>
      <c r="T9" s="1011"/>
      <c r="U9" s="1011"/>
      <c r="V9" s="1154" t="s">
        <v>1272</v>
      </c>
      <c r="W9" s="1135" t="s">
        <v>11</v>
      </c>
      <c r="X9" s="1011"/>
      <c r="Y9" s="1011"/>
    </row>
    <row r="10" spans="1:49" ht="42" customHeight="1" thickBot="1">
      <c r="A10" s="1011">
        <v>7</v>
      </c>
      <c r="B10" s="1136" t="s">
        <v>335</v>
      </c>
      <c r="C10" s="1137" t="s">
        <v>336</v>
      </c>
      <c r="D10" s="1138" t="s">
        <v>428</v>
      </c>
      <c r="E10" s="1139">
        <f>Compute4a!CU$4</f>
        <v>0.69047619047619047</v>
      </c>
      <c r="F10" s="1166" t="s">
        <v>323</v>
      </c>
      <c r="G10" s="1140">
        <f t="shared" si="0"/>
        <v>2</v>
      </c>
      <c r="H10" s="1140"/>
      <c r="I10" s="1140"/>
      <c r="J10" s="1140"/>
      <c r="K10" s="1140"/>
      <c r="L10" s="1140"/>
      <c r="M10" s="1140"/>
      <c r="N10" s="1140"/>
      <c r="O10" s="1141">
        <f>Compute2!O9</f>
        <v>15</v>
      </c>
      <c r="P10" s="1167" t="s">
        <v>1240</v>
      </c>
      <c r="Q10" s="1142">
        <f>IF(P10=References!$U$66,1,IF(P10=References!$U$67,2,IF(P10=References!$U$68,3,IF(P10=References!$U$69,4,0))))</f>
        <v>4</v>
      </c>
      <c r="R10" s="1143">
        <f>Q10*G10</f>
        <v>8</v>
      </c>
      <c r="S10" s="1011"/>
      <c r="T10" s="1011"/>
      <c r="U10" s="1011"/>
      <c r="V10" s="1155" t="s">
        <v>1242</v>
      </c>
      <c r="W10" s="1156">
        <v>3</v>
      </c>
      <c r="X10" s="1011"/>
      <c r="Y10" s="1011"/>
    </row>
    <row r="11" spans="1:49" ht="42" customHeight="1" thickBot="1">
      <c r="A11" s="1011">
        <v>8</v>
      </c>
      <c r="B11" s="1136" t="s">
        <v>337</v>
      </c>
      <c r="C11" s="1137" t="s">
        <v>338</v>
      </c>
      <c r="D11" s="1138" t="s">
        <v>429</v>
      </c>
      <c r="E11" s="1139">
        <f>Compute4a!CV$4</f>
        <v>0.58823529411764697</v>
      </c>
      <c r="F11" s="1166" t="s">
        <v>323</v>
      </c>
      <c r="G11" s="1140">
        <f t="shared" si="0"/>
        <v>2</v>
      </c>
      <c r="H11" s="1140"/>
      <c r="I11" s="1140"/>
      <c r="J11" s="1140"/>
      <c r="K11" s="1140"/>
      <c r="L11" s="1140"/>
      <c r="M11" s="1140"/>
      <c r="N11" s="1140"/>
      <c r="O11" s="1141">
        <f>Compute2!O10</f>
        <v>5</v>
      </c>
      <c r="P11" s="1167" t="s">
        <v>1238</v>
      </c>
      <c r="Q11" s="1142">
        <f>IF(P11=References!$U$66,1,IF(P11=References!$U$67,2,IF(P11=References!$U$68,3,IF(P11=References!$U$69,4,0))))</f>
        <v>1</v>
      </c>
      <c r="R11" s="1143">
        <f t="shared" si="1"/>
        <v>2</v>
      </c>
      <c r="S11" s="1011"/>
      <c r="T11" s="1011"/>
      <c r="U11" s="1011"/>
      <c r="V11" s="1157" t="s">
        <v>1241</v>
      </c>
      <c r="W11" s="1156">
        <v>6</v>
      </c>
      <c r="X11" s="1011"/>
      <c r="Y11" s="1011"/>
    </row>
    <row r="12" spans="1:49" ht="42" customHeight="1" thickBot="1">
      <c r="A12" s="1011">
        <v>9</v>
      </c>
      <c r="B12" s="1136" t="s">
        <v>339</v>
      </c>
      <c r="C12" s="1137" t="s">
        <v>340</v>
      </c>
      <c r="D12" s="1138" t="s">
        <v>430</v>
      </c>
      <c r="E12" s="1139">
        <f>Compute4a!CW$4</f>
        <v>0.61052631578947369</v>
      </c>
      <c r="F12" s="1166" t="s">
        <v>323</v>
      </c>
      <c r="G12" s="1140">
        <f t="shared" si="0"/>
        <v>2</v>
      </c>
      <c r="H12" s="1140"/>
      <c r="I12" s="1140"/>
      <c r="J12" s="1140"/>
      <c r="K12" s="1140"/>
      <c r="L12" s="1140"/>
      <c r="M12" s="1140"/>
      <c r="N12" s="1140"/>
      <c r="O12" s="1141">
        <f>Compute2!O11</f>
        <v>5</v>
      </c>
      <c r="P12" s="1167" t="s">
        <v>1238</v>
      </c>
      <c r="Q12" s="1142">
        <f>IF(P12=References!$U$66,1,IF(P12=References!$U$67,2,IF(P12=References!$U$68,3,IF(P12=References!$U$69,4,0))))</f>
        <v>1</v>
      </c>
      <c r="R12" s="1143">
        <f>Q12*G12</f>
        <v>2</v>
      </c>
      <c r="S12" s="1011"/>
      <c r="T12" s="1011"/>
      <c r="U12" s="1011"/>
      <c r="V12" s="1158" t="s">
        <v>1243</v>
      </c>
      <c r="W12" s="1156">
        <v>8</v>
      </c>
      <c r="X12" s="1011"/>
      <c r="Y12" s="1011"/>
    </row>
    <row r="13" spans="1:49" ht="42" customHeight="1" thickBot="1">
      <c r="A13" s="1011">
        <v>10</v>
      </c>
      <c r="B13" s="1136" t="s">
        <v>341</v>
      </c>
      <c r="C13" s="1137" t="s">
        <v>342</v>
      </c>
      <c r="D13" s="1138" t="s">
        <v>431</v>
      </c>
      <c r="E13" s="1139">
        <f>Compute4a!CX$4</f>
        <v>0.72363636363636363</v>
      </c>
      <c r="F13" s="1166" t="s">
        <v>329</v>
      </c>
      <c r="G13" s="1140">
        <f t="shared" si="0"/>
        <v>3</v>
      </c>
      <c r="H13" s="1140"/>
      <c r="I13" s="1140"/>
      <c r="J13" s="1140"/>
      <c r="K13" s="1140"/>
      <c r="L13" s="1140"/>
      <c r="M13" s="1140"/>
      <c r="N13" s="1140"/>
      <c r="O13" s="1141">
        <f>Compute2!O12</f>
        <v>5</v>
      </c>
      <c r="P13" s="1167" t="s">
        <v>1238</v>
      </c>
      <c r="Q13" s="1142">
        <f>IF(P13=References!$U$66,1,IF(P13=References!$U$67,2,IF(P13=References!$U$68,3,IF(P13=References!$U$69,4,0))))</f>
        <v>1</v>
      </c>
      <c r="R13" s="1143">
        <f>Q13*G13</f>
        <v>3</v>
      </c>
      <c r="S13" s="1011"/>
      <c r="T13" s="1011"/>
      <c r="U13" s="1011"/>
      <c r="V13" s="1159" t="s">
        <v>1244</v>
      </c>
      <c r="W13" s="1160">
        <v>12</v>
      </c>
      <c r="X13" s="1011"/>
      <c r="Y13" s="1011"/>
    </row>
    <row r="14" spans="1:49" ht="42" customHeight="1" thickBot="1">
      <c r="A14" s="1011">
        <v>11</v>
      </c>
      <c r="B14" s="1136" t="s">
        <v>343</v>
      </c>
      <c r="C14" s="1137" t="s">
        <v>423</v>
      </c>
      <c r="D14" s="1138" t="s">
        <v>436</v>
      </c>
      <c r="E14" s="1139">
        <f>Compute4a!CY$4</f>
        <v>0.73913043478260887</v>
      </c>
      <c r="F14" s="1166" t="s">
        <v>329</v>
      </c>
      <c r="G14" s="1140">
        <f t="shared" si="0"/>
        <v>3</v>
      </c>
      <c r="H14" s="1140"/>
      <c r="I14" s="1140"/>
      <c r="J14" s="1140"/>
      <c r="K14" s="1140"/>
      <c r="L14" s="1140"/>
      <c r="M14" s="1140"/>
      <c r="N14" s="1140"/>
      <c r="O14" s="1141">
        <f>Compute2!O13</f>
        <v>18</v>
      </c>
      <c r="P14" s="1167" t="s">
        <v>1240</v>
      </c>
      <c r="Q14" s="1142">
        <f>IF(P14=References!$U$66,1,IF(P14=References!$U$67,2,IF(P14=References!$U$68,3,IF(P14=References!$U$69,4,0))))</f>
        <v>4</v>
      </c>
      <c r="R14" s="1143">
        <f t="shared" si="1"/>
        <v>12</v>
      </c>
      <c r="S14" s="1011"/>
      <c r="T14" s="1011"/>
      <c r="U14" s="1011"/>
      <c r="V14" s="1011"/>
      <c r="W14" s="1011"/>
      <c r="X14" s="1011"/>
      <c r="Y14" s="1011"/>
    </row>
    <row r="15" spans="1:49" ht="42" customHeight="1" thickBot="1">
      <c r="A15" s="1011">
        <v>12</v>
      </c>
      <c r="B15" s="1136" t="s">
        <v>344</v>
      </c>
      <c r="C15" s="1137" t="s">
        <v>345</v>
      </c>
      <c r="D15" s="1138" t="s">
        <v>432</v>
      </c>
      <c r="E15" s="1139">
        <f>Compute4a!CZ$4</f>
        <v>0.73461538461538467</v>
      </c>
      <c r="F15" s="1166" t="s">
        <v>329</v>
      </c>
      <c r="G15" s="1140">
        <f t="shared" si="0"/>
        <v>3</v>
      </c>
      <c r="H15" s="1140"/>
      <c r="I15" s="1140"/>
      <c r="J15" s="1140"/>
      <c r="K15" s="1140"/>
      <c r="L15" s="1140"/>
      <c r="M15" s="1140"/>
      <c r="N15" s="1140"/>
      <c r="O15" s="1141">
        <f>Compute2!O14</f>
        <v>17</v>
      </c>
      <c r="P15" s="1167" t="s">
        <v>1240</v>
      </c>
      <c r="Q15" s="1142">
        <f>IF(P15=References!$U$66,1,IF(P15=References!$U$67,2,IF(P15=References!$U$68,3,IF(P15=References!$U$69,4,0))))</f>
        <v>4</v>
      </c>
      <c r="R15" s="1143">
        <f t="shared" si="1"/>
        <v>12</v>
      </c>
      <c r="S15" s="1011"/>
      <c r="T15" s="1011"/>
      <c r="U15" s="1011"/>
      <c r="V15" s="1011"/>
      <c r="W15" s="1011"/>
      <c r="X15" s="1011"/>
      <c r="Y15" s="1011"/>
    </row>
    <row r="16" spans="1:49" ht="42" customHeight="1" thickBot="1">
      <c r="A16" s="1011">
        <v>13</v>
      </c>
      <c r="B16" s="1136" t="s">
        <v>346</v>
      </c>
      <c r="C16" s="1137" t="s">
        <v>347</v>
      </c>
      <c r="D16" s="1138" t="s">
        <v>433</v>
      </c>
      <c r="E16" s="1139">
        <f>Compute4a!DA$4</f>
        <v>0.73684210526315796</v>
      </c>
      <c r="F16" s="1166" t="s">
        <v>329</v>
      </c>
      <c r="G16" s="1140">
        <f t="shared" si="0"/>
        <v>3</v>
      </c>
      <c r="H16" s="1140"/>
      <c r="I16" s="1140"/>
      <c r="J16" s="1140"/>
      <c r="K16" s="1140"/>
      <c r="L16" s="1140"/>
      <c r="M16" s="1140"/>
      <c r="N16" s="1140"/>
      <c r="O16" s="1141">
        <f>Compute2!O15</f>
        <v>4</v>
      </c>
      <c r="P16" s="1167" t="s">
        <v>1238</v>
      </c>
      <c r="Q16" s="1142">
        <f>IF(P16=References!$U$66,1,IF(P16=References!$U$67,2,IF(P16=References!$U$68,3,IF(P16=References!$U$69,4,0))))</f>
        <v>1</v>
      </c>
      <c r="R16" s="1143">
        <f t="shared" si="1"/>
        <v>3</v>
      </c>
      <c r="S16" s="1011"/>
      <c r="T16" s="1011"/>
      <c r="U16" s="1011"/>
      <c r="V16" s="1011"/>
      <c r="W16" s="1011"/>
      <c r="X16" s="1011"/>
      <c r="Y16" s="1011"/>
    </row>
    <row r="17" spans="1:50" ht="42" customHeight="1" thickBot="1">
      <c r="A17" s="1011">
        <v>14</v>
      </c>
      <c r="B17" s="1136" t="s">
        <v>348</v>
      </c>
      <c r="C17" s="1137" t="s">
        <v>349</v>
      </c>
      <c r="D17" s="1138" t="s">
        <v>434</v>
      </c>
      <c r="E17" s="1139">
        <f>Compute4a!DB$4</f>
        <v>0.7407407407407407</v>
      </c>
      <c r="F17" s="1166" t="s">
        <v>329</v>
      </c>
      <c r="G17" s="1140">
        <f t="shared" si="0"/>
        <v>3</v>
      </c>
      <c r="H17" s="1140"/>
      <c r="I17" s="1140"/>
      <c r="J17" s="1140"/>
      <c r="K17" s="1140"/>
      <c r="L17" s="1140"/>
      <c r="M17" s="1140"/>
      <c r="N17" s="1140"/>
      <c r="O17" s="1141">
        <f>Compute2!O16</f>
        <v>4</v>
      </c>
      <c r="P17" s="1167" t="s">
        <v>1238</v>
      </c>
      <c r="Q17" s="1142">
        <f>IF(P17=References!$U$66,1,IF(P17=References!$U$67,2,IF(P17=References!$U$68,3,IF(P17=References!$U$69,4,0))))</f>
        <v>1</v>
      </c>
      <c r="R17" s="1143">
        <f t="shared" si="1"/>
        <v>3</v>
      </c>
      <c r="S17" s="1011"/>
      <c r="T17" s="1011"/>
      <c r="U17" s="1011"/>
      <c r="V17" s="1011"/>
      <c r="W17" s="1011"/>
      <c r="X17" s="1011"/>
      <c r="Y17" s="1011"/>
    </row>
    <row r="18" spans="1:50" ht="42" customHeight="1" thickBot="1">
      <c r="A18" s="1011">
        <v>15</v>
      </c>
      <c r="B18" s="1161" t="s">
        <v>350</v>
      </c>
      <c r="C18" s="1137" t="s">
        <v>351</v>
      </c>
      <c r="D18" s="1138" t="s">
        <v>435</v>
      </c>
      <c r="E18" s="1139">
        <f>Compute4a!DC$4</f>
        <v>0.78518518518518521</v>
      </c>
      <c r="F18" s="1166" t="s">
        <v>329</v>
      </c>
      <c r="G18" s="1140">
        <f t="shared" si="0"/>
        <v>3</v>
      </c>
      <c r="H18" s="1140"/>
      <c r="I18" s="1140"/>
      <c r="J18" s="1140"/>
      <c r="K18" s="1140"/>
      <c r="L18" s="1140"/>
      <c r="M18" s="1140"/>
      <c r="N18" s="1140"/>
      <c r="O18" s="1141">
        <f>Compute2!O17</f>
        <v>4</v>
      </c>
      <c r="P18" s="1167" t="s">
        <v>1238</v>
      </c>
      <c r="Q18" s="1142">
        <f>IF(P18=References!$U$66,1,IF(P18=References!$U$67,2,IF(P18=References!$U$68,3,IF(P18=References!$U$69,4,0))))</f>
        <v>1</v>
      </c>
      <c r="R18" s="1143">
        <f t="shared" si="1"/>
        <v>3</v>
      </c>
      <c r="S18" s="1011"/>
      <c r="T18" s="1011"/>
      <c r="U18" s="1011"/>
      <c r="V18" s="1011"/>
      <c r="W18" s="1011"/>
      <c r="X18" s="1011"/>
      <c r="Y18" s="1011"/>
    </row>
    <row r="19" spans="1:50" ht="42" customHeight="1" thickBot="1">
      <c r="A19" s="1011">
        <v>16</v>
      </c>
      <c r="B19" s="1161" t="s">
        <v>716</v>
      </c>
      <c r="C19" s="1137" t="s">
        <v>718</v>
      </c>
      <c r="D19" s="1162" t="s">
        <v>717</v>
      </c>
      <c r="E19" s="1139">
        <f>Compute4a!DD$4</f>
        <v>0.86315789473684212</v>
      </c>
      <c r="F19" s="1166" t="s">
        <v>329</v>
      </c>
      <c r="G19" s="1140">
        <f t="shared" si="0"/>
        <v>3</v>
      </c>
      <c r="H19" s="1140"/>
      <c r="I19" s="1140"/>
      <c r="J19" s="1140"/>
      <c r="K19" s="1140"/>
      <c r="L19" s="1140"/>
      <c r="M19" s="1140"/>
      <c r="N19" s="1140"/>
      <c r="O19" s="1141">
        <f>Compute2!O18</f>
        <v>18</v>
      </c>
      <c r="P19" s="1167" t="s">
        <v>1240</v>
      </c>
      <c r="Q19" s="1142">
        <f>IF(P19=References!$U$66,1,IF(P19=References!$U$67,2,IF(P19=References!$U$68,3,IF(P19=References!$U$69,4,0))))</f>
        <v>4</v>
      </c>
      <c r="R19" s="1143">
        <f t="shared" si="1"/>
        <v>12</v>
      </c>
      <c r="S19" s="1011"/>
      <c r="T19" s="1011"/>
      <c r="U19" s="1011"/>
      <c r="V19" s="1011"/>
      <c r="W19" s="1011"/>
      <c r="X19" s="1011"/>
      <c r="Y19" s="1011"/>
      <c r="AH19" s="105"/>
    </row>
    <row r="20" spans="1:50">
      <c r="A20" s="1011"/>
      <c r="B20" s="1011"/>
      <c r="C20" s="1011"/>
      <c r="D20" s="1011"/>
      <c r="E20" s="1011"/>
      <c r="F20" s="1011"/>
      <c r="G20" s="1011"/>
      <c r="H20" s="1011"/>
      <c r="I20" s="1011"/>
      <c r="J20" s="1011"/>
      <c r="K20" s="1011"/>
      <c r="L20" s="1011"/>
      <c r="M20" s="1011"/>
      <c r="N20" s="1011"/>
      <c r="O20" s="1011"/>
      <c r="P20" s="1011"/>
      <c r="Q20" s="1011"/>
      <c r="R20" s="1011"/>
      <c r="S20" s="1011"/>
      <c r="T20" s="1011"/>
      <c r="U20" s="1011"/>
      <c r="V20" s="1011"/>
      <c r="W20" s="1011"/>
      <c r="X20" s="1011"/>
      <c r="Y20" s="1011"/>
      <c r="AH20" s="105"/>
      <c r="AI20" s="105"/>
      <c r="AJ20" s="105"/>
      <c r="AK20" s="105"/>
      <c r="AL20" s="105"/>
      <c r="AM20" s="105"/>
      <c r="AN20" s="105"/>
      <c r="AO20" s="105"/>
      <c r="AP20" s="105"/>
      <c r="AQ20" s="105"/>
      <c r="AR20" s="105"/>
      <c r="AS20" s="105"/>
      <c r="AT20" s="105"/>
      <c r="AU20" s="105"/>
      <c r="AV20" s="105"/>
      <c r="AW20" s="105"/>
      <c r="AX20" s="105"/>
    </row>
    <row r="21" spans="1:50">
      <c r="A21" s="1011"/>
      <c r="B21" s="1011"/>
      <c r="C21" s="1011"/>
      <c r="D21" s="1011"/>
      <c r="E21" s="1011"/>
      <c r="F21" s="1011"/>
      <c r="G21" s="1011"/>
      <c r="H21" s="1011"/>
      <c r="I21" s="1011"/>
      <c r="J21" s="1011"/>
      <c r="K21" s="1011"/>
      <c r="L21" s="1011"/>
      <c r="M21" s="1011"/>
      <c r="N21" s="1011"/>
      <c r="O21" s="1011"/>
      <c r="P21" s="1011"/>
      <c r="Q21" s="1011"/>
      <c r="R21" s="1011"/>
      <c r="S21" s="1011"/>
      <c r="T21" s="1011"/>
      <c r="U21" s="1011"/>
      <c r="V21" s="1011"/>
      <c r="W21" s="1011"/>
      <c r="X21" s="1011"/>
      <c r="Y21" s="1011"/>
    </row>
    <row r="22" spans="1:50">
      <c r="A22" s="1011"/>
      <c r="B22" s="1011"/>
      <c r="C22" s="1011"/>
      <c r="D22" s="1011"/>
      <c r="E22" s="1011"/>
      <c r="F22" s="1011"/>
      <c r="G22" s="1011"/>
      <c r="H22" s="1011"/>
      <c r="I22" s="1011"/>
      <c r="J22" s="1011"/>
      <c r="K22" s="1011"/>
      <c r="L22" s="1011"/>
      <c r="M22" s="1011"/>
      <c r="N22" s="1011"/>
      <c r="O22" s="1011"/>
      <c r="P22" s="1011"/>
      <c r="Q22" s="1011"/>
      <c r="R22" s="1011"/>
      <c r="S22" s="1011"/>
      <c r="T22" s="1011"/>
      <c r="U22" s="1011"/>
      <c r="V22" s="1011"/>
      <c r="W22" s="1011"/>
      <c r="X22" s="1011"/>
      <c r="Y22" s="1011"/>
    </row>
    <row r="23" spans="1:50">
      <c r="A23" s="1011"/>
      <c r="B23" s="1011"/>
      <c r="C23" s="1011"/>
      <c r="D23" s="1011"/>
      <c r="E23" s="1011"/>
      <c r="F23" s="1011"/>
      <c r="G23" s="1011"/>
      <c r="H23" s="1011"/>
      <c r="I23" s="1011"/>
      <c r="J23" s="1011"/>
      <c r="K23" s="1011"/>
      <c r="L23" s="1011"/>
      <c r="M23" s="1011"/>
      <c r="N23" s="1011"/>
      <c r="O23" s="1011"/>
      <c r="P23" s="1011"/>
      <c r="Q23" s="1011"/>
      <c r="R23" s="1011"/>
      <c r="S23" s="1011"/>
      <c r="T23" s="1011"/>
      <c r="U23" s="1011"/>
      <c r="V23" s="1011"/>
      <c r="W23" s="1011"/>
      <c r="X23" s="1011"/>
      <c r="Y23" s="1011"/>
    </row>
    <row r="24" spans="1:50">
      <c r="A24" s="1011"/>
      <c r="B24" s="1011"/>
      <c r="C24" s="1011"/>
      <c r="D24" s="1011"/>
      <c r="E24" s="1011"/>
      <c r="F24" s="1163"/>
      <c r="G24" s="1011"/>
      <c r="H24" s="1011"/>
      <c r="I24" s="1011"/>
      <c r="J24" s="1011"/>
      <c r="K24" s="1011"/>
      <c r="L24" s="1011"/>
      <c r="M24" s="1011"/>
      <c r="N24" s="1011"/>
      <c r="O24" s="1011"/>
      <c r="P24" s="1011"/>
      <c r="Q24" s="1011"/>
      <c r="R24" s="1011"/>
      <c r="S24" s="1011"/>
      <c r="T24" s="1011"/>
      <c r="U24" s="1011"/>
      <c r="V24" s="1011"/>
      <c r="W24" s="1011"/>
      <c r="X24" s="1011"/>
      <c r="Y24" s="1011"/>
    </row>
    <row r="25" spans="1:50" ht="14.25">
      <c r="A25" s="1011"/>
      <c r="B25" s="1128"/>
      <c r="C25" s="1128"/>
      <c r="D25" s="1128"/>
      <c r="E25" s="1128"/>
      <c r="F25" s="1164"/>
      <c r="G25" s="1011"/>
      <c r="H25" s="1011"/>
      <c r="I25" s="1011"/>
      <c r="J25" s="1011"/>
      <c r="K25" s="1011"/>
      <c r="L25" s="1011"/>
      <c r="M25" s="1011"/>
      <c r="N25" s="1011"/>
      <c r="O25" s="1011"/>
      <c r="P25" s="1011"/>
      <c r="Q25" s="1011"/>
      <c r="R25" s="1011"/>
      <c r="S25" s="1011"/>
      <c r="T25" s="1011"/>
      <c r="U25" s="1011"/>
      <c r="V25" s="1011"/>
      <c r="W25" s="1011"/>
      <c r="X25" s="1011"/>
      <c r="Y25" s="1011"/>
    </row>
    <row r="26" spans="1:50">
      <c r="A26" s="1011"/>
      <c r="B26" s="1011"/>
      <c r="C26" s="1165"/>
      <c r="D26" s="1011"/>
      <c r="E26" s="1011"/>
      <c r="F26" s="1163"/>
      <c r="G26" s="1011"/>
      <c r="H26" s="1011"/>
      <c r="I26" s="1011"/>
      <c r="J26" s="1011"/>
      <c r="K26" s="1011"/>
      <c r="L26" s="1011"/>
      <c r="M26" s="1011"/>
      <c r="N26" s="1011"/>
      <c r="O26" s="1011"/>
      <c r="P26" s="1011"/>
      <c r="Q26" s="1011"/>
      <c r="R26" s="1011"/>
      <c r="S26" s="1011"/>
      <c r="T26" s="1011"/>
      <c r="U26" s="1011"/>
      <c r="V26" s="1011"/>
      <c r="W26" s="1011"/>
      <c r="X26" s="1011"/>
      <c r="Y26" s="1011"/>
      <c r="AX26" s="105"/>
    </row>
    <row r="27" spans="1:50">
      <c r="A27" s="1011"/>
      <c r="B27" s="1011"/>
      <c r="C27" s="1165"/>
      <c r="D27" s="1011"/>
      <c r="E27" s="1011"/>
      <c r="F27" s="1011"/>
      <c r="G27" s="1011"/>
      <c r="H27" s="1011"/>
      <c r="I27" s="1011"/>
      <c r="J27" s="1011"/>
      <c r="K27" s="1011"/>
      <c r="L27" s="1011"/>
      <c r="M27" s="1011"/>
      <c r="N27" s="1011"/>
      <c r="O27" s="1011"/>
      <c r="P27" s="1011"/>
      <c r="Q27" s="1011"/>
      <c r="R27" s="1011"/>
      <c r="S27" s="1011"/>
      <c r="T27" s="1011"/>
      <c r="U27" s="1011"/>
      <c r="V27" s="1011"/>
      <c r="W27" s="1011"/>
      <c r="X27" s="1011"/>
      <c r="Y27" s="1011"/>
    </row>
    <row r="28" spans="1:50">
      <c r="A28" s="1011"/>
      <c r="B28" s="1011"/>
      <c r="C28" s="1165"/>
      <c r="D28" s="1011"/>
      <c r="E28" s="1011"/>
      <c r="F28" s="1011"/>
      <c r="G28" s="1011"/>
      <c r="H28" s="1011"/>
      <c r="I28" s="1011"/>
      <c r="J28" s="1011"/>
      <c r="K28" s="1011"/>
      <c r="L28" s="1011"/>
      <c r="M28" s="1011"/>
      <c r="N28" s="1011"/>
      <c r="O28" s="1011"/>
      <c r="P28" s="1011"/>
      <c r="Q28" s="1011"/>
      <c r="R28" s="1011"/>
      <c r="S28" s="1011"/>
      <c r="T28" s="1011"/>
      <c r="U28" s="1011"/>
      <c r="V28" s="1011"/>
      <c r="W28" s="1011"/>
      <c r="X28" s="1011"/>
      <c r="Y28" s="1011"/>
    </row>
    <row r="29" spans="1:50">
      <c r="A29" s="1011"/>
      <c r="B29" s="1011"/>
      <c r="C29" s="1165"/>
      <c r="D29" s="1011"/>
      <c r="E29" s="1011"/>
      <c r="F29" s="1011"/>
      <c r="G29" s="1011"/>
      <c r="H29" s="1011"/>
      <c r="I29" s="1011"/>
      <c r="J29" s="1011"/>
      <c r="K29" s="1011"/>
      <c r="L29" s="1011"/>
      <c r="M29" s="1011"/>
      <c r="N29" s="1011"/>
      <c r="O29" s="1011"/>
      <c r="P29" s="1011"/>
      <c r="Q29" s="1011"/>
      <c r="R29" s="1011"/>
      <c r="S29" s="1011"/>
      <c r="T29" s="1011"/>
      <c r="U29" s="1011"/>
      <c r="V29" s="1011"/>
      <c r="W29" s="1011"/>
      <c r="X29" s="1011"/>
      <c r="Y29" s="1011"/>
    </row>
    <row r="30" spans="1:50">
      <c r="A30" s="1011"/>
      <c r="B30" s="1011"/>
      <c r="C30" s="1165"/>
      <c r="D30" s="1011"/>
      <c r="E30" s="1011"/>
      <c r="F30" s="1011"/>
      <c r="G30" s="1011"/>
      <c r="H30" s="1011"/>
      <c r="I30" s="1011"/>
      <c r="J30" s="1011"/>
      <c r="K30" s="1011"/>
      <c r="L30" s="1011"/>
      <c r="M30" s="1011"/>
      <c r="N30" s="1011"/>
      <c r="O30" s="1011"/>
      <c r="P30" s="1011"/>
      <c r="Q30" s="1011"/>
      <c r="R30" s="1011"/>
      <c r="S30" s="1011"/>
      <c r="T30" s="1011"/>
      <c r="U30" s="1011"/>
      <c r="V30" s="1011"/>
      <c r="W30" s="1011"/>
      <c r="X30" s="1011"/>
      <c r="Y30" s="1011"/>
    </row>
    <row r="31" spans="1:50">
      <c r="A31" s="1011"/>
      <c r="B31" s="1011"/>
      <c r="C31" s="1165"/>
      <c r="D31" s="1011"/>
      <c r="E31" s="1011"/>
      <c r="F31" s="1011"/>
      <c r="G31" s="1011"/>
      <c r="H31" s="1011"/>
      <c r="I31" s="1011"/>
      <c r="J31" s="1011"/>
      <c r="K31" s="1011"/>
      <c r="L31" s="1011"/>
      <c r="M31" s="1011"/>
      <c r="N31" s="1011"/>
      <c r="O31" s="1011"/>
      <c r="P31" s="1011"/>
      <c r="Q31" s="1011"/>
      <c r="R31" s="1011"/>
      <c r="S31" s="1011"/>
      <c r="T31" s="1011"/>
      <c r="U31" s="1011"/>
      <c r="V31" s="1011"/>
      <c r="W31" s="1011"/>
      <c r="X31" s="1011"/>
      <c r="Y31" s="1011"/>
    </row>
    <row r="32" spans="1:50">
      <c r="A32" s="1011"/>
      <c r="B32" s="1011"/>
      <c r="C32" s="1165"/>
      <c r="D32" s="1011"/>
      <c r="E32" s="1011"/>
      <c r="F32" s="1011"/>
      <c r="G32" s="1011"/>
      <c r="H32" s="1011"/>
      <c r="I32" s="1011"/>
      <c r="J32" s="1011"/>
      <c r="K32" s="1011"/>
      <c r="L32" s="1011"/>
      <c r="M32" s="1011"/>
      <c r="N32" s="1011"/>
      <c r="O32" s="1011"/>
      <c r="P32" s="1011"/>
      <c r="Q32" s="1011"/>
      <c r="R32" s="1011"/>
      <c r="S32" s="1011"/>
      <c r="T32" s="1011"/>
      <c r="U32" s="1011"/>
      <c r="V32" s="1011"/>
      <c r="W32" s="1011"/>
      <c r="X32" s="1011"/>
      <c r="Y32" s="1011"/>
    </row>
    <row r="33" spans="1:25">
      <c r="A33" s="1011"/>
      <c r="B33" s="1011"/>
      <c r="C33" s="1165"/>
      <c r="D33" s="1011"/>
      <c r="E33" s="1011"/>
      <c r="F33" s="1011"/>
      <c r="G33" s="1011"/>
      <c r="H33" s="1011"/>
      <c r="I33" s="1011"/>
      <c r="J33" s="1011"/>
      <c r="K33" s="1011"/>
      <c r="L33" s="1011"/>
      <c r="M33" s="1011"/>
      <c r="N33" s="1011"/>
      <c r="O33" s="1011"/>
      <c r="P33" s="1011"/>
      <c r="Q33" s="1011"/>
      <c r="R33" s="1011"/>
      <c r="S33" s="1011"/>
      <c r="T33" s="1011"/>
      <c r="U33" s="1011"/>
      <c r="V33" s="1011"/>
      <c r="W33" s="1011"/>
      <c r="X33" s="1011"/>
      <c r="Y33" s="1011"/>
    </row>
    <row r="34" spans="1:25">
      <c r="A34" s="1011"/>
      <c r="B34" s="1011"/>
      <c r="C34" s="1165"/>
      <c r="D34" s="1011"/>
      <c r="E34" s="1011"/>
      <c r="F34" s="1011"/>
      <c r="G34" s="1011"/>
      <c r="H34" s="1011"/>
      <c r="I34" s="1011"/>
      <c r="J34" s="1011"/>
      <c r="K34" s="1011"/>
      <c r="L34" s="1011"/>
      <c r="M34" s="1011"/>
      <c r="N34" s="1011"/>
      <c r="O34" s="1011"/>
      <c r="P34" s="1011"/>
      <c r="Q34" s="1011"/>
      <c r="R34" s="1011"/>
      <c r="S34" s="1011"/>
      <c r="T34" s="1011"/>
      <c r="U34" s="1011"/>
      <c r="V34" s="1011"/>
      <c r="W34" s="1011"/>
      <c r="X34" s="1011"/>
      <c r="Y34" s="1011"/>
    </row>
    <row r="35" spans="1:25">
      <c r="A35" s="1011"/>
      <c r="B35" s="1011"/>
      <c r="C35" s="1165"/>
      <c r="D35" s="1011"/>
      <c r="E35" s="1011"/>
      <c r="F35" s="1011"/>
      <c r="G35" s="1011"/>
      <c r="H35" s="1011"/>
      <c r="I35" s="1011"/>
      <c r="J35" s="1011"/>
      <c r="K35" s="1011"/>
      <c r="L35" s="1011"/>
      <c r="M35" s="1011"/>
      <c r="N35" s="1011"/>
      <c r="O35" s="1011"/>
      <c r="P35" s="1011"/>
      <c r="Q35" s="1011"/>
      <c r="R35" s="1011"/>
      <c r="S35" s="1011"/>
      <c r="T35" s="1011"/>
      <c r="U35" s="1011"/>
      <c r="V35" s="1011"/>
      <c r="W35" s="1011"/>
      <c r="X35" s="1011"/>
      <c r="Y35" s="1011"/>
    </row>
    <row r="36" spans="1:25">
      <c r="A36" s="1011"/>
      <c r="B36" s="1011"/>
      <c r="C36" s="1165"/>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row>
    <row r="37" spans="1:25">
      <c r="A37" s="1011"/>
      <c r="B37" s="1011"/>
      <c r="C37" s="1165"/>
      <c r="D37" s="1011"/>
      <c r="E37" s="1011"/>
      <c r="F37" s="1011"/>
      <c r="G37" s="1011"/>
      <c r="H37" s="1011"/>
      <c r="I37" s="1011"/>
      <c r="J37" s="1011"/>
      <c r="K37" s="1011"/>
      <c r="L37" s="1011"/>
      <c r="M37" s="1011"/>
      <c r="N37" s="1011"/>
      <c r="O37" s="1011"/>
      <c r="P37" s="1011"/>
      <c r="Q37" s="1011"/>
      <c r="R37" s="1011"/>
      <c r="S37" s="1011"/>
      <c r="T37" s="1011"/>
      <c r="U37" s="1011"/>
      <c r="V37" s="1011"/>
      <c r="W37" s="1011"/>
      <c r="X37" s="1011"/>
      <c r="Y37" s="1011"/>
    </row>
    <row r="38" spans="1:25">
      <c r="A38" s="1011"/>
      <c r="B38" s="1011"/>
      <c r="C38" s="1165"/>
      <c r="D38" s="1011"/>
      <c r="E38" s="1011"/>
      <c r="F38" s="1011"/>
      <c r="G38" s="1011"/>
      <c r="H38" s="1011"/>
      <c r="I38" s="1011"/>
      <c r="J38" s="1011"/>
      <c r="K38" s="1011"/>
      <c r="L38" s="1011"/>
      <c r="M38" s="1011"/>
      <c r="N38" s="1011"/>
      <c r="O38" s="1011"/>
      <c r="P38" s="1011"/>
      <c r="Q38" s="1011"/>
      <c r="R38" s="1011"/>
      <c r="S38" s="1011"/>
      <c r="T38" s="1011"/>
      <c r="U38" s="1011"/>
      <c r="V38" s="1011"/>
      <c r="W38" s="1011"/>
      <c r="X38" s="1011"/>
      <c r="Y38" s="1011"/>
    </row>
    <row r="39" spans="1:25">
      <c r="A39" s="1011"/>
      <c r="B39" s="1011"/>
      <c r="C39" s="1165"/>
      <c r="D39" s="1011"/>
      <c r="E39" s="1011"/>
      <c r="F39" s="1011"/>
      <c r="G39" s="1011"/>
      <c r="H39" s="1011"/>
      <c r="I39" s="1011"/>
      <c r="J39" s="1011"/>
      <c r="K39" s="1011"/>
      <c r="L39" s="1011"/>
      <c r="M39" s="1011"/>
      <c r="N39" s="1011"/>
      <c r="O39" s="1011"/>
      <c r="P39" s="1011"/>
      <c r="Q39" s="1011"/>
      <c r="R39" s="1011"/>
      <c r="S39" s="1011"/>
      <c r="T39" s="1011"/>
      <c r="U39" s="1011"/>
      <c r="V39" s="1011"/>
      <c r="W39" s="1011"/>
      <c r="X39" s="1011"/>
      <c r="Y39" s="1011"/>
    </row>
    <row r="40" spans="1:25">
      <c r="A40" s="1011"/>
      <c r="B40" s="1011"/>
      <c r="C40" s="1165"/>
      <c r="D40" s="1011"/>
      <c r="E40" s="1011"/>
      <c r="F40" s="1011"/>
      <c r="G40" s="1011"/>
      <c r="H40" s="1011"/>
      <c r="I40" s="1011"/>
      <c r="J40" s="1011"/>
      <c r="K40" s="1011"/>
      <c r="L40" s="1011"/>
      <c r="M40" s="1011"/>
      <c r="N40" s="1011"/>
      <c r="O40" s="1011"/>
      <c r="P40" s="1011"/>
      <c r="Q40" s="1011"/>
      <c r="R40" s="1011"/>
      <c r="S40" s="1011"/>
      <c r="T40" s="1011"/>
      <c r="U40" s="1011"/>
      <c r="V40" s="1011"/>
      <c r="W40" s="1011"/>
      <c r="X40" s="1011"/>
      <c r="Y40" s="1011"/>
    </row>
    <row r="41" spans="1:25">
      <c r="A41" s="1011"/>
      <c r="B41" s="1128"/>
      <c r="C41" s="1165"/>
      <c r="D41" s="1011"/>
      <c r="E41" s="1011"/>
      <c r="F41" s="1011"/>
      <c r="G41" s="1011"/>
      <c r="H41" s="1011"/>
      <c r="I41" s="1011"/>
      <c r="J41" s="1011"/>
      <c r="K41" s="1011"/>
      <c r="L41" s="1011"/>
      <c r="M41" s="1011"/>
      <c r="N41" s="1011"/>
      <c r="O41" s="1011"/>
      <c r="P41" s="1011"/>
      <c r="Q41" s="1011"/>
      <c r="R41" s="1011"/>
      <c r="S41" s="1011"/>
      <c r="T41" s="1011"/>
      <c r="U41" s="1011"/>
      <c r="V41" s="1011"/>
      <c r="W41" s="1011"/>
      <c r="X41" s="1011"/>
      <c r="Y41" s="1011"/>
    </row>
    <row r="42" spans="1:25">
      <c r="A42" s="1011"/>
      <c r="B42" s="1011"/>
      <c r="C42" s="1011"/>
      <c r="D42" s="1011"/>
      <c r="E42" s="1011"/>
      <c r="F42" s="1011"/>
      <c r="G42" s="1011"/>
      <c r="H42" s="1011"/>
      <c r="I42" s="1011"/>
      <c r="J42" s="1011"/>
      <c r="K42" s="1011"/>
      <c r="L42" s="1011"/>
      <c r="M42" s="1011"/>
      <c r="N42" s="1011"/>
      <c r="O42" s="1011"/>
      <c r="P42" s="1011"/>
      <c r="Q42" s="1011"/>
      <c r="R42" s="1011"/>
      <c r="S42" s="1011"/>
      <c r="T42" s="1011"/>
      <c r="U42" s="1011"/>
      <c r="V42" s="1011"/>
      <c r="W42" s="1011"/>
      <c r="X42" s="1011"/>
      <c r="Y42" s="1011"/>
    </row>
    <row r="43" spans="1:25">
      <c r="A43" s="1011"/>
      <c r="B43" s="1011"/>
      <c r="C43" s="1011"/>
      <c r="D43" s="1011"/>
      <c r="E43" s="1011"/>
      <c r="F43" s="1011"/>
      <c r="G43" s="1011"/>
      <c r="H43" s="1011"/>
      <c r="I43" s="1011"/>
      <c r="J43" s="1011"/>
      <c r="K43" s="1011"/>
      <c r="L43" s="1011"/>
      <c r="M43" s="1011"/>
      <c r="N43" s="1011"/>
      <c r="O43" s="1011"/>
      <c r="P43" s="1011"/>
      <c r="Q43" s="1011"/>
      <c r="R43" s="1011"/>
      <c r="S43" s="1011"/>
      <c r="T43" s="1011"/>
      <c r="U43" s="1011"/>
      <c r="V43" s="1011"/>
      <c r="W43" s="1011"/>
      <c r="X43" s="1011"/>
      <c r="Y43" s="1011"/>
    </row>
    <row r="44" spans="1:25">
      <c r="A44" s="1011"/>
      <c r="B44" s="1011"/>
      <c r="C44" s="1011"/>
      <c r="D44" s="1011"/>
      <c r="E44" s="1011"/>
      <c r="F44" s="1011"/>
      <c r="G44" s="1011"/>
      <c r="H44" s="1011"/>
      <c r="I44" s="1011"/>
      <c r="J44" s="1011"/>
      <c r="K44" s="1011"/>
      <c r="L44" s="1011"/>
      <c r="M44" s="1011"/>
      <c r="N44" s="1011"/>
      <c r="O44" s="1011"/>
      <c r="P44" s="1011"/>
      <c r="Q44" s="1011"/>
      <c r="R44" s="1011"/>
      <c r="S44" s="1011"/>
      <c r="T44" s="1011"/>
      <c r="U44" s="1011"/>
      <c r="V44" s="1011"/>
      <c r="W44" s="1011"/>
      <c r="X44" s="1011"/>
      <c r="Y44" s="1011"/>
    </row>
    <row r="45" spans="1:25">
      <c r="A45" s="1011"/>
      <c r="B45" s="1128"/>
      <c r="C45" s="1011"/>
      <c r="D45" s="1011"/>
      <c r="E45" s="1011"/>
      <c r="F45" s="1011"/>
      <c r="G45" s="1011"/>
      <c r="H45" s="1011"/>
      <c r="I45" s="1011"/>
      <c r="J45" s="1011"/>
      <c r="K45" s="1011"/>
      <c r="L45" s="1011"/>
      <c r="M45" s="1011"/>
      <c r="N45" s="1011"/>
      <c r="O45" s="1011"/>
      <c r="P45" s="1011"/>
      <c r="Q45" s="1011"/>
      <c r="R45" s="1011"/>
      <c r="S45" s="1011"/>
      <c r="T45" s="1011"/>
      <c r="U45" s="1011"/>
      <c r="V45" s="1011"/>
      <c r="W45" s="1011"/>
      <c r="X45" s="1011"/>
      <c r="Y45" s="1011"/>
    </row>
    <row r="46" spans="1:25">
      <c r="A46" s="1011"/>
      <c r="B46" s="1128"/>
      <c r="C46" s="1128"/>
      <c r="D46" s="1128"/>
      <c r="E46" s="1128"/>
      <c r="F46" s="1011"/>
      <c r="G46" s="1011"/>
      <c r="H46" s="1011"/>
      <c r="I46" s="1011"/>
      <c r="J46" s="1011"/>
      <c r="K46" s="1011"/>
      <c r="L46" s="1011"/>
      <c r="M46" s="1011"/>
      <c r="N46" s="1011"/>
      <c r="O46" s="1011"/>
      <c r="P46" s="1011"/>
      <c r="Q46" s="1011"/>
      <c r="R46" s="1011"/>
      <c r="S46" s="1011"/>
      <c r="T46" s="1011"/>
      <c r="U46" s="1011"/>
      <c r="V46" s="1011"/>
      <c r="W46" s="1011"/>
      <c r="X46" s="1011"/>
      <c r="Y46" s="1011"/>
    </row>
    <row r="47" spans="1:25">
      <c r="A47" s="1011"/>
      <c r="B47" s="1011"/>
      <c r="C47" s="1128"/>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row>
    <row r="48" spans="1:25">
      <c r="A48" s="1011"/>
      <c r="B48" s="1011"/>
      <c r="C48" s="1128"/>
      <c r="D48" s="1011"/>
      <c r="E48" s="1011"/>
      <c r="F48" s="1011"/>
      <c r="G48" s="1011"/>
      <c r="H48" s="1011"/>
      <c r="I48" s="1011"/>
      <c r="J48" s="1011"/>
      <c r="K48" s="1011"/>
      <c r="L48" s="1011"/>
      <c r="M48" s="1011"/>
      <c r="N48" s="1011"/>
      <c r="O48" s="1011"/>
      <c r="P48" s="1011"/>
      <c r="Q48" s="1011"/>
      <c r="R48" s="1011"/>
      <c r="S48" s="1011"/>
      <c r="T48" s="1011"/>
      <c r="U48" s="1011"/>
      <c r="V48" s="1011"/>
      <c r="W48" s="1011"/>
      <c r="X48" s="1011"/>
      <c r="Y48" s="1011"/>
    </row>
    <row r="49" spans="1:25">
      <c r="A49" s="1011"/>
      <c r="B49" s="1011"/>
      <c r="C49" s="1128"/>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row>
    <row r="50" spans="1:25">
      <c r="A50" s="1011"/>
      <c r="B50" s="1011"/>
      <c r="C50" s="1128"/>
      <c r="D50" s="1011"/>
      <c r="E50" s="1011"/>
      <c r="F50" s="1011"/>
      <c r="G50" s="1011"/>
      <c r="H50" s="1011"/>
      <c r="I50" s="1011"/>
      <c r="J50" s="1011"/>
      <c r="K50" s="1011"/>
      <c r="L50" s="1011"/>
      <c r="M50" s="1011"/>
      <c r="N50" s="1011"/>
      <c r="O50" s="1011"/>
      <c r="P50" s="1011"/>
      <c r="Q50" s="1011"/>
      <c r="R50" s="1011"/>
      <c r="S50" s="1011"/>
      <c r="T50" s="1011"/>
      <c r="U50" s="1011"/>
      <c r="V50" s="1011"/>
      <c r="W50" s="1011"/>
      <c r="X50" s="1011"/>
      <c r="Y50" s="1011"/>
    </row>
    <row r="51" spans="1:25">
      <c r="A51" s="1011"/>
      <c r="B51" s="1011"/>
      <c r="C51" s="1128"/>
      <c r="D51" s="1011"/>
      <c r="E51" s="1011"/>
      <c r="F51" s="1011"/>
      <c r="G51" s="1011"/>
      <c r="H51" s="1011"/>
      <c r="I51" s="1011"/>
      <c r="J51" s="1011"/>
      <c r="K51" s="1011"/>
      <c r="L51" s="1011"/>
      <c r="M51" s="1011"/>
      <c r="N51" s="1011"/>
      <c r="O51" s="1011"/>
      <c r="P51" s="1011"/>
      <c r="Q51" s="1011"/>
      <c r="R51" s="1011"/>
      <c r="S51" s="1011"/>
      <c r="T51" s="1011"/>
      <c r="U51" s="1011"/>
      <c r="V51" s="1011"/>
      <c r="W51" s="1011"/>
      <c r="X51" s="1011"/>
      <c r="Y51" s="1011"/>
    </row>
    <row r="52" spans="1:25">
      <c r="C52" s="2"/>
    </row>
    <row r="53" spans="1:25">
      <c r="C53" s="2"/>
    </row>
    <row r="54" spans="1:25">
      <c r="C54" s="2"/>
    </row>
    <row r="55" spans="1:25">
      <c r="C55" s="2"/>
    </row>
    <row r="56" spans="1:25">
      <c r="C56" s="2"/>
    </row>
    <row r="57" spans="1:25">
      <c r="C57" s="2"/>
    </row>
    <row r="58" spans="1:25">
      <c r="C58" s="2"/>
    </row>
    <row r="59" spans="1:25">
      <c r="C59" s="2"/>
    </row>
    <row r="60" spans="1:25">
      <c r="C60" s="2"/>
    </row>
    <row r="61" spans="1:25">
      <c r="C61" s="2"/>
    </row>
    <row r="62" spans="1:25">
      <c r="B62" s="2"/>
      <c r="C62" s="2"/>
    </row>
    <row r="123" spans="18:18">
      <c r="R123" s="2"/>
    </row>
  </sheetData>
  <sheetProtection sheet="1" objects="1" scenarios="1"/>
  <customSheetViews>
    <customSheetView guid="{0E0D9003-12DF-4E33-969D-E7E93BBD195D}" scale="60" showPageBreaks="1" hiddenColumns="1">
      <selection activeCell="O7" sqref="O7"/>
      <pageMargins left="0.7" right="0.7" top="0.75" bottom="0.75" header="0.3" footer="0.3"/>
      <pageSetup paperSize="9" scale="35" orientation="landscape"/>
    </customSheetView>
  </customSheetViews>
  <mergeCells count="1">
    <mergeCell ref="B2:D2"/>
  </mergeCells>
  <conditionalFormatting sqref="E4:E19">
    <cfRule type="iconSet" priority="16">
      <iconSet iconSet="4ArrowsGray" showValue="0">
        <cfvo type="percent" val="0"/>
        <cfvo type="num" val="0.45"/>
        <cfvo type="num" val="0.7"/>
        <cfvo type="num" val="0.9"/>
      </iconSet>
    </cfRule>
  </conditionalFormatting>
  <conditionalFormatting sqref="W4:W7">
    <cfRule type="iconSet" priority="15">
      <iconSet iconSet="4ArrowsGray" showValue="0">
        <cfvo type="percent" val="0"/>
        <cfvo type="num" val="0.3"/>
        <cfvo type="num" val="0.4"/>
        <cfvo type="num" val="0.6"/>
      </iconSet>
    </cfRule>
  </conditionalFormatting>
  <conditionalFormatting sqref="O4:O19">
    <cfRule type="iconSet" priority="7">
      <iconSet iconSet="4ArrowsGray" showValue="0">
        <cfvo type="percent" val="0"/>
        <cfvo type="num" val="6"/>
        <cfvo type="num" val="10"/>
        <cfvo type="num" val="15"/>
      </iconSet>
    </cfRule>
  </conditionalFormatting>
  <conditionalFormatting sqref="F4:F19">
    <cfRule type="cellIs" dxfId="11" priority="6" operator="equal">
      <formula>"Haute"</formula>
    </cfRule>
    <cfRule type="cellIs" dxfId="10" priority="24" operator="equal">
      <formula>"Moyenne"</formula>
    </cfRule>
    <cfRule type="cellIs" dxfId="9" priority="25" operator="equal">
      <formula>"Basse"</formula>
    </cfRule>
    <cfRule type="cellIs" dxfId="8" priority="26" operator="equal">
      <formula>"Très basse"</formula>
    </cfRule>
  </conditionalFormatting>
  <pageMargins left="0.70866141732283472" right="0.70866141732283472" top="0.74803149606299213" bottom="0.74803149606299213" header="0.31496062992125984" footer="0.31496062992125984"/>
  <pageSetup paperSize="9" scale="35" orientation="landscape" r:id="rId1"/>
  <ignoredErrors>
    <ignoredError sqref="E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Pict="0" macro="[0]!RiskCarto">
                <anchor moveWithCells="1">
                  <from>
                    <xdr:col>15</xdr:col>
                    <xdr:colOff>333375</xdr:colOff>
                    <xdr:row>1</xdr:row>
                    <xdr:rowOff>104775</xdr:rowOff>
                  </from>
                  <to>
                    <xdr:col>15</xdr:col>
                    <xdr:colOff>1362075</xdr:colOff>
                    <xdr:row>1</xdr:row>
                    <xdr:rowOff>504825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 operator="equal" id="{F2371D2B-D34E-9446-AA20-2E68A48B2CE1}">
            <xm:f>References!$U$66</xm:f>
            <x14:dxf>
              <fill>
                <patternFill>
                  <bgColor rgb="FF92D050"/>
                </patternFill>
              </fill>
            </x14:dxf>
          </x14:cfRule>
          <x14:cfRule type="cellIs" priority="21" operator="equal" id="{FADDC477-6BE0-4F47-AC60-106D4DC16258}">
            <xm:f>References!$U$67</xm:f>
            <x14:dxf>
              <fill>
                <patternFill>
                  <bgColor rgb="FFFFFF00"/>
                </patternFill>
              </fill>
            </x14:dxf>
          </x14:cfRule>
          <x14:cfRule type="cellIs" priority="22" operator="equal" id="{143643E6-F3F7-3D4C-8E0F-EED2C27C2470}">
            <xm:f>References!$U$68</xm:f>
            <x14:dxf>
              <fill>
                <patternFill>
                  <bgColor rgb="FFFFC000"/>
                </patternFill>
              </fill>
            </x14:dxf>
          </x14:cfRule>
          <x14:cfRule type="cellIs" priority="23" operator="equal" id="{9539A6DB-C795-7F46-B3E7-DACE0DD9C4CB}">
            <xm:f>References!$U$69</xm:f>
            <x14:dxf>
              <fill>
                <patternFill>
                  <bgColor rgb="FFFF0000"/>
                </patternFill>
              </fill>
            </x14:dxf>
          </x14:cfRule>
          <xm:sqref>P4:P19</xm:sqref>
        </x14:conditionalFormatting>
        <x14:conditionalFormatting xmlns:xm="http://schemas.microsoft.com/office/excel/2006/main">
          <x14:cfRule type="iconSet" priority="3" id="{6985B530-93C2-834D-8100-AD1AD82EDED3}">
            <x14:iconSet iconSet="5Boxes" showValue="0">
              <x14:cfvo type="percent">
                <xm:f>0</xm:f>
              </x14:cfvo>
              <x14:cfvo type="num">
                <xm:f>1</xm:f>
              </x14:cfvo>
              <x14:cfvo type="num">
                <xm:f>4</xm:f>
              </x14:cfvo>
              <x14:cfvo type="num">
                <xm:f>7</xm:f>
              </x14:cfvo>
              <x14:cfvo type="num">
                <xm:f>12</xm:f>
              </x14:cfvo>
            </x14:iconSet>
          </x14:cfRule>
          <xm:sqref>R4:R19</xm:sqref>
        </x14:conditionalFormatting>
        <x14:conditionalFormatting xmlns:xm="http://schemas.microsoft.com/office/excel/2006/main">
          <x14:cfRule type="iconSet" priority="1" id="{0032A59E-4437-314E-AA25-559F8A20C489}">
            <x14:iconSet iconSet="5Boxes" showValue="0">
              <x14:cfvo type="percent">
                <xm:f>0</xm:f>
              </x14:cfvo>
              <x14:cfvo type="num">
                <xm:f>1</xm:f>
              </x14:cfvo>
              <x14:cfvo type="num">
                <xm:f>4</xm:f>
              </x14:cfvo>
              <x14:cfvo type="num">
                <xm:f>7</xm:f>
              </x14:cfvo>
              <x14:cfvo type="num">
                <xm:f>12</xm:f>
              </x14:cfvo>
            </x14:iconSet>
          </x14:cfRule>
          <xm:sqref>W10:W13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References!$A$45:$A$48</xm:f>
          </x14:formula1>
          <xm:sqref>F4:F19</xm:sqref>
        </x14:dataValidation>
        <x14:dataValidation type="list" allowBlank="1" showInputMessage="1" showErrorMessage="1">
          <x14:formula1>
            <xm:f>References!$U$66:$U$69</xm:f>
          </x14:formula1>
          <xm:sqref>P4:P19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1">
    <tabColor theme="3" tint="-0.249977111117893"/>
  </sheetPr>
  <dimension ref="A1:Q40"/>
  <sheetViews>
    <sheetView workbookViewId="0">
      <selection activeCell="B21" sqref="B21:G36"/>
    </sheetView>
  </sheetViews>
  <sheetFormatPr baseColWidth="10" defaultColWidth="9.140625" defaultRowHeight="15"/>
  <cols>
    <col min="1" max="1" width="8.42578125" style="207" customWidth="1"/>
    <col min="2" max="2" width="23.7109375" style="207" customWidth="1"/>
    <col min="3" max="3" width="14.42578125" style="207" customWidth="1"/>
    <col min="4" max="4" width="17.42578125" style="207" customWidth="1"/>
    <col min="5" max="5" width="16.140625" style="207" customWidth="1"/>
    <col min="6" max="6" width="16.85546875" style="207" customWidth="1"/>
    <col min="7" max="7" width="18.140625" style="207" customWidth="1"/>
    <col min="8" max="8" width="20.85546875" style="207" customWidth="1"/>
    <col min="9" max="9" width="9.7109375" style="207" customWidth="1"/>
    <col min="10" max="10" width="9.140625" style="207"/>
    <col min="11" max="11" width="9.140625" style="207" customWidth="1"/>
    <col min="12" max="12" width="9.85546875" style="207" customWidth="1"/>
    <col min="13" max="13" width="36" style="207" hidden="1" customWidth="1"/>
    <col min="14" max="14" width="9.140625" style="618" hidden="1" customWidth="1"/>
    <col min="15" max="15" width="12" style="618" hidden="1" customWidth="1"/>
    <col min="16" max="16" width="11" style="618" hidden="1" customWidth="1"/>
    <col min="17" max="17" width="9.140625" style="207" hidden="1" customWidth="1"/>
    <col min="18" max="18" width="15.28515625" style="207" customWidth="1"/>
    <col min="19" max="19" width="25" style="207" customWidth="1"/>
    <col min="20" max="20" width="11.42578125" style="207" customWidth="1"/>
    <col min="21" max="16384" width="9.140625" style="207"/>
  </cols>
  <sheetData>
    <row r="1" spans="1:16" ht="15.75" thickBot="1">
      <c r="A1" s="219"/>
      <c r="B1" s="219"/>
      <c r="C1" s="219"/>
      <c r="D1" s="219"/>
      <c r="E1" s="219"/>
      <c r="F1" s="219"/>
      <c r="G1" s="219"/>
      <c r="H1" s="219"/>
      <c r="I1" s="219"/>
    </row>
    <row r="2" spans="1:16" ht="26.25" thickBot="1">
      <c r="A2" s="219"/>
      <c r="B2" s="1620" t="s">
        <v>1220</v>
      </c>
      <c r="C2" s="1621"/>
      <c r="D2" s="1621"/>
      <c r="E2" s="1621"/>
      <c r="F2" s="1621"/>
      <c r="G2" s="1621"/>
      <c r="H2" s="1622"/>
      <c r="I2" s="219"/>
    </row>
    <row r="3" spans="1:16" ht="29.1" customHeight="1">
      <c r="A3" s="219"/>
      <c r="B3" s="1623" t="str">
        <f>"Organisation: "&amp;Contexte!$B$12</f>
        <v>Organisation: XYZ</v>
      </c>
      <c r="C3" s="1623"/>
      <c r="D3" s="1623"/>
      <c r="E3" s="1623"/>
      <c r="F3" s="1623"/>
      <c r="G3" s="1623"/>
      <c r="H3" s="1623"/>
      <c r="I3" s="219"/>
      <c r="N3" s="619" t="s">
        <v>1219</v>
      </c>
      <c r="O3" s="619" t="s">
        <v>1257</v>
      </c>
      <c r="P3" s="619" t="s">
        <v>1258</v>
      </c>
    </row>
    <row r="4" spans="1:16" ht="21" customHeight="1">
      <c r="A4" s="219"/>
      <c r="B4" s="1624" t="str">
        <f>"Date: "&amp;TEXT(Contexte!$D$12,"JJ-MM-AAAA")</f>
        <v>Date: 01-01-2000</v>
      </c>
      <c r="C4" s="1624"/>
      <c r="D4" s="1089"/>
      <c r="E4" s="1089"/>
      <c r="F4" s="590"/>
      <c r="G4" s="590"/>
      <c r="H4" s="221" t="s">
        <v>1221</v>
      </c>
      <c r="I4" s="219"/>
      <c r="N4" s="618" t="str">
        <f>'3_Menaces'!B4</f>
        <v>T01</v>
      </c>
      <c r="O4" s="618">
        <f>'3_Menaces'!G4</f>
        <v>2</v>
      </c>
      <c r="P4" s="620">
        <f>'3_Menaces'!Q4</f>
        <v>4</v>
      </c>
    </row>
    <row r="5" spans="1:16" ht="20.25" customHeight="1">
      <c r="A5" s="219"/>
      <c r="B5" s="219"/>
      <c r="C5" s="219"/>
      <c r="D5" s="219"/>
      <c r="E5" s="219"/>
      <c r="F5" s="219"/>
      <c r="G5" s="219"/>
      <c r="H5" s="219"/>
      <c r="I5" s="219"/>
      <c r="N5" s="618" t="str">
        <f>'3_Menaces'!B5</f>
        <v>T02</v>
      </c>
      <c r="O5" s="618">
        <f>'3_Menaces'!G5</f>
        <v>3</v>
      </c>
      <c r="P5" s="620">
        <f>'3_Menaces'!Q5</f>
        <v>4</v>
      </c>
    </row>
    <row r="6" spans="1:16">
      <c r="A6" s="219"/>
      <c r="B6" s="583"/>
      <c r="C6" s="583"/>
      <c r="D6" s="583"/>
      <c r="E6" s="583"/>
      <c r="F6" s="585"/>
      <c r="G6" s="585"/>
      <c r="H6" s="585"/>
      <c r="I6" s="219"/>
      <c r="N6" s="618" t="str">
        <f>'3_Menaces'!B6</f>
        <v>T03</v>
      </c>
      <c r="O6" s="618">
        <f>'3_Menaces'!G6</f>
        <v>3</v>
      </c>
      <c r="P6" s="620">
        <f>'3_Menaces'!Q6</f>
        <v>3</v>
      </c>
    </row>
    <row r="7" spans="1:16" ht="16.5" thickBot="1">
      <c r="A7" s="219"/>
      <c r="B7" s="598"/>
      <c r="C7" s="592"/>
      <c r="D7" s="592"/>
      <c r="E7" s="592"/>
      <c r="F7" s="593"/>
      <c r="G7" s="589"/>
      <c r="H7" s="589"/>
      <c r="I7" s="219"/>
      <c r="N7" s="618" t="str">
        <f>'3_Menaces'!B7</f>
        <v>T04</v>
      </c>
      <c r="O7" s="618">
        <f>'3_Menaces'!G7</f>
        <v>4</v>
      </c>
      <c r="P7" s="620">
        <f>'3_Menaces'!Q7</f>
        <v>2</v>
      </c>
    </row>
    <row r="8" spans="1:16" ht="56.1" customHeight="1">
      <c r="A8" s="219"/>
      <c r="B8" s="591">
        <v>4</v>
      </c>
      <c r="C8" s="630"/>
      <c r="D8" s="631" t="s">
        <v>327</v>
      </c>
      <c r="E8" s="632"/>
      <c r="F8" s="609"/>
      <c r="G8" s="597"/>
      <c r="H8" s="586"/>
      <c r="I8" s="219"/>
      <c r="N8" s="618" t="str">
        <f>'3_Menaces'!B8</f>
        <v>T05</v>
      </c>
      <c r="O8" s="618">
        <f>'3_Menaces'!G8</f>
        <v>3</v>
      </c>
      <c r="P8" s="620">
        <f>'3_Menaces'!Q8</f>
        <v>3</v>
      </c>
    </row>
    <row r="9" spans="1:16" ht="56.1" customHeight="1">
      <c r="A9" s="219"/>
      <c r="B9" s="591">
        <v>3</v>
      </c>
      <c r="C9" s="633" t="s">
        <v>2258</v>
      </c>
      <c r="D9" s="634"/>
      <c r="E9" s="635" t="s">
        <v>2255</v>
      </c>
      <c r="F9" s="610" t="s">
        <v>2259</v>
      </c>
      <c r="G9" s="597"/>
      <c r="H9" s="586"/>
      <c r="I9" s="219"/>
      <c r="N9" s="618" t="str">
        <f>'3_Menaces'!B9</f>
        <v>T06</v>
      </c>
      <c r="O9" s="618">
        <f>'3_Menaces'!G9</f>
        <v>3</v>
      </c>
      <c r="P9" s="620">
        <f>'3_Menaces'!Q9</f>
        <v>1</v>
      </c>
    </row>
    <row r="10" spans="1:16" ht="56.1" customHeight="1">
      <c r="A10" s="219"/>
      <c r="B10" s="591">
        <v>2</v>
      </c>
      <c r="C10" s="633" t="s">
        <v>2257</v>
      </c>
      <c r="D10" s="634"/>
      <c r="E10" s="634"/>
      <c r="F10" s="611" t="s">
        <v>2256</v>
      </c>
      <c r="G10" s="597"/>
      <c r="H10" s="586"/>
      <c r="I10" s="219"/>
      <c r="N10" s="618" t="str">
        <f>'3_Menaces'!B10</f>
        <v>T07</v>
      </c>
      <c r="O10" s="618">
        <f>'3_Menaces'!G10</f>
        <v>2</v>
      </c>
      <c r="P10" s="620">
        <f>'3_Menaces'!Q10</f>
        <v>4</v>
      </c>
    </row>
    <row r="11" spans="1:16" ht="56.1" customHeight="1" thickBot="1">
      <c r="A11" s="219"/>
      <c r="B11" s="591">
        <v>1</v>
      </c>
      <c r="C11" s="636"/>
      <c r="D11" s="637"/>
      <c r="E11" s="637"/>
      <c r="F11" s="612"/>
      <c r="G11" s="597"/>
      <c r="H11" s="586"/>
      <c r="I11" s="219"/>
      <c r="N11" s="618" t="str">
        <f>'3_Menaces'!B11</f>
        <v>T08</v>
      </c>
      <c r="O11" s="618">
        <f>'3_Menaces'!G11</f>
        <v>2</v>
      </c>
      <c r="P11" s="620">
        <f>'3_Menaces'!Q11</f>
        <v>1</v>
      </c>
    </row>
    <row r="12" spans="1:16" ht="15.75">
      <c r="A12" s="219"/>
      <c r="B12" s="597"/>
      <c r="C12" s="1088">
        <v>1</v>
      </c>
      <c r="D12" s="1088">
        <v>2</v>
      </c>
      <c r="E12" s="1088">
        <v>3</v>
      </c>
      <c r="F12" s="595">
        <v>4</v>
      </c>
      <c r="G12" s="597"/>
      <c r="H12" s="586"/>
      <c r="I12" s="219"/>
      <c r="N12" s="618" t="str">
        <f>'3_Menaces'!B12</f>
        <v>T09</v>
      </c>
      <c r="O12" s="618">
        <f>'3_Menaces'!G12</f>
        <v>2</v>
      </c>
      <c r="P12" s="620">
        <f>'3_Menaces'!Q12</f>
        <v>1</v>
      </c>
    </row>
    <row r="13" spans="1:16" ht="15.75">
      <c r="A13" s="219"/>
      <c r="B13" s="584"/>
      <c r="C13" s="1088"/>
      <c r="D13" s="1616"/>
      <c r="E13" s="1616"/>
      <c r="F13" s="594"/>
      <c r="G13" s="586"/>
      <c r="H13" s="586"/>
      <c r="I13" s="219"/>
      <c r="N13" s="618" t="str">
        <f>'3_Menaces'!B13</f>
        <v>T10</v>
      </c>
      <c r="O13" s="618">
        <f>'3_Menaces'!G13</f>
        <v>3</v>
      </c>
      <c r="P13" s="620">
        <f>'3_Menaces'!Q13</f>
        <v>1</v>
      </c>
    </row>
    <row r="14" spans="1:16" ht="15.75">
      <c r="A14" s="219"/>
      <c r="B14" s="584"/>
      <c r="C14" s="1088"/>
      <c r="D14" s="1088"/>
      <c r="E14" s="1088"/>
      <c r="F14" s="594"/>
      <c r="G14" s="586"/>
      <c r="H14" s="586"/>
      <c r="I14" s="219"/>
      <c r="N14" s="618" t="str">
        <f>'3_Menaces'!B14</f>
        <v>T11</v>
      </c>
      <c r="O14" s="618">
        <f>'3_Menaces'!G14</f>
        <v>3</v>
      </c>
      <c r="P14" s="620">
        <f>'3_Menaces'!Q14</f>
        <v>4</v>
      </c>
    </row>
    <row r="15" spans="1:16" ht="15.75">
      <c r="A15" s="219"/>
      <c r="B15" s="584"/>
      <c r="C15" s="1088"/>
      <c r="D15" s="1088"/>
      <c r="E15" s="1088"/>
      <c r="F15" s="594"/>
      <c r="G15" s="586"/>
      <c r="H15" s="586"/>
      <c r="I15" s="219"/>
      <c r="N15" s="618" t="str">
        <f>'3_Menaces'!B15</f>
        <v>T12</v>
      </c>
      <c r="O15" s="618">
        <f>'3_Menaces'!G15</f>
        <v>3</v>
      </c>
      <c r="P15" s="620">
        <f>'3_Menaces'!Q15</f>
        <v>4</v>
      </c>
    </row>
    <row r="16" spans="1:16">
      <c r="A16" s="219"/>
      <c r="B16" s="584"/>
      <c r="C16" s="587"/>
      <c r="D16" s="588"/>
      <c r="E16" s="588"/>
      <c r="F16" s="586"/>
      <c r="G16" s="586"/>
      <c r="H16" s="586"/>
      <c r="I16" s="219"/>
      <c r="N16" s="618" t="str">
        <f>'3_Menaces'!B16</f>
        <v>T13</v>
      </c>
      <c r="O16" s="618">
        <f>'3_Menaces'!G16</f>
        <v>3</v>
      </c>
      <c r="P16" s="620">
        <f>'3_Menaces'!Q16</f>
        <v>1</v>
      </c>
    </row>
    <row r="17" spans="1:16">
      <c r="A17" s="219"/>
      <c r="B17" s="584"/>
      <c r="C17" s="587"/>
      <c r="D17" s="588"/>
      <c r="E17" s="588"/>
      <c r="F17" s="586"/>
      <c r="G17" s="586"/>
      <c r="H17" s="586"/>
      <c r="I17" s="219"/>
      <c r="N17" s="618" t="str">
        <f>'3_Menaces'!B17</f>
        <v>T14</v>
      </c>
      <c r="O17" s="618">
        <f>'3_Menaces'!G17</f>
        <v>3</v>
      </c>
      <c r="P17" s="620">
        <f>'3_Menaces'!Q17</f>
        <v>1</v>
      </c>
    </row>
    <row r="18" spans="1:16">
      <c r="A18" s="219"/>
      <c r="B18" s="584"/>
      <c r="C18" s="587"/>
      <c r="D18" s="588"/>
      <c r="E18" s="588"/>
      <c r="F18" s="586"/>
      <c r="G18" s="586"/>
      <c r="H18" s="586"/>
      <c r="I18" s="219"/>
      <c r="N18" s="618" t="str">
        <f>'3_Menaces'!B18</f>
        <v>T15</v>
      </c>
      <c r="O18" s="618">
        <f>'3_Menaces'!G18</f>
        <v>3</v>
      </c>
      <c r="P18" s="620">
        <f>'3_Menaces'!Q18</f>
        <v>1</v>
      </c>
    </row>
    <row r="19" spans="1:16">
      <c r="A19" s="219"/>
      <c r="B19" s="583"/>
      <c r="C19" s="583"/>
      <c r="D19" s="583"/>
      <c r="E19" s="583"/>
      <c r="F19" s="585"/>
      <c r="G19" s="585"/>
      <c r="H19" s="585"/>
      <c r="I19" s="219"/>
      <c r="N19" s="618" t="str">
        <f>'3_Menaces'!B19</f>
        <v>T16</v>
      </c>
      <c r="O19" s="618">
        <f>'3_Menaces'!G19</f>
        <v>3</v>
      </c>
      <c r="P19" s="620">
        <f>'3_Menaces'!Q19</f>
        <v>4</v>
      </c>
    </row>
    <row r="20" spans="1:16">
      <c r="A20" s="219"/>
      <c r="B20" s="858" t="s">
        <v>1925</v>
      </c>
      <c r="C20" s="1617" t="s">
        <v>1926</v>
      </c>
      <c r="D20" s="1618"/>
      <c r="E20" s="1619"/>
      <c r="F20" s="859" t="s">
        <v>1924</v>
      </c>
      <c r="G20" s="859" t="s">
        <v>1923</v>
      </c>
      <c r="H20" s="586"/>
      <c r="I20" s="219"/>
    </row>
    <row r="21" spans="1:16">
      <c r="A21" s="219"/>
      <c r="B21" s="852" t="s">
        <v>324</v>
      </c>
      <c r="C21" s="854" t="s">
        <v>325</v>
      </c>
      <c r="D21" s="855"/>
      <c r="E21" s="856"/>
      <c r="F21" s="857">
        <v>12</v>
      </c>
      <c r="G21" s="849">
        <v>1</v>
      </c>
      <c r="H21" s="586"/>
      <c r="I21" s="219"/>
    </row>
    <row r="22" spans="1:16">
      <c r="A22" s="219"/>
      <c r="B22" s="852" t="s">
        <v>343</v>
      </c>
      <c r="C22" s="854" t="s">
        <v>423</v>
      </c>
      <c r="D22" s="855"/>
      <c r="E22" s="856"/>
      <c r="F22" s="857">
        <v>12</v>
      </c>
      <c r="G22" s="849">
        <v>1</v>
      </c>
      <c r="H22" s="586"/>
      <c r="I22" s="219"/>
    </row>
    <row r="23" spans="1:16">
      <c r="A23" s="219"/>
      <c r="B23" s="852" t="s">
        <v>344</v>
      </c>
      <c r="C23" s="854" t="s">
        <v>345</v>
      </c>
      <c r="D23" s="855"/>
      <c r="E23" s="856"/>
      <c r="F23" s="853">
        <v>12</v>
      </c>
      <c r="G23" s="849">
        <v>1</v>
      </c>
      <c r="H23" s="586"/>
      <c r="I23" s="219"/>
    </row>
    <row r="24" spans="1:16">
      <c r="A24" s="219"/>
      <c r="B24" s="852" t="s">
        <v>716</v>
      </c>
      <c r="C24" s="854" t="s">
        <v>718</v>
      </c>
      <c r="D24" s="855"/>
      <c r="E24" s="856"/>
      <c r="F24" s="857">
        <v>12</v>
      </c>
      <c r="G24" s="849">
        <v>1</v>
      </c>
      <c r="H24" s="586"/>
      <c r="I24" s="219"/>
    </row>
    <row r="25" spans="1:16">
      <c r="A25" s="219"/>
      <c r="B25" s="852" t="s">
        <v>326</v>
      </c>
      <c r="C25" s="854" t="s">
        <v>422</v>
      </c>
      <c r="D25" s="855"/>
      <c r="E25" s="856"/>
      <c r="F25" s="857">
        <v>9</v>
      </c>
      <c r="G25" s="849">
        <v>1</v>
      </c>
      <c r="H25" s="586"/>
      <c r="I25" s="219"/>
    </row>
    <row r="26" spans="1:16">
      <c r="A26" s="219"/>
      <c r="B26" s="852" t="s">
        <v>330</v>
      </c>
      <c r="C26" s="854" t="s">
        <v>331</v>
      </c>
      <c r="D26" s="855"/>
      <c r="E26" s="856"/>
      <c r="F26" s="857">
        <v>9</v>
      </c>
      <c r="G26" s="849">
        <v>1</v>
      </c>
      <c r="H26" s="586"/>
      <c r="I26" s="219"/>
    </row>
    <row r="27" spans="1:16">
      <c r="A27" s="219"/>
      <c r="B27" s="852" t="s">
        <v>321</v>
      </c>
      <c r="C27" s="854" t="s">
        <v>322</v>
      </c>
      <c r="D27" s="855"/>
      <c r="E27" s="856"/>
      <c r="F27" s="857">
        <v>8</v>
      </c>
      <c r="G27" s="849">
        <v>1</v>
      </c>
      <c r="H27" s="586"/>
      <c r="I27" s="219"/>
    </row>
    <row r="28" spans="1:16">
      <c r="A28" s="219"/>
      <c r="B28" s="852" t="s">
        <v>327</v>
      </c>
      <c r="C28" s="854" t="s">
        <v>328</v>
      </c>
      <c r="D28" s="855"/>
      <c r="E28" s="856"/>
      <c r="F28" s="857">
        <v>8</v>
      </c>
      <c r="G28" s="849">
        <v>1</v>
      </c>
      <c r="H28" s="586"/>
      <c r="I28" s="219"/>
    </row>
    <row r="29" spans="1:16">
      <c r="A29" s="219"/>
      <c r="B29" s="852" t="s">
        <v>335</v>
      </c>
      <c r="C29" s="854" t="s">
        <v>336</v>
      </c>
      <c r="D29" s="855"/>
      <c r="E29" s="856"/>
      <c r="F29" s="857">
        <v>8</v>
      </c>
      <c r="G29" s="849">
        <v>1</v>
      </c>
      <c r="H29" s="586"/>
      <c r="I29" s="219"/>
    </row>
    <row r="30" spans="1:16">
      <c r="A30" s="219"/>
      <c r="B30" s="852" t="s">
        <v>332</v>
      </c>
      <c r="C30" s="854" t="s">
        <v>333</v>
      </c>
      <c r="D30" s="855"/>
      <c r="E30" s="856"/>
      <c r="F30" s="857">
        <v>3</v>
      </c>
      <c r="G30" s="849">
        <v>1</v>
      </c>
      <c r="H30" s="586"/>
      <c r="I30" s="219"/>
    </row>
    <row r="31" spans="1:16">
      <c r="A31" s="219"/>
      <c r="B31" s="852" t="s">
        <v>341</v>
      </c>
      <c r="C31" s="854" t="s">
        <v>342</v>
      </c>
      <c r="D31" s="855"/>
      <c r="E31" s="856"/>
      <c r="F31" s="857">
        <v>3</v>
      </c>
      <c r="G31" s="849">
        <v>1</v>
      </c>
      <c r="H31" s="586"/>
      <c r="I31" s="219"/>
    </row>
    <row r="32" spans="1:16">
      <c r="A32" s="219"/>
      <c r="B32" s="852" t="s">
        <v>346</v>
      </c>
      <c r="C32" s="854" t="s">
        <v>347</v>
      </c>
      <c r="D32" s="855"/>
      <c r="E32" s="856"/>
      <c r="F32" s="857">
        <v>3</v>
      </c>
      <c r="G32" s="849">
        <v>1</v>
      </c>
      <c r="H32" s="586"/>
      <c r="I32" s="219"/>
    </row>
    <row r="33" spans="1:9">
      <c r="A33" s="219"/>
      <c r="B33" s="852" t="s">
        <v>348</v>
      </c>
      <c r="C33" s="854" t="s">
        <v>349</v>
      </c>
      <c r="D33" s="855"/>
      <c r="E33" s="856"/>
      <c r="F33" s="857">
        <v>3</v>
      </c>
      <c r="G33" s="849">
        <v>1</v>
      </c>
      <c r="H33" s="586"/>
      <c r="I33" s="219"/>
    </row>
    <row r="34" spans="1:9">
      <c r="A34" s="219"/>
      <c r="B34" s="852" t="s">
        <v>350</v>
      </c>
      <c r="C34" s="854" t="s">
        <v>351</v>
      </c>
      <c r="D34" s="855"/>
      <c r="E34" s="856"/>
      <c r="F34" s="857">
        <v>3</v>
      </c>
      <c r="G34" s="849">
        <v>1</v>
      </c>
      <c r="H34" s="586"/>
      <c r="I34" s="219"/>
    </row>
    <row r="35" spans="1:9">
      <c r="A35" s="219"/>
      <c r="B35" s="852" t="s">
        <v>337</v>
      </c>
      <c r="C35" s="854" t="s">
        <v>338</v>
      </c>
      <c r="D35" s="855"/>
      <c r="E35" s="856"/>
      <c r="F35" s="857">
        <v>2</v>
      </c>
      <c r="G35" s="849">
        <v>0</v>
      </c>
      <c r="H35" s="586"/>
      <c r="I35" s="219"/>
    </row>
    <row r="36" spans="1:9">
      <c r="A36" s="219"/>
      <c r="B36" s="852" t="s">
        <v>339</v>
      </c>
      <c r="C36" s="854" t="s">
        <v>340</v>
      </c>
      <c r="D36" s="855"/>
      <c r="E36" s="856"/>
      <c r="F36" s="857">
        <v>2</v>
      </c>
      <c r="G36" s="849">
        <v>0</v>
      </c>
      <c r="H36" s="586"/>
      <c r="I36" s="219"/>
    </row>
    <row r="37" spans="1:9">
      <c r="A37" s="219"/>
      <c r="B37" s="482"/>
      <c r="C37" s="482"/>
      <c r="D37" s="482"/>
      <c r="E37" s="482"/>
      <c r="F37" s="482"/>
      <c r="G37" s="482"/>
      <c r="H37" s="482"/>
      <c r="I37" s="219"/>
    </row>
    <row r="38" spans="1:9" ht="15.75">
      <c r="A38" s="219"/>
      <c r="B38" s="1625" t="s">
        <v>573</v>
      </c>
      <c r="C38" s="1625"/>
      <c r="D38" s="1625"/>
      <c r="E38" s="1625"/>
      <c r="F38" s="1625"/>
      <c r="G38" s="1625"/>
      <c r="H38" s="1625"/>
      <c r="I38" s="219"/>
    </row>
    <row r="39" spans="1:9" ht="112.5" customHeight="1">
      <c r="A39" s="219"/>
      <c r="B39" s="1615"/>
      <c r="C39" s="1615"/>
      <c r="D39" s="1615"/>
      <c r="E39" s="1615"/>
      <c r="F39" s="1615"/>
      <c r="G39" s="1615"/>
      <c r="H39" s="1615"/>
      <c r="I39" s="219"/>
    </row>
    <row r="40" spans="1:9">
      <c r="A40" s="219"/>
      <c r="B40" s="219"/>
      <c r="C40" s="219"/>
      <c r="D40" s="219"/>
      <c r="E40" s="219"/>
      <c r="F40" s="219"/>
      <c r="G40" s="219"/>
      <c r="H40" s="219"/>
      <c r="I40" s="219"/>
    </row>
  </sheetData>
  <sheetProtection sheet="1" objects="1" scenarios="1"/>
  <sortState ref="B21:G36">
    <sortCondition descending="1" ref="F21:F36"/>
  </sortState>
  <mergeCells count="7">
    <mergeCell ref="B39:H39"/>
    <mergeCell ref="D13:E13"/>
    <mergeCell ref="C20:E20"/>
    <mergeCell ref="B2:H2"/>
    <mergeCell ref="B3:H3"/>
    <mergeCell ref="B4:C4"/>
    <mergeCell ref="B38:H38"/>
  </mergeCells>
  <conditionalFormatting sqref="G21:G36">
    <cfRule type="cellIs" dxfId="3" priority="1" operator="equal">
      <formula>1</formula>
    </cfRule>
    <cfRule type="cellIs" dxfId="2" priority="2" operator="equal">
      <formula>0</formula>
    </cfRule>
  </conditionalFormatting>
  <pageMargins left="0.25" right="0.25" top="0.109375" bottom="0.875" header="0.3" footer="0.3"/>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raitement">
                <anchor moveWithCells="1">
                  <from>
                    <xdr:col>7</xdr:col>
                    <xdr:colOff>257175</xdr:colOff>
                    <xdr:row>1</xdr:row>
                    <xdr:rowOff>28575</xdr:rowOff>
                  </from>
                  <to>
                    <xdr:col>7</xdr:col>
                    <xdr:colOff>1247775</xdr:colOff>
                    <xdr:row>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tabColor theme="3" tint="-0.249977111117893"/>
  </sheetPr>
  <dimension ref="A1:R163"/>
  <sheetViews>
    <sheetView showWhiteSpace="0" topLeftCell="C1" workbookViewId="0">
      <selection activeCell="H11" sqref="H11"/>
    </sheetView>
  </sheetViews>
  <sheetFormatPr baseColWidth="10" defaultColWidth="9.140625" defaultRowHeight="15"/>
  <cols>
    <col min="1" max="1" width="3" style="207" customWidth="1"/>
    <col min="2" max="2" width="30.28515625" style="207" customWidth="1"/>
    <col min="3" max="3" width="15.28515625" style="207" customWidth="1"/>
    <col min="4" max="4" width="41.85546875" style="207" customWidth="1"/>
    <col min="5" max="5" width="12.5703125" style="207" customWidth="1"/>
    <col min="6" max="6" width="23.42578125" style="207" customWidth="1"/>
    <col min="7" max="7" width="16.28515625" style="207" customWidth="1"/>
    <col min="8" max="8" width="20.7109375" style="207" customWidth="1"/>
    <col min="9" max="9" width="19.85546875" style="207" customWidth="1"/>
    <col min="10" max="10" width="4.42578125" style="207" customWidth="1"/>
    <col min="11" max="11" width="6.7109375" style="207" customWidth="1"/>
    <col min="12" max="12" width="9.140625" style="719"/>
    <col min="13" max="16" width="9.140625" style="436" hidden="1" customWidth="1"/>
    <col min="17" max="17" width="9.140625" style="207" hidden="1" customWidth="1"/>
    <col min="18" max="16384" width="9.140625" style="207"/>
  </cols>
  <sheetData>
    <row r="1" spans="1:18" ht="15.75" thickBot="1">
      <c r="A1" s="1075"/>
      <c r="B1" s="1075"/>
      <c r="C1" s="1075"/>
      <c r="D1" s="1075"/>
      <c r="E1" s="1075"/>
      <c r="F1" s="1075"/>
      <c r="G1" s="1075"/>
      <c r="H1" s="1075"/>
      <c r="I1" s="1075"/>
      <c r="J1" s="1075"/>
      <c r="K1" s="1099"/>
      <c r="L1" s="1443"/>
      <c r="M1" s="1115"/>
      <c r="N1" s="1115"/>
      <c r="O1" s="1115"/>
      <c r="P1" s="1115"/>
      <c r="Q1" s="1115"/>
      <c r="R1" s="1100"/>
    </row>
    <row r="2" spans="1:18" ht="26.25" thickBot="1">
      <c r="A2" s="1075"/>
      <c r="B2" s="1626" t="s">
        <v>734</v>
      </c>
      <c r="C2" s="1627"/>
      <c r="D2" s="1627"/>
      <c r="E2" s="1627"/>
      <c r="F2" s="1627"/>
      <c r="G2" s="1627"/>
      <c r="H2" s="1627"/>
      <c r="I2" s="1628"/>
      <c r="J2" s="1075"/>
      <c r="K2" s="1099"/>
      <c r="L2" s="1443"/>
      <c r="M2" s="1115"/>
      <c r="N2" s="1115"/>
      <c r="O2" s="1115"/>
      <c r="P2" s="1115"/>
      <c r="Q2" s="1115"/>
      <c r="R2" s="1100"/>
    </row>
    <row r="3" spans="1:18" ht="29.1" customHeight="1">
      <c r="A3" s="1075"/>
      <c r="B3" s="1629" t="str">
        <f>"Organisation: "&amp;Contexte!$B$12</f>
        <v>Organisation: XYZ</v>
      </c>
      <c r="C3" s="1629"/>
      <c r="D3" s="1629"/>
      <c r="E3" s="1629"/>
      <c r="F3" s="1629"/>
      <c r="G3" s="1629"/>
      <c r="H3" s="1629"/>
      <c r="I3" s="1629"/>
      <c r="J3" s="1075"/>
      <c r="K3" s="1099"/>
      <c r="L3" s="1443"/>
      <c r="M3" s="1115"/>
      <c r="N3" s="1115"/>
      <c r="O3" s="1115"/>
      <c r="P3" s="1115"/>
      <c r="Q3" s="1115"/>
      <c r="R3" s="1100"/>
    </row>
    <row r="4" spans="1:18" ht="21" customHeight="1">
      <c r="A4" s="1075"/>
      <c r="B4" s="1630" t="str">
        <f>"Date: "&amp;TEXT(Contexte!$D$12,"JJ-MM-AAAA")</f>
        <v>Date: 01-01-2000</v>
      </c>
      <c r="C4" s="1630"/>
      <c r="D4" s="1101"/>
      <c r="E4" s="1101"/>
      <c r="F4" s="1101"/>
      <c r="G4" s="1101"/>
      <c r="H4" s="1101"/>
      <c r="I4" s="1102" t="s">
        <v>563</v>
      </c>
      <c r="J4" s="1075"/>
      <c r="K4" s="1099"/>
      <c r="L4" s="1443"/>
      <c r="M4" s="1115"/>
      <c r="N4" s="1115"/>
      <c r="O4" s="1115"/>
      <c r="P4" s="1115"/>
      <c r="Q4" s="1115"/>
      <c r="R4" s="1100"/>
    </row>
    <row r="5" spans="1:18">
      <c r="A5" s="1075"/>
      <c r="B5" s="1075"/>
      <c r="C5" s="1075"/>
      <c r="D5" s="1075"/>
      <c r="E5" s="1075"/>
      <c r="F5" s="1075"/>
      <c r="G5" s="1075"/>
      <c r="H5" s="1075"/>
      <c r="I5" s="1075"/>
      <c r="J5" s="1075"/>
      <c r="K5" s="1099"/>
      <c r="L5" s="1443"/>
      <c r="M5" s="1114"/>
      <c r="N5" s="1114"/>
      <c r="O5" s="1114"/>
      <c r="P5" s="1114"/>
      <c r="Q5" s="1115"/>
      <c r="R5" s="1100"/>
    </row>
    <row r="6" spans="1:18">
      <c r="A6" s="1075"/>
      <c r="B6" s="1103"/>
      <c r="C6" s="1104"/>
      <c r="D6" s="1104"/>
      <c r="E6" s="1105"/>
      <c r="F6" s="1105"/>
      <c r="G6" s="1105"/>
      <c r="H6" s="1105"/>
      <c r="I6" s="1106"/>
      <c r="J6" s="1075"/>
      <c r="K6" s="1099"/>
      <c r="L6" s="1443"/>
      <c r="M6" s="1114"/>
      <c r="N6" s="1114"/>
      <c r="O6" s="1114"/>
      <c r="P6" s="1114"/>
      <c r="Q6" s="1115"/>
      <c r="R6" s="1100"/>
    </row>
    <row r="7" spans="1:18" ht="26.25">
      <c r="A7" s="1075"/>
      <c r="B7" s="1438" t="s">
        <v>733</v>
      </c>
      <c r="C7" s="1438" t="s">
        <v>2251</v>
      </c>
      <c r="D7" s="1438" t="s">
        <v>723</v>
      </c>
      <c r="E7" s="1438" t="s">
        <v>2252</v>
      </c>
      <c r="F7" s="1439" t="s">
        <v>743</v>
      </c>
      <c r="G7" s="1439" t="s">
        <v>1062</v>
      </c>
      <c r="H7" s="1439" t="s">
        <v>1228</v>
      </c>
      <c r="I7" s="1440" t="s">
        <v>1063</v>
      </c>
      <c r="J7" s="1075"/>
      <c r="K7" s="1099"/>
      <c r="L7" s="1443"/>
      <c r="M7" s="1114"/>
      <c r="N7" s="1114"/>
      <c r="O7" s="1114"/>
      <c r="P7" s="1114"/>
      <c r="Q7" s="1115"/>
      <c r="R7" s="1100"/>
    </row>
    <row r="8" spans="1:18" ht="25.5">
      <c r="A8" s="1075">
        <v>1</v>
      </c>
      <c r="B8" s="1107" t="s">
        <v>158</v>
      </c>
      <c r="C8" s="1108" t="s">
        <v>725</v>
      </c>
      <c r="D8" s="1109" t="s">
        <v>325</v>
      </c>
      <c r="E8" s="1110">
        <v>12</v>
      </c>
      <c r="F8" s="1098" t="s">
        <v>779</v>
      </c>
      <c r="G8" s="1098" t="s">
        <v>1060</v>
      </c>
      <c r="H8" s="1098" t="s">
        <v>783</v>
      </c>
      <c r="I8" s="1111">
        <f>Q8</f>
        <v>16</v>
      </c>
      <c r="J8" s="1075"/>
      <c r="K8" s="1099"/>
      <c r="L8" s="1444"/>
      <c r="M8" s="1112" t="str">
        <f>IF(F8="",0,LEFT(F8))</f>
        <v>2</v>
      </c>
      <c r="N8" s="1112" t="str">
        <f>IF(G8="",0,LEFT(G8))</f>
        <v>2</v>
      </c>
      <c r="O8" s="1113">
        <f>IF(ISBLANK(B8),0,E8+M8+N8)</f>
        <v>16</v>
      </c>
      <c r="P8" s="1114">
        <f>IF(O8=0," ",O8)</f>
        <v>16</v>
      </c>
      <c r="Q8" s="1115">
        <f>IFERROR(VALUE(IF(ISBLANK($B8)," ",IF(H8="Maintien ou conservation du risque","0",IF(H8="Refus ou évitement du risque","0",P8))))," ")</f>
        <v>16</v>
      </c>
      <c r="R8" s="1100"/>
    </row>
    <row r="9" spans="1:18">
      <c r="A9" s="1075">
        <v>2</v>
      </c>
      <c r="B9" s="1107"/>
      <c r="C9" s="1108" t="s">
        <v>343</v>
      </c>
      <c r="D9" s="1109" t="s">
        <v>423</v>
      </c>
      <c r="E9" s="1110">
        <v>12</v>
      </c>
      <c r="F9" s="1098"/>
      <c r="G9" s="1098"/>
      <c r="H9" s="1098"/>
      <c r="I9" s="1111" t="str">
        <f t="shared" ref="I9:I72" si="0">Q9</f>
        <v xml:space="preserve"> </v>
      </c>
      <c r="J9" s="1075"/>
      <c r="K9" s="1099"/>
      <c r="L9" s="1444"/>
      <c r="M9" s="1112">
        <f t="shared" ref="M9:M72" si="1">IF(F9="",0,LEFT(F9))</f>
        <v>0</v>
      </c>
      <c r="N9" s="1112">
        <f t="shared" ref="N9:N72" si="2">IF(G9="",0,LEFT(G9))</f>
        <v>0</v>
      </c>
      <c r="O9" s="1113">
        <f t="shared" ref="O9:O72" si="3">IF(ISBLANK(B9),0,E9+M9+N9)</f>
        <v>0</v>
      </c>
      <c r="P9" s="1114" t="str">
        <f t="shared" ref="P9:P72" si="4">IF(O9=0," ",O9)</f>
        <v xml:space="preserve"> </v>
      </c>
      <c r="Q9" s="1115" t="str">
        <f t="shared" ref="Q9:Q72" si="5">IFERROR(VALUE(IF(ISBLANK($B9)," ",IF(H9="Maintien ou conservation du risque","0",IF(H9="Refus ou évitement du risque","0",P9))))," ")</f>
        <v xml:space="preserve"> </v>
      </c>
      <c r="R9" s="1100"/>
    </row>
    <row r="10" spans="1:18">
      <c r="A10" s="1075">
        <v>3</v>
      </c>
      <c r="B10" s="1107"/>
      <c r="C10" s="1108" t="s">
        <v>716</v>
      </c>
      <c r="D10" s="1109" t="s">
        <v>720</v>
      </c>
      <c r="E10" s="1110">
        <v>12</v>
      </c>
      <c r="F10" s="1098"/>
      <c r="G10" s="1098"/>
      <c r="H10" s="1098"/>
      <c r="I10" s="1111" t="str">
        <f t="shared" si="0"/>
        <v xml:space="preserve"> </v>
      </c>
      <c r="J10" s="1075"/>
      <c r="K10" s="1099"/>
      <c r="L10" s="1444"/>
      <c r="M10" s="1112">
        <f t="shared" si="1"/>
        <v>0</v>
      </c>
      <c r="N10" s="1112">
        <f t="shared" si="2"/>
        <v>0</v>
      </c>
      <c r="O10" s="1113">
        <f t="shared" si="3"/>
        <v>0</v>
      </c>
      <c r="P10" s="1114" t="str">
        <f t="shared" si="4"/>
        <v xml:space="preserve"> </v>
      </c>
      <c r="Q10" s="1115" t="str">
        <f t="shared" si="5"/>
        <v xml:space="preserve"> </v>
      </c>
      <c r="R10" s="1100"/>
    </row>
    <row r="11" spans="1:18" collapsed="1">
      <c r="A11" s="1075">
        <v>4</v>
      </c>
      <c r="B11" s="1107"/>
      <c r="C11" s="1108" t="s">
        <v>726</v>
      </c>
      <c r="D11" s="1109" t="s">
        <v>422</v>
      </c>
      <c r="E11" s="1110">
        <v>9</v>
      </c>
      <c r="F11" s="1098"/>
      <c r="G11" s="1098"/>
      <c r="H11" s="1098"/>
      <c r="I11" s="1111" t="str">
        <f t="shared" si="0"/>
        <v xml:space="preserve"> </v>
      </c>
      <c r="J11" s="1075"/>
      <c r="K11" s="1099"/>
      <c r="L11" s="1444"/>
      <c r="M11" s="1112">
        <f t="shared" si="1"/>
        <v>0</v>
      </c>
      <c r="N11" s="1112">
        <f t="shared" si="2"/>
        <v>0</v>
      </c>
      <c r="O11" s="1113">
        <f t="shared" si="3"/>
        <v>0</v>
      </c>
      <c r="P11" s="1114" t="str">
        <f t="shared" si="4"/>
        <v xml:space="preserve"> </v>
      </c>
      <c r="Q11" s="1115" t="str">
        <f t="shared" si="5"/>
        <v xml:space="preserve"> </v>
      </c>
      <c r="R11" s="1100"/>
    </row>
    <row r="12" spans="1:18" ht="22.5" customHeight="1">
      <c r="A12" s="1075">
        <v>5</v>
      </c>
      <c r="B12" s="1107"/>
      <c r="C12" s="1108" t="s">
        <v>728</v>
      </c>
      <c r="D12" s="1109" t="s">
        <v>331</v>
      </c>
      <c r="E12" s="1110">
        <v>9</v>
      </c>
      <c r="F12" s="1098"/>
      <c r="G12" s="1098"/>
      <c r="H12" s="1098"/>
      <c r="I12" s="1111" t="str">
        <f t="shared" si="0"/>
        <v xml:space="preserve"> </v>
      </c>
      <c r="J12" s="1075"/>
      <c r="K12" s="1099"/>
      <c r="L12" s="1444"/>
      <c r="M12" s="1112">
        <f t="shared" si="1"/>
        <v>0</v>
      </c>
      <c r="N12" s="1112">
        <f t="shared" si="2"/>
        <v>0</v>
      </c>
      <c r="O12" s="1113">
        <f t="shared" si="3"/>
        <v>0</v>
      </c>
      <c r="P12" s="1114" t="str">
        <f t="shared" si="4"/>
        <v xml:space="preserve"> </v>
      </c>
      <c r="Q12" s="1115" t="str">
        <f t="shared" si="5"/>
        <v xml:space="preserve"> </v>
      </c>
      <c r="R12" s="1100"/>
    </row>
    <row r="13" spans="1:18">
      <c r="A13" s="1075">
        <v>6</v>
      </c>
      <c r="B13" s="1107"/>
      <c r="C13" s="1108" t="s">
        <v>724</v>
      </c>
      <c r="D13" s="1109" t="s">
        <v>322</v>
      </c>
      <c r="E13" s="1110">
        <v>8</v>
      </c>
      <c r="F13" s="1098"/>
      <c r="G13" s="1098"/>
      <c r="H13" s="1098"/>
      <c r="I13" s="1111" t="str">
        <f t="shared" si="0"/>
        <v xml:space="preserve"> </v>
      </c>
      <c r="J13" s="1075"/>
      <c r="K13" s="1099"/>
      <c r="L13" s="1444"/>
      <c r="M13" s="1112">
        <f t="shared" si="1"/>
        <v>0</v>
      </c>
      <c r="N13" s="1112">
        <f t="shared" si="2"/>
        <v>0</v>
      </c>
      <c r="O13" s="1113">
        <f t="shared" si="3"/>
        <v>0</v>
      </c>
      <c r="P13" s="1114" t="str">
        <f t="shared" si="4"/>
        <v xml:space="preserve"> </v>
      </c>
      <c r="Q13" s="1115" t="str">
        <f t="shared" si="5"/>
        <v xml:space="preserve"> </v>
      </c>
      <c r="R13" s="1100"/>
    </row>
    <row r="14" spans="1:18">
      <c r="A14" s="1075">
        <v>7</v>
      </c>
      <c r="B14" s="1107"/>
      <c r="C14" s="1108" t="s">
        <v>729</v>
      </c>
      <c r="D14" s="1109" t="s">
        <v>333</v>
      </c>
      <c r="E14" s="1110">
        <v>3</v>
      </c>
      <c r="F14" s="1098"/>
      <c r="G14" s="1098"/>
      <c r="H14" s="1098"/>
      <c r="I14" s="1111" t="str">
        <f t="shared" si="0"/>
        <v xml:space="preserve"> </v>
      </c>
      <c r="J14" s="1075"/>
      <c r="K14" s="1099"/>
      <c r="L14" s="1444"/>
      <c r="M14" s="1112">
        <f t="shared" si="1"/>
        <v>0</v>
      </c>
      <c r="N14" s="1112">
        <f t="shared" si="2"/>
        <v>0</v>
      </c>
      <c r="O14" s="1113">
        <f t="shared" si="3"/>
        <v>0</v>
      </c>
      <c r="P14" s="1114" t="str">
        <f t="shared" si="4"/>
        <v xml:space="preserve"> </v>
      </c>
      <c r="Q14" s="1115" t="str">
        <f t="shared" si="5"/>
        <v xml:space="preserve"> </v>
      </c>
      <c r="R14" s="1100"/>
    </row>
    <row r="15" spans="1:18">
      <c r="A15" s="1075">
        <v>8</v>
      </c>
      <c r="B15" s="1107"/>
      <c r="C15" s="1108" t="s">
        <v>341</v>
      </c>
      <c r="D15" s="1109" t="s">
        <v>342</v>
      </c>
      <c r="E15" s="1110">
        <v>3</v>
      </c>
      <c r="F15" s="1098"/>
      <c r="G15" s="1098"/>
      <c r="H15" s="1098"/>
      <c r="I15" s="1111" t="str">
        <f t="shared" si="0"/>
        <v xml:space="preserve"> </v>
      </c>
      <c r="J15" s="1075"/>
      <c r="K15" s="1099"/>
      <c r="L15" s="1444"/>
      <c r="M15" s="1112">
        <f t="shared" si="1"/>
        <v>0</v>
      </c>
      <c r="N15" s="1112">
        <f t="shared" si="2"/>
        <v>0</v>
      </c>
      <c r="O15" s="1113">
        <f t="shared" si="3"/>
        <v>0</v>
      </c>
      <c r="P15" s="1114" t="str">
        <f t="shared" si="4"/>
        <v xml:space="preserve"> </v>
      </c>
      <c r="Q15" s="1115" t="str">
        <f t="shared" si="5"/>
        <v xml:space="preserve"> </v>
      </c>
      <c r="R15" s="1100"/>
    </row>
    <row r="16" spans="1:18" ht="24">
      <c r="A16" s="1075">
        <v>9</v>
      </c>
      <c r="B16" s="1107"/>
      <c r="C16" s="1108" t="s">
        <v>346</v>
      </c>
      <c r="D16" s="1109" t="s">
        <v>347</v>
      </c>
      <c r="E16" s="1110">
        <v>3</v>
      </c>
      <c r="F16" s="1098"/>
      <c r="G16" s="1098"/>
      <c r="H16" s="1098"/>
      <c r="I16" s="1111" t="str">
        <f t="shared" si="0"/>
        <v xml:space="preserve"> </v>
      </c>
      <c r="J16" s="1075"/>
      <c r="K16" s="1099"/>
      <c r="L16" s="1444"/>
      <c r="M16" s="1112">
        <f t="shared" si="1"/>
        <v>0</v>
      </c>
      <c r="N16" s="1112">
        <f t="shared" si="2"/>
        <v>0</v>
      </c>
      <c r="O16" s="1113">
        <f t="shared" si="3"/>
        <v>0</v>
      </c>
      <c r="P16" s="1114" t="str">
        <f t="shared" si="4"/>
        <v xml:space="preserve"> </v>
      </c>
      <c r="Q16" s="1115" t="str">
        <f t="shared" si="5"/>
        <v xml:space="preserve"> </v>
      </c>
      <c r="R16" s="1100"/>
    </row>
    <row r="17" spans="1:18">
      <c r="A17" s="1075">
        <v>10</v>
      </c>
      <c r="B17" s="1107"/>
      <c r="C17" s="1108" t="s">
        <v>348</v>
      </c>
      <c r="D17" s="1109" t="s">
        <v>349</v>
      </c>
      <c r="E17" s="1110">
        <v>3</v>
      </c>
      <c r="F17" s="1098"/>
      <c r="G17" s="1098"/>
      <c r="H17" s="1098"/>
      <c r="I17" s="1111" t="str">
        <f t="shared" si="0"/>
        <v xml:space="preserve"> </v>
      </c>
      <c r="J17" s="1075"/>
      <c r="K17" s="1099"/>
      <c r="L17" s="1444"/>
      <c r="M17" s="1112">
        <f t="shared" si="1"/>
        <v>0</v>
      </c>
      <c r="N17" s="1112">
        <f t="shared" si="2"/>
        <v>0</v>
      </c>
      <c r="O17" s="1113">
        <f t="shared" si="3"/>
        <v>0</v>
      </c>
      <c r="P17" s="1114" t="str">
        <f t="shared" si="4"/>
        <v xml:space="preserve"> </v>
      </c>
      <c r="Q17" s="1115" t="str">
        <f t="shared" si="5"/>
        <v xml:space="preserve"> </v>
      </c>
      <c r="R17" s="1100"/>
    </row>
    <row r="18" spans="1:18">
      <c r="A18" s="1075">
        <v>11</v>
      </c>
      <c r="B18" s="1107"/>
      <c r="C18" s="1108" t="s">
        <v>350</v>
      </c>
      <c r="D18" s="1109" t="s">
        <v>351</v>
      </c>
      <c r="E18" s="1110">
        <v>3</v>
      </c>
      <c r="F18" s="1098"/>
      <c r="G18" s="1098"/>
      <c r="H18" s="1098"/>
      <c r="I18" s="1111" t="str">
        <f t="shared" si="0"/>
        <v xml:space="preserve"> </v>
      </c>
      <c r="J18" s="1075"/>
      <c r="K18" s="1099"/>
      <c r="L18" s="1444"/>
      <c r="M18" s="1112">
        <f t="shared" si="1"/>
        <v>0</v>
      </c>
      <c r="N18" s="1112">
        <f t="shared" si="2"/>
        <v>0</v>
      </c>
      <c r="O18" s="1113">
        <f t="shared" si="3"/>
        <v>0</v>
      </c>
      <c r="P18" s="1114" t="str">
        <f t="shared" si="4"/>
        <v xml:space="preserve"> </v>
      </c>
      <c r="Q18" s="1115" t="str">
        <f t="shared" si="5"/>
        <v xml:space="preserve"> </v>
      </c>
      <c r="R18" s="1100"/>
    </row>
    <row r="19" spans="1:18" ht="25.5">
      <c r="A19" s="1075">
        <v>12</v>
      </c>
      <c r="B19" s="1107" t="s">
        <v>869</v>
      </c>
      <c r="C19" s="1108" t="s">
        <v>725</v>
      </c>
      <c r="D19" s="1109" t="s">
        <v>325</v>
      </c>
      <c r="E19" s="1110">
        <v>12</v>
      </c>
      <c r="F19" s="1098" t="s">
        <v>779</v>
      </c>
      <c r="G19" s="1098" t="s">
        <v>1061</v>
      </c>
      <c r="H19" s="1098" t="s">
        <v>783</v>
      </c>
      <c r="I19" s="1111">
        <f t="shared" si="0"/>
        <v>17</v>
      </c>
      <c r="J19" s="1075"/>
      <c r="K19" s="1099"/>
      <c r="L19" s="1444"/>
      <c r="M19" s="1112" t="str">
        <f t="shared" si="1"/>
        <v>2</v>
      </c>
      <c r="N19" s="1112" t="str">
        <f t="shared" si="2"/>
        <v>3</v>
      </c>
      <c r="O19" s="1113">
        <f t="shared" si="3"/>
        <v>17</v>
      </c>
      <c r="P19" s="1114">
        <f t="shared" si="4"/>
        <v>17</v>
      </c>
      <c r="Q19" s="1115">
        <f t="shared" si="5"/>
        <v>17</v>
      </c>
      <c r="R19" s="1100"/>
    </row>
    <row r="20" spans="1:18">
      <c r="A20" s="1075">
        <v>13</v>
      </c>
      <c r="B20" s="1107"/>
      <c r="C20" s="1108" t="s">
        <v>343</v>
      </c>
      <c r="D20" s="1109" t="s">
        <v>423</v>
      </c>
      <c r="E20" s="1110">
        <v>12</v>
      </c>
      <c r="F20" s="1098"/>
      <c r="G20" s="1098"/>
      <c r="H20" s="1098"/>
      <c r="I20" s="1111" t="str">
        <f t="shared" si="0"/>
        <v xml:space="preserve"> </v>
      </c>
      <c r="J20" s="1075"/>
      <c r="K20" s="1099"/>
      <c r="L20" s="1444"/>
      <c r="M20" s="1112">
        <f t="shared" si="1"/>
        <v>0</v>
      </c>
      <c r="N20" s="1112">
        <f t="shared" si="2"/>
        <v>0</v>
      </c>
      <c r="O20" s="1113">
        <f t="shared" si="3"/>
        <v>0</v>
      </c>
      <c r="P20" s="1114" t="str">
        <f t="shared" si="4"/>
        <v xml:space="preserve"> </v>
      </c>
      <c r="Q20" s="1115" t="str">
        <f t="shared" si="5"/>
        <v xml:space="preserve"> </v>
      </c>
      <c r="R20" s="1100"/>
    </row>
    <row r="21" spans="1:18">
      <c r="A21" s="1075">
        <v>14</v>
      </c>
      <c r="B21" s="1107"/>
      <c r="C21" s="1108" t="s">
        <v>344</v>
      </c>
      <c r="D21" s="1109" t="s">
        <v>345</v>
      </c>
      <c r="E21" s="1110">
        <v>12</v>
      </c>
      <c r="F21" s="1098"/>
      <c r="G21" s="1098"/>
      <c r="H21" s="1098"/>
      <c r="I21" s="1111" t="str">
        <f t="shared" si="0"/>
        <v xml:space="preserve"> </v>
      </c>
      <c r="J21" s="1075"/>
      <c r="K21" s="1099"/>
      <c r="L21" s="1444"/>
      <c r="M21" s="1112">
        <f t="shared" si="1"/>
        <v>0</v>
      </c>
      <c r="N21" s="1112">
        <f t="shared" si="2"/>
        <v>0</v>
      </c>
      <c r="O21" s="1113">
        <f t="shared" si="3"/>
        <v>0</v>
      </c>
      <c r="P21" s="1114" t="str">
        <f t="shared" si="4"/>
        <v xml:space="preserve"> </v>
      </c>
      <c r="Q21" s="1115" t="str">
        <f t="shared" si="5"/>
        <v xml:space="preserve"> </v>
      </c>
      <c r="R21" s="1100"/>
    </row>
    <row r="22" spans="1:18">
      <c r="A22" s="1075">
        <v>15</v>
      </c>
      <c r="B22" s="1107"/>
      <c r="C22" s="1108" t="s">
        <v>716</v>
      </c>
      <c r="D22" s="1109" t="s">
        <v>720</v>
      </c>
      <c r="E22" s="1110">
        <v>12</v>
      </c>
      <c r="F22" s="1098"/>
      <c r="G22" s="1098"/>
      <c r="H22" s="1098"/>
      <c r="I22" s="1111" t="str">
        <f t="shared" si="0"/>
        <v xml:space="preserve"> </v>
      </c>
      <c r="J22" s="1075"/>
      <c r="K22" s="1099"/>
      <c r="L22" s="1444"/>
      <c r="M22" s="1112">
        <f t="shared" si="1"/>
        <v>0</v>
      </c>
      <c r="N22" s="1112">
        <f t="shared" si="2"/>
        <v>0</v>
      </c>
      <c r="O22" s="1113">
        <f t="shared" si="3"/>
        <v>0</v>
      </c>
      <c r="P22" s="1114" t="str">
        <f t="shared" si="4"/>
        <v xml:space="preserve"> </v>
      </c>
      <c r="Q22" s="1115" t="str">
        <f t="shared" si="5"/>
        <v xml:space="preserve"> </v>
      </c>
      <c r="R22" s="1100"/>
    </row>
    <row r="23" spans="1:18">
      <c r="A23" s="1075">
        <v>16</v>
      </c>
      <c r="B23" s="1107"/>
      <c r="C23" s="1108" t="s">
        <v>726</v>
      </c>
      <c r="D23" s="1109" t="s">
        <v>422</v>
      </c>
      <c r="E23" s="1110">
        <v>9</v>
      </c>
      <c r="F23" s="1098"/>
      <c r="G23" s="1098"/>
      <c r="H23" s="1098"/>
      <c r="I23" s="1111" t="str">
        <f t="shared" si="0"/>
        <v xml:space="preserve"> </v>
      </c>
      <c r="J23" s="1075"/>
      <c r="K23" s="1099"/>
      <c r="L23" s="1444"/>
      <c r="M23" s="1112">
        <f t="shared" si="1"/>
        <v>0</v>
      </c>
      <c r="N23" s="1112">
        <f t="shared" si="2"/>
        <v>0</v>
      </c>
      <c r="O23" s="1113">
        <f t="shared" si="3"/>
        <v>0</v>
      </c>
      <c r="P23" s="1114" t="str">
        <f t="shared" si="4"/>
        <v xml:space="preserve"> </v>
      </c>
      <c r="Q23" s="1115" t="str">
        <f t="shared" si="5"/>
        <v xml:space="preserve"> </v>
      </c>
      <c r="R23" s="1100"/>
    </row>
    <row r="24" spans="1:18" ht="24">
      <c r="A24" s="1075">
        <v>17</v>
      </c>
      <c r="B24" s="1107"/>
      <c r="C24" s="1108" t="s">
        <v>728</v>
      </c>
      <c r="D24" s="1109" t="s">
        <v>331</v>
      </c>
      <c r="E24" s="1110">
        <v>9</v>
      </c>
      <c r="F24" s="1098"/>
      <c r="G24" s="1098"/>
      <c r="H24" s="1098"/>
      <c r="I24" s="1111" t="str">
        <f t="shared" si="0"/>
        <v xml:space="preserve"> </v>
      </c>
      <c r="J24" s="1075"/>
      <c r="K24" s="1099"/>
      <c r="L24" s="1444"/>
      <c r="M24" s="1112">
        <f t="shared" si="1"/>
        <v>0</v>
      </c>
      <c r="N24" s="1112">
        <f t="shared" si="2"/>
        <v>0</v>
      </c>
      <c r="O24" s="1113">
        <f t="shared" si="3"/>
        <v>0</v>
      </c>
      <c r="P24" s="1114" t="str">
        <f t="shared" si="4"/>
        <v xml:space="preserve"> </v>
      </c>
      <c r="Q24" s="1115" t="str">
        <f t="shared" si="5"/>
        <v xml:space="preserve"> </v>
      </c>
      <c r="R24" s="1100"/>
    </row>
    <row r="25" spans="1:18">
      <c r="A25" s="1075">
        <v>18</v>
      </c>
      <c r="B25" s="1107"/>
      <c r="C25" s="1108" t="s">
        <v>724</v>
      </c>
      <c r="D25" s="1109" t="s">
        <v>322</v>
      </c>
      <c r="E25" s="1110">
        <v>8</v>
      </c>
      <c r="F25" s="1098"/>
      <c r="G25" s="1098"/>
      <c r="H25" s="1098"/>
      <c r="I25" s="1111" t="str">
        <f t="shared" si="0"/>
        <v xml:space="preserve"> </v>
      </c>
      <c r="J25" s="1075"/>
      <c r="K25" s="1099"/>
      <c r="L25" s="1444"/>
      <c r="M25" s="1112">
        <f t="shared" si="1"/>
        <v>0</v>
      </c>
      <c r="N25" s="1112">
        <f t="shared" si="2"/>
        <v>0</v>
      </c>
      <c r="O25" s="1113">
        <f t="shared" si="3"/>
        <v>0</v>
      </c>
      <c r="P25" s="1114" t="str">
        <f t="shared" si="4"/>
        <v xml:space="preserve"> </v>
      </c>
      <c r="Q25" s="1115" t="str">
        <f t="shared" si="5"/>
        <v xml:space="preserve"> </v>
      </c>
      <c r="R25" s="1100"/>
    </row>
    <row r="26" spans="1:18">
      <c r="A26" s="1075">
        <v>19</v>
      </c>
      <c r="B26" s="1107"/>
      <c r="C26" s="1108" t="s">
        <v>727</v>
      </c>
      <c r="D26" s="1109" t="s">
        <v>328</v>
      </c>
      <c r="E26" s="1110">
        <v>8</v>
      </c>
      <c r="F26" s="1098"/>
      <c r="G26" s="1098"/>
      <c r="H26" s="1098"/>
      <c r="I26" s="1111" t="str">
        <f t="shared" si="0"/>
        <v xml:space="preserve"> </v>
      </c>
      <c r="J26" s="1075"/>
      <c r="K26" s="1099"/>
      <c r="L26" s="1444"/>
      <c r="M26" s="1112">
        <f t="shared" si="1"/>
        <v>0</v>
      </c>
      <c r="N26" s="1112">
        <f t="shared" si="2"/>
        <v>0</v>
      </c>
      <c r="O26" s="1113">
        <f t="shared" si="3"/>
        <v>0</v>
      </c>
      <c r="P26" s="1114" t="str">
        <f t="shared" si="4"/>
        <v xml:space="preserve"> </v>
      </c>
      <c r="Q26" s="1115" t="str">
        <f t="shared" si="5"/>
        <v xml:space="preserve"> </v>
      </c>
      <c r="R26" s="1100"/>
    </row>
    <row r="27" spans="1:18">
      <c r="A27" s="1075">
        <v>20</v>
      </c>
      <c r="B27" s="1107"/>
      <c r="C27" s="1108" t="s">
        <v>729</v>
      </c>
      <c r="D27" s="1109" t="s">
        <v>333</v>
      </c>
      <c r="E27" s="1110">
        <v>3</v>
      </c>
      <c r="F27" s="1098"/>
      <c r="G27" s="1098"/>
      <c r="H27" s="1098"/>
      <c r="I27" s="1111" t="str">
        <f t="shared" si="0"/>
        <v xml:space="preserve"> </v>
      </c>
      <c r="J27" s="1075"/>
      <c r="K27" s="1099"/>
      <c r="L27" s="1444"/>
      <c r="M27" s="1112">
        <f t="shared" si="1"/>
        <v>0</v>
      </c>
      <c r="N27" s="1112">
        <f t="shared" si="2"/>
        <v>0</v>
      </c>
      <c r="O27" s="1113">
        <f t="shared" si="3"/>
        <v>0</v>
      </c>
      <c r="P27" s="1114" t="str">
        <f t="shared" si="4"/>
        <v xml:space="preserve"> </v>
      </c>
      <c r="Q27" s="1115" t="str">
        <f t="shared" si="5"/>
        <v xml:space="preserve"> </v>
      </c>
      <c r="R27" s="1100"/>
    </row>
    <row r="28" spans="1:18">
      <c r="A28" s="1075">
        <v>21</v>
      </c>
      <c r="B28" s="1107"/>
      <c r="C28" s="1108" t="s">
        <v>348</v>
      </c>
      <c r="D28" s="1109" t="s">
        <v>349</v>
      </c>
      <c r="E28" s="1110">
        <v>3</v>
      </c>
      <c r="F28" s="1098"/>
      <c r="G28" s="1098"/>
      <c r="H28" s="1098"/>
      <c r="I28" s="1111" t="str">
        <f t="shared" si="0"/>
        <v xml:space="preserve"> </v>
      </c>
      <c r="J28" s="1075"/>
      <c r="K28" s="1099"/>
      <c r="L28" s="1444"/>
      <c r="M28" s="1112">
        <f t="shared" si="1"/>
        <v>0</v>
      </c>
      <c r="N28" s="1112">
        <f t="shared" si="2"/>
        <v>0</v>
      </c>
      <c r="O28" s="1113">
        <f t="shared" si="3"/>
        <v>0</v>
      </c>
      <c r="P28" s="1114" t="str">
        <f t="shared" si="4"/>
        <v xml:space="preserve"> </v>
      </c>
      <c r="Q28" s="1115" t="str">
        <f t="shared" si="5"/>
        <v xml:space="preserve"> </v>
      </c>
      <c r="R28" s="1100"/>
    </row>
    <row r="29" spans="1:18" ht="25.5">
      <c r="A29" s="1075">
        <v>22</v>
      </c>
      <c r="B29" s="1107" t="s">
        <v>457</v>
      </c>
      <c r="C29" s="1108" t="s">
        <v>725</v>
      </c>
      <c r="D29" s="1109" t="s">
        <v>325</v>
      </c>
      <c r="E29" s="1110">
        <v>12</v>
      </c>
      <c r="F29" s="1098" t="s">
        <v>781</v>
      </c>
      <c r="G29" s="1098" t="s">
        <v>1061</v>
      </c>
      <c r="H29" s="1098" t="s">
        <v>783</v>
      </c>
      <c r="I29" s="1111">
        <f t="shared" si="0"/>
        <v>19</v>
      </c>
      <c r="J29" s="1075"/>
      <c r="K29" s="1099"/>
      <c r="L29" s="1444"/>
      <c r="M29" s="1112" t="str">
        <f t="shared" si="1"/>
        <v>4</v>
      </c>
      <c r="N29" s="1112" t="str">
        <f t="shared" si="2"/>
        <v>3</v>
      </c>
      <c r="O29" s="1113">
        <f t="shared" si="3"/>
        <v>19</v>
      </c>
      <c r="P29" s="1114">
        <f t="shared" si="4"/>
        <v>19</v>
      </c>
      <c r="Q29" s="1115">
        <f t="shared" si="5"/>
        <v>19</v>
      </c>
      <c r="R29" s="1100"/>
    </row>
    <row r="30" spans="1:18">
      <c r="A30" s="1075">
        <v>23</v>
      </c>
      <c r="B30" s="1107"/>
      <c r="C30" s="1108" t="s">
        <v>343</v>
      </c>
      <c r="D30" s="1109" t="s">
        <v>423</v>
      </c>
      <c r="E30" s="1110">
        <v>12</v>
      </c>
      <c r="F30" s="1098"/>
      <c r="G30" s="1098"/>
      <c r="H30" s="1098"/>
      <c r="I30" s="1111" t="str">
        <f t="shared" si="0"/>
        <v xml:space="preserve"> </v>
      </c>
      <c r="J30" s="1075"/>
      <c r="K30" s="1099"/>
      <c r="L30" s="1444"/>
      <c r="M30" s="1112">
        <f t="shared" si="1"/>
        <v>0</v>
      </c>
      <c r="N30" s="1112">
        <f t="shared" si="2"/>
        <v>0</v>
      </c>
      <c r="O30" s="1113">
        <f t="shared" si="3"/>
        <v>0</v>
      </c>
      <c r="P30" s="1114" t="str">
        <f t="shared" si="4"/>
        <v xml:space="preserve"> </v>
      </c>
      <c r="Q30" s="1115" t="str">
        <f t="shared" si="5"/>
        <v xml:space="preserve"> </v>
      </c>
      <c r="R30" s="1100"/>
    </row>
    <row r="31" spans="1:18">
      <c r="A31" s="1075">
        <v>24</v>
      </c>
      <c r="B31" s="1107"/>
      <c r="C31" s="1108" t="s">
        <v>716</v>
      </c>
      <c r="D31" s="1109" t="s">
        <v>720</v>
      </c>
      <c r="E31" s="1110">
        <v>12</v>
      </c>
      <c r="F31" s="1098"/>
      <c r="G31" s="1098"/>
      <c r="H31" s="1098"/>
      <c r="I31" s="1111" t="str">
        <f t="shared" si="0"/>
        <v xml:space="preserve"> </v>
      </c>
      <c r="J31" s="1075"/>
      <c r="K31" s="1099"/>
      <c r="L31" s="1444"/>
      <c r="M31" s="1112">
        <f t="shared" si="1"/>
        <v>0</v>
      </c>
      <c r="N31" s="1112">
        <f t="shared" si="2"/>
        <v>0</v>
      </c>
      <c r="O31" s="1113">
        <f t="shared" si="3"/>
        <v>0</v>
      </c>
      <c r="P31" s="1114" t="str">
        <f t="shared" si="4"/>
        <v xml:space="preserve"> </v>
      </c>
      <c r="Q31" s="1115" t="str">
        <f t="shared" si="5"/>
        <v xml:space="preserve"> </v>
      </c>
      <c r="R31" s="1100"/>
    </row>
    <row r="32" spans="1:18">
      <c r="A32" s="1075">
        <v>25</v>
      </c>
      <c r="B32" s="1107"/>
      <c r="C32" s="1108" t="s">
        <v>726</v>
      </c>
      <c r="D32" s="1109" t="s">
        <v>422</v>
      </c>
      <c r="E32" s="1110">
        <v>9</v>
      </c>
      <c r="F32" s="1098"/>
      <c r="G32" s="1098"/>
      <c r="H32" s="1098"/>
      <c r="I32" s="1111" t="str">
        <f t="shared" si="0"/>
        <v xml:space="preserve"> </v>
      </c>
      <c r="J32" s="1075"/>
      <c r="K32" s="1099"/>
      <c r="L32" s="1444"/>
      <c r="M32" s="1112">
        <f t="shared" si="1"/>
        <v>0</v>
      </c>
      <c r="N32" s="1112">
        <f t="shared" si="2"/>
        <v>0</v>
      </c>
      <c r="O32" s="1113">
        <f t="shared" si="3"/>
        <v>0</v>
      </c>
      <c r="P32" s="1114" t="str">
        <f t="shared" si="4"/>
        <v xml:space="preserve"> </v>
      </c>
      <c r="Q32" s="1115" t="str">
        <f t="shared" si="5"/>
        <v xml:space="preserve"> </v>
      </c>
      <c r="R32" s="1100"/>
    </row>
    <row r="33" spans="1:18" ht="24">
      <c r="A33" s="1075">
        <v>26</v>
      </c>
      <c r="B33" s="1107"/>
      <c r="C33" s="1108" t="s">
        <v>728</v>
      </c>
      <c r="D33" s="1109" t="s">
        <v>331</v>
      </c>
      <c r="E33" s="1110">
        <v>9</v>
      </c>
      <c r="F33" s="1098"/>
      <c r="G33" s="1098"/>
      <c r="H33" s="1098"/>
      <c r="I33" s="1111" t="str">
        <f t="shared" si="0"/>
        <v xml:space="preserve"> </v>
      </c>
      <c r="J33" s="1075"/>
      <c r="K33" s="1099"/>
      <c r="L33" s="1444"/>
      <c r="M33" s="1112">
        <f t="shared" si="1"/>
        <v>0</v>
      </c>
      <c r="N33" s="1112">
        <f t="shared" si="2"/>
        <v>0</v>
      </c>
      <c r="O33" s="1113">
        <f t="shared" si="3"/>
        <v>0</v>
      </c>
      <c r="P33" s="1114" t="str">
        <f t="shared" si="4"/>
        <v xml:space="preserve"> </v>
      </c>
      <c r="Q33" s="1115" t="str">
        <f t="shared" si="5"/>
        <v xml:space="preserve"> </v>
      </c>
      <c r="R33" s="1100"/>
    </row>
    <row r="34" spans="1:18">
      <c r="A34" s="1075">
        <v>27</v>
      </c>
      <c r="B34" s="1107"/>
      <c r="C34" s="1108" t="s">
        <v>724</v>
      </c>
      <c r="D34" s="1109" t="s">
        <v>322</v>
      </c>
      <c r="E34" s="1110">
        <v>8</v>
      </c>
      <c r="F34" s="1098"/>
      <c r="G34" s="1098"/>
      <c r="H34" s="1098"/>
      <c r="I34" s="1111" t="str">
        <f t="shared" si="0"/>
        <v xml:space="preserve"> </v>
      </c>
      <c r="J34" s="1075"/>
      <c r="K34" s="1099"/>
      <c r="L34" s="1444"/>
      <c r="M34" s="1112">
        <f t="shared" si="1"/>
        <v>0</v>
      </c>
      <c r="N34" s="1112">
        <f t="shared" si="2"/>
        <v>0</v>
      </c>
      <c r="O34" s="1113">
        <f t="shared" si="3"/>
        <v>0</v>
      </c>
      <c r="P34" s="1114" t="str">
        <f t="shared" si="4"/>
        <v xml:space="preserve"> </v>
      </c>
      <c r="Q34" s="1115" t="str">
        <f t="shared" si="5"/>
        <v xml:space="preserve"> </v>
      </c>
      <c r="R34" s="1100"/>
    </row>
    <row r="35" spans="1:18">
      <c r="A35" s="1075">
        <v>28</v>
      </c>
      <c r="B35" s="1107"/>
      <c r="C35" s="1108" t="s">
        <v>727</v>
      </c>
      <c r="D35" s="1109" t="s">
        <v>328</v>
      </c>
      <c r="E35" s="1110">
        <v>8</v>
      </c>
      <c r="F35" s="1098"/>
      <c r="G35" s="1098"/>
      <c r="H35" s="1098"/>
      <c r="I35" s="1111" t="str">
        <f t="shared" si="0"/>
        <v xml:space="preserve"> </v>
      </c>
      <c r="J35" s="1075"/>
      <c r="K35" s="1099"/>
      <c r="L35" s="1444"/>
      <c r="M35" s="1112">
        <f t="shared" si="1"/>
        <v>0</v>
      </c>
      <c r="N35" s="1112">
        <f t="shared" si="2"/>
        <v>0</v>
      </c>
      <c r="O35" s="1113">
        <f t="shared" si="3"/>
        <v>0</v>
      </c>
      <c r="P35" s="1114" t="str">
        <f t="shared" si="4"/>
        <v xml:space="preserve"> </v>
      </c>
      <c r="Q35" s="1115" t="str">
        <f t="shared" si="5"/>
        <v xml:space="preserve"> </v>
      </c>
      <c r="R35" s="1100"/>
    </row>
    <row r="36" spans="1:18">
      <c r="A36" s="1075">
        <v>29</v>
      </c>
      <c r="B36" s="1107"/>
      <c r="C36" s="1108" t="s">
        <v>729</v>
      </c>
      <c r="D36" s="1109" t="s">
        <v>333</v>
      </c>
      <c r="E36" s="1110">
        <v>3</v>
      </c>
      <c r="F36" s="1098"/>
      <c r="G36" s="1098"/>
      <c r="H36" s="1098"/>
      <c r="I36" s="1111" t="str">
        <f t="shared" si="0"/>
        <v xml:space="preserve"> </v>
      </c>
      <c r="J36" s="1075"/>
      <c r="K36" s="1099"/>
      <c r="L36" s="1444"/>
      <c r="M36" s="1112">
        <f t="shared" si="1"/>
        <v>0</v>
      </c>
      <c r="N36" s="1112">
        <f t="shared" si="2"/>
        <v>0</v>
      </c>
      <c r="O36" s="1113">
        <f t="shared" si="3"/>
        <v>0</v>
      </c>
      <c r="P36" s="1114" t="str">
        <f t="shared" si="4"/>
        <v xml:space="preserve"> </v>
      </c>
      <c r="Q36" s="1115" t="str">
        <f t="shared" si="5"/>
        <v xml:space="preserve"> </v>
      </c>
      <c r="R36" s="1100"/>
    </row>
    <row r="37" spans="1:18">
      <c r="A37" s="1075">
        <v>30</v>
      </c>
      <c r="B37" s="1107"/>
      <c r="C37" s="1108" t="s">
        <v>341</v>
      </c>
      <c r="D37" s="1109" t="s">
        <v>342</v>
      </c>
      <c r="E37" s="1110">
        <v>3</v>
      </c>
      <c r="F37" s="1098"/>
      <c r="G37" s="1098"/>
      <c r="H37" s="1098"/>
      <c r="I37" s="1111" t="str">
        <f t="shared" si="0"/>
        <v xml:space="preserve"> </v>
      </c>
      <c r="J37" s="1075"/>
      <c r="K37" s="1099"/>
      <c r="L37" s="1444"/>
      <c r="M37" s="1112">
        <f t="shared" si="1"/>
        <v>0</v>
      </c>
      <c r="N37" s="1112">
        <f t="shared" si="2"/>
        <v>0</v>
      </c>
      <c r="O37" s="1113">
        <f t="shared" si="3"/>
        <v>0</v>
      </c>
      <c r="P37" s="1114" t="str">
        <f t="shared" si="4"/>
        <v xml:space="preserve"> </v>
      </c>
      <c r="Q37" s="1115" t="str">
        <f t="shared" si="5"/>
        <v xml:space="preserve"> </v>
      </c>
      <c r="R37" s="1100"/>
    </row>
    <row r="38" spans="1:18">
      <c r="A38" s="1075">
        <v>31</v>
      </c>
      <c r="B38" s="1107"/>
      <c r="C38" s="1108" t="s">
        <v>350</v>
      </c>
      <c r="D38" s="1109" t="s">
        <v>351</v>
      </c>
      <c r="E38" s="1110">
        <v>3</v>
      </c>
      <c r="F38" s="1098"/>
      <c r="G38" s="1098"/>
      <c r="H38" s="1098"/>
      <c r="I38" s="1111" t="str">
        <f t="shared" si="0"/>
        <v xml:space="preserve"> </v>
      </c>
      <c r="J38" s="1075"/>
      <c r="K38" s="1099"/>
      <c r="L38" s="1444"/>
      <c r="M38" s="1112">
        <f t="shared" si="1"/>
        <v>0</v>
      </c>
      <c r="N38" s="1112">
        <f t="shared" si="2"/>
        <v>0</v>
      </c>
      <c r="O38" s="1113">
        <f t="shared" si="3"/>
        <v>0</v>
      </c>
      <c r="P38" s="1114" t="str">
        <f t="shared" si="4"/>
        <v xml:space="preserve"> </v>
      </c>
      <c r="Q38" s="1115" t="str">
        <f t="shared" si="5"/>
        <v xml:space="preserve"> </v>
      </c>
      <c r="R38" s="1100"/>
    </row>
    <row r="39" spans="1:18" ht="25.5">
      <c r="A39" s="1075">
        <v>32</v>
      </c>
      <c r="B39" s="1107" t="s">
        <v>1468</v>
      </c>
      <c r="C39" s="1108" t="s">
        <v>725</v>
      </c>
      <c r="D39" s="1109" t="s">
        <v>325</v>
      </c>
      <c r="E39" s="1110">
        <v>12</v>
      </c>
      <c r="F39" s="1098" t="s">
        <v>779</v>
      </c>
      <c r="G39" s="1098" t="s">
        <v>1061</v>
      </c>
      <c r="H39" s="1098" t="s">
        <v>783</v>
      </c>
      <c r="I39" s="1111">
        <f t="shared" si="0"/>
        <v>17</v>
      </c>
      <c r="J39" s="1075"/>
      <c r="K39" s="1099"/>
      <c r="L39" s="1444"/>
      <c r="M39" s="1112" t="str">
        <f t="shared" si="1"/>
        <v>2</v>
      </c>
      <c r="N39" s="1112" t="str">
        <f t="shared" si="2"/>
        <v>3</v>
      </c>
      <c r="O39" s="1113">
        <f t="shared" si="3"/>
        <v>17</v>
      </c>
      <c r="P39" s="1114">
        <f t="shared" si="4"/>
        <v>17</v>
      </c>
      <c r="Q39" s="1115">
        <f t="shared" si="5"/>
        <v>17</v>
      </c>
      <c r="R39" s="1100"/>
    </row>
    <row r="40" spans="1:18">
      <c r="A40" s="1075">
        <v>33</v>
      </c>
      <c r="B40" s="1107"/>
      <c r="C40" s="1108" t="s">
        <v>716</v>
      </c>
      <c r="D40" s="1109" t="s">
        <v>720</v>
      </c>
      <c r="E40" s="1110">
        <v>12</v>
      </c>
      <c r="F40" s="1098"/>
      <c r="G40" s="1098"/>
      <c r="H40" s="1098"/>
      <c r="I40" s="1111" t="str">
        <f t="shared" si="0"/>
        <v xml:space="preserve"> </v>
      </c>
      <c r="J40" s="1075"/>
      <c r="K40" s="1099"/>
      <c r="L40" s="1444"/>
      <c r="M40" s="1112">
        <f t="shared" si="1"/>
        <v>0</v>
      </c>
      <c r="N40" s="1112">
        <f t="shared" si="2"/>
        <v>0</v>
      </c>
      <c r="O40" s="1113">
        <f t="shared" si="3"/>
        <v>0</v>
      </c>
      <c r="P40" s="1114" t="str">
        <f t="shared" si="4"/>
        <v xml:space="preserve"> </v>
      </c>
      <c r="Q40" s="1115" t="str">
        <f t="shared" si="5"/>
        <v xml:space="preserve"> </v>
      </c>
      <c r="R40" s="1100"/>
    </row>
    <row r="41" spans="1:18" ht="24">
      <c r="A41" s="1075">
        <v>34</v>
      </c>
      <c r="B41" s="1107"/>
      <c r="C41" s="1108" t="s">
        <v>726</v>
      </c>
      <c r="D41" s="1109" t="s">
        <v>331</v>
      </c>
      <c r="E41" s="1110">
        <v>9</v>
      </c>
      <c r="F41" s="1098"/>
      <c r="G41" s="1098"/>
      <c r="H41" s="1098"/>
      <c r="I41" s="1111" t="str">
        <f t="shared" si="0"/>
        <v xml:space="preserve"> </v>
      </c>
      <c r="J41" s="1075"/>
      <c r="K41" s="1099"/>
      <c r="L41" s="1444"/>
      <c r="M41" s="1112">
        <f t="shared" si="1"/>
        <v>0</v>
      </c>
      <c r="N41" s="1112">
        <f t="shared" si="2"/>
        <v>0</v>
      </c>
      <c r="O41" s="1113">
        <f t="shared" si="3"/>
        <v>0</v>
      </c>
      <c r="P41" s="1114" t="str">
        <f t="shared" si="4"/>
        <v xml:space="preserve"> </v>
      </c>
      <c r="Q41" s="1115" t="str">
        <f t="shared" si="5"/>
        <v xml:space="preserve"> </v>
      </c>
      <c r="R41" s="1100"/>
    </row>
    <row r="42" spans="1:18" ht="24">
      <c r="A42" s="1075">
        <v>35</v>
      </c>
      <c r="B42" s="1107"/>
      <c r="C42" s="1108" t="s">
        <v>728</v>
      </c>
      <c r="D42" s="1109" t="s">
        <v>331</v>
      </c>
      <c r="E42" s="1110">
        <v>9</v>
      </c>
      <c r="F42" s="1098"/>
      <c r="G42" s="1098"/>
      <c r="H42" s="1098"/>
      <c r="I42" s="1111" t="str">
        <f t="shared" si="0"/>
        <v xml:space="preserve"> </v>
      </c>
      <c r="J42" s="1075"/>
      <c r="K42" s="1099"/>
      <c r="L42" s="1444"/>
      <c r="M42" s="1112">
        <f t="shared" si="1"/>
        <v>0</v>
      </c>
      <c r="N42" s="1112">
        <f t="shared" si="2"/>
        <v>0</v>
      </c>
      <c r="O42" s="1113">
        <f t="shared" si="3"/>
        <v>0</v>
      </c>
      <c r="P42" s="1114" t="str">
        <f t="shared" si="4"/>
        <v xml:space="preserve"> </v>
      </c>
      <c r="Q42" s="1115" t="str">
        <f t="shared" si="5"/>
        <v xml:space="preserve"> </v>
      </c>
      <c r="R42" s="1100"/>
    </row>
    <row r="43" spans="1:18">
      <c r="A43" s="1075">
        <v>36</v>
      </c>
      <c r="B43" s="1107"/>
      <c r="C43" s="1108" t="s">
        <v>724</v>
      </c>
      <c r="D43" s="1109" t="s">
        <v>322</v>
      </c>
      <c r="E43" s="1110">
        <v>8</v>
      </c>
      <c r="F43" s="1098"/>
      <c r="G43" s="1098"/>
      <c r="H43" s="1098"/>
      <c r="I43" s="1111" t="str">
        <f t="shared" si="0"/>
        <v xml:space="preserve"> </v>
      </c>
      <c r="J43" s="1075"/>
      <c r="K43" s="1099"/>
      <c r="L43" s="1444"/>
      <c r="M43" s="1112">
        <f t="shared" si="1"/>
        <v>0</v>
      </c>
      <c r="N43" s="1112">
        <f t="shared" si="2"/>
        <v>0</v>
      </c>
      <c r="O43" s="1113">
        <f t="shared" si="3"/>
        <v>0</v>
      </c>
      <c r="P43" s="1114" t="str">
        <f t="shared" si="4"/>
        <v xml:space="preserve"> </v>
      </c>
      <c r="Q43" s="1115" t="str">
        <f t="shared" si="5"/>
        <v xml:space="preserve"> </v>
      </c>
      <c r="R43" s="1100"/>
    </row>
    <row r="44" spans="1:18">
      <c r="A44" s="1075">
        <v>37</v>
      </c>
      <c r="B44" s="1107"/>
      <c r="C44" s="1108" t="s">
        <v>727</v>
      </c>
      <c r="D44" s="1109" t="s">
        <v>328</v>
      </c>
      <c r="E44" s="1110">
        <v>8</v>
      </c>
      <c r="F44" s="1098"/>
      <c r="G44" s="1098"/>
      <c r="H44" s="1098"/>
      <c r="I44" s="1111" t="str">
        <f t="shared" si="0"/>
        <v xml:space="preserve"> </v>
      </c>
      <c r="J44" s="1075"/>
      <c r="K44" s="1099"/>
      <c r="L44" s="1444"/>
      <c r="M44" s="1112">
        <f t="shared" si="1"/>
        <v>0</v>
      </c>
      <c r="N44" s="1112">
        <f t="shared" si="2"/>
        <v>0</v>
      </c>
      <c r="O44" s="1113">
        <f t="shared" si="3"/>
        <v>0</v>
      </c>
      <c r="P44" s="1114" t="str">
        <f t="shared" si="4"/>
        <v xml:space="preserve"> </v>
      </c>
      <c r="Q44" s="1115" t="str">
        <f t="shared" si="5"/>
        <v xml:space="preserve"> </v>
      </c>
      <c r="R44" s="1100"/>
    </row>
    <row r="45" spans="1:18">
      <c r="A45" s="1075">
        <v>38</v>
      </c>
      <c r="B45" s="1107"/>
      <c r="C45" s="1108" t="s">
        <v>729</v>
      </c>
      <c r="D45" s="1109" t="s">
        <v>333</v>
      </c>
      <c r="E45" s="1110">
        <v>3</v>
      </c>
      <c r="F45" s="1098"/>
      <c r="G45" s="1098"/>
      <c r="H45" s="1098"/>
      <c r="I45" s="1111" t="str">
        <f t="shared" si="0"/>
        <v xml:space="preserve"> </v>
      </c>
      <c r="J45" s="1075"/>
      <c r="K45" s="1099"/>
      <c r="L45" s="1444"/>
      <c r="M45" s="1112">
        <f t="shared" si="1"/>
        <v>0</v>
      </c>
      <c r="N45" s="1112">
        <f t="shared" si="2"/>
        <v>0</v>
      </c>
      <c r="O45" s="1113">
        <f t="shared" si="3"/>
        <v>0</v>
      </c>
      <c r="P45" s="1114" t="str">
        <f t="shared" si="4"/>
        <v xml:space="preserve"> </v>
      </c>
      <c r="Q45" s="1115" t="str">
        <f t="shared" si="5"/>
        <v xml:space="preserve"> </v>
      </c>
      <c r="R45" s="1100"/>
    </row>
    <row r="46" spans="1:18" ht="25.5">
      <c r="A46" s="1075">
        <v>39</v>
      </c>
      <c r="B46" s="1107" t="s">
        <v>474</v>
      </c>
      <c r="C46" s="1108" t="s">
        <v>725</v>
      </c>
      <c r="D46" s="1109" t="s">
        <v>325</v>
      </c>
      <c r="E46" s="1110">
        <v>12</v>
      </c>
      <c r="F46" s="1098" t="s">
        <v>781</v>
      </c>
      <c r="G46" s="1098" t="s">
        <v>1061</v>
      </c>
      <c r="H46" s="1098" t="s">
        <v>783</v>
      </c>
      <c r="I46" s="1111">
        <f t="shared" si="0"/>
        <v>19</v>
      </c>
      <c r="J46" s="1075"/>
      <c r="K46" s="1099"/>
      <c r="L46" s="1444"/>
      <c r="M46" s="1112" t="str">
        <f t="shared" si="1"/>
        <v>4</v>
      </c>
      <c r="N46" s="1112" t="str">
        <f t="shared" si="2"/>
        <v>3</v>
      </c>
      <c r="O46" s="1113">
        <f t="shared" si="3"/>
        <v>19</v>
      </c>
      <c r="P46" s="1114">
        <f t="shared" si="4"/>
        <v>19</v>
      </c>
      <c r="Q46" s="1115">
        <f t="shared" si="5"/>
        <v>19</v>
      </c>
      <c r="R46" s="1100"/>
    </row>
    <row r="47" spans="1:18">
      <c r="A47" s="1075">
        <v>40</v>
      </c>
      <c r="B47" s="1107"/>
      <c r="C47" s="1108" t="s">
        <v>344</v>
      </c>
      <c r="D47" s="1109" t="s">
        <v>345</v>
      </c>
      <c r="E47" s="1110">
        <v>12</v>
      </c>
      <c r="F47" s="1098"/>
      <c r="G47" s="1098"/>
      <c r="H47" s="1098"/>
      <c r="I47" s="1111" t="str">
        <f t="shared" si="0"/>
        <v xml:space="preserve"> </v>
      </c>
      <c r="J47" s="1075"/>
      <c r="K47" s="1099"/>
      <c r="L47" s="1444"/>
      <c r="M47" s="1112">
        <f t="shared" si="1"/>
        <v>0</v>
      </c>
      <c r="N47" s="1112">
        <f t="shared" si="2"/>
        <v>0</v>
      </c>
      <c r="O47" s="1113">
        <f t="shared" si="3"/>
        <v>0</v>
      </c>
      <c r="P47" s="1114" t="str">
        <f t="shared" si="4"/>
        <v xml:space="preserve"> </v>
      </c>
      <c r="Q47" s="1115" t="str">
        <f t="shared" si="5"/>
        <v xml:space="preserve"> </v>
      </c>
      <c r="R47" s="1100"/>
    </row>
    <row r="48" spans="1:18">
      <c r="A48" s="1075">
        <v>41</v>
      </c>
      <c r="B48" s="1107"/>
      <c r="C48" s="1108" t="s">
        <v>716</v>
      </c>
      <c r="D48" s="1109" t="s">
        <v>720</v>
      </c>
      <c r="E48" s="1110">
        <v>12</v>
      </c>
      <c r="F48" s="1098"/>
      <c r="G48" s="1098"/>
      <c r="H48" s="1098"/>
      <c r="I48" s="1111" t="str">
        <f t="shared" si="0"/>
        <v xml:space="preserve"> </v>
      </c>
      <c r="J48" s="1075"/>
      <c r="K48" s="1099"/>
      <c r="L48" s="1444"/>
      <c r="M48" s="1112">
        <f t="shared" si="1"/>
        <v>0</v>
      </c>
      <c r="N48" s="1112">
        <f t="shared" si="2"/>
        <v>0</v>
      </c>
      <c r="O48" s="1113">
        <f t="shared" si="3"/>
        <v>0</v>
      </c>
      <c r="P48" s="1114" t="str">
        <f t="shared" si="4"/>
        <v xml:space="preserve"> </v>
      </c>
      <c r="Q48" s="1115" t="str">
        <f t="shared" si="5"/>
        <v xml:space="preserve"> </v>
      </c>
      <c r="R48" s="1100"/>
    </row>
    <row r="49" spans="1:18">
      <c r="A49" s="1075">
        <v>42</v>
      </c>
      <c r="B49" s="1107"/>
      <c r="C49" s="1108" t="s">
        <v>724</v>
      </c>
      <c r="D49" s="1109" t="s">
        <v>322</v>
      </c>
      <c r="E49" s="1110">
        <v>8</v>
      </c>
      <c r="F49" s="1098"/>
      <c r="G49" s="1098"/>
      <c r="H49" s="1098"/>
      <c r="I49" s="1111" t="str">
        <f t="shared" si="0"/>
        <v xml:space="preserve"> </v>
      </c>
      <c r="J49" s="1075"/>
      <c r="K49" s="1099"/>
      <c r="L49" s="1444"/>
      <c r="M49" s="1112">
        <f t="shared" si="1"/>
        <v>0</v>
      </c>
      <c r="N49" s="1112">
        <f t="shared" si="2"/>
        <v>0</v>
      </c>
      <c r="O49" s="1113">
        <f t="shared" si="3"/>
        <v>0</v>
      </c>
      <c r="P49" s="1114" t="str">
        <f t="shared" si="4"/>
        <v xml:space="preserve"> </v>
      </c>
      <c r="Q49" s="1115" t="str">
        <f t="shared" si="5"/>
        <v xml:space="preserve"> </v>
      </c>
      <c r="R49" s="1100"/>
    </row>
    <row r="50" spans="1:18">
      <c r="A50" s="1075">
        <v>43</v>
      </c>
      <c r="B50" s="1107"/>
      <c r="C50" s="1108" t="s">
        <v>727</v>
      </c>
      <c r="D50" s="1109" t="s">
        <v>328</v>
      </c>
      <c r="E50" s="1110">
        <v>8</v>
      </c>
      <c r="F50" s="1098"/>
      <c r="G50" s="1098"/>
      <c r="H50" s="1098"/>
      <c r="I50" s="1111" t="str">
        <f t="shared" si="0"/>
        <v xml:space="preserve"> </v>
      </c>
      <c r="J50" s="1075"/>
      <c r="K50" s="1099"/>
      <c r="L50" s="1444"/>
      <c r="M50" s="1112">
        <f t="shared" si="1"/>
        <v>0</v>
      </c>
      <c r="N50" s="1112">
        <f t="shared" si="2"/>
        <v>0</v>
      </c>
      <c r="O50" s="1113">
        <f t="shared" si="3"/>
        <v>0</v>
      </c>
      <c r="P50" s="1114" t="str">
        <f t="shared" si="4"/>
        <v xml:space="preserve"> </v>
      </c>
      <c r="Q50" s="1115" t="str">
        <f t="shared" si="5"/>
        <v xml:space="preserve"> </v>
      </c>
      <c r="R50" s="1100"/>
    </row>
    <row r="51" spans="1:18">
      <c r="A51" s="1075">
        <v>44</v>
      </c>
      <c r="B51" s="1107"/>
      <c r="C51" s="1108" t="s">
        <v>730</v>
      </c>
      <c r="D51" s="1109" t="s">
        <v>336</v>
      </c>
      <c r="E51" s="1110">
        <v>8</v>
      </c>
      <c r="F51" s="1098"/>
      <c r="G51" s="1098"/>
      <c r="H51" s="1098"/>
      <c r="I51" s="1111" t="str">
        <f t="shared" si="0"/>
        <v xml:space="preserve"> </v>
      </c>
      <c r="J51" s="1075"/>
      <c r="K51" s="1099"/>
      <c r="L51" s="1444"/>
      <c r="M51" s="1112">
        <f t="shared" si="1"/>
        <v>0</v>
      </c>
      <c r="N51" s="1112">
        <f t="shared" si="2"/>
        <v>0</v>
      </c>
      <c r="O51" s="1113">
        <f t="shared" si="3"/>
        <v>0</v>
      </c>
      <c r="P51" s="1114" t="str">
        <f t="shared" si="4"/>
        <v xml:space="preserve"> </v>
      </c>
      <c r="Q51" s="1115" t="str">
        <f t="shared" si="5"/>
        <v xml:space="preserve"> </v>
      </c>
      <c r="R51" s="1100"/>
    </row>
    <row r="52" spans="1:18">
      <c r="A52" s="1075">
        <v>45</v>
      </c>
      <c r="B52" s="1107"/>
      <c r="C52" s="1108" t="s">
        <v>728</v>
      </c>
      <c r="D52" s="1109" t="s">
        <v>333</v>
      </c>
      <c r="E52" s="1110">
        <v>3</v>
      </c>
      <c r="F52" s="1098"/>
      <c r="G52" s="1098"/>
      <c r="H52" s="1098"/>
      <c r="I52" s="1111" t="str">
        <f t="shared" si="0"/>
        <v xml:space="preserve"> </v>
      </c>
      <c r="J52" s="1075"/>
      <c r="K52" s="1099"/>
      <c r="L52" s="1444"/>
      <c r="M52" s="1112">
        <f t="shared" si="1"/>
        <v>0</v>
      </c>
      <c r="N52" s="1112">
        <f t="shared" si="2"/>
        <v>0</v>
      </c>
      <c r="O52" s="1113">
        <f t="shared" si="3"/>
        <v>0</v>
      </c>
      <c r="P52" s="1114" t="str">
        <f t="shared" si="4"/>
        <v xml:space="preserve"> </v>
      </c>
      <c r="Q52" s="1115" t="str">
        <f t="shared" si="5"/>
        <v xml:space="preserve"> </v>
      </c>
      <c r="R52" s="1100"/>
    </row>
    <row r="53" spans="1:18" ht="24">
      <c r="A53" s="1075">
        <v>46</v>
      </c>
      <c r="B53" s="1107"/>
      <c r="C53" s="1108" t="s">
        <v>346</v>
      </c>
      <c r="D53" s="1109" t="s">
        <v>347</v>
      </c>
      <c r="E53" s="1110">
        <v>3</v>
      </c>
      <c r="F53" s="1098"/>
      <c r="G53" s="1098"/>
      <c r="H53" s="1098"/>
      <c r="I53" s="1111" t="str">
        <f t="shared" si="0"/>
        <v xml:space="preserve"> </v>
      </c>
      <c r="J53" s="1075"/>
      <c r="K53" s="1099"/>
      <c r="L53" s="1444"/>
      <c r="M53" s="1112">
        <f t="shared" si="1"/>
        <v>0</v>
      </c>
      <c r="N53" s="1112">
        <f t="shared" si="2"/>
        <v>0</v>
      </c>
      <c r="O53" s="1113">
        <f t="shared" si="3"/>
        <v>0</v>
      </c>
      <c r="P53" s="1114" t="str">
        <f t="shared" si="4"/>
        <v xml:space="preserve"> </v>
      </c>
      <c r="Q53" s="1115" t="str">
        <f t="shared" si="5"/>
        <v xml:space="preserve"> </v>
      </c>
      <c r="R53" s="1100"/>
    </row>
    <row r="54" spans="1:18">
      <c r="A54" s="1075">
        <v>47</v>
      </c>
      <c r="B54" s="1107"/>
      <c r="C54" s="1108" t="s">
        <v>348</v>
      </c>
      <c r="D54" s="1109" t="s">
        <v>349</v>
      </c>
      <c r="E54" s="1110">
        <v>3</v>
      </c>
      <c r="F54" s="1098"/>
      <c r="G54" s="1098"/>
      <c r="H54" s="1098"/>
      <c r="I54" s="1111" t="str">
        <f t="shared" si="0"/>
        <v xml:space="preserve"> </v>
      </c>
      <c r="J54" s="1075"/>
      <c r="K54" s="1099"/>
      <c r="L54" s="1444"/>
      <c r="M54" s="1112">
        <f t="shared" si="1"/>
        <v>0</v>
      </c>
      <c r="N54" s="1112">
        <f t="shared" si="2"/>
        <v>0</v>
      </c>
      <c r="O54" s="1113">
        <f t="shared" si="3"/>
        <v>0</v>
      </c>
      <c r="P54" s="1114" t="str">
        <f t="shared" si="4"/>
        <v xml:space="preserve"> </v>
      </c>
      <c r="Q54" s="1115" t="str">
        <f t="shared" si="5"/>
        <v xml:space="preserve"> </v>
      </c>
      <c r="R54" s="1100"/>
    </row>
    <row r="55" spans="1:18">
      <c r="A55" s="1075">
        <v>48</v>
      </c>
      <c r="B55" s="1107"/>
      <c r="C55" s="1108" t="s">
        <v>350</v>
      </c>
      <c r="D55" s="1109" t="s">
        <v>351</v>
      </c>
      <c r="E55" s="1110">
        <v>3</v>
      </c>
      <c r="F55" s="1098"/>
      <c r="G55" s="1098"/>
      <c r="H55" s="1098"/>
      <c r="I55" s="1111" t="str">
        <f t="shared" si="0"/>
        <v xml:space="preserve"> </v>
      </c>
      <c r="J55" s="1075"/>
      <c r="K55" s="1099"/>
      <c r="L55" s="1444"/>
      <c r="M55" s="1112">
        <f t="shared" si="1"/>
        <v>0</v>
      </c>
      <c r="N55" s="1112">
        <f t="shared" si="2"/>
        <v>0</v>
      </c>
      <c r="O55" s="1113">
        <f t="shared" si="3"/>
        <v>0</v>
      </c>
      <c r="P55" s="1114" t="str">
        <f t="shared" si="4"/>
        <v xml:space="preserve"> </v>
      </c>
      <c r="Q55" s="1115" t="str">
        <f t="shared" si="5"/>
        <v xml:space="preserve"> </v>
      </c>
      <c r="R55" s="1100"/>
    </row>
    <row r="56" spans="1:18" ht="25.5">
      <c r="A56" s="1075">
        <v>49</v>
      </c>
      <c r="B56" s="1107" t="s">
        <v>636</v>
      </c>
      <c r="C56" s="1108" t="s">
        <v>725</v>
      </c>
      <c r="D56" s="1109" t="s">
        <v>325</v>
      </c>
      <c r="E56" s="1110">
        <v>12</v>
      </c>
      <c r="F56" s="1098" t="s">
        <v>782</v>
      </c>
      <c r="G56" s="1098" t="s">
        <v>1060</v>
      </c>
      <c r="H56" s="1098" t="s">
        <v>783</v>
      </c>
      <c r="I56" s="1111">
        <f t="shared" si="0"/>
        <v>15</v>
      </c>
      <c r="J56" s="1075"/>
      <c r="K56" s="1099"/>
      <c r="L56" s="1444"/>
      <c r="M56" s="1112" t="str">
        <f t="shared" si="1"/>
        <v>1</v>
      </c>
      <c r="N56" s="1112" t="str">
        <f t="shared" si="2"/>
        <v>2</v>
      </c>
      <c r="O56" s="1113">
        <f t="shared" si="3"/>
        <v>15</v>
      </c>
      <c r="P56" s="1114">
        <f t="shared" si="4"/>
        <v>15</v>
      </c>
      <c r="Q56" s="1115">
        <f t="shared" si="5"/>
        <v>15</v>
      </c>
      <c r="R56" s="1100"/>
    </row>
    <row r="57" spans="1:18">
      <c r="A57" s="1075">
        <v>50</v>
      </c>
      <c r="B57" s="1107"/>
      <c r="C57" s="1108" t="s">
        <v>724</v>
      </c>
      <c r="D57" s="1109" t="s">
        <v>322</v>
      </c>
      <c r="E57" s="1110">
        <v>8</v>
      </c>
      <c r="F57" s="1098"/>
      <c r="G57" s="1098"/>
      <c r="H57" s="1098"/>
      <c r="I57" s="1111" t="str">
        <f t="shared" si="0"/>
        <v xml:space="preserve"> </v>
      </c>
      <c r="J57" s="1075"/>
      <c r="K57" s="1099"/>
      <c r="L57" s="1444"/>
      <c r="M57" s="1112">
        <f t="shared" si="1"/>
        <v>0</v>
      </c>
      <c r="N57" s="1112">
        <f t="shared" si="2"/>
        <v>0</v>
      </c>
      <c r="O57" s="1113">
        <f t="shared" si="3"/>
        <v>0</v>
      </c>
      <c r="P57" s="1114" t="str">
        <f t="shared" si="4"/>
        <v xml:space="preserve"> </v>
      </c>
      <c r="Q57" s="1115" t="str">
        <f t="shared" si="5"/>
        <v xml:space="preserve"> </v>
      </c>
      <c r="R57" s="1100"/>
    </row>
    <row r="58" spans="1:18" ht="25.5">
      <c r="A58" s="1075">
        <v>51</v>
      </c>
      <c r="B58" s="1107" t="s">
        <v>522</v>
      </c>
      <c r="C58" s="1108" t="s">
        <v>343</v>
      </c>
      <c r="D58" s="1109" t="s">
        <v>423</v>
      </c>
      <c r="E58" s="1110">
        <v>12</v>
      </c>
      <c r="F58" s="1098" t="s">
        <v>779</v>
      </c>
      <c r="G58" s="1098" t="s">
        <v>1061</v>
      </c>
      <c r="H58" s="1098" t="s">
        <v>783</v>
      </c>
      <c r="I58" s="1111">
        <f t="shared" si="0"/>
        <v>17</v>
      </c>
      <c r="J58" s="1075"/>
      <c r="K58" s="1099"/>
      <c r="L58" s="1444"/>
      <c r="M58" s="1112" t="str">
        <f t="shared" si="1"/>
        <v>2</v>
      </c>
      <c r="N58" s="1112" t="str">
        <f t="shared" si="2"/>
        <v>3</v>
      </c>
      <c r="O58" s="1113">
        <f t="shared" si="3"/>
        <v>17</v>
      </c>
      <c r="P58" s="1114">
        <f t="shared" si="4"/>
        <v>17</v>
      </c>
      <c r="Q58" s="1115">
        <f t="shared" si="5"/>
        <v>17</v>
      </c>
      <c r="R58" s="1100"/>
    </row>
    <row r="59" spans="1:18">
      <c r="A59" s="1075">
        <v>52</v>
      </c>
      <c r="B59" s="1107"/>
      <c r="C59" s="1108" t="s">
        <v>344</v>
      </c>
      <c r="D59" s="1109" t="s">
        <v>345</v>
      </c>
      <c r="E59" s="1110">
        <v>12</v>
      </c>
      <c r="F59" s="1098"/>
      <c r="G59" s="1098"/>
      <c r="H59" s="1098"/>
      <c r="I59" s="1111" t="str">
        <f t="shared" si="0"/>
        <v xml:space="preserve"> </v>
      </c>
      <c r="J59" s="1075"/>
      <c r="K59" s="1099"/>
      <c r="L59" s="1444"/>
      <c r="M59" s="1112">
        <f t="shared" si="1"/>
        <v>0</v>
      </c>
      <c r="N59" s="1112">
        <f t="shared" si="2"/>
        <v>0</v>
      </c>
      <c r="O59" s="1113">
        <f t="shared" si="3"/>
        <v>0</v>
      </c>
      <c r="P59" s="1114" t="str">
        <f t="shared" si="4"/>
        <v xml:space="preserve"> </v>
      </c>
      <c r="Q59" s="1115" t="str">
        <f t="shared" si="5"/>
        <v xml:space="preserve"> </v>
      </c>
      <c r="R59" s="1100"/>
    </row>
    <row r="60" spans="1:18">
      <c r="A60" s="1075">
        <v>53</v>
      </c>
      <c r="B60" s="1107"/>
      <c r="C60" s="1108" t="s">
        <v>726</v>
      </c>
      <c r="D60" s="1109" t="s">
        <v>422</v>
      </c>
      <c r="E60" s="1110">
        <v>9</v>
      </c>
      <c r="F60" s="1098"/>
      <c r="G60" s="1098"/>
      <c r="H60" s="1098"/>
      <c r="I60" s="1111" t="str">
        <f t="shared" si="0"/>
        <v xml:space="preserve"> </v>
      </c>
      <c r="J60" s="1075"/>
      <c r="K60" s="1099"/>
      <c r="L60" s="1444"/>
      <c r="M60" s="1112">
        <f t="shared" si="1"/>
        <v>0</v>
      </c>
      <c r="N60" s="1112">
        <f t="shared" si="2"/>
        <v>0</v>
      </c>
      <c r="O60" s="1113">
        <f t="shared" si="3"/>
        <v>0</v>
      </c>
      <c r="P60" s="1114" t="str">
        <f t="shared" si="4"/>
        <v xml:space="preserve"> </v>
      </c>
      <c r="Q60" s="1115" t="str">
        <f t="shared" si="5"/>
        <v xml:space="preserve"> </v>
      </c>
      <c r="R60" s="1100"/>
    </row>
    <row r="61" spans="1:18" ht="24">
      <c r="A61" s="1075">
        <v>54</v>
      </c>
      <c r="B61" s="1107"/>
      <c r="C61" s="1108" t="s">
        <v>728</v>
      </c>
      <c r="D61" s="1109" t="s">
        <v>331</v>
      </c>
      <c r="E61" s="1110">
        <v>9</v>
      </c>
      <c r="F61" s="1098"/>
      <c r="G61" s="1098"/>
      <c r="H61" s="1098"/>
      <c r="I61" s="1111" t="str">
        <f t="shared" si="0"/>
        <v xml:space="preserve"> </v>
      </c>
      <c r="J61" s="1075"/>
      <c r="K61" s="1099"/>
      <c r="L61" s="1444"/>
      <c r="M61" s="1112">
        <f t="shared" si="1"/>
        <v>0</v>
      </c>
      <c r="N61" s="1112">
        <f t="shared" si="2"/>
        <v>0</v>
      </c>
      <c r="O61" s="1113">
        <f t="shared" si="3"/>
        <v>0</v>
      </c>
      <c r="P61" s="1114" t="str">
        <f t="shared" si="4"/>
        <v xml:space="preserve"> </v>
      </c>
      <c r="Q61" s="1115" t="str">
        <f t="shared" si="5"/>
        <v xml:space="preserve"> </v>
      </c>
      <c r="R61" s="1100"/>
    </row>
    <row r="62" spans="1:18">
      <c r="A62" s="1075">
        <v>55</v>
      </c>
      <c r="B62" s="1107"/>
      <c r="C62" s="1108" t="s">
        <v>727</v>
      </c>
      <c r="D62" s="1109" t="s">
        <v>328</v>
      </c>
      <c r="E62" s="1110">
        <v>8</v>
      </c>
      <c r="F62" s="1098"/>
      <c r="G62" s="1098"/>
      <c r="H62" s="1098"/>
      <c r="I62" s="1111" t="str">
        <f t="shared" si="0"/>
        <v xml:space="preserve"> </v>
      </c>
      <c r="J62" s="1075"/>
      <c r="K62" s="1099"/>
      <c r="L62" s="1444"/>
      <c r="M62" s="1112">
        <f t="shared" si="1"/>
        <v>0</v>
      </c>
      <c r="N62" s="1112">
        <f t="shared" si="2"/>
        <v>0</v>
      </c>
      <c r="O62" s="1113">
        <f t="shared" si="3"/>
        <v>0</v>
      </c>
      <c r="P62" s="1114" t="str">
        <f t="shared" si="4"/>
        <v xml:space="preserve"> </v>
      </c>
      <c r="Q62" s="1115" t="str">
        <f t="shared" si="5"/>
        <v xml:space="preserve"> </v>
      </c>
      <c r="R62" s="1100"/>
    </row>
    <row r="63" spans="1:18">
      <c r="A63" s="1075">
        <v>56</v>
      </c>
      <c r="B63" s="1107"/>
      <c r="C63" s="1108" t="s">
        <v>730</v>
      </c>
      <c r="D63" s="1109" t="s">
        <v>336</v>
      </c>
      <c r="E63" s="1110">
        <v>8</v>
      </c>
      <c r="F63" s="1098"/>
      <c r="G63" s="1098"/>
      <c r="H63" s="1098"/>
      <c r="I63" s="1111" t="str">
        <f t="shared" si="0"/>
        <v xml:space="preserve"> </v>
      </c>
      <c r="J63" s="1075"/>
      <c r="K63" s="1099"/>
      <c r="L63" s="1444"/>
      <c r="M63" s="1112">
        <f t="shared" si="1"/>
        <v>0</v>
      </c>
      <c r="N63" s="1112">
        <f t="shared" si="2"/>
        <v>0</v>
      </c>
      <c r="O63" s="1113">
        <f t="shared" si="3"/>
        <v>0</v>
      </c>
      <c r="P63" s="1114" t="str">
        <f t="shared" si="4"/>
        <v xml:space="preserve"> </v>
      </c>
      <c r="Q63" s="1115" t="str">
        <f t="shared" si="5"/>
        <v xml:space="preserve"> </v>
      </c>
      <c r="R63" s="1100"/>
    </row>
    <row r="64" spans="1:18">
      <c r="A64" s="1075">
        <v>57</v>
      </c>
      <c r="B64" s="1107"/>
      <c r="C64" s="1108" t="s">
        <v>341</v>
      </c>
      <c r="D64" s="1109" t="s">
        <v>342</v>
      </c>
      <c r="E64" s="1110">
        <v>3</v>
      </c>
      <c r="F64" s="1098"/>
      <c r="G64" s="1098"/>
      <c r="H64" s="1098"/>
      <c r="I64" s="1111" t="str">
        <f t="shared" si="0"/>
        <v xml:space="preserve"> </v>
      </c>
      <c r="J64" s="1075"/>
      <c r="K64" s="1099"/>
      <c r="L64" s="1444"/>
      <c r="M64" s="1112">
        <f t="shared" si="1"/>
        <v>0</v>
      </c>
      <c r="N64" s="1112">
        <f t="shared" si="2"/>
        <v>0</v>
      </c>
      <c r="O64" s="1113">
        <f t="shared" si="3"/>
        <v>0</v>
      </c>
      <c r="P64" s="1114" t="str">
        <f t="shared" si="4"/>
        <v xml:space="preserve"> </v>
      </c>
      <c r="Q64" s="1115" t="str">
        <f t="shared" si="5"/>
        <v xml:space="preserve"> </v>
      </c>
      <c r="R64" s="1100"/>
    </row>
    <row r="65" spans="1:18">
      <c r="A65" s="1075">
        <v>58</v>
      </c>
      <c r="B65" s="1107"/>
      <c r="C65" s="1108" t="s">
        <v>348</v>
      </c>
      <c r="D65" s="1109" t="s">
        <v>349</v>
      </c>
      <c r="E65" s="1110">
        <v>3</v>
      </c>
      <c r="F65" s="1098"/>
      <c r="G65" s="1098"/>
      <c r="H65" s="1098"/>
      <c r="I65" s="1111" t="str">
        <f t="shared" si="0"/>
        <v xml:space="preserve"> </v>
      </c>
      <c r="J65" s="1075"/>
      <c r="K65" s="1099"/>
      <c r="L65" s="1444"/>
      <c r="M65" s="1112">
        <f t="shared" si="1"/>
        <v>0</v>
      </c>
      <c r="N65" s="1112">
        <f t="shared" si="2"/>
        <v>0</v>
      </c>
      <c r="O65" s="1113">
        <f t="shared" si="3"/>
        <v>0</v>
      </c>
      <c r="P65" s="1114" t="str">
        <f t="shared" si="4"/>
        <v xml:space="preserve"> </v>
      </c>
      <c r="Q65" s="1115" t="str">
        <f t="shared" si="5"/>
        <v xml:space="preserve"> </v>
      </c>
      <c r="R65" s="1100"/>
    </row>
    <row r="66" spans="1:18">
      <c r="A66" s="1075">
        <v>59</v>
      </c>
      <c r="B66" s="1107"/>
      <c r="C66" s="1108" t="s">
        <v>350</v>
      </c>
      <c r="D66" s="1109" t="s">
        <v>351</v>
      </c>
      <c r="E66" s="1110">
        <v>3</v>
      </c>
      <c r="F66" s="1098"/>
      <c r="G66" s="1098"/>
      <c r="H66" s="1098"/>
      <c r="I66" s="1111" t="str">
        <f t="shared" si="0"/>
        <v xml:space="preserve"> </v>
      </c>
      <c r="J66" s="1075"/>
      <c r="K66" s="1099"/>
      <c r="L66" s="1444"/>
      <c r="M66" s="1112">
        <f t="shared" si="1"/>
        <v>0</v>
      </c>
      <c r="N66" s="1112">
        <f t="shared" si="2"/>
        <v>0</v>
      </c>
      <c r="O66" s="1113">
        <f t="shared" si="3"/>
        <v>0</v>
      </c>
      <c r="P66" s="1114" t="str">
        <f t="shared" si="4"/>
        <v xml:space="preserve"> </v>
      </c>
      <c r="Q66" s="1115" t="str">
        <f t="shared" si="5"/>
        <v xml:space="preserve"> </v>
      </c>
      <c r="R66" s="1100"/>
    </row>
    <row r="67" spans="1:18">
      <c r="A67" s="1075">
        <v>60</v>
      </c>
      <c r="B67" s="1107" t="s">
        <v>494</v>
      </c>
      <c r="C67" s="1108" t="s">
        <v>343</v>
      </c>
      <c r="D67" s="1109" t="s">
        <v>423</v>
      </c>
      <c r="E67" s="1110">
        <v>12</v>
      </c>
      <c r="F67" s="1098" t="s">
        <v>780</v>
      </c>
      <c r="G67" s="1098" t="s">
        <v>1059</v>
      </c>
      <c r="H67" s="1098" t="s">
        <v>783</v>
      </c>
      <c r="I67" s="1111">
        <f t="shared" si="0"/>
        <v>16</v>
      </c>
      <c r="J67" s="1075"/>
      <c r="K67" s="1099"/>
      <c r="L67" s="1444"/>
      <c r="M67" s="1112" t="str">
        <f t="shared" si="1"/>
        <v>3</v>
      </c>
      <c r="N67" s="1112" t="str">
        <f t="shared" si="2"/>
        <v>1</v>
      </c>
      <c r="O67" s="1113">
        <f t="shared" si="3"/>
        <v>16</v>
      </c>
      <c r="P67" s="1114">
        <f t="shared" si="4"/>
        <v>16</v>
      </c>
      <c r="Q67" s="1115">
        <f t="shared" si="5"/>
        <v>16</v>
      </c>
      <c r="R67" s="1100"/>
    </row>
    <row r="68" spans="1:18">
      <c r="A68" s="1075">
        <v>61</v>
      </c>
      <c r="B68" s="1107"/>
      <c r="C68" s="1108" t="s">
        <v>344</v>
      </c>
      <c r="D68" s="1109" t="s">
        <v>345</v>
      </c>
      <c r="E68" s="1110">
        <v>12</v>
      </c>
      <c r="F68" s="1098"/>
      <c r="G68" s="1098"/>
      <c r="H68" s="1098"/>
      <c r="I68" s="1111" t="str">
        <f t="shared" si="0"/>
        <v xml:space="preserve"> </v>
      </c>
      <c r="J68" s="1075"/>
      <c r="K68" s="1099"/>
      <c r="L68" s="1444"/>
      <c r="M68" s="1112">
        <f t="shared" si="1"/>
        <v>0</v>
      </c>
      <c r="N68" s="1112">
        <f t="shared" si="2"/>
        <v>0</v>
      </c>
      <c r="O68" s="1113">
        <f t="shared" si="3"/>
        <v>0</v>
      </c>
      <c r="P68" s="1114" t="str">
        <f t="shared" si="4"/>
        <v xml:space="preserve"> </v>
      </c>
      <c r="Q68" s="1115" t="str">
        <f t="shared" si="5"/>
        <v xml:space="preserve"> </v>
      </c>
      <c r="R68" s="1100"/>
    </row>
    <row r="69" spans="1:18">
      <c r="A69" s="1075">
        <v>62</v>
      </c>
      <c r="B69" s="1107"/>
      <c r="C69" s="1108" t="s">
        <v>730</v>
      </c>
      <c r="D69" s="1109" t="s">
        <v>336</v>
      </c>
      <c r="E69" s="1110">
        <v>8</v>
      </c>
      <c r="F69" s="1098"/>
      <c r="G69" s="1098"/>
      <c r="H69" s="1098"/>
      <c r="I69" s="1111" t="str">
        <f t="shared" si="0"/>
        <v xml:space="preserve"> </v>
      </c>
      <c r="J69" s="1075"/>
      <c r="K69" s="1099"/>
      <c r="L69" s="1444"/>
      <c r="M69" s="1112">
        <f t="shared" si="1"/>
        <v>0</v>
      </c>
      <c r="N69" s="1112">
        <f t="shared" si="2"/>
        <v>0</v>
      </c>
      <c r="O69" s="1113">
        <f t="shared" si="3"/>
        <v>0</v>
      </c>
      <c r="P69" s="1114" t="str">
        <f t="shared" si="4"/>
        <v xml:space="preserve"> </v>
      </c>
      <c r="Q69" s="1115" t="str">
        <f t="shared" si="5"/>
        <v xml:space="preserve"> </v>
      </c>
      <c r="R69" s="1100"/>
    </row>
    <row r="70" spans="1:18">
      <c r="A70" s="1075">
        <v>63</v>
      </c>
      <c r="B70" s="1107"/>
      <c r="C70" s="1108" t="s">
        <v>341</v>
      </c>
      <c r="D70" s="1109" t="s">
        <v>342</v>
      </c>
      <c r="E70" s="1110">
        <v>3</v>
      </c>
      <c r="F70" s="1098"/>
      <c r="G70" s="1098"/>
      <c r="H70" s="1098"/>
      <c r="I70" s="1111" t="str">
        <f t="shared" si="0"/>
        <v xml:space="preserve"> </v>
      </c>
      <c r="J70" s="1075"/>
      <c r="K70" s="1099"/>
      <c r="L70" s="1444"/>
      <c r="M70" s="1112">
        <f t="shared" si="1"/>
        <v>0</v>
      </c>
      <c r="N70" s="1112">
        <f t="shared" si="2"/>
        <v>0</v>
      </c>
      <c r="O70" s="1113">
        <f t="shared" si="3"/>
        <v>0</v>
      </c>
      <c r="P70" s="1114" t="str">
        <f t="shared" si="4"/>
        <v xml:space="preserve"> </v>
      </c>
      <c r="Q70" s="1115" t="str">
        <f t="shared" si="5"/>
        <v xml:space="preserve"> </v>
      </c>
      <c r="R70" s="1100"/>
    </row>
    <row r="71" spans="1:18" ht="24">
      <c r="A71" s="1075">
        <v>64</v>
      </c>
      <c r="B71" s="1107"/>
      <c r="C71" s="1108" t="s">
        <v>346</v>
      </c>
      <c r="D71" s="1109" t="s">
        <v>347</v>
      </c>
      <c r="E71" s="1110">
        <v>3</v>
      </c>
      <c r="F71" s="1098"/>
      <c r="G71" s="1098"/>
      <c r="H71" s="1098"/>
      <c r="I71" s="1111" t="str">
        <f t="shared" si="0"/>
        <v xml:space="preserve"> </v>
      </c>
      <c r="J71" s="1075"/>
      <c r="K71" s="1099"/>
      <c r="L71" s="1444"/>
      <c r="M71" s="1112">
        <f t="shared" si="1"/>
        <v>0</v>
      </c>
      <c r="N71" s="1112">
        <f t="shared" si="2"/>
        <v>0</v>
      </c>
      <c r="O71" s="1113">
        <f t="shared" si="3"/>
        <v>0</v>
      </c>
      <c r="P71" s="1114" t="str">
        <f t="shared" si="4"/>
        <v xml:space="preserve"> </v>
      </c>
      <c r="Q71" s="1115" t="str">
        <f t="shared" si="5"/>
        <v xml:space="preserve"> </v>
      </c>
      <c r="R71" s="1100"/>
    </row>
    <row r="72" spans="1:18">
      <c r="A72" s="1075">
        <v>65</v>
      </c>
      <c r="B72" s="1107"/>
      <c r="C72" s="1108" t="s">
        <v>348</v>
      </c>
      <c r="D72" s="1109" t="s">
        <v>349</v>
      </c>
      <c r="E72" s="1110">
        <v>3</v>
      </c>
      <c r="F72" s="1098"/>
      <c r="G72" s="1098"/>
      <c r="H72" s="1098"/>
      <c r="I72" s="1111" t="str">
        <f t="shared" si="0"/>
        <v xml:space="preserve"> </v>
      </c>
      <c r="J72" s="1075"/>
      <c r="K72" s="1099"/>
      <c r="L72" s="1444"/>
      <c r="M72" s="1112">
        <f t="shared" si="1"/>
        <v>0</v>
      </c>
      <c r="N72" s="1112">
        <f t="shared" si="2"/>
        <v>0</v>
      </c>
      <c r="O72" s="1113">
        <f t="shared" si="3"/>
        <v>0</v>
      </c>
      <c r="P72" s="1114" t="str">
        <f t="shared" si="4"/>
        <v xml:space="preserve"> </v>
      </c>
      <c r="Q72" s="1115" t="str">
        <f t="shared" si="5"/>
        <v xml:space="preserve"> </v>
      </c>
      <c r="R72" s="1100"/>
    </row>
    <row r="73" spans="1:18">
      <c r="A73" s="1075">
        <v>66</v>
      </c>
      <c r="B73" s="1107"/>
      <c r="C73" s="1108" t="s">
        <v>350</v>
      </c>
      <c r="D73" s="1109" t="s">
        <v>351</v>
      </c>
      <c r="E73" s="1110">
        <v>3</v>
      </c>
      <c r="F73" s="1098"/>
      <c r="G73" s="1098"/>
      <c r="H73" s="1098"/>
      <c r="I73" s="1111" t="str">
        <f t="shared" ref="I73:I103" si="6">Q73</f>
        <v xml:space="preserve"> </v>
      </c>
      <c r="J73" s="1075"/>
      <c r="K73" s="1075"/>
      <c r="L73" s="1444"/>
      <c r="M73" s="1112">
        <f t="shared" ref="M73:M103" si="7">IF(F73="",0,LEFT(F73))</f>
        <v>0</v>
      </c>
      <c r="N73" s="1112">
        <f t="shared" ref="N73:N103" si="8">IF(G73="",0,LEFT(G73))</f>
        <v>0</v>
      </c>
      <c r="O73" s="1113">
        <f t="shared" ref="O73:O103" si="9">IF(ISBLANK(B73),0,E73+M73+N73)</f>
        <v>0</v>
      </c>
      <c r="P73" s="1114" t="str">
        <f t="shared" ref="P73:P103" si="10">IF(O73=0," ",O73)</f>
        <v xml:space="preserve"> </v>
      </c>
      <c r="Q73" s="1115" t="str">
        <f t="shared" ref="Q73:Q103" si="11">IFERROR(VALUE(IF(ISBLANK($B73)," ",IF(H73="Maintien ou conservation du risque","0",IF(H73="Refus ou évitement du risque","0",P73))))," ")</f>
        <v xml:space="preserve"> </v>
      </c>
      <c r="R73" s="1100"/>
    </row>
    <row r="74" spans="1:18" ht="25.5">
      <c r="A74" s="1075">
        <v>67</v>
      </c>
      <c r="B74" s="1107" t="s">
        <v>695</v>
      </c>
      <c r="C74" s="1108" t="s">
        <v>343</v>
      </c>
      <c r="D74" s="1109" t="s">
        <v>423</v>
      </c>
      <c r="E74" s="1110">
        <v>12</v>
      </c>
      <c r="F74" s="1098" t="s">
        <v>782</v>
      </c>
      <c r="G74" s="1098" t="s">
        <v>1059</v>
      </c>
      <c r="H74" s="1098" t="s">
        <v>785</v>
      </c>
      <c r="I74" s="1111">
        <f t="shared" si="6"/>
        <v>14</v>
      </c>
      <c r="J74" s="1075"/>
      <c r="K74" s="1075"/>
      <c r="L74" s="1444"/>
      <c r="M74" s="1112" t="str">
        <f t="shared" si="7"/>
        <v>1</v>
      </c>
      <c r="N74" s="1112" t="str">
        <f t="shared" si="8"/>
        <v>1</v>
      </c>
      <c r="O74" s="1113">
        <f t="shared" si="9"/>
        <v>14</v>
      </c>
      <c r="P74" s="1114">
        <f t="shared" si="10"/>
        <v>14</v>
      </c>
      <c r="Q74" s="1115">
        <f t="shared" si="11"/>
        <v>14</v>
      </c>
      <c r="R74" s="1100"/>
    </row>
    <row r="75" spans="1:18">
      <c r="A75" s="1075">
        <v>68</v>
      </c>
      <c r="B75" s="1107"/>
      <c r="C75" s="1108" t="s">
        <v>344</v>
      </c>
      <c r="D75" s="1109" t="s">
        <v>345</v>
      </c>
      <c r="E75" s="1110">
        <v>12</v>
      </c>
      <c r="F75" s="1098"/>
      <c r="G75" s="1098"/>
      <c r="H75" s="1098"/>
      <c r="I75" s="1111" t="str">
        <f t="shared" si="6"/>
        <v xml:space="preserve"> </v>
      </c>
      <c r="J75" s="1075"/>
      <c r="K75" s="1075"/>
      <c r="L75" s="1444"/>
      <c r="M75" s="1112">
        <f t="shared" si="7"/>
        <v>0</v>
      </c>
      <c r="N75" s="1112">
        <f t="shared" si="8"/>
        <v>0</v>
      </c>
      <c r="O75" s="1113">
        <f t="shared" si="9"/>
        <v>0</v>
      </c>
      <c r="P75" s="1114" t="str">
        <f t="shared" si="10"/>
        <v xml:space="preserve"> </v>
      </c>
      <c r="Q75" s="1115" t="str">
        <f t="shared" si="11"/>
        <v xml:space="preserve"> </v>
      </c>
      <c r="R75" s="1100"/>
    </row>
    <row r="76" spans="1:18">
      <c r="A76" s="1075">
        <v>69</v>
      </c>
      <c r="B76" s="1107"/>
      <c r="C76" s="1108" t="s">
        <v>716</v>
      </c>
      <c r="D76" s="1109" t="s">
        <v>720</v>
      </c>
      <c r="E76" s="1110">
        <v>12</v>
      </c>
      <c r="F76" s="1098"/>
      <c r="G76" s="1098"/>
      <c r="H76" s="1098"/>
      <c r="I76" s="1111" t="str">
        <f t="shared" si="6"/>
        <v xml:space="preserve"> </v>
      </c>
      <c r="J76" s="1075"/>
      <c r="K76" s="1075"/>
      <c r="L76" s="1444"/>
      <c r="M76" s="1112">
        <f t="shared" si="7"/>
        <v>0</v>
      </c>
      <c r="N76" s="1112">
        <f t="shared" si="8"/>
        <v>0</v>
      </c>
      <c r="O76" s="1113">
        <f t="shared" si="9"/>
        <v>0</v>
      </c>
      <c r="P76" s="1114" t="str">
        <f t="shared" si="10"/>
        <v xml:space="preserve"> </v>
      </c>
      <c r="Q76" s="1115" t="str">
        <f t="shared" si="11"/>
        <v xml:space="preserve"> </v>
      </c>
      <c r="R76" s="1100"/>
    </row>
    <row r="77" spans="1:18">
      <c r="A77" s="1075">
        <v>70</v>
      </c>
      <c r="B77" s="1107"/>
      <c r="C77" s="1108" t="s">
        <v>728</v>
      </c>
      <c r="D77" s="1109" t="s">
        <v>333</v>
      </c>
      <c r="E77" s="1110">
        <v>3</v>
      </c>
      <c r="F77" s="1098"/>
      <c r="G77" s="1098"/>
      <c r="H77" s="1098"/>
      <c r="I77" s="1111" t="str">
        <f t="shared" si="6"/>
        <v xml:space="preserve"> </v>
      </c>
      <c r="J77" s="1075"/>
      <c r="K77" s="1075"/>
      <c r="L77" s="1444"/>
      <c r="M77" s="1112">
        <f t="shared" si="7"/>
        <v>0</v>
      </c>
      <c r="N77" s="1112">
        <f t="shared" si="8"/>
        <v>0</v>
      </c>
      <c r="O77" s="1113">
        <f t="shared" si="9"/>
        <v>0</v>
      </c>
      <c r="P77" s="1114" t="str">
        <f t="shared" si="10"/>
        <v xml:space="preserve"> </v>
      </c>
      <c r="Q77" s="1115" t="str">
        <f t="shared" si="11"/>
        <v xml:space="preserve"> </v>
      </c>
      <c r="R77" s="1100"/>
    </row>
    <row r="78" spans="1:18">
      <c r="A78" s="1075">
        <v>71</v>
      </c>
      <c r="B78" s="1107"/>
      <c r="C78" s="1108" t="s">
        <v>341</v>
      </c>
      <c r="D78" s="1109" t="s">
        <v>342</v>
      </c>
      <c r="E78" s="1110">
        <v>3</v>
      </c>
      <c r="F78" s="1098"/>
      <c r="G78" s="1098"/>
      <c r="H78" s="1098"/>
      <c r="I78" s="1111" t="str">
        <f t="shared" si="6"/>
        <v xml:space="preserve"> </v>
      </c>
      <c r="J78" s="1075"/>
      <c r="K78" s="1075"/>
      <c r="L78" s="1444"/>
      <c r="M78" s="1112">
        <f t="shared" si="7"/>
        <v>0</v>
      </c>
      <c r="N78" s="1112">
        <f t="shared" si="8"/>
        <v>0</v>
      </c>
      <c r="O78" s="1113">
        <f t="shared" si="9"/>
        <v>0</v>
      </c>
      <c r="P78" s="1114" t="str">
        <f t="shared" si="10"/>
        <v xml:space="preserve"> </v>
      </c>
      <c r="Q78" s="1115" t="str">
        <f t="shared" si="11"/>
        <v xml:space="preserve"> </v>
      </c>
      <c r="R78" s="1100"/>
    </row>
    <row r="79" spans="1:18" ht="24">
      <c r="A79" s="1075">
        <v>72</v>
      </c>
      <c r="B79" s="1107"/>
      <c r="C79" s="1108" t="s">
        <v>346</v>
      </c>
      <c r="D79" s="1109" t="s">
        <v>347</v>
      </c>
      <c r="E79" s="1110">
        <v>3</v>
      </c>
      <c r="F79" s="1098"/>
      <c r="G79" s="1098"/>
      <c r="H79" s="1098"/>
      <c r="I79" s="1111" t="str">
        <f t="shared" si="6"/>
        <v xml:space="preserve"> </v>
      </c>
      <c r="J79" s="1075"/>
      <c r="K79" s="1075"/>
      <c r="L79" s="1444"/>
      <c r="M79" s="1112">
        <f t="shared" si="7"/>
        <v>0</v>
      </c>
      <c r="N79" s="1112">
        <f t="shared" si="8"/>
        <v>0</v>
      </c>
      <c r="O79" s="1113">
        <f t="shared" si="9"/>
        <v>0</v>
      </c>
      <c r="P79" s="1114" t="str">
        <f t="shared" si="10"/>
        <v xml:space="preserve"> </v>
      </c>
      <c r="Q79" s="1115" t="str">
        <f t="shared" si="11"/>
        <v xml:space="preserve"> </v>
      </c>
      <c r="R79" s="1100"/>
    </row>
    <row r="80" spans="1:18" ht="25.5">
      <c r="A80" s="1075">
        <v>73</v>
      </c>
      <c r="B80" s="1107" t="s">
        <v>1477</v>
      </c>
      <c r="C80" s="1108" t="s">
        <v>344</v>
      </c>
      <c r="D80" s="1109" t="s">
        <v>345</v>
      </c>
      <c r="E80" s="1110">
        <v>12</v>
      </c>
      <c r="F80" s="1098" t="s">
        <v>779</v>
      </c>
      <c r="G80" s="1098" t="s">
        <v>1061</v>
      </c>
      <c r="H80" s="1098" t="s">
        <v>783</v>
      </c>
      <c r="I80" s="1111">
        <f t="shared" si="6"/>
        <v>17</v>
      </c>
      <c r="J80" s="1075"/>
      <c r="K80" s="1075"/>
      <c r="L80" s="1444"/>
      <c r="M80" s="1112" t="str">
        <f t="shared" si="7"/>
        <v>2</v>
      </c>
      <c r="N80" s="1112" t="str">
        <f t="shared" si="8"/>
        <v>3</v>
      </c>
      <c r="O80" s="1113">
        <f t="shared" si="9"/>
        <v>17</v>
      </c>
      <c r="P80" s="1114">
        <f t="shared" si="10"/>
        <v>17</v>
      </c>
      <c r="Q80" s="1115">
        <f t="shared" si="11"/>
        <v>17</v>
      </c>
      <c r="R80" s="1100"/>
    </row>
    <row r="81" spans="1:18" ht="25.5">
      <c r="A81" s="1075">
        <v>74</v>
      </c>
      <c r="B81" s="1107" t="s">
        <v>71</v>
      </c>
      <c r="C81" s="1108" t="s">
        <v>726</v>
      </c>
      <c r="D81" s="1109" t="s">
        <v>331</v>
      </c>
      <c r="E81" s="1110">
        <v>9</v>
      </c>
      <c r="F81" s="1098" t="s">
        <v>782</v>
      </c>
      <c r="G81" s="1098" t="s">
        <v>1060</v>
      </c>
      <c r="H81" s="1098" t="s">
        <v>783</v>
      </c>
      <c r="I81" s="1111">
        <f t="shared" si="6"/>
        <v>12</v>
      </c>
      <c r="J81" s="1075"/>
      <c r="K81" s="1075"/>
      <c r="L81" s="1444"/>
      <c r="M81" s="1112" t="str">
        <f t="shared" si="7"/>
        <v>1</v>
      </c>
      <c r="N81" s="1112" t="str">
        <f t="shared" si="8"/>
        <v>2</v>
      </c>
      <c r="O81" s="1113">
        <f t="shared" si="9"/>
        <v>12</v>
      </c>
      <c r="P81" s="1114">
        <f t="shared" si="10"/>
        <v>12</v>
      </c>
      <c r="Q81" s="1115">
        <f t="shared" si="11"/>
        <v>12</v>
      </c>
      <c r="R81" s="1100"/>
    </row>
    <row r="82" spans="1:18" ht="24">
      <c r="A82" s="1075">
        <v>75</v>
      </c>
      <c r="B82" s="1107"/>
      <c r="C82" s="1108" t="s">
        <v>728</v>
      </c>
      <c r="D82" s="1109" t="s">
        <v>331</v>
      </c>
      <c r="E82" s="1110">
        <v>9</v>
      </c>
      <c r="F82" s="1098"/>
      <c r="G82" s="1098"/>
      <c r="H82" s="1098"/>
      <c r="I82" s="1111" t="str">
        <f t="shared" si="6"/>
        <v xml:space="preserve"> </v>
      </c>
      <c r="J82" s="1075"/>
      <c r="K82" s="1075"/>
      <c r="L82" s="1444"/>
      <c r="M82" s="1112">
        <f t="shared" si="7"/>
        <v>0</v>
      </c>
      <c r="N82" s="1112">
        <f t="shared" si="8"/>
        <v>0</v>
      </c>
      <c r="O82" s="1113">
        <f t="shared" si="9"/>
        <v>0</v>
      </c>
      <c r="P82" s="1114" t="str">
        <f t="shared" si="10"/>
        <v xml:space="preserve"> </v>
      </c>
      <c r="Q82" s="1115" t="str">
        <f t="shared" si="11"/>
        <v xml:space="preserve"> </v>
      </c>
      <c r="R82" s="1100"/>
    </row>
    <row r="83" spans="1:18">
      <c r="A83" s="1075">
        <v>76</v>
      </c>
      <c r="B83" s="1107"/>
      <c r="C83" s="1108" t="s">
        <v>727</v>
      </c>
      <c r="D83" s="1109" t="s">
        <v>328</v>
      </c>
      <c r="E83" s="1110">
        <v>8</v>
      </c>
      <c r="F83" s="1098"/>
      <c r="G83" s="1098"/>
      <c r="H83" s="1098"/>
      <c r="I83" s="1111" t="str">
        <f t="shared" si="6"/>
        <v xml:space="preserve"> </v>
      </c>
      <c r="J83" s="1075"/>
      <c r="K83" s="1075"/>
      <c r="L83" s="1444"/>
      <c r="M83" s="1112">
        <f t="shared" si="7"/>
        <v>0</v>
      </c>
      <c r="N83" s="1112">
        <f t="shared" si="8"/>
        <v>0</v>
      </c>
      <c r="O83" s="1113">
        <f t="shared" si="9"/>
        <v>0</v>
      </c>
      <c r="P83" s="1114" t="str">
        <f t="shared" si="10"/>
        <v xml:space="preserve"> </v>
      </c>
      <c r="Q83" s="1115" t="str">
        <f t="shared" si="11"/>
        <v xml:space="preserve"> </v>
      </c>
      <c r="R83" s="1100"/>
    </row>
    <row r="84" spans="1:18">
      <c r="A84" s="1075">
        <v>77</v>
      </c>
      <c r="B84" s="1107"/>
      <c r="C84" s="1108" t="s">
        <v>341</v>
      </c>
      <c r="D84" s="1109" t="s">
        <v>342</v>
      </c>
      <c r="E84" s="1110">
        <v>3</v>
      </c>
      <c r="F84" s="1098"/>
      <c r="G84" s="1098"/>
      <c r="H84" s="1098"/>
      <c r="I84" s="1111" t="str">
        <f t="shared" si="6"/>
        <v xml:space="preserve"> </v>
      </c>
      <c r="J84" s="1075"/>
      <c r="K84" s="1075"/>
      <c r="L84" s="1444"/>
      <c r="M84" s="1112">
        <f t="shared" si="7"/>
        <v>0</v>
      </c>
      <c r="N84" s="1112">
        <f t="shared" si="8"/>
        <v>0</v>
      </c>
      <c r="O84" s="1113">
        <f t="shared" si="9"/>
        <v>0</v>
      </c>
      <c r="P84" s="1114" t="str">
        <f t="shared" si="10"/>
        <v xml:space="preserve"> </v>
      </c>
      <c r="Q84" s="1115" t="str">
        <f t="shared" si="11"/>
        <v xml:space="preserve"> </v>
      </c>
      <c r="R84" s="1100"/>
    </row>
    <row r="85" spans="1:18">
      <c r="A85" s="1075">
        <v>78</v>
      </c>
      <c r="B85" s="1107"/>
      <c r="C85" s="1108" t="s">
        <v>348</v>
      </c>
      <c r="D85" s="1109" t="s">
        <v>349</v>
      </c>
      <c r="E85" s="1110">
        <v>3</v>
      </c>
      <c r="F85" s="1098"/>
      <c r="G85" s="1098"/>
      <c r="H85" s="1098"/>
      <c r="I85" s="1111" t="str">
        <f t="shared" si="6"/>
        <v xml:space="preserve"> </v>
      </c>
      <c r="J85" s="1075"/>
      <c r="K85" s="1075"/>
      <c r="L85" s="1444"/>
      <c r="M85" s="1112">
        <f t="shared" si="7"/>
        <v>0</v>
      </c>
      <c r="N85" s="1112">
        <f t="shared" si="8"/>
        <v>0</v>
      </c>
      <c r="O85" s="1113">
        <f t="shared" si="9"/>
        <v>0</v>
      </c>
      <c r="P85" s="1114" t="str">
        <f t="shared" si="10"/>
        <v xml:space="preserve"> </v>
      </c>
      <c r="Q85" s="1115" t="str">
        <f t="shared" si="11"/>
        <v xml:space="preserve"> </v>
      </c>
      <c r="R85" s="1100"/>
    </row>
    <row r="86" spans="1:18">
      <c r="A86" s="1075">
        <v>79</v>
      </c>
      <c r="B86" s="1107"/>
      <c r="C86" s="1108" t="s">
        <v>350</v>
      </c>
      <c r="D86" s="1109" t="s">
        <v>351</v>
      </c>
      <c r="E86" s="1110">
        <v>3</v>
      </c>
      <c r="F86" s="1098"/>
      <c r="G86" s="1098"/>
      <c r="H86" s="1098"/>
      <c r="I86" s="1111" t="str">
        <f t="shared" si="6"/>
        <v xml:space="preserve"> </v>
      </c>
      <c r="J86" s="1075"/>
      <c r="K86" s="1075"/>
      <c r="L86" s="1444"/>
      <c r="M86" s="1112">
        <f t="shared" si="7"/>
        <v>0</v>
      </c>
      <c r="N86" s="1112">
        <f t="shared" si="8"/>
        <v>0</v>
      </c>
      <c r="O86" s="1113">
        <f t="shared" si="9"/>
        <v>0</v>
      </c>
      <c r="P86" s="1114" t="str">
        <f t="shared" si="10"/>
        <v xml:space="preserve"> </v>
      </c>
      <c r="Q86" s="1115" t="str">
        <f t="shared" si="11"/>
        <v xml:space="preserve"> </v>
      </c>
      <c r="R86" s="1100"/>
    </row>
    <row r="87" spans="1:18" s="212" customFormat="1" ht="25.5">
      <c r="A87" s="1075">
        <v>80</v>
      </c>
      <c r="B87" s="1107" t="s">
        <v>487</v>
      </c>
      <c r="C87" s="1108" t="s">
        <v>730</v>
      </c>
      <c r="D87" s="1109" t="s">
        <v>336</v>
      </c>
      <c r="E87" s="1110">
        <v>8</v>
      </c>
      <c r="F87" s="1098" t="s">
        <v>779</v>
      </c>
      <c r="G87" s="1098" t="s">
        <v>1060</v>
      </c>
      <c r="H87" s="1098" t="s">
        <v>783</v>
      </c>
      <c r="I87" s="1111">
        <f t="shared" si="6"/>
        <v>12</v>
      </c>
      <c r="J87" s="1116"/>
      <c r="K87" s="1116"/>
      <c r="L87" s="1444"/>
      <c r="M87" s="1112" t="str">
        <f t="shared" si="7"/>
        <v>2</v>
      </c>
      <c r="N87" s="1112" t="str">
        <f t="shared" si="8"/>
        <v>2</v>
      </c>
      <c r="O87" s="1113">
        <f t="shared" si="9"/>
        <v>12</v>
      </c>
      <c r="P87" s="1114">
        <f t="shared" si="10"/>
        <v>12</v>
      </c>
      <c r="Q87" s="1115">
        <f t="shared" si="11"/>
        <v>12</v>
      </c>
      <c r="R87" s="1117"/>
    </row>
    <row r="88" spans="1:18" s="212" customFormat="1" ht="25.5">
      <c r="A88" s="1075">
        <v>81</v>
      </c>
      <c r="B88" s="1107" t="s">
        <v>815</v>
      </c>
      <c r="C88" s="1108" t="s">
        <v>730</v>
      </c>
      <c r="D88" s="1109" t="s">
        <v>336</v>
      </c>
      <c r="E88" s="1110">
        <v>8</v>
      </c>
      <c r="F88" s="1098" t="s">
        <v>781</v>
      </c>
      <c r="G88" s="1098" t="s">
        <v>1061</v>
      </c>
      <c r="H88" s="1098" t="s">
        <v>783</v>
      </c>
      <c r="I88" s="1111">
        <f t="shared" si="6"/>
        <v>15</v>
      </c>
      <c r="J88" s="1116"/>
      <c r="K88" s="1116"/>
      <c r="L88" s="1444"/>
      <c r="M88" s="1112" t="str">
        <f t="shared" si="7"/>
        <v>4</v>
      </c>
      <c r="N88" s="1112" t="str">
        <f t="shared" si="8"/>
        <v>3</v>
      </c>
      <c r="O88" s="1113">
        <f t="shared" si="9"/>
        <v>15</v>
      </c>
      <c r="P88" s="1114">
        <f t="shared" si="10"/>
        <v>15</v>
      </c>
      <c r="Q88" s="1115">
        <f t="shared" si="11"/>
        <v>15</v>
      </c>
      <c r="R88" s="1117"/>
    </row>
    <row r="89" spans="1:18" s="212" customFormat="1">
      <c r="A89" s="1075">
        <v>82</v>
      </c>
      <c r="B89" s="1107"/>
      <c r="C89" s="1108"/>
      <c r="D89" s="1109"/>
      <c r="E89" s="1110"/>
      <c r="F89" s="1098"/>
      <c r="G89" s="1098"/>
      <c r="H89" s="1098"/>
      <c r="I89" s="1111" t="str">
        <f t="shared" si="6"/>
        <v xml:space="preserve"> </v>
      </c>
      <c r="J89" s="1116"/>
      <c r="K89" s="1116"/>
      <c r="L89" s="1444"/>
      <c r="M89" s="1112">
        <f t="shared" si="7"/>
        <v>0</v>
      </c>
      <c r="N89" s="1112">
        <f t="shared" si="8"/>
        <v>0</v>
      </c>
      <c r="O89" s="1113">
        <f t="shared" si="9"/>
        <v>0</v>
      </c>
      <c r="P89" s="1114" t="str">
        <f t="shared" si="10"/>
        <v xml:space="preserve"> </v>
      </c>
      <c r="Q89" s="1115" t="str">
        <f t="shared" si="11"/>
        <v xml:space="preserve"> </v>
      </c>
      <c r="R89" s="1117"/>
    </row>
    <row r="90" spans="1:18" s="212" customFormat="1">
      <c r="A90" s="1075">
        <v>83</v>
      </c>
      <c r="B90" s="1107"/>
      <c r="C90" s="1108"/>
      <c r="D90" s="1109"/>
      <c r="E90" s="1110"/>
      <c r="F90" s="1098"/>
      <c r="G90" s="1098"/>
      <c r="H90" s="1098"/>
      <c r="I90" s="1111" t="str">
        <f t="shared" si="6"/>
        <v xml:space="preserve"> </v>
      </c>
      <c r="J90" s="1116"/>
      <c r="K90" s="1116"/>
      <c r="L90" s="1444"/>
      <c r="M90" s="1112">
        <f t="shared" si="7"/>
        <v>0</v>
      </c>
      <c r="N90" s="1112">
        <f t="shared" si="8"/>
        <v>0</v>
      </c>
      <c r="O90" s="1113">
        <f t="shared" si="9"/>
        <v>0</v>
      </c>
      <c r="P90" s="1114" t="str">
        <f t="shared" si="10"/>
        <v xml:space="preserve"> </v>
      </c>
      <c r="Q90" s="1115" t="str">
        <f t="shared" si="11"/>
        <v xml:space="preserve"> </v>
      </c>
      <c r="R90" s="1117"/>
    </row>
    <row r="91" spans="1:18" s="212" customFormat="1">
      <c r="A91" s="1075">
        <v>84</v>
      </c>
      <c r="B91" s="1107"/>
      <c r="C91" s="1108"/>
      <c r="D91" s="1109"/>
      <c r="E91" s="1110"/>
      <c r="F91" s="1098"/>
      <c r="G91" s="1098"/>
      <c r="H91" s="1098"/>
      <c r="I91" s="1111" t="str">
        <f t="shared" si="6"/>
        <v xml:space="preserve"> </v>
      </c>
      <c r="J91" s="1116"/>
      <c r="K91" s="1116"/>
      <c r="L91" s="1444"/>
      <c r="M91" s="1112">
        <f t="shared" si="7"/>
        <v>0</v>
      </c>
      <c r="N91" s="1112">
        <f t="shared" si="8"/>
        <v>0</v>
      </c>
      <c r="O91" s="1113">
        <f t="shared" si="9"/>
        <v>0</v>
      </c>
      <c r="P91" s="1114" t="str">
        <f t="shared" si="10"/>
        <v xml:space="preserve"> </v>
      </c>
      <c r="Q91" s="1115" t="str">
        <f t="shared" si="11"/>
        <v xml:space="preserve"> </v>
      </c>
      <c r="R91" s="1117"/>
    </row>
    <row r="92" spans="1:18" s="212" customFormat="1">
      <c r="A92" s="1075">
        <v>85</v>
      </c>
      <c r="B92" s="1107"/>
      <c r="C92" s="1108"/>
      <c r="D92" s="1109"/>
      <c r="E92" s="1110"/>
      <c r="F92" s="1098"/>
      <c r="G92" s="1098"/>
      <c r="H92" s="1098"/>
      <c r="I92" s="1111" t="str">
        <f t="shared" si="6"/>
        <v xml:space="preserve"> </v>
      </c>
      <c r="J92" s="1116"/>
      <c r="K92" s="1116"/>
      <c r="L92" s="1444"/>
      <c r="M92" s="1112">
        <f t="shared" si="7"/>
        <v>0</v>
      </c>
      <c r="N92" s="1112">
        <f t="shared" si="8"/>
        <v>0</v>
      </c>
      <c r="O92" s="1113">
        <f t="shared" si="9"/>
        <v>0</v>
      </c>
      <c r="P92" s="1114" t="str">
        <f t="shared" si="10"/>
        <v xml:space="preserve"> </v>
      </c>
      <c r="Q92" s="1115" t="str">
        <f t="shared" si="11"/>
        <v xml:space="preserve"> </v>
      </c>
      <c r="R92" s="1117"/>
    </row>
    <row r="93" spans="1:18" s="212" customFormat="1">
      <c r="A93" s="1075">
        <v>86</v>
      </c>
      <c r="B93" s="1107"/>
      <c r="C93" s="1108"/>
      <c r="D93" s="1109"/>
      <c r="E93" s="1110"/>
      <c r="F93" s="1098"/>
      <c r="G93" s="1098"/>
      <c r="H93" s="1098"/>
      <c r="I93" s="1111" t="str">
        <f t="shared" si="6"/>
        <v xml:space="preserve"> </v>
      </c>
      <c r="J93" s="1116"/>
      <c r="K93" s="1116"/>
      <c r="L93" s="1444"/>
      <c r="M93" s="1112">
        <f t="shared" si="7"/>
        <v>0</v>
      </c>
      <c r="N93" s="1112">
        <f t="shared" si="8"/>
        <v>0</v>
      </c>
      <c r="O93" s="1113">
        <f t="shared" si="9"/>
        <v>0</v>
      </c>
      <c r="P93" s="1114" t="str">
        <f t="shared" si="10"/>
        <v xml:space="preserve"> </v>
      </c>
      <c r="Q93" s="1115" t="str">
        <f t="shared" si="11"/>
        <v xml:space="preserve"> </v>
      </c>
      <c r="R93" s="1117"/>
    </row>
    <row r="94" spans="1:18" s="212" customFormat="1">
      <c r="A94" s="1075">
        <v>87</v>
      </c>
      <c r="B94" s="1107"/>
      <c r="C94" s="1108"/>
      <c r="D94" s="1109"/>
      <c r="E94" s="1110"/>
      <c r="F94" s="1098"/>
      <c r="G94" s="1098"/>
      <c r="H94" s="1098"/>
      <c r="I94" s="1111" t="str">
        <f t="shared" si="6"/>
        <v xml:space="preserve"> </v>
      </c>
      <c r="J94" s="1116"/>
      <c r="K94" s="1116"/>
      <c r="L94" s="1444"/>
      <c r="M94" s="1112">
        <f t="shared" si="7"/>
        <v>0</v>
      </c>
      <c r="N94" s="1112">
        <f t="shared" si="8"/>
        <v>0</v>
      </c>
      <c r="O94" s="1113">
        <f t="shared" si="9"/>
        <v>0</v>
      </c>
      <c r="P94" s="1114" t="str">
        <f t="shared" si="10"/>
        <v xml:space="preserve"> </v>
      </c>
      <c r="Q94" s="1115" t="str">
        <f t="shared" si="11"/>
        <v xml:space="preserve"> </v>
      </c>
      <c r="R94" s="1117"/>
    </row>
    <row r="95" spans="1:18" s="212" customFormat="1">
      <c r="A95" s="1075">
        <v>88</v>
      </c>
      <c r="B95" s="1107"/>
      <c r="C95" s="1108"/>
      <c r="D95" s="1109"/>
      <c r="E95" s="1110"/>
      <c r="F95" s="1098"/>
      <c r="G95" s="1098"/>
      <c r="H95" s="1098"/>
      <c r="I95" s="1111" t="str">
        <f t="shared" si="6"/>
        <v xml:space="preserve"> </v>
      </c>
      <c r="J95" s="1116"/>
      <c r="K95" s="1116"/>
      <c r="L95" s="1444"/>
      <c r="M95" s="1112">
        <f t="shared" si="7"/>
        <v>0</v>
      </c>
      <c r="N95" s="1112">
        <f t="shared" si="8"/>
        <v>0</v>
      </c>
      <c r="O95" s="1113">
        <f t="shared" si="9"/>
        <v>0</v>
      </c>
      <c r="P95" s="1114" t="str">
        <f t="shared" si="10"/>
        <v xml:space="preserve"> </v>
      </c>
      <c r="Q95" s="1115" t="str">
        <f t="shared" si="11"/>
        <v xml:space="preserve"> </v>
      </c>
      <c r="R95" s="1117"/>
    </row>
    <row r="96" spans="1:18" s="212" customFormat="1">
      <c r="A96" s="1075">
        <v>89</v>
      </c>
      <c r="B96" s="1107"/>
      <c r="C96" s="1108"/>
      <c r="D96" s="1109"/>
      <c r="E96" s="1110"/>
      <c r="F96" s="1098"/>
      <c r="G96" s="1098"/>
      <c r="H96" s="1098"/>
      <c r="I96" s="1111" t="str">
        <f t="shared" si="6"/>
        <v xml:space="preserve"> </v>
      </c>
      <c r="J96" s="1116"/>
      <c r="K96" s="1116"/>
      <c r="L96" s="1444"/>
      <c r="M96" s="1112">
        <f t="shared" si="7"/>
        <v>0</v>
      </c>
      <c r="N96" s="1112">
        <f t="shared" si="8"/>
        <v>0</v>
      </c>
      <c r="O96" s="1113">
        <f t="shared" si="9"/>
        <v>0</v>
      </c>
      <c r="P96" s="1114" t="str">
        <f t="shared" si="10"/>
        <v xml:space="preserve"> </v>
      </c>
      <c r="Q96" s="1115" t="str">
        <f t="shared" si="11"/>
        <v xml:space="preserve"> </v>
      </c>
      <c r="R96" s="1117"/>
    </row>
    <row r="97" spans="1:18" s="212" customFormat="1">
      <c r="A97" s="1075">
        <v>90</v>
      </c>
      <c r="B97" s="1107"/>
      <c r="C97" s="1108"/>
      <c r="D97" s="1109"/>
      <c r="E97" s="1110"/>
      <c r="F97" s="1098"/>
      <c r="G97" s="1098"/>
      <c r="H97" s="1098"/>
      <c r="I97" s="1111" t="str">
        <f t="shared" si="6"/>
        <v xml:space="preserve"> </v>
      </c>
      <c r="J97" s="1116"/>
      <c r="K97" s="1116"/>
      <c r="L97" s="1444"/>
      <c r="M97" s="1112">
        <f t="shared" si="7"/>
        <v>0</v>
      </c>
      <c r="N97" s="1112">
        <f t="shared" si="8"/>
        <v>0</v>
      </c>
      <c r="O97" s="1113">
        <f t="shared" si="9"/>
        <v>0</v>
      </c>
      <c r="P97" s="1114" t="str">
        <f t="shared" si="10"/>
        <v xml:space="preserve"> </v>
      </c>
      <c r="Q97" s="1115" t="str">
        <f t="shared" si="11"/>
        <v xml:space="preserve"> </v>
      </c>
      <c r="R97" s="1117"/>
    </row>
    <row r="98" spans="1:18" s="212" customFormat="1">
      <c r="A98" s="1075">
        <v>91</v>
      </c>
      <c r="B98" s="1107"/>
      <c r="C98" s="1108"/>
      <c r="D98" s="1109"/>
      <c r="E98" s="1110"/>
      <c r="F98" s="1098"/>
      <c r="G98" s="1098"/>
      <c r="H98" s="1098"/>
      <c r="I98" s="1111" t="str">
        <f t="shared" si="6"/>
        <v xml:space="preserve"> </v>
      </c>
      <c r="J98" s="1116"/>
      <c r="K98" s="1116"/>
      <c r="L98" s="1444"/>
      <c r="M98" s="1112">
        <f t="shared" si="7"/>
        <v>0</v>
      </c>
      <c r="N98" s="1112">
        <f t="shared" si="8"/>
        <v>0</v>
      </c>
      <c r="O98" s="1113">
        <f t="shared" si="9"/>
        <v>0</v>
      </c>
      <c r="P98" s="1114" t="str">
        <f t="shared" si="10"/>
        <v xml:space="preserve"> </v>
      </c>
      <c r="Q98" s="1115" t="str">
        <f t="shared" si="11"/>
        <v xml:space="preserve"> </v>
      </c>
      <c r="R98" s="1117"/>
    </row>
    <row r="99" spans="1:18" s="212" customFormat="1">
      <c r="A99" s="1075">
        <v>92</v>
      </c>
      <c r="B99" s="1107"/>
      <c r="C99" s="1108"/>
      <c r="D99" s="1109"/>
      <c r="E99" s="1110"/>
      <c r="F99" s="1098"/>
      <c r="G99" s="1098"/>
      <c r="H99" s="1098"/>
      <c r="I99" s="1111" t="str">
        <f t="shared" si="6"/>
        <v xml:space="preserve"> </v>
      </c>
      <c r="J99" s="1116"/>
      <c r="K99" s="1116"/>
      <c r="L99" s="1444"/>
      <c r="M99" s="1112">
        <f t="shared" si="7"/>
        <v>0</v>
      </c>
      <c r="N99" s="1112">
        <f t="shared" si="8"/>
        <v>0</v>
      </c>
      <c r="O99" s="1113">
        <f t="shared" si="9"/>
        <v>0</v>
      </c>
      <c r="P99" s="1114" t="str">
        <f t="shared" si="10"/>
        <v xml:space="preserve"> </v>
      </c>
      <c r="Q99" s="1115" t="str">
        <f t="shared" si="11"/>
        <v xml:space="preserve"> </v>
      </c>
      <c r="R99" s="1117"/>
    </row>
    <row r="100" spans="1:18" s="212" customFormat="1">
      <c r="A100" s="1075">
        <v>93</v>
      </c>
      <c r="B100" s="1107"/>
      <c r="C100" s="1108"/>
      <c r="D100" s="1109"/>
      <c r="E100" s="1110"/>
      <c r="F100" s="1098"/>
      <c r="G100" s="1098"/>
      <c r="H100" s="1098"/>
      <c r="I100" s="1111" t="str">
        <f t="shared" si="6"/>
        <v xml:space="preserve"> </v>
      </c>
      <c r="J100" s="1116"/>
      <c r="K100" s="1116"/>
      <c r="L100" s="1444"/>
      <c r="M100" s="1112">
        <f t="shared" si="7"/>
        <v>0</v>
      </c>
      <c r="N100" s="1112">
        <f t="shared" si="8"/>
        <v>0</v>
      </c>
      <c r="O100" s="1113">
        <f t="shared" si="9"/>
        <v>0</v>
      </c>
      <c r="P100" s="1114" t="str">
        <f t="shared" si="10"/>
        <v xml:space="preserve"> </v>
      </c>
      <c r="Q100" s="1115" t="str">
        <f t="shared" si="11"/>
        <v xml:space="preserve"> </v>
      </c>
      <c r="R100" s="1117"/>
    </row>
    <row r="101" spans="1:18" s="212" customFormat="1">
      <c r="A101" s="1075">
        <v>94</v>
      </c>
      <c r="B101" s="1107"/>
      <c r="C101" s="1108"/>
      <c r="D101" s="1109"/>
      <c r="E101" s="1110"/>
      <c r="F101" s="1098"/>
      <c r="G101" s="1098"/>
      <c r="H101" s="1098"/>
      <c r="I101" s="1111" t="str">
        <f t="shared" si="6"/>
        <v xml:space="preserve"> </v>
      </c>
      <c r="J101" s="1116"/>
      <c r="K101" s="1116"/>
      <c r="L101" s="1444"/>
      <c r="M101" s="1112">
        <f t="shared" si="7"/>
        <v>0</v>
      </c>
      <c r="N101" s="1112">
        <f t="shared" si="8"/>
        <v>0</v>
      </c>
      <c r="O101" s="1113">
        <f t="shared" si="9"/>
        <v>0</v>
      </c>
      <c r="P101" s="1114" t="str">
        <f t="shared" si="10"/>
        <v xml:space="preserve"> </v>
      </c>
      <c r="Q101" s="1115" t="str">
        <f t="shared" si="11"/>
        <v xml:space="preserve"> </v>
      </c>
      <c r="R101" s="1117"/>
    </row>
    <row r="102" spans="1:18" s="212" customFormat="1">
      <c r="A102" s="1075">
        <v>95</v>
      </c>
      <c r="B102" s="1107"/>
      <c r="C102" s="1108"/>
      <c r="D102" s="1109"/>
      <c r="E102" s="1110"/>
      <c r="F102" s="1098"/>
      <c r="G102" s="1098"/>
      <c r="H102" s="1098"/>
      <c r="I102" s="1111" t="str">
        <f t="shared" si="6"/>
        <v xml:space="preserve"> </v>
      </c>
      <c r="J102" s="1116"/>
      <c r="K102" s="1116"/>
      <c r="L102" s="1444"/>
      <c r="M102" s="1112">
        <f t="shared" si="7"/>
        <v>0</v>
      </c>
      <c r="N102" s="1112">
        <f t="shared" si="8"/>
        <v>0</v>
      </c>
      <c r="O102" s="1113">
        <f t="shared" si="9"/>
        <v>0</v>
      </c>
      <c r="P102" s="1114" t="str">
        <f t="shared" si="10"/>
        <v xml:space="preserve"> </v>
      </c>
      <c r="Q102" s="1115" t="str">
        <f t="shared" si="11"/>
        <v xml:space="preserve"> </v>
      </c>
      <c r="R102" s="1117"/>
    </row>
    <row r="103" spans="1:18" s="212" customFormat="1">
      <c r="A103" s="1075">
        <v>96</v>
      </c>
      <c r="B103" s="1107"/>
      <c r="C103" s="1108"/>
      <c r="D103" s="1109"/>
      <c r="E103" s="1110"/>
      <c r="F103" s="1098"/>
      <c r="G103" s="1098"/>
      <c r="H103" s="1098"/>
      <c r="I103" s="1111" t="str">
        <f t="shared" si="6"/>
        <v xml:space="preserve"> </v>
      </c>
      <c r="J103" s="1116"/>
      <c r="K103" s="1116"/>
      <c r="L103" s="1444"/>
      <c r="M103" s="1112">
        <f t="shared" si="7"/>
        <v>0</v>
      </c>
      <c r="N103" s="1112">
        <f t="shared" si="8"/>
        <v>0</v>
      </c>
      <c r="O103" s="1113">
        <f t="shared" si="9"/>
        <v>0</v>
      </c>
      <c r="P103" s="1114" t="str">
        <f t="shared" si="10"/>
        <v xml:space="preserve"> </v>
      </c>
      <c r="Q103" s="1115" t="str">
        <f t="shared" si="11"/>
        <v xml:space="preserve"> </v>
      </c>
      <c r="R103" s="1117"/>
    </row>
    <row r="104" spans="1:18" s="212" customFormat="1">
      <c r="A104" s="1075"/>
      <c r="B104" s="1118"/>
      <c r="C104" s="1118"/>
      <c r="D104" s="1118"/>
      <c r="E104" s="1118"/>
      <c r="F104" s="1119"/>
      <c r="G104" s="1119"/>
      <c r="H104" s="1119"/>
      <c r="I104" s="1104"/>
      <c r="J104" s="1116"/>
      <c r="K104" s="1116"/>
      <c r="L104" s="1445"/>
      <c r="M104" s="1120"/>
      <c r="N104" s="1120"/>
      <c r="O104" s="1121"/>
      <c r="P104" s="1122"/>
      <c r="Q104" s="1122"/>
      <c r="R104" s="1117"/>
    </row>
    <row r="105" spans="1:18" s="212" customFormat="1">
      <c r="A105" s="1075"/>
      <c r="B105" s="1118"/>
      <c r="C105" s="1118"/>
      <c r="D105" s="1118"/>
      <c r="E105" s="1118"/>
      <c r="F105" s="1119"/>
      <c r="G105" s="1119"/>
      <c r="H105" s="1119"/>
      <c r="I105" s="1104"/>
      <c r="J105" s="1116"/>
      <c r="K105" s="1116"/>
      <c r="L105" s="1445"/>
      <c r="M105" s="1120"/>
      <c r="N105" s="1120"/>
      <c r="O105" s="1121"/>
      <c r="P105" s="1122"/>
      <c r="Q105" s="1122"/>
      <c r="R105" s="1117"/>
    </row>
    <row r="106" spans="1:18" s="212" customFormat="1">
      <c r="A106" s="1116"/>
      <c r="B106" s="1118"/>
      <c r="C106" s="1118"/>
      <c r="D106" s="1118"/>
      <c r="E106" s="1118"/>
      <c r="F106" s="1119"/>
      <c r="G106" s="1119"/>
      <c r="H106" s="1119"/>
      <c r="I106" s="1104"/>
      <c r="J106" s="1116"/>
      <c r="K106" s="1116"/>
      <c r="L106" s="1445"/>
      <c r="M106" s="1120"/>
      <c r="N106" s="1120"/>
      <c r="O106" s="1121"/>
      <c r="P106" s="1122"/>
      <c r="Q106" s="1122"/>
      <c r="R106" s="1117"/>
    </row>
    <row r="107" spans="1:18" s="212" customFormat="1">
      <c r="A107" s="1116"/>
      <c r="B107" s="1118"/>
      <c r="C107" s="1118"/>
      <c r="D107" s="1118"/>
      <c r="E107" s="1118"/>
      <c r="F107" s="1119"/>
      <c r="G107" s="1119"/>
      <c r="H107" s="1119"/>
      <c r="I107" s="1104"/>
      <c r="J107" s="1116"/>
      <c r="K107" s="1116"/>
      <c r="L107" s="1445"/>
      <c r="M107" s="1120"/>
      <c r="N107" s="1120"/>
      <c r="O107" s="1121"/>
      <c r="P107" s="1122"/>
      <c r="Q107" s="1122"/>
      <c r="R107" s="1117"/>
    </row>
    <row r="108" spans="1:18" s="212" customFormat="1">
      <c r="A108" s="1116"/>
      <c r="B108" s="1118"/>
      <c r="C108" s="1118"/>
      <c r="D108" s="1118"/>
      <c r="E108" s="1118"/>
      <c r="F108" s="1119"/>
      <c r="G108" s="1119"/>
      <c r="H108" s="1119"/>
      <c r="I108" s="1104"/>
      <c r="J108" s="1116"/>
      <c r="K108" s="1116"/>
      <c r="L108" s="1445"/>
      <c r="M108" s="1120"/>
      <c r="N108" s="1120"/>
      <c r="O108" s="1121"/>
      <c r="P108" s="1122"/>
      <c r="Q108" s="1122"/>
      <c r="R108" s="1117"/>
    </row>
    <row r="109" spans="1:18" s="212" customFormat="1">
      <c r="A109" s="1116"/>
      <c r="B109" s="1118"/>
      <c r="C109" s="1118"/>
      <c r="D109" s="1118"/>
      <c r="E109" s="1118"/>
      <c r="F109" s="1119"/>
      <c r="G109" s="1119"/>
      <c r="H109" s="1119"/>
      <c r="I109" s="1104"/>
      <c r="J109" s="1116"/>
      <c r="K109" s="1116"/>
      <c r="L109" s="1445"/>
      <c r="M109" s="1120"/>
      <c r="N109" s="1120"/>
      <c r="O109" s="1121"/>
      <c r="P109" s="1122"/>
      <c r="Q109" s="1122"/>
      <c r="R109" s="1117"/>
    </row>
    <row r="110" spans="1:18">
      <c r="A110" s="1075"/>
      <c r="B110" s="1076"/>
      <c r="C110" s="1076"/>
      <c r="D110" s="1076"/>
      <c r="E110" s="1076"/>
      <c r="F110" s="1119"/>
      <c r="G110" s="1119"/>
      <c r="H110" s="1119"/>
      <c r="I110" s="1104" t="str">
        <f t="shared" ref="I110:I130" si="12">IF(O110=0,"",O110)</f>
        <v/>
      </c>
      <c r="J110" s="1075"/>
      <c r="K110" s="1075"/>
      <c r="L110" s="1443"/>
      <c r="M110" s="1123"/>
      <c r="N110" s="1123"/>
      <c r="O110" s="1124"/>
      <c r="P110" s="1115"/>
      <c r="Q110" s="1115"/>
      <c r="R110" s="1100"/>
    </row>
    <row r="111" spans="1:18">
      <c r="A111" s="1075"/>
      <c r="B111" s="1076"/>
      <c r="C111" s="1076"/>
      <c r="D111" s="1076"/>
      <c r="E111" s="1076"/>
      <c r="F111" s="1119"/>
      <c r="G111" s="1119"/>
      <c r="H111" s="1119"/>
      <c r="I111" s="1104" t="str">
        <f t="shared" si="12"/>
        <v/>
      </c>
      <c r="J111" s="1075"/>
      <c r="K111" s="1075"/>
      <c r="L111" s="1443"/>
      <c r="M111" s="1123"/>
      <c r="N111" s="1123"/>
      <c r="O111" s="1124"/>
      <c r="P111" s="1115"/>
      <c r="Q111" s="1115"/>
      <c r="R111" s="1100"/>
    </row>
    <row r="112" spans="1:18">
      <c r="A112" s="1075"/>
      <c r="B112" s="1076"/>
      <c r="C112" s="1076"/>
      <c r="D112" s="1076"/>
      <c r="E112" s="1076"/>
      <c r="F112" s="1119"/>
      <c r="G112" s="1119"/>
      <c r="H112" s="1119"/>
      <c r="I112" s="1104" t="str">
        <f t="shared" si="12"/>
        <v/>
      </c>
      <c r="J112" s="1075"/>
      <c r="K112" s="1075"/>
      <c r="L112" s="1443"/>
      <c r="M112" s="1123"/>
      <c r="N112" s="1123"/>
      <c r="O112" s="1124"/>
      <c r="P112" s="1115"/>
      <c r="Q112" s="1115"/>
      <c r="R112" s="1100"/>
    </row>
    <row r="113" spans="1:18">
      <c r="A113" s="1075"/>
      <c r="B113" s="1076"/>
      <c r="C113" s="1076"/>
      <c r="D113" s="1076"/>
      <c r="E113" s="1076"/>
      <c r="F113" s="1119"/>
      <c r="G113" s="1119"/>
      <c r="H113" s="1119"/>
      <c r="I113" s="1104" t="str">
        <f t="shared" si="12"/>
        <v/>
      </c>
      <c r="J113" s="1075"/>
      <c r="K113" s="1075"/>
      <c r="L113" s="1443"/>
      <c r="M113" s="1123"/>
      <c r="N113" s="1123"/>
      <c r="O113" s="1124"/>
      <c r="P113" s="1115"/>
      <c r="Q113" s="1115"/>
      <c r="R113" s="1100"/>
    </row>
    <row r="114" spans="1:18">
      <c r="A114" s="1075"/>
      <c r="B114" s="1076"/>
      <c r="C114" s="1076"/>
      <c r="D114" s="1076"/>
      <c r="E114" s="1076"/>
      <c r="F114" s="1119"/>
      <c r="G114" s="1119"/>
      <c r="H114" s="1119"/>
      <c r="I114" s="1104" t="str">
        <f t="shared" si="12"/>
        <v/>
      </c>
      <c r="J114" s="1075"/>
      <c r="K114" s="1075"/>
      <c r="L114" s="1443"/>
      <c r="M114" s="1123"/>
      <c r="N114" s="1123"/>
      <c r="O114" s="1124"/>
      <c r="P114" s="1115"/>
      <c r="Q114" s="1115"/>
      <c r="R114" s="1100"/>
    </row>
    <row r="115" spans="1:18">
      <c r="A115" s="1075"/>
      <c r="B115" s="1076"/>
      <c r="C115" s="1076"/>
      <c r="D115" s="1076"/>
      <c r="E115" s="1076"/>
      <c r="F115" s="1119"/>
      <c r="G115" s="1119"/>
      <c r="H115" s="1119"/>
      <c r="I115" s="1104" t="str">
        <f t="shared" si="12"/>
        <v/>
      </c>
      <c r="J115" s="1075"/>
      <c r="K115" s="1075"/>
      <c r="L115" s="1443"/>
      <c r="M115" s="1123"/>
      <c r="N115" s="1123"/>
      <c r="O115" s="1124"/>
      <c r="P115" s="1115"/>
      <c r="Q115" s="1115"/>
      <c r="R115" s="1100"/>
    </row>
    <row r="116" spans="1:18">
      <c r="A116" s="1075"/>
      <c r="B116" s="1076"/>
      <c r="C116" s="1076"/>
      <c r="D116" s="1076"/>
      <c r="E116" s="1076"/>
      <c r="F116" s="1119"/>
      <c r="G116" s="1119"/>
      <c r="H116" s="1119"/>
      <c r="I116" s="1104" t="str">
        <f t="shared" si="12"/>
        <v/>
      </c>
      <c r="J116" s="1075"/>
      <c r="K116" s="1075"/>
      <c r="L116" s="1443"/>
      <c r="M116" s="1123"/>
      <c r="N116" s="1123"/>
      <c r="O116" s="1124"/>
      <c r="P116" s="1115"/>
      <c r="Q116" s="1115"/>
      <c r="R116" s="1100"/>
    </row>
    <row r="117" spans="1:18">
      <c r="A117" s="1075"/>
      <c r="B117" s="1076"/>
      <c r="C117" s="1076"/>
      <c r="D117" s="1076"/>
      <c r="E117" s="1076"/>
      <c r="F117" s="1119"/>
      <c r="G117" s="1119"/>
      <c r="H117" s="1119"/>
      <c r="I117" s="1104" t="str">
        <f t="shared" si="12"/>
        <v/>
      </c>
      <c r="J117" s="1075"/>
      <c r="K117" s="1075"/>
      <c r="L117" s="1443"/>
      <c r="M117" s="1123"/>
      <c r="N117" s="1123"/>
      <c r="O117" s="1124"/>
      <c r="P117" s="1115"/>
      <c r="Q117" s="1115"/>
      <c r="R117" s="1100"/>
    </row>
    <row r="118" spans="1:18">
      <c r="A118" s="1075"/>
      <c r="B118" s="1076"/>
      <c r="C118" s="1076"/>
      <c r="D118" s="1076"/>
      <c r="E118" s="1076"/>
      <c r="F118" s="1119"/>
      <c r="G118" s="1119"/>
      <c r="H118" s="1119"/>
      <c r="I118" s="1104" t="str">
        <f t="shared" si="12"/>
        <v/>
      </c>
      <c r="J118" s="1075"/>
      <c r="K118" s="1075"/>
      <c r="L118" s="1443"/>
      <c r="M118" s="1123"/>
      <c r="N118" s="1123"/>
      <c r="O118" s="1124"/>
      <c r="P118" s="1115"/>
      <c r="Q118" s="1115"/>
      <c r="R118" s="1100"/>
    </row>
    <row r="119" spans="1:18">
      <c r="A119" s="1075"/>
      <c r="B119" s="1076"/>
      <c r="C119" s="1076"/>
      <c r="D119" s="1076"/>
      <c r="E119" s="1076"/>
      <c r="F119" s="1119"/>
      <c r="G119" s="1119"/>
      <c r="H119" s="1119"/>
      <c r="I119" s="1104" t="str">
        <f t="shared" si="12"/>
        <v/>
      </c>
      <c r="J119" s="1075"/>
      <c r="K119" s="1075"/>
      <c r="L119" s="1443"/>
      <c r="M119" s="1123"/>
      <c r="N119" s="1123"/>
      <c r="O119" s="1124"/>
      <c r="P119" s="1115"/>
      <c r="Q119" s="1115"/>
      <c r="R119" s="1100"/>
    </row>
    <row r="120" spans="1:18">
      <c r="A120" s="1075"/>
      <c r="B120" s="1076"/>
      <c r="C120" s="1076"/>
      <c r="D120" s="1076"/>
      <c r="E120" s="1076"/>
      <c r="F120" s="1119"/>
      <c r="G120" s="1119"/>
      <c r="H120" s="1119"/>
      <c r="I120" s="1104" t="str">
        <f t="shared" si="12"/>
        <v/>
      </c>
      <c r="J120" s="1075"/>
      <c r="K120" s="1075"/>
      <c r="L120" s="1443"/>
      <c r="M120" s="1123"/>
      <c r="N120" s="1123"/>
      <c r="O120" s="1124"/>
      <c r="P120" s="1115"/>
      <c r="Q120" s="1115"/>
      <c r="R120" s="1100"/>
    </row>
    <row r="121" spans="1:18">
      <c r="A121" s="1075"/>
      <c r="B121" s="1076"/>
      <c r="C121" s="1076"/>
      <c r="D121" s="1076"/>
      <c r="E121" s="1076"/>
      <c r="F121" s="1119"/>
      <c r="G121" s="1119"/>
      <c r="H121" s="1119"/>
      <c r="I121" s="1104" t="str">
        <f t="shared" si="12"/>
        <v/>
      </c>
      <c r="J121" s="1075"/>
      <c r="K121" s="1075"/>
      <c r="L121" s="1443"/>
      <c r="M121" s="1123"/>
      <c r="N121" s="1123"/>
      <c r="O121" s="1124"/>
      <c r="P121" s="1115"/>
      <c r="Q121" s="1115"/>
      <c r="R121" s="1100"/>
    </row>
    <row r="122" spans="1:18">
      <c r="A122" s="1075"/>
      <c r="B122" s="1076"/>
      <c r="C122" s="1076"/>
      <c r="D122" s="1076"/>
      <c r="E122" s="1076"/>
      <c r="F122" s="1119"/>
      <c r="G122" s="1119"/>
      <c r="H122" s="1119"/>
      <c r="I122" s="1104" t="str">
        <f t="shared" si="12"/>
        <v/>
      </c>
      <c r="J122" s="1075"/>
      <c r="K122" s="1075"/>
      <c r="L122" s="1443"/>
      <c r="M122" s="1123"/>
      <c r="N122" s="1123"/>
      <c r="O122" s="1124"/>
      <c r="P122" s="1115"/>
      <c r="Q122" s="1115"/>
      <c r="R122" s="1100"/>
    </row>
    <row r="123" spans="1:18">
      <c r="A123" s="219"/>
      <c r="B123" s="97"/>
      <c r="C123" s="97"/>
      <c r="D123" s="97"/>
      <c r="E123" s="97"/>
      <c r="F123" s="511"/>
      <c r="G123" s="511"/>
      <c r="H123" s="511"/>
      <c r="I123" s="331" t="str">
        <f t="shared" si="12"/>
        <v/>
      </c>
      <c r="J123" s="219"/>
      <c r="K123" s="219"/>
      <c r="L123" s="1446"/>
      <c r="M123" s="457"/>
      <c r="N123" s="457"/>
      <c r="O123" s="720"/>
      <c r="Q123" s="436"/>
    </row>
    <row r="124" spans="1:18">
      <c r="A124" s="219"/>
      <c r="B124" s="97"/>
      <c r="C124" s="97"/>
      <c r="D124" s="97"/>
      <c r="E124" s="97"/>
      <c r="F124" s="511"/>
      <c r="G124" s="511"/>
      <c r="H124" s="511"/>
      <c r="I124" s="331" t="str">
        <f t="shared" si="12"/>
        <v/>
      </c>
      <c r="J124" s="219"/>
      <c r="K124" s="219"/>
      <c r="L124" s="1446"/>
      <c r="M124" s="457"/>
      <c r="N124" s="457"/>
      <c r="O124" s="720"/>
      <c r="Q124" s="436"/>
    </row>
    <row r="125" spans="1:18">
      <c r="A125" s="219"/>
      <c r="B125" s="97"/>
      <c r="C125" s="97"/>
      <c r="D125" s="97"/>
      <c r="E125" s="97"/>
      <c r="F125" s="511"/>
      <c r="G125" s="511"/>
      <c r="H125" s="511"/>
      <c r="I125" s="331" t="str">
        <f t="shared" si="12"/>
        <v/>
      </c>
      <c r="J125" s="219"/>
      <c r="K125" s="219"/>
      <c r="L125" s="1446"/>
      <c r="M125" s="457"/>
      <c r="N125" s="457"/>
      <c r="O125" s="720"/>
      <c r="Q125" s="436"/>
    </row>
    <row r="126" spans="1:18">
      <c r="A126" s="219"/>
      <c r="B126" s="97"/>
      <c r="C126" s="97"/>
      <c r="D126" s="97"/>
      <c r="E126" s="97"/>
      <c r="F126" s="511"/>
      <c r="G126" s="511"/>
      <c r="H126" s="511"/>
      <c r="I126" s="331" t="str">
        <f t="shared" si="12"/>
        <v/>
      </c>
      <c r="J126" s="219"/>
      <c r="K126" s="219"/>
      <c r="L126" s="1446"/>
      <c r="M126" s="457"/>
      <c r="N126" s="457"/>
      <c r="O126" s="720"/>
      <c r="Q126" s="436"/>
    </row>
    <row r="127" spans="1:18">
      <c r="A127" s="219"/>
      <c r="B127" s="97"/>
      <c r="C127" s="97"/>
      <c r="D127" s="97"/>
      <c r="E127" s="97"/>
      <c r="F127" s="511"/>
      <c r="G127" s="511"/>
      <c r="H127" s="511"/>
      <c r="I127" s="331" t="str">
        <f t="shared" si="12"/>
        <v/>
      </c>
      <c r="J127" s="219"/>
      <c r="K127" s="219"/>
      <c r="L127" s="1446"/>
      <c r="M127" s="457"/>
      <c r="N127" s="457"/>
      <c r="O127" s="720"/>
      <c r="Q127" s="436"/>
    </row>
    <row r="128" spans="1:18">
      <c r="A128" s="219"/>
      <c r="B128" s="97"/>
      <c r="C128" s="97"/>
      <c r="D128" s="97"/>
      <c r="E128" s="97"/>
      <c r="F128" s="511"/>
      <c r="G128" s="511"/>
      <c r="H128" s="511"/>
      <c r="I128" s="331" t="str">
        <f t="shared" si="12"/>
        <v/>
      </c>
      <c r="J128" s="219"/>
      <c r="K128" s="219"/>
      <c r="L128" s="1446"/>
      <c r="M128" s="457"/>
      <c r="N128" s="457"/>
      <c r="O128" s="720"/>
      <c r="Q128" s="436"/>
    </row>
    <row r="129" spans="1:17">
      <c r="A129" s="219"/>
      <c r="B129" s="97"/>
      <c r="C129" s="97"/>
      <c r="D129" s="97"/>
      <c r="E129" s="97"/>
      <c r="F129" s="511"/>
      <c r="G129" s="511"/>
      <c r="H129" s="511"/>
      <c r="I129" s="331" t="str">
        <f t="shared" si="12"/>
        <v/>
      </c>
      <c r="J129" s="219"/>
      <c r="K129" s="219"/>
      <c r="L129" s="1446"/>
      <c r="M129" s="457"/>
      <c r="N129" s="457"/>
      <c r="O129" s="720"/>
      <c r="Q129" s="436"/>
    </row>
    <row r="130" spans="1:17">
      <c r="A130" s="219"/>
      <c r="B130" s="97"/>
      <c r="C130" s="97"/>
      <c r="D130" s="97"/>
      <c r="E130" s="97"/>
      <c r="F130" s="511"/>
      <c r="G130" s="482"/>
      <c r="H130" s="511"/>
      <c r="I130" s="331" t="str">
        <f t="shared" si="12"/>
        <v/>
      </c>
      <c r="J130" s="219"/>
      <c r="K130" s="219"/>
      <c r="L130" s="1446"/>
      <c r="M130" s="457"/>
      <c r="N130" s="457"/>
      <c r="O130" s="720"/>
      <c r="Q130" s="436"/>
    </row>
    <row r="131" spans="1:17">
      <c r="A131" s="219"/>
      <c r="B131" s="97"/>
      <c r="C131" s="97"/>
      <c r="D131" s="97"/>
      <c r="E131" s="97"/>
      <c r="F131" s="482"/>
      <c r="G131" s="482"/>
      <c r="H131" s="482"/>
      <c r="I131" s="482"/>
      <c r="J131" s="219"/>
      <c r="K131" s="219"/>
      <c r="L131" s="1446"/>
      <c r="M131" s="457"/>
      <c r="N131" s="457"/>
      <c r="O131" s="720"/>
      <c r="Q131" s="436"/>
    </row>
    <row r="132" spans="1:17">
      <c r="A132" s="219"/>
      <c r="B132" s="97"/>
      <c r="C132" s="97"/>
      <c r="D132" s="97"/>
      <c r="E132" s="97"/>
      <c r="F132" s="482"/>
      <c r="G132" s="482"/>
      <c r="H132" s="482"/>
      <c r="I132" s="482"/>
      <c r="J132" s="219"/>
      <c r="K132" s="219"/>
      <c r="L132" s="1446"/>
      <c r="M132" s="457"/>
      <c r="N132" s="457"/>
      <c r="O132" s="720"/>
      <c r="Q132" s="436"/>
    </row>
    <row r="133" spans="1:17">
      <c r="A133" s="219"/>
      <c r="B133" s="97"/>
      <c r="C133" s="97"/>
      <c r="D133" s="97"/>
      <c r="E133" s="97"/>
      <c r="F133" s="482"/>
      <c r="G133" s="482"/>
      <c r="H133" s="482"/>
      <c r="I133" s="482"/>
      <c r="J133" s="219"/>
      <c r="K133" s="219"/>
      <c r="L133" s="1446"/>
      <c r="M133" s="457"/>
      <c r="N133" s="457"/>
      <c r="O133" s="720"/>
      <c r="Q133" s="436"/>
    </row>
    <row r="134" spans="1:17">
      <c r="A134" s="219"/>
      <c r="B134" s="97"/>
      <c r="C134" s="97"/>
      <c r="D134" s="97"/>
      <c r="E134" s="97"/>
      <c r="F134" s="482"/>
      <c r="G134" s="482"/>
      <c r="H134" s="482"/>
      <c r="I134" s="482"/>
      <c r="J134" s="219"/>
      <c r="K134" s="219"/>
      <c r="L134" s="1446"/>
      <c r="N134" s="457"/>
      <c r="O134" s="720"/>
      <c r="Q134" s="436"/>
    </row>
    <row r="135" spans="1:17">
      <c r="A135" s="219"/>
      <c r="B135" s="97"/>
      <c r="C135" s="97"/>
      <c r="D135" s="97"/>
      <c r="E135" s="97"/>
      <c r="F135" s="482"/>
      <c r="G135" s="482"/>
      <c r="H135" s="482"/>
      <c r="I135" s="482"/>
      <c r="J135" s="219"/>
      <c r="K135" s="219"/>
      <c r="L135" s="1446"/>
      <c r="Q135" s="436"/>
    </row>
    <row r="136" spans="1:17">
      <c r="A136" s="219"/>
      <c r="B136" s="97"/>
      <c r="C136" s="97"/>
      <c r="D136" s="97"/>
      <c r="E136" s="97"/>
      <c r="F136" s="482"/>
      <c r="G136" s="482"/>
      <c r="H136" s="482"/>
      <c r="I136" s="482"/>
      <c r="J136" s="219"/>
      <c r="K136" s="219"/>
      <c r="L136" s="1446"/>
      <c r="Q136" s="436"/>
    </row>
    <row r="137" spans="1:17">
      <c r="A137" s="219"/>
      <c r="B137" s="97"/>
      <c r="C137" s="97"/>
      <c r="D137" s="97"/>
      <c r="E137" s="97"/>
      <c r="F137" s="482"/>
      <c r="G137" s="482"/>
      <c r="H137" s="482"/>
      <c r="I137" s="482"/>
      <c r="J137" s="219"/>
      <c r="K137" s="219"/>
      <c r="L137" s="1446"/>
      <c r="Q137" s="436"/>
    </row>
    <row r="138" spans="1:17">
      <c r="A138" s="219"/>
      <c r="B138" s="97"/>
      <c r="C138" s="97"/>
      <c r="D138" s="97"/>
      <c r="E138" s="97"/>
      <c r="F138" s="482"/>
      <c r="G138" s="482"/>
      <c r="H138" s="482"/>
      <c r="I138" s="482"/>
      <c r="J138" s="219"/>
      <c r="K138" s="219"/>
      <c r="L138" s="1446"/>
      <c r="Q138" s="436"/>
    </row>
    <row r="139" spans="1:17">
      <c r="A139" s="219"/>
      <c r="B139" s="97"/>
      <c r="C139" s="97"/>
      <c r="D139" s="97"/>
      <c r="E139" s="97"/>
      <c r="F139" s="482"/>
      <c r="G139" s="482"/>
      <c r="H139" s="482"/>
      <c r="I139" s="482"/>
      <c r="J139" s="219"/>
      <c r="K139" s="219"/>
      <c r="L139" s="1446"/>
      <c r="Q139" s="436"/>
    </row>
    <row r="140" spans="1:17">
      <c r="A140" s="219"/>
      <c r="B140" s="97"/>
      <c r="C140" s="97"/>
      <c r="D140" s="97"/>
      <c r="E140" s="97"/>
      <c r="F140" s="482"/>
      <c r="G140" s="482"/>
      <c r="H140" s="482"/>
      <c r="I140" s="482"/>
      <c r="J140" s="219"/>
      <c r="K140" s="219"/>
      <c r="L140" s="1446"/>
      <c r="Q140" s="436"/>
    </row>
    <row r="141" spans="1:17">
      <c r="A141" s="219"/>
      <c r="B141" s="97"/>
      <c r="C141" s="97"/>
      <c r="D141" s="97"/>
      <c r="E141" s="97"/>
      <c r="F141" s="482"/>
      <c r="G141" s="482"/>
      <c r="H141" s="482"/>
      <c r="I141" s="482"/>
      <c r="J141" s="219"/>
      <c r="K141" s="219"/>
      <c r="L141" s="1446"/>
      <c r="Q141" s="436"/>
    </row>
    <row r="142" spans="1:17">
      <c r="A142" s="219"/>
      <c r="B142" s="97"/>
      <c r="C142" s="97"/>
      <c r="D142" s="97"/>
      <c r="E142" s="97"/>
      <c r="F142" s="482"/>
      <c r="G142" s="482"/>
      <c r="H142" s="482"/>
      <c r="I142" s="482"/>
      <c r="J142" s="219"/>
      <c r="K142" s="219"/>
      <c r="L142" s="1446"/>
      <c r="Q142" s="436"/>
    </row>
    <row r="143" spans="1:17">
      <c r="A143" s="219"/>
      <c r="B143" s="97"/>
      <c r="C143" s="97"/>
      <c r="D143" s="97"/>
      <c r="E143" s="97"/>
      <c r="F143" s="482"/>
      <c r="G143" s="482"/>
      <c r="H143" s="482"/>
      <c r="I143" s="482"/>
      <c r="J143" s="219"/>
      <c r="K143" s="219"/>
      <c r="L143" s="1446"/>
      <c r="Q143" s="436"/>
    </row>
    <row r="144" spans="1:17">
      <c r="A144" s="219"/>
      <c r="B144" s="97"/>
      <c r="C144" s="97"/>
      <c r="D144" s="97"/>
      <c r="E144" s="97"/>
      <c r="F144" s="482"/>
      <c r="G144" s="482"/>
      <c r="H144" s="482"/>
      <c r="I144" s="482"/>
      <c r="J144" s="219"/>
      <c r="K144" s="219"/>
      <c r="L144" s="1446"/>
      <c r="Q144" s="436"/>
    </row>
    <row r="145" spans="1:17">
      <c r="A145" s="219"/>
      <c r="B145" s="97"/>
      <c r="C145" s="97"/>
      <c r="D145" s="97"/>
      <c r="E145" s="97"/>
      <c r="F145" s="482"/>
      <c r="G145" s="482"/>
      <c r="H145" s="482"/>
      <c r="I145" s="482"/>
      <c r="J145" s="219"/>
      <c r="K145" s="219"/>
      <c r="L145" s="1446"/>
      <c r="Q145" s="436"/>
    </row>
    <row r="146" spans="1:17">
      <c r="A146" s="219"/>
      <c r="B146" s="97"/>
      <c r="C146" s="97"/>
      <c r="D146" s="97"/>
      <c r="E146" s="97"/>
      <c r="F146" s="482"/>
      <c r="G146" s="482"/>
      <c r="H146" s="482"/>
      <c r="I146" s="482"/>
      <c r="J146" s="219"/>
      <c r="K146" s="219"/>
      <c r="L146" s="1446"/>
      <c r="Q146" s="436"/>
    </row>
    <row r="147" spans="1:17">
      <c r="A147" s="219"/>
      <c r="B147" s="97"/>
      <c r="C147" s="97"/>
      <c r="D147" s="97"/>
      <c r="E147" s="97"/>
      <c r="F147" s="482"/>
      <c r="G147" s="482"/>
      <c r="H147" s="482"/>
      <c r="I147" s="482"/>
      <c r="J147" s="219"/>
      <c r="K147" s="219"/>
      <c r="L147" s="1446"/>
      <c r="Q147" s="436"/>
    </row>
    <row r="148" spans="1:17">
      <c r="A148" s="219"/>
      <c r="B148" s="97"/>
      <c r="C148" s="97"/>
      <c r="D148" s="97"/>
      <c r="E148" s="97"/>
      <c r="F148" s="482"/>
      <c r="G148" s="482"/>
      <c r="H148" s="482"/>
      <c r="I148" s="482"/>
      <c r="J148" s="219"/>
      <c r="K148" s="219"/>
      <c r="L148" s="1446"/>
      <c r="Q148" s="436"/>
    </row>
    <row r="149" spans="1:17">
      <c r="A149" s="219"/>
      <c r="B149" s="97"/>
      <c r="C149" s="97"/>
      <c r="D149" s="97"/>
      <c r="E149" s="97"/>
      <c r="F149" s="482"/>
      <c r="G149" s="482"/>
      <c r="H149" s="482"/>
      <c r="I149" s="482"/>
      <c r="J149" s="219"/>
      <c r="K149" s="219"/>
      <c r="L149" s="1446"/>
      <c r="Q149" s="436"/>
    </row>
    <row r="150" spans="1:17">
      <c r="A150" s="219"/>
      <c r="B150" s="97"/>
      <c r="C150" s="97"/>
      <c r="D150" s="97"/>
      <c r="E150" s="97"/>
      <c r="F150" s="482"/>
      <c r="G150" s="482"/>
      <c r="H150" s="482"/>
      <c r="I150" s="482"/>
      <c r="J150" s="219"/>
      <c r="K150" s="219"/>
      <c r="L150" s="1446"/>
    </row>
    <row r="151" spans="1:17">
      <c r="A151" s="219"/>
      <c r="B151" s="97"/>
      <c r="C151" s="97"/>
      <c r="D151" s="97"/>
      <c r="E151" s="97"/>
      <c r="F151" s="482"/>
      <c r="G151" s="482"/>
      <c r="H151" s="482"/>
      <c r="I151" s="482"/>
      <c r="J151" s="219"/>
      <c r="K151" s="219"/>
      <c r="L151" s="1446"/>
    </row>
    <row r="152" spans="1:17">
      <c r="A152" s="219"/>
      <c r="B152" s="97"/>
      <c r="C152" s="97"/>
      <c r="D152" s="97"/>
      <c r="E152" s="97"/>
      <c r="F152" s="482"/>
      <c r="G152" s="482"/>
      <c r="H152" s="482"/>
      <c r="I152" s="482"/>
      <c r="J152" s="219"/>
      <c r="K152" s="219"/>
      <c r="L152" s="1446"/>
    </row>
    <row r="153" spans="1:17">
      <c r="A153" s="219"/>
      <c r="B153" s="97"/>
      <c r="C153" s="97"/>
      <c r="D153" s="97"/>
      <c r="E153" s="97"/>
      <c r="F153" s="482"/>
      <c r="G153" s="482"/>
      <c r="H153" s="482"/>
      <c r="I153" s="482"/>
      <c r="J153" s="219"/>
      <c r="K153" s="219"/>
      <c r="L153" s="1446"/>
    </row>
    <row r="154" spans="1:17">
      <c r="A154" s="219"/>
      <c r="B154" s="97"/>
      <c r="C154" s="97"/>
      <c r="D154" s="97"/>
      <c r="E154" s="97"/>
      <c r="F154" s="482"/>
      <c r="G154" s="482"/>
      <c r="H154" s="482"/>
      <c r="I154" s="482"/>
      <c r="J154" s="219"/>
      <c r="K154" s="219"/>
      <c r="L154" s="1446"/>
    </row>
    <row r="155" spans="1:17">
      <c r="A155" s="219"/>
      <c r="B155" s="97"/>
      <c r="C155" s="97"/>
      <c r="D155" s="97"/>
      <c r="E155" s="97"/>
      <c r="F155" s="482"/>
      <c r="G155" s="482"/>
      <c r="H155" s="482"/>
      <c r="I155" s="482"/>
      <c r="J155" s="219"/>
      <c r="K155" s="219"/>
      <c r="L155" s="1446"/>
    </row>
    <row r="156" spans="1:17">
      <c r="A156" s="219"/>
      <c r="B156" s="97"/>
      <c r="C156" s="97"/>
      <c r="D156" s="97"/>
      <c r="E156" s="97"/>
      <c r="F156" s="482"/>
      <c r="G156" s="482"/>
      <c r="H156" s="482"/>
      <c r="I156" s="482"/>
      <c r="J156" s="219"/>
      <c r="K156" s="219"/>
      <c r="L156" s="1446"/>
    </row>
    <row r="157" spans="1:17">
      <c r="A157" s="219"/>
      <c r="B157" s="97"/>
      <c r="C157" s="97"/>
      <c r="D157" s="97"/>
      <c r="E157" s="97"/>
      <c r="F157" s="482"/>
      <c r="G157" s="482"/>
      <c r="H157" s="482"/>
      <c r="I157" s="482"/>
      <c r="J157" s="219"/>
      <c r="K157" s="219"/>
      <c r="L157" s="1446"/>
    </row>
    <row r="158" spans="1:17">
      <c r="A158" s="219"/>
      <c r="B158" s="97"/>
      <c r="C158" s="97"/>
      <c r="D158" s="97"/>
      <c r="E158" s="97"/>
      <c r="F158" s="482"/>
      <c r="G158" s="482"/>
      <c r="H158" s="482"/>
      <c r="I158" s="482"/>
      <c r="J158" s="219"/>
      <c r="K158" s="219"/>
      <c r="L158" s="1446"/>
    </row>
    <row r="159" spans="1:17">
      <c r="A159" s="219"/>
      <c r="B159" s="97"/>
      <c r="C159" s="97"/>
      <c r="D159" s="97"/>
      <c r="E159" s="97"/>
      <c r="F159" s="482"/>
      <c r="G159" s="482"/>
      <c r="H159" s="482"/>
      <c r="I159" s="482"/>
      <c r="J159" s="219"/>
      <c r="K159" s="219"/>
      <c r="L159" s="1446"/>
    </row>
    <row r="160" spans="1:17">
      <c r="A160" s="219"/>
      <c r="B160" s="97"/>
      <c r="C160" s="97"/>
      <c r="D160" s="97"/>
      <c r="E160" s="97"/>
      <c r="F160" s="482"/>
      <c r="G160" s="482"/>
      <c r="H160" s="482"/>
      <c r="I160" s="482"/>
      <c r="J160" s="219"/>
      <c r="K160" s="219"/>
      <c r="L160" s="1446"/>
    </row>
    <row r="161" spans="1:12">
      <c r="A161" s="219"/>
      <c r="B161" s="219"/>
      <c r="C161" s="219"/>
      <c r="D161" s="219"/>
      <c r="E161" s="219"/>
      <c r="F161" s="219"/>
      <c r="G161" s="219"/>
      <c r="H161" s="219"/>
      <c r="I161" s="219"/>
      <c r="J161" s="219"/>
      <c r="K161" s="219"/>
      <c r="L161" s="1446"/>
    </row>
    <row r="162" spans="1:12">
      <c r="B162" s="219"/>
      <c r="C162" s="219"/>
      <c r="D162" s="219"/>
      <c r="E162" s="219"/>
      <c r="F162" s="219"/>
      <c r="G162" s="219"/>
      <c r="H162" s="219"/>
      <c r="I162" s="219"/>
      <c r="J162" s="219"/>
      <c r="K162" s="219"/>
      <c r="L162" s="1446"/>
    </row>
    <row r="163" spans="1:12">
      <c r="B163" s="219"/>
      <c r="C163" s="219"/>
      <c r="D163" s="219"/>
      <c r="E163" s="219"/>
    </row>
  </sheetData>
  <sheetProtection autoFilter="0"/>
  <autoFilter ref="B7:I103"/>
  <sortState ref="B8:D71">
    <sortCondition descending="1" ref="D8:D71"/>
  </sortState>
  <dataConsolidate/>
  <customSheetViews>
    <customSheetView guid="{0E0D9003-12DF-4E33-969D-E7E93BBD195D}" scale="90" showPageBreaks="1" printArea="1" showAutoFilter="1" hiddenColumns="1" view="pageLayout">
      <pageMargins left="0.7" right="0.7" top="0.75" bottom="0.75" header="0.3" footer="0.3"/>
      <pageSetup paperSize="9" scale="70" orientation="landscape"/>
      <autoFilter ref="B7:I71">
        <sortState ref="B8:I71">
          <sortCondition descending="1" ref="D7:D71"/>
        </sortState>
      </autoFilter>
    </customSheetView>
  </customSheetViews>
  <mergeCells count="3">
    <mergeCell ref="B2:I2"/>
    <mergeCell ref="B3:I3"/>
    <mergeCell ref="B4:C4"/>
  </mergeCells>
  <phoneticPr fontId="66" type="noConversion"/>
  <conditionalFormatting sqref="F8:H103">
    <cfRule type="expression" dxfId="1" priority="1">
      <formula>NOT(ISBLANK(INDIRECT("$B"&amp;ROW())))</formula>
    </cfRule>
  </conditionalFormatting>
  <pageMargins left="0.25" right="0.25" top="0.109375" bottom="0.75" header="0.3" footer="0.3"/>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95" r:id="rId4" name="Button 23">
              <controlPr defaultSize="0" print="0" autoFill="0" autoPict="0" macro="[0]!PlandAction">
                <anchor moveWithCells="1">
                  <from>
                    <xdr:col>8</xdr:col>
                    <xdr:colOff>295275</xdr:colOff>
                    <xdr:row>1</xdr:row>
                    <xdr:rowOff>9525</xdr:rowOff>
                  </from>
                  <to>
                    <xdr:col>9</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314EAFF0-470D-4B66-A928-FE624F830E04}">
            <x14:iconSet iconSet="5Boxes" showValue="0" custom="1">
              <x14:cfvo type="percent">
                <xm:f>0</xm:f>
              </x14:cfvo>
              <x14:cfvo type="num">
                <xm:f>1</xm:f>
              </x14:cfvo>
              <x14:cfvo type="num">
                <xm:f>8</xm:f>
              </x14:cfvo>
              <x14:cfvo type="num">
                <xm:f>13</xm:f>
              </x14:cfvo>
              <x14:cfvo type="num">
                <xm:f>18</xm:f>
              </x14:cfvo>
              <x14:cfIcon iconSet="4RedToBlack" iconId="3"/>
              <x14:cfIcon iconSet="5Boxes" iconId="1"/>
              <x14:cfIcon iconSet="5Boxes" iconId="2"/>
              <x14:cfIcon iconSet="5Boxes" iconId="3"/>
              <x14:cfIcon iconSet="5Boxes" iconId="4"/>
            </x14:iconSet>
          </x14:cfRule>
          <xm:sqref>I8:I103</xm:sqref>
        </x14:conditionalFormatting>
        <x14:conditionalFormatting xmlns:xm="http://schemas.microsoft.com/office/excel/2006/main">
          <x14:cfRule type="iconSet" priority="5" id="{6A857407-EE36-451E-9400-7744145E0212}">
            <x14:iconSet iconSet="4TrafficLights" showValue="0" custom="1">
              <x14:cfvo type="percent">
                <xm:f>0</xm:f>
              </x14:cfvo>
              <x14:cfvo type="num">
                <xm:f>1</xm:f>
              </x14:cfvo>
              <x14:cfvo type="num">
                <xm:f>5</xm:f>
              </x14:cfvo>
              <x14:cfvo type="num">
                <xm:f>8</xm:f>
              </x14:cfvo>
              <x14:cfIcon iconSet="5Boxes" iconId="0"/>
              <x14:cfIcon iconSet="5Boxes" iconId="2"/>
              <x14:cfIcon iconSet="5Boxes" iconId="3"/>
              <x14:cfIcon iconSet="5Boxes" iconId="4"/>
            </x14:iconSet>
          </x14:cfRule>
          <xm:sqref>I104:I130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References!$A$58:$A$62</xm:f>
          </x14:formula1>
          <xm:sqref>F104:F130</xm:sqref>
        </x14:dataValidation>
        <x14:dataValidation type="list" allowBlank="1" showInputMessage="1" showErrorMessage="1">
          <x14:formula1>
            <xm:f>References!$A$79:$A$83</xm:f>
          </x14:formula1>
          <xm:sqref>G104:G129</xm:sqref>
        </x14:dataValidation>
        <x14:dataValidation type="list" allowBlank="1" showInputMessage="1" showErrorMessage="1">
          <x14:formula1>
            <xm:f>References!$A$59:$A$62</xm:f>
          </x14:formula1>
          <xm:sqref>F8:F103</xm:sqref>
        </x14:dataValidation>
        <x14:dataValidation type="list" allowBlank="1" showInputMessage="1" showErrorMessage="1">
          <x14:formula1>
            <xm:f>References!$A$80:$A$83</xm:f>
          </x14:formula1>
          <xm:sqref>H8:H103</xm:sqref>
        </x14:dataValidation>
        <x14:dataValidation type="list" allowBlank="1" showInputMessage="1" showErrorMessage="1">
          <x14:formula1>
            <xm:f>References!$A$85:$A$88</xm:f>
          </x14:formula1>
          <xm:sqref>H104:H130</xm:sqref>
        </x14:dataValidation>
        <x14:dataValidation type="list" allowBlank="1" showInputMessage="1" showErrorMessage="1">
          <x14:formula1>
            <xm:f>References!$A$86:$A$88</xm:f>
          </x14:formula1>
          <xm:sqref>G8:G103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3" tint="-0.249977111117893"/>
  </sheetPr>
  <dimension ref="A1:K81"/>
  <sheetViews>
    <sheetView topLeftCell="A64" zoomScale="80" zoomScaleNormal="80" zoomScalePageLayoutView="80" workbookViewId="0">
      <selection activeCell="G78" sqref="G78"/>
    </sheetView>
  </sheetViews>
  <sheetFormatPr baseColWidth="10" defaultRowHeight="12.75"/>
  <cols>
    <col min="1" max="1" width="3.7109375" customWidth="1"/>
    <col min="2" max="2" width="8.7109375" customWidth="1"/>
    <col min="3" max="3" width="31.140625" customWidth="1"/>
    <col min="4" max="4" width="25.28515625" customWidth="1"/>
    <col min="5" max="5" width="15.140625" customWidth="1"/>
    <col min="6" max="6" width="12.140625" customWidth="1"/>
    <col min="7" max="7" width="60.42578125" customWidth="1"/>
    <col min="9" max="9" width="16.42578125" customWidth="1"/>
  </cols>
  <sheetData>
    <row r="1" spans="1:11" ht="15.75" thickBot="1">
      <c r="A1" s="1075"/>
      <c r="B1" s="1075"/>
      <c r="C1" s="1075"/>
      <c r="D1" s="1075"/>
      <c r="E1" s="1075"/>
      <c r="F1" s="1076"/>
      <c r="G1" s="1076"/>
      <c r="H1" s="1076"/>
      <c r="I1" s="1076"/>
      <c r="J1" s="1076"/>
      <c r="K1" s="1076"/>
    </row>
    <row r="2" spans="1:11" ht="26.25" thickBot="1">
      <c r="A2" s="1075"/>
      <c r="B2" s="1077" t="s">
        <v>1058</v>
      </c>
      <c r="C2" s="1078"/>
      <c r="D2" s="1078"/>
      <c r="E2" s="1078"/>
      <c r="F2" s="1076"/>
      <c r="G2" s="1076"/>
      <c r="H2" s="1076"/>
      <c r="I2" s="1076"/>
      <c r="J2" s="1076"/>
      <c r="K2" s="1076"/>
    </row>
    <row r="3" spans="1:11" ht="20.25">
      <c r="A3" s="1075"/>
      <c r="B3" s="1631" t="str">
        <f>"Organisation: "&amp;Contexte!$B$12</f>
        <v>Organisation: XYZ</v>
      </c>
      <c r="C3" s="1631"/>
      <c r="D3" s="1631"/>
      <c r="E3" s="1631"/>
      <c r="F3" s="1076"/>
      <c r="G3" s="1076"/>
      <c r="H3" s="1076"/>
      <c r="I3" s="1076"/>
      <c r="J3" s="1076"/>
      <c r="K3" s="1076"/>
    </row>
    <row r="4" spans="1:11" ht="15">
      <c r="A4" s="1075"/>
      <c r="B4" s="1632" t="s">
        <v>1057</v>
      </c>
      <c r="C4" s="1632"/>
      <c r="D4" s="1079"/>
      <c r="E4" s="1080" t="s">
        <v>563</v>
      </c>
      <c r="F4" s="1076"/>
      <c r="G4" s="1076"/>
      <c r="H4" s="1076"/>
      <c r="I4" s="1076"/>
      <c r="J4" s="1076"/>
      <c r="K4" s="1076"/>
    </row>
    <row r="5" spans="1:11" ht="15">
      <c r="A5" s="1075"/>
      <c r="B5" s="1075"/>
      <c r="C5" s="1075"/>
      <c r="D5" s="1075"/>
      <c r="E5" s="1075"/>
      <c r="F5" s="1076"/>
      <c r="G5" s="1076"/>
      <c r="H5" s="1076"/>
      <c r="I5" s="1076"/>
      <c r="J5" s="1076"/>
      <c r="K5" s="1076"/>
    </row>
    <row r="6" spans="1:11" ht="15">
      <c r="A6" s="1075"/>
      <c r="B6" s="1075"/>
      <c r="C6" s="1075"/>
      <c r="D6" s="1075"/>
      <c r="E6" s="1075"/>
      <c r="F6" s="1076"/>
      <c r="G6" s="1076"/>
      <c r="H6" s="1076"/>
      <c r="I6" s="1076"/>
      <c r="J6" s="1076"/>
      <c r="K6" s="1076"/>
    </row>
    <row r="7" spans="1:11" ht="15">
      <c r="A7" s="1075"/>
      <c r="B7" s="1075"/>
      <c r="C7" s="1075"/>
      <c r="D7" s="1075"/>
      <c r="E7" s="1075"/>
      <c r="F7" s="1076"/>
      <c r="G7" s="1076"/>
      <c r="H7" s="1076"/>
      <c r="I7" s="1076"/>
      <c r="J7" s="1076"/>
      <c r="K7" s="1076"/>
    </row>
    <row r="8" spans="1:11" ht="15">
      <c r="A8" s="1075"/>
      <c r="B8" s="1075"/>
      <c r="C8" s="1075"/>
      <c r="D8" s="1075"/>
      <c r="E8" s="1075"/>
      <c r="F8" s="1076"/>
      <c r="G8" s="1076"/>
      <c r="H8" s="1076"/>
      <c r="I8" s="1076"/>
      <c r="J8" s="1076"/>
      <c r="K8" s="1076"/>
    </row>
    <row r="9" spans="1:11" ht="15">
      <c r="A9" s="1075"/>
      <c r="B9" s="1075"/>
      <c r="C9" s="1075"/>
      <c r="D9" s="1075"/>
      <c r="E9" s="1075"/>
      <c r="F9" s="1076"/>
      <c r="G9" s="1076"/>
      <c r="H9" s="1076"/>
      <c r="I9" s="1076"/>
      <c r="J9" s="1076"/>
      <c r="K9" s="1076"/>
    </row>
    <row r="10" spans="1:11" ht="15">
      <c r="A10" s="1075"/>
      <c r="B10" s="1081" t="s">
        <v>455</v>
      </c>
      <c r="C10" s="1082" t="s">
        <v>1204</v>
      </c>
      <c r="D10" s="1082" t="s">
        <v>1202</v>
      </c>
      <c r="E10" s="1082" t="s">
        <v>64</v>
      </c>
      <c r="F10" s="1082" t="s">
        <v>1209</v>
      </c>
      <c r="G10" s="1082" t="s">
        <v>63</v>
      </c>
      <c r="H10" s="1082" t="s">
        <v>24</v>
      </c>
      <c r="I10" s="1082" t="s">
        <v>1223</v>
      </c>
      <c r="J10" s="1076"/>
      <c r="K10" s="1076"/>
    </row>
    <row r="11" spans="1:11" ht="38.25">
      <c r="A11" s="1076"/>
      <c r="B11" s="1083">
        <v>22</v>
      </c>
      <c r="C11" s="1083" t="s">
        <v>457</v>
      </c>
      <c r="D11" s="1084" t="s">
        <v>783</v>
      </c>
      <c r="E11" s="1085">
        <v>19</v>
      </c>
      <c r="F11" s="1083" t="s">
        <v>892</v>
      </c>
      <c r="G11" s="1084" t="s">
        <v>1018</v>
      </c>
      <c r="H11" s="1074"/>
      <c r="I11" s="1074"/>
      <c r="J11" s="1076"/>
      <c r="K11" s="1076"/>
    </row>
    <row r="12" spans="1:11" ht="25.5">
      <c r="A12" s="1076"/>
      <c r="B12" s="1083">
        <v>39</v>
      </c>
      <c r="C12" s="1083" t="s">
        <v>474</v>
      </c>
      <c r="D12" s="1084" t="s">
        <v>783</v>
      </c>
      <c r="E12" s="1085">
        <v>19</v>
      </c>
      <c r="F12" s="1083" t="s">
        <v>645</v>
      </c>
      <c r="G12" s="1084" t="s">
        <v>944</v>
      </c>
      <c r="H12" s="1074"/>
      <c r="I12" s="1074"/>
      <c r="J12" s="1076"/>
      <c r="K12" s="1076"/>
    </row>
    <row r="13" spans="1:11" ht="102">
      <c r="A13" s="1076"/>
      <c r="B13" s="1083">
        <v>12</v>
      </c>
      <c r="C13" s="1083" t="s">
        <v>869</v>
      </c>
      <c r="D13" s="1084" t="s">
        <v>783</v>
      </c>
      <c r="E13" s="1085">
        <v>17</v>
      </c>
      <c r="F13" s="1083" t="s">
        <v>870</v>
      </c>
      <c r="G13" s="1084" t="s">
        <v>2250</v>
      </c>
      <c r="H13" s="1074"/>
      <c r="I13" s="1074"/>
      <c r="J13" s="1076"/>
      <c r="K13" s="1076"/>
    </row>
    <row r="14" spans="1:11" ht="38.25">
      <c r="A14" s="1076"/>
      <c r="B14" s="1083">
        <v>32</v>
      </c>
      <c r="C14" s="1083" t="s">
        <v>1468</v>
      </c>
      <c r="D14" s="1084" t="s">
        <v>783</v>
      </c>
      <c r="E14" s="1085">
        <v>17</v>
      </c>
      <c r="F14" s="1083" t="s">
        <v>481</v>
      </c>
      <c r="G14" s="1084" t="s">
        <v>945</v>
      </c>
      <c r="H14" s="1074"/>
      <c r="I14" s="1074"/>
      <c r="J14" s="1076"/>
      <c r="K14" s="1076"/>
    </row>
    <row r="15" spans="1:11" ht="38.25">
      <c r="A15" s="1076"/>
      <c r="B15" s="1083">
        <v>51</v>
      </c>
      <c r="C15" s="1083" t="s">
        <v>522</v>
      </c>
      <c r="D15" s="1083" t="s">
        <v>783</v>
      </c>
      <c r="E15" s="1085">
        <v>17</v>
      </c>
      <c r="F15" s="1083" t="s">
        <v>868</v>
      </c>
      <c r="G15" s="1084" t="s">
        <v>1003</v>
      </c>
      <c r="H15" s="1074"/>
      <c r="I15" s="1074"/>
      <c r="J15" s="1076"/>
      <c r="K15" s="1076"/>
    </row>
    <row r="16" spans="1:11" ht="102">
      <c r="A16" s="1076"/>
      <c r="B16" s="1083">
        <v>73</v>
      </c>
      <c r="C16" s="1083" t="s">
        <v>1477</v>
      </c>
      <c r="D16" s="1084" t="s">
        <v>783</v>
      </c>
      <c r="E16" s="1085">
        <v>17</v>
      </c>
      <c r="F16" s="1083" t="s">
        <v>870</v>
      </c>
      <c r="G16" s="1086" t="s">
        <v>2250</v>
      </c>
      <c r="H16" s="1074"/>
      <c r="I16" s="1074"/>
      <c r="J16" s="1076"/>
      <c r="K16" s="1076"/>
    </row>
    <row r="17" spans="1:11" ht="51">
      <c r="A17" s="1076"/>
      <c r="B17" s="1083">
        <v>1</v>
      </c>
      <c r="C17" s="1083" t="s">
        <v>158</v>
      </c>
      <c r="D17" s="1084" t="s">
        <v>783</v>
      </c>
      <c r="E17" s="1085">
        <v>16</v>
      </c>
      <c r="F17" s="1083" t="s">
        <v>909</v>
      </c>
      <c r="G17" s="1084" t="s">
        <v>1031</v>
      </c>
      <c r="H17" s="1074"/>
      <c r="I17" s="1074"/>
      <c r="J17" s="1076"/>
      <c r="K17" s="1076"/>
    </row>
    <row r="18" spans="1:11" ht="25.5">
      <c r="A18" s="1076"/>
      <c r="B18" s="1083">
        <v>60</v>
      </c>
      <c r="C18" s="1083" t="s">
        <v>494</v>
      </c>
      <c r="D18" s="1084" t="s">
        <v>783</v>
      </c>
      <c r="E18" s="1085">
        <v>16</v>
      </c>
      <c r="F18" s="1083" t="s">
        <v>807</v>
      </c>
      <c r="G18" s="1084" t="s">
        <v>957</v>
      </c>
      <c r="H18" s="1074"/>
      <c r="I18" s="1074"/>
      <c r="J18" s="1076"/>
      <c r="K18" s="1076"/>
    </row>
    <row r="19" spans="1:11" ht="25.5">
      <c r="A19" s="1076"/>
      <c r="B19" s="1083">
        <v>49</v>
      </c>
      <c r="C19" s="1083" t="s">
        <v>636</v>
      </c>
      <c r="D19" s="1084" t="s">
        <v>783</v>
      </c>
      <c r="E19" s="1085">
        <v>15</v>
      </c>
      <c r="F19" s="1083" t="s">
        <v>821</v>
      </c>
      <c r="G19" s="1084" t="s">
        <v>967</v>
      </c>
      <c r="H19" s="1074"/>
      <c r="I19" s="1074"/>
      <c r="J19" s="1076"/>
      <c r="K19" s="1076"/>
    </row>
    <row r="20" spans="1:11" ht="25.5">
      <c r="A20" s="1076"/>
      <c r="B20" s="1083">
        <v>81</v>
      </c>
      <c r="C20" s="1083" t="s">
        <v>815</v>
      </c>
      <c r="D20" s="1084" t="s">
        <v>783</v>
      </c>
      <c r="E20" s="1085">
        <v>15</v>
      </c>
      <c r="F20" s="1083" t="s">
        <v>816</v>
      </c>
      <c r="G20" s="1084" t="s">
        <v>964</v>
      </c>
      <c r="H20" s="1074"/>
      <c r="I20" s="1074"/>
      <c r="J20" s="1076"/>
      <c r="K20" s="1076"/>
    </row>
    <row r="21" spans="1:11" ht="38.25">
      <c r="A21" s="1076"/>
      <c r="B21" s="1083">
        <v>67</v>
      </c>
      <c r="C21" s="1083" t="s">
        <v>695</v>
      </c>
      <c r="D21" s="1084" t="s">
        <v>785</v>
      </c>
      <c r="E21" s="1085">
        <v>14</v>
      </c>
      <c r="F21" s="1083" t="s">
        <v>927</v>
      </c>
      <c r="G21" s="1084" t="s">
        <v>1043</v>
      </c>
      <c r="H21" s="1074"/>
      <c r="I21" s="1074"/>
      <c r="J21" s="1076"/>
      <c r="K21" s="1076"/>
    </row>
    <row r="22" spans="1:11" ht="38.25">
      <c r="A22" s="1076"/>
      <c r="B22" s="1083">
        <v>74</v>
      </c>
      <c r="C22" s="1083" t="s">
        <v>71</v>
      </c>
      <c r="D22" s="1084" t="s">
        <v>783</v>
      </c>
      <c r="E22" s="1085">
        <v>12</v>
      </c>
      <c r="F22" s="1083" t="s">
        <v>931</v>
      </c>
      <c r="G22" s="1084" t="s">
        <v>1046</v>
      </c>
      <c r="H22" s="1074"/>
      <c r="I22" s="1074"/>
      <c r="J22" s="1076"/>
      <c r="K22" s="1076"/>
    </row>
    <row r="23" spans="1:11" ht="38.25">
      <c r="A23" s="1076"/>
      <c r="B23" s="1083">
        <v>80</v>
      </c>
      <c r="C23" s="1083" t="s">
        <v>487</v>
      </c>
      <c r="D23" s="1084" t="s">
        <v>783</v>
      </c>
      <c r="E23" s="1085">
        <v>12</v>
      </c>
      <c r="F23" s="1083" t="s">
        <v>485</v>
      </c>
      <c r="G23" s="1084" t="s">
        <v>949</v>
      </c>
      <c r="H23" s="1074"/>
      <c r="I23" s="1074"/>
      <c r="J23" s="1076"/>
      <c r="K23" s="1076"/>
    </row>
    <row r="24" spans="1:11">
      <c r="A24" s="1076"/>
      <c r="B24" s="1083"/>
      <c r="C24" s="1083"/>
      <c r="D24" s="1083"/>
      <c r="E24" s="1085"/>
      <c r="F24" s="1083"/>
      <c r="G24" s="1084"/>
      <c r="H24" s="1074"/>
      <c r="I24" s="1074"/>
      <c r="J24" s="1076"/>
      <c r="K24" s="1076"/>
    </row>
    <row r="25" spans="1:11">
      <c r="A25" s="1076"/>
      <c r="B25" s="1083"/>
      <c r="C25" s="1083"/>
      <c r="D25" s="1083"/>
      <c r="E25" s="1085"/>
      <c r="F25" s="1083"/>
      <c r="G25" s="1084"/>
      <c r="H25" s="1074"/>
      <c r="I25" s="1074"/>
      <c r="J25" s="1076"/>
      <c r="K25" s="1076"/>
    </row>
    <row r="26" spans="1:11">
      <c r="A26" s="1076"/>
      <c r="B26" s="1083"/>
      <c r="C26" s="1083"/>
      <c r="D26" s="1083"/>
      <c r="E26" s="1085"/>
      <c r="F26" s="1083"/>
      <c r="G26" s="1084"/>
      <c r="H26" s="1074"/>
      <c r="I26" s="1074"/>
      <c r="J26" s="1076"/>
      <c r="K26" s="1076"/>
    </row>
    <row r="27" spans="1:11">
      <c r="A27" s="1076"/>
      <c r="B27" s="1083"/>
      <c r="C27" s="1083"/>
      <c r="D27" s="1083"/>
      <c r="E27" s="1085"/>
      <c r="F27" s="1083"/>
      <c r="G27" s="1084"/>
      <c r="H27" s="1074"/>
      <c r="I27" s="1074"/>
      <c r="J27" s="1076"/>
      <c r="K27" s="1076"/>
    </row>
    <row r="28" spans="1:11">
      <c r="A28" s="1076"/>
      <c r="B28" s="1083"/>
      <c r="C28" s="1083"/>
      <c r="D28" s="1083"/>
      <c r="E28" s="1085"/>
      <c r="F28" s="1083"/>
      <c r="G28" s="1084"/>
      <c r="H28" s="1074"/>
      <c r="I28" s="1074"/>
      <c r="J28" s="1076"/>
      <c r="K28" s="1076"/>
    </row>
    <row r="29" spans="1:11">
      <c r="A29" s="1076"/>
      <c r="B29" s="1083"/>
      <c r="C29" s="1083"/>
      <c r="D29" s="1083"/>
      <c r="E29" s="1085"/>
      <c r="F29" s="1083"/>
      <c r="G29" s="1084"/>
      <c r="H29" s="1074"/>
      <c r="I29" s="1074"/>
      <c r="J29" s="1076"/>
      <c r="K29" s="1076"/>
    </row>
    <row r="30" spans="1:11">
      <c r="A30" s="1076"/>
      <c r="B30" s="1083"/>
      <c r="C30" s="1083"/>
      <c r="D30" s="1084"/>
      <c r="E30" s="1085"/>
      <c r="F30" s="1083"/>
      <c r="G30" s="1084"/>
      <c r="H30" s="1073"/>
      <c r="I30" s="1073"/>
      <c r="J30" s="1076"/>
      <c r="K30" s="1076"/>
    </row>
    <row r="31" spans="1:11">
      <c r="A31" s="1076"/>
      <c r="B31" s="1083"/>
      <c r="C31" s="1083"/>
      <c r="D31" s="1083"/>
      <c r="E31" s="1085"/>
      <c r="F31" s="1083"/>
      <c r="G31" s="1084"/>
      <c r="H31" s="1073"/>
      <c r="I31" s="1073"/>
      <c r="J31" s="1076"/>
      <c r="K31" s="1076"/>
    </row>
    <row r="32" spans="1:11">
      <c r="A32" s="1076"/>
      <c r="B32" s="1083"/>
      <c r="C32" s="1083"/>
      <c r="D32" s="1084"/>
      <c r="E32" s="1085"/>
      <c r="F32" s="1083"/>
      <c r="G32" s="1084"/>
      <c r="H32" s="1073"/>
      <c r="I32" s="1073"/>
      <c r="J32" s="1076"/>
      <c r="K32" s="1076"/>
    </row>
    <row r="33" spans="1:11">
      <c r="A33" s="1076"/>
      <c r="B33" s="1083"/>
      <c r="C33" s="1083"/>
      <c r="D33" s="1084"/>
      <c r="E33" s="1085"/>
      <c r="F33" s="1083"/>
      <c r="G33" s="1084"/>
      <c r="H33" s="1073"/>
      <c r="I33" s="1073"/>
      <c r="J33" s="1076"/>
      <c r="K33" s="1076"/>
    </row>
    <row r="34" spans="1:11">
      <c r="A34" s="1076"/>
      <c r="B34" s="1083"/>
      <c r="C34" s="1083"/>
      <c r="D34" s="1084"/>
      <c r="E34" s="1085"/>
      <c r="F34" s="1083"/>
      <c r="G34" s="1084"/>
      <c r="H34" s="1073"/>
      <c r="I34" s="1073"/>
      <c r="J34" s="1076"/>
      <c r="K34" s="1076"/>
    </row>
    <row r="35" spans="1:11">
      <c r="A35" s="1076"/>
      <c r="B35" s="1083"/>
      <c r="C35" s="1083"/>
      <c r="D35" s="1083"/>
      <c r="E35" s="1085"/>
      <c r="F35" s="1083"/>
      <c r="G35" s="1084"/>
      <c r="H35" s="1073"/>
      <c r="I35" s="1073"/>
      <c r="J35" s="1076"/>
      <c r="K35" s="1076"/>
    </row>
    <row r="36" spans="1:11">
      <c r="A36" s="1076"/>
      <c r="B36" s="1083"/>
      <c r="C36" s="1083"/>
      <c r="D36" s="1083"/>
      <c r="E36" s="1085"/>
      <c r="F36" s="1083"/>
      <c r="G36" s="1084"/>
      <c r="H36" s="1073"/>
      <c r="I36" s="1073"/>
      <c r="J36" s="1076"/>
      <c r="K36" s="1076"/>
    </row>
    <row r="37" spans="1:11">
      <c r="A37" s="1076"/>
      <c r="B37" s="1083"/>
      <c r="C37" s="1083"/>
      <c r="D37" s="1083"/>
      <c r="E37" s="1085"/>
      <c r="F37" s="1083"/>
      <c r="G37" s="1084"/>
      <c r="H37" s="1073"/>
      <c r="I37" s="1073"/>
      <c r="J37" s="1076"/>
      <c r="K37" s="1076"/>
    </row>
    <row r="38" spans="1:11">
      <c r="A38" s="1076"/>
      <c r="B38" s="1083"/>
      <c r="C38" s="1083"/>
      <c r="D38" s="1083"/>
      <c r="E38" s="1085"/>
      <c r="F38" s="1083"/>
      <c r="G38" s="1084"/>
      <c r="H38" s="1073"/>
      <c r="I38" s="1073"/>
      <c r="J38" s="1076"/>
      <c r="K38" s="1076"/>
    </row>
    <row r="39" spans="1:11">
      <c r="A39" s="1076"/>
      <c r="B39" s="1083"/>
      <c r="C39" s="1083"/>
      <c r="D39" s="1083"/>
      <c r="E39" s="1085"/>
      <c r="F39" s="1083"/>
      <c r="G39" s="1084"/>
      <c r="H39" s="1073"/>
      <c r="I39" s="1073"/>
      <c r="J39" s="1076"/>
      <c r="K39" s="1076"/>
    </row>
    <row r="40" spans="1:11">
      <c r="A40" s="1076"/>
      <c r="B40" s="1083"/>
      <c r="C40" s="1083"/>
      <c r="D40" s="1083"/>
      <c r="E40" s="1085"/>
      <c r="F40" s="1083"/>
      <c r="G40" s="1084"/>
      <c r="H40" s="1073"/>
      <c r="I40" s="1073"/>
      <c r="J40" s="1076"/>
      <c r="K40" s="1076"/>
    </row>
    <row r="41" spans="1:11">
      <c r="A41" s="1076"/>
      <c r="B41" s="1083"/>
      <c r="C41" s="1083"/>
      <c r="D41" s="1083"/>
      <c r="E41" s="1085"/>
      <c r="F41" s="1083"/>
      <c r="G41" s="1084"/>
      <c r="H41" s="1073"/>
      <c r="I41" s="1073"/>
      <c r="J41" s="1076"/>
      <c r="K41" s="1076"/>
    </row>
    <row r="42" spans="1:11">
      <c r="A42" s="1076"/>
      <c r="B42" s="1083"/>
      <c r="C42" s="1083"/>
      <c r="D42" s="1083"/>
      <c r="E42" s="1085"/>
      <c r="F42" s="1083"/>
      <c r="G42" s="1084"/>
      <c r="H42" s="1073"/>
      <c r="I42" s="1073"/>
      <c r="J42" s="1076"/>
      <c r="K42" s="1076"/>
    </row>
    <row r="43" spans="1:11">
      <c r="A43" s="1076"/>
      <c r="B43" s="1083"/>
      <c r="C43" s="1083"/>
      <c r="D43" s="1083"/>
      <c r="E43" s="1085"/>
      <c r="F43" s="1083"/>
      <c r="G43" s="1084"/>
      <c r="H43" s="1073"/>
      <c r="I43" s="1073"/>
      <c r="J43" s="1076"/>
      <c r="K43" s="1076"/>
    </row>
    <row r="44" spans="1:11">
      <c r="A44" s="1076"/>
      <c r="B44" s="1083"/>
      <c r="C44" s="1083"/>
      <c r="D44" s="1083"/>
      <c r="E44" s="1085"/>
      <c r="F44" s="1083"/>
      <c r="G44" s="1084"/>
      <c r="H44" s="1073"/>
      <c r="I44" s="1073"/>
      <c r="J44" s="1076"/>
      <c r="K44" s="1076"/>
    </row>
    <row r="45" spans="1:11">
      <c r="A45" s="1076"/>
      <c r="B45" s="1083"/>
      <c r="C45" s="1083"/>
      <c r="D45" s="1083"/>
      <c r="E45" s="1085"/>
      <c r="F45" s="1083"/>
      <c r="G45" s="1084"/>
      <c r="H45" s="1073"/>
      <c r="I45" s="1073"/>
      <c r="J45" s="1076"/>
      <c r="K45" s="1076"/>
    </row>
    <row r="46" spans="1:11">
      <c r="A46" s="1076"/>
      <c r="B46" s="1083"/>
      <c r="C46" s="1083"/>
      <c r="D46" s="1083"/>
      <c r="E46" s="1085"/>
      <c r="F46" s="1083"/>
      <c r="G46" s="1084"/>
      <c r="H46" s="1073"/>
      <c r="I46" s="1073"/>
      <c r="J46" s="1076"/>
      <c r="K46" s="1076"/>
    </row>
    <row r="47" spans="1:11">
      <c r="A47" s="1076"/>
      <c r="B47" s="1083"/>
      <c r="C47" s="1083"/>
      <c r="D47" s="1083"/>
      <c r="E47" s="1085"/>
      <c r="F47" s="1083"/>
      <c r="G47" s="1084"/>
      <c r="H47" s="1073"/>
      <c r="I47" s="1073"/>
      <c r="J47" s="1076"/>
      <c r="K47" s="1076"/>
    </row>
    <row r="48" spans="1:11">
      <c r="A48" s="1076"/>
      <c r="B48" s="1083"/>
      <c r="C48" s="1083"/>
      <c r="D48" s="1083"/>
      <c r="E48" s="1085"/>
      <c r="F48" s="1083"/>
      <c r="G48" s="1084"/>
      <c r="H48" s="1073"/>
      <c r="I48" s="1073"/>
      <c r="J48" s="1076"/>
      <c r="K48" s="1076"/>
    </row>
    <row r="49" spans="1:11">
      <c r="A49" s="1076"/>
      <c r="B49" s="1083"/>
      <c r="C49" s="1083"/>
      <c r="D49" s="1083"/>
      <c r="E49" s="1085"/>
      <c r="F49" s="1083"/>
      <c r="G49" s="1084"/>
      <c r="H49" s="1073"/>
      <c r="I49" s="1073"/>
      <c r="J49" s="1076"/>
      <c r="K49" s="1076"/>
    </row>
    <row r="50" spans="1:11">
      <c r="A50" s="1076"/>
      <c r="B50" s="1083"/>
      <c r="C50" s="1083"/>
      <c r="D50" s="1083"/>
      <c r="E50" s="1085"/>
      <c r="F50" s="1083"/>
      <c r="G50" s="1084"/>
      <c r="H50" s="1073"/>
      <c r="I50" s="1073"/>
      <c r="J50" s="1076"/>
      <c r="K50" s="1076"/>
    </row>
    <row r="51" spans="1:11">
      <c r="A51" s="1076"/>
      <c r="B51" s="1083"/>
      <c r="C51" s="1083"/>
      <c r="D51" s="1083"/>
      <c r="E51" s="1085"/>
      <c r="F51" s="1083"/>
      <c r="G51" s="1084"/>
      <c r="H51" s="1073"/>
      <c r="I51" s="1073"/>
      <c r="J51" s="1076"/>
      <c r="K51" s="1076"/>
    </row>
    <row r="52" spans="1:11">
      <c r="A52" s="1076"/>
      <c r="B52" s="1083"/>
      <c r="C52" s="1083"/>
      <c r="D52" s="1083"/>
      <c r="E52" s="1085"/>
      <c r="F52" s="1083"/>
      <c r="G52" s="1084"/>
      <c r="H52" s="1073"/>
      <c r="I52" s="1073"/>
      <c r="J52" s="1076"/>
      <c r="K52" s="1076"/>
    </row>
    <row r="53" spans="1:11">
      <c r="A53" s="1076"/>
      <c r="B53" s="1083"/>
      <c r="C53" s="1083"/>
      <c r="D53" s="1083"/>
      <c r="E53" s="1085"/>
      <c r="F53" s="1083"/>
      <c r="G53" s="1084"/>
      <c r="H53" s="1073"/>
      <c r="I53" s="1073"/>
      <c r="J53" s="1076"/>
      <c r="K53" s="1076"/>
    </row>
    <row r="54" spans="1:11">
      <c r="A54" s="1076"/>
      <c r="B54" s="1083"/>
      <c r="C54" s="1083"/>
      <c r="D54" s="1083"/>
      <c r="E54" s="1085"/>
      <c r="F54" s="1083"/>
      <c r="G54" s="1084"/>
      <c r="H54" s="1073"/>
      <c r="I54" s="1073"/>
      <c r="J54" s="1076"/>
      <c r="K54" s="1076"/>
    </row>
    <row r="55" spans="1:11">
      <c r="A55" s="1076"/>
      <c r="B55" s="1083"/>
      <c r="C55" s="1083"/>
      <c r="D55" s="1083"/>
      <c r="E55" s="1085"/>
      <c r="F55" s="1083"/>
      <c r="G55" s="1084"/>
      <c r="H55" s="1073"/>
      <c r="I55" s="1073"/>
      <c r="J55" s="1076"/>
      <c r="K55" s="1076"/>
    </row>
    <row r="56" spans="1:11">
      <c r="A56" s="1076"/>
      <c r="B56" s="1083"/>
      <c r="C56" s="1083"/>
      <c r="D56" s="1083"/>
      <c r="E56" s="1085"/>
      <c r="F56" s="1083"/>
      <c r="G56" s="1084"/>
      <c r="H56" s="1073"/>
      <c r="I56" s="1073"/>
      <c r="J56" s="1076"/>
      <c r="K56" s="1076"/>
    </row>
    <row r="57" spans="1:11">
      <c r="A57" s="1076"/>
      <c r="B57" s="1083"/>
      <c r="C57" s="1083"/>
      <c r="D57" s="1083"/>
      <c r="E57" s="1085"/>
      <c r="F57" s="1083"/>
      <c r="G57" s="1084"/>
      <c r="H57" s="1073"/>
      <c r="I57" s="1073"/>
      <c r="J57" s="1076"/>
      <c r="K57" s="1076"/>
    </row>
    <row r="58" spans="1:11">
      <c r="A58" s="1076"/>
      <c r="B58" s="1083"/>
      <c r="C58" s="1083"/>
      <c r="D58" s="1083"/>
      <c r="E58" s="1085"/>
      <c r="F58" s="1083"/>
      <c r="G58" s="1084"/>
      <c r="H58" s="1073"/>
      <c r="I58" s="1073"/>
      <c r="J58" s="1076"/>
      <c r="K58" s="1076"/>
    </row>
    <row r="59" spans="1:11">
      <c r="A59" s="1076"/>
      <c r="B59" s="1083"/>
      <c r="C59" s="1083"/>
      <c r="D59" s="1083"/>
      <c r="E59" s="1085"/>
      <c r="F59" s="1083"/>
      <c r="G59" s="1084"/>
      <c r="H59" s="1073"/>
      <c r="I59" s="1073"/>
      <c r="J59" s="1076"/>
      <c r="K59" s="1076"/>
    </row>
    <row r="60" spans="1:11">
      <c r="A60" s="1076"/>
      <c r="B60" s="1083"/>
      <c r="C60" s="1083"/>
      <c r="D60" s="1083"/>
      <c r="E60" s="1085"/>
      <c r="F60" s="1083"/>
      <c r="G60" s="1084"/>
      <c r="H60" s="1073"/>
      <c r="I60" s="1073"/>
      <c r="J60" s="1076"/>
      <c r="K60" s="1076"/>
    </row>
    <row r="61" spans="1:11">
      <c r="A61" s="1076"/>
      <c r="B61" s="1083"/>
      <c r="C61" s="1083"/>
      <c r="D61" s="1083"/>
      <c r="E61" s="1085"/>
      <c r="F61" s="1083"/>
      <c r="G61" s="1084"/>
      <c r="H61" s="1073"/>
      <c r="I61" s="1073"/>
      <c r="J61" s="1076"/>
      <c r="K61" s="1076"/>
    </row>
    <row r="62" spans="1:11">
      <c r="A62" s="1076"/>
      <c r="B62" s="1083"/>
      <c r="C62" s="1083"/>
      <c r="D62" s="1083"/>
      <c r="E62" s="1085"/>
      <c r="F62" s="1083"/>
      <c r="G62" s="1084"/>
      <c r="H62" s="1073"/>
      <c r="I62" s="1073"/>
      <c r="J62" s="1076"/>
      <c r="K62" s="1076"/>
    </row>
    <row r="63" spans="1:11">
      <c r="A63" s="1076"/>
      <c r="B63" s="1083"/>
      <c r="C63" s="1083"/>
      <c r="D63" s="1083"/>
      <c r="E63" s="1085"/>
      <c r="F63" s="1083"/>
      <c r="G63" s="1084"/>
      <c r="H63" s="1073"/>
      <c r="I63" s="1073"/>
      <c r="J63" s="1076"/>
      <c r="K63" s="1076"/>
    </row>
    <row r="64" spans="1:11">
      <c r="A64" s="1076"/>
      <c r="B64" s="1083"/>
      <c r="C64" s="1083"/>
      <c r="D64" s="1083"/>
      <c r="E64" s="1085"/>
      <c r="F64" s="1083"/>
      <c r="G64" s="1084"/>
      <c r="H64" s="1073"/>
      <c r="I64" s="1073"/>
      <c r="J64" s="1076"/>
      <c r="K64" s="1076"/>
    </row>
    <row r="65" spans="1:11">
      <c r="A65" s="1076"/>
      <c r="B65" s="1083"/>
      <c r="C65" s="1083"/>
      <c r="D65" s="1083"/>
      <c r="E65" s="1085"/>
      <c r="F65" s="1083"/>
      <c r="G65" s="1084"/>
      <c r="H65" s="1073"/>
      <c r="I65" s="1073"/>
      <c r="J65" s="1076"/>
      <c r="K65" s="1076"/>
    </row>
    <row r="66" spans="1:11">
      <c r="A66" s="1076"/>
      <c r="B66" s="1083"/>
      <c r="C66" s="1083"/>
      <c r="D66" s="1083"/>
      <c r="E66" s="1085"/>
      <c r="F66" s="1083"/>
      <c r="G66" s="1084"/>
      <c r="H66" s="1073"/>
      <c r="I66" s="1073"/>
      <c r="J66" s="1076"/>
      <c r="K66" s="1076"/>
    </row>
    <row r="67" spans="1:11">
      <c r="A67" s="1076"/>
      <c r="B67" s="1083"/>
      <c r="C67" s="1083"/>
      <c r="D67" s="1083"/>
      <c r="E67" s="1085"/>
      <c r="F67" s="1083"/>
      <c r="G67" s="1084"/>
      <c r="H67" s="1073"/>
      <c r="I67" s="1073"/>
      <c r="J67" s="1076"/>
      <c r="K67" s="1076"/>
    </row>
    <row r="68" spans="1:11">
      <c r="A68" s="1076"/>
      <c r="B68" s="1083"/>
      <c r="C68" s="1083"/>
      <c r="D68" s="1083"/>
      <c r="E68" s="1085"/>
      <c r="F68" s="1083"/>
      <c r="G68" s="1084"/>
      <c r="H68" s="1073"/>
      <c r="I68" s="1073"/>
      <c r="J68" s="1076"/>
      <c r="K68" s="1076"/>
    </row>
    <row r="69" spans="1:11">
      <c r="A69" s="1076"/>
      <c r="B69" s="1083"/>
      <c r="C69" s="1083"/>
      <c r="D69" s="1083"/>
      <c r="E69" s="1085"/>
      <c r="F69" s="1083"/>
      <c r="G69" s="1084"/>
      <c r="H69" s="1073"/>
      <c r="I69" s="1073"/>
      <c r="J69" s="1076"/>
      <c r="K69" s="1076"/>
    </row>
    <row r="70" spans="1:11">
      <c r="A70" s="1076"/>
      <c r="B70" s="1083"/>
      <c r="C70" s="1083"/>
      <c r="D70" s="1083"/>
      <c r="E70" s="1085"/>
      <c r="F70" s="1083"/>
      <c r="G70" s="1084"/>
      <c r="H70" s="1073"/>
      <c r="I70" s="1073"/>
      <c r="J70" s="1076"/>
      <c r="K70" s="1076"/>
    </row>
    <row r="71" spans="1:11">
      <c r="A71" s="1076"/>
      <c r="B71" s="1083"/>
      <c r="C71" s="1083"/>
      <c r="D71" s="1083"/>
      <c r="E71" s="1085"/>
      <c r="F71" s="1083"/>
      <c r="G71" s="1084"/>
      <c r="H71" s="1073"/>
      <c r="I71" s="1074"/>
      <c r="J71" s="1076"/>
      <c r="K71" s="1076"/>
    </row>
    <row r="72" spans="1:11">
      <c r="A72" s="1076"/>
      <c r="B72" s="1083"/>
      <c r="C72" s="1083"/>
      <c r="D72" s="1083"/>
      <c r="E72" s="1085"/>
      <c r="F72" s="1083"/>
      <c r="G72" s="1084"/>
      <c r="H72" s="1073"/>
      <c r="I72" s="1073"/>
      <c r="J72" s="1076"/>
      <c r="K72" s="1076"/>
    </row>
    <row r="73" spans="1:11">
      <c r="A73" s="1076"/>
      <c r="B73" s="1118"/>
      <c r="C73" s="1118"/>
      <c r="D73" s="1118"/>
      <c r="E73" s="1118"/>
      <c r="F73" s="1118"/>
      <c r="G73" s="1442"/>
      <c r="H73" s="1087"/>
      <c r="I73" s="1087"/>
      <c r="J73" s="1076"/>
      <c r="K73" s="1076"/>
    </row>
    <row r="74" spans="1:11">
      <c r="A74" s="1076"/>
      <c r="B74" s="1118"/>
      <c r="C74" s="1118"/>
      <c r="D74" s="1118"/>
      <c r="E74" s="1118"/>
      <c r="F74" s="1118"/>
      <c r="G74" s="1442"/>
      <c r="H74" s="1087"/>
      <c r="I74" s="1087"/>
      <c r="J74" s="1076"/>
      <c r="K74" s="1076"/>
    </row>
    <row r="75" spans="1:11">
      <c r="A75" s="1076"/>
      <c r="B75" s="1118"/>
      <c r="C75" s="1118"/>
      <c r="D75" s="1118"/>
      <c r="E75" s="1118"/>
      <c r="F75" s="1118"/>
      <c r="G75" s="1442"/>
      <c r="H75" s="1087"/>
      <c r="I75" s="1087"/>
      <c r="J75" s="1076"/>
      <c r="K75" s="1076"/>
    </row>
    <row r="76" spans="1:11">
      <c r="A76" s="1076"/>
      <c r="B76" s="1076"/>
      <c r="C76" s="1076"/>
      <c r="D76" s="1076"/>
      <c r="E76" s="1076"/>
      <c r="F76" s="1076"/>
      <c r="G76" s="1076"/>
      <c r="H76" s="1087"/>
      <c r="I76" s="1087"/>
      <c r="J76" s="1076"/>
      <c r="K76" s="1076"/>
    </row>
    <row r="77" spans="1:11">
      <c r="A77" s="1076"/>
      <c r="B77" s="1076"/>
      <c r="C77" s="1076"/>
      <c r="D77" s="1076"/>
      <c r="E77" s="1076"/>
      <c r="F77" s="1076"/>
      <c r="G77" s="1076"/>
      <c r="H77" s="1087"/>
      <c r="I77" s="1087"/>
      <c r="J77" s="1076"/>
      <c r="K77" s="1076"/>
    </row>
    <row r="78" spans="1:11">
      <c r="A78" s="1076"/>
      <c r="B78" s="1076"/>
      <c r="C78" s="1076"/>
      <c r="D78" s="1076"/>
      <c r="E78" s="1076"/>
      <c r="F78" s="1076"/>
      <c r="G78" s="1076"/>
      <c r="H78" s="1087"/>
      <c r="I78" s="1087"/>
      <c r="J78" s="1076"/>
      <c r="K78" s="1076"/>
    </row>
    <row r="79" spans="1:11">
      <c r="A79" s="1076"/>
      <c r="B79" s="1076"/>
      <c r="C79" s="1076"/>
      <c r="D79" s="1076"/>
      <c r="E79" s="1076"/>
      <c r="F79" s="1076"/>
      <c r="G79" s="1076"/>
      <c r="H79" s="1087"/>
      <c r="I79" s="1087"/>
      <c r="J79" s="1076"/>
      <c r="K79" s="1076"/>
    </row>
    <row r="80" spans="1:11">
      <c r="A80" s="1076"/>
      <c r="B80" s="1076"/>
      <c r="C80" s="1076"/>
      <c r="D80" s="1076"/>
      <c r="E80" s="1076"/>
      <c r="F80" s="1076"/>
      <c r="G80" s="1076"/>
      <c r="H80" s="1087"/>
      <c r="I80" s="1087"/>
      <c r="J80" s="1076"/>
      <c r="K80" s="1076"/>
    </row>
    <row r="81" spans="1:11">
      <c r="A81" s="97"/>
      <c r="B81" s="97"/>
      <c r="C81" s="97"/>
      <c r="D81" s="97"/>
      <c r="E81" s="97"/>
      <c r="F81" s="97"/>
      <c r="G81" s="97"/>
      <c r="H81" s="97"/>
      <c r="I81" s="97"/>
      <c r="J81" s="97"/>
      <c r="K81" s="97"/>
    </row>
  </sheetData>
  <sheetProtection sheet="1" objects="1" scenarios="1"/>
  <sortState ref="B11:G34">
    <sortCondition descending="1" ref="E11:E34"/>
  </sortState>
  <customSheetViews>
    <customSheetView guid="{0E0D9003-12DF-4E33-969D-E7E93BBD195D}" scale="110" showPageBreaks="1" view="pageLayout">
      <selection activeCell="C11" sqref="C11"/>
      <pageMargins left="0.7" right="0.7" top="0.75" bottom="0.75" header="0.3" footer="0.3"/>
      <pageSetup paperSize="9" orientation="landscape"/>
      <headerFooter>
        <oddHeader>&amp;CPlan d'action triennal</oddHeader>
      </headerFooter>
    </customSheetView>
  </customSheetViews>
  <mergeCells count="2">
    <mergeCell ref="B3:E3"/>
    <mergeCell ref="B4:C4"/>
  </mergeCells>
  <pageMargins left="0.59055118110236227" right="0.59055118110236227" top="0.74803149606299213" bottom="0.74803149606299213" header="0.31496062992125984" footer="0.31496062992125984"/>
  <pageSetup paperSize="9" orientation="landscape" r:id="rId1"/>
  <headerFooter>
    <oddHeader>&amp;CPlan d'action triennal</oddHeader>
  </headerFooter>
  <extLst>
    <ext xmlns:x14="http://schemas.microsoft.com/office/spreadsheetml/2009/9/main" uri="{78C0D931-6437-407d-A8EE-F0AAD7539E65}">
      <x14:conditionalFormattings>
        <x14:conditionalFormatting xmlns:xm="http://schemas.microsoft.com/office/excel/2006/main">
          <x14:cfRule type="iconSet" priority="1" id="{7BA1FDB2-7287-491A-BEC1-6843853C3EDC}">
            <x14:iconSet iconSet="5Boxes" showValue="0" custom="1">
              <x14:cfvo type="percent">
                <xm:f>0</xm:f>
              </x14:cfvo>
              <x14:cfvo type="num">
                <xm:f>1</xm:f>
              </x14:cfvo>
              <x14:cfvo type="num">
                <xm:f>8</xm:f>
              </x14:cfvo>
              <x14:cfvo type="num">
                <xm:f>13</xm:f>
              </x14:cfvo>
              <x14:cfvo type="num">
                <xm:f>18</xm:f>
              </x14:cfvo>
              <x14:cfIcon iconSet="3TrafficLights1" iconId="0"/>
              <x14:cfIcon iconSet="5Boxes" iconId="1"/>
              <x14:cfIcon iconSet="5Boxes" iconId="2"/>
              <x14:cfIcon iconSet="5Boxes" iconId="3"/>
              <x14:cfIcon iconSet="5Boxes" iconId="4"/>
            </x14:iconSet>
          </x14:cfRule>
          <xm:sqref>E11:E36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7" tint="0.39997558519241921"/>
  </sheetPr>
  <dimension ref="A1:XFD52"/>
  <sheetViews>
    <sheetView topLeftCell="B1" zoomScale="70" zoomScaleNormal="70" workbookViewId="0">
      <selection activeCell="C54" sqref="C54"/>
    </sheetView>
  </sheetViews>
  <sheetFormatPr baseColWidth="10" defaultRowHeight="12.75"/>
  <cols>
    <col min="1" max="1" width="6.28515625" customWidth="1"/>
    <col min="2" max="2" width="77.140625" customWidth="1"/>
    <col min="3" max="3" width="22.140625" customWidth="1"/>
    <col min="4" max="4" width="5.85546875" customWidth="1"/>
    <col min="5" max="5" width="36.42578125" customWidth="1"/>
    <col min="6" max="6" width="6.42578125" customWidth="1"/>
    <col min="7" max="7" width="79" customWidth="1"/>
  </cols>
  <sheetData>
    <row r="1" spans="1:16384">
      <c r="A1" s="474"/>
      <c r="B1" s="97"/>
      <c r="C1" s="97"/>
      <c r="D1" s="97"/>
      <c r="E1" s="97"/>
      <c r="F1" s="97"/>
      <c r="G1" s="97"/>
      <c r="H1" s="97"/>
    </row>
    <row r="2" spans="1:16384">
      <c r="A2" s="97"/>
      <c r="B2" s="1076"/>
      <c r="C2" s="1076"/>
      <c r="D2" s="1076"/>
      <c r="E2" s="1076"/>
      <c r="F2" s="1076"/>
      <c r="G2" s="1076"/>
      <c r="H2" s="1076"/>
    </row>
    <row r="3" spans="1:16384" ht="63.75" customHeight="1">
      <c r="A3" s="97"/>
      <c r="B3" s="1633" t="s">
        <v>2022</v>
      </c>
      <c r="C3" s="1633"/>
      <c r="D3" s="1633"/>
      <c r="E3" s="1633"/>
      <c r="F3" s="1633"/>
      <c r="G3" s="1426"/>
      <c r="H3" s="1076"/>
    </row>
    <row r="4" spans="1:16384" ht="23.25" customHeight="1">
      <c r="A4" s="97"/>
      <c r="B4" s="1633"/>
      <c r="C4" s="1633"/>
      <c r="D4" s="1633"/>
      <c r="E4" s="1633"/>
      <c r="F4" s="1633"/>
      <c r="G4" s="1426"/>
      <c r="H4" s="1076"/>
    </row>
    <row r="5" spans="1:16384" ht="16.5" customHeight="1">
      <c r="A5" s="97"/>
      <c r="B5" s="1633"/>
      <c r="C5" s="1633"/>
      <c r="D5" s="1633"/>
      <c r="E5" s="1633"/>
      <c r="F5" s="1633"/>
      <c r="G5" s="1426"/>
      <c r="H5" s="1076"/>
    </row>
    <row r="6" spans="1:16384">
      <c r="A6" s="882"/>
      <c r="B6" s="1633"/>
      <c r="C6" s="1633"/>
      <c r="D6" s="1633"/>
      <c r="E6" s="1633"/>
      <c r="F6" s="1633"/>
      <c r="G6" s="1427"/>
      <c r="H6" s="1076"/>
    </row>
    <row r="7" spans="1:16384" ht="20.25">
      <c r="A7" s="882"/>
      <c r="B7" s="1594" t="s">
        <v>1845</v>
      </c>
      <c r="C7" s="1594"/>
      <c r="D7" s="1594"/>
      <c r="E7" s="1594"/>
      <c r="F7" s="1594"/>
      <c r="G7" s="1594"/>
      <c r="H7" s="1076"/>
    </row>
    <row r="8" spans="1:16384" ht="13.5" thickBot="1">
      <c r="A8" s="428"/>
      <c r="B8" s="1011"/>
      <c r="C8" s="1011"/>
      <c r="D8" s="1011"/>
      <c r="E8" s="1011"/>
      <c r="F8" s="1011"/>
      <c r="G8" s="1011"/>
      <c r="H8" s="1076"/>
    </row>
    <row r="9" spans="1:16384" ht="15.75" thickBot="1">
      <c r="A9" s="429"/>
      <c r="B9" s="1428" t="s">
        <v>2021</v>
      </c>
      <c r="C9" s="1429" t="s">
        <v>2156</v>
      </c>
      <c r="D9" s="1063"/>
      <c r="E9" s="1059"/>
      <c r="F9" s="1059"/>
      <c r="G9" s="1059"/>
      <c r="H9" s="1076"/>
    </row>
    <row r="10" spans="1:16384" ht="25.5">
      <c r="A10" s="72">
        <v>1</v>
      </c>
      <c r="B10" s="913" t="s">
        <v>1608</v>
      </c>
      <c r="C10" s="913" t="s">
        <v>2129</v>
      </c>
      <c r="D10" s="883"/>
      <c r="E10" s="1060" t="s">
        <v>759</v>
      </c>
      <c r="F10" s="1059"/>
      <c r="G10" s="1430" t="s">
        <v>758</v>
      </c>
      <c r="H10" s="1076"/>
    </row>
    <row r="11" spans="1:16384" ht="23.25">
      <c r="A11" s="262" t="s">
        <v>1618</v>
      </c>
      <c r="B11" s="879" t="s">
        <v>2237</v>
      </c>
      <c r="C11" s="1062"/>
      <c r="D11" s="884"/>
      <c r="E11" s="868" t="s">
        <v>1623</v>
      </c>
      <c r="F11" s="1063"/>
      <c r="G11" s="1634" t="s">
        <v>1629</v>
      </c>
      <c r="H11" s="1076"/>
    </row>
    <row r="12" spans="1:16384" ht="23.25">
      <c r="A12" s="262" t="s">
        <v>1630</v>
      </c>
      <c r="B12" s="880" t="s">
        <v>1609</v>
      </c>
      <c r="C12" s="1062"/>
      <c r="D12" s="884"/>
      <c r="E12" s="868" t="s">
        <v>1621</v>
      </c>
      <c r="F12" s="1063"/>
      <c r="G12" s="1635"/>
      <c r="H12" s="1076"/>
      <c r="OTC12" s="335"/>
      <c r="OTD12" s="335"/>
      <c r="OTE12" s="335"/>
      <c r="OTF12" s="335"/>
      <c r="OTG12" s="335"/>
      <c r="OTH12" s="335"/>
      <c r="OTI12" s="335"/>
      <c r="OTJ12" s="335"/>
      <c r="OTK12" s="335"/>
      <c r="OTL12" s="335"/>
      <c r="OTM12" s="335"/>
      <c r="OTN12" s="335"/>
      <c r="OTO12" s="335"/>
      <c r="OTP12" s="335"/>
      <c r="OTQ12" s="335"/>
      <c r="OTR12" s="335"/>
      <c r="OTS12" s="335"/>
      <c r="OTT12" s="335"/>
      <c r="OTU12" s="335"/>
      <c r="OTV12" s="335"/>
      <c r="OTW12" s="335"/>
      <c r="OTX12" s="335"/>
      <c r="OTY12" s="335"/>
      <c r="OTZ12" s="335"/>
      <c r="OUA12" s="335"/>
      <c r="OUB12" s="335"/>
      <c r="OUC12" s="335"/>
      <c r="OUD12" s="335"/>
      <c r="OUE12" s="335"/>
      <c r="OUF12" s="335"/>
      <c r="OUG12" s="335"/>
      <c r="OUH12" s="335"/>
      <c r="OUI12" s="335"/>
      <c r="OUJ12" s="335"/>
      <c r="OUK12" s="335"/>
      <c r="OUL12" s="335"/>
      <c r="OUM12" s="335"/>
      <c r="OUN12" s="335"/>
      <c r="OUO12" s="335"/>
      <c r="OUP12" s="335"/>
      <c r="OUQ12" s="335"/>
      <c r="OUR12" s="335"/>
      <c r="OUS12" s="335"/>
      <c r="OUT12" s="335"/>
      <c r="OUU12" s="335"/>
      <c r="OUV12" s="335"/>
      <c r="OUW12" s="335"/>
      <c r="OUX12" s="335"/>
      <c r="OUY12" s="335"/>
      <c r="OUZ12" s="335"/>
      <c r="OVA12" s="335"/>
      <c r="OVB12" s="335"/>
      <c r="OVC12" s="335"/>
      <c r="OVD12" s="335"/>
      <c r="OVE12" s="335"/>
      <c r="OVF12" s="335"/>
      <c r="OVG12" s="335"/>
      <c r="OVH12" s="335"/>
      <c r="OVI12" s="335"/>
      <c r="OVJ12" s="335"/>
      <c r="OVK12" s="335"/>
      <c r="OVL12" s="335"/>
      <c r="OVM12" s="335"/>
      <c r="OVN12" s="335"/>
      <c r="OVO12" s="335"/>
      <c r="OVP12" s="335"/>
      <c r="OVQ12" s="335"/>
      <c r="OVR12" s="335"/>
      <c r="OVS12" s="335"/>
      <c r="OVT12" s="335"/>
      <c r="OVU12" s="335"/>
      <c r="OVV12" s="335"/>
      <c r="OVW12" s="335"/>
      <c r="OVX12" s="335"/>
      <c r="OVY12" s="335"/>
      <c r="OVZ12" s="335"/>
      <c r="OWA12" s="335"/>
      <c r="OWB12" s="335"/>
      <c r="OWC12" s="335"/>
      <c r="OWD12" s="335"/>
      <c r="OWE12" s="335"/>
      <c r="OWF12" s="335"/>
      <c r="OWG12" s="335"/>
      <c r="OWH12" s="335"/>
      <c r="OWI12" s="335"/>
      <c r="OWJ12" s="335"/>
      <c r="OWK12" s="335"/>
      <c r="OWL12" s="335"/>
      <c r="OWM12" s="335"/>
      <c r="OWN12" s="335"/>
      <c r="OWO12" s="335"/>
      <c r="OWP12" s="335"/>
      <c r="OWQ12" s="335"/>
      <c r="OWR12" s="335"/>
      <c r="OWS12" s="335"/>
      <c r="OWT12" s="335"/>
      <c r="OWU12" s="335"/>
      <c r="OWV12" s="335"/>
      <c r="OWW12" s="335"/>
      <c r="OWX12" s="335"/>
      <c r="OWY12" s="335"/>
      <c r="OWZ12" s="335"/>
      <c r="OXA12" s="335"/>
      <c r="OXB12" s="335"/>
      <c r="OXC12" s="335"/>
      <c r="OXD12" s="335"/>
      <c r="OXE12" s="335"/>
      <c r="OXF12" s="335"/>
      <c r="OXG12" s="335"/>
      <c r="OXH12" s="335"/>
      <c r="OXI12" s="335"/>
      <c r="OXJ12" s="335"/>
      <c r="OXK12" s="335"/>
      <c r="OXL12" s="335"/>
      <c r="OXM12" s="335"/>
      <c r="OXN12" s="335"/>
      <c r="OXO12" s="335"/>
      <c r="OXP12" s="335"/>
      <c r="OXQ12" s="335"/>
      <c r="OXR12" s="335"/>
      <c r="OXS12" s="335"/>
      <c r="OXT12" s="335"/>
      <c r="OXU12" s="335"/>
      <c r="OXV12" s="335"/>
      <c r="OXW12" s="335"/>
      <c r="OXX12" s="335"/>
      <c r="OXY12" s="335"/>
      <c r="OXZ12" s="335"/>
      <c r="OYA12" s="335"/>
      <c r="OYB12" s="335"/>
      <c r="OYC12" s="335"/>
      <c r="OYD12" s="335"/>
      <c r="OYE12" s="335"/>
      <c r="OYF12" s="335"/>
      <c r="OYG12" s="335"/>
      <c r="OYH12" s="335"/>
      <c r="OYI12" s="335"/>
      <c r="OYJ12" s="335"/>
      <c r="OYK12" s="335"/>
      <c r="OYL12" s="335"/>
      <c r="OYM12" s="335"/>
    </row>
    <row r="13" spans="1:16384" ht="24.75" customHeight="1">
      <c r="A13" s="262" t="s">
        <v>1631</v>
      </c>
      <c r="B13" s="947" t="s">
        <v>1610</v>
      </c>
      <c r="C13" s="1062"/>
      <c r="D13" s="1431"/>
      <c r="E13" s="868" t="s">
        <v>1623</v>
      </c>
      <c r="F13" s="1062"/>
      <c r="G13" s="1636"/>
      <c r="H13" s="1062"/>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6"/>
      <c r="AS13" s="236"/>
      <c r="AT13" s="236"/>
      <c r="AU13" s="236"/>
      <c r="AV13" s="236"/>
      <c r="AW13" s="236"/>
      <c r="AX13" s="236"/>
      <c r="AY13" s="236"/>
      <c r="AZ13" s="236"/>
      <c r="BA13" s="236"/>
      <c r="BB13" s="236"/>
      <c r="BC13" s="236"/>
      <c r="BD13" s="236"/>
      <c r="BE13" s="236"/>
      <c r="BF13" s="236"/>
      <c r="BG13" s="236"/>
      <c r="BH13" s="236"/>
      <c r="BI13" s="236"/>
      <c r="BJ13" s="236"/>
      <c r="BK13" s="236"/>
      <c r="BL13" s="236"/>
      <c r="BM13" s="236"/>
      <c r="BN13" s="236"/>
      <c r="BO13" s="236"/>
      <c r="BP13" s="236"/>
      <c r="BQ13" s="236"/>
      <c r="BR13" s="236"/>
      <c r="BS13" s="236"/>
      <c r="BT13" s="236"/>
      <c r="BU13" s="236"/>
      <c r="BV13" s="236"/>
      <c r="BW13" s="236"/>
      <c r="BX13" s="236"/>
      <c r="BY13" s="236"/>
      <c r="BZ13" s="236"/>
      <c r="CA13" s="236"/>
      <c r="CB13" s="236"/>
      <c r="CC13" s="236"/>
      <c r="CD13" s="236"/>
      <c r="CE13" s="236"/>
      <c r="CF13" s="236"/>
      <c r="CG13" s="236"/>
      <c r="CH13" s="236"/>
      <c r="CI13" s="236"/>
      <c r="CJ13" s="236"/>
      <c r="CK13" s="236"/>
      <c r="CL13" s="236"/>
      <c r="CM13" s="236"/>
      <c r="CN13" s="236"/>
      <c r="CO13" s="236"/>
      <c r="CP13" s="236"/>
      <c r="CQ13" s="236"/>
      <c r="CR13" s="236"/>
      <c r="CS13" s="236"/>
      <c r="CT13" s="236"/>
      <c r="CU13" s="236"/>
      <c r="CV13" s="236"/>
      <c r="CW13" s="236"/>
      <c r="CX13" s="236"/>
      <c r="CY13" s="236"/>
      <c r="CZ13" s="236"/>
      <c r="DA13" s="236"/>
      <c r="DB13" s="236"/>
      <c r="DC13" s="236"/>
      <c r="DD13" s="236"/>
      <c r="DE13" s="236"/>
      <c r="DF13" s="236"/>
      <c r="DG13" s="236"/>
      <c r="DH13" s="236"/>
      <c r="DI13" s="236"/>
      <c r="DJ13" s="236"/>
      <c r="DK13" s="236"/>
      <c r="DL13" s="236"/>
      <c r="DM13" s="236"/>
      <c r="DN13" s="236"/>
      <c r="DO13" s="236"/>
      <c r="DP13" s="236"/>
      <c r="DQ13" s="236"/>
      <c r="DR13" s="236"/>
      <c r="DS13" s="236"/>
      <c r="DT13" s="236"/>
      <c r="DU13" s="236"/>
      <c r="DV13" s="236"/>
      <c r="DW13" s="236"/>
      <c r="DX13" s="236"/>
      <c r="DY13" s="236"/>
      <c r="DZ13" s="236"/>
      <c r="EA13" s="236"/>
      <c r="EB13" s="236"/>
      <c r="EC13" s="236"/>
      <c r="ED13" s="236"/>
      <c r="EE13" s="236"/>
      <c r="EF13" s="236"/>
      <c r="EG13" s="236"/>
      <c r="EH13" s="236"/>
      <c r="EI13" s="236"/>
      <c r="EJ13" s="236"/>
      <c r="EK13" s="236"/>
      <c r="EL13" s="236"/>
      <c r="EM13" s="236"/>
      <c r="EN13" s="236"/>
      <c r="EO13" s="236"/>
      <c r="EP13" s="236"/>
      <c r="EQ13" s="236"/>
      <c r="ER13" s="236"/>
      <c r="ES13" s="236"/>
      <c r="ET13" s="236"/>
      <c r="EU13" s="236"/>
      <c r="EV13" s="236"/>
      <c r="EW13" s="236"/>
      <c r="EX13" s="236"/>
      <c r="EY13" s="236"/>
      <c r="EZ13" s="236"/>
      <c r="FA13" s="236"/>
      <c r="FB13" s="236"/>
      <c r="FC13" s="236"/>
      <c r="FD13" s="236"/>
      <c r="FE13" s="236"/>
      <c r="FF13" s="236"/>
      <c r="FG13" s="236"/>
      <c r="FH13" s="236"/>
      <c r="FI13" s="236"/>
      <c r="FJ13" s="236"/>
      <c r="FK13" s="236"/>
      <c r="FL13" s="236"/>
      <c r="FM13" s="236"/>
      <c r="FN13" s="236"/>
      <c r="FO13" s="236"/>
      <c r="FP13" s="236"/>
      <c r="FQ13" s="236"/>
      <c r="FR13" s="236"/>
      <c r="FS13" s="236"/>
      <c r="FT13" s="236"/>
      <c r="FU13" s="236"/>
      <c r="FV13" s="236"/>
      <c r="FW13" s="236"/>
      <c r="FX13" s="236"/>
      <c r="FY13" s="236"/>
      <c r="FZ13" s="236"/>
      <c r="GA13" s="236"/>
      <c r="GB13" s="236"/>
      <c r="GC13" s="236"/>
      <c r="GD13" s="236"/>
      <c r="GE13" s="236"/>
      <c r="GF13" s="236"/>
      <c r="GG13" s="236"/>
      <c r="GH13" s="236"/>
      <c r="GI13" s="236"/>
      <c r="GJ13" s="236"/>
      <c r="GK13" s="236"/>
      <c r="GL13" s="236"/>
      <c r="GM13" s="236"/>
      <c r="GN13" s="236"/>
      <c r="GO13" s="236"/>
      <c r="GP13" s="236"/>
      <c r="GQ13" s="236"/>
      <c r="GR13" s="236"/>
      <c r="GS13" s="236"/>
      <c r="GT13" s="236"/>
      <c r="GU13" s="236"/>
      <c r="GV13" s="236"/>
      <c r="GW13" s="236"/>
      <c r="GX13" s="236"/>
      <c r="GY13" s="236"/>
      <c r="GZ13" s="236"/>
      <c r="HA13" s="236"/>
      <c r="HB13" s="236"/>
      <c r="HC13" s="236"/>
      <c r="HD13" s="236"/>
      <c r="HE13" s="236"/>
      <c r="HF13" s="236"/>
      <c r="HG13" s="878"/>
      <c r="HH13" s="128"/>
      <c r="HI13" s="128"/>
      <c r="HJ13" s="128"/>
      <c r="HK13" s="128"/>
      <c r="HL13" s="128"/>
      <c r="HM13" s="128"/>
      <c r="HN13" s="128"/>
      <c r="HO13" s="128"/>
      <c r="HP13" s="128"/>
      <c r="HQ13" s="128"/>
      <c r="HR13" s="128"/>
      <c r="HS13" s="128"/>
      <c r="HT13" s="128"/>
      <c r="HU13" s="128"/>
      <c r="HV13" s="128"/>
      <c r="HW13" s="128"/>
      <c r="HX13" s="128"/>
      <c r="HY13" s="128"/>
      <c r="HZ13" s="128"/>
      <c r="IA13" s="128"/>
      <c r="IB13" s="128"/>
      <c r="IC13" s="128"/>
      <c r="ID13" s="128"/>
      <c r="IE13" s="128"/>
      <c r="IF13" s="128"/>
      <c r="IG13" s="128"/>
      <c r="IH13" s="128"/>
      <c r="II13" s="128"/>
      <c r="IJ13" s="128"/>
      <c r="IK13" s="128"/>
      <c r="IL13" s="128"/>
      <c r="IM13" s="128"/>
      <c r="IN13" s="128"/>
      <c r="IO13" s="128"/>
      <c r="IP13" s="128"/>
      <c r="IQ13" s="128"/>
      <c r="IR13" s="128"/>
      <c r="IS13" s="128"/>
      <c r="IT13" s="128"/>
      <c r="IU13" s="128"/>
      <c r="IV13" s="128"/>
      <c r="IW13" s="128"/>
      <c r="IX13" s="128"/>
      <c r="IY13" s="128"/>
      <c r="IZ13" s="128"/>
      <c r="JA13" s="128"/>
      <c r="JB13" s="128"/>
      <c r="JC13" s="128"/>
      <c r="JD13" s="128"/>
      <c r="JE13" s="128"/>
      <c r="JF13" s="128"/>
      <c r="JG13" s="128"/>
      <c r="JH13" s="128"/>
      <c r="JI13" s="128"/>
      <c r="JJ13" s="128"/>
      <c r="JK13" s="128"/>
      <c r="JL13" s="128"/>
      <c r="JM13" s="128"/>
      <c r="JN13" s="128"/>
      <c r="JO13" s="128"/>
      <c r="JP13" s="128"/>
      <c r="JQ13" s="128"/>
      <c r="JR13" s="128"/>
      <c r="JS13" s="128"/>
      <c r="JT13" s="128"/>
      <c r="JU13" s="128"/>
      <c r="JV13" s="128"/>
      <c r="JW13" s="128"/>
      <c r="JX13" s="128"/>
      <c r="JY13" s="128"/>
      <c r="JZ13" s="128"/>
      <c r="KA13" s="128"/>
      <c r="KB13" s="128"/>
      <c r="KC13" s="128"/>
      <c r="KD13" s="128"/>
      <c r="KE13" s="128"/>
      <c r="KF13" s="128"/>
      <c r="KG13" s="128"/>
      <c r="KH13" s="128"/>
      <c r="KI13" s="128"/>
      <c r="KJ13" s="128"/>
      <c r="KK13" s="128"/>
      <c r="KL13" s="128"/>
      <c r="KM13" s="128"/>
      <c r="KN13" s="128"/>
      <c r="KO13" s="128"/>
      <c r="KP13" s="128"/>
      <c r="KQ13" s="128"/>
      <c r="KR13" s="128"/>
      <c r="KS13" s="128"/>
      <c r="KT13" s="128"/>
      <c r="KU13" s="128"/>
      <c r="KV13" s="128"/>
      <c r="KW13" s="128"/>
      <c r="KX13" s="128"/>
      <c r="KY13" s="128"/>
      <c r="KZ13" s="128"/>
      <c r="LA13" s="128"/>
      <c r="LB13" s="128"/>
      <c r="LC13" s="128"/>
      <c r="LD13" s="128"/>
      <c r="LE13" s="128"/>
      <c r="LF13" s="128"/>
      <c r="LG13" s="128"/>
      <c r="LH13" s="128"/>
      <c r="LI13" s="128"/>
      <c r="LJ13" s="128"/>
      <c r="LK13" s="128"/>
      <c r="LL13" s="128"/>
      <c r="LM13" s="128"/>
      <c r="LN13" s="128"/>
      <c r="LO13" s="128"/>
      <c r="LP13" s="128"/>
      <c r="LQ13" s="128"/>
      <c r="LR13" s="128"/>
      <c r="LS13" s="128"/>
      <c r="LT13" s="128"/>
      <c r="LU13" s="128"/>
      <c r="LV13" s="128"/>
      <c r="LW13" s="128"/>
      <c r="LX13" s="128"/>
      <c r="LY13" s="128"/>
      <c r="LZ13" s="128"/>
      <c r="MA13" s="128"/>
      <c r="MB13" s="128"/>
      <c r="MC13" s="128"/>
      <c r="MD13" s="128"/>
      <c r="ME13" s="128"/>
      <c r="MF13" s="128"/>
      <c r="MG13" s="128"/>
      <c r="MH13" s="128"/>
      <c r="MI13" s="128"/>
      <c r="MJ13" s="128"/>
      <c r="MK13" s="128"/>
      <c r="ML13" s="128"/>
      <c r="MM13" s="128"/>
      <c r="MN13" s="128"/>
      <c r="MO13" s="128"/>
      <c r="MP13" s="128"/>
      <c r="MQ13" s="128"/>
      <c r="MR13" s="128"/>
      <c r="MS13" s="128"/>
      <c r="MT13" s="128"/>
      <c r="MU13" s="128"/>
      <c r="MV13" s="128"/>
      <c r="MW13" s="128"/>
      <c r="MX13" s="128"/>
      <c r="MY13" s="128"/>
      <c r="MZ13" s="128"/>
      <c r="NA13" s="128"/>
      <c r="NB13" s="128"/>
      <c r="NC13" s="128"/>
      <c r="ND13" s="128"/>
      <c r="NE13" s="128"/>
      <c r="NF13" s="128"/>
      <c r="NG13" s="128"/>
      <c r="NH13" s="128"/>
      <c r="NI13" s="128"/>
      <c r="NJ13" s="128"/>
      <c r="NK13" s="128"/>
      <c r="NL13" s="128"/>
      <c r="NM13" s="128"/>
      <c r="NN13" s="128"/>
      <c r="NO13" s="128"/>
      <c r="NP13" s="128"/>
      <c r="NQ13" s="128"/>
      <c r="NR13" s="128"/>
      <c r="NS13" s="128"/>
      <c r="NT13" s="128"/>
      <c r="NU13" s="128"/>
      <c r="NV13" s="128"/>
      <c r="NW13" s="128"/>
      <c r="NX13" s="128"/>
      <c r="NY13" s="128"/>
      <c r="NZ13" s="128"/>
      <c r="OA13" s="128"/>
      <c r="OB13" s="128"/>
      <c r="OC13" s="128"/>
      <c r="OD13" s="128"/>
      <c r="OE13" s="128"/>
      <c r="OF13" s="128"/>
      <c r="OG13" s="128"/>
      <c r="OH13" s="128"/>
      <c r="OI13" s="128"/>
      <c r="OJ13" s="128"/>
      <c r="OK13" s="128"/>
      <c r="OL13" s="128"/>
      <c r="OM13" s="128"/>
      <c r="ON13" s="128"/>
      <c r="OO13" s="128"/>
      <c r="OP13" s="128"/>
      <c r="OQ13" s="128"/>
      <c r="OR13" s="128"/>
      <c r="OS13" s="128"/>
      <c r="OT13" s="128"/>
      <c r="OU13" s="128"/>
      <c r="OV13" s="128"/>
      <c r="OW13" s="128"/>
      <c r="OX13" s="128"/>
      <c r="OY13" s="128"/>
      <c r="OZ13" s="128"/>
      <c r="PA13" s="128"/>
      <c r="PB13" s="128"/>
      <c r="PC13" s="128"/>
      <c r="PD13" s="128"/>
      <c r="PE13" s="128"/>
      <c r="PF13" s="128"/>
      <c r="PG13" s="128"/>
      <c r="PH13" s="128"/>
      <c r="PI13" s="128"/>
      <c r="PJ13" s="128"/>
      <c r="PK13" s="128"/>
      <c r="PL13" s="128"/>
      <c r="PM13" s="128"/>
      <c r="PN13" s="128"/>
      <c r="PO13" s="128"/>
      <c r="PP13" s="128"/>
      <c r="PQ13" s="128"/>
      <c r="PR13" s="128"/>
      <c r="PS13" s="128"/>
      <c r="PT13" s="128"/>
      <c r="PU13" s="128"/>
      <c r="PV13" s="128"/>
      <c r="PW13" s="128"/>
      <c r="PX13" s="128"/>
      <c r="PY13" s="128"/>
      <c r="PZ13" s="128"/>
      <c r="QA13" s="128"/>
      <c r="QB13" s="128"/>
      <c r="QC13" s="128"/>
      <c r="QD13" s="128"/>
      <c r="QE13" s="128"/>
      <c r="QF13" s="128"/>
      <c r="QG13" s="128"/>
      <c r="QH13" s="128"/>
      <c r="QI13" s="128"/>
      <c r="QJ13" s="128"/>
      <c r="QK13" s="128"/>
      <c r="QL13" s="128"/>
      <c r="QM13" s="128"/>
      <c r="QN13" s="128"/>
      <c r="QO13" s="128"/>
      <c r="QP13" s="128"/>
      <c r="QQ13" s="128"/>
      <c r="QR13" s="128"/>
      <c r="QS13" s="128"/>
      <c r="QT13" s="128"/>
      <c r="QU13" s="128"/>
      <c r="QV13" s="128"/>
      <c r="QW13" s="128"/>
      <c r="QX13" s="128"/>
      <c r="QY13" s="128"/>
      <c r="QZ13" s="128"/>
      <c r="RA13" s="128"/>
      <c r="RB13" s="128"/>
      <c r="RC13" s="128"/>
      <c r="RD13" s="128"/>
      <c r="RE13" s="128"/>
      <c r="RF13" s="128"/>
      <c r="RG13" s="128"/>
      <c r="RH13" s="128"/>
      <c r="RI13" s="128"/>
      <c r="RJ13" s="128"/>
      <c r="RK13" s="128"/>
      <c r="RL13" s="128"/>
      <c r="RM13" s="128"/>
      <c r="RN13" s="128"/>
      <c r="RO13" s="128"/>
      <c r="RP13" s="128"/>
      <c r="RQ13" s="128"/>
      <c r="RR13" s="128"/>
      <c r="RS13" s="128"/>
      <c r="RT13" s="128"/>
      <c r="RU13" s="128"/>
      <c r="RV13" s="128"/>
      <c r="RW13" s="128"/>
      <c r="RX13" s="128"/>
      <c r="RY13" s="128"/>
      <c r="RZ13" s="128"/>
      <c r="SA13" s="128"/>
      <c r="SB13" s="128"/>
      <c r="SC13" s="128"/>
      <c r="SD13" s="128"/>
      <c r="SE13" s="128"/>
      <c r="SF13" s="128"/>
      <c r="SG13" s="128"/>
      <c r="SH13" s="128"/>
      <c r="SI13" s="128"/>
      <c r="SJ13" s="128"/>
      <c r="SK13" s="128"/>
      <c r="SL13" s="128"/>
      <c r="SM13" s="128"/>
      <c r="SN13" s="128"/>
      <c r="SO13" s="128"/>
      <c r="SP13" s="128"/>
      <c r="SQ13" s="128"/>
      <c r="SR13" s="128"/>
      <c r="SS13" s="128"/>
      <c r="ST13" s="128"/>
      <c r="SU13" s="128"/>
      <c r="SV13" s="128"/>
      <c r="SW13" s="128"/>
      <c r="SX13" s="128"/>
      <c r="SY13" s="128"/>
      <c r="SZ13" s="128"/>
      <c r="TA13" s="128"/>
      <c r="TB13" s="128"/>
      <c r="TC13" s="128"/>
      <c r="TD13" s="128"/>
      <c r="TE13" s="128"/>
      <c r="TF13" s="128"/>
      <c r="TG13" s="128"/>
      <c r="TH13" s="128"/>
      <c r="TI13" s="128"/>
      <c r="TJ13" s="128"/>
      <c r="TK13" s="128"/>
      <c r="TL13" s="128"/>
      <c r="TM13" s="128"/>
      <c r="TN13" s="128"/>
      <c r="TO13" s="128"/>
      <c r="TP13" s="128"/>
      <c r="TQ13" s="128"/>
      <c r="TR13" s="128"/>
      <c r="TS13" s="128"/>
      <c r="TT13" s="128"/>
      <c r="TU13" s="128"/>
      <c r="TV13" s="128"/>
      <c r="TW13" s="128"/>
      <c r="TX13" s="128"/>
      <c r="TY13" s="128"/>
      <c r="TZ13" s="128"/>
      <c r="UA13" s="128"/>
      <c r="UB13" s="128"/>
      <c r="UC13" s="128"/>
      <c r="UD13" s="128"/>
      <c r="UE13" s="128"/>
      <c r="UF13" s="128"/>
      <c r="UG13" s="128"/>
      <c r="UH13" s="128"/>
      <c r="UI13" s="128"/>
      <c r="UJ13" s="128"/>
      <c r="UK13" s="128"/>
      <c r="UL13" s="128"/>
      <c r="UM13" s="128"/>
      <c r="UN13" s="128"/>
      <c r="UO13" s="128"/>
      <c r="UP13" s="128"/>
      <c r="UQ13" s="128"/>
      <c r="UR13" s="128"/>
      <c r="US13" s="128"/>
      <c r="UT13" s="128"/>
      <c r="UU13" s="128"/>
      <c r="UV13" s="128"/>
      <c r="UW13" s="128"/>
      <c r="UX13" s="128"/>
      <c r="UY13" s="128"/>
      <c r="UZ13" s="128"/>
      <c r="VA13" s="128"/>
      <c r="VB13" s="128"/>
      <c r="VC13" s="128"/>
      <c r="VD13" s="128"/>
      <c r="VE13" s="128"/>
      <c r="VF13" s="128"/>
      <c r="VG13" s="128"/>
      <c r="VH13" s="128"/>
      <c r="VI13" s="128"/>
      <c r="VJ13" s="128"/>
      <c r="VK13" s="128"/>
      <c r="VL13" s="128"/>
      <c r="VM13" s="128"/>
      <c r="VN13" s="128"/>
      <c r="VO13" s="128"/>
      <c r="VP13" s="128"/>
      <c r="VQ13" s="128"/>
      <c r="VR13" s="128"/>
      <c r="VS13" s="128"/>
      <c r="VT13" s="128"/>
      <c r="VU13" s="128"/>
      <c r="VV13" s="128"/>
      <c r="VW13" s="128"/>
      <c r="VX13" s="128"/>
      <c r="VY13" s="128"/>
      <c r="VZ13" s="128"/>
      <c r="WA13" s="128"/>
      <c r="WB13" s="128"/>
      <c r="WC13" s="128"/>
      <c r="WD13" s="128"/>
      <c r="WE13" s="128"/>
      <c r="WF13" s="128"/>
      <c r="WG13" s="128"/>
      <c r="WH13" s="128"/>
      <c r="WI13" s="128"/>
      <c r="WJ13" s="128"/>
      <c r="WK13" s="128"/>
      <c r="WL13" s="128"/>
      <c r="WM13" s="128"/>
      <c r="WN13" s="128"/>
      <c r="WO13" s="128"/>
      <c r="WP13" s="128"/>
      <c r="WQ13" s="128"/>
      <c r="WR13" s="128"/>
      <c r="WS13" s="128"/>
      <c r="WT13" s="128"/>
      <c r="WU13" s="128"/>
      <c r="WV13" s="128"/>
      <c r="WW13" s="128"/>
      <c r="WX13" s="128"/>
      <c r="WY13" s="128"/>
      <c r="WZ13" s="128"/>
      <c r="XA13" s="128"/>
      <c r="XB13" s="128"/>
      <c r="XC13" s="128"/>
      <c r="XD13" s="128"/>
      <c r="XE13" s="128"/>
      <c r="XF13" s="128"/>
      <c r="XG13" s="128"/>
      <c r="XH13" s="128"/>
      <c r="XI13" s="128"/>
      <c r="XJ13" s="128"/>
      <c r="XK13" s="128"/>
      <c r="XL13" s="128"/>
      <c r="XM13" s="128"/>
      <c r="XN13" s="128"/>
      <c r="XO13" s="128"/>
      <c r="XP13" s="128"/>
      <c r="XQ13" s="128"/>
      <c r="XR13" s="128"/>
      <c r="XS13" s="128"/>
      <c r="XT13" s="128"/>
      <c r="XU13" s="128"/>
      <c r="XV13" s="128"/>
      <c r="XW13" s="128"/>
      <c r="XX13" s="128"/>
      <c r="XY13" s="128"/>
      <c r="XZ13" s="128"/>
      <c r="YA13" s="128"/>
      <c r="YB13" s="128"/>
      <c r="YC13" s="128"/>
      <c r="YD13" s="128"/>
      <c r="YE13" s="128"/>
      <c r="YF13" s="128"/>
      <c r="YG13" s="128"/>
      <c r="YH13" s="128"/>
      <c r="YI13" s="128"/>
      <c r="YJ13" s="128"/>
      <c r="YK13" s="128"/>
      <c r="YL13" s="128"/>
      <c r="YM13" s="128"/>
      <c r="YN13" s="128"/>
      <c r="YO13" s="128"/>
      <c r="YP13" s="128"/>
      <c r="YQ13" s="128"/>
      <c r="YR13" s="128"/>
      <c r="YS13" s="128"/>
      <c r="YT13" s="128"/>
      <c r="YU13" s="128"/>
      <c r="YV13" s="128"/>
      <c r="YW13" s="128"/>
      <c r="YX13" s="128"/>
      <c r="YY13" s="128"/>
      <c r="YZ13" s="128"/>
      <c r="ZA13" s="128"/>
      <c r="ZB13" s="128"/>
      <c r="ZC13" s="128"/>
      <c r="ZD13" s="128"/>
      <c r="ZE13" s="128"/>
      <c r="ZF13" s="128"/>
      <c r="ZG13" s="128"/>
      <c r="ZH13" s="128"/>
      <c r="ZI13" s="128"/>
      <c r="ZJ13" s="128"/>
      <c r="ZK13" s="128"/>
      <c r="ZL13" s="128"/>
      <c r="ZM13" s="128"/>
      <c r="ZN13" s="128"/>
      <c r="ZO13" s="128"/>
      <c r="ZP13" s="128"/>
      <c r="ZQ13" s="128"/>
      <c r="ZR13" s="128"/>
      <c r="ZS13" s="128"/>
      <c r="ZT13" s="128"/>
      <c r="ZU13" s="128"/>
      <c r="ZV13" s="128"/>
      <c r="ZW13" s="128"/>
      <c r="ZX13" s="128"/>
      <c r="ZY13" s="128"/>
      <c r="ZZ13" s="128"/>
      <c r="AAA13" s="128"/>
      <c r="AAB13" s="128"/>
      <c r="AAC13" s="128"/>
      <c r="AAD13" s="128"/>
      <c r="AAE13" s="128"/>
      <c r="AAF13" s="128"/>
      <c r="AAG13" s="128"/>
      <c r="AAH13" s="128"/>
      <c r="AAI13" s="128"/>
      <c r="AAJ13" s="128"/>
      <c r="AAK13" s="128"/>
      <c r="AAL13" s="128"/>
      <c r="AAM13" s="128"/>
      <c r="AAN13" s="128"/>
      <c r="AAO13" s="128"/>
      <c r="AAP13" s="128"/>
      <c r="AAQ13" s="128"/>
      <c r="AAR13" s="128"/>
      <c r="AAS13" s="128"/>
      <c r="AAT13" s="128"/>
      <c r="AAU13" s="128"/>
      <c r="AAV13" s="128"/>
      <c r="AAW13" s="128"/>
      <c r="AAX13" s="128"/>
      <c r="AAY13" s="128"/>
      <c r="AAZ13" s="128"/>
      <c r="ABA13" s="128"/>
      <c r="ABB13" s="128"/>
      <c r="ABC13" s="128"/>
      <c r="ABD13" s="128"/>
      <c r="ABE13" s="128"/>
      <c r="ABF13" s="128"/>
      <c r="ABG13" s="128"/>
      <c r="ABH13" s="128"/>
      <c r="ABI13" s="128"/>
      <c r="ABJ13" s="128"/>
      <c r="ABK13" s="128"/>
      <c r="ABL13" s="128"/>
      <c r="ABM13" s="128"/>
      <c r="ABN13" s="128"/>
      <c r="ABO13" s="128"/>
      <c r="ABP13" s="128"/>
      <c r="ABQ13" s="128"/>
      <c r="ABR13" s="128"/>
      <c r="ABS13" s="128"/>
      <c r="ABT13" s="128"/>
      <c r="ABU13" s="128"/>
      <c r="ABV13" s="128"/>
      <c r="ABW13" s="128"/>
      <c r="ABX13" s="128"/>
      <c r="ABY13" s="128"/>
      <c r="ABZ13" s="128"/>
      <c r="ACA13" s="128"/>
      <c r="ACB13" s="128"/>
      <c r="ACC13" s="128"/>
      <c r="ACD13" s="128"/>
      <c r="ACE13" s="128"/>
      <c r="ACF13" s="128"/>
      <c r="ACG13" s="128"/>
      <c r="ACH13" s="128"/>
      <c r="ACI13" s="128"/>
      <c r="ACJ13" s="128"/>
      <c r="ACK13" s="128"/>
      <c r="ACL13" s="128"/>
      <c r="ACM13" s="128"/>
      <c r="ACN13" s="128"/>
      <c r="ACO13" s="128"/>
      <c r="ACP13" s="128"/>
      <c r="ACQ13" s="128"/>
      <c r="ACR13" s="128"/>
      <c r="ACS13" s="128"/>
      <c r="ACT13" s="128"/>
      <c r="ACU13" s="128"/>
      <c r="ACV13" s="128"/>
      <c r="ACW13" s="128"/>
      <c r="ACX13" s="128"/>
      <c r="ACY13" s="128"/>
      <c r="ACZ13" s="128"/>
      <c r="ADA13" s="128"/>
      <c r="ADB13" s="128"/>
      <c r="ADC13" s="128"/>
      <c r="ADD13" s="128"/>
      <c r="ADE13" s="128"/>
      <c r="ADF13" s="128"/>
      <c r="ADG13" s="128"/>
      <c r="ADH13" s="128"/>
      <c r="ADI13" s="128"/>
      <c r="ADJ13" s="128"/>
      <c r="ADK13" s="128"/>
      <c r="ADL13" s="128"/>
      <c r="ADM13" s="128"/>
      <c r="ADN13" s="128"/>
      <c r="ADO13" s="128"/>
      <c r="ADP13" s="128"/>
      <c r="ADQ13" s="128"/>
      <c r="ADR13" s="128"/>
      <c r="ADS13" s="128"/>
      <c r="ADT13" s="128"/>
      <c r="ADU13" s="128"/>
      <c r="ADV13" s="128"/>
      <c r="ADW13" s="128"/>
      <c r="ADX13" s="128"/>
      <c r="ADY13" s="128"/>
      <c r="ADZ13" s="128"/>
      <c r="AEA13" s="128"/>
      <c r="AEB13" s="128"/>
      <c r="AEC13" s="128"/>
      <c r="AED13" s="128"/>
      <c r="AEE13" s="128"/>
      <c r="AEF13" s="128"/>
      <c r="AEG13" s="128"/>
      <c r="AEH13" s="128"/>
      <c r="AEI13" s="128"/>
      <c r="AEJ13" s="128"/>
      <c r="AEK13" s="128"/>
      <c r="AEL13" s="128"/>
      <c r="AEM13" s="128"/>
      <c r="AEN13" s="128"/>
      <c r="AEO13" s="128"/>
      <c r="AEP13" s="128"/>
      <c r="AEQ13" s="128"/>
      <c r="AER13" s="128"/>
      <c r="AES13" s="128"/>
      <c r="AET13" s="128"/>
      <c r="AEU13" s="128"/>
      <c r="AEV13" s="128"/>
      <c r="AEW13" s="128"/>
      <c r="AEX13" s="128"/>
      <c r="AEY13" s="128"/>
      <c r="AEZ13" s="128"/>
      <c r="AFA13" s="128"/>
      <c r="AFB13" s="128"/>
      <c r="AFC13" s="128"/>
      <c r="AFD13" s="128"/>
      <c r="AFE13" s="128"/>
      <c r="AFF13" s="128"/>
      <c r="AFG13" s="128"/>
      <c r="AFH13" s="128"/>
      <c r="AFI13" s="128"/>
      <c r="AFJ13" s="128"/>
      <c r="AFK13" s="128"/>
      <c r="AFL13" s="128"/>
      <c r="AFM13" s="128"/>
      <c r="AFN13" s="128"/>
      <c r="AFO13" s="128"/>
      <c r="AFP13" s="128"/>
      <c r="AFQ13" s="128"/>
      <c r="AFR13" s="128"/>
      <c r="AFS13" s="128"/>
      <c r="AFT13" s="128"/>
      <c r="AFU13" s="128"/>
      <c r="AFV13" s="128"/>
      <c r="AFW13" s="128"/>
      <c r="AFX13" s="128"/>
      <c r="AFY13" s="128"/>
      <c r="AFZ13" s="128"/>
      <c r="AGA13" s="128"/>
      <c r="AGB13" s="128"/>
      <c r="AGC13" s="128"/>
      <c r="AGD13" s="128"/>
      <c r="AGE13" s="128"/>
      <c r="AGF13" s="128"/>
      <c r="AGG13" s="128"/>
      <c r="AGH13" s="128"/>
      <c r="AGI13" s="128"/>
      <c r="AGJ13" s="128"/>
      <c r="AGK13" s="128"/>
      <c r="AGL13" s="128"/>
      <c r="AGM13" s="128"/>
      <c r="AGN13" s="128"/>
      <c r="AGO13" s="128"/>
      <c r="AGP13" s="128"/>
      <c r="AGQ13" s="128"/>
      <c r="AGR13" s="128"/>
      <c r="AGS13" s="128"/>
      <c r="AGT13" s="128"/>
      <c r="AGU13" s="128"/>
      <c r="AGV13" s="128"/>
      <c r="AGW13" s="128"/>
      <c r="AGX13" s="128"/>
      <c r="AGY13" s="128"/>
      <c r="AGZ13" s="128"/>
      <c r="AHA13" s="128"/>
      <c r="AHB13" s="128"/>
      <c r="AHC13" s="128"/>
      <c r="AHD13" s="128"/>
      <c r="AHE13" s="128"/>
      <c r="AHF13" s="128"/>
      <c r="AHG13" s="128"/>
      <c r="AHH13" s="128"/>
      <c r="AHI13" s="128"/>
      <c r="AHJ13" s="128"/>
      <c r="AHK13" s="128"/>
      <c r="AHL13" s="128"/>
      <c r="AHM13" s="128"/>
      <c r="AHN13" s="128"/>
      <c r="AHO13" s="128"/>
      <c r="AHP13" s="128"/>
      <c r="AHQ13" s="128"/>
      <c r="AHR13" s="128"/>
      <c r="AHS13" s="128"/>
      <c r="AHT13" s="128"/>
      <c r="AHU13" s="128"/>
      <c r="AHV13" s="128"/>
      <c r="AHW13" s="128"/>
      <c r="AHX13" s="128"/>
      <c r="AHY13" s="128"/>
      <c r="AHZ13" s="128"/>
      <c r="AIA13" s="128"/>
      <c r="AIB13" s="128"/>
      <c r="AIC13" s="128"/>
      <c r="AID13" s="128"/>
      <c r="AIE13" s="128"/>
      <c r="AIF13" s="128"/>
      <c r="AIG13" s="128"/>
      <c r="AIH13" s="128"/>
      <c r="AII13" s="128"/>
      <c r="AIJ13" s="128"/>
      <c r="AIK13" s="128"/>
      <c r="AIL13" s="128"/>
      <c r="AIM13" s="128"/>
      <c r="AIN13" s="128"/>
      <c r="AIO13" s="128"/>
      <c r="AIP13" s="128"/>
      <c r="AIQ13" s="128"/>
      <c r="AIR13" s="128"/>
      <c r="AIS13" s="128"/>
      <c r="AIT13" s="128"/>
      <c r="AIU13" s="128"/>
      <c r="AIV13" s="128"/>
      <c r="AIW13" s="128"/>
      <c r="AIX13" s="128"/>
      <c r="AIY13" s="128"/>
      <c r="AIZ13" s="128"/>
      <c r="AJA13" s="128"/>
      <c r="AJB13" s="128"/>
      <c r="AJC13" s="128"/>
      <c r="AJD13" s="128"/>
      <c r="AJE13" s="128"/>
      <c r="AJF13" s="128"/>
      <c r="AJG13" s="128"/>
      <c r="AJH13" s="128"/>
      <c r="AJI13" s="128"/>
      <c r="AJJ13" s="128"/>
      <c r="AJK13" s="128"/>
      <c r="AJL13" s="128"/>
      <c r="AJM13" s="128"/>
      <c r="AJN13" s="128"/>
      <c r="AJO13" s="128"/>
      <c r="AJP13" s="128"/>
      <c r="AJQ13" s="128"/>
      <c r="AJR13" s="128"/>
      <c r="AJS13" s="128"/>
      <c r="AJT13" s="128"/>
      <c r="AJU13" s="128"/>
      <c r="AJV13" s="128"/>
      <c r="AJW13" s="128"/>
      <c r="AJX13" s="128"/>
      <c r="AJY13" s="128"/>
      <c r="AJZ13" s="128"/>
      <c r="AKA13" s="128"/>
      <c r="AKB13" s="128"/>
      <c r="AKC13" s="128"/>
      <c r="AKD13" s="128"/>
      <c r="AKE13" s="128"/>
      <c r="AKF13" s="128"/>
      <c r="AKG13" s="128"/>
      <c r="AKH13" s="128"/>
      <c r="AKI13" s="128"/>
      <c r="AKJ13" s="128"/>
      <c r="AKK13" s="128"/>
      <c r="AKL13" s="128"/>
      <c r="AKM13" s="128"/>
      <c r="AKN13" s="128"/>
      <c r="AKO13" s="128"/>
      <c r="AKP13" s="128"/>
      <c r="AKQ13" s="128"/>
      <c r="AKR13" s="128"/>
      <c r="AKS13" s="128"/>
      <c r="AKT13" s="128"/>
      <c r="AKU13" s="128"/>
      <c r="AKV13" s="128"/>
      <c r="AKW13" s="128"/>
      <c r="AKX13" s="128"/>
      <c r="AKY13" s="128"/>
      <c r="AKZ13" s="128"/>
      <c r="ALA13" s="128"/>
      <c r="ALB13" s="128"/>
      <c r="ALC13" s="128"/>
      <c r="ALD13" s="128"/>
      <c r="ALE13" s="128"/>
      <c r="ALF13" s="128"/>
      <c r="ALG13" s="128"/>
      <c r="ALH13" s="128"/>
      <c r="ALI13" s="128"/>
      <c r="ALJ13" s="128"/>
      <c r="ALK13" s="128"/>
      <c r="ALL13" s="128"/>
      <c r="ALM13" s="128"/>
      <c r="ALN13" s="128"/>
      <c r="ALO13" s="128"/>
      <c r="ALP13" s="128"/>
      <c r="ALQ13" s="128"/>
      <c r="ALR13" s="128"/>
      <c r="ALS13" s="128"/>
      <c r="ALT13" s="128"/>
      <c r="ALU13" s="128"/>
      <c r="ALV13" s="128"/>
      <c r="ALW13" s="128"/>
      <c r="ALX13" s="128"/>
      <c r="ALY13" s="128"/>
      <c r="ALZ13" s="128"/>
      <c r="AMA13" s="128"/>
      <c r="AMB13" s="128"/>
      <c r="AMC13" s="128"/>
      <c r="AMD13" s="128"/>
      <c r="AME13" s="128"/>
      <c r="AMF13" s="128"/>
      <c r="AMG13" s="128"/>
      <c r="AMH13" s="128"/>
      <c r="AMI13" s="128"/>
      <c r="AMJ13" s="128"/>
      <c r="AMK13" s="128"/>
      <c r="AML13" s="128"/>
      <c r="AMM13" s="128"/>
      <c r="AMN13" s="128"/>
      <c r="AMO13" s="128"/>
      <c r="AMP13" s="128"/>
      <c r="AMQ13" s="128"/>
      <c r="AMR13" s="128"/>
      <c r="AMS13" s="128"/>
      <c r="AMT13" s="128"/>
      <c r="AMU13" s="128"/>
      <c r="AMV13" s="128"/>
      <c r="AMW13" s="128"/>
      <c r="AMX13" s="128"/>
      <c r="AMY13" s="128"/>
      <c r="AMZ13" s="128"/>
      <c r="ANA13" s="128"/>
      <c r="ANB13" s="128"/>
      <c r="ANC13" s="128"/>
      <c r="AND13" s="128"/>
      <c r="ANE13" s="128"/>
      <c r="ANF13" s="128"/>
      <c r="ANG13" s="128"/>
      <c r="ANH13" s="128"/>
      <c r="ANI13" s="128"/>
      <c r="ANJ13" s="128"/>
      <c r="ANK13" s="128"/>
      <c r="ANL13" s="128"/>
      <c r="ANM13" s="128"/>
      <c r="ANN13" s="128"/>
      <c r="ANO13" s="128"/>
      <c r="ANP13" s="128"/>
      <c r="ANQ13" s="128"/>
      <c r="ANR13" s="128"/>
      <c r="ANS13" s="128"/>
      <c r="ANT13" s="128"/>
      <c r="ANU13" s="128"/>
      <c r="ANV13" s="128"/>
      <c r="ANW13" s="128"/>
      <c r="ANX13" s="128"/>
      <c r="ANY13" s="128"/>
      <c r="ANZ13" s="128"/>
      <c r="AOA13" s="128"/>
      <c r="AOB13" s="128"/>
      <c r="AOC13" s="128"/>
      <c r="AOD13" s="128"/>
      <c r="AOE13" s="128"/>
      <c r="AOF13" s="128"/>
      <c r="AOG13" s="128"/>
      <c r="AOH13" s="128"/>
      <c r="AOI13" s="128"/>
      <c r="AOJ13" s="128"/>
      <c r="AOK13" s="128"/>
      <c r="AOL13" s="128"/>
      <c r="AOM13" s="128"/>
      <c r="AON13" s="128"/>
      <c r="AOO13" s="128"/>
      <c r="AOP13" s="128"/>
      <c r="AOQ13" s="128"/>
      <c r="AOR13" s="128"/>
      <c r="AOS13" s="128"/>
      <c r="AOT13" s="128"/>
      <c r="AOU13" s="128"/>
      <c r="AOV13" s="128"/>
      <c r="AOW13" s="128"/>
      <c r="AOX13" s="128"/>
      <c r="AOY13" s="128"/>
      <c r="AOZ13" s="128"/>
      <c r="APA13" s="128"/>
      <c r="APB13" s="128"/>
      <c r="APC13" s="128"/>
      <c r="APD13" s="128"/>
      <c r="APE13" s="128"/>
      <c r="APF13" s="128"/>
      <c r="APG13" s="128"/>
      <c r="APH13" s="128"/>
      <c r="API13" s="128"/>
      <c r="APJ13" s="128"/>
      <c r="APK13" s="128"/>
      <c r="APL13" s="128"/>
      <c r="APM13" s="128"/>
      <c r="APN13" s="128"/>
      <c r="APO13" s="128"/>
      <c r="APP13" s="128"/>
      <c r="APQ13" s="128"/>
      <c r="APR13" s="128"/>
      <c r="APS13" s="128"/>
      <c r="APT13" s="128"/>
      <c r="APU13" s="128"/>
      <c r="APV13" s="128"/>
      <c r="APW13" s="128"/>
      <c r="APX13" s="128"/>
      <c r="APY13" s="128"/>
      <c r="APZ13" s="128"/>
      <c r="AQA13" s="128"/>
      <c r="AQB13" s="128"/>
      <c r="AQC13" s="128"/>
      <c r="AQD13" s="128"/>
      <c r="AQE13" s="128"/>
      <c r="AQF13" s="128"/>
      <c r="AQG13" s="128"/>
      <c r="AQH13" s="128"/>
      <c r="AQI13" s="128"/>
      <c r="AQJ13" s="128"/>
      <c r="AQK13" s="128"/>
      <c r="AQL13" s="128"/>
      <c r="AQM13" s="128"/>
      <c r="AQN13" s="128"/>
      <c r="AQO13" s="128"/>
      <c r="AQP13" s="128"/>
      <c r="AQQ13" s="128"/>
      <c r="AQR13" s="128"/>
      <c r="AQS13" s="128"/>
      <c r="AQT13" s="128"/>
      <c r="AQU13" s="128"/>
      <c r="AQV13" s="128"/>
      <c r="AQW13" s="128"/>
      <c r="AQX13" s="128"/>
      <c r="AQY13" s="128"/>
      <c r="AQZ13" s="128"/>
      <c r="ARA13" s="128"/>
      <c r="ARB13" s="128"/>
      <c r="ARC13" s="128"/>
      <c r="ARD13" s="128"/>
      <c r="ARE13" s="128"/>
      <c r="ARF13" s="128"/>
      <c r="ARG13" s="128"/>
      <c r="ARH13" s="128"/>
      <c r="ARI13" s="128"/>
      <c r="ARJ13" s="128"/>
      <c r="ARK13" s="128"/>
      <c r="ARL13" s="128"/>
      <c r="ARM13" s="128"/>
      <c r="ARN13" s="128"/>
      <c r="ARO13" s="128"/>
      <c r="ARP13" s="128"/>
      <c r="ARQ13" s="128"/>
      <c r="ARR13" s="128"/>
      <c r="ARS13" s="128"/>
      <c r="ART13" s="128"/>
      <c r="ARU13" s="128"/>
      <c r="ARV13" s="128"/>
      <c r="ARW13" s="128"/>
      <c r="ARX13" s="128"/>
      <c r="ARY13" s="128"/>
      <c r="ARZ13" s="128"/>
      <c r="ASA13" s="128"/>
      <c r="ASB13" s="128"/>
      <c r="ASC13" s="128"/>
      <c r="ASD13" s="128"/>
      <c r="ASE13" s="128"/>
      <c r="ASF13" s="128"/>
      <c r="ASG13" s="128"/>
      <c r="ASH13" s="128"/>
      <c r="ASI13" s="128"/>
      <c r="ASJ13" s="128"/>
      <c r="ASK13" s="128"/>
      <c r="ASL13" s="128"/>
      <c r="ASM13" s="128"/>
      <c r="ASN13" s="128"/>
      <c r="ASO13" s="128"/>
      <c r="ASP13" s="128"/>
      <c r="ASQ13" s="128"/>
      <c r="ASR13" s="128"/>
      <c r="ASS13" s="128"/>
      <c r="AST13" s="128"/>
      <c r="ASU13" s="128"/>
      <c r="ASV13" s="128"/>
      <c r="ASW13" s="128"/>
      <c r="ASX13" s="128"/>
      <c r="ASY13" s="128"/>
      <c r="ASZ13" s="128"/>
      <c r="ATA13" s="128"/>
      <c r="ATB13" s="128"/>
      <c r="ATC13" s="128"/>
      <c r="ATD13" s="128"/>
      <c r="ATE13" s="128"/>
      <c r="ATF13" s="128"/>
      <c r="ATG13" s="128"/>
      <c r="ATH13" s="128"/>
      <c r="ATI13" s="128"/>
      <c r="ATJ13" s="128"/>
      <c r="ATK13" s="128"/>
      <c r="ATL13" s="128"/>
      <c r="ATM13" s="128"/>
      <c r="ATN13" s="128"/>
      <c r="ATO13" s="128"/>
      <c r="ATP13" s="128"/>
      <c r="ATQ13" s="128"/>
      <c r="ATR13" s="128"/>
      <c r="ATS13" s="128"/>
      <c r="ATT13" s="128"/>
      <c r="ATU13" s="128"/>
      <c r="ATV13" s="128"/>
      <c r="ATW13" s="128"/>
      <c r="ATX13" s="128"/>
      <c r="ATY13" s="128"/>
      <c r="ATZ13" s="128"/>
      <c r="AUA13" s="128"/>
      <c r="AUB13" s="128"/>
      <c r="AUC13" s="128"/>
      <c r="AUD13" s="128"/>
      <c r="AUE13" s="128"/>
      <c r="AUF13" s="128"/>
      <c r="AUG13" s="128"/>
      <c r="AUH13" s="128"/>
      <c r="AUI13" s="128"/>
      <c r="AUJ13" s="128"/>
      <c r="AUK13" s="128"/>
      <c r="AUL13" s="128"/>
      <c r="AUM13" s="128"/>
      <c r="AUN13" s="128"/>
      <c r="AUO13" s="128"/>
      <c r="AUP13" s="128"/>
      <c r="AUQ13" s="128"/>
      <c r="AUR13" s="128"/>
      <c r="AUS13" s="128"/>
      <c r="AUT13" s="128"/>
      <c r="AUU13" s="128"/>
      <c r="AUV13" s="128"/>
      <c r="AUW13" s="128"/>
      <c r="AUX13" s="128"/>
      <c r="AUY13" s="128"/>
      <c r="AUZ13" s="128"/>
      <c r="AVA13" s="128"/>
      <c r="AVB13" s="128"/>
      <c r="AVC13" s="128"/>
      <c r="AVD13" s="128"/>
      <c r="AVE13" s="128"/>
      <c r="AVF13" s="128"/>
      <c r="AVG13" s="128"/>
      <c r="AVH13" s="128"/>
      <c r="AVI13" s="128"/>
      <c r="AVJ13" s="128"/>
      <c r="AVK13" s="128"/>
      <c r="AVL13" s="128"/>
      <c r="AVM13" s="128"/>
      <c r="AVN13" s="128"/>
      <c r="AVO13" s="128"/>
      <c r="AVP13" s="128"/>
      <c r="AVQ13" s="128"/>
      <c r="AVR13" s="128"/>
      <c r="AVS13" s="128"/>
      <c r="AVT13" s="128"/>
      <c r="AVU13" s="128"/>
      <c r="AVV13" s="128"/>
      <c r="AVW13" s="128"/>
      <c r="AVX13" s="128"/>
      <c r="AVY13" s="128"/>
      <c r="AVZ13" s="128"/>
      <c r="AWA13" s="128"/>
      <c r="AWB13" s="128"/>
      <c r="AWC13" s="128"/>
      <c r="AWD13" s="128"/>
      <c r="AWE13" s="128"/>
      <c r="AWF13" s="128"/>
      <c r="AWG13" s="128"/>
      <c r="AWH13" s="128"/>
      <c r="AWI13" s="128"/>
      <c r="AWJ13" s="128"/>
      <c r="AWK13" s="128"/>
      <c r="AWL13" s="128"/>
      <c r="AWM13" s="128"/>
      <c r="AWN13" s="128"/>
      <c r="AWO13" s="128"/>
      <c r="AWP13" s="128"/>
      <c r="AWQ13" s="128"/>
      <c r="AWR13" s="128"/>
      <c r="AWS13" s="128"/>
      <c r="AWT13" s="128"/>
      <c r="AWU13" s="128"/>
      <c r="AWV13" s="128"/>
      <c r="AWW13" s="128"/>
      <c r="AWX13" s="128"/>
      <c r="AWY13" s="128"/>
      <c r="AWZ13" s="128"/>
      <c r="AXA13" s="128"/>
      <c r="AXB13" s="128"/>
      <c r="AXC13" s="128"/>
      <c r="AXD13" s="128"/>
      <c r="AXE13" s="128"/>
      <c r="AXF13" s="128"/>
      <c r="AXG13" s="128"/>
      <c r="AXH13" s="128"/>
      <c r="AXI13" s="128"/>
      <c r="AXJ13" s="128"/>
      <c r="AXK13" s="128"/>
      <c r="AXL13" s="128"/>
      <c r="AXM13" s="128"/>
      <c r="AXN13" s="128"/>
      <c r="AXO13" s="128"/>
      <c r="AXP13" s="128"/>
      <c r="AXQ13" s="128"/>
      <c r="AXR13" s="128"/>
      <c r="AXS13" s="128"/>
      <c r="AXT13" s="128"/>
      <c r="AXU13" s="128"/>
      <c r="AXV13" s="128"/>
      <c r="AXW13" s="128"/>
      <c r="AXX13" s="128"/>
      <c r="AXY13" s="128"/>
      <c r="AXZ13" s="128"/>
      <c r="AYA13" s="128"/>
      <c r="AYB13" s="128"/>
      <c r="AYC13" s="128"/>
      <c r="AYD13" s="128"/>
      <c r="AYE13" s="128"/>
      <c r="AYF13" s="128"/>
      <c r="AYG13" s="128"/>
      <c r="AYH13" s="128"/>
      <c r="AYI13" s="128"/>
      <c r="AYJ13" s="128"/>
      <c r="AYK13" s="128"/>
      <c r="AYL13" s="128"/>
      <c r="AYM13" s="128"/>
      <c r="AYN13" s="128"/>
      <c r="AYO13" s="128"/>
      <c r="AYP13" s="128"/>
      <c r="AYQ13" s="128"/>
      <c r="AYR13" s="128"/>
      <c r="AYS13" s="128"/>
      <c r="AYT13" s="128"/>
      <c r="AYU13" s="128"/>
      <c r="AYV13" s="128"/>
      <c r="AYW13" s="128"/>
      <c r="AYX13" s="128"/>
      <c r="AYY13" s="128"/>
      <c r="AYZ13" s="128"/>
      <c r="AZA13" s="128"/>
      <c r="AZB13" s="128"/>
      <c r="AZC13" s="128"/>
      <c r="AZD13" s="128"/>
      <c r="AZE13" s="128"/>
      <c r="AZF13" s="128"/>
      <c r="AZG13" s="128"/>
      <c r="AZH13" s="128"/>
      <c r="AZI13" s="128"/>
      <c r="AZJ13" s="128"/>
      <c r="AZK13" s="128"/>
      <c r="AZL13" s="128"/>
      <c r="AZM13" s="128"/>
      <c r="AZN13" s="128"/>
      <c r="AZO13" s="128"/>
      <c r="AZP13" s="128"/>
      <c r="AZQ13" s="128"/>
      <c r="AZR13" s="128"/>
      <c r="AZS13" s="128"/>
      <c r="AZT13" s="128"/>
      <c r="AZU13" s="128"/>
      <c r="AZV13" s="128"/>
      <c r="AZW13" s="128"/>
      <c r="AZX13" s="128"/>
      <c r="AZY13" s="128"/>
      <c r="AZZ13" s="128"/>
      <c r="BAA13" s="128"/>
      <c r="BAB13" s="128"/>
      <c r="BAC13" s="128"/>
      <c r="BAD13" s="128"/>
      <c r="BAE13" s="128"/>
      <c r="BAF13" s="128"/>
      <c r="BAG13" s="128"/>
      <c r="BAH13" s="128"/>
      <c r="BAI13" s="128"/>
      <c r="BAJ13" s="128"/>
      <c r="BAK13" s="128"/>
      <c r="BAL13" s="128"/>
      <c r="BAM13" s="128"/>
      <c r="BAN13" s="128"/>
      <c r="BAO13" s="128"/>
      <c r="BAP13" s="128"/>
      <c r="BAQ13" s="128"/>
      <c r="BAR13" s="128"/>
      <c r="BAS13" s="128"/>
      <c r="BAT13" s="128"/>
      <c r="BAU13" s="128"/>
      <c r="BAV13" s="128"/>
      <c r="BAW13" s="128"/>
      <c r="BAX13" s="128"/>
      <c r="BAY13" s="128"/>
      <c r="BAZ13" s="128"/>
      <c r="BBA13" s="128"/>
      <c r="BBB13" s="128"/>
      <c r="BBC13" s="128"/>
      <c r="BBD13" s="128"/>
      <c r="BBE13" s="128"/>
      <c r="BBF13" s="128"/>
      <c r="BBG13" s="128"/>
      <c r="BBH13" s="128"/>
      <c r="BBI13" s="128"/>
      <c r="BBJ13" s="128"/>
      <c r="BBK13" s="128"/>
      <c r="BBL13" s="128"/>
      <c r="BBM13" s="128"/>
      <c r="BBN13" s="128"/>
      <c r="BBO13" s="128"/>
      <c r="BBP13" s="128"/>
      <c r="BBQ13" s="128"/>
      <c r="BBR13" s="128"/>
      <c r="BBS13" s="128"/>
      <c r="BBT13" s="128"/>
      <c r="BBU13" s="128"/>
      <c r="BBV13" s="128"/>
      <c r="BBW13" s="128"/>
      <c r="BBX13" s="128"/>
      <c r="BBY13" s="128"/>
      <c r="BBZ13" s="128"/>
      <c r="BCA13" s="128"/>
      <c r="BCB13" s="128"/>
      <c r="BCC13" s="128"/>
      <c r="BCD13" s="128"/>
      <c r="BCE13" s="128"/>
      <c r="BCF13" s="128"/>
      <c r="BCG13" s="128"/>
      <c r="BCH13" s="128"/>
      <c r="BCI13" s="128"/>
      <c r="BCJ13" s="128"/>
      <c r="BCK13" s="128"/>
      <c r="BCL13" s="128"/>
      <c r="BCM13" s="128"/>
      <c r="BCN13" s="128"/>
      <c r="BCO13" s="128"/>
      <c r="BCP13" s="128"/>
      <c r="BCQ13" s="128"/>
      <c r="BCR13" s="128"/>
      <c r="BCS13" s="128"/>
      <c r="BCT13" s="128"/>
      <c r="BCU13" s="128"/>
      <c r="BCV13" s="128"/>
      <c r="BCW13" s="128"/>
      <c r="BCX13" s="128"/>
      <c r="BCY13" s="128"/>
      <c r="BCZ13" s="128"/>
      <c r="BDA13" s="128"/>
      <c r="BDB13" s="128"/>
      <c r="BDC13" s="128"/>
      <c r="BDD13" s="128"/>
      <c r="BDE13" s="128"/>
      <c r="BDF13" s="128"/>
      <c r="BDG13" s="128"/>
      <c r="BDH13" s="128"/>
      <c r="BDI13" s="128"/>
      <c r="BDJ13" s="128"/>
      <c r="BDK13" s="128"/>
      <c r="BDL13" s="128"/>
      <c r="BDM13" s="128"/>
      <c r="BDN13" s="128"/>
      <c r="BDO13" s="128"/>
      <c r="BDP13" s="128"/>
      <c r="BDQ13" s="128"/>
      <c r="BDR13" s="128"/>
      <c r="BDS13" s="128"/>
      <c r="BDT13" s="128"/>
      <c r="BDU13" s="128"/>
      <c r="BDV13" s="128"/>
      <c r="BDW13" s="128"/>
      <c r="BDX13" s="128"/>
      <c r="BDY13" s="128"/>
      <c r="BDZ13" s="128"/>
      <c r="BEA13" s="128"/>
      <c r="BEB13" s="128"/>
      <c r="BEC13" s="128"/>
      <c r="BED13" s="128"/>
      <c r="BEE13" s="128"/>
      <c r="BEF13" s="128"/>
      <c r="BEG13" s="128"/>
      <c r="BEH13" s="128"/>
      <c r="BEI13" s="128"/>
      <c r="BEJ13" s="128"/>
      <c r="BEK13" s="128"/>
      <c r="BEL13" s="128"/>
      <c r="BEM13" s="128"/>
      <c r="BEN13" s="128"/>
      <c r="BEO13" s="128"/>
      <c r="BEP13" s="128"/>
      <c r="BEQ13" s="128"/>
      <c r="BER13" s="128"/>
      <c r="BES13" s="128"/>
      <c r="BET13" s="128"/>
      <c r="BEU13" s="128"/>
      <c r="BEV13" s="128"/>
      <c r="BEW13" s="128"/>
      <c r="BEX13" s="128"/>
      <c r="BEY13" s="128"/>
      <c r="BEZ13" s="128"/>
      <c r="BFA13" s="128"/>
      <c r="BFB13" s="128"/>
      <c r="BFC13" s="128"/>
      <c r="BFD13" s="128"/>
      <c r="BFE13" s="128"/>
      <c r="BFF13" s="128"/>
      <c r="BFG13" s="128"/>
      <c r="BFH13" s="128"/>
      <c r="BFI13" s="128"/>
      <c r="BFJ13" s="128"/>
      <c r="BFK13" s="128"/>
      <c r="BFL13" s="128"/>
      <c r="BFM13" s="128"/>
      <c r="BFN13" s="128"/>
      <c r="BFO13" s="128"/>
      <c r="BFP13" s="128"/>
      <c r="BFQ13" s="128"/>
      <c r="BFR13" s="128"/>
      <c r="BFS13" s="128"/>
      <c r="BFT13" s="128"/>
      <c r="BFU13" s="128"/>
      <c r="BFV13" s="128"/>
      <c r="BFW13" s="128"/>
      <c r="BFX13" s="128"/>
      <c r="BFY13" s="128"/>
      <c r="BFZ13" s="128"/>
      <c r="BGA13" s="128"/>
      <c r="BGB13" s="128"/>
      <c r="BGC13" s="128"/>
      <c r="BGD13" s="128"/>
      <c r="BGE13" s="128"/>
      <c r="BGF13" s="128"/>
      <c r="BGG13" s="128"/>
      <c r="BGH13" s="128"/>
      <c r="BGI13" s="128"/>
      <c r="BGJ13" s="128"/>
      <c r="BGK13" s="128"/>
      <c r="BGL13" s="128"/>
      <c r="BGM13" s="128"/>
      <c r="BGN13" s="128"/>
      <c r="BGO13" s="128"/>
      <c r="BGP13" s="128"/>
      <c r="BGQ13" s="128"/>
      <c r="BGR13" s="128"/>
      <c r="BGS13" s="128"/>
      <c r="BGT13" s="128"/>
      <c r="BGU13" s="128"/>
      <c r="BGV13" s="128"/>
      <c r="BGW13" s="128"/>
      <c r="BGX13" s="128"/>
      <c r="BGY13" s="128"/>
      <c r="BGZ13" s="128"/>
      <c r="BHA13" s="128"/>
      <c r="BHB13" s="128"/>
      <c r="BHC13" s="128"/>
      <c r="BHD13" s="128"/>
      <c r="BHE13" s="128"/>
      <c r="BHF13" s="128"/>
      <c r="BHG13" s="128"/>
      <c r="BHH13" s="128"/>
      <c r="BHI13" s="128"/>
      <c r="BHJ13" s="128"/>
      <c r="BHK13" s="128"/>
      <c r="BHL13" s="128"/>
      <c r="BHM13" s="128"/>
      <c r="BHN13" s="128"/>
      <c r="BHO13" s="128"/>
      <c r="BHP13" s="128"/>
      <c r="BHQ13" s="128"/>
      <c r="BHR13" s="128"/>
      <c r="BHS13" s="128"/>
      <c r="BHT13" s="128"/>
      <c r="BHU13" s="128"/>
      <c r="BHV13" s="128"/>
      <c r="BHW13" s="128"/>
      <c r="BHX13" s="128"/>
      <c r="BHY13" s="128"/>
      <c r="BHZ13" s="128"/>
      <c r="BIA13" s="128"/>
      <c r="BIB13" s="128"/>
      <c r="BIC13" s="128"/>
      <c r="BID13" s="128"/>
      <c r="BIE13" s="128"/>
      <c r="BIF13" s="128"/>
      <c r="BIG13" s="128"/>
      <c r="BIH13" s="128"/>
      <c r="BII13" s="128"/>
      <c r="BIJ13" s="128"/>
      <c r="BIK13" s="128"/>
      <c r="BIL13" s="128"/>
      <c r="BIM13" s="128"/>
      <c r="BIN13" s="128"/>
      <c r="BIO13" s="128"/>
      <c r="BIP13" s="128"/>
      <c r="BIQ13" s="128"/>
      <c r="BIR13" s="128"/>
      <c r="BIS13" s="128"/>
      <c r="BIT13" s="128"/>
      <c r="BIU13" s="128"/>
      <c r="BIV13" s="128"/>
      <c r="BIW13" s="128"/>
      <c r="BIX13" s="128"/>
      <c r="BIY13" s="128"/>
      <c r="BIZ13" s="128"/>
      <c r="BJA13" s="128"/>
      <c r="BJB13" s="128"/>
      <c r="BJC13" s="128"/>
      <c r="BJD13" s="128"/>
      <c r="BJE13" s="128"/>
      <c r="BJF13" s="128"/>
      <c r="BJG13" s="128"/>
      <c r="BJH13" s="128"/>
      <c r="BJI13" s="128"/>
      <c r="BJJ13" s="128"/>
      <c r="BJK13" s="128"/>
      <c r="BJL13" s="128"/>
      <c r="BJM13" s="128"/>
      <c r="BJN13" s="128"/>
      <c r="BJO13" s="128"/>
      <c r="BJP13" s="128"/>
      <c r="BJQ13" s="128"/>
      <c r="BJR13" s="128"/>
      <c r="BJS13" s="128"/>
      <c r="BJT13" s="128"/>
      <c r="BJU13" s="128"/>
      <c r="BJV13" s="128"/>
      <c r="BJW13" s="128"/>
      <c r="BJX13" s="128"/>
      <c r="BJY13" s="128"/>
      <c r="BJZ13" s="128"/>
      <c r="BKA13" s="128"/>
      <c r="BKB13" s="128"/>
      <c r="BKC13" s="128"/>
      <c r="BKD13" s="128"/>
      <c r="BKE13" s="128"/>
      <c r="BKF13" s="128"/>
      <c r="BKG13" s="128"/>
      <c r="BKH13" s="128"/>
      <c r="BKI13" s="128"/>
      <c r="BKJ13" s="128"/>
      <c r="BKK13" s="128"/>
      <c r="BKL13" s="128"/>
      <c r="BKM13" s="128"/>
      <c r="BKN13" s="128"/>
      <c r="BKO13" s="128"/>
      <c r="BKP13" s="128"/>
      <c r="BKQ13" s="128"/>
      <c r="BKR13" s="128"/>
      <c r="BKS13" s="128"/>
      <c r="BKT13" s="128"/>
      <c r="BKU13" s="128"/>
      <c r="BKV13" s="128"/>
      <c r="BKW13" s="128"/>
      <c r="BKX13" s="128"/>
      <c r="BKY13" s="128"/>
      <c r="BKZ13" s="128"/>
      <c r="BLA13" s="128"/>
      <c r="BLB13" s="128"/>
      <c r="BLC13" s="128"/>
      <c r="BLD13" s="128"/>
      <c r="BLE13" s="128"/>
      <c r="BLF13" s="128"/>
      <c r="BLG13" s="128"/>
      <c r="BLH13" s="128"/>
      <c r="BLI13" s="128"/>
      <c r="BLJ13" s="128"/>
      <c r="BLK13" s="128"/>
      <c r="BLL13" s="128"/>
      <c r="BLM13" s="128"/>
      <c r="BLN13" s="128"/>
      <c r="BLO13" s="128"/>
      <c r="BLP13" s="128"/>
      <c r="BLQ13" s="128"/>
      <c r="BLR13" s="128"/>
      <c r="BLS13" s="128"/>
      <c r="BLT13" s="128"/>
      <c r="BLU13" s="128"/>
      <c r="BLV13" s="128"/>
      <c r="BLW13" s="128"/>
      <c r="BLX13" s="128"/>
      <c r="BLY13" s="128"/>
      <c r="BLZ13" s="128"/>
      <c r="BMA13" s="128"/>
      <c r="BMB13" s="128"/>
      <c r="BMC13" s="128"/>
      <c r="BMD13" s="128"/>
      <c r="BME13" s="128"/>
      <c r="BMF13" s="128"/>
      <c r="BMG13" s="128"/>
      <c r="BMH13" s="128"/>
      <c r="BMI13" s="128"/>
      <c r="BMJ13" s="128"/>
      <c r="BMK13" s="128"/>
      <c r="BML13" s="128"/>
      <c r="BMM13" s="128"/>
      <c r="BMN13" s="128"/>
      <c r="BMO13" s="128"/>
      <c r="BMP13" s="128"/>
      <c r="BMQ13" s="128"/>
      <c r="BMR13" s="128"/>
      <c r="BMS13" s="128"/>
      <c r="BMT13" s="128"/>
      <c r="BMU13" s="128"/>
      <c r="BMV13" s="128"/>
      <c r="BMW13" s="128"/>
      <c r="BMX13" s="128"/>
      <c r="BMY13" s="128"/>
      <c r="BMZ13" s="128"/>
      <c r="BNA13" s="128"/>
      <c r="BNB13" s="128"/>
      <c r="BNC13" s="128"/>
      <c r="BND13" s="128"/>
      <c r="BNE13" s="128"/>
      <c r="BNF13" s="128"/>
      <c r="BNG13" s="128"/>
      <c r="BNH13" s="128"/>
      <c r="BNI13" s="128"/>
      <c r="BNJ13" s="128"/>
      <c r="BNK13" s="128"/>
      <c r="BNL13" s="128"/>
      <c r="BNM13" s="128"/>
      <c r="BNN13" s="128"/>
      <c r="BNO13" s="128"/>
      <c r="BNP13" s="128"/>
      <c r="BNQ13" s="128"/>
      <c r="BNR13" s="128"/>
      <c r="BNS13" s="128"/>
      <c r="BNT13" s="128"/>
      <c r="BNU13" s="128"/>
      <c r="BNV13" s="128"/>
      <c r="BNW13" s="128"/>
      <c r="BNX13" s="128"/>
      <c r="BNY13" s="128"/>
      <c r="BNZ13" s="128"/>
      <c r="BOA13" s="128"/>
      <c r="BOB13" s="128"/>
      <c r="BOC13" s="128"/>
      <c r="BOD13" s="128"/>
      <c r="BOE13" s="128"/>
      <c r="BOF13" s="128"/>
      <c r="BOG13" s="128"/>
      <c r="BOH13" s="128"/>
      <c r="BOI13" s="128"/>
      <c r="BOJ13" s="128"/>
      <c r="BOK13" s="128"/>
      <c r="BOL13" s="128"/>
      <c r="BOM13" s="128"/>
      <c r="BON13" s="128"/>
      <c r="BOO13" s="128"/>
      <c r="BOP13" s="128"/>
      <c r="BOQ13" s="128"/>
      <c r="BOR13" s="128"/>
      <c r="BOS13" s="128"/>
      <c r="BOT13" s="128"/>
      <c r="BOU13" s="128"/>
      <c r="BOV13" s="128"/>
      <c r="BOW13" s="128"/>
      <c r="BOX13" s="128"/>
      <c r="BOY13" s="128"/>
      <c r="BOZ13" s="128"/>
      <c r="BPA13" s="128"/>
      <c r="BPB13" s="128"/>
      <c r="BPC13" s="128"/>
      <c r="BPD13" s="128"/>
      <c r="BPE13" s="128"/>
      <c r="BPF13" s="128"/>
      <c r="BPG13" s="128"/>
      <c r="BPH13" s="128"/>
      <c r="BPI13" s="128"/>
      <c r="BPJ13" s="128"/>
      <c r="BPK13" s="128"/>
      <c r="BPL13" s="128"/>
      <c r="BPM13" s="128"/>
      <c r="BPN13" s="128"/>
      <c r="BPO13" s="128"/>
      <c r="BPP13" s="128"/>
      <c r="BPQ13" s="128"/>
      <c r="BPR13" s="128"/>
      <c r="BPS13" s="128"/>
      <c r="BPT13" s="128"/>
      <c r="BPU13" s="128"/>
      <c r="BPV13" s="128"/>
      <c r="BPW13" s="128"/>
      <c r="BPX13" s="128"/>
      <c r="BPY13" s="128"/>
      <c r="BPZ13" s="128"/>
      <c r="BQA13" s="128"/>
      <c r="BQB13" s="128"/>
      <c r="BQC13" s="128"/>
      <c r="BQD13" s="128"/>
      <c r="BQE13" s="128"/>
      <c r="BQF13" s="128"/>
      <c r="BQG13" s="128"/>
      <c r="BQH13" s="128"/>
      <c r="BQI13" s="128"/>
      <c r="BQJ13" s="128"/>
      <c r="BQK13" s="128"/>
      <c r="BQL13" s="128"/>
      <c r="BQM13" s="128"/>
      <c r="BQN13" s="128"/>
      <c r="BQO13" s="128"/>
      <c r="BQP13" s="128"/>
      <c r="BQQ13" s="128"/>
      <c r="BQR13" s="128"/>
      <c r="BQS13" s="128"/>
      <c r="BQT13" s="128"/>
      <c r="BQU13" s="128"/>
      <c r="BQV13" s="128"/>
      <c r="BQW13" s="128"/>
      <c r="BQX13" s="128"/>
      <c r="BQY13" s="128"/>
      <c r="BQZ13" s="128"/>
      <c r="BRA13" s="128"/>
      <c r="BRB13" s="128"/>
      <c r="BRC13" s="128"/>
      <c r="BRD13" s="128"/>
      <c r="BRE13" s="128"/>
      <c r="BRF13" s="128"/>
      <c r="BRG13" s="128"/>
      <c r="BRH13" s="128"/>
      <c r="BRI13" s="128"/>
      <c r="BRJ13" s="128"/>
      <c r="BRK13" s="128"/>
      <c r="BRL13" s="128"/>
      <c r="BRM13" s="128"/>
      <c r="BRN13" s="128"/>
      <c r="BRO13" s="128"/>
      <c r="BRP13" s="128"/>
      <c r="BRQ13" s="128"/>
      <c r="BRR13" s="128"/>
      <c r="BRS13" s="128"/>
      <c r="BRT13" s="128"/>
      <c r="BRU13" s="128"/>
      <c r="BRV13" s="128"/>
      <c r="BRW13" s="128"/>
      <c r="BRX13" s="128"/>
      <c r="BRY13" s="128"/>
      <c r="BRZ13" s="128"/>
      <c r="BSA13" s="128"/>
      <c r="BSB13" s="128"/>
      <c r="BSC13" s="128"/>
      <c r="BSD13" s="128"/>
      <c r="BSE13" s="128"/>
      <c r="BSF13" s="128"/>
      <c r="BSG13" s="128"/>
      <c r="BSH13" s="128"/>
      <c r="BSI13" s="128"/>
      <c r="BSJ13" s="128"/>
      <c r="BSK13" s="128"/>
      <c r="BSL13" s="128"/>
      <c r="BSM13" s="128"/>
      <c r="BSN13" s="128"/>
      <c r="BSO13" s="128"/>
      <c r="BSP13" s="128"/>
      <c r="BSQ13" s="128"/>
      <c r="BSR13" s="128"/>
      <c r="BSS13" s="128"/>
      <c r="BST13" s="128"/>
      <c r="BSU13" s="128"/>
      <c r="BSV13" s="128"/>
      <c r="BSW13" s="128"/>
      <c r="BSX13" s="128"/>
      <c r="BSY13" s="128"/>
      <c r="BSZ13" s="128"/>
      <c r="BTA13" s="128"/>
      <c r="BTB13" s="128"/>
      <c r="BTC13" s="128"/>
      <c r="BTD13" s="128"/>
      <c r="BTE13" s="128"/>
      <c r="BTF13" s="128"/>
      <c r="BTG13" s="128"/>
      <c r="BTH13" s="128"/>
      <c r="BTI13" s="128"/>
      <c r="BTJ13" s="128"/>
      <c r="BTK13" s="128"/>
      <c r="BTL13" s="128"/>
      <c r="BTM13" s="128"/>
      <c r="BTN13" s="128"/>
      <c r="BTO13" s="128"/>
      <c r="BTP13" s="128"/>
      <c r="BTQ13" s="128"/>
      <c r="BTR13" s="128"/>
      <c r="BTS13" s="128"/>
      <c r="BTT13" s="128"/>
      <c r="BTU13" s="128"/>
      <c r="BTV13" s="128"/>
      <c r="BTW13" s="128"/>
      <c r="BTX13" s="128"/>
      <c r="BTY13" s="128"/>
      <c r="BTZ13" s="128"/>
      <c r="BUA13" s="128"/>
      <c r="BUB13" s="128"/>
      <c r="BUC13" s="128"/>
      <c r="BUD13" s="128"/>
      <c r="BUE13" s="128"/>
      <c r="BUF13" s="128"/>
      <c r="BUG13" s="128"/>
      <c r="BUH13" s="128"/>
      <c r="BUI13" s="128"/>
      <c r="BUJ13" s="128"/>
      <c r="BUK13" s="128"/>
      <c r="BUL13" s="128"/>
      <c r="BUM13" s="128"/>
      <c r="BUN13" s="128"/>
      <c r="BUO13" s="128"/>
      <c r="BUP13" s="128"/>
      <c r="BUQ13" s="128"/>
      <c r="BUR13" s="128"/>
      <c r="BUS13" s="128"/>
      <c r="BUT13" s="128"/>
      <c r="BUU13" s="128"/>
      <c r="BUV13" s="128"/>
      <c r="BUW13" s="128"/>
      <c r="BUX13" s="128"/>
      <c r="BUY13" s="128"/>
      <c r="BUZ13" s="128"/>
      <c r="BVA13" s="128"/>
      <c r="BVB13" s="128"/>
      <c r="BVC13" s="128"/>
      <c r="BVD13" s="128"/>
      <c r="BVE13" s="128"/>
      <c r="BVF13" s="128"/>
      <c r="BVG13" s="128"/>
      <c r="BVH13" s="128"/>
      <c r="BVI13" s="128"/>
      <c r="BVJ13" s="128"/>
      <c r="BVK13" s="128"/>
      <c r="BVL13" s="128"/>
      <c r="BVM13" s="128"/>
      <c r="BVN13" s="128"/>
      <c r="BVO13" s="128"/>
      <c r="BVP13" s="128"/>
      <c r="BVQ13" s="128"/>
      <c r="BVR13" s="128"/>
      <c r="BVS13" s="128"/>
      <c r="BVT13" s="128"/>
      <c r="BVU13" s="128"/>
      <c r="BVV13" s="128"/>
      <c r="BVW13" s="128"/>
      <c r="BVX13" s="128"/>
      <c r="BVY13" s="128"/>
      <c r="BVZ13" s="128"/>
      <c r="BWA13" s="128"/>
      <c r="BWB13" s="128"/>
      <c r="BWC13" s="128"/>
      <c r="BWD13" s="128"/>
      <c r="BWE13" s="128"/>
      <c r="BWF13" s="128"/>
      <c r="BWG13" s="128"/>
      <c r="BWH13" s="128"/>
      <c r="BWI13" s="128"/>
      <c r="BWJ13" s="128"/>
      <c r="BWK13" s="128"/>
      <c r="BWL13" s="128"/>
      <c r="BWM13" s="128"/>
      <c r="BWN13" s="128"/>
      <c r="BWO13" s="128"/>
      <c r="BWP13" s="128"/>
      <c r="BWQ13" s="128"/>
      <c r="BWR13" s="128"/>
      <c r="BWS13" s="128"/>
      <c r="BWT13" s="128"/>
      <c r="BWU13" s="128"/>
      <c r="BWV13" s="128"/>
      <c r="BWW13" s="128"/>
      <c r="BWX13" s="128"/>
      <c r="BWY13" s="128"/>
      <c r="BWZ13" s="128"/>
      <c r="BXA13" s="128"/>
      <c r="BXB13" s="128"/>
      <c r="BXC13" s="128"/>
      <c r="BXD13" s="128"/>
      <c r="BXE13" s="128"/>
      <c r="BXF13" s="128"/>
      <c r="BXG13" s="128"/>
      <c r="BXH13" s="128"/>
      <c r="BXI13" s="128"/>
      <c r="BXJ13" s="128"/>
      <c r="BXK13" s="128"/>
      <c r="BXL13" s="128"/>
      <c r="BXM13" s="128"/>
      <c r="BXN13" s="128"/>
      <c r="BXO13" s="128"/>
      <c r="BXP13" s="128"/>
      <c r="BXQ13" s="128"/>
      <c r="BXR13" s="128"/>
      <c r="BXS13" s="128"/>
      <c r="BXT13" s="128"/>
      <c r="BXU13" s="128"/>
      <c r="BXV13" s="128"/>
      <c r="BXW13" s="128"/>
      <c r="BXX13" s="128"/>
      <c r="BXY13" s="128"/>
      <c r="BXZ13" s="128"/>
      <c r="BYA13" s="128"/>
      <c r="BYB13" s="128"/>
      <c r="BYC13" s="128"/>
      <c r="BYD13" s="128"/>
      <c r="BYE13" s="128"/>
      <c r="BYF13" s="128"/>
      <c r="BYG13" s="128"/>
      <c r="BYH13" s="128"/>
      <c r="BYI13" s="128"/>
      <c r="BYJ13" s="128"/>
      <c r="BYK13" s="128"/>
      <c r="BYL13" s="128"/>
      <c r="BYM13" s="128"/>
      <c r="BYN13" s="128"/>
      <c r="BYO13" s="128"/>
      <c r="BYP13" s="128"/>
      <c r="BYQ13" s="128"/>
      <c r="BYR13" s="128"/>
      <c r="BYS13" s="128"/>
      <c r="BYT13" s="128"/>
      <c r="BYU13" s="128"/>
      <c r="BYV13" s="128"/>
      <c r="BYW13" s="128"/>
      <c r="BYX13" s="128"/>
      <c r="BYY13" s="128"/>
      <c r="BYZ13" s="128"/>
      <c r="BZA13" s="128"/>
      <c r="BZB13" s="128"/>
      <c r="BZC13" s="128"/>
      <c r="BZD13" s="128"/>
      <c r="BZE13" s="128"/>
      <c r="BZF13" s="128"/>
      <c r="BZG13" s="128"/>
      <c r="BZH13" s="128"/>
      <c r="BZI13" s="128"/>
      <c r="BZJ13" s="128"/>
      <c r="BZK13" s="128"/>
      <c r="BZL13" s="128"/>
      <c r="BZM13" s="128"/>
      <c r="BZN13" s="128"/>
      <c r="BZO13" s="128"/>
      <c r="BZP13" s="128"/>
      <c r="BZQ13" s="128"/>
      <c r="BZR13" s="128"/>
      <c r="BZS13" s="128"/>
      <c r="BZT13" s="128"/>
      <c r="BZU13" s="128"/>
      <c r="BZV13" s="128"/>
      <c r="BZW13" s="128"/>
      <c r="BZX13" s="128"/>
      <c r="BZY13" s="128"/>
      <c r="BZZ13" s="128"/>
      <c r="CAA13" s="128"/>
      <c r="CAB13" s="128"/>
      <c r="CAC13" s="128"/>
      <c r="CAD13" s="128"/>
      <c r="CAE13" s="128"/>
      <c r="CAF13" s="128"/>
      <c r="CAG13" s="128"/>
      <c r="CAH13" s="128"/>
      <c r="CAI13" s="128"/>
      <c r="CAJ13" s="128"/>
      <c r="CAK13" s="128"/>
      <c r="CAL13" s="128"/>
      <c r="CAM13" s="128"/>
      <c r="CAN13" s="128"/>
      <c r="CAO13" s="128"/>
      <c r="CAP13" s="128"/>
      <c r="CAQ13" s="128"/>
      <c r="CAR13" s="128"/>
      <c r="CAS13" s="128"/>
      <c r="CAT13" s="128"/>
      <c r="CAU13" s="128"/>
      <c r="CAV13" s="128"/>
      <c r="CAW13" s="128"/>
      <c r="CAX13" s="128"/>
      <c r="CAY13" s="128"/>
      <c r="CAZ13" s="128"/>
      <c r="CBA13" s="128"/>
      <c r="CBB13" s="128"/>
      <c r="CBC13" s="128"/>
      <c r="CBD13" s="128"/>
      <c r="CBE13" s="128"/>
      <c r="CBF13" s="128"/>
      <c r="CBG13" s="128"/>
      <c r="CBH13" s="128"/>
      <c r="CBI13" s="128"/>
      <c r="CBJ13" s="128"/>
      <c r="CBK13" s="128"/>
      <c r="CBL13" s="128"/>
      <c r="CBM13" s="128"/>
      <c r="CBN13" s="128"/>
      <c r="CBO13" s="128"/>
      <c r="CBP13" s="128"/>
      <c r="CBQ13" s="128"/>
      <c r="CBR13" s="128"/>
      <c r="CBS13" s="128"/>
      <c r="CBT13" s="128"/>
      <c r="CBU13" s="128"/>
      <c r="CBV13" s="128"/>
      <c r="CBW13" s="128"/>
      <c r="CBX13" s="128"/>
      <c r="CBY13" s="128"/>
      <c r="CBZ13" s="128"/>
      <c r="CCA13" s="128"/>
      <c r="CCB13" s="128"/>
      <c r="CCC13" s="128"/>
      <c r="CCD13" s="128"/>
      <c r="CCE13" s="128"/>
      <c r="CCF13" s="128"/>
      <c r="CCG13" s="128"/>
      <c r="CCH13" s="128"/>
      <c r="CCI13" s="128"/>
      <c r="CCJ13" s="128"/>
      <c r="CCK13" s="128"/>
      <c r="CCL13" s="128"/>
      <c r="CCM13" s="128"/>
      <c r="CCN13" s="128"/>
      <c r="CCO13" s="128"/>
      <c r="CCP13" s="128"/>
      <c r="CCQ13" s="128"/>
      <c r="CCR13" s="128"/>
      <c r="CCS13" s="128"/>
      <c r="CCT13" s="128"/>
      <c r="CCU13" s="128"/>
      <c r="CCV13" s="128"/>
      <c r="CCW13" s="128"/>
      <c r="CCX13" s="128"/>
      <c r="CCY13" s="128"/>
      <c r="CCZ13" s="128"/>
      <c r="CDA13" s="128"/>
      <c r="CDB13" s="128"/>
      <c r="CDC13" s="128"/>
      <c r="CDD13" s="128"/>
      <c r="CDE13" s="128"/>
      <c r="CDF13" s="128"/>
      <c r="CDG13" s="128"/>
      <c r="CDH13" s="128"/>
      <c r="CDI13" s="128"/>
      <c r="CDJ13" s="128"/>
      <c r="CDK13" s="128"/>
      <c r="CDL13" s="128"/>
      <c r="CDM13" s="128"/>
      <c r="CDN13" s="128"/>
      <c r="CDO13" s="128"/>
      <c r="CDP13" s="128"/>
      <c r="CDQ13" s="128"/>
      <c r="CDR13" s="128"/>
      <c r="CDS13" s="128"/>
      <c r="CDT13" s="128"/>
      <c r="CDU13" s="128"/>
      <c r="CDV13" s="128"/>
      <c r="CDW13" s="128"/>
      <c r="CDX13" s="128"/>
      <c r="CDY13" s="128"/>
      <c r="CDZ13" s="128"/>
      <c r="CEA13" s="128"/>
      <c r="CEB13" s="128"/>
      <c r="CEC13" s="128"/>
      <c r="CED13" s="128"/>
      <c r="CEE13" s="128"/>
      <c r="CEF13" s="128"/>
      <c r="CEG13" s="128"/>
      <c r="CEH13" s="128"/>
      <c r="CEI13" s="128"/>
      <c r="CEJ13" s="128"/>
      <c r="CEK13" s="128"/>
      <c r="CEL13" s="128"/>
      <c r="CEM13" s="128"/>
      <c r="CEN13" s="128"/>
      <c r="CEO13" s="128"/>
      <c r="CEP13" s="128"/>
      <c r="CEQ13" s="128"/>
      <c r="CER13" s="128"/>
      <c r="CES13" s="128"/>
      <c r="CET13" s="128"/>
      <c r="CEU13" s="128"/>
      <c r="CEV13" s="128"/>
      <c r="CEW13" s="128"/>
      <c r="CEX13" s="128"/>
      <c r="CEY13" s="128"/>
      <c r="CEZ13" s="128"/>
      <c r="CFA13" s="128"/>
      <c r="CFB13" s="128"/>
      <c r="CFC13" s="128"/>
      <c r="CFD13" s="128"/>
      <c r="CFE13" s="128"/>
      <c r="CFF13" s="128"/>
      <c r="CFG13" s="128"/>
      <c r="CFH13" s="128"/>
      <c r="CFI13" s="128"/>
      <c r="CFJ13" s="128"/>
      <c r="CFK13" s="128"/>
      <c r="CFL13" s="128"/>
      <c r="CFM13" s="128"/>
      <c r="CFN13" s="128"/>
      <c r="CFO13" s="128"/>
      <c r="CFP13" s="128"/>
      <c r="CFQ13" s="128"/>
      <c r="CFR13" s="128"/>
      <c r="CFS13" s="128"/>
      <c r="CFT13" s="128"/>
      <c r="CFU13" s="128"/>
      <c r="CFV13" s="128"/>
      <c r="CFW13" s="128"/>
      <c r="CFX13" s="128"/>
      <c r="CFY13" s="128"/>
      <c r="CFZ13" s="128"/>
      <c r="CGA13" s="128"/>
      <c r="CGB13" s="128"/>
      <c r="CGC13" s="128"/>
      <c r="CGD13" s="128"/>
      <c r="CGE13" s="128"/>
      <c r="CGF13" s="128"/>
      <c r="CGG13" s="128"/>
      <c r="CGH13" s="128"/>
      <c r="CGI13" s="128"/>
      <c r="CGJ13" s="128"/>
      <c r="CGK13" s="128"/>
      <c r="CGL13" s="128"/>
      <c r="CGM13" s="128"/>
      <c r="CGN13" s="128"/>
      <c r="CGO13" s="128"/>
      <c r="CGP13" s="128"/>
      <c r="CGQ13" s="128"/>
      <c r="CGR13" s="128"/>
      <c r="CGS13" s="128"/>
      <c r="CGT13" s="128"/>
      <c r="CGU13" s="128"/>
      <c r="CGV13" s="128"/>
      <c r="CGW13" s="128"/>
      <c r="CGX13" s="128"/>
      <c r="CGY13" s="128"/>
      <c r="CGZ13" s="128"/>
      <c r="CHA13" s="128"/>
      <c r="CHB13" s="128"/>
      <c r="CHC13" s="128"/>
      <c r="CHD13" s="128"/>
      <c r="CHE13" s="128"/>
      <c r="CHF13" s="128"/>
      <c r="CHG13" s="128"/>
      <c r="CHH13" s="128"/>
      <c r="CHI13" s="128"/>
      <c r="CHJ13" s="128"/>
      <c r="CHK13" s="128"/>
      <c r="CHL13" s="128"/>
      <c r="CHM13" s="128"/>
      <c r="CHN13" s="128"/>
      <c r="CHO13" s="128"/>
      <c r="CHP13" s="128"/>
      <c r="CHQ13" s="128"/>
      <c r="CHR13" s="128"/>
      <c r="CHS13" s="128"/>
      <c r="CHT13" s="128"/>
      <c r="CHU13" s="128"/>
      <c r="CHV13" s="128"/>
      <c r="CHW13" s="128"/>
      <c r="CHX13" s="128"/>
      <c r="CHY13" s="128"/>
      <c r="CHZ13" s="128"/>
      <c r="CIA13" s="128"/>
      <c r="CIB13" s="128"/>
      <c r="CIC13" s="128"/>
      <c r="CID13" s="128"/>
      <c r="CIE13" s="128"/>
      <c r="CIF13" s="128"/>
      <c r="CIG13" s="128"/>
      <c r="CIH13" s="128"/>
      <c r="CII13" s="128"/>
      <c r="CIJ13" s="128"/>
      <c r="CIK13" s="128"/>
      <c r="CIL13" s="128"/>
      <c r="CIM13" s="128"/>
      <c r="CIN13" s="128"/>
      <c r="CIO13" s="128"/>
      <c r="CIP13" s="128"/>
      <c r="CIQ13" s="128"/>
      <c r="CIR13" s="128"/>
      <c r="CIS13" s="128"/>
      <c r="CIT13" s="128"/>
      <c r="CIU13" s="128"/>
      <c r="CIV13" s="128"/>
      <c r="CIW13" s="128"/>
      <c r="CIX13" s="128"/>
      <c r="CIY13" s="128"/>
      <c r="CIZ13" s="128"/>
      <c r="CJA13" s="128"/>
      <c r="CJB13" s="128"/>
      <c r="CJC13" s="128"/>
      <c r="CJD13" s="128"/>
      <c r="CJE13" s="128"/>
      <c r="CJF13" s="128"/>
      <c r="CJG13" s="128"/>
      <c r="CJH13" s="128"/>
      <c r="CJI13" s="128"/>
      <c r="CJJ13" s="128"/>
      <c r="CJK13" s="128"/>
      <c r="CJL13" s="128"/>
      <c r="CJM13" s="128"/>
      <c r="CJN13" s="128"/>
      <c r="CJO13" s="128"/>
      <c r="CJP13" s="128"/>
      <c r="CJQ13" s="128"/>
      <c r="CJR13" s="128"/>
      <c r="CJS13" s="128"/>
      <c r="CJT13" s="128"/>
      <c r="CJU13" s="128"/>
      <c r="CJV13" s="128"/>
      <c r="CJW13" s="128"/>
      <c r="CJX13" s="128"/>
      <c r="CJY13" s="128"/>
      <c r="CJZ13" s="128"/>
      <c r="CKA13" s="128"/>
      <c r="CKB13" s="128"/>
      <c r="CKC13" s="128"/>
      <c r="CKD13" s="128"/>
      <c r="CKE13" s="128"/>
      <c r="CKF13" s="128"/>
      <c r="CKG13" s="128"/>
      <c r="CKH13" s="128"/>
      <c r="CKI13" s="128"/>
      <c r="CKJ13" s="128"/>
      <c r="CKK13" s="128"/>
      <c r="CKL13" s="128"/>
      <c r="CKM13" s="128"/>
      <c r="CKN13" s="128"/>
      <c r="CKO13" s="128"/>
      <c r="CKP13" s="128"/>
      <c r="CKQ13" s="128"/>
      <c r="CKR13" s="128"/>
      <c r="CKS13" s="128"/>
      <c r="CKT13" s="128"/>
      <c r="CKU13" s="128"/>
      <c r="CKV13" s="128"/>
      <c r="CKW13" s="128"/>
      <c r="CKX13" s="128"/>
      <c r="CKY13" s="128"/>
      <c r="CKZ13" s="128"/>
      <c r="CLA13" s="128"/>
      <c r="CLB13" s="128"/>
      <c r="CLC13" s="128"/>
      <c r="CLD13" s="128"/>
      <c r="CLE13" s="128"/>
      <c r="CLF13" s="128"/>
      <c r="CLG13" s="128"/>
      <c r="CLH13" s="128"/>
      <c r="CLI13" s="128"/>
      <c r="CLJ13" s="128"/>
      <c r="CLK13" s="128"/>
      <c r="CLL13" s="128"/>
      <c r="CLM13" s="128"/>
      <c r="CLN13" s="128"/>
      <c r="CLO13" s="128"/>
      <c r="CLP13" s="128"/>
      <c r="CLQ13" s="128"/>
      <c r="CLR13" s="128"/>
      <c r="CLS13" s="128"/>
      <c r="CLT13" s="128"/>
      <c r="CLU13" s="128"/>
      <c r="CLV13" s="128"/>
      <c r="CLW13" s="128"/>
      <c r="CLX13" s="128"/>
      <c r="CLY13" s="128"/>
      <c r="CLZ13" s="128"/>
      <c r="CMA13" s="128"/>
      <c r="CMB13" s="128"/>
      <c r="CMC13" s="128"/>
      <c r="CMD13" s="128"/>
      <c r="CME13" s="128"/>
      <c r="CMF13" s="128"/>
      <c r="CMG13" s="128"/>
      <c r="CMH13" s="128"/>
      <c r="CMI13" s="128"/>
      <c r="CMJ13" s="128"/>
      <c r="CMK13" s="128"/>
      <c r="CML13" s="128"/>
      <c r="CMM13" s="128"/>
      <c r="CMN13" s="128"/>
      <c r="CMO13" s="128"/>
      <c r="CMP13" s="128"/>
      <c r="CMQ13" s="128"/>
      <c r="CMR13" s="128"/>
      <c r="CMS13" s="128"/>
      <c r="CMT13" s="128"/>
      <c r="CMU13" s="128"/>
      <c r="CMV13" s="128"/>
      <c r="CMW13" s="128"/>
      <c r="CMX13" s="128"/>
      <c r="CMY13" s="128"/>
      <c r="CMZ13" s="128"/>
      <c r="CNA13" s="128"/>
      <c r="CNB13" s="128"/>
      <c r="CNC13" s="128"/>
      <c r="CND13" s="128"/>
      <c r="CNE13" s="128"/>
      <c r="CNF13" s="128"/>
      <c r="CNG13" s="128"/>
      <c r="CNH13" s="128"/>
      <c r="CNI13" s="128"/>
      <c r="CNJ13" s="128"/>
      <c r="CNK13" s="128"/>
      <c r="CNL13" s="128"/>
      <c r="CNM13" s="128"/>
      <c r="CNN13" s="128"/>
      <c r="CNO13" s="128"/>
      <c r="CNP13" s="128"/>
      <c r="CNQ13" s="128"/>
      <c r="CNR13" s="128"/>
      <c r="CNS13" s="128"/>
      <c r="CNT13" s="128"/>
      <c r="CNU13" s="128"/>
      <c r="CNV13" s="128"/>
      <c r="CNW13" s="128"/>
      <c r="CNX13" s="128"/>
      <c r="CNY13" s="128"/>
      <c r="CNZ13" s="128"/>
      <c r="COA13" s="128"/>
      <c r="COB13" s="128"/>
      <c r="COC13" s="128"/>
      <c r="COD13" s="128"/>
      <c r="COE13" s="128"/>
      <c r="COF13" s="128"/>
      <c r="COG13" s="128"/>
      <c r="COH13" s="128"/>
      <c r="COI13" s="128"/>
      <c r="COJ13" s="128"/>
      <c r="COK13" s="128"/>
      <c r="COL13" s="128"/>
      <c r="COM13" s="128"/>
      <c r="CON13" s="128"/>
      <c r="COO13" s="128"/>
      <c r="COP13" s="128"/>
      <c r="COQ13" s="128"/>
      <c r="COR13" s="128"/>
      <c r="COS13" s="128"/>
      <c r="COT13" s="128"/>
      <c r="COU13" s="128"/>
      <c r="COV13" s="128"/>
      <c r="COW13" s="128"/>
      <c r="COX13" s="128"/>
      <c r="COY13" s="128"/>
      <c r="COZ13" s="128"/>
      <c r="CPA13" s="128"/>
      <c r="CPB13" s="128"/>
      <c r="CPC13" s="128"/>
      <c r="CPD13" s="128"/>
      <c r="CPE13" s="128"/>
      <c r="CPF13" s="128"/>
      <c r="CPG13" s="128"/>
      <c r="CPH13" s="128"/>
      <c r="CPI13" s="128"/>
      <c r="CPJ13" s="128"/>
      <c r="CPK13" s="128"/>
      <c r="CPL13" s="128"/>
      <c r="CPM13" s="128"/>
      <c r="CPN13" s="128"/>
      <c r="CPO13" s="128"/>
      <c r="CPP13" s="128"/>
      <c r="CPQ13" s="128"/>
      <c r="CPR13" s="128"/>
      <c r="CPS13" s="128"/>
      <c r="CPT13" s="128"/>
      <c r="CPU13" s="128"/>
      <c r="CPV13" s="128"/>
      <c r="CPW13" s="128"/>
      <c r="CPX13" s="128"/>
      <c r="CPY13" s="128"/>
      <c r="CPZ13" s="128"/>
      <c r="CQA13" s="128"/>
      <c r="CQB13" s="128"/>
      <c r="CQC13" s="128"/>
      <c r="CQD13" s="128"/>
      <c r="CQE13" s="128"/>
      <c r="CQF13" s="128"/>
      <c r="CQG13" s="128"/>
      <c r="CQH13" s="128"/>
      <c r="CQI13" s="128"/>
      <c r="CQJ13" s="128"/>
      <c r="CQK13" s="128"/>
      <c r="CQL13" s="128"/>
      <c r="CQM13" s="128"/>
      <c r="CQN13" s="128"/>
      <c r="CQO13" s="128"/>
      <c r="CQP13" s="128"/>
      <c r="CQQ13" s="128"/>
      <c r="CQR13" s="128"/>
      <c r="CQS13" s="128"/>
      <c r="CQT13" s="128"/>
      <c r="CQU13" s="128"/>
      <c r="CQV13" s="128"/>
      <c r="CQW13" s="128"/>
      <c r="CQX13" s="128"/>
      <c r="CQY13" s="128"/>
      <c r="CQZ13" s="128"/>
      <c r="CRA13" s="128"/>
      <c r="CRB13" s="128"/>
      <c r="CRC13" s="128"/>
      <c r="CRD13" s="128"/>
      <c r="CRE13" s="128"/>
      <c r="CRF13" s="128"/>
      <c r="CRG13" s="128"/>
      <c r="CRH13" s="128"/>
      <c r="CRI13" s="128"/>
      <c r="CRJ13" s="128"/>
      <c r="CRK13" s="128"/>
      <c r="CRL13" s="128"/>
      <c r="CRM13" s="128"/>
      <c r="CRN13" s="128"/>
      <c r="CRO13" s="128"/>
      <c r="CRP13" s="128"/>
      <c r="CRQ13" s="128"/>
      <c r="CRR13" s="128"/>
      <c r="CRS13" s="128"/>
      <c r="CRT13" s="128"/>
      <c r="CRU13" s="128"/>
      <c r="CRV13" s="128"/>
      <c r="CRW13" s="128"/>
      <c r="CRX13" s="128"/>
      <c r="CRY13" s="128"/>
      <c r="CRZ13" s="128"/>
      <c r="CSA13" s="128"/>
      <c r="CSB13" s="128"/>
      <c r="CSC13" s="128"/>
      <c r="CSD13" s="128"/>
      <c r="CSE13" s="128"/>
      <c r="CSF13" s="128"/>
      <c r="CSG13" s="128"/>
      <c r="CSH13" s="128"/>
      <c r="CSI13" s="128"/>
      <c r="CSJ13" s="128"/>
      <c r="CSK13" s="128"/>
      <c r="CSL13" s="128"/>
      <c r="CSM13" s="128"/>
      <c r="CSN13" s="128"/>
      <c r="CSO13" s="128"/>
      <c r="CSP13" s="128"/>
      <c r="CSQ13" s="128"/>
      <c r="CSR13" s="128"/>
      <c r="CSS13" s="128"/>
      <c r="CST13" s="128"/>
      <c r="CSU13" s="128"/>
      <c r="CSV13" s="128"/>
      <c r="CSW13" s="128"/>
      <c r="CSX13" s="128"/>
      <c r="CSY13" s="128"/>
      <c r="CSZ13" s="128"/>
      <c r="CTA13" s="128"/>
      <c r="CTB13" s="128"/>
      <c r="CTC13" s="128"/>
      <c r="CTD13" s="128"/>
      <c r="CTE13" s="128"/>
      <c r="CTF13" s="128"/>
      <c r="CTG13" s="128"/>
      <c r="CTH13" s="128"/>
      <c r="CTI13" s="128"/>
      <c r="CTJ13" s="128"/>
      <c r="CTK13" s="128"/>
      <c r="CTL13" s="128"/>
      <c r="CTM13" s="128"/>
      <c r="CTN13" s="128"/>
      <c r="CTO13" s="128"/>
      <c r="CTP13" s="128"/>
      <c r="CTQ13" s="128"/>
      <c r="CTR13" s="128"/>
      <c r="CTS13" s="128"/>
      <c r="CTT13" s="128"/>
      <c r="CTU13" s="128"/>
      <c r="CTV13" s="128"/>
      <c r="CTW13" s="128"/>
      <c r="CTX13" s="128"/>
      <c r="CTY13" s="128"/>
      <c r="CTZ13" s="128"/>
      <c r="CUA13" s="128"/>
      <c r="CUB13" s="128"/>
      <c r="CUC13" s="128"/>
      <c r="CUD13" s="128"/>
      <c r="CUE13" s="128"/>
      <c r="CUF13" s="128"/>
      <c r="CUG13" s="128"/>
      <c r="CUH13" s="128"/>
      <c r="CUI13" s="128"/>
      <c r="CUJ13" s="128"/>
      <c r="CUK13" s="128"/>
      <c r="CUL13" s="128"/>
      <c r="CUM13" s="128"/>
      <c r="CUN13" s="128"/>
      <c r="CUO13" s="128"/>
      <c r="CUP13" s="128"/>
      <c r="CUQ13" s="128"/>
      <c r="CUR13" s="128"/>
      <c r="CUS13" s="128"/>
      <c r="CUT13" s="128"/>
      <c r="CUU13" s="128"/>
      <c r="CUV13" s="128"/>
      <c r="CUW13" s="128"/>
      <c r="CUX13" s="128"/>
      <c r="CUY13" s="128"/>
      <c r="CUZ13" s="128"/>
      <c r="CVA13" s="128"/>
      <c r="CVB13" s="128"/>
      <c r="CVC13" s="128"/>
      <c r="CVD13" s="128"/>
      <c r="CVE13" s="128"/>
      <c r="CVF13" s="128"/>
      <c r="CVG13" s="128"/>
      <c r="CVH13" s="128"/>
      <c r="CVI13" s="128"/>
      <c r="CVJ13" s="128"/>
      <c r="CVK13" s="128"/>
      <c r="CVL13" s="128"/>
      <c r="CVM13" s="128"/>
      <c r="CVN13" s="128"/>
      <c r="CVO13" s="128"/>
      <c r="CVP13" s="128"/>
      <c r="CVQ13" s="128"/>
      <c r="CVR13" s="128"/>
      <c r="CVS13" s="128"/>
      <c r="CVT13" s="128"/>
      <c r="CVU13" s="128"/>
      <c r="CVV13" s="128"/>
      <c r="CVW13" s="128"/>
      <c r="CVX13" s="128"/>
      <c r="CVY13" s="128"/>
      <c r="CVZ13" s="128"/>
      <c r="CWA13" s="128"/>
      <c r="CWB13" s="128"/>
      <c r="CWC13" s="128"/>
      <c r="CWD13" s="128"/>
      <c r="CWE13" s="128"/>
      <c r="CWF13" s="128"/>
      <c r="CWG13" s="128"/>
      <c r="CWH13" s="128"/>
      <c r="CWI13" s="128"/>
      <c r="CWJ13" s="128"/>
      <c r="CWK13" s="128"/>
      <c r="CWL13" s="128"/>
      <c r="CWM13" s="128"/>
      <c r="CWN13" s="128"/>
      <c r="CWO13" s="128"/>
      <c r="CWP13" s="128"/>
      <c r="CWQ13" s="128"/>
      <c r="CWR13" s="128"/>
      <c r="CWS13" s="128"/>
      <c r="CWT13" s="128"/>
      <c r="CWU13" s="128"/>
      <c r="CWV13" s="128"/>
      <c r="CWW13" s="128"/>
      <c r="CWX13" s="128"/>
      <c r="CWY13" s="128"/>
      <c r="CWZ13" s="128"/>
      <c r="CXA13" s="128"/>
      <c r="CXB13" s="128"/>
      <c r="CXC13" s="128"/>
      <c r="CXD13" s="128"/>
      <c r="CXE13" s="128"/>
      <c r="CXF13" s="128"/>
      <c r="CXG13" s="128"/>
      <c r="CXH13" s="128"/>
      <c r="CXI13" s="128"/>
      <c r="CXJ13" s="128"/>
      <c r="CXK13" s="128"/>
      <c r="CXL13" s="128"/>
      <c r="CXM13" s="128"/>
      <c r="CXN13" s="128"/>
      <c r="CXO13" s="128"/>
      <c r="CXP13" s="128"/>
      <c r="CXQ13" s="128"/>
      <c r="CXR13" s="128"/>
      <c r="CXS13" s="128"/>
      <c r="CXT13" s="128"/>
      <c r="CXU13" s="128"/>
      <c r="CXV13" s="128"/>
      <c r="CXW13" s="128"/>
      <c r="CXX13" s="128"/>
      <c r="CXY13" s="128"/>
      <c r="CXZ13" s="128"/>
      <c r="CYA13" s="128"/>
      <c r="CYB13" s="128"/>
      <c r="CYC13" s="128"/>
      <c r="CYD13" s="128"/>
      <c r="CYE13" s="128"/>
      <c r="CYF13" s="128"/>
      <c r="CYG13" s="128"/>
      <c r="CYH13" s="128"/>
      <c r="CYI13" s="128"/>
      <c r="CYJ13" s="128"/>
      <c r="CYK13" s="128"/>
      <c r="CYL13" s="128"/>
      <c r="CYM13" s="128"/>
      <c r="CYN13" s="128"/>
      <c r="CYO13" s="128"/>
      <c r="CYP13" s="128"/>
      <c r="CYQ13" s="128"/>
      <c r="CYR13" s="128"/>
      <c r="CYS13" s="128"/>
      <c r="CYT13" s="128"/>
      <c r="CYU13" s="128"/>
      <c r="CYV13" s="128"/>
      <c r="CYW13" s="128"/>
      <c r="CYX13" s="128"/>
      <c r="CYY13" s="128"/>
      <c r="CYZ13" s="128"/>
      <c r="CZA13" s="128"/>
      <c r="CZB13" s="128"/>
      <c r="CZC13" s="128"/>
      <c r="CZD13" s="128"/>
      <c r="CZE13" s="128"/>
      <c r="CZF13" s="128"/>
      <c r="CZG13" s="128"/>
      <c r="CZH13" s="128"/>
      <c r="CZI13" s="128"/>
      <c r="CZJ13" s="128"/>
      <c r="CZK13" s="128"/>
      <c r="CZL13" s="128"/>
      <c r="CZM13" s="128"/>
      <c r="CZN13" s="128"/>
      <c r="CZO13" s="128"/>
      <c r="CZP13" s="128"/>
      <c r="CZQ13" s="128"/>
      <c r="CZR13" s="128"/>
      <c r="CZS13" s="128"/>
      <c r="CZT13" s="128"/>
      <c r="CZU13" s="128"/>
      <c r="CZV13" s="128"/>
      <c r="CZW13" s="128"/>
      <c r="CZX13" s="128"/>
      <c r="CZY13" s="128"/>
      <c r="CZZ13" s="128"/>
      <c r="DAA13" s="128"/>
      <c r="DAB13" s="128"/>
      <c r="DAC13" s="128"/>
      <c r="DAD13" s="128"/>
      <c r="DAE13" s="128"/>
      <c r="DAF13" s="128"/>
      <c r="DAG13" s="128"/>
      <c r="DAH13" s="128"/>
      <c r="DAI13" s="128"/>
      <c r="DAJ13" s="128"/>
      <c r="DAK13" s="128"/>
      <c r="DAL13" s="128"/>
      <c r="DAM13" s="128"/>
      <c r="DAN13" s="128"/>
      <c r="DAO13" s="128"/>
      <c r="DAP13" s="128"/>
      <c r="DAQ13" s="128"/>
      <c r="DAR13" s="128"/>
      <c r="DAS13" s="128"/>
      <c r="DAT13" s="128"/>
      <c r="DAU13" s="128"/>
      <c r="DAV13" s="128"/>
      <c r="DAW13" s="128"/>
      <c r="DAX13" s="128"/>
      <c r="DAY13" s="128"/>
      <c r="DAZ13" s="128"/>
      <c r="DBA13" s="128"/>
      <c r="DBB13" s="128"/>
      <c r="DBC13" s="128"/>
      <c r="DBD13" s="128"/>
      <c r="DBE13" s="128"/>
      <c r="DBF13" s="128"/>
      <c r="DBG13" s="128"/>
      <c r="DBH13" s="128"/>
      <c r="DBI13" s="128"/>
      <c r="DBJ13" s="128"/>
      <c r="DBK13" s="128"/>
      <c r="DBL13" s="128"/>
      <c r="DBM13" s="128"/>
      <c r="DBN13" s="128"/>
      <c r="DBO13" s="128"/>
      <c r="DBP13" s="128"/>
      <c r="DBQ13" s="128"/>
      <c r="DBR13" s="128"/>
      <c r="DBS13" s="128"/>
      <c r="DBT13" s="128"/>
      <c r="DBU13" s="128"/>
      <c r="DBV13" s="128"/>
      <c r="DBW13" s="128"/>
      <c r="DBX13" s="128"/>
      <c r="DBY13" s="128"/>
      <c r="DBZ13" s="128"/>
      <c r="DCA13" s="128"/>
      <c r="DCB13" s="128"/>
      <c r="DCC13" s="128"/>
      <c r="DCD13" s="128"/>
      <c r="DCE13" s="128"/>
      <c r="DCF13" s="128"/>
      <c r="DCG13" s="128"/>
      <c r="DCH13" s="128"/>
      <c r="DCI13" s="128"/>
      <c r="DCJ13" s="128"/>
      <c r="DCK13" s="128"/>
      <c r="DCL13" s="128"/>
      <c r="DCM13" s="128"/>
      <c r="DCN13" s="128"/>
      <c r="DCO13" s="128"/>
      <c r="DCP13" s="128"/>
      <c r="DCQ13" s="128"/>
      <c r="DCR13" s="128"/>
      <c r="DCS13" s="128"/>
      <c r="DCT13" s="128"/>
      <c r="DCU13" s="128"/>
      <c r="DCV13" s="128"/>
      <c r="DCW13" s="128"/>
      <c r="DCX13" s="128"/>
      <c r="DCY13" s="128"/>
      <c r="DCZ13" s="128"/>
      <c r="DDA13" s="128"/>
      <c r="DDB13" s="128"/>
      <c r="DDC13" s="128"/>
      <c r="DDD13" s="128"/>
      <c r="DDE13" s="128"/>
      <c r="DDF13" s="128"/>
      <c r="DDG13" s="128"/>
      <c r="DDH13" s="128"/>
      <c r="DDI13" s="128"/>
      <c r="DDJ13" s="128"/>
      <c r="DDK13" s="128"/>
      <c r="DDL13" s="128"/>
      <c r="DDM13" s="128"/>
      <c r="DDN13" s="128"/>
      <c r="DDO13" s="128"/>
      <c r="DDP13" s="128"/>
      <c r="DDQ13" s="128"/>
      <c r="DDR13" s="128"/>
      <c r="DDS13" s="128"/>
      <c r="DDT13" s="128"/>
      <c r="DDU13" s="128"/>
      <c r="DDV13" s="128"/>
      <c r="DDW13" s="128"/>
      <c r="DDX13" s="128"/>
      <c r="DDY13" s="128"/>
      <c r="DDZ13" s="128"/>
      <c r="DEA13" s="128"/>
      <c r="DEB13" s="128"/>
      <c r="DEC13" s="128"/>
      <c r="DED13" s="128"/>
      <c r="DEE13" s="128"/>
      <c r="DEF13" s="128"/>
      <c r="DEG13" s="128"/>
      <c r="DEH13" s="128"/>
      <c r="DEI13" s="128"/>
      <c r="DEJ13" s="128"/>
      <c r="DEK13" s="128"/>
      <c r="DEL13" s="128"/>
      <c r="DEM13" s="128"/>
      <c r="DEN13" s="128"/>
      <c r="DEO13" s="128"/>
      <c r="DEP13" s="128"/>
      <c r="DEQ13" s="128"/>
      <c r="DER13" s="128"/>
      <c r="DES13" s="128"/>
      <c r="DET13" s="128"/>
      <c r="DEU13" s="128"/>
      <c r="DEV13" s="128"/>
      <c r="DEW13" s="128"/>
      <c r="DEX13" s="128"/>
      <c r="DEY13" s="128"/>
      <c r="DEZ13" s="128"/>
      <c r="DFA13" s="128"/>
      <c r="DFB13" s="128"/>
      <c r="DFC13" s="128"/>
      <c r="DFD13" s="128"/>
      <c r="DFE13" s="128"/>
      <c r="DFF13" s="128"/>
      <c r="DFG13" s="128"/>
      <c r="DFH13" s="128"/>
      <c r="DFI13" s="128"/>
      <c r="DFJ13" s="128"/>
      <c r="DFK13" s="128"/>
      <c r="DFL13" s="128"/>
      <c r="DFM13" s="128"/>
      <c r="DFN13" s="128"/>
      <c r="DFO13" s="128"/>
      <c r="DFP13" s="128"/>
      <c r="DFQ13" s="128"/>
      <c r="DFR13" s="128"/>
      <c r="DFS13" s="128"/>
      <c r="DFT13" s="128"/>
      <c r="DFU13" s="128"/>
      <c r="DFV13" s="128"/>
      <c r="DFW13" s="128"/>
      <c r="DFX13" s="128"/>
      <c r="DFY13" s="128"/>
      <c r="DFZ13" s="128"/>
      <c r="DGA13" s="128"/>
      <c r="DGB13" s="128"/>
      <c r="DGC13" s="128"/>
      <c r="DGD13" s="128"/>
      <c r="DGE13" s="128"/>
      <c r="DGF13" s="128"/>
      <c r="DGG13" s="128"/>
      <c r="DGH13" s="128"/>
      <c r="DGI13" s="128"/>
      <c r="DGJ13" s="128"/>
      <c r="DGK13" s="128"/>
      <c r="DGL13" s="128"/>
      <c r="DGM13" s="128"/>
      <c r="DGN13" s="128"/>
      <c r="DGO13" s="128"/>
      <c r="DGP13" s="128"/>
      <c r="DGQ13" s="128"/>
      <c r="DGR13" s="128"/>
      <c r="DGS13" s="128"/>
      <c r="DGT13" s="128"/>
      <c r="DGU13" s="128"/>
      <c r="DGV13" s="128"/>
      <c r="DGW13" s="128"/>
      <c r="DGX13" s="128"/>
      <c r="DGY13" s="128"/>
      <c r="DGZ13" s="128"/>
      <c r="DHA13" s="128"/>
      <c r="DHB13" s="128"/>
      <c r="DHC13" s="128"/>
      <c r="DHD13" s="128"/>
      <c r="DHE13" s="128"/>
      <c r="DHF13" s="128"/>
      <c r="DHG13" s="128"/>
      <c r="DHH13" s="128"/>
      <c r="DHI13" s="128"/>
      <c r="DHJ13" s="128"/>
      <c r="DHK13" s="128"/>
      <c r="DHL13" s="128"/>
      <c r="DHM13" s="128"/>
      <c r="DHN13" s="128"/>
      <c r="DHO13" s="128"/>
      <c r="DHP13" s="128"/>
      <c r="DHQ13" s="128"/>
      <c r="DHR13" s="128"/>
      <c r="DHS13" s="128"/>
      <c r="DHT13" s="128"/>
      <c r="DHU13" s="128"/>
      <c r="DHV13" s="128"/>
      <c r="DHW13" s="128"/>
      <c r="DHX13" s="128"/>
      <c r="DHY13" s="128"/>
      <c r="DHZ13" s="128"/>
      <c r="DIA13" s="128"/>
      <c r="DIB13" s="128"/>
      <c r="DIC13" s="128"/>
      <c r="DID13" s="128"/>
      <c r="DIE13" s="128"/>
      <c r="DIF13" s="128"/>
      <c r="DIG13" s="128"/>
      <c r="DIH13" s="128"/>
      <c r="DII13" s="128"/>
      <c r="DIJ13" s="128"/>
      <c r="DIK13" s="128"/>
      <c r="DIL13" s="128"/>
      <c r="DIM13" s="128"/>
      <c r="DIN13" s="128"/>
      <c r="DIO13" s="128"/>
      <c r="DIP13" s="128"/>
      <c r="DIQ13" s="128"/>
      <c r="DIR13" s="128"/>
      <c r="DIS13" s="128"/>
      <c r="DIT13" s="128"/>
      <c r="DIU13" s="128"/>
      <c r="DIV13" s="128"/>
      <c r="DIW13" s="128"/>
      <c r="DIX13" s="128"/>
      <c r="DIY13" s="128"/>
      <c r="DIZ13" s="128"/>
      <c r="DJA13" s="128"/>
      <c r="DJB13" s="128"/>
      <c r="DJC13" s="128"/>
      <c r="DJD13" s="128"/>
      <c r="DJE13" s="128"/>
      <c r="DJF13" s="128"/>
      <c r="DJG13" s="128"/>
      <c r="DJH13" s="128"/>
      <c r="DJI13" s="128"/>
      <c r="DJJ13" s="128"/>
      <c r="DJK13" s="128"/>
      <c r="DJL13" s="128"/>
      <c r="DJM13" s="128"/>
      <c r="DJN13" s="128"/>
      <c r="DJO13" s="128"/>
      <c r="DJP13" s="128"/>
      <c r="DJQ13" s="128"/>
      <c r="DJR13" s="128"/>
      <c r="DJS13" s="128"/>
      <c r="DJT13" s="128"/>
      <c r="DJU13" s="128"/>
      <c r="DJV13" s="128"/>
      <c r="DJW13" s="128"/>
      <c r="DJX13" s="128"/>
      <c r="DJY13" s="128"/>
      <c r="DJZ13" s="128"/>
      <c r="DKA13" s="128"/>
      <c r="DKB13" s="128"/>
      <c r="DKC13" s="128"/>
      <c r="DKD13" s="128"/>
      <c r="DKE13" s="128"/>
      <c r="DKF13" s="128"/>
      <c r="DKG13" s="128"/>
      <c r="DKH13" s="128"/>
      <c r="DKI13" s="128"/>
      <c r="DKJ13" s="128"/>
      <c r="DKK13" s="128"/>
      <c r="DKL13" s="128"/>
      <c r="DKM13" s="128"/>
      <c r="DKN13" s="128"/>
      <c r="DKO13" s="128"/>
      <c r="DKP13" s="128"/>
      <c r="DKQ13" s="128"/>
      <c r="DKR13" s="128"/>
      <c r="DKS13" s="128"/>
      <c r="DKT13" s="128"/>
      <c r="DKU13" s="128"/>
      <c r="DKV13" s="128"/>
      <c r="DKW13" s="128"/>
      <c r="DKX13" s="128"/>
      <c r="DKY13" s="128"/>
      <c r="DKZ13" s="128"/>
      <c r="DLA13" s="128"/>
      <c r="DLB13" s="128"/>
      <c r="DLC13" s="128"/>
      <c r="DLD13" s="128"/>
      <c r="DLE13" s="128"/>
      <c r="DLF13" s="128"/>
      <c r="DLG13" s="128"/>
      <c r="DLH13" s="128"/>
      <c r="DLI13" s="128"/>
      <c r="DLJ13" s="128"/>
      <c r="DLK13" s="128"/>
      <c r="DLL13" s="128"/>
      <c r="DLM13" s="128"/>
      <c r="DLN13" s="128"/>
      <c r="DLO13" s="128"/>
      <c r="DLP13" s="128"/>
      <c r="DLQ13" s="128"/>
      <c r="DLR13" s="128"/>
      <c r="DLS13" s="128"/>
      <c r="DLT13" s="128"/>
      <c r="DLU13" s="128"/>
      <c r="DLV13" s="128"/>
      <c r="DLW13" s="128"/>
      <c r="DLX13" s="128"/>
      <c r="DLY13" s="128"/>
      <c r="DLZ13" s="128"/>
      <c r="DMA13" s="128"/>
      <c r="DMB13" s="128"/>
      <c r="DMC13" s="128"/>
      <c r="DMD13" s="128"/>
      <c r="DME13" s="128"/>
      <c r="DMF13" s="128"/>
      <c r="DMG13" s="128"/>
      <c r="DMH13" s="128"/>
      <c r="DMI13" s="128"/>
      <c r="DMJ13" s="128"/>
      <c r="DMK13" s="128"/>
      <c r="DML13" s="128"/>
      <c r="DMM13" s="128"/>
      <c r="DMN13" s="128"/>
      <c r="DMO13" s="128"/>
      <c r="DMP13" s="128"/>
      <c r="DMQ13" s="128"/>
      <c r="DMR13" s="128"/>
      <c r="DMS13" s="128"/>
      <c r="DMT13" s="128"/>
      <c r="DMU13" s="128"/>
      <c r="DMV13" s="128"/>
      <c r="DMW13" s="128"/>
      <c r="DMX13" s="128"/>
      <c r="DMY13" s="128"/>
      <c r="DMZ13" s="128"/>
      <c r="DNA13" s="128"/>
      <c r="DNB13" s="128"/>
      <c r="DNC13" s="128"/>
      <c r="DND13" s="128"/>
      <c r="DNE13" s="128"/>
      <c r="DNF13" s="128"/>
      <c r="DNG13" s="128"/>
      <c r="DNH13" s="128"/>
      <c r="DNI13" s="128"/>
      <c r="DNJ13" s="128"/>
      <c r="DNK13" s="128"/>
      <c r="DNL13" s="128"/>
      <c r="DNM13" s="128"/>
      <c r="DNN13" s="128"/>
      <c r="DNO13" s="128"/>
      <c r="DNP13" s="128"/>
      <c r="DNQ13" s="128"/>
      <c r="DNR13" s="128"/>
      <c r="DNS13" s="128"/>
      <c r="DNT13" s="128"/>
      <c r="DNU13" s="128"/>
      <c r="DNV13" s="128"/>
      <c r="DNW13" s="128"/>
      <c r="DNX13" s="128"/>
      <c r="DNY13" s="128"/>
      <c r="DNZ13" s="128"/>
      <c r="DOA13" s="128"/>
      <c r="DOB13" s="128"/>
      <c r="DOC13" s="128"/>
      <c r="DOD13" s="128"/>
      <c r="DOE13" s="128"/>
      <c r="DOF13" s="128"/>
      <c r="DOG13" s="128"/>
      <c r="DOH13" s="128"/>
      <c r="DOI13" s="128"/>
      <c r="DOJ13" s="128"/>
      <c r="DOK13" s="128"/>
      <c r="DOL13" s="128"/>
      <c r="DOM13" s="128"/>
      <c r="DON13" s="128"/>
      <c r="DOO13" s="128"/>
      <c r="DOP13" s="128"/>
      <c r="DOQ13" s="128"/>
      <c r="DOR13" s="128"/>
      <c r="DOS13" s="128"/>
      <c r="DOT13" s="128"/>
      <c r="DOU13" s="128"/>
      <c r="DOV13" s="128"/>
      <c r="DOW13" s="128"/>
      <c r="DOX13" s="128"/>
      <c r="DOY13" s="128"/>
      <c r="DOZ13" s="128"/>
      <c r="DPA13" s="128"/>
      <c r="DPB13" s="128"/>
      <c r="DPC13" s="128"/>
      <c r="DPD13" s="128"/>
      <c r="DPE13" s="128"/>
      <c r="DPF13" s="128"/>
      <c r="DPG13" s="128"/>
      <c r="DPH13" s="128"/>
      <c r="DPI13" s="128"/>
      <c r="DPJ13" s="128"/>
      <c r="DPK13" s="128"/>
      <c r="DPL13" s="128"/>
      <c r="DPM13" s="128"/>
      <c r="DPN13" s="128"/>
      <c r="DPO13" s="128"/>
      <c r="DPP13" s="128"/>
      <c r="DPQ13" s="128"/>
      <c r="DPR13" s="128"/>
      <c r="DPS13" s="128"/>
      <c r="DPT13" s="128"/>
      <c r="DPU13" s="128"/>
      <c r="DPV13" s="128"/>
      <c r="DPW13" s="128"/>
      <c r="DPX13" s="128"/>
      <c r="DPY13" s="128"/>
      <c r="DPZ13" s="128"/>
      <c r="DQA13" s="128"/>
      <c r="DQB13" s="128"/>
      <c r="DQC13" s="128"/>
      <c r="DQD13" s="128"/>
      <c r="DQE13" s="128"/>
      <c r="DQF13" s="128"/>
      <c r="DQG13" s="128"/>
      <c r="DQH13" s="128"/>
      <c r="DQI13" s="128"/>
      <c r="DQJ13" s="128"/>
      <c r="DQK13" s="128"/>
      <c r="DQL13" s="128"/>
      <c r="DQM13" s="128"/>
      <c r="DQN13" s="128"/>
      <c r="DQO13" s="128"/>
      <c r="DQP13" s="128"/>
      <c r="DQQ13" s="128"/>
      <c r="DQR13" s="128"/>
      <c r="DQS13" s="128"/>
      <c r="DQT13" s="128"/>
      <c r="DQU13" s="128"/>
      <c r="DQV13" s="128"/>
      <c r="DQW13" s="128"/>
      <c r="DQX13" s="128"/>
      <c r="DQY13" s="128"/>
      <c r="DQZ13" s="128"/>
      <c r="DRA13" s="128"/>
      <c r="DRB13" s="128"/>
      <c r="DRC13" s="128"/>
      <c r="DRD13" s="128"/>
      <c r="DRE13" s="128"/>
      <c r="DRF13" s="128"/>
      <c r="DRG13" s="128"/>
      <c r="DRH13" s="128"/>
      <c r="DRI13" s="128"/>
      <c r="DRJ13" s="128"/>
      <c r="DRK13" s="128"/>
      <c r="DRL13" s="128"/>
      <c r="DRM13" s="128"/>
      <c r="DRN13" s="128"/>
      <c r="DRO13" s="128"/>
      <c r="DRP13" s="128"/>
      <c r="DRQ13" s="128"/>
      <c r="DRR13" s="128"/>
      <c r="DRS13" s="128"/>
      <c r="DRT13" s="128"/>
      <c r="DRU13" s="128"/>
      <c r="DRV13" s="128"/>
      <c r="DRW13" s="128"/>
      <c r="DRX13" s="128"/>
      <c r="DRY13" s="128"/>
      <c r="DRZ13" s="128"/>
      <c r="DSA13" s="128"/>
      <c r="DSB13" s="128"/>
      <c r="DSC13" s="128"/>
      <c r="DSD13" s="128"/>
      <c r="DSE13" s="128"/>
      <c r="DSF13" s="128"/>
      <c r="DSG13" s="128"/>
      <c r="DSH13" s="128"/>
      <c r="DSI13" s="128"/>
      <c r="DSJ13" s="128"/>
      <c r="DSK13" s="128"/>
      <c r="DSL13" s="128"/>
      <c r="DSM13" s="128"/>
      <c r="DSN13" s="128"/>
      <c r="DSO13" s="128"/>
      <c r="DSP13" s="128"/>
      <c r="DSQ13" s="128"/>
      <c r="DSR13" s="128"/>
      <c r="DSS13" s="128"/>
      <c r="DST13" s="128"/>
      <c r="DSU13" s="128"/>
      <c r="DSV13" s="128"/>
      <c r="DSW13" s="128"/>
      <c r="DSX13" s="128"/>
      <c r="DSY13" s="128"/>
      <c r="DSZ13" s="128"/>
      <c r="DTA13" s="128"/>
      <c r="DTB13" s="128"/>
      <c r="DTC13" s="128"/>
      <c r="DTD13" s="128"/>
      <c r="DTE13" s="128"/>
      <c r="DTF13" s="128"/>
      <c r="DTG13" s="128"/>
      <c r="DTH13" s="128"/>
      <c r="DTI13" s="128"/>
      <c r="DTJ13" s="128"/>
      <c r="DTK13" s="128"/>
      <c r="DTL13" s="128"/>
      <c r="DTM13" s="128"/>
      <c r="DTN13" s="128"/>
      <c r="DTO13" s="128"/>
      <c r="DTP13" s="128"/>
      <c r="DTQ13" s="128"/>
      <c r="DTR13" s="128"/>
      <c r="DTS13" s="128"/>
      <c r="DTT13" s="128"/>
      <c r="DTU13" s="128"/>
      <c r="DTV13" s="128"/>
      <c r="DTW13" s="128"/>
      <c r="DTX13" s="128"/>
      <c r="DTY13" s="128"/>
      <c r="DTZ13" s="128"/>
      <c r="DUA13" s="128"/>
      <c r="DUB13" s="128"/>
      <c r="DUC13" s="128"/>
      <c r="DUD13" s="128"/>
      <c r="DUE13" s="128"/>
      <c r="DUF13" s="128"/>
      <c r="DUG13" s="128"/>
      <c r="DUH13" s="128"/>
      <c r="DUI13" s="128"/>
      <c r="DUJ13" s="128"/>
      <c r="DUK13" s="128"/>
      <c r="DUL13" s="128"/>
      <c r="DUM13" s="128"/>
      <c r="DUN13" s="128"/>
      <c r="DUO13" s="128"/>
      <c r="DUP13" s="128"/>
      <c r="DUQ13" s="128"/>
      <c r="DUR13" s="128"/>
      <c r="DUS13" s="128"/>
      <c r="DUT13" s="128"/>
      <c r="DUU13" s="128"/>
      <c r="DUV13" s="128"/>
      <c r="DUW13" s="128"/>
      <c r="DUX13" s="128"/>
      <c r="DUY13" s="128"/>
      <c r="DUZ13" s="128"/>
      <c r="DVA13" s="128"/>
      <c r="DVB13" s="128"/>
      <c r="DVC13" s="128"/>
      <c r="DVD13" s="128"/>
      <c r="DVE13" s="128"/>
      <c r="DVF13" s="128"/>
      <c r="DVG13" s="128"/>
      <c r="DVH13" s="128"/>
      <c r="DVI13" s="128"/>
      <c r="DVJ13" s="128"/>
      <c r="DVK13" s="128"/>
      <c r="DVL13" s="128"/>
      <c r="DVM13" s="128"/>
      <c r="DVN13" s="128"/>
      <c r="DVO13" s="128"/>
      <c r="DVP13" s="128"/>
      <c r="DVQ13" s="128"/>
      <c r="DVR13" s="128"/>
      <c r="DVS13" s="128"/>
      <c r="DVT13" s="128"/>
      <c r="DVU13" s="128"/>
      <c r="DVV13" s="128"/>
      <c r="DVW13" s="128"/>
      <c r="DVX13" s="128"/>
      <c r="DVY13" s="128"/>
      <c r="DVZ13" s="128"/>
      <c r="DWA13" s="128"/>
      <c r="DWB13" s="128"/>
      <c r="DWC13" s="128"/>
      <c r="DWD13" s="128"/>
      <c r="DWE13" s="128"/>
      <c r="DWF13" s="128"/>
      <c r="DWG13" s="128"/>
      <c r="DWH13" s="128"/>
      <c r="DWI13" s="128"/>
      <c r="DWJ13" s="128"/>
      <c r="DWK13" s="128"/>
      <c r="DWL13" s="128"/>
      <c r="DWM13" s="128"/>
      <c r="DWN13" s="128"/>
      <c r="DWO13" s="128"/>
      <c r="DWP13" s="128"/>
      <c r="DWQ13" s="128"/>
      <c r="DWR13" s="128"/>
      <c r="DWS13" s="128"/>
      <c r="DWT13" s="128"/>
      <c r="DWU13" s="128"/>
      <c r="DWV13" s="128"/>
      <c r="DWW13" s="128"/>
      <c r="DWX13" s="128"/>
      <c r="DWY13" s="128"/>
      <c r="DWZ13" s="128"/>
      <c r="DXA13" s="128"/>
      <c r="DXB13" s="128"/>
      <c r="DXC13" s="128"/>
      <c r="DXD13" s="128"/>
      <c r="DXE13" s="128"/>
      <c r="DXF13" s="128"/>
      <c r="DXG13" s="128"/>
      <c r="DXH13" s="128"/>
      <c r="DXI13" s="128"/>
      <c r="DXJ13" s="128"/>
      <c r="DXK13" s="128"/>
      <c r="DXL13" s="128"/>
      <c r="DXM13" s="128"/>
      <c r="DXN13" s="128"/>
      <c r="DXO13" s="128"/>
      <c r="DXP13" s="128"/>
      <c r="DXQ13" s="128"/>
      <c r="DXR13" s="128"/>
      <c r="DXS13" s="128"/>
      <c r="DXT13" s="128"/>
      <c r="DXU13" s="128"/>
      <c r="DXV13" s="128"/>
      <c r="DXW13" s="128"/>
      <c r="DXX13" s="128"/>
      <c r="DXY13" s="128"/>
      <c r="DXZ13" s="128"/>
      <c r="DYA13" s="128"/>
      <c r="DYB13" s="128"/>
      <c r="DYC13" s="128"/>
      <c r="DYD13" s="128"/>
      <c r="DYE13" s="128"/>
      <c r="DYF13" s="128"/>
      <c r="DYG13" s="128"/>
      <c r="DYH13" s="128"/>
      <c r="DYI13" s="128"/>
      <c r="DYJ13" s="128"/>
      <c r="DYK13" s="128"/>
      <c r="DYL13" s="128"/>
      <c r="DYM13" s="128"/>
      <c r="DYN13" s="128"/>
      <c r="DYO13" s="128"/>
      <c r="DYP13" s="128"/>
      <c r="DYQ13" s="128"/>
      <c r="DYR13" s="128"/>
      <c r="DYS13" s="128"/>
      <c r="DYT13" s="128"/>
      <c r="DYU13" s="128"/>
      <c r="DYV13" s="128"/>
      <c r="DYW13" s="128"/>
      <c r="DYX13" s="128"/>
      <c r="DYY13" s="128"/>
      <c r="DYZ13" s="128"/>
      <c r="DZA13" s="128"/>
      <c r="DZB13" s="128"/>
      <c r="DZC13" s="128"/>
      <c r="DZD13" s="128"/>
      <c r="DZE13" s="128"/>
      <c r="DZF13" s="128"/>
      <c r="DZG13" s="128"/>
      <c r="DZH13" s="128"/>
      <c r="DZI13" s="128"/>
      <c r="DZJ13" s="128"/>
      <c r="DZK13" s="128"/>
      <c r="DZL13" s="128"/>
      <c r="DZM13" s="128"/>
      <c r="DZN13" s="128"/>
      <c r="DZO13" s="128"/>
      <c r="DZP13" s="128"/>
      <c r="DZQ13" s="128"/>
      <c r="DZR13" s="128"/>
      <c r="DZS13" s="128"/>
      <c r="DZT13" s="128"/>
      <c r="DZU13" s="128"/>
      <c r="DZV13" s="128"/>
      <c r="DZW13" s="128"/>
      <c r="DZX13" s="128"/>
      <c r="DZY13" s="128"/>
      <c r="DZZ13" s="128"/>
      <c r="EAA13" s="128"/>
      <c r="EAB13" s="128"/>
      <c r="EAC13" s="128"/>
      <c r="EAD13" s="128"/>
      <c r="EAE13" s="128"/>
      <c r="EAF13" s="128"/>
      <c r="EAG13" s="128"/>
      <c r="EAH13" s="128"/>
      <c r="EAI13" s="128"/>
      <c r="EAJ13" s="128"/>
      <c r="EAK13" s="128"/>
      <c r="EAL13" s="128"/>
      <c r="EAM13" s="128"/>
      <c r="EAN13" s="128"/>
      <c r="EAO13" s="128"/>
      <c r="EAP13" s="128"/>
      <c r="EAQ13" s="128"/>
      <c r="EAR13" s="128"/>
      <c r="EAS13" s="128"/>
      <c r="EAT13" s="128"/>
      <c r="EAU13" s="128"/>
      <c r="EAV13" s="128"/>
      <c r="EAW13" s="128"/>
      <c r="EAX13" s="128"/>
      <c r="EAY13" s="128"/>
      <c r="EAZ13" s="128"/>
      <c r="EBA13" s="128"/>
      <c r="EBB13" s="128"/>
      <c r="EBC13" s="128"/>
      <c r="EBD13" s="128"/>
      <c r="EBE13" s="128"/>
      <c r="EBF13" s="128"/>
      <c r="EBG13" s="128"/>
      <c r="EBH13" s="128"/>
      <c r="EBI13" s="128"/>
      <c r="EBJ13" s="128"/>
      <c r="EBK13" s="128"/>
      <c r="EBL13" s="128"/>
      <c r="EBM13" s="128"/>
      <c r="EBN13" s="128"/>
      <c r="EBO13" s="128"/>
      <c r="EBP13" s="128"/>
      <c r="EBQ13" s="128"/>
      <c r="EBR13" s="128"/>
      <c r="EBS13" s="128"/>
      <c r="EBT13" s="128"/>
      <c r="EBU13" s="128"/>
      <c r="EBV13" s="128"/>
      <c r="EBW13" s="128"/>
      <c r="EBX13" s="128"/>
      <c r="EBY13" s="128"/>
      <c r="EBZ13" s="128"/>
      <c r="ECA13" s="128"/>
      <c r="ECB13" s="128"/>
      <c r="ECC13" s="128"/>
      <c r="ECD13" s="128"/>
      <c r="ECE13" s="128"/>
      <c r="ECF13" s="128"/>
      <c r="ECG13" s="128"/>
      <c r="ECH13" s="128"/>
      <c r="ECI13" s="128"/>
      <c r="ECJ13" s="128"/>
      <c r="ECK13" s="128"/>
      <c r="ECL13" s="128"/>
      <c r="ECM13" s="128"/>
      <c r="ECN13" s="128"/>
      <c r="ECO13" s="128"/>
      <c r="ECP13" s="128"/>
      <c r="ECQ13" s="128"/>
      <c r="ECR13" s="128"/>
      <c r="ECS13" s="128"/>
      <c r="ECT13" s="128"/>
      <c r="ECU13" s="128"/>
      <c r="ECV13" s="128"/>
      <c r="ECW13" s="128"/>
      <c r="ECX13" s="128"/>
      <c r="ECY13" s="128"/>
      <c r="ECZ13" s="128"/>
      <c r="EDA13" s="128"/>
      <c r="EDB13" s="128"/>
      <c r="EDC13" s="128"/>
      <c r="EDD13" s="128"/>
      <c r="EDE13" s="128"/>
      <c r="EDF13" s="128"/>
      <c r="EDG13" s="128"/>
      <c r="EDH13" s="128"/>
      <c r="EDI13" s="128"/>
      <c r="EDJ13" s="128"/>
      <c r="EDK13" s="128"/>
      <c r="EDL13" s="128"/>
      <c r="EDM13" s="128"/>
      <c r="EDN13" s="128"/>
      <c r="EDO13" s="128"/>
      <c r="EDP13" s="128"/>
      <c r="EDQ13" s="128"/>
      <c r="EDR13" s="128"/>
      <c r="EDS13" s="128"/>
      <c r="EDT13" s="128"/>
      <c r="EDU13" s="128"/>
      <c r="EDV13" s="128"/>
      <c r="EDW13" s="128"/>
      <c r="EDX13" s="128"/>
      <c r="EDY13" s="128"/>
      <c r="EDZ13" s="128"/>
      <c r="EEA13" s="128"/>
      <c r="EEB13" s="128"/>
      <c r="EEC13" s="128"/>
      <c r="EED13" s="128"/>
      <c r="EEE13" s="128"/>
      <c r="EEF13" s="128"/>
      <c r="EEG13" s="128"/>
      <c r="EEH13" s="128"/>
      <c r="EEI13" s="128"/>
      <c r="EEJ13" s="128"/>
      <c r="EEK13" s="128"/>
      <c r="EEL13" s="128"/>
      <c r="EEM13" s="128"/>
      <c r="EEN13" s="128"/>
      <c r="EEO13" s="128"/>
      <c r="EEP13" s="128"/>
      <c r="EEQ13" s="128"/>
      <c r="EER13" s="128"/>
      <c r="EES13" s="128"/>
      <c r="EET13" s="128"/>
      <c r="EEU13" s="128"/>
      <c r="EEV13" s="128"/>
      <c r="EEW13" s="128"/>
      <c r="EEX13" s="128"/>
      <c r="EEY13" s="128"/>
      <c r="EEZ13" s="128"/>
      <c r="EFA13" s="128"/>
      <c r="EFB13" s="128"/>
      <c r="EFC13" s="128"/>
      <c r="EFD13" s="128"/>
      <c r="EFE13" s="128"/>
      <c r="EFF13" s="128"/>
      <c r="EFG13" s="128"/>
      <c r="EFH13" s="128"/>
      <c r="EFI13" s="128"/>
      <c r="EFJ13" s="128"/>
      <c r="EFK13" s="128"/>
      <c r="EFL13" s="128"/>
      <c r="EFM13" s="128"/>
      <c r="EFN13" s="128"/>
      <c r="EFO13" s="128"/>
      <c r="EFP13" s="128"/>
      <c r="EFQ13" s="128"/>
      <c r="EFR13" s="128"/>
      <c r="EFS13" s="128"/>
      <c r="EFT13" s="128"/>
      <c r="EFU13" s="128"/>
      <c r="EFV13" s="128"/>
      <c r="EFW13" s="128"/>
      <c r="EFX13" s="128"/>
      <c r="EFY13" s="128"/>
      <c r="EFZ13" s="128"/>
      <c r="EGA13" s="128"/>
      <c r="EGB13" s="128"/>
      <c r="EGC13" s="128"/>
      <c r="EGD13" s="128"/>
      <c r="EGE13" s="128"/>
      <c r="EGF13" s="128"/>
      <c r="EGG13" s="128"/>
      <c r="EGH13" s="128"/>
      <c r="EGI13" s="128"/>
      <c r="EGJ13" s="128"/>
      <c r="EGK13" s="128"/>
      <c r="EGL13" s="128"/>
      <c r="EGM13" s="128"/>
      <c r="EGN13" s="128"/>
      <c r="EGO13" s="128"/>
      <c r="EGP13" s="128"/>
      <c r="EGQ13" s="128"/>
      <c r="EGR13" s="128"/>
      <c r="EGS13" s="128"/>
      <c r="EGT13" s="128"/>
      <c r="EGU13" s="128"/>
      <c r="EGV13" s="128"/>
      <c r="EGW13" s="128"/>
      <c r="EGX13" s="128"/>
      <c r="EGY13" s="128"/>
      <c r="EGZ13" s="128"/>
      <c r="EHA13" s="128"/>
      <c r="EHB13" s="128"/>
      <c r="EHC13" s="128"/>
      <c r="EHD13" s="128"/>
      <c r="EHE13" s="128"/>
      <c r="EHF13" s="128"/>
      <c r="EHG13" s="128"/>
      <c r="EHH13" s="128"/>
      <c r="EHI13" s="128"/>
      <c r="EHJ13" s="128"/>
      <c r="EHK13" s="128"/>
      <c r="EHL13" s="128"/>
      <c r="EHM13" s="128"/>
      <c r="EHN13" s="128"/>
      <c r="EHO13" s="128"/>
      <c r="EHP13" s="128"/>
      <c r="EHQ13" s="128"/>
      <c r="EHR13" s="128"/>
      <c r="EHS13" s="128"/>
      <c r="EHT13" s="128"/>
      <c r="EHU13" s="128"/>
      <c r="EHV13" s="128"/>
      <c r="EHW13" s="128"/>
      <c r="EHX13" s="128"/>
      <c r="EHY13" s="128"/>
      <c r="EHZ13" s="128"/>
      <c r="EIA13" s="128"/>
      <c r="EIB13" s="128"/>
      <c r="EIC13" s="128"/>
      <c r="EID13" s="128"/>
      <c r="EIE13" s="128"/>
      <c r="EIF13" s="128"/>
      <c r="EIG13" s="128"/>
      <c r="EIH13" s="128"/>
      <c r="EII13" s="128"/>
      <c r="EIJ13" s="128"/>
      <c r="EIK13" s="128"/>
      <c r="EIL13" s="128"/>
      <c r="EIM13" s="128"/>
      <c r="EIN13" s="128"/>
      <c r="EIO13" s="128"/>
      <c r="EIP13" s="128"/>
      <c r="EIQ13" s="128"/>
      <c r="EIR13" s="128"/>
      <c r="EIS13" s="128"/>
      <c r="EIT13" s="128"/>
      <c r="EIU13" s="128"/>
      <c r="EIV13" s="128"/>
      <c r="EIW13" s="128"/>
      <c r="EIX13" s="128"/>
      <c r="EIY13" s="128"/>
      <c r="EIZ13" s="128"/>
      <c r="EJA13" s="128"/>
      <c r="EJB13" s="128"/>
      <c r="EJC13" s="128"/>
      <c r="EJD13" s="128"/>
      <c r="EJE13" s="128"/>
      <c r="EJF13" s="128"/>
      <c r="EJG13" s="128"/>
      <c r="EJH13" s="128"/>
      <c r="EJI13" s="128"/>
      <c r="EJJ13" s="128"/>
      <c r="EJK13" s="128"/>
      <c r="EJL13" s="128"/>
      <c r="EJM13" s="128"/>
      <c r="EJN13" s="128"/>
      <c r="EJO13" s="128"/>
      <c r="EJP13" s="128"/>
      <c r="EJQ13" s="128"/>
      <c r="EJR13" s="128"/>
      <c r="EJS13" s="128"/>
      <c r="EJT13" s="128"/>
      <c r="EJU13" s="128"/>
      <c r="EJV13" s="128"/>
      <c r="EJW13" s="128"/>
      <c r="EJX13" s="128"/>
      <c r="EJY13" s="128"/>
      <c r="EJZ13" s="128"/>
      <c r="EKA13" s="128"/>
      <c r="EKB13" s="128"/>
      <c r="EKC13" s="128"/>
      <c r="EKD13" s="128"/>
      <c r="EKE13" s="128"/>
      <c r="EKF13" s="128"/>
      <c r="EKG13" s="128"/>
      <c r="EKH13" s="128"/>
      <c r="EKI13" s="128"/>
      <c r="EKJ13" s="128"/>
      <c r="EKK13" s="128"/>
      <c r="EKL13" s="128"/>
      <c r="EKM13" s="128"/>
      <c r="EKN13" s="128"/>
      <c r="EKO13" s="128"/>
      <c r="EKP13" s="128"/>
      <c r="EKQ13" s="128"/>
      <c r="EKR13" s="128"/>
      <c r="EKS13" s="128"/>
      <c r="EKT13" s="128"/>
      <c r="EKU13" s="128"/>
      <c r="EKV13" s="128"/>
      <c r="EKW13" s="128"/>
      <c r="EKX13" s="128"/>
      <c r="EKY13" s="128"/>
      <c r="EKZ13" s="128"/>
      <c r="ELA13" s="128"/>
      <c r="ELB13" s="128"/>
      <c r="ELC13" s="128"/>
      <c r="ELD13" s="128"/>
      <c r="ELE13" s="128"/>
      <c r="ELF13" s="128"/>
      <c r="ELG13" s="128"/>
      <c r="ELH13" s="128"/>
      <c r="ELI13" s="128"/>
      <c r="ELJ13" s="128"/>
      <c r="ELK13" s="128"/>
      <c r="ELL13" s="128"/>
      <c r="ELM13" s="128"/>
      <c r="ELN13" s="128"/>
      <c r="ELO13" s="128"/>
      <c r="ELP13" s="128"/>
      <c r="ELQ13" s="128"/>
      <c r="ELR13" s="128"/>
      <c r="ELS13" s="128"/>
      <c r="ELT13" s="128"/>
      <c r="ELU13" s="128"/>
      <c r="ELV13" s="128"/>
      <c r="ELW13" s="128"/>
      <c r="ELX13" s="128"/>
      <c r="ELY13" s="128"/>
      <c r="ELZ13" s="128"/>
      <c r="EMA13" s="128"/>
      <c r="EMB13" s="128"/>
      <c r="EMC13" s="128"/>
      <c r="EMD13" s="128"/>
      <c r="EME13" s="128"/>
      <c r="EMF13" s="128"/>
      <c r="EMG13" s="128"/>
      <c r="EMH13" s="128"/>
      <c r="EMI13" s="128"/>
      <c r="EMJ13" s="128"/>
      <c r="EMK13" s="128"/>
      <c r="EML13" s="128"/>
      <c r="EMM13" s="128"/>
      <c r="EMN13" s="128"/>
      <c r="EMO13" s="128"/>
      <c r="EMP13" s="128"/>
      <c r="EMQ13" s="128"/>
      <c r="EMR13" s="128"/>
      <c r="EMS13" s="128"/>
      <c r="EMT13" s="128"/>
      <c r="EMU13" s="128"/>
      <c r="EMV13" s="128"/>
      <c r="EMW13" s="128"/>
      <c r="EMX13" s="128"/>
      <c r="EMY13" s="128"/>
      <c r="EMZ13" s="128"/>
      <c r="ENA13" s="128"/>
      <c r="ENB13" s="128"/>
      <c r="ENC13" s="128"/>
      <c r="END13" s="128"/>
      <c r="ENE13" s="128"/>
      <c r="ENF13" s="128"/>
      <c r="ENG13" s="128"/>
      <c r="ENH13" s="128"/>
      <c r="ENI13" s="128"/>
      <c r="ENJ13" s="128"/>
      <c r="ENK13" s="128"/>
      <c r="ENL13" s="128"/>
      <c r="ENM13" s="128"/>
      <c r="ENN13" s="128"/>
      <c r="ENO13" s="128"/>
      <c r="ENP13" s="128"/>
      <c r="ENQ13" s="128"/>
      <c r="ENR13" s="128"/>
      <c r="ENS13" s="128"/>
      <c r="ENT13" s="128"/>
      <c r="ENU13" s="128"/>
      <c r="ENV13" s="128"/>
      <c r="ENW13" s="128"/>
      <c r="ENX13" s="128"/>
      <c r="ENY13" s="128"/>
      <c r="ENZ13" s="128"/>
      <c r="EOA13" s="128"/>
      <c r="EOB13" s="128"/>
      <c r="EOC13" s="128"/>
      <c r="EOD13" s="128"/>
      <c r="EOE13" s="128"/>
      <c r="EOF13" s="128"/>
      <c r="EOG13" s="128"/>
      <c r="EOH13" s="128"/>
      <c r="EOI13" s="128"/>
      <c r="EOJ13" s="128"/>
      <c r="EOK13" s="128"/>
      <c r="EOL13" s="128"/>
      <c r="EOM13" s="128"/>
      <c r="EON13" s="128"/>
      <c r="EOO13" s="128"/>
      <c r="EOP13" s="128"/>
      <c r="EOQ13" s="128"/>
      <c r="EOR13" s="128"/>
      <c r="EOS13" s="128"/>
      <c r="EOT13" s="128"/>
      <c r="EOU13" s="128"/>
      <c r="EOV13" s="128"/>
      <c r="EOW13" s="128"/>
      <c r="EOX13" s="128"/>
      <c r="EOY13" s="128"/>
      <c r="EOZ13" s="128"/>
      <c r="EPA13" s="128"/>
      <c r="EPB13" s="128"/>
      <c r="EPC13" s="128"/>
      <c r="EPD13" s="128"/>
      <c r="EPE13" s="128"/>
      <c r="EPF13" s="128"/>
      <c r="EPG13" s="128"/>
      <c r="EPH13" s="128"/>
      <c r="EPI13" s="128"/>
      <c r="EPJ13" s="128"/>
      <c r="EPK13" s="128"/>
      <c r="EPL13" s="128"/>
      <c r="EPM13" s="128"/>
      <c r="EPN13" s="128"/>
      <c r="EPO13" s="128"/>
      <c r="EPP13" s="128"/>
      <c r="EPQ13" s="128"/>
      <c r="EPR13" s="128"/>
      <c r="EPS13" s="128"/>
      <c r="EPT13" s="128"/>
      <c r="EPU13" s="128"/>
      <c r="EPV13" s="128"/>
      <c r="EPW13" s="128"/>
      <c r="EPX13" s="128"/>
      <c r="EPY13" s="128"/>
      <c r="EPZ13" s="128"/>
      <c r="EQA13" s="128"/>
      <c r="EQB13" s="128"/>
      <c r="EQC13" s="128"/>
      <c r="EQD13" s="128"/>
      <c r="EQE13" s="128"/>
      <c r="EQF13" s="128"/>
      <c r="EQG13" s="128"/>
      <c r="EQH13" s="128"/>
      <c r="EQI13" s="128"/>
      <c r="EQJ13" s="128"/>
      <c r="EQK13" s="128"/>
      <c r="EQL13" s="128"/>
      <c r="EQM13" s="128"/>
      <c r="EQN13" s="128"/>
      <c r="EQO13" s="128"/>
      <c r="EQP13" s="128"/>
      <c r="EQQ13" s="128"/>
      <c r="EQR13" s="128"/>
      <c r="EQS13" s="128"/>
      <c r="EQT13" s="128"/>
      <c r="EQU13" s="128"/>
      <c r="EQV13" s="128"/>
      <c r="EQW13" s="128"/>
      <c r="EQX13" s="128"/>
      <c r="EQY13" s="128"/>
      <c r="EQZ13" s="128"/>
      <c r="ERA13" s="128"/>
      <c r="ERB13" s="128"/>
      <c r="ERC13" s="128"/>
      <c r="ERD13" s="128"/>
      <c r="ERE13" s="128"/>
      <c r="ERF13" s="128"/>
      <c r="ERG13" s="128"/>
      <c r="ERH13" s="128"/>
      <c r="ERI13" s="128"/>
      <c r="ERJ13" s="128"/>
      <c r="ERK13" s="128"/>
      <c r="ERL13" s="128"/>
      <c r="ERM13" s="128"/>
      <c r="ERN13" s="128"/>
      <c r="ERO13" s="128"/>
      <c r="ERP13" s="128"/>
      <c r="ERQ13" s="128"/>
      <c r="ERR13" s="128"/>
      <c r="ERS13" s="128"/>
      <c r="ERT13" s="128"/>
      <c r="ERU13" s="128"/>
      <c r="ERV13" s="128"/>
      <c r="ERW13" s="128"/>
      <c r="ERX13" s="128"/>
      <c r="ERY13" s="128"/>
      <c r="ERZ13" s="128"/>
      <c r="ESA13" s="128"/>
      <c r="ESB13" s="128"/>
      <c r="ESC13" s="128"/>
      <c r="ESD13" s="128"/>
      <c r="ESE13" s="128"/>
      <c r="ESF13" s="128"/>
      <c r="ESG13" s="128"/>
      <c r="ESH13" s="128"/>
      <c r="ESI13" s="128"/>
      <c r="ESJ13" s="128"/>
      <c r="ESK13" s="128"/>
      <c r="ESL13" s="128"/>
      <c r="ESM13" s="128"/>
      <c r="ESN13" s="128"/>
      <c r="ESO13" s="128"/>
      <c r="ESP13" s="128"/>
      <c r="ESQ13" s="128"/>
      <c r="ESR13" s="128"/>
      <c r="ESS13" s="128"/>
      <c r="EST13" s="128"/>
      <c r="ESU13" s="128"/>
      <c r="ESV13" s="128"/>
      <c r="ESW13" s="128"/>
      <c r="ESX13" s="128"/>
      <c r="ESY13" s="128"/>
      <c r="ESZ13" s="128"/>
      <c r="ETA13" s="128"/>
      <c r="ETB13" s="128"/>
      <c r="ETC13" s="128"/>
      <c r="ETD13" s="128"/>
      <c r="ETE13" s="128"/>
      <c r="ETF13" s="128"/>
      <c r="ETG13" s="128"/>
      <c r="ETH13" s="128"/>
      <c r="ETI13" s="128"/>
      <c r="ETJ13" s="128"/>
      <c r="ETK13" s="128"/>
      <c r="ETL13" s="128"/>
      <c r="ETM13" s="128"/>
      <c r="ETN13" s="128"/>
      <c r="ETO13" s="128"/>
      <c r="ETP13" s="128"/>
      <c r="ETQ13" s="128"/>
      <c r="ETR13" s="128"/>
      <c r="ETS13" s="128"/>
      <c r="ETT13" s="128"/>
      <c r="ETU13" s="128"/>
      <c r="ETV13" s="128"/>
      <c r="ETW13" s="128"/>
      <c r="ETX13" s="128"/>
      <c r="ETY13" s="128"/>
      <c r="ETZ13" s="128"/>
      <c r="EUA13" s="128"/>
      <c r="EUB13" s="128"/>
      <c r="EUC13" s="128"/>
      <c r="EUD13" s="128"/>
      <c r="EUE13" s="128"/>
      <c r="EUF13" s="128"/>
      <c r="EUG13" s="128"/>
      <c r="EUH13" s="128"/>
      <c r="EUI13" s="128"/>
      <c r="EUJ13" s="128"/>
      <c r="EUK13" s="128"/>
      <c r="EUL13" s="128"/>
      <c r="EUM13" s="128"/>
      <c r="EUN13" s="128"/>
      <c r="EUO13" s="128"/>
      <c r="EUP13" s="128"/>
      <c r="EUQ13" s="128"/>
      <c r="EUR13" s="128"/>
      <c r="EUS13" s="128"/>
      <c r="EUT13" s="128"/>
      <c r="EUU13" s="128"/>
      <c r="EUV13" s="128"/>
      <c r="EUW13" s="128"/>
      <c r="EUX13" s="128"/>
      <c r="EUY13" s="128"/>
      <c r="EUZ13" s="128"/>
      <c r="EVA13" s="128"/>
      <c r="EVB13" s="128"/>
      <c r="EVC13" s="128"/>
      <c r="EVD13" s="128"/>
      <c r="EVE13" s="128"/>
      <c r="EVF13" s="128"/>
      <c r="EVG13" s="128"/>
      <c r="EVH13" s="128"/>
      <c r="EVI13" s="128"/>
      <c r="EVJ13" s="128"/>
      <c r="EVK13" s="128"/>
      <c r="EVL13" s="128"/>
      <c r="EVM13" s="128"/>
      <c r="EVN13" s="128"/>
      <c r="EVO13" s="128"/>
      <c r="EVP13" s="128"/>
      <c r="EVQ13" s="128"/>
      <c r="EVR13" s="128"/>
      <c r="EVS13" s="128"/>
      <c r="EVT13" s="128"/>
      <c r="EVU13" s="128"/>
      <c r="EVV13" s="128"/>
      <c r="EVW13" s="128"/>
      <c r="EVX13" s="128"/>
      <c r="EVY13" s="128"/>
      <c r="EVZ13" s="128"/>
      <c r="EWA13" s="128"/>
      <c r="EWB13" s="128"/>
      <c r="EWC13" s="128"/>
      <c r="EWD13" s="128"/>
      <c r="EWE13" s="128"/>
      <c r="EWF13" s="128"/>
      <c r="EWG13" s="128"/>
      <c r="EWH13" s="128"/>
      <c r="EWI13" s="128"/>
      <c r="EWJ13" s="128"/>
      <c r="EWK13" s="128"/>
      <c r="EWL13" s="128"/>
      <c r="EWM13" s="128"/>
      <c r="EWN13" s="128"/>
      <c r="EWO13" s="128"/>
      <c r="EWP13" s="128"/>
      <c r="EWQ13" s="128"/>
      <c r="EWR13" s="128"/>
      <c r="EWS13" s="128"/>
      <c r="EWT13" s="128"/>
      <c r="EWU13" s="128"/>
      <c r="EWV13" s="128"/>
      <c r="EWW13" s="128"/>
      <c r="EWX13" s="128"/>
      <c r="EWY13" s="128"/>
      <c r="EWZ13" s="128"/>
      <c r="EXA13" s="128"/>
      <c r="EXB13" s="128"/>
      <c r="EXC13" s="128"/>
      <c r="EXD13" s="128"/>
      <c r="EXE13" s="128"/>
      <c r="EXF13" s="128"/>
      <c r="EXG13" s="128"/>
      <c r="EXH13" s="128"/>
      <c r="EXI13" s="128"/>
      <c r="EXJ13" s="128"/>
      <c r="EXK13" s="128"/>
      <c r="EXL13" s="128"/>
      <c r="EXM13" s="128"/>
      <c r="EXN13" s="128"/>
      <c r="EXO13" s="128"/>
      <c r="EXP13" s="128"/>
      <c r="EXQ13" s="128"/>
      <c r="EXR13" s="128"/>
      <c r="EXS13" s="128"/>
      <c r="EXT13" s="128"/>
      <c r="EXU13" s="128"/>
      <c r="EXV13" s="128"/>
      <c r="EXW13" s="128"/>
      <c r="EXX13" s="128"/>
      <c r="EXY13" s="128"/>
      <c r="EXZ13" s="128"/>
      <c r="EYA13" s="128"/>
      <c r="EYB13" s="128"/>
      <c r="EYC13" s="128"/>
      <c r="EYD13" s="128"/>
      <c r="EYE13" s="128"/>
      <c r="EYF13" s="128"/>
      <c r="EYG13" s="128"/>
      <c r="EYH13" s="128"/>
      <c r="EYI13" s="128"/>
      <c r="EYJ13" s="128"/>
      <c r="EYK13" s="128"/>
      <c r="EYL13" s="128"/>
      <c r="EYM13" s="128"/>
      <c r="EYN13" s="128"/>
      <c r="EYO13" s="128"/>
      <c r="EYP13" s="128"/>
      <c r="EYQ13" s="128"/>
      <c r="EYR13" s="128"/>
      <c r="EYS13" s="128"/>
      <c r="EYT13" s="128"/>
      <c r="EYU13" s="128"/>
      <c r="EYV13" s="128"/>
      <c r="EYW13" s="128"/>
      <c r="EYX13" s="128"/>
      <c r="EYY13" s="128"/>
      <c r="EYZ13" s="128"/>
      <c r="EZA13" s="128"/>
      <c r="EZB13" s="128"/>
      <c r="EZC13" s="128"/>
      <c r="EZD13" s="128"/>
      <c r="EZE13" s="128"/>
      <c r="EZF13" s="128"/>
      <c r="EZG13" s="128"/>
      <c r="EZH13" s="128"/>
      <c r="EZI13" s="128"/>
      <c r="EZJ13" s="128"/>
      <c r="EZK13" s="128"/>
      <c r="EZL13" s="128"/>
      <c r="EZM13" s="128"/>
      <c r="EZN13" s="128"/>
      <c r="EZO13" s="128"/>
      <c r="EZP13" s="128"/>
      <c r="EZQ13" s="128"/>
      <c r="EZR13" s="128"/>
      <c r="EZS13" s="128"/>
      <c r="EZT13" s="128"/>
      <c r="EZU13" s="128"/>
      <c r="EZV13" s="128"/>
      <c r="EZW13" s="128"/>
      <c r="EZX13" s="128"/>
      <c r="EZY13" s="128"/>
      <c r="EZZ13" s="128"/>
      <c r="FAA13" s="128"/>
      <c r="FAB13" s="128"/>
      <c r="FAC13" s="128"/>
      <c r="FAD13" s="128"/>
      <c r="FAE13" s="128"/>
      <c r="FAF13" s="128"/>
      <c r="FAG13" s="128"/>
      <c r="FAH13" s="128"/>
      <c r="FAI13" s="128"/>
      <c r="FAJ13" s="128"/>
      <c r="FAK13" s="128"/>
      <c r="FAL13" s="128"/>
      <c r="FAM13" s="128"/>
      <c r="FAN13" s="128"/>
      <c r="FAO13" s="128"/>
      <c r="FAP13" s="128"/>
      <c r="FAQ13" s="128"/>
      <c r="FAR13" s="128"/>
      <c r="FAS13" s="128"/>
      <c r="FAT13" s="128"/>
      <c r="FAU13" s="128"/>
      <c r="FAV13" s="128"/>
      <c r="FAW13" s="128"/>
      <c r="FAX13" s="128"/>
      <c r="FAY13" s="128"/>
      <c r="FAZ13" s="128"/>
      <c r="FBA13" s="128"/>
      <c r="FBB13" s="128"/>
      <c r="FBC13" s="128"/>
      <c r="FBD13" s="128"/>
      <c r="FBE13" s="128"/>
      <c r="FBF13" s="128"/>
      <c r="FBG13" s="128"/>
      <c r="FBH13" s="128"/>
      <c r="FBI13" s="128"/>
      <c r="FBJ13" s="128"/>
      <c r="FBK13" s="128"/>
      <c r="FBL13" s="128"/>
      <c r="FBM13" s="128"/>
      <c r="FBN13" s="128"/>
      <c r="FBO13" s="128"/>
      <c r="FBP13" s="128"/>
      <c r="FBQ13" s="128"/>
      <c r="FBR13" s="128"/>
      <c r="FBS13" s="128"/>
      <c r="FBT13" s="128"/>
      <c r="FBU13" s="128"/>
      <c r="FBV13" s="128"/>
      <c r="FBW13" s="128"/>
      <c r="FBX13" s="128"/>
      <c r="FBY13" s="128"/>
      <c r="FBZ13" s="128"/>
      <c r="FCA13" s="128"/>
      <c r="FCB13" s="128"/>
      <c r="FCC13" s="128"/>
      <c r="FCD13" s="128"/>
      <c r="FCE13" s="128"/>
      <c r="FCF13" s="128"/>
      <c r="FCG13" s="128"/>
      <c r="FCH13" s="128"/>
      <c r="FCI13" s="128"/>
      <c r="FCJ13" s="128"/>
      <c r="FCK13" s="128"/>
      <c r="FCL13" s="128"/>
      <c r="FCM13" s="128"/>
      <c r="FCN13" s="128"/>
      <c r="FCO13" s="128"/>
      <c r="FCP13" s="128"/>
      <c r="FCQ13" s="128"/>
      <c r="FCR13" s="128"/>
      <c r="FCS13" s="128"/>
      <c r="FCT13" s="128"/>
      <c r="FCU13" s="128"/>
      <c r="FCV13" s="128"/>
      <c r="FCW13" s="128"/>
      <c r="FCX13" s="128"/>
      <c r="FCY13" s="128"/>
      <c r="FCZ13" s="128"/>
      <c r="FDA13" s="128"/>
      <c r="FDB13" s="128"/>
      <c r="FDC13" s="128"/>
      <c r="FDD13" s="128"/>
      <c r="FDE13" s="128"/>
      <c r="FDF13" s="128"/>
      <c r="FDG13" s="128"/>
      <c r="FDH13" s="128"/>
      <c r="FDI13" s="128"/>
      <c r="FDJ13" s="128"/>
      <c r="FDK13" s="128"/>
      <c r="FDL13" s="128"/>
      <c r="FDM13" s="128"/>
      <c r="FDN13" s="128"/>
      <c r="FDO13" s="128"/>
      <c r="FDP13" s="128"/>
      <c r="FDQ13" s="128"/>
      <c r="FDR13" s="128"/>
      <c r="FDS13" s="128"/>
      <c r="FDT13" s="128"/>
      <c r="FDU13" s="128"/>
      <c r="FDV13" s="128"/>
      <c r="FDW13" s="128"/>
      <c r="FDX13" s="128"/>
      <c r="FDY13" s="128"/>
      <c r="FDZ13" s="128"/>
      <c r="FEA13" s="128"/>
      <c r="FEB13" s="128"/>
      <c r="FEC13" s="128"/>
      <c r="FED13" s="128"/>
      <c r="FEE13" s="128"/>
      <c r="FEF13" s="128"/>
      <c r="FEG13" s="128"/>
      <c r="FEH13" s="128"/>
      <c r="FEI13" s="128"/>
      <c r="FEJ13" s="128"/>
      <c r="FEK13" s="128"/>
      <c r="FEL13" s="128"/>
      <c r="FEM13" s="128"/>
      <c r="FEN13" s="128"/>
      <c r="FEO13" s="128"/>
      <c r="FEP13" s="128"/>
      <c r="FEQ13" s="128"/>
      <c r="FER13" s="128"/>
      <c r="FES13" s="128"/>
      <c r="FET13" s="128"/>
      <c r="FEU13" s="128"/>
      <c r="FEV13" s="128"/>
      <c r="FEW13" s="128"/>
      <c r="FEX13" s="128"/>
      <c r="FEY13" s="128"/>
      <c r="FEZ13" s="128"/>
      <c r="FFA13" s="128"/>
      <c r="FFB13" s="128"/>
      <c r="FFC13" s="128"/>
      <c r="FFD13" s="128"/>
      <c r="FFE13" s="128"/>
      <c r="FFF13" s="128"/>
      <c r="FFG13" s="128"/>
      <c r="FFH13" s="128"/>
      <c r="FFI13" s="128"/>
      <c r="FFJ13" s="128"/>
      <c r="FFK13" s="128"/>
      <c r="FFL13" s="128"/>
      <c r="FFM13" s="128"/>
      <c r="FFN13" s="128"/>
      <c r="FFO13" s="128"/>
      <c r="FFP13" s="128"/>
      <c r="FFQ13" s="128"/>
      <c r="FFR13" s="128"/>
      <c r="FFS13" s="128"/>
      <c r="FFT13" s="128"/>
      <c r="FFU13" s="128"/>
      <c r="FFV13" s="128"/>
      <c r="FFW13" s="128"/>
      <c r="FFX13" s="128"/>
      <c r="FFY13" s="128"/>
      <c r="FFZ13" s="128"/>
      <c r="FGA13" s="128"/>
      <c r="FGB13" s="128"/>
      <c r="FGC13" s="128"/>
      <c r="FGD13" s="128"/>
      <c r="FGE13" s="128"/>
      <c r="FGF13" s="128"/>
      <c r="FGG13" s="128"/>
      <c r="FGH13" s="128"/>
      <c r="FGI13" s="128"/>
      <c r="FGJ13" s="128"/>
      <c r="FGK13" s="128"/>
      <c r="FGL13" s="128"/>
      <c r="FGM13" s="128"/>
      <c r="FGN13" s="128"/>
      <c r="FGO13" s="128"/>
      <c r="FGP13" s="128"/>
      <c r="FGQ13" s="128"/>
      <c r="FGR13" s="128"/>
      <c r="FGS13" s="128"/>
      <c r="FGT13" s="128"/>
      <c r="FGU13" s="128"/>
      <c r="FGV13" s="128"/>
      <c r="FGW13" s="128"/>
      <c r="FGX13" s="128"/>
      <c r="FGY13" s="128"/>
      <c r="FGZ13" s="128"/>
      <c r="FHA13" s="128"/>
      <c r="FHB13" s="128"/>
      <c r="FHC13" s="128"/>
      <c r="FHD13" s="128"/>
      <c r="FHE13" s="128"/>
      <c r="FHF13" s="128"/>
      <c r="FHG13" s="128"/>
      <c r="FHH13" s="128"/>
      <c r="FHI13" s="128"/>
      <c r="FHJ13" s="128"/>
      <c r="FHK13" s="128"/>
      <c r="FHL13" s="128"/>
      <c r="FHM13" s="128"/>
      <c r="FHN13" s="128"/>
      <c r="FHO13" s="128"/>
      <c r="FHP13" s="128"/>
      <c r="FHQ13" s="128"/>
      <c r="FHR13" s="128"/>
      <c r="FHS13" s="128"/>
      <c r="FHT13" s="128"/>
      <c r="FHU13" s="128"/>
      <c r="FHV13" s="128"/>
      <c r="FHW13" s="128"/>
      <c r="FHX13" s="128"/>
      <c r="FHY13" s="128"/>
      <c r="FHZ13" s="128"/>
      <c r="FIA13" s="128"/>
      <c r="FIB13" s="128"/>
      <c r="FIC13" s="128"/>
      <c r="FID13" s="128"/>
      <c r="FIE13" s="128"/>
      <c r="FIF13" s="128"/>
      <c r="FIG13" s="128"/>
      <c r="FIH13" s="128"/>
      <c r="FII13" s="128"/>
      <c r="FIJ13" s="128"/>
      <c r="FIK13" s="128"/>
      <c r="FIL13" s="128"/>
      <c r="FIM13" s="128"/>
      <c r="FIN13" s="128"/>
      <c r="FIO13" s="128"/>
      <c r="FIP13" s="128"/>
      <c r="FIQ13" s="128"/>
      <c r="FIR13" s="128"/>
      <c r="FIS13" s="128"/>
      <c r="FIT13" s="128"/>
      <c r="FIU13" s="128"/>
      <c r="FIV13" s="128"/>
      <c r="FIW13" s="128"/>
      <c r="FIX13" s="128"/>
      <c r="FIY13" s="128"/>
      <c r="FIZ13" s="128"/>
      <c r="FJA13" s="128"/>
      <c r="FJB13" s="128"/>
      <c r="FJC13" s="128"/>
      <c r="FJD13" s="128"/>
      <c r="FJE13" s="128"/>
      <c r="FJF13" s="128"/>
      <c r="FJG13" s="128"/>
      <c r="FJH13" s="128"/>
      <c r="FJI13" s="128"/>
      <c r="FJJ13" s="128"/>
      <c r="FJK13" s="128"/>
      <c r="FJL13" s="128"/>
      <c r="FJM13" s="128"/>
      <c r="FJN13" s="128"/>
      <c r="FJO13" s="128"/>
      <c r="FJP13" s="128"/>
      <c r="FJQ13" s="128"/>
      <c r="FJR13" s="128"/>
      <c r="FJS13" s="128"/>
      <c r="FJT13" s="128"/>
      <c r="FJU13" s="128"/>
      <c r="FJV13" s="128"/>
      <c r="FJW13" s="128"/>
      <c r="FJX13" s="128"/>
      <c r="FJY13" s="128"/>
      <c r="FJZ13" s="128"/>
      <c r="FKA13" s="128"/>
      <c r="FKB13" s="128"/>
      <c r="FKC13" s="128"/>
      <c r="FKD13" s="128"/>
      <c r="FKE13" s="128"/>
      <c r="FKF13" s="128"/>
      <c r="FKG13" s="128"/>
      <c r="FKH13" s="128"/>
      <c r="FKI13" s="128"/>
      <c r="FKJ13" s="128"/>
      <c r="FKK13" s="128"/>
      <c r="FKL13" s="128"/>
      <c r="FKM13" s="128"/>
      <c r="FKN13" s="128"/>
      <c r="FKO13" s="128"/>
      <c r="FKP13" s="128"/>
      <c r="FKQ13" s="128"/>
      <c r="FKR13" s="128"/>
      <c r="FKS13" s="128"/>
      <c r="FKT13" s="128"/>
      <c r="FKU13" s="128"/>
      <c r="FKV13" s="128"/>
      <c r="FKW13" s="128"/>
      <c r="FKX13" s="128"/>
      <c r="FKY13" s="128"/>
      <c r="FKZ13" s="128"/>
      <c r="FLA13" s="128"/>
      <c r="FLB13" s="128"/>
      <c r="FLC13" s="128"/>
      <c r="FLD13" s="128"/>
      <c r="FLE13" s="128"/>
      <c r="FLF13" s="128"/>
      <c r="FLG13" s="128"/>
      <c r="FLH13" s="128"/>
      <c r="FLI13" s="128"/>
      <c r="FLJ13" s="128"/>
      <c r="FLK13" s="128"/>
      <c r="FLL13" s="128"/>
      <c r="FLM13" s="128"/>
      <c r="FLN13" s="128"/>
      <c r="FLO13" s="128"/>
      <c r="FLP13" s="128"/>
      <c r="FLQ13" s="128"/>
      <c r="FLR13" s="128"/>
      <c r="FLS13" s="128"/>
      <c r="FLT13" s="128"/>
      <c r="FLU13" s="128"/>
      <c r="FLV13" s="128"/>
      <c r="FLW13" s="128"/>
      <c r="FLX13" s="128"/>
      <c r="FLY13" s="128"/>
      <c r="FLZ13" s="128"/>
      <c r="FMA13" s="128"/>
      <c r="FMB13" s="128"/>
      <c r="FMC13" s="128"/>
      <c r="FMD13" s="128"/>
      <c r="FME13" s="128"/>
      <c r="FMF13" s="128"/>
      <c r="FMG13" s="128"/>
      <c r="FMH13" s="128"/>
      <c r="FMI13" s="128"/>
      <c r="FMJ13" s="128"/>
      <c r="FMK13" s="128"/>
      <c r="FML13" s="128"/>
      <c r="FMM13" s="128"/>
      <c r="FMN13" s="128"/>
      <c r="FMO13" s="128"/>
      <c r="FMP13" s="128"/>
      <c r="FMQ13" s="128"/>
      <c r="FMR13" s="128"/>
      <c r="FMS13" s="128"/>
      <c r="FMT13" s="128"/>
      <c r="FMU13" s="128"/>
      <c r="FMV13" s="128"/>
      <c r="FMW13" s="128"/>
      <c r="FMX13" s="128"/>
      <c r="FMY13" s="128"/>
      <c r="FMZ13" s="128"/>
      <c r="FNA13" s="128"/>
      <c r="FNB13" s="128"/>
      <c r="FNC13" s="128"/>
      <c r="FND13" s="128"/>
      <c r="FNE13" s="128"/>
      <c r="FNF13" s="128"/>
      <c r="FNG13" s="128"/>
      <c r="FNH13" s="128"/>
      <c r="FNI13" s="128"/>
      <c r="FNJ13" s="128"/>
      <c r="FNK13" s="128"/>
      <c r="FNL13" s="128"/>
      <c r="FNM13" s="128"/>
      <c r="FNN13" s="128"/>
      <c r="FNO13" s="128"/>
      <c r="FNP13" s="128"/>
      <c r="FNQ13" s="128"/>
      <c r="FNR13" s="128"/>
      <c r="FNS13" s="128"/>
      <c r="FNT13" s="128"/>
      <c r="FNU13" s="128"/>
      <c r="FNV13" s="128"/>
      <c r="FNW13" s="128"/>
      <c r="FNX13" s="128"/>
      <c r="FNY13" s="128"/>
      <c r="FNZ13" s="128"/>
      <c r="FOA13" s="128"/>
      <c r="FOB13" s="128"/>
      <c r="FOC13" s="128"/>
      <c r="FOD13" s="128"/>
      <c r="FOE13" s="128"/>
      <c r="FOF13" s="128"/>
      <c r="FOG13" s="128"/>
      <c r="FOH13" s="128"/>
      <c r="FOI13" s="128"/>
      <c r="FOJ13" s="128"/>
      <c r="FOK13" s="128"/>
      <c r="FOL13" s="128"/>
      <c r="FOM13" s="128"/>
      <c r="FON13" s="128"/>
      <c r="FOO13" s="128"/>
      <c r="FOP13" s="128"/>
      <c r="FOQ13" s="128"/>
      <c r="FOR13" s="128"/>
      <c r="FOS13" s="128"/>
      <c r="FOT13" s="128"/>
      <c r="FOU13" s="128"/>
      <c r="FOV13" s="128"/>
      <c r="FOW13" s="128"/>
      <c r="FOX13" s="128"/>
      <c r="FOY13" s="128"/>
      <c r="FOZ13" s="128"/>
      <c r="FPA13" s="128"/>
      <c r="FPB13" s="128"/>
      <c r="FPC13" s="128"/>
      <c r="FPD13" s="128"/>
      <c r="FPE13" s="128"/>
      <c r="FPF13" s="128"/>
      <c r="FPG13" s="128"/>
      <c r="FPH13" s="128"/>
      <c r="FPI13" s="128"/>
      <c r="FPJ13" s="128"/>
      <c r="FPK13" s="128"/>
      <c r="FPL13" s="128"/>
      <c r="FPM13" s="128"/>
      <c r="FPN13" s="128"/>
      <c r="FPO13" s="128"/>
      <c r="FPP13" s="128"/>
      <c r="FPQ13" s="128"/>
      <c r="FPR13" s="128"/>
      <c r="FPS13" s="128"/>
      <c r="FPT13" s="128"/>
      <c r="FPU13" s="128"/>
      <c r="FPV13" s="128"/>
      <c r="FPW13" s="128"/>
      <c r="FPX13" s="128"/>
      <c r="FPY13" s="128"/>
      <c r="FPZ13" s="128"/>
      <c r="FQA13" s="128"/>
      <c r="FQB13" s="128"/>
      <c r="FQC13" s="128"/>
      <c r="FQD13" s="128"/>
      <c r="FQE13" s="128"/>
      <c r="FQF13" s="128"/>
      <c r="FQG13" s="128"/>
      <c r="FQH13" s="128"/>
      <c r="FQI13" s="128"/>
      <c r="FQJ13" s="128"/>
      <c r="FQK13" s="128"/>
      <c r="FQL13" s="128"/>
      <c r="FQM13" s="128"/>
      <c r="FQN13" s="128"/>
      <c r="FQO13" s="128"/>
      <c r="FQP13" s="128"/>
      <c r="FQQ13" s="128"/>
      <c r="FQR13" s="128"/>
      <c r="FQS13" s="128"/>
      <c r="FQT13" s="128"/>
      <c r="FQU13" s="128"/>
      <c r="FQV13" s="128"/>
      <c r="FQW13" s="128"/>
      <c r="FQX13" s="128"/>
      <c r="FQY13" s="128"/>
      <c r="FQZ13" s="128"/>
      <c r="FRA13" s="128"/>
      <c r="FRB13" s="128"/>
      <c r="FRC13" s="128"/>
      <c r="FRD13" s="128"/>
      <c r="FRE13" s="128"/>
      <c r="FRF13" s="128"/>
      <c r="FRG13" s="128"/>
      <c r="FRH13" s="128"/>
      <c r="FRI13" s="128"/>
      <c r="FRJ13" s="128"/>
      <c r="FRK13" s="128"/>
      <c r="FRL13" s="128"/>
      <c r="FRM13" s="128"/>
      <c r="FRN13" s="128"/>
      <c r="FRO13" s="128"/>
      <c r="FRP13" s="128"/>
      <c r="FRQ13" s="128"/>
      <c r="FRR13" s="128"/>
      <c r="FRS13" s="128"/>
      <c r="FRT13" s="128"/>
      <c r="FRU13" s="128"/>
      <c r="FRV13" s="128"/>
      <c r="FRW13" s="128"/>
      <c r="FRX13" s="128"/>
      <c r="FRY13" s="128"/>
      <c r="FRZ13" s="128"/>
      <c r="FSA13" s="128"/>
      <c r="FSB13" s="128"/>
      <c r="FSC13" s="128"/>
      <c r="FSD13" s="128"/>
      <c r="FSE13" s="128"/>
      <c r="FSF13" s="128"/>
      <c r="FSG13" s="128"/>
      <c r="FSH13" s="128"/>
      <c r="FSI13" s="128"/>
      <c r="FSJ13" s="128"/>
      <c r="FSK13" s="128"/>
      <c r="FSL13" s="128"/>
      <c r="FSM13" s="128"/>
      <c r="FSN13" s="128"/>
      <c r="FSO13" s="128"/>
      <c r="FSP13" s="128"/>
      <c r="FSQ13" s="128"/>
      <c r="FSR13" s="128"/>
      <c r="FSS13" s="128"/>
      <c r="FST13" s="128"/>
      <c r="FSU13" s="128"/>
      <c r="FSV13" s="128"/>
      <c r="FSW13" s="128"/>
      <c r="FSX13" s="128"/>
      <c r="FSY13" s="128"/>
      <c r="FSZ13" s="128"/>
      <c r="FTA13" s="128"/>
      <c r="FTB13" s="128"/>
      <c r="FTC13" s="128"/>
      <c r="FTD13" s="128"/>
      <c r="FTE13" s="128"/>
      <c r="FTF13" s="128"/>
      <c r="FTG13" s="128"/>
      <c r="FTH13" s="128"/>
      <c r="FTI13" s="128"/>
      <c r="FTJ13" s="128"/>
      <c r="FTK13" s="128"/>
      <c r="FTL13" s="128"/>
      <c r="FTM13" s="128"/>
      <c r="FTN13" s="128"/>
      <c r="FTO13" s="128"/>
      <c r="FTP13" s="128"/>
      <c r="FTQ13" s="128"/>
      <c r="FTR13" s="128"/>
      <c r="FTS13" s="128"/>
      <c r="FTT13" s="128"/>
      <c r="FTU13" s="128"/>
      <c r="FTV13" s="128"/>
      <c r="FTW13" s="128"/>
      <c r="FTX13" s="128"/>
      <c r="FTY13" s="128"/>
      <c r="FTZ13" s="128"/>
      <c r="FUA13" s="128"/>
      <c r="FUB13" s="128"/>
      <c r="FUC13" s="128"/>
      <c r="FUD13" s="128"/>
      <c r="FUE13" s="128"/>
      <c r="FUF13" s="128"/>
      <c r="FUG13" s="128"/>
      <c r="FUH13" s="128"/>
      <c r="FUI13" s="128"/>
      <c r="FUJ13" s="128"/>
      <c r="FUK13" s="128"/>
      <c r="FUL13" s="128"/>
      <c r="FUM13" s="128"/>
      <c r="FUN13" s="128"/>
      <c r="FUO13" s="128"/>
      <c r="FUP13" s="128"/>
      <c r="FUQ13" s="128"/>
      <c r="FUR13" s="128"/>
      <c r="FUS13" s="128"/>
      <c r="FUT13" s="128"/>
      <c r="FUU13" s="128"/>
      <c r="FUV13" s="128"/>
      <c r="FUW13" s="128"/>
      <c r="FUX13" s="128"/>
      <c r="FUY13" s="128"/>
      <c r="FUZ13" s="128"/>
      <c r="FVA13" s="128"/>
      <c r="FVB13" s="128"/>
      <c r="FVC13" s="128"/>
      <c r="FVD13" s="128"/>
      <c r="FVE13" s="128"/>
      <c r="FVF13" s="128"/>
      <c r="FVG13" s="128"/>
      <c r="FVH13" s="128"/>
      <c r="FVI13" s="128"/>
      <c r="FVJ13" s="128"/>
      <c r="FVK13" s="128"/>
      <c r="FVL13" s="128"/>
      <c r="FVM13" s="128"/>
      <c r="FVN13" s="128"/>
      <c r="FVO13" s="128"/>
      <c r="FVP13" s="128"/>
      <c r="FVQ13" s="128"/>
      <c r="FVR13" s="128"/>
      <c r="FVS13" s="128"/>
      <c r="FVT13" s="128"/>
      <c r="FVU13" s="128"/>
      <c r="FVV13" s="128"/>
      <c r="FVW13" s="128"/>
      <c r="FVX13" s="128"/>
      <c r="FVY13" s="128"/>
      <c r="FVZ13" s="128"/>
      <c r="FWA13" s="128"/>
      <c r="FWB13" s="128"/>
      <c r="FWC13" s="128"/>
      <c r="FWD13" s="128"/>
      <c r="FWE13" s="128"/>
      <c r="FWF13" s="128"/>
      <c r="FWG13" s="128"/>
      <c r="FWH13" s="128"/>
      <c r="FWI13" s="128"/>
      <c r="FWJ13" s="128"/>
      <c r="FWK13" s="128"/>
      <c r="FWL13" s="128"/>
      <c r="FWM13" s="128"/>
      <c r="FWN13" s="128"/>
      <c r="FWO13" s="128"/>
      <c r="FWP13" s="128"/>
      <c r="FWQ13" s="128"/>
      <c r="FWR13" s="128"/>
      <c r="FWS13" s="128"/>
      <c r="FWT13" s="128"/>
      <c r="FWU13" s="128"/>
      <c r="FWV13" s="128"/>
      <c r="FWW13" s="128"/>
      <c r="FWX13" s="128"/>
      <c r="FWY13" s="128"/>
      <c r="FWZ13" s="128"/>
      <c r="FXA13" s="128"/>
      <c r="FXB13" s="128"/>
      <c r="FXC13" s="128"/>
      <c r="FXD13" s="128"/>
      <c r="FXE13" s="128"/>
      <c r="FXF13" s="128"/>
      <c r="FXG13" s="128"/>
      <c r="FXH13" s="128"/>
      <c r="FXI13" s="128"/>
      <c r="FXJ13" s="128"/>
      <c r="FXK13" s="128"/>
      <c r="FXL13" s="128"/>
      <c r="FXM13" s="128"/>
      <c r="FXN13" s="128"/>
      <c r="FXO13" s="128"/>
      <c r="FXP13" s="128"/>
      <c r="FXQ13" s="128"/>
      <c r="FXR13" s="128"/>
      <c r="FXS13" s="128"/>
      <c r="FXT13" s="128"/>
      <c r="FXU13" s="128"/>
      <c r="FXV13" s="128"/>
      <c r="FXW13" s="128"/>
      <c r="FXX13" s="128"/>
      <c r="FXY13" s="128"/>
      <c r="FXZ13" s="128"/>
      <c r="FYA13" s="128"/>
      <c r="FYB13" s="128"/>
      <c r="FYC13" s="128"/>
      <c r="FYD13" s="128"/>
      <c r="FYE13" s="128"/>
      <c r="FYF13" s="128"/>
      <c r="FYG13" s="128"/>
      <c r="FYH13" s="128"/>
      <c r="FYI13" s="128"/>
      <c r="FYJ13" s="128"/>
      <c r="FYK13" s="128"/>
      <c r="FYL13" s="128"/>
      <c r="FYM13" s="128"/>
      <c r="FYN13" s="128"/>
      <c r="FYO13" s="128"/>
      <c r="FYP13" s="128"/>
      <c r="FYQ13" s="128"/>
      <c r="FYR13" s="128"/>
      <c r="FYS13" s="128"/>
      <c r="FYT13" s="128"/>
      <c r="FYU13" s="128"/>
      <c r="FYV13" s="128"/>
      <c r="FYW13" s="128"/>
      <c r="FYX13" s="128"/>
      <c r="FYY13" s="128"/>
      <c r="FYZ13" s="128"/>
      <c r="FZA13" s="128"/>
      <c r="FZB13" s="128"/>
      <c r="FZC13" s="128"/>
      <c r="FZD13" s="128"/>
      <c r="FZE13" s="128"/>
      <c r="FZF13" s="128"/>
      <c r="FZG13" s="128"/>
      <c r="FZH13" s="128"/>
      <c r="FZI13" s="128"/>
      <c r="FZJ13" s="128"/>
      <c r="FZK13" s="128"/>
      <c r="FZL13" s="128"/>
      <c r="FZM13" s="128"/>
      <c r="FZN13" s="128"/>
      <c r="FZO13" s="128"/>
      <c r="FZP13" s="128"/>
      <c r="FZQ13" s="128"/>
      <c r="FZR13" s="128"/>
      <c r="FZS13" s="128"/>
      <c r="FZT13" s="128"/>
      <c r="FZU13" s="128"/>
      <c r="FZV13" s="128"/>
      <c r="FZW13" s="128"/>
      <c r="FZX13" s="128"/>
      <c r="FZY13" s="128"/>
      <c r="FZZ13" s="128"/>
      <c r="GAA13" s="128"/>
      <c r="GAB13" s="128"/>
      <c r="GAC13" s="128"/>
      <c r="GAD13" s="128"/>
      <c r="GAE13" s="128"/>
      <c r="GAF13" s="128"/>
      <c r="GAG13" s="128"/>
      <c r="GAH13" s="128"/>
      <c r="GAI13" s="128"/>
      <c r="GAJ13" s="128"/>
      <c r="GAK13" s="128"/>
      <c r="GAL13" s="128"/>
      <c r="GAM13" s="128"/>
      <c r="GAN13" s="128"/>
      <c r="GAO13" s="128"/>
      <c r="GAP13" s="128"/>
      <c r="GAQ13" s="128"/>
      <c r="GAR13" s="128"/>
      <c r="GAS13" s="128"/>
      <c r="GAT13" s="128"/>
      <c r="GAU13" s="128"/>
      <c r="GAV13" s="128"/>
      <c r="GAW13" s="128"/>
      <c r="GAX13" s="128"/>
      <c r="GAY13" s="128"/>
      <c r="GAZ13" s="128"/>
      <c r="GBA13" s="128"/>
      <c r="GBB13" s="128"/>
      <c r="GBC13" s="128"/>
      <c r="GBD13" s="128"/>
      <c r="GBE13" s="128"/>
      <c r="GBF13" s="128"/>
      <c r="GBG13" s="128"/>
      <c r="GBH13" s="128"/>
      <c r="GBI13" s="128"/>
      <c r="GBJ13" s="128"/>
      <c r="GBK13" s="128"/>
      <c r="GBL13" s="128"/>
      <c r="GBM13" s="128"/>
      <c r="GBN13" s="128"/>
      <c r="GBO13" s="128"/>
      <c r="GBP13" s="128"/>
      <c r="GBQ13" s="128"/>
      <c r="GBR13" s="128"/>
      <c r="GBS13" s="128"/>
      <c r="GBT13" s="128"/>
      <c r="GBU13" s="128"/>
      <c r="GBV13" s="128"/>
      <c r="GBW13" s="128"/>
      <c r="GBX13" s="128"/>
      <c r="GBY13" s="128"/>
      <c r="GBZ13" s="128"/>
      <c r="GCA13" s="128"/>
      <c r="GCB13" s="128"/>
      <c r="GCC13" s="128"/>
      <c r="GCD13" s="128"/>
      <c r="GCE13" s="128"/>
      <c r="GCF13" s="128"/>
      <c r="GCG13" s="128"/>
      <c r="GCH13" s="128"/>
      <c r="GCI13" s="128"/>
      <c r="GCJ13" s="128"/>
      <c r="GCK13" s="128"/>
      <c r="GCL13" s="128"/>
      <c r="GCM13" s="128"/>
      <c r="GCN13" s="128"/>
      <c r="GCO13" s="128"/>
      <c r="GCP13" s="128"/>
      <c r="GCQ13" s="128"/>
      <c r="GCR13" s="128"/>
      <c r="GCS13" s="128"/>
      <c r="GCT13" s="128"/>
      <c r="GCU13" s="128"/>
      <c r="GCV13" s="128"/>
      <c r="GCW13" s="128"/>
      <c r="GCX13" s="128"/>
      <c r="GCY13" s="128"/>
      <c r="GCZ13" s="128"/>
      <c r="GDA13" s="128"/>
      <c r="GDB13" s="128"/>
      <c r="GDC13" s="128"/>
      <c r="GDD13" s="128"/>
      <c r="GDE13" s="128"/>
      <c r="GDF13" s="128"/>
      <c r="GDG13" s="128"/>
      <c r="GDH13" s="128"/>
      <c r="GDI13" s="128"/>
      <c r="GDJ13" s="128"/>
      <c r="GDK13" s="128"/>
      <c r="GDL13" s="128"/>
      <c r="GDM13" s="128"/>
      <c r="GDN13" s="128"/>
      <c r="GDO13" s="128"/>
      <c r="GDP13" s="128"/>
      <c r="GDQ13" s="128"/>
      <c r="GDR13" s="128"/>
      <c r="GDS13" s="128"/>
      <c r="GDT13" s="128"/>
      <c r="GDU13" s="128"/>
      <c r="GDV13" s="128"/>
      <c r="GDW13" s="128"/>
      <c r="GDX13" s="128"/>
      <c r="GDY13" s="128"/>
      <c r="GDZ13" s="128"/>
      <c r="GEA13" s="128"/>
      <c r="GEB13" s="128"/>
      <c r="GEC13" s="128"/>
      <c r="GED13" s="128"/>
      <c r="GEE13" s="128"/>
      <c r="GEF13" s="128"/>
      <c r="GEG13" s="128"/>
      <c r="GEH13" s="128"/>
      <c r="GEI13" s="128"/>
      <c r="GEJ13" s="128"/>
      <c r="GEK13" s="128"/>
      <c r="GEL13" s="128"/>
      <c r="GEM13" s="128"/>
      <c r="GEN13" s="128"/>
      <c r="GEO13" s="128"/>
      <c r="GEP13" s="128"/>
      <c r="GEQ13" s="128"/>
      <c r="GER13" s="128"/>
      <c r="GES13" s="128"/>
      <c r="GET13" s="128"/>
      <c r="GEU13" s="128"/>
      <c r="GEV13" s="128"/>
      <c r="GEW13" s="128"/>
      <c r="GEX13" s="128"/>
      <c r="GEY13" s="128"/>
      <c r="GEZ13" s="128"/>
      <c r="GFA13" s="128"/>
      <c r="GFB13" s="128"/>
      <c r="GFC13" s="128"/>
      <c r="GFD13" s="128"/>
      <c r="GFE13" s="128"/>
      <c r="GFF13" s="128"/>
      <c r="GFG13" s="128"/>
      <c r="GFH13" s="128"/>
      <c r="GFI13" s="128"/>
      <c r="GFJ13" s="128"/>
      <c r="GFK13" s="128"/>
      <c r="GFL13" s="128"/>
      <c r="GFM13" s="128"/>
      <c r="GFN13" s="128"/>
      <c r="GFO13" s="128"/>
      <c r="GFP13" s="128"/>
      <c r="GFQ13" s="128"/>
      <c r="GFR13" s="128"/>
      <c r="GFS13" s="128"/>
      <c r="GFT13" s="128"/>
      <c r="GFU13" s="128"/>
      <c r="GFV13" s="128"/>
      <c r="GFW13" s="128"/>
      <c r="GFX13" s="128"/>
      <c r="GFY13" s="128"/>
      <c r="GFZ13" s="128"/>
      <c r="GGA13" s="128"/>
      <c r="GGB13" s="128"/>
      <c r="GGC13" s="128"/>
      <c r="GGD13" s="128"/>
      <c r="GGE13" s="128"/>
      <c r="GGF13" s="128"/>
      <c r="GGG13" s="128"/>
      <c r="GGH13" s="128"/>
      <c r="GGI13" s="128"/>
      <c r="GGJ13" s="128"/>
      <c r="GGK13" s="128"/>
      <c r="GGL13" s="128"/>
      <c r="GGM13" s="128"/>
      <c r="GGN13" s="128"/>
      <c r="GGO13" s="128"/>
      <c r="GGP13" s="128"/>
      <c r="GGQ13" s="128"/>
      <c r="GGR13" s="128"/>
      <c r="GGS13" s="128"/>
      <c r="GGT13" s="128"/>
      <c r="GGU13" s="128"/>
      <c r="GGV13" s="128"/>
      <c r="GGW13" s="128"/>
      <c r="GGX13" s="128"/>
      <c r="GGY13" s="128"/>
      <c r="GGZ13" s="128"/>
      <c r="GHA13" s="128"/>
      <c r="GHB13" s="128"/>
      <c r="GHC13" s="128"/>
      <c r="GHD13" s="128"/>
      <c r="GHE13" s="128"/>
      <c r="GHF13" s="128"/>
      <c r="GHG13" s="128"/>
      <c r="GHH13" s="128"/>
      <c r="GHI13" s="128"/>
      <c r="GHJ13" s="128"/>
      <c r="GHK13" s="128"/>
      <c r="GHL13" s="128"/>
      <c r="GHM13" s="128"/>
      <c r="GHN13" s="128"/>
      <c r="GHO13" s="128"/>
      <c r="GHP13" s="128"/>
      <c r="GHQ13" s="128"/>
      <c r="GHR13" s="128"/>
      <c r="GHS13" s="128"/>
      <c r="GHT13" s="128"/>
      <c r="GHU13" s="128"/>
      <c r="GHV13" s="128"/>
      <c r="GHW13" s="128"/>
      <c r="GHX13" s="128"/>
      <c r="GHY13" s="128"/>
      <c r="GHZ13" s="128"/>
      <c r="GIA13" s="128"/>
      <c r="GIB13" s="128"/>
      <c r="GIC13" s="128"/>
      <c r="GID13" s="128"/>
      <c r="GIE13" s="128"/>
      <c r="GIF13" s="128"/>
      <c r="GIG13" s="128"/>
      <c r="GIH13" s="128"/>
      <c r="GII13" s="128"/>
      <c r="GIJ13" s="128"/>
      <c r="GIK13" s="128"/>
      <c r="GIL13" s="128"/>
      <c r="GIM13" s="128"/>
      <c r="GIN13" s="128"/>
      <c r="GIO13" s="128"/>
      <c r="GIP13" s="128"/>
      <c r="GIQ13" s="128"/>
      <c r="GIR13" s="128"/>
      <c r="GIS13" s="128"/>
      <c r="GIT13" s="128"/>
      <c r="GIU13" s="128"/>
      <c r="GIV13" s="128"/>
      <c r="GIW13" s="128"/>
      <c r="GIX13" s="128"/>
      <c r="GIY13" s="128"/>
      <c r="GIZ13" s="128"/>
      <c r="GJA13" s="128"/>
      <c r="GJB13" s="128"/>
      <c r="GJC13" s="128"/>
      <c r="GJD13" s="128"/>
      <c r="GJE13" s="128"/>
      <c r="GJF13" s="128"/>
      <c r="GJG13" s="128"/>
      <c r="GJH13" s="128"/>
      <c r="GJI13" s="128"/>
      <c r="GJJ13" s="128"/>
      <c r="GJK13" s="128"/>
      <c r="GJL13" s="128"/>
      <c r="GJM13" s="128"/>
      <c r="GJN13" s="128"/>
      <c r="GJO13" s="128"/>
      <c r="GJP13" s="128"/>
      <c r="GJQ13" s="128"/>
      <c r="GJR13" s="128"/>
      <c r="GJS13" s="128"/>
      <c r="GJT13" s="128"/>
      <c r="GJU13" s="128"/>
      <c r="GJV13" s="128"/>
      <c r="GJW13" s="128"/>
      <c r="GJX13" s="128"/>
      <c r="GJY13" s="128"/>
      <c r="GJZ13" s="128"/>
      <c r="GKA13" s="128"/>
      <c r="GKB13" s="128"/>
      <c r="GKC13" s="128"/>
      <c r="GKD13" s="128"/>
      <c r="GKE13" s="128"/>
      <c r="GKF13" s="128"/>
      <c r="GKG13" s="128"/>
      <c r="GKH13" s="128"/>
      <c r="GKI13" s="128"/>
      <c r="GKJ13" s="128"/>
      <c r="GKK13" s="128"/>
      <c r="GKL13" s="128"/>
      <c r="GKM13" s="128"/>
      <c r="GKN13" s="128"/>
      <c r="GKO13" s="128"/>
      <c r="GKP13" s="128"/>
      <c r="GKQ13" s="128"/>
      <c r="GKR13" s="128"/>
      <c r="GKS13" s="128"/>
      <c r="GKT13" s="128"/>
      <c r="GKU13" s="128"/>
      <c r="GKV13" s="128"/>
      <c r="GKW13" s="128"/>
      <c r="GKX13" s="128"/>
      <c r="GKY13" s="128"/>
      <c r="GKZ13" s="128"/>
      <c r="GLA13" s="128"/>
      <c r="GLB13" s="128"/>
      <c r="GLC13" s="128"/>
      <c r="GLD13" s="128"/>
      <c r="GLE13" s="128"/>
      <c r="GLF13" s="128"/>
      <c r="GLG13" s="128"/>
      <c r="GLH13" s="128"/>
      <c r="GLI13" s="128"/>
      <c r="GLJ13" s="128"/>
      <c r="GLK13" s="128"/>
      <c r="GLL13" s="128"/>
      <c r="GLM13" s="128"/>
      <c r="GLN13" s="128"/>
      <c r="GLO13" s="128"/>
      <c r="GLP13" s="128"/>
      <c r="GLQ13" s="128"/>
      <c r="GLR13" s="128"/>
      <c r="GLS13" s="128"/>
      <c r="GLT13" s="128"/>
      <c r="GLU13" s="128"/>
      <c r="GLV13" s="128"/>
      <c r="GLW13" s="128"/>
      <c r="GLX13" s="128"/>
      <c r="GLY13" s="128"/>
      <c r="GLZ13" s="128"/>
      <c r="GMA13" s="128"/>
      <c r="GMB13" s="128"/>
      <c r="GMC13" s="128"/>
      <c r="GMD13" s="128"/>
      <c r="GME13" s="128"/>
      <c r="GMF13" s="128"/>
      <c r="GMG13" s="128"/>
      <c r="GMH13" s="128"/>
      <c r="GMI13" s="128"/>
      <c r="GMJ13" s="128"/>
      <c r="GMK13" s="128"/>
      <c r="GML13" s="128"/>
      <c r="GMM13" s="128"/>
      <c r="GMN13" s="128"/>
      <c r="GMO13" s="128"/>
      <c r="GMP13" s="128"/>
      <c r="GMQ13" s="128"/>
      <c r="GMR13" s="128"/>
      <c r="GMS13" s="128"/>
      <c r="GMT13" s="128"/>
      <c r="GMU13" s="128"/>
      <c r="GMV13" s="128"/>
      <c r="GMW13" s="128"/>
      <c r="GMX13" s="128"/>
      <c r="GMY13" s="128"/>
      <c r="GMZ13" s="128"/>
      <c r="GNA13" s="128"/>
      <c r="GNB13" s="128"/>
      <c r="GNC13" s="128"/>
      <c r="GND13" s="128"/>
      <c r="GNE13" s="128"/>
      <c r="GNF13" s="128"/>
      <c r="GNG13" s="128"/>
      <c r="GNH13" s="128"/>
      <c r="GNI13" s="128"/>
      <c r="GNJ13" s="128"/>
      <c r="GNK13" s="128"/>
      <c r="GNL13" s="128"/>
      <c r="GNM13" s="128"/>
      <c r="GNN13" s="128"/>
      <c r="GNO13" s="128"/>
      <c r="GNP13" s="128"/>
      <c r="GNQ13" s="128"/>
      <c r="GNR13" s="128"/>
      <c r="GNS13" s="128"/>
      <c r="GNT13" s="128"/>
      <c r="GNU13" s="128"/>
      <c r="GNV13" s="128"/>
      <c r="GNW13" s="128"/>
      <c r="GNX13" s="128"/>
      <c r="GNY13" s="128"/>
      <c r="GNZ13" s="128"/>
      <c r="GOA13" s="128"/>
      <c r="GOB13" s="128"/>
      <c r="GOC13" s="128"/>
      <c r="GOD13" s="128"/>
      <c r="GOE13" s="128"/>
      <c r="GOF13" s="128"/>
      <c r="GOG13" s="128"/>
      <c r="GOH13" s="128"/>
      <c r="GOI13" s="128"/>
      <c r="GOJ13" s="128"/>
      <c r="GOK13" s="128"/>
      <c r="GOL13" s="128"/>
      <c r="GOM13" s="128"/>
      <c r="GON13" s="128"/>
      <c r="GOO13" s="128"/>
      <c r="GOP13" s="128"/>
      <c r="GOQ13" s="128"/>
      <c r="GOR13" s="128"/>
      <c r="GOS13" s="128"/>
      <c r="GOT13" s="128"/>
      <c r="GOU13" s="128"/>
      <c r="GOV13" s="128"/>
      <c r="GOW13" s="128"/>
      <c r="GOX13" s="128"/>
      <c r="GOY13" s="128"/>
      <c r="GOZ13" s="128"/>
      <c r="GPA13" s="128"/>
      <c r="GPB13" s="128"/>
      <c r="GPC13" s="128"/>
      <c r="GPD13" s="128"/>
      <c r="GPE13" s="128"/>
      <c r="GPF13" s="128"/>
      <c r="GPG13" s="128"/>
      <c r="GPH13" s="128"/>
      <c r="GPI13" s="128"/>
      <c r="GPJ13" s="128"/>
      <c r="GPK13" s="128"/>
      <c r="GPL13" s="128"/>
      <c r="GPM13" s="128"/>
      <c r="GPN13" s="128"/>
      <c r="GPO13" s="128"/>
      <c r="GPP13" s="128"/>
      <c r="GPQ13" s="128"/>
      <c r="GPR13" s="128"/>
      <c r="GPS13" s="128"/>
      <c r="GPT13" s="128"/>
      <c r="GPU13" s="128"/>
      <c r="GPV13" s="128"/>
      <c r="GPW13" s="128"/>
      <c r="GPX13" s="128"/>
      <c r="GPY13" s="128"/>
      <c r="GPZ13" s="128"/>
      <c r="GQA13" s="128"/>
      <c r="GQB13" s="128"/>
      <c r="GQC13" s="128"/>
      <c r="GQD13" s="128"/>
      <c r="GQE13" s="128"/>
      <c r="GQF13" s="128"/>
      <c r="GQG13" s="128"/>
      <c r="GQH13" s="128"/>
      <c r="GQI13" s="128"/>
      <c r="GQJ13" s="128"/>
      <c r="GQK13" s="128"/>
      <c r="GQL13" s="128"/>
      <c r="GQM13" s="128"/>
      <c r="GQN13" s="128"/>
      <c r="GQO13" s="128"/>
      <c r="GQP13" s="128"/>
      <c r="GQQ13" s="128"/>
      <c r="GQR13" s="128"/>
      <c r="GQS13" s="128"/>
      <c r="GQT13" s="128"/>
      <c r="GQU13" s="128"/>
      <c r="GQV13" s="128"/>
      <c r="GQW13" s="128"/>
      <c r="GQX13" s="128"/>
      <c r="GQY13" s="128"/>
      <c r="GQZ13" s="128"/>
      <c r="GRA13" s="128"/>
      <c r="GRB13" s="128"/>
      <c r="GRC13" s="128"/>
      <c r="GRD13" s="128"/>
      <c r="GRE13" s="128"/>
      <c r="GRF13" s="128"/>
      <c r="GRG13" s="128"/>
      <c r="GRH13" s="128"/>
      <c r="GRI13" s="128"/>
      <c r="GRJ13" s="128"/>
      <c r="GRK13" s="128"/>
      <c r="GRL13" s="128"/>
      <c r="GRM13" s="128"/>
      <c r="GRN13" s="128"/>
      <c r="GRO13" s="128"/>
      <c r="GRP13" s="128"/>
      <c r="GRQ13" s="128"/>
      <c r="GRR13" s="128"/>
      <c r="GRS13" s="128"/>
      <c r="GRT13" s="128"/>
      <c r="GRU13" s="128"/>
      <c r="GRV13" s="128"/>
      <c r="GRW13" s="128"/>
      <c r="GRX13" s="128"/>
      <c r="GRY13" s="128"/>
      <c r="GRZ13" s="128"/>
      <c r="GSA13" s="128"/>
      <c r="GSB13" s="128"/>
      <c r="GSC13" s="128"/>
      <c r="GSD13" s="128"/>
      <c r="GSE13" s="128"/>
      <c r="GSF13" s="128"/>
      <c r="GSG13" s="128"/>
      <c r="GSH13" s="128"/>
      <c r="GSI13" s="128"/>
      <c r="GSJ13" s="128"/>
      <c r="GSK13" s="128"/>
      <c r="GSL13" s="128"/>
      <c r="GSM13" s="128"/>
      <c r="GSN13" s="128"/>
      <c r="GSO13" s="128"/>
      <c r="GSP13" s="128"/>
      <c r="GSQ13" s="128"/>
      <c r="GSR13" s="128"/>
      <c r="GSS13" s="128"/>
      <c r="GST13" s="128"/>
      <c r="GSU13" s="128"/>
      <c r="GSV13" s="128"/>
      <c r="GSW13" s="128"/>
      <c r="GSX13" s="128"/>
      <c r="GSY13" s="128"/>
      <c r="GSZ13" s="128"/>
      <c r="GTA13" s="128"/>
      <c r="GTB13" s="128"/>
      <c r="GTC13" s="128"/>
      <c r="GTD13" s="128"/>
      <c r="GTE13" s="128"/>
      <c r="GTF13" s="128"/>
      <c r="GTG13" s="128"/>
      <c r="GTH13" s="128"/>
      <c r="GTI13" s="128"/>
      <c r="GTJ13" s="128"/>
      <c r="GTK13" s="128"/>
      <c r="GTL13" s="128"/>
      <c r="GTM13" s="128"/>
      <c r="GTN13" s="128"/>
      <c r="GTO13" s="128"/>
      <c r="GTP13" s="128"/>
      <c r="GTQ13" s="128"/>
      <c r="GTR13" s="128"/>
      <c r="GTS13" s="128"/>
      <c r="GTT13" s="128"/>
      <c r="GTU13" s="128"/>
      <c r="GTV13" s="128"/>
      <c r="GTW13" s="128"/>
      <c r="GTX13" s="128"/>
      <c r="GTY13" s="128"/>
      <c r="GTZ13" s="128"/>
      <c r="GUA13" s="128"/>
      <c r="GUB13" s="128"/>
      <c r="GUC13" s="128"/>
      <c r="GUD13" s="128"/>
      <c r="GUE13" s="128"/>
      <c r="GUF13" s="128"/>
      <c r="GUG13" s="128"/>
      <c r="GUH13" s="128"/>
      <c r="GUI13" s="128"/>
      <c r="GUJ13" s="128"/>
      <c r="GUK13" s="128"/>
      <c r="GUL13" s="128"/>
      <c r="GUM13" s="128"/>
      <c r="GUN13" s="128"/>
      <c r="GUO13" s="128"/>
      <c r="GUP13" s="128"/>
      <c r="GUQ13" s="128"/>
      <c r="GUR13" s="128"/>
      <c r="GUS13" s="128"/>
      <c r="GUT13" s="128"/>
      <c r="GUU13" s="128"/>
      <c r="GUV13" s="128"/>
      <c r="GUW13" s="128"/>
      <c r="GUX13" s="128"/>
      <c r="GUY13" s="128"/>
      <c r="GUZ13" s="128"/>
      <c r="GVA13" s="128"/>
      <c r="GVB13" s="128"/>
      <c r="GVC13" s="128"/>
      <c r="GVD13" s="128"/>
      <c r="GVE13" s="128"/>
      <c r="GVF13" s="128"/>
      <c r="GVG13" s="128"/>
      <c r="GVH13" s="128"/>
      <c r="GVI13" s="128"/>
      <c r="GVJ13" s="128"/>
      <c r="GVK13" s="128"/>
      <c r="GVL13" s="128"/>
      <c r="GVM13" s="128"/>
      <c r="GVN13" s="128"/>
      <c r="GVO13" s="128"/>
      <c r="GVP13" s="128"/>
      <c r="GVQ13" s="128"/>
      <c r="GVR13" s="128"/>
      <c r="GVS13" s="128"/>
      <c r="GVT13" s="128"/>
      <c r="GVU13" s="128"/>
      <c r="GVV13" s="128"/>
      <c r="GVW13" s="128"/>
      <c r="GVX13" s="128"/>
      <c r="GVY13" s="128"/>
      <c r="GVZ13" s="128"/>
      <c r="GWA13" s="128"/>
      <c r="GWB13" s="128"/>
      <c r="GWC13" s="128"/>
      <c r="GWD13" s="128"/>
      <c r="GWE13" s="128"/>
      <c r="GWF13" s="128"/>
      <c r="GWG13" s="128"/>
      <c r="GWH13" s="128"/>
      <c r="GWI13" s="128"/>
      <c r="GWJ13" s="128"/>
      <c r="GWK13" s="128"/>
      <c r="GWL13" s="128"/>
      <c r="GWM13" s="128"/>
      <c r="GWN13" s="128"/>
      <c r="GWO13" s="128"/>
      <c r="GWP13" s="128"/>
      <c r="GWQ13" s="128"/>
      <c r="GWR13" s="128"/>
      <c r="GWS13" s="128"/>
      <c r="GWT13" s="128"/>
      <c r="GWU13" s="128"/>
      <c r="GWV13" s="128"/>
      <c r="GWW13" s="128"/>
      <c r="GWX13" s="128"/>
      <c r="GWY13" s="128"/>
      <c r="GWZ13" s="128"/>
      <c r="GXA13" s="128"/>
      <c r="GXB13" s="128"/>
      <c r="GXC13" s="128"/>
      <c r="GXD13" s="128"/>
      <c r="GXE13" s="128"/>
      <c r="GXF13" s="128"/>
      <c r="GXG13" s="128"/>
      <c r="GXH13" s="128"/>
      <c r="GXI13" s="128"/>
      <c r="GXJ13" s="128"/>
      <c r="GXK13" s="128"/>
      <c r="GXL13" s="128"/>
      <c r="GXM13" s="128"/>
      <c r="GXN13" s="128"/>
      <c r="GXO13" s="128"/>
      <c r="GXP13" s="128"/>
      <c r="GXQ13" s="128"/>
      <c r="GXR13" s="128"/>
      <c r="GXS13" s="128"/>
      <c r="GXT13" s="128"/>
      <c r="GXU13" s="128"/>
      <c r="GXV13" s="128"/>
      <c r="GXW13" s="128"/>
      <c r="GXX13" s="128"/>
      <c r="GXY13" s="128"/>
      <c r="GXZ13" s="128"/>
      <c r="GYA13" s="128"/>
      <c r="GYB13" s="128"/>
      <c r="GYC13" s="128"/>
      <c r="GYD13" s="128"/>
      <c r="GYE13" s="128"/>
      <c r="GYF13" s="128"/>
      <c r="GYG13" s="128"/>
      <c r="GYH13" s="128"/>
      <c r="GYI13" s="128"/>
      <c r="GYJ13" s="128"/>
      <c r="GYK13" s="128"/>
      <c r="GYL13" s="128"/>
      <c r="GYM13" s="128"/>
      <c r="GYN13" s="128"/>
      <c r="GYO13" s="128"/>
      <c r="GYP13" s="128"/>
      <c r="GYQ13" s="128"/>
      <c r="GYR13" s="128"/>
      <c r="GYS13" s="128"/>
      <c r="GYT13" s="128"/>
      <c r="GYU13" s="128"/>
      <c r="GYV13" s="128"/>
      <c r="GYW13" s="128"/>
      <c r="GYX13" s="128"/>
      <c r="GYY13" s="128"/>
      <c r="GYZ13" s="128"/>
      <c r="GZA13" s="128"/>
      <c r="GZB13" s="128"/>
      <c r="GZC13" s="128"/>
      <c r="GZD13" s="128"/>
      <c r="GZE13" s="128"/>
      <c r="GZF13" s="128"/>
      <c r="GZG13" s="128"/>
      <c r="GZH13" s="128"/>
      <c r="GZI13" s="128"/>
      <c r="GZJ13" s="128"/>
      <c r="GZK13" s="128"/>
      <c r="GZL13" s="128"/>
      <c r="GZM13" s="128"/>
      <c r="GZN13" s="128"/>
      <c r="GZO13" s="128"/>
      <c r="GZP13" s="128"/>
      <c r="GZQ13" s="128"/>
      <c r="GZR13" s="128"/>
      <c r="GZS13" s="128"/>
      <c r="GZT13" s="128"/>
      <c r="GZU13" s="128"/>
      <c r="GZV13" s="128"/>
      <c r="GZW13" s="128"/>
      <c r="GZX13" s="128"/>
      <c r="GZY13" s="128"/>
      <c r="GZZ13" s="128"/>
      <c r="HAA13" s="128"/>
      <c r="HAB13" s="128"/>
      <c r="HAC13" s="128"/>
      <c r="HAD13" s="128"/>
      <c r="HAE13" s="128"/>
      <c r="HAF13" s="128"/>
      <c r="HAG13" s="128"/>
      <c r="HAH13" s="128"/>
      <c r="HAI13" s="128"/>
      <c r="HAJ13" s="128"/>
      <c r="HAK13" s="128"/>
      <c r="HAL13" s="128"/>
      <c r="HAM13" s="128"/>
      <c r="HAN13" s="128"/>
      <c r="HAO13" s="128"/>
      <c r="HAP13" s="128"/>
      <c r="HAQ13" s="128"/>
      <c r="HAR13" s="128"/>
      <c r="HAS13" s="128"/>
      <c r="HAT13" s="128"/>
      <c r="HAU13" s="128"/>
      <c r="HAV13" s="128"/>
      <c r="HAW13" s="128"/>
      <c r="HAX13" s="128"/>
      <c r="HAY13" s="128"/>
      <c r="HAZ13" s="128"/>
      <c r="HBA13" s="128"/>
      <c r="HBB13" s="128"/>
      <c r="HBC13" s="128"/>
      <c r="HBD13" s="128"/>
      <c r="HBE13" s="128"/>
      <c r="HBF13" s="128"/>
      <c r="HBG13" s="128"/>
      <c r="HBH13" s="128"/>
      <c r="HBI13" s="128"/>
      <c r="HBJ13" s="128"/>
      <c r="HBK13" s="128"/>
      <c r="HBL13" s="128"/>
      <c r="HBM13" s="128"/>
      <c r="HBN13" s="128"/>
      <c r="HBO13" s="128"/>
      <c r="HBP13" s="128"/>
      <c r="HBQ13" s="128"/>
      <c r="HBR13" s="128"/>
      <c r="HBS13" s="128"/>
      <c r="HBT13" s="128"/>
      <c r="HBU13" s="128"/>
      <c r="HBV13" s="128"/>
      <c r="HBW13" s="128"/>
      <c r="HBX13" s="128"/>
      <c r="HBY13" s="128"/>
      <c r="HBZ13" s="128"/>
      <c r="HCA13" s="128"/>
      <c r="HCB13" s="128"/>
      <c r="HCC13" s="128"/>
      <c r="HCD13" s="128"/>
      <c r="HCE13" s="128"/>
      <c r="HCF13" s="128"/>
      <c r="HCG13" s="128"/>
      <c r="HCH13" s="128"/>
      <c r="HCI13" s="128"/>
      <c r="HCJ13" s="128"/>
      <c r="HCK13" s="128"/>
      <c r="HCL13" s="128"/>
      <c r="HCM13" s="128"/>
      <c r="HCN13" s="128"/>
      <c r="HCO13" s="128"/>
      <c r="HCP13" s="128"/>
      <c r="HCQ13" s="128"/>
      <c r="HCR13" s="128"/>
      <c r="HCS13" s="128"/>
      <c r="HCT13" s="128"/>
      <c r="HCU13" s="128"/>
      <c r="HCV13" s="128"/>
      <c r="HCW13" s="128"/>
      <c r="HCX13" s="128"/>
      <c r="HCY13" s="128"/>
      <c r="HCZ13" s="128"/>
      <c r="HDA13" s="128"/>
      <c r="HDB13" s="128"/>
      <c r="HDC13" s="128"/>
      <c r="HDD13" s="128"/>
      <c r="HDE13" s="128"/>
      <c r="HDF13" s="128"/>
      <c r="HDG13" s="128"/>
      <c r="HDH13" s="128"/>
      <c r="HDI13" s="128"/>
      <c r="HDJ13" s="128"/>
      <c r="HDK13" s="128"/>
      <c r="HDL13" s="128"/>
      <c r="HDM13" s="128"/>
      <c r="HDN13" s="128"/>
      <c r="HDO13" s="128"/>
      <c r="HDP13" s="128"/>
      <c r="HDQ13" s="128"/>
      <c r="HDR13" s="128"/>
      <c r="HDS13" s="128"/>
      <c r="HDT13" s="128"/>
      <c r="HDU13" s="128"/>
      <c r="HDV13" s="128"/>
      <c r="HDW13" s="128"/>
      <c r="HDX13" s="128"/>
      <c r="HDY13" s="128"/>
      <c r="HDZ13" s="128"/>
      <c r="HEA13" s="128"/>
      <c r="HEB13" s="128"/>
      <c r="HEC13" s="128"/>
      <c r="HED13" s="128"/>
      <c r="HEE13" s="128"/>
      <c r="HEF13" s="128"/>
      <c r="HEG13" s="128"/>
      <c r="HEH13" s="128"/>
      <c r="HEI13" s="128"/>
      <c r="HEJ13" s="128"/>
      <c r="HEK13" s="128"/>
      <c r="HEL13" s="128"/>
      <c r="HEM13" s="128"/>
      <c r="HEN13" s="128"/>
      <c r="HEO13" s="128"/>
      <c r="HEP13" s="128"/>
      <c r="HEQ13" s="128"/>
      <c r="HER13" s="128"/>
      <c r="HES13" s="128"/>
      <c r="HET13" s="128"/>
      <c r="HEU13" s="128"/>
      <c r="HEV13" s="128"/>
      <c r="HEW13" s="128"/>
      <c r="HEX13" s="128"/>
      <c r="HEY13" s="128"/>
      <c r="HEZ13" s="128"/>
      <c r="HFA13" s="128"/>
      <c r="HFB13" s="128"/>
      <c r="HFC13" s="128"/>
      <c r="HFD13" s="128"/>
      <c r="HFE13" s="128"/>
      <c r="HFF13" s="128"/>
      <c r="HFG13" s="128"/>
      <c r="HFH13" s="128"/>
      <c r="HFI13" s="128"/>
      <c r="HFJ13" s="128"/>
      <c r="HFK13" s="128"/>
      <c r="HFL13" s="128"/>
      <c r="HFM13" s="128"/>
      <c r="HFN13" s="128"/>
      <c r="HFO13" s="128"/>
      <c r="HFP13" s="128"/>
      <c r="HFQ13" s="128"/>
      <c r="HFR13" s="128"/>
      <c r="HFS13" s="128"/>
      <c r="HFT13" s="128"/>
      <c r="HFU13" s="128"/>
      <c r="HFV13" s="128"/>
      <c r="HFW13" s="128"/>
      <c r="HFX13" s="128"/>
      <c r="HFY13" s="128"/>
      <c r="HFZ13" s="128"/>
      <c r="HGA13" s="128"/>
      <c r="HGB13" s="128"/>
      <c r="HGC13" s="128"/>
      <c r="HGD13" s="128"/>
      <c r="HGE13" s="128"/>
      <c r="HGF13" s="128"/>
      <c r="HGG13" s="128"/>
      <c r="HGH13" s="128"/>
      <c r="HGI13" s="128"/>
      <c r="HGJ13" s="128"/>
      <c r="HGK13" s="128"/>
      <c r="HGL13" s="128"/>
      <c r="HGM13" s="128"/>
      <c r="HGN13" s="128"/>
      <c r="HGO13" s="128"/>
      <c r="HGP13" s="128"/>
      <c r="HGQ13" s="128"/>
      <c r="HGR13" s="128"/>
      <c r="HGS13" s="128"/>
      <c r="HGT13" s="128"/>
      <c r="HGU13" s="128"/>
      <c r="HGV13" s="128"/>
      <c r="HGW13" s="128"/>
      <c r="HGX13" s="128"/>
      <c r="HGY13" s="128"/>
      <c r="HGZ13" s="128"/>
      <c r="HHA13" s="128"/>
      <c r="HHB13" s="128"/>
      <c r="HHC13" s="128"/>
      <c r="HHD13" s="128"/>
      <c r="HHE13" s="128"/>
      <c r="HHF13" s="128"/>
      <c r="HHG13" s="128"/>
      <c r="HHH13" s="128"/>
      <c r="HHI13" s="128"/>
      <c r="HHJ13" s="128"/>
      <c r="HHK13" s="128"/>
      <c r="HHL13" s="128"/>
      <c r="HHM13" s="128"/>
      <c r="HHN13" s="128"/>
      <c r="HHO13" s="128"/>
      <c r="HHP13" s="128"/>
      <c r="HHQ13" s="128"/>
      <c r="HHR13" s="128"/>
      <c r="HHS13" s="128"/>
      <c r="HHT13" s="128"/>
      <c r="HHU13" s="128"/>
      <c r="HHV13" s="128"/>
      <c r="HHW13" s="128"/>
      <c r="HHX13" s="128"/>
      <c r="HHY13" s="128"/>
      <c r="HHZ13" s="128"/>
      <c r="HIA13" s="128"/>
      <c r="HIB13" s="128"/>
      <c r="HIC13" s="128"/>
      <c r="HID13" s="128"/>
      <c r="HIE13" s="128"/>
      <c r="HIF13" s="128"/>
      <c r="HIG13" s="128"/>
      <c r="HIH13" s="128"/>
      <c r="HII13" s="128"/>
      <c r="HIJ13" s="128"/>
      <c r="HIK13" s="128"/>
      <c r="HIL13" s="128"/>
      <c r="HIM13" s="128"/>
      <c r="HIN13" s="128"/>
      <c r="HIO13" s="128"/>
      <c r="HIP13" s="128"/>
      <c r="HIQ13" s="128"/>
      <c r="HIR13" s="128"/>
      <c r="HIS13" s="128"/>
      <c r="HIT13" s="128"/>
      <c r="HIU13" s="128"/>
      <c r="HIV13" s="128"/>
      <c r="HIW13" s="128"/>
      <c r="HIX13" s="128"/>
      <c r="HIY13" s="128"/>
      <c r="HIZ13" s="128"/>
      <c r="HJA13" s="128"/>
      <c r="HJB13" s="128"/>
      <c r="HJC13" s="128"/>
      <c r="HJD13" s="128"/>
      <c r="HJE13" s="128"/>
      <c r="HJF13" s="128"/>
      <c r="HJG13" s="128"/>
      <c r="HJH13" s="128"/>
      <c r="HJI13" s="128"/>
      <c r="HJJ13" s="128"/>
      <c r="HJK13" s="128"/>
      <c r="HJL13" s="128"/>
      <c r="HJM13" s="128"/>
      <c r="HJN13" s="128"/>
      <c r="HJO13" s="128"/>
      <c r="HJP13" s="128"/>
      <c r="HJQ13" s="128"/>
      <c r="HJR13" s="128"/>
      <c r="HJS13" s="128"/>
      <c r="HJT13" s="128"/>
      <c r="HJU13" s="128"/>
      <c r="HJV13" s="128"/>
      <c r="HJW13" s="128"/>
      <c r="HJX13" s="128"/>
      <c r="HJY13" s="128"/>
      <c r="HJZ13" s="128"/>
      <c r="HKA13" s="128"/>
      <c r="HKB13" s="128"/>
      <c r="HKC13" s="128"/>
      <c r="HKD13" s="128"/>
      <c r="HKE13" s="128"/>
      <c r="HKF13" s="128"/>
      <c r="HKG13" s="128"/>
      <c r="HKH13" s="128"/>
      <c r="HKI13" s="128"/>
      <c r="HKJ13" s="128"/>
      <c r="HKK13" s="128"/>
      <c r="HKL13" s="128"/>
      <c r="HKM13" s="128"/>
      <c r="HKN13" s="128"/>
      <c r="HKO13" s="128"/>
      <c r="HKP13" s="128"/>
      <c r="HKQ13" s="128"/>
      <c r="HKR13" s="128"/>
      <c r="HKS13" s="128"/>
      <c r="HKT13" s="128"/>
      <c r="HKU13" s="128"/>
      <c r="HKV13" s="128"/>
      <c r="HKW13" s="128"/>
      <c r="HKX13" s="128"/>
      <c r="HKY13" s="128"/>
      <c r="HKZ13" s="128"/>
      <c r="HLA13" s="128"/>
      <c r="HLB13" s="128"/>
      <c r="HLC13" s="128"/>
      <c r="HLD13" s="128"/>
      <c r="HLE13" s="128"/>
      <c r="HLF13" s="128"/>
      <c r="HLG13" s="128"/>
      <c r="HLH13" s="128"/>
      <c r="HLI13" s="128"/>
      <c r="HLJ13" s="128"/>
      <c r="HLK13" s="128"/>
      <c r="HLL13" s="128"/>
      <c r="HLM13" s="128"/>
      <c r="HLN13" s="128"/>
      <c r="HLO13" s="128"/>
      <c r="HLP13" s="128"/>
      <c r="HLQ13" s="128"/>
      <c r="HLR13" s="128"/>
      <c r="HLS13" s="128"/>
      <c r="HLT13" s="128"/>
      <c r="HLU13" s="128"/>
      <c r="HLV13" s="128"/>
      <c r="HLW13" s="128"/>
      <c r="HLX13" s="128"/>
      <c r="HLY13" s="128"/>
      <c r="HLZ13" s="128"/>
      <c r="HMA13" s="128"/>
      <c r="HMB13" s="128"/>
      <c r="HMC13" s="128"/>
      <c r="HMD13" s="128"/>
      <c r="HME13" s="128"/>
      <c r="HMF13" s="128"/>
      <c r="HMG13" s="128"/>
      <c r="HMH13" s="128"/>
      <c r="HMI13" s="128"/>
      <c r="HMJ13" s="128"/>
      <c r="HMK13" s="128"/>
      <c r="HML13" s="128"/>
      <c r="HMM13" s="128"/>
      <c r="HMN13" s="128"/>
      <c r="HMO13" s="128"/>
      <c r="HMP13" s="128"/>
      <c r="HMQ13" s="128"/>
      <c r="HMR13" s="128"/>
      <c r="HMS13" s="128"/>
      <c r="HMT13" s="128"/>
      <c r="HMU13" s="128"/>
      <c r="HMV13" s="128"/>
      <c r="HMW13" s="128"/>
      <c r="HMX13" s="128"/>
      <c r="HMY13" s="128"/>
      <c r="HMZ13" s="128"/>
      <c r="HNA13" s="128"/>
      <c r="HNB13" s="128"/>
      <c r="HNC13" s="128"/>
      <c r="HND13" s="128"/>
      <c r="HNE13" s="128"/>
      <c r="HNF13" s="128"/>
      <c r="HNG13" s="128"/>
      <c r="HNH13" s="128"/>
      <c r="HNI13" s="128"/>
      <c r="HNJ13" s="128"/>
      <c r="HNK13" s="128"/>
      <c r="HNL13" s="128"/>
      <c r="HNM13" s="128"/>
      <c r="HNN13" s="128"/>
      <c r="HNO13" s="128"/>
      <c r="HNP13" s="128"/>
      <c r="HNQ13" s="128"/>
      <c r="HNR13" s="128"/>
      <c r="HNS13" s="128"/>
      <c r="HNT13" s="128"/>
      <c r="HNU13" s="128"/>
      <c r="HNV13" s="128"/>
      <c r="HNW13" s="128"/>
      <c r="HNX13" s="128"/>
      <c r="HNY13" s="128"/>
      <c r="HNZ13" s="128"/>
      <c r="HOA13" s="128"/>
      <c r="HOB13" s="128"/>
      <c r="HOC13" s="128"/>
      <c r="HOD13" s="128"/>
      <c r="HOE13" s="128"/>
      <c r="HOF13" s="128"/>
      <c r="HOG13" s="128"/>
      <c r="HOH13" s="128"/>
      <c r="HOI13" s="128"/>
      <c r="HOJ13" s="128"/>
      <c r="HOK13" s="128"/>
      <c r="HOL13" s="128"/>
      <c r="HOM13" s="128"/>
      <c r="HON13" s="128"/>
      <c r="HOO13" s="128"/>
      <c r="HOP13" s="128"/>
      <c r="HOQ13" s="128"/>
      <c r="HOR13" s="128"/>
      <c r="HOS13" s="128"/>
      <c r="HOT13" s="128"/>
      <c r="HOU13" s="128"/>
      <c r="HOV13" s="128"/>
      <c r="HOW13" s="128"/>
      <c r="HOX13" s="128"/>
      <c r="HOY13" s="128"/>
      <c r="HOZ13" s="128"/>
      <c r="HPA13" s="128"/>
      <c r="HPB13" s="128"/>
      <c r="HPC13" s="128"/>
      <c r="HPD13" s="128"/>
      <c r="HPE13" s="128"/>
      <c r="HPF13" s="128"/>
      <c r="HPG13" s="128"/>
      <c r="HPH13" s="128"/>
      <c r="HPI13" s="128"/>
      <c r="HPJ13" s="128"/>
      <c r="HPK13" s="128"/>
      <c r="HPL13" s="128"/>
      <c r="HPM13" s="128"/>
      <c r="HPN13" s="128"/>
      <c r="HPO13" s="128"/>
      <c r="HPP13" s="128"/>
      <c r="HPQ13" s="128"/>
      <c r="HPR13" s="128"/>
      <c r="HPS13" s="128"/>
      <c r="HPT13" s="128"/>
      <c r="HPU13" s="128"/>
      <c r="HPV13" s="128"/>
      <c r="HPW13" s="128"/>
      <c r="HPX13" s="128"/>
      <c r="HPY13" s="128"/>
      <c r="HPZ13" s="128"/>
      <c r="HQA13" s="128"/>
      <c r="HQB13" s="128"/>
      <c r="HQC13" s="128"/>
      <c r="HQD13" s="128"/>
      <c r="HQE13" s="128"/>
      <c r="HQF13" s="128"/>
      <c r="HQG13" s="128"/>
      <c r="HQH13" s="128"/>
      <c r="HQI13" s="128"/>
      <c r="HQJ13" s="128"/>
      <c r="HQK13" s="128"/>
      <c r="HQL13" s="128"/>
      <c r="HQM13" s="128"/>
      <c r="HQN13" s="128"/>
      <c r="HQO13" s="128"/>
      <c r="HQP13" s="128"/>
      <c r="HQQ13" s="128"/>
      <c r="HQR13" s="128"/>
      <c r="HQS13" s="128"/>
      <c r="HQT13" s="128"/>
      <c r="HQU13" s="128"/>
      <c r="HQV13" s="128"/>
      <c r="HQW13" s="128"/>
      <c r="HQX13" s="128"/>
      <c r="HQY13" s="128"/>
      <c r="HQZ13" s="128"/>
      <c r="HRA13" s="128"/>
      <c r="HRB13" s="128"/>
      <c r="HRC13" s="128"/>
      <c r="HRD13" s="128"/>
      <c r="HRE13" s="128"/>
      <c r="HRF13" s="128"/>
      <c r="HRG13" s="128"/>
      <c r="HRH13" s="128"/>
      <c r="HRI13" s="128"/>
      <c r="HRJ13" s="128"/>
      <c r="HRK13" s="128"/>
      <c r="HRL13" s="128"/>
      <c r="HRM13" s="128"/>
      <c r="HRN13" s="128"/>
      <c r="HRO13" s="128"/>
      <c r="HRP13" s="128"/>
      <c r="HRQ13" s="128"/>
      <c r="HRR13" s="128"/>
      <c r="HRS13" s="128"/>
      <c r="HRT13" s="128"/>
      <c r="HRU13" s="128"/>
      <c r="HRV13" s="128"/>
      <c r="HRW13" s="128"/>
      <c r="HRX13" s="128"/>
      <c r="HRY13" s="128"/>
      <c r="HRZ13" s="128"/>
      <c r="HSA13" s="128"/>
      <c r="HSB13" s="128"/>
      <c r="HSC13" s="128"/>
      <c r="HSD13" s="128"/>
      <c r="HSE13" s="128"/>
      <c r="HSF13" s="128"/>
      <c r="HSG13" s="128"/>
      <c r="HSH13" s="128"/>
      <c r="HSI13" s="128"/>
      <c r="HSJ13" s="128"/>
      <c r="HSK13" s="128"/>
      <c r="HSL13" s="128"/>
      <c r="HSM13" s="128"/>
      <c r="HSN13" s="128"/>
      <c r="HSO13" s="128"/>
      <c r="HSP13" s="128"/>
      <c r="HSQ13" s="128"/>
      <c r="HSR13" s="128"/>
      <c r="HSS13" s="128"/>
      <c r="HST13" s="128"/>
      <c r="HSU13" s="128"/>
      <c r="HSV13" s="128"/>
      <c r="HSW13" s="128"/>
      <c r="HSX13" s="128"/>
      <c r="HSY13" s="128"/>
      <c r="HSZ13" s="128"/>
      <c r="HTA13" s="128"/>
      <c r="HTB13" s="128"/>
      <c r="HTC13" s="128"/>
      <c r="HTD13" s="128"/>
      <c r="HTE13" s="128"/>
      <c r="HTF13" s="128"/>
      <c r="HTG13" s="128"/>
      <c r="HTH13" s="128"/>
      <c r="HTI13" s="128"/>
      <c r="HTJ13" s="128"/>
      <c r="HTK13" s="128"/>
      <c r="HTL13" s="128"/>
      <c r="HTM13" s="128"/>
      <c r="HTN13" s="128"/>
      <c r="HTO13" s="128"/>
      <c r="HTP13" s="128"/>
      <c r="HTQ13" s="128"/>
      <c r="HTR13" s="128"/>
      <c r="HTS13" s="128"/>
      <c r="HTT13" s="128"/>
      <c r="HTU13" s="128"/>
      <c r="HTV13" s="128"/>
      <c r="HTW13" s="128"/>
      <c r="HTX13" s="128"/>
      <c r="HTY13" s="128"/>
      <c r="HTZ13" s="128"/>
      <c r="HUA13" s="128"/>
      <c r="HUB13" s="128"/>
      <c r="HUC13" s="128"/>
      <c r="HUD13" s="128"/>
      <c r="HUE13" s="128"/>
      <c r="HUF13" s="128"/>
      <c r="HUG13" s="128"/>
      <c r="HUH13" s="128"/>
      <c r="HUI13" s="128"/>
      <c r="HUJ13" s="128"/>
      <c r="HUK13" s="128"/>
      <c r="HUL13" s="128"/>
      <c r="HUM13" s="128"/>
      <c r="HUN13" s="128"/>
      <c r="HUO13" s="128"/>
      <c r="HUP13" s="128"/>
      <c r="HUQ13" s="128"/>
      <c r="HUR13" s="128"/>
      <c r="HUS13" s="128"/>
      <c r="HUT13" s="128"/>
      <c r="HUU13" s="128"/>
      <c r="HUV13" s="128"/>
      <c r="HUW13" s="128"/>
      <c r="HUX13" s="128"/>
      <c r="HUY13" s="128"/>
      <c r="HUZ13" s="128"/>
      <c r="HVA13" s="128"/>
      <c r="HVB13" s="128"/>
      <c r="HVC13" s="128"/>
      <c r="HVD13" s="128"/>
      <c r="HVE13" s="128"/>
      <c r="HVF13" s="128"/>
      <c r="HVG13" s="128"/>
      <c r="HVH13" s="128"/>
      <c r="HVI13" s="128"/>
      <c r="HVJ13" s="128"/>
      <c r="HVK13" s="128"/>
      <c r="HVL13" s="128"/>
      <c r="HVM13" s="128"/>
      <c r="HVN13" s="128"/>
      <c r="HVO13" s="128"/>
      <c r="HVP13" s="128"/>
      <c r="HVQ13" s="128"/>
      <c r="HVR13" s="128"/>
      <c r="HVS13" s="128"/>
      <c r="HVT13" s="128"/>
      <c r="HVU13" s="128"/>
      <c r="HVV13" s="128"/>
      <c r="HVW13" s="128"/>
      <c r="HVX13" s="128"/>
      <c r="HVY13" s="128"/>
      <c r="HVZ13" s="128"/>
      <c r="HWA13" s="128"/>
      <c r="HWB13" s="128"/>
      <c r="HWC13" s="128"/>
      <c r="HWD13" s="128"/>
      <c r="HWE13" s="128"/>
      <c r="HWF13" s="128"/>
      <c r="HWG13" s="128"/>
      <c r="HWH13" s="128"/>
      <c r="HWI13" s="128"/>
      <c r="HWJ13" s="128"/>
      <c r="HWK13" s="128"/>
      <c r="HWL13" s="128"/>
      <c r="HWM13" s="128"/>
      <c r="HWN13" s="128"/>
      <c r="HWO13" s="128"/>
      <c r="HWP13" s="128"/>
      <c r="HWQ13" s="128"/>
      <c r="HWR13" s="128"/>
      <c r="HWS13" s="128"/>
      <c r="HWT13" s="128"/>
      <c r="HWU13" s="128"/>
      <c r="HWV13" s="128"/>
      <c r="HWW13" s="128"/>
      <c r="HWX13" s="128"/>
      <c r="HWY13" s="128"/>
      <c r="HWZ13" s="128"/>
      <c r="HXA13" s="128"/>
      <c r="HXB13" s="128"/>
      <c r="HXC13" s="128"/>
      <c r="HXD13" s="128"/>
      <c r="HXE13" s="128"/>
      <c r="HXF13" s="128"/>
      <c r="HXG13" s="128"/>
      <c r="HXH13" s="128"/>
      <c r="HXI13" s="128"/>
      <c r="HXJ13" s="128"/>
      <c r="HXK13" s="128"/>
      <c r="HXL13" s="128"/>
      <c r="HXM13" s="128"/>
      <c r="HXN13" s="128"/>
      <c r="HXO13" s="128"/>
      <c r="HXP13" s="128"/>
      <c r="HXQ13" s="128"/>
      <c r="HXR13" s="128"/>
      <c r="HXS13" s="128"/>
      <c r="HXT13" s="128"/>
      <c r="HXU13" s="128"/>
      <c r="HXV13" s="128"/>
      <c r="HXW13" s="128"/>
      <c r="HXX13" s="128"/>
      <c r="HXY13" s="128"/>
      <c r="HXZ13" s="128"/>
      <c r="HYA13" s="128"/>
      <c r="HYB13" s="128"/>
      <c r="HYC13" s="128"/>
      <c r="HYD13" s="128"/>
      <c r="HYE13" s="128"/>
      <c r="HYF13" s="128"/>
      <c r="HYG13" s="128"/>
      <c r="HYH13" s="128"/>
      <c r="HYI13" s="128"/>
      <c r="HYJ13" s="128"/>
      <c r="HYK13" s="128"/>
      <c r="HYL13" s="128"/>
      <c r="HYM13" s="128"/>
      <c r="HYN13" s="128"/>
      <c r="HYO13" s="128"/>
      <c r="HYP13" s="128"/>
      <c r="HYQ13" s="128"/>
      <c r="HYR13" s="128"/>
      <c r="HYS13" s="128"/>
      <c r="HYT13" s="128"/>
      <c r="HYU13" s="128"/>
      <c r="HYV13" s="128"/>
      <c r="HYW13" s="128"/>
      <c r="HYX13" s="128"/>
      <c r="HYY13" s="128"/>
      <c r="HYZ13" s="128"/>
      <c r="HZA13" s="128"/>
      <c r="HZB13" s="128"/>
      <c r="HZC13" s="128"/>
      <c r="HZD13" s="128"/>
      <c r="HZE13" s="128"/>
      <c r="HZF13" s="128"/>
      <c r="HZG13" s="128"/>
      <c r="HZH13" s="128"/>
      <c r="HZI13" s="128"/>
      <c r="HZJ13" s="128"/>
      <c r="HZK13" s="128"/>
      <c r="HZL13" s="128"/>
      <c r="HZM13" s="128"/>
      <c r="HZN13" s="128"/>
      <c r="HZO13" s="128"/>
      <c r="HZP13" s="128"/>
      <c r="HZQ13" s="128"/>
      <c r="HZR13" s="128"/>
      <c r="HZS13" s="128"/>
      <c r="HZT13" s="128"/>
      <c r="HZU13" s="128"/>
      <c r="HZV13" s="128"/>
      <c r="HZW13" s="128"/>
      <c r="HZX13" s="128"/>
      <c r="HZY13" s="128"/>
      <c r="HZZ13" s="128"/>
      <c r="IAA13" s="128"/>
      <c r="IAB13" s="128"/>
      <c r="IAC13" s="128"/>
      <c r="IAD13" s="128"/>
      <c r="IAE13" s="128"/>
      <c r="IAF13" s="128"/>
      <c r="IAG13" s="128"/>
      <c r="IAH13" s="128"/>
      <c r="IAI13" s="128"/>
      <c r="IAJ13" s="128"/>
      <c r="IAK13" s="128"/>
      <c r="IAL13" s="128"/>
      <c r="IAM13" s="128"/>
      <c r="IAN13" s="128"/>
      <c r="IAO13" s="128"/>
      <c r="IAP13" s="128"/>
      <c r="IAQ13" s="128"/>
      <c r="IAR13" s="128"/>
      <c r="IAS13" s="128"/>
      <c r="IAT13" s="128"/>
      <c r="IAU13" s="128"/>
      <c r="IAV13" s="128"/>
      <c r="IAW13" s="128"/>
      <c r="IAX13" s="128"/>
      <c r="IAY13" s="128"/>
      <c r="IAZ13" s="128"/>
      <c r="IBA13" s="128"/>
      <c r="IBB13" s="128"/>
      <c r="IBC13" s="128"/>
      <c r="IBD13" s="128"/>
      <c r="IBE13" s="128"/>
      <c r="IBF13" s="128"/>
      <c r="IBG13" s="128"/>
      <c r="IBH13" s="128"/>
      <c r="IBI13" s="128"/>
      <c r="IBJ13" s="128"/>
      <c r="IBK13" s="128"/>
      <c r="IBL13" s="128"/>
      <c r="IBM13" s="128"/>
      <c r="IBN13" s="128"/>
      <c r="IBO13" s="128"/>
      <c r="IBP13" s="128"/>
      <c r="IBQ13" s="128"/>
      <c r="IBR13" s="128"/>
      <c r="IBS13" s="128"/>
      <c r="IBT13" s="128"/>
      <c r="IBU13" s="128"/>
      <c r="IBV13" s="128"/>
      <c r="IBW13" s="128"/>
      <c r="IBX13" s="128"/>
      <c r="IBY13" s="128"/>
      <c r="IBZ13" s="128"/>
      <c r="ICA13" s="128"/>
      <c r="ICB13" s="128"/>
      <c r="ICC13" s="128"/>
      <c r="ICD13" s="128"/>
      <c r="ICE13" s="128"/>
      <c r="ICF13" s="128"/>
      <c r="ICG13" s="128"/>
      <c r="ICH13" s="128"/>
      <c r="ICI13" s="128"/>
      <c r="ICJ13" s="128"/>
      <c r="ICK13" s="128"/>
      <c r="ICL13" s="128"/>
      <c r="ICM13" s="128"/>
      <c r="ICN13" s="128"/>
      <c r="ICO13" s="128"/>
      <c r="ICP13" s="128"/>
      <c r="ICQ13" s="128"/>
      <c r="ICR13" s="128"/>
      <c r="ICS13" s="128"/>
      <c r="ICT13" s="128"/>
      <c r="ICU13" s="128"/>
      <c r="ICV13" s="128"/>
      <c r="ICW13" s="128"/>
      <c r="ICX13" s="128"/>
      <c r="ICY13" s="128"/>
      <c r="ICZ13" s="128"/>
      <c r="IDA13" s="128"/>
      <c r="IDB13" s="128"/>
      <c r="IDC13" s="128"/>
      <c r="IDD13" s="128"/>
      <c r="IDE13" s="128"/>
      <c r="IDF13" s="128"/>
      <c r="IDG13" s="128"/>
      <c r="IDH13" s="128"/>
      <c r="IDI13" s="128"/>
      <c r="IDJ13" s="128"/>
      <c r="IDK13" s="128"/>
      <c r="IDL13" s="128"/>
      <c r="IDM13" s="128"/>
      <c r="IDN13" s="128"/>
      <c r="IDO13" s="128"/>
      <c r="IDP13" s="128"/>
      <c r="IDQ13" s="128"/>
      <c r="IDR13" s="128"/>
      <c r="IDS13" s="128"/>
      <c r="IDT13" s="128"/>
      <c r="IDU13" s="128"/>
      <c r="IDV13" s="128"/>
      <c r="IDW13" s="128"/>
      <c r="IDX13" s="128"/>
      <c r="IDY13" s="128"/>
      <c r="IDZ13" s="128"/>
      <c r="IEA13" s="128"/>
      <c r="IEB13" s="128"/>
      <c r="IEC13" s="128"/>
      <c r="IED13" s="128"/>
      <c r="IEE13" s="128"/>
      <c r="IEF13" s="128"/>
      <c r="IEG13" s="128"/>
      <c r="IEH13" s="128"/>
      <c r="IEI13" s="128"/>
      <c r="IEJ13" s="128"/>
      <c r="IEK13" s="128"/>
      <c r="IEL13" s="128"/>
      <c r="IEM13" s="128"/>
      <c r="IEN13" s="128"/>
      <c r="IEO13" s="128"/>
      <c r="IEP13" s="128"/>
      <c r="IEQ13" s="128"/>
      <c r="IER13" s="128"/>
      <c r="IES13" s="128"/>
      <c r="IET13" s="128"/>
      <c r="IEU13" s="128"/>
      <c r="IEV13" s="128"/>
      <c r="IEW13" s="128"/>
      <c r="IEX13" s="128"/>
      <c r="IEY13" s="128"/>
      <c r="IEZ13" s="128"/>
      <c r="IFA13" s="128"/>
      <c r="IFB13" s="128"/>
      <c r="IFC13" s="128"/>
      <c r="IFD13" s="128"/>
      <c r="IFE13" s="128"/>
      <c r="IFF13" s="128"/>
      <c r="IFG13" s="128"/>
      <c r="IFH13" s="128"/>
      <c r="IFI13" s="128"/>
      <c r="IFJ13" s="128"/>
      <c r="IFK13" s="128"/>
      <c r="IFL13" s="128"/>
      <c r="IFM13" s="128"/>
      <c r="IFN13" s="128"/>
      <c r="IFO13" s="128"/>
      <c r="IFP13" s="128"/>
      <c r="IFQ13" s="128"/>
      <c r="IFR13" s="128"/>
      <c r="IFS13" s="128"/>
      <c r="IFT13" s="128"/>
      <c r="IFU13" s="128"/>
      <c r="IFV13" s="128"/>
      <c r="IFW13" s="128"/>
      <c r="IFX13" s="128"/>
      <c r="IFY13" s="128"/>
      <c r="IFZ13" s="128"/>
      <c r="IGA13" s="128"/>
      <c r="IGB13" s="128"/>
      <c r="IGC13" s="128"/>
      <c r="IGD13" s="128"/>
      <c r="IGE13" s="128"/>
      <c r="IGF13" s="128"/>
      <c r="IGG13" s="128"/>
      <c r="IGH13" s="128"/>
      <c r="IGI13" s="128"/>
      <c r="IGJ13" s="128"/>
      <c r="IGK13" s="128"/>
      <c r="IGL13" s="128"/>
      <c r="IGM13" s="128"/>
      <c r="IGN13" s="128"/>
      <c r="IGO13" s="128"/>
      <c r="IGP13" s="128"/>
      <c r="IGQ13" s="128"/>
      <c r="IGR13" s="128"/>
      <c r="IGS13" s="128"/>
      <c r="IGT13" s="128"/>
      <c r="IGU13" s="128"/>
      <c r="IGV13" s="128"/>
      <c r="IGW13" s="128"/>
      <c r="IGX13" s="128"/>
      <c r="IGY13" s="128"/>
      <c r="IGZ13" s="128"/>
      <c r="IHA13" s="128"/>
      <c r="IHB13" s="128"/>
      <c r="IHC13" s="128"/>
      <c r="IHD13" s="128"/>
      <c r="IHE13" s="128"/>
      <c r="IHF13" s="128"/>
      <c r="IHG13" s="128"/>
      <c r="IHH13" s="128"/>
      <c r="IHI13" s="128"/>
      <c r="IHJ13" s="128"/>
      <c r="IHK13" s="128"/>
      <c r="IHL13" s="128"/>
      <c r="IHM13" s="128"/>
      <c r="IHN13" s="128"/>
      <c r="IHO13" s="128"/>
      <c r="IHP13" s="128"/>
      <c r="IHQ13" s="128"/>
      <c r="IHR13" s="128"/>
      <c r="IHS13" s="128"/>
      <c r="IHT13" s="128"/>
      <c r="IHU13" s="128"/>
      <c r="IHV13" s="128"/>
      <c r="IHW13" s="128"/>
      <c r="IHX13" s="128"/>
      <c r="IHY13" s="128"/>
      <c r="IHZ13" s="128"/>
      <c r="IIA13" s="128"/>
      <c r="IIB13" s="128"/>
      <c r="IIC13" s="128"/>
      <c r="IID13" s="128"/>
      <c r="IIE13" s="128"/>
      <c r="IIF13" s="128"/>
      <c r="IIG13" s="128"/>
      <c r="IIH13" s="128"/>
      <c r="III13" s="128"/>
      <c r="IIJ13" s="128"/>
      <c r="IIK13" s="128"/>
      <c r="IIL13" s="128"/>
      <c r="IIM13" s="128"/>
      <c r="IIN13" s="128"/>
      <c r="IIO13" s="128"/>
      <c r="IIP13" s="128"/>
      <c r="IIQ13" s="128"/>
      <c r="IIR13" s="128"/>
      <c r="IIS13" s="128"/>
      <c r="IIT13" s="128"/>
      <c r="IIU13" s="128"/>
      <c r="IIV13" s="128"/>
      <c r="IIW13" s="128"/>
      <c r="IIX13" s="128"/>
      <c r="IIY13" s="128"/>
      <c r="IIZ13" s="128"/>
      <c r="IJA13" s="128"/>
      <c r="IJB13" s="128"/>
      <c r="IJC13" s="128"/>
      <c r="IJD13" s="128"/>
      <c r="IJE13" s="128"/>
      <c r="IJF13" s="128"/>
      <c r="IJG13" s="128"/>
      <c r="IJH13" s="128"/>
      <c r="IJI13" s="128"/>
      <c r="IJJ13" s="128"/>
      <c r="IJK13" s="128"/>
      <c r="IJL13" s="128"/>
      <c r="IJM13" s="128"/>
      <c r="IJN13" s="128"/>
      <c r="IJO13" s="128"/>
      <c r="IJP13" s="128"/>
      <c r="IJQ13" s="128"/>
      <c r="IJR13" s="128"/>
      <c r="IJS13" s="128"/>
      <c r="IJT13" s="128"/>
      <c r="IJU13" s="128"/>
      <c r="IJV13" s="128"/>
      <c r="IJW13" s="128"/>
      <c r="IJX13" s="128"/>
      <c r="IJY13" s="128"/>
      <c r="IJZ13" s="128"/>
      <c r="IKA13" s="128"/>
      <c r="IKB13" s="128"/>
      <c r="IKC13" s="128"/>
      <c r="IKD13" s="128"/>
      <c r="IKE13" s="128"/>
      <c r="IKF13" s="128"/>
      <c r="IKG13" s="128"/>
      <c r="IKH13" s="128"/>
      <c r="IKI13" s="128"/>
      <c r="IKJ13" s="128"/>
      <c r="IKK13" s="128"/>
      <c r="IKL13" s="128"/>
      <c r="IKM13" s="128"/>
      <c r="IKN13" s="128"/>
      <c r="IKO13" s="128"/>
      <c r="IKP13" s="128"/>
      <c r="IKQ13" s="128"/>
      <c r="IKR13" s="128"/>
      <c r="IKS13" s="128"/>
      <c r="IKT13" s="128"/>
      <c r="IKU13" s="128"/>
      <c r="IKV13" s="128"/>
      <c r="IKW13" s="128"/>
      <c r="IKX13" s="128"/>
      <c r="IKY13" s="128"/>
      <c r="IKZ13" s="128"/>
      <c r="ILA13" s="128"/>
      <c r="ILB13" s="128"/>
      <c r="ILC13" s="128"/>
      <c r="ILD13" s="128"/>
      <c r="ILE13" s="128"/>
      <c r="ILF13" s="128"/>
      <c r="ILG13" s="128"/>
      <c r="ILH13" s="128"/>
      <c r="ILI13" s="128"/>
      <c r="ILJ13" s="128"/>
      <c r="ILK13" s="128"/>
      <c r="ILL13" s="128"/>
      <c r="ILM13" s="128"/>
      <c r="ILN13" s="128"/>
      <c r="ILO13" s="128"/>
      <c r="ILP13" s="128"/>
      <c r="ILQ13" s="128"/>
      <c r="ILR13" s="128"/>
      <c r="ILS13" s="128"/>
      <c r="ILT13" s="128"/>
      <c r="ILU13" s="128"/>
      <c r="ILV13" s="128"/>
      <c r="ILW13" s="128"/>
      <c r="ILX13" s="128"/>
      <c r="ILY13" s="128"/>
      <c r="ILZ13" s="128"/>
      <c r="IMA13" s="128"/>
      <c r="IMB13" s="128"/>
      <c r="IMC13" s="128"/>
      <c r="IMD13" s="128"/>
      <c r="IME13" s="128"/>
      <c r="IMF13" s="128"/>
      <c r="IMG13" s="128"/>
      <c r="IMH13" s="128"/>
      <c r="IMI13" s="128"/>
      <c r="IMJ13" s="128"/>
      <c r="IMK13" s="128"/>
      <c r="IML13" s="128"/>
      <c r="IMM13" s="128"/>
      <c r="IMN13" s="128"/>
      <c r="IMO13" s="128"/>
      <c r="IMP13" s="128"/>
      <c r="IMQ13" s="128"/>
      <c r="IMR13" s="128"/>
      <c r="IMS13" s="128"/>
      <c r="IMT13" s="128"/>
      <c r="IMU13" s="128"/>
      <c r="IMV13" s="128"/>
      <c r="IMW13" s="128"/>
      <c r="IMX13" s="128"/>
      <c r="IMY13" s="128"/>
      <c r="IMZ13" s="128"/>
      <c r="INA13" s="128"/>
      <c r="INB13" s="128"/>
      <c r="INC13" s="128"/>
      <c r="IND13" s="128"/>
      <c r="INE13" s="128"/>
      <c r="INF13" s="128"/>
      <c r="ING13" s="128"/>
      <c r="INH13" s="128"/>
      <c r="INI13" s="128"/>
      <c r="INJ13" s="128"/>
      <c r="INK13" s="128"/>
      <c r="INL13" s="128"/>
      <c r="INM13" s="128"/>
      <c r="INN13" s="128"/>
      <c r="INO13" s="128"/>
      <c r="INP13" s="128"/>
      <c r="INQ13" s="128"/>
      <c r="INR13" s="128"/>
      <c r="INS13" s="128"/>
      <c r="INT13" s="128"/>
      <c r="INU13" s="128"/>
      <c r="INV13" s="128"/>
      <c r="INW13" s="128"/>
      <c r="INX13" s="128"/>
      <c r="INY13" s="128"/>
      <c r="INZ13" s="128"/>
      <c r="IOA13" s="128"/>
      <c r="IOB13" s="128"/>
      <c r="IOC13" s="128"/>
      <c r="IOD13" s="128"/>
      <c r="IOE13" s="128"/>
      <c r="IOF13" s="128"/>
      <c r="IOG13" s="128"/>
      <c r="IOH13" s="128"/>
      <c r="IOI13" s="128"/>
      <c r="IOJ13" s="128"/>
      <c r="IOK13" s="128"/>
      <c r="IOL13" s="128"/>
      <c r="IOM13" s="128"/>
      <c r="ION13" s="128"/>
      <c r="IOO13" s="128"/>
      <c r="IOP13" s="128"/>
      <c r="IOQ13" s="128"/>
      <c r="IOR13" s="128"/>
      <c r="IOS13" s="128"/>
      <c r="IOT13" s="128"/>
      <c r="IOU13" s="128"/>
      <c r="IOV13" s="128"/>
      <c r="IOW13" s="128"/>
      <c r="IOX13" s="128"/>
      <c r="IOY13" s="128"/>
      <c r="IOZ13" s="128"/>
      <c r="IPA13" s="128"/>
      <c r="IPB13" s="128"/>
      <c r="IPC13" s="128"/>
      <c r="IPD13" s="128"/>
      <c r="IPE13" s="128"/>
      <c r="IPF13" s="128"/>
      <c r="IPG13" s="128"/>
      <c r="IPH13" s="128"/>
      <c r="IPI13" s="128"/>
      <c r="IPJ13" s="128"/>
      <c r="IPK13" s="128"/>
      <c r="IPL13" s="128"/>
      <c r="IPM13" s="128"/>
      <c r="IPN13" s="128"/>
      <c r="IPO13" s="128"/>
      <c r="IPP13" s="128"/>
      <c r="IPQ13" s="128"/>
      <c r="IPR13" s="128"/>
      <c r="IPS13" s="128"/>
      <c r="IPT13" s="128"/>
      <c r="IPU13" s="128"/>
      <c r="IPV13" s="128"/>
      <c r="IPW13" s="128"/>
      <c r="IPX13" s="128"/>
      <c r="IPY13" s="128"/>
      <c r="IPZ13" s="128"/>
      <c r="IQA13" s="128"/>
      <c r="IQB13" s="128"/>
      <c r="IQC13" s="128"/>
      <c r="IQD13" s="128"/>
      <c r="IQE13" s="128"/>
      <c r="IQF13" s="128"/>
      <c r="IQG13" s="128"/>
      <c r="IQH13" s="128"/>
      <c r="IQI13" s="128"/>
      <c r="IQJ13" s="128"/>
      <c r="IQK13" s="128"/>
      <c r="IQL13" s="128"/>
      <c r="IQM13" s="128"/>
      <c r="IQN13" s="128"/>
      <c r="IQO13" s="128"/>
      <c r="IQP13" s="128"/>
      <c r="IQQ13" s="128"/>
      <c r="IQR13" s="128"/>
      <c r="IQS13" s="128"/>
      <c r="IQT13" s="128"/>
      <c r="IQU13" s="128"/>
      <c r="IQV13" s="128"/>
      <c r="IQW13" s="128"/>
      <c r="IQX13" s="128"/>
      <c r="IQY13" s="128"/>
      <c r="IQZ13" s="128"/>
      <c r="IRA13" s="128"/>
      <c r="IRB13" s="128"/>
      <c r="IRC13" s="128"/>
      <c r="IRD13" s="128"/>
      <c r="IRE13" s="128"/>
      <c r="IRF13" s="128"/>
      <c r="IRG13" s="128"/>
      <c r="IRH13" s="128"/>
      <c r="IRI13" s="128"/>
      <c r="IRJ13" s="128"/>
      <c r="IRK13" s="128"/>
      <c r="IRL13" s="128"/>
      <c r="IRM13" s="128"/>
      <c r="IRN13" s="128"/>
      <c r="IRO13" s="128"/>
      <c r="IRP13" s="128"/>
      <c r="IRQ13" s="128"/>
      <c r="IRR13" s="128"/>
      <c r="IRS13" s="128"/>
      <c r="IRT13" s="128"/>
      <c r="IRU13" s="128"/>
      <c r="IRV13" s="128"/>
      <c r="IRW13" s="128"/>
      <c r="IRX13" s="128"/>
      <c r="IRY13" s="128"/>
      <c r="IRZ13" s="128"/>
      <c r="ISA13" s="128"/>
      <c r="ISB13" s="128"/>
      <c r="ISC13" s="128"/>
      <c r="ISD13" s="128"/>
      <c r="ISE13" s="128"/>
      <c r="ISF13" s="128"/>
      <c r="ISG13" s="128"/>
      <c r="ISH13" s="128"/>
      <c r="ISI13" s="128"/>
      <c r="ISJ13" s="128"/>
      <c r="ISK13" s="128"/>
      <c r="ISL13" s="128"/>
      <c r="ISM13" s="128"/>
      <c r="ISN13" s="128"/>
      <c r="ISO13" s="128"/>
      <c r="ISP13" s="128"/>
      <c r="ISQ13" s="128"/>
      <c r="ISR13" s="128"/>
      <c r="ISS13" s="128"/>
      <c r="IST13" s="128"/>
      <c r="ISU13" s="128"/>
      <c r="ISV13" s="128"/>
      <c r="ISW13" s="128"/>
      <c r="ISX13" s="128"/>
      <c r="ISY13" s="128"/>
      <c r="ISZ13" s="128"/>
      <c r="ITA13" s="128"/>
      <c r="ITB13" s="128"/>
      <c r="ITC13" s="128"/>
      <c r="ITD13" s="128"/>
      <c r="ITE13" s="128"/>
      <c r="ITF13" s="128"/>
      <c r="ITG13" s="128"/>
      <c r="ITH13" s="128"/>
      <c r="ITI13" s="128"/>
      <c r="ITJ13" s="128"/>
      <c r="ITK13" s="128"/>
      <c r="ITL13" s="128"/>
      <c r="ITM13" s="128"/>
      <c r="ITN13" s="128"/>
      <c r="ITO13" s="128"/>
      <c r="ITP13" s="128"/>
      <c r="ITQ13" s="128"/>
      <c r="ITR13" s="128"/>
      <c r="ITS13" s="128"/>
      <c r="ITT13" s="128"/>
      <c r="ITU13" s="128"/>
      <c r="ITV13" s="128"/>
      <c r="ITW13" s="128"/>
      <c r="ITX13" s="128"/>
      <c r="ITY13" s="128"/>
      <c r="ITZ13" s="128"/>
      <c r="IUA13" s="128"/>
      <c r="IUB13" s="128"/>
      <c r="IUC13" s="128"/>
      <c r="IUD13" s="128"/>
      <c r="IUE13" s="128"/>
      <c r="IUF13" s="128"/>
      <c r="IUG13" s="128"/>
      <c r="IUH13" s="128"/>
      <c r="IUI13" s="128"/>
      <c r="IUJ13" s="128"/>
      <c r="IUK13" s="128"/>
      <c r="IUL13" s="128"/>
      <c r="IUM13" s="128"/>
      <c r="IUN13" s="128"/>
      <c r="IUO13" s="128"/>
      <c r="IUP13" s="128"/>
      <c r="IUQ13" s="128"/>
      <c r="IUR13" s="128"/>
      <c r="IUS13" s="128"/>
      <c r="IUT13" s="128"/>
      <c r="IUU13" s="128"/>
      <c r="IUV13" s="128"/>
      <c r="IUW13" s="128"/>
      <c r="IUX13" s="128"/>
      <c r="IUY13" s="128"/>
      <c r="IUZ13" s="128"/>
      <c r="IVA13" s="128"/>
      <c r="IVB13" s="128"/>
      <c r="IVC13" s="128"/>
      <c r="IVD13" s="128"/>
      <c r="IVE13" s="128"/>
      <c r="IVF13" s="128"/>
      <c r="IVG13" s="128"/>
      <c r="IVH13" s="128"/>
      <c r="IVI13" s="128"/>
      <c r="IVJ13" s="128"/>
      <c r="IVK13" s="128"/>
      <c r="IVL13" s="128"/>
      <c r="IVM13" s="128"/>
      <c r="IVN13" s="128"/>
      <c r="IVO13" s="128"/>
      <c r="IVP13" s="128"/>
      <c r="IVQ13" s="128"/>
      <c r="IVR13" s="128"/>
      <c r="IVS13" s="128"/>
      <c r="IVT13" s="128"/>
      <c r="IVU13" s="128"/>
      <c r="IVV13" s="128"/>
      <c r="IVW13" s="128"/>
      <c r="IVX13" s="128"/>
      <c r="IVY13" s="128"/>
      <c r="IVZ13" s="128"/>
      <c r="IWA13" s="128"/>
      <c r="IWB13" s="128"/>
      <c r="IWC13" s="128"/>
      <c r="IWD13" s="128"/>
      <c r="IWE13" s="128"/>
      <c r="IWF13" s="128"/>
      <c r="IWG13" s="128"/>
      <c r="IWH13" s="128"/>
      <c r="IWI13" s="128"/>
      <c r="IWJ13" s="128"/>
      <c r="IWK13" s="128"/>
      <c r="IWL13" s="128"/>
      <c r="IWM13" s="128"/>
      <c r="IWN13" s="128"/>
      <c r="IWO13" s="128"/>
      <c r="IWP13" s="128"/>
      <c r="IWQ13" s="128"/>
      <c r="IWR13" s="128"/>
      <c r="IWS13" s="128"/>
      <c r="IWT13" s="128"/>
      <c r="IWU13" s="128"/>
      <c r="IWV13" s="128"/>
      <c r="IWW13" s="128"/>
      <c r="IWX13" s="128"/>
      <c r="IWY13" s="128"/>
      <c r="IWZ13" s="128"/>
      <c r="IXA13" s="128"/>
      <c r="IXB13" s="128"/>
      <c r="IXC13" s="128"/>
      <c r="IXD13" s="128"/>
      <c r="IXE13" s="128"/>
      <c r="IXF13" s="128"/>
      <c r="IXG13" s="128"/>
      <c r="IXH13" s="128"/>
      <c r="IXI13" s="128"/>
      <c r="IXJ13" s="128"/>
      <c r="IXK13" s="128"/>
      <c r="IXL13" s="128"/>
      <c r="IXM13" s="128"/>
      <c r="IXN13" s="128"/>
      <c r="IXO13" s="128"/>
      <c r="IXP13" s="128"/>
      <c r="IXQ13" s="128"/>
      <c r="IXR13" s="128"/>
      <c r="IXS13" s="128"/>
      <c r="IXT13" s="128"/>
      <c r="IXU13" s="128"/>
      <c r="IXV13" s="128"/>
      <c r="IXW13" s="128"/>
      <c r="IXX13" s="128"/>
      <c r="IXY13" s="128"/>
      <c r="IXZ13" s="128"/>
      <c r="IYA13" s="128"/>
      <c r="IYB13" s="128"/>
      <c r="IYC13" s="128"/>
      <c r="IYD13" s="128"/>
      <c r="IYE13" s="128"/>
      <c r="IYF13" s="128"/>
      <c r="IYG13" s="128"/>
      <c r="IYH13" s="128"/>
      <c r="IYI13" s="128"/>
      <c r="IYJ13" s="128"/>
      <c r="IYK13" s="128"/>
      <c r="IYL13" s="128"/>
      <c r="IYM13" s="128"/>
      <c r="IYN13" s="128"/>
      <c r="IYO13" s="128"/>
      <c r="IYP13" s="128"/>
      <c r="IYQ13" s="128"/>
      <c r="IYR13" s="128"/>
      <c r="IYS13" s="128"/>
      <c r="IYT13" s="128"/>
      <c r="IYU13" s="128"/>
      <c r="IYV13" s="128"/>
      <c r="IYW13" s="128"/>
      <c r="IYX13" s="128"/>
      <c r="IYY13" s="128"/>
      <c r="IYZ13" s="128"/>
      <c r="IZA13" s="128"/>
      <c r="IZB13" s="128"/>
      <c r="IZC13" s="128"/>
      <c r="IZD13" s="128"/>
      <c r="IZE13" s="128"/>
      <c r="IZF13" s="128"/>
      <c r="IZG13" s="128"/>
      <c r="IZH13" s="128"/>
      <c r="IZI13" s="128"/>
      <c r="IZJ13" s="128"/>
      <c r="IZK13" s="128"/>
      <c r="IZL13" s="128"/>
      <c r="IZM13" s="128"/>
      <c r="IZN13" s="128"/>
      <c r="IZO13" s="128"/>
      <c r="IZP13" s="128"/>
      <c r="IZQ13" s="128"/>
      <c r="IZR13" s="128"/>
      <c r="IZS13" s="128"/>
      <c r="IZT13" s="128"/>
      <c r="IZU13" s="128"/>
      <c r="IZV13" s="128"/>
      <c r="IZW13" s="128"/>
      <c r="IZX13" s="128"/>
      <c r="IZY13" s="128"/>
      <c r="IZZ13" s="128"/>
      <c r="JAA13" s="128"/>
      <c r="JAB13" s="128"/>
      <c r="JAC13" s="128"/>
      <c r="JAD13" s="128"/>
      <c r="JAE13" s="128"/>
      <c r="JAF13" s="128"/>
      <c r="JAG13" s="128"/>
      <c r="JAH13" s="128"/>
      <c r="JAI13" s="128"/>
      <c r="JAJ13" s="128"/>
      <c r="JAK13" s="128"/>
      <c r="JAL13" s="128"/>
      <c r="JAM13" s="128"/>
      <c r="JAN13" s="128"/>
      <c r="JAO13" s="128"/>
      <c r="JAP13" s="128"/>
      <c r="JAQ13" s="128"/>
      <c r="JAR13" s="128"/>
      <c r="JAS13" s="128"/>
      <c r="JAT13" s="128"/>
      <c r="JAU13" s="128"/>
      <c r="JAV13" s="128"/>
      <c r="JAW13" s="128"/>
      <c r="JAX13" s="128"/>
      <c r="JAY13" s="128"/>
      <c r="JAZ13" s="128"/>
      <c r="JBA13" s="128"/>
      <c r="JBB13" s="128"/>
      <c r="JBC13" s="128"/>
      <c r="JBD13" s="128"/>
      <c r="JBE13" s="128"/>
      <c r="JBF13" s="128"/>
      <c r="JBG13" s="128"/>
      <c r="JBH13" s="128"/>
      <c r="JBI13" s="128"/>
      <c r="JBJ13" s="128"/>
      <c r="JBK13" s="128"/>
      <c r="JBL13" s="128"/>
      <c r="JBM13" s="128"/>
      <c r="JBN13" s="128"/>
      <c r="JBO13" s="128"/>
      <c r="JBP13" s="128"/>
      <c r="JBQ13" s="128"/>
      <c r="JBR13" s="128"/>
      <c r="JBS13" s="128"/>
      <c r="JBT13" s="128"/>
      <c r="JBU13" s="128"/>
      <c r="JBV13" s="128"/>
      <c r="JBW13" s="128"/>
      <c r="JBX13" s="128"/>
      <c r="JBY13" s="128"/>
      <c r="JBZ13" s="128"/>
      <c r="JCA13" s="128"/>
      <c r="JCB13" s="128"/>
      <c r="JCC13" s="128"/>
      <c r="JCD13" s="128"/>
      <c r="JCE13" s="128"/>
      <c r="JCF13" s="128"/>
      <c r="JCG13" s="128"/>
      <c r="JCH13" s="128"/>
      <c r="JCI13" s="128"/>
      <c r="JCJ13" s="128"/>
      <c r="JCK13" s="128"/>
      <c r="JCL13" s="128"/>
      <c r="JCM13" s="128"/>
      <c r="JCN13" s="128"/>
      <c r="JCO13" s="128"/>
      <c r="JCP13" s="128"/>
      <c r="JCQ13" s="128"/>
      <c r="JCR13" s="128"/>
      <c r="JCS13" s="128"/>
      <c r="JCT13" s="128"/>
      <c r="JCU13" s="128"/>
      <c r="JCV13" s="128"/>
      <c r="JCW13" s="128"/>
      <c r="JCX13" s="128"/>
      <c r="JCY13" s="128"/>
      <c r="JCZ13" s="128"/>
      <c r="JDA13" s="128"/>
      <c r="JDB13" s="128"/>
      <c r="JDC13" s="128"/>
      <c r="JDD13" s="128"/>
      <c r="JDE13" s="128"/>
      <c r="JDF13" s="128"/>
      <c r="JDG13" s="128"/>
      <c r="JDH13" s="128"/>
      <c r="JDI13" s="128"/>
      <c r="JDJ13" s="128"/>
      <c r="JDK13" s="128"/>
      <c r="JDL13" s="128"/>
      <c r="JDM13" s="128"/>
      <c r="JDN13" s="128"/>
      <c r="JDO13" s="128"/>
      <c r="JDP13" s="128"/>
      <c r="JDQ13" s="128"/>
      <c r="JDR13" s="128"/>
      <c r="JDS13" s="128"/>
      <c r="JDT13" s="128"/>
      <c r="JDU13" s="128"/>
      <c r="JDV13" s="128"/>
      <c r="JDW13" s="128"/>
      <c r="JDX13" s="128"/>
      <c r="JDY13" s="128"/>
      <c r="JDZ13" s="128"/>
      <c r="JEA13" s="128"/>
      <c r="JEB13" s="128"/>
      <c r="JEC13" s="128"/>
      <c r="JED13" s="128"/>
      <c r="JEE13" s="128"/>
      <c r="JEF13" s="128"/>
      <c r="JEG13" s="128"/>
      <c r="JEH13" s="128"/>
      <c r="JEI13" s="128"/>
      <c r="JEJ13" s="128"/>
      <c r="JEK13" s="128"/>
      <c r="JEL13" s="128"/>
      <c r="JEM13" s="128"/>
      <c r="JEN13" s="128"/>
      <c r="JEO13" s="128"/>
      <c r="JEP13" s="128"/>
      <c r="JEQ13" s="128"/>
      <c r="JER13" s="128"/>
      <c r="JES13" s="128"/>
      <c r="JET13" s="128"/>
      <c r="JEU13" s="128"/>
      <c r="JEV13" s="128"/>
      <c r="JEW13" s="128"/>
      <c r="JEX13" s="128"/>
      <c r="JEY13" s="128"/>
      <c r="JEZ13" s="128"/>
      <c r="JFA13" s="128"/>
      <c r="JFB13" s="128"/>
      <c r="JFC13" s="128"/>
      <c r="JFD13" s="128"/>
      <c r="JFE13" s="128"/>
      <c r="JFF13" s="128"/>
      <c r="JFG13" s="128"/>
      <c r="JFH13" s="128"/>
      <c r="JFI13" s="128"/>
      <c r="JFJ13" s="128"/>
      <c r="JFK13" s="128"/>
      <c r="JFL13" s="128"/>
      <c r="JFM13" s="128"/>
      <c r="JFN13" s="128"/>
      <c r="JFO13" s="128"/>
      <c r="JFP13" s="128"/>
      <c r="JFQ13" s="128"/>
      <c r="JFR13" s="128"/>
      <c r="JFS13" s="128"/>
      <c r="JFT13" s="128"/>
      <c r="JFU13" s="128"/>
      <c r="JFV13" s="128"/>
      <c r="JFW13" s="128"/>
      <c r="JFX13" s="128"/>
      <c r="JFY13" s="128"/>
      <c r="JFZ13" s="128"/>
      <c r="JGA13" s="128"/>
      <c r="JGB13" s="128"/>
      <c r="JGC13" s="128"/>
      <c r="JGD13" s="128"/>
      <c r="JGE13" s="128"/>
      <c r="JGF13" s="128"/>
      <c r="JGG13" s="128"/>
      <c r="JGH13" s="128"/>
      <c r="JGI13" s="128"/>
      <c r="JGJ13" s="128"/>
      <c r="JGK13" s="128"/>
      <c r="JGL13" s="128"/>
      <c r="JGM13" s="128"/>
      <c r="JGN13" s="128"/>
      <c r="JGO13" s="128"/>
      <c r="JGP13" s="128"/>
      <c r="JGQ13" s="128"/>
      <c r="JGR13" s="128"/>
      <c r="JGS13" s="128"/>
      <c r="JGT13" s="128"/>
      <c r="JGU13" s="128"/>
      <c r="JGV13" s="128"/>
      <c r="JGW13" s="128"/>
      <c r="JGX13" s="128"/>
      <c r="JGY13" s="128"/>
      <c r="JGZ13" s="128"/>
      <c r="JHA13" s="128"/>
      <c r="JHB13" s="128"/>
      <c r="JHC13" s="128"/>
      <c r="JHD13" s="128"/>
      <c r="JHE13" s="128"/>
      <c r="JHF13" s="128"/>
      <c r="JHG13" s="128"/>
      <c r="JHH13" s="128"/>
      <c r="JHI13" s="128"/>
      <c r="JHJ13" s="128"/>
      <c r="JHK13" s="128"/>
      <c r="JHL13" s="128"/>
      <c r="JHM13" s="128"/>
      <c r="JHN13" s="128"/>
      <c r="JHO13" s="128"/>
      <c r="JHP13" s="128"/>
      <c r="JHQ13" s="128"/>
      <c r="JHR13" s="128"/>
      <c r="JHS13" s="128"/>
      <c r="JHT13" s="128"/>
      <c r="JHU13" s="128"/>
      <c r="JHV13" s="128"/>
      <c r="JHW13" s="128"/>
      <c r="JHX13" s="128"/>
      <c r="JHY13" s="128"/>
      <c r="JHZ13" s="128"/>
      <c r="JIA13" s="128"/>
      <c r="JIB13" s="128"/>
      <c r="JIC13" s="128"/>
      <c r="JID13" s="128"/>
      <c r="JIE13" s="128"/>
      <c r="JIF13" s="128"/>
      <c r="JIG13" s="128"/>
      <c r="JIH13" s="128"/>
      <c r="JII13" s="128"/>
      <c r="JIJ13" s="128"/>
      <c r="JIK13" s="128"/>
      <c r="JIL13" s="128"/>
      <c r="JIM13" s="128"/>
      <c r="JIN13" s="128"/>
      <c r="JIO13" s="128"/>
      <c r="JIP13" s="128"/>
      <c r="JIQ13" s="128"/>
      <c r="JIR13" s="128"/>
      <c r="JIS13" s="128"/>
      <c r="JIT13" s="128"/>
      <c r="JIU13" s="128"/>
      <c r="JIV13" s="128"/>
      <c r="JIW13" s="128"/>
      <c r="JIX13" s="128"/>
      <c r="JIY13" s="128"/>
      <c r="JIZ13" s="128"/>
      <c r="JJA13" s="128"/>
      <c r="JJB13" s="128"/>
      <c r="JJC13" s="128"/>
      <c r="JJD13" s="128"/>
      <c r="JJE13" s="128"/>
      <c r="JJF13" s="128"/>
      <c r="JJG13" s="128"/>
      <c r="JJH13" s="128"/>
      <c r="JJI13" s="128"/>
      <c r="JJJ13" s="128"/>
      <c r="JJK13" s="128"/>
      <c r="JJL13" s="128"/>
      <c r="JJM13" s="128"/>
      <c r="JJN13" s="128"/>
      <c r="JJO13" s="128"/>
      <c r="JJP13" s="128"/>
      <c r="JJQ13" s="128"/>
      <c r="JJR13" s="128"/>
      <c r="JJS13" s="128"/>
      <c r="JJT13" s="128"/>
      <c r="JJU13" s="128"/>
      <c r="JJV13" s="128"/>
      <c r="JJW13" s="128"/>
      <c r="JJX13" s="128"/>
      <c r="JJY13" s="128"/>
      <c r="JJZ13" s="128"/>
      <c r="JKA13" s="128"/>
      <c r="JKB13" s="128"/>
      <c r="JKC13" s="128"/>
      <c r="JKD13" s="128"/>
      <c r="JKE13" s="128"/>
      <c r="JKF13" s="128"/>
      <c r="JKG13" s="128"/>
      <c r="JKH13" s="128"/>
      <c r="JKI13" s="128"/>
      <c r="JKJ13" s="128"/>
      <c r="JKK13" s="128"/>
      <c r="JKL13" s="128"/>
      <c r="JKM13" s="128"/>
      <c r="JKN13" s="128"/>
      <c r="JKO13" s="128"/>
      <c r="JKP13" s="128"/>
      <c r="JKQ13" s="128"/>
      <c r="JKR13" s="128"/>
      <c r="JKS13" s="128"/>
      <c r="JKT13" s="128"/>
      <c r="JKU13" s="128"/>
      <c r="JKV13" s="128"/>
      <c r="JKW13" s="128"/>
      <c r="JKX13" s="128"/>
      <c r="JKY13" s="128"/>
      <c r="JKZ13" s="128"/>
      <c r="JLA13" s="128"/>
      <c r="JLB13" s="128"/>
      <c r="JLC13" s="128"/>
      <c r="JLD13" s="128"/>
      <c r="JLE13" s="128"/>
      <c r="JLF13" s="128"/>
      <c r="JLG13" s="128"/>
      <c r="JLH13" s="128"/>
      <c r="JLI13" s="128"/>
      <c r="JLJ13" s="128"/>
      <c r="JLK13" s="128"/>
      <c r="JLL13" s="128"/>
      <c r="JLM13" s="128"/>
      <c r="JLN13" s="128"/>
      <c r="JLO13" s="128"/>
      <c r="JLP13" s="128"/>
      <c r="JLQ13" s="128"/>
      <c r="JLR13" s="128"/>
      <c r="JLS13" s="128"/>
      <c r="JLT13" s="128"/>
      <c r="JLU13" s="128"/>
      <c r="JLV13" s="128"/>
      <c r="JLW13" s="128"/>
      <c r="JLX13" s="128"/>
      <c r="JLY13" s="128"/>
      <c r="JLZ13" s="128"/>
      <c r="JMA13" s="128"/>
      <c r="JMB13" s="128"/>
      <c r="JMC13" s="128"/>
      <c r="JMD13" s="128"/>
      <c r="JME13" s="128"/>
      <c r="JMF13" s="128"/>
      <c r="JMG13" s="128"/>
      <c r="JMH13" s="128"/>
      <c r="JMI13" s="128"/>
      <c r="JMJ13" s="128"/>
      <c r="JMK13" s="128"/>
      <c r="JML13" s="128"/>
      <c r="JMM13" s="128"/>
      <c r="JMN13" s="128"/>
      <c r="JMO13" s="128"/>
      <c r="JMP13" s="128"/>
      <c r="JMQ13" s="128"/>
      <c r="JMR13" s="128"/>
      <c r="JMS13" s="128"/>
      <c r="JMT13" s="128"/>
      <c r="JMU13" s="128"/>
      <c r="JMV13" s="128"/>
      <c r="JMW13" s="128"/>
      <c r="JMX13" s="128"/>
      <c r="JMY13" s="128"/>
      <c r="JMZ13" s="128"/>
      <c r="JNA13" s="128"/>
      <c r="JNB13" s="128"/>
      <c r="JNC13" s="128"/>
      <c r="JND13" s="128"/>
      <c r="JNE13" s="128"/>
      <c r="JNF13" s="128"/>
      <c r="JNG13" s="128"/>
      <c r="JNH13" s="128"/>
      <c r="JNI13" s="128"/>
      <c r="JNJ13" s="128"/>
      <c r="JNK13" s="128"/>
      <c r="JNL13" s="128"/>
      <c r="JNM13" s="128"/>
      <c r="JNN13" s="128"/>
      <c r="JNO13" s="128"/>
      <c r="JNP13" s="128"/>
      <c r="JNQ13" s="128"/>
      <c r="JNR13" s="128"/>
      <c r="JNS13" s="128"/>
      <c r="JNT13" s="128"/>
      <c r="JNU13" s="128"/>
      <c r="JNV13" s="128"/>
      <c r="JNW13" s="128"/>
      <c r="JNX13" s="128"/>
      <c r="JNY13" s="128"/>
      <c r="JNZ13" s="128"/>
      <c r="JOA13" s="128"/>
      <c r="JOB13" s="128"/>
      <c r="JOC13" s="128"/>
      <c r="JOD13" s="128"/>
      <c r="JOE13" s="128"/>
      <c r="JOF13" s="128"/>
      <c r="JOG13" s="128"/>
      <c r="JOH13" s="128"/>
      <c r="JOI13" s="128"/>
      <c r="JOJ13" s="128"/>
      <c r="JOK13" s="128"/>
      <c r="JOL13" s="128"/>
      <c r="JOM13" s="128"/>
      <c r="JON13" s="128"/>
      <c r="JOO13" s="128"/>
      <c r="JOP13" s="128"/>
      <c r="JOQ13" s="128"/>
      <c r="JOR13" s="128"/>
      <c r="JOS13" s="128"/>
      <c r="JOT13" s="128"/>
      <c r="JOU13" s="128"/>
      <c r="JOV13" s="128"/>
      <c r="JOW13" s="128"/>
      <c r="JOX13" s="128"/>
      <c r="JOY13" s="128"/>
      <c r="JOZ13" s="128"/>
      <c r="JPA13" s="128"/>
      <c r="JPB13" s="128"/>
      <c r="JPC13" s="128"/>
      <c r="JPD13" s="128"/>
      <c r="JPE13" s="128"/>
      <c r="JPF13" s="128"/>
      <c r="JPG13" s="128"/>
      <c r="JPH13" s="128"/>
      <c r="JPI13" s="128"/>
      <c r="JPJ13" s="128"/>
      <c r="JPK13" s="128"/>
      <c r="JPL13" s="128"/>
      <c r="JPM13" s="128"/>
      <c r="JPN13" s="128"/>
      <c r="JPO13" s="128"/>
      <c r="JPP13" s="128"/>
      <c r="JPQ13" s="128"/>
      <c r="JPR13" s="128"/>
      <c r="JPS13" s="128"/>
      <c r="JPT13" s="128"/>
      <c r="JPU13" s="128"/>
      <c r="JPV13" s="128"/>
      <c r="JPW13" s="128"/>
      <c r="JPX13" s="128"/>
      <c r="JPY13" s="128"/>
      <c r="JPZ13" s="128"/>
      <c r="JQA13" s="128"/>
      <c r="JQB13" s="128"/>
      <c r="JQC13" s="128"/>
      <c r="JQD13" s="128"/>
      <c r="JQE13" s="128"/>
      <c r="JQF13" s="128"/>
      <c r="JQG13" s="128"/>
      <c r="JQH13" s="128"/>
      <c r="JQI13" s="128"/>
      <c r="JQJ13" s="128"/>
      <c r="JQK13" s="128"/>
      <c r="JQL13" s="128"/>
      <c r="JQM13" s="128"/>
      <c r="JQN13" s="128"/>
      <c r="JQO13" s="128"/>
      <c r="JQP13" s="128"/>
      <c r="JQQ13" s="128"/>
      <c r="JQR13" s="128"/>
      <c r="JQS13" s="128"/>
      <c r="JQT13" s="128"/>
      <c r="JQU13" s="128"/>
      <c r="JQV13" s="128"/>
      <c r="JQW13" s="128"/>
      <c r="JQX13" s="128"/>
      <c r="JQY13" s="128"/>
      <c r="JQZ13" s="128"/>
      <c r="JRA13" s="128"/>
      <c r="JRB13" s="128"/>
      <c r="JRC13" s="128"/>
      <c r="JRD13" s="128"/>
      <c r="JRE13" s="128"/>
      <c r="JRF13" s="128"/>
      <c r="JRG13" s="128"/>
      <c r="JRH13" s="128"/>
      <c r="JRI13" s="128"/>
      <c r="JRJ13" s="128"/>
      <c r="JRK13" s="128"/>
      <c r="JRL13" s="128"/>
      <c r="JRM13" s="128"/>
      <c r="JRN13" s="128"/>
      <c r="JRO13" s="128"/>
      <c r="JRP13" s="128"/>
      <c r="JRQ13" s="128"/>
      <c r="JRR13" s="128"/>
      <c r="JRS13" s="128"/>
      <c r="JRT13" s="128"/>
      <c r="JRU13" s="128"/>
      <c r="JRV13" s="128"/>
      <c r="JRW13" s="128"/>
      <c r="JRX13" s="128"/>
      <c r="JRY13" s="128"/>
      <c r="JRZ13" s="128"/>
      <c r="JSA13" s="128"/>
      <c r="JSB13" s="128"/>
      <c r="JSC13" s="128"/>
      <c r="JSD13" s="128"/>
      <c r="JSE13" s="128"/>
      <c r="JSF13" s="128"/>
      <c r="JSG13" s="128"/>
      <c r="JSH13" s="128"/>
      <c r="JSI13" s="128"/>
      <c r="JSJ13" s="128"/>
      <c r="JSK13" s="128"/>
      <c r="JSL13" s="128"/>
      <c r="JSM13" s="128"/>
      <c r="JSN13" s="128"/>
      <c r="JSO13" s="128"/>
      <c r="JSP13" s="128"/>
      <c r="JSQ13" s="128"/>
      <c r="JSR13" s="128"/>
      <c r="JSS13" s="128"/>
      <c r="JST13" s="128"/>
      <c r="JSU13" s="128"/>
      <c r="JSV13" s="128"/>
      <c r="JSW13" s="128"/>
      <c r="JSX13" s="128"/>
      <c r="JSY13" s="128"/>
      <c r="JSZ13" s="128"/>
      <c r="JTA13" s="128"/>
      <c r="JTB13" s="128"/>
      <c r="JTC13" s="128"/>
      <c r="JTD13" s="128"/>
      <c r="JTE13" s="128"/>
      <c r="JTF13" s="128"/>
      <c r="JTG13" s="128"/>
      <c r="JTH13" s="128"/>
      <c r="JTI13" s="128"/>
      <c r="JTJ13" s="128"/>
      <c r="JTK13" s="128"/>
      <c r="JTL13" s="128"/>
      <c r="JTM13" s="128"/>
      <c r="JTN13" s="128"/>
      <c r="JTO13" s="128"/>
      <c r="JTP13" s="128"/>
      <c r="JTQ13" s="128"/>
      <c r="JTR13" s="128"/>
      <c r="JTS13" s="128"/>
      <c r="JTT13" s="128"/>
      <c r="JTU13" s="128"/>
      <c r="JTV13" s="128"/>
      <c r="JTW13" s="128"/>
      <c r="JTX13" s="128"/>
      <c r="JTY13" s="128"/>
      <c r="JTZ13" s="128"/>
      <c r="JUA13" s="128"/>
      <c r="JUB13" s="128"/>
      <c r="JUC13" s="128"/>
      <c r="JUD13" s="128"/>
      <c r="JUE13" s="128"/>
      <c r="JUF13" s="128"/>
      <c r="JUG13" s="128"/>
      <c r="JUH13" s="128"/>
      <c r="JUI13" s="128"/>
      <c r="JUJ13" s="128"/>
      <c r="JUK13" s="128"/>
      <c r="JUL13" s="128"/>
      <c r="JUM13" s="128"/>
      <c r="JUN13" s="128"/>
      <c r="JUO13" s="128"/>
      <c r="JUP13" s="128"/>
      <c r="JUQ13" s="128"/>
      <c r="JUR13" s="128"/>
      <c r="JUS13" s="128"/>
      <c r="JUT13" s="128"/>
      <c r="JUU13" s="128"/>
      <c r="JUV13" s="128"/>
      <c r="JUW13" s="128"/>
      <c r="JUX13" s="128"/>
      <c r="JUY13" s="128"/>
      <c r="JUZ13" s="128"/>
      <c r="JVA13" s="128"/>
      <c r="JVB13" s="128"/>
      <c r="JVC13" s="128"/>
      <c r="JVD13" s="128"/>
      <c r="JVE13" s="128"/>
      <c r="JVF13" s="128"/>
      <c r="JVG13" s="128"/>
      <c r="JVH13" s="128"/>
      <c r="JVI13" s="128"/>
      <c r="JVJ13" s="128"/>
      <c r="JVK13" s="128"/>
      <c r="JVL13" s="128"/>
      <c r="JVM13" s="128"/>
      <c r="JVN13" s="128"/>
      <c r="JVO13" s="128"/>
      <c r="JVP13" s="128"/>
      <c r="JVQ13" s="128"/>
      <c r="JVR13" s="128"/>
      <c r="JVS13" s="128"/>
      <c r="JVT13" s="128"/>
      <c r="JVU13" s="128"/>
      <c r="JVV13" s="128"/>
      <c r="JVW13" s="128"/>
      <c r="JVX13" s="128"/>
      <c r="JVY13" s="128"/>
      <c r="JVZ13" s="128"/>
      <c r="JWA13" s="128"/>
      <c r="JWB13" s="128"/>
      <c r="JWC13" s="128"/>
      <c r="JWD13" s="128"/>
      <c r="JWE13" s="128"/>
      <c r="JWF13" s="128"/>
      <c r="JWG13" s="128"/>
      <c r="JWH13" s="128"/>
      <c r="JWI13" s="128"/>
      <c r="JWJ13" s="128"/>
      <c r="JWK13" s="128"/>
      <c r="JWL13" s="128"/>
      <c r="JWM13" s="128"/>
      <c r="JWN13" s="128"/>
      <c r="JWO13" s="128"/>
      <c r="JWP13" s="128"/>
      <c r="JWQ13" s="128"/>
      <c r="JWR13" s="128"/>
      <c r="JWS13" s="128"/>
      <c r="JWT13" s="128"/>
      <c r="JWU13" s="128"/>
      <c r="JWV13" s="128"/>
      <c r="JWW13" s="128"/>
      <c r="JWX13" s="128"/>
      <c r="JWY13" s="128"/>
      <c r="JWZ13" s="128"/>
      <c r="JXA13" s="128"/>
      <c r="JXB13" s="128"/>
      <c r="JXC13" s="128"/>
      <c r="JXD13" s="128"/>
      <c r="JXE13" s="128"/>
      <c r="JXF13" s="128"/>
      <c r="JXG13" s="128"/>
      <c r="JXH13" s="128"/>
      <c r="JXI13" s="128"/>
      <c r="JXJ13" s="128"/>
      <c r="JXK13" s="128"/>
      <c r="JXL13" s="128"/>
      <c r="JXM13" s="128"/>
      <c r="JXN13" s="128"/>
      <c r="JXO13" s="128"/>
      <c r="JXP13" s="128"/>
      <c r="JXQ13" s="128"/>
      <c r="JXR13" s="128"/>
      <c r="JXS13" s="128"/>
      <c r="JXT13" s="128"/>
      <c r="JXU13" s="128"/>
      <c r="JXV13" s="128"/>
      <c r="JXW13" s="128"/>
      <c r="JXX13" s="128"/>
      <c r="JXY13" s="128"/>
      <c r="JXZ13" s="128"/>
      <c r="JYA13" s="128"/>
      <c r="JYB13" s="128"/>
      <c r="JYC13" s="128"/>
      <c r="JYD13" s="128"/>
      <c r="JYE13" s="128"/>
      <c r="JYF13" s="128"/>
      <c r="JYG13" s="128"/>
      <c r="JYH13" s="128"/>
      <c r="JYI13" s="128"/>
      <c r="JYJ13" s="128"/>
      <c r="JYK13" s="128"/>
      <c r="JYL13" s="128"/>
      <c r="JYM13" s="128"/>
      <c r="JYN13" s="128"/>
      <c r="JYO13" s="128"/>
      <c r="JYP13" s="128"/>
      <c r="JYQ13" s="128"/>
      <c r="JYR13" s="128"/>
      <c r="JYS13" s="128"/>
      <c r="JYT13" s="128"/>
      <c r="JYU13" s="128"/>
      <c r="JYV13" s="128"/>
      <c r="JYW13" s="128"/>
      <c r="JYX13" s="128"/>
      <c r="JYY13" s="128"/>
      <c r="JYZ13" s="128"/>
      <c r="JZA13" s="128"/>
      <c r="JZB13" s="128"/>
      <c r="JZC13" s="128"/>
      <c r="JZD13" s="128"/>
      <c r="JZE13" s="128"/>
      <c r="JZF13" s="128"/>
      <c r="JZG13" s="128"/>
      <c r="JZH13" s="128"/>
      <c r="JZI13" s="128"/>
      <c r="JZJ13" s="128"/>
      <c r="JZK13" s="128"/>
      <c r="JZL13" s="128"/>
      <c r="JZM13" s="128"/>
      <c r="JZN13" s="128"/>
      <c r="JZO13" s="128"/>
      <c r="JZP13" s="128"/>
      <c r="JZQ13" s="128"/>
      <c r="JZR13" s="128"/>
      <c r="JZS13" s="128"/>
      <c r="JZT13" s="128"/>
      <c r="JZU13" s="128"/>
      <c r="JZV13" s="128"/>
      <c r="JZW13" s="128"/>
      <c r="JZX13" s="128"/>
      <c r="JZY13" s="128"/>
      <c r="JZZ13" s="128"/>
      <c r="KAA13" s="128"/>
      <c r="KAB13" s="128"/>
      <c r="KAC13" s="128"/>
      <c r="KAD13" s="128"/>
      <c r="KAE13" s="128"/>
      <c r="KAF13" s="128"/>
      <c r="KAG13" s="128"/>
      <c r="KAH13" s="128"/>
      <c r="KAI13" s="128"/>
      <c r="KAJ13" s="128"/>
      <c r="KAK13" s="128"/>
      <c r="KAL13" s="128"/>
      <c r="KAM13" s="128"/>
      <c r="KAN13" s="128"/>
      <c r="KAO13" s="128"/>
      <c r="KAP13" s="128"/>
      <c r="KAQ13" s="128"/>
      <c r="KAR13" s="128"/>
      <c r="KAS13" s="128"/>
      <c r="KAT13" s="128"/>
      <c r="KAU13" s="128"/>
      <c r="KAV13" s="128"/>
      <c r="KAW13" s="128"/>
      <c r="KAX13" s="128"/>
      <c r="KAY13" s="128"/>
      <c r="KAZ13" s="128"/>
      <c r="KBA13" s="128"/>
      <c r="KBB13" s="128"/>
      <c r="KBC13" s="128"/>
      <c r="KBD13" s="128"/>
      <c r="KBE13" s="128"/>
      <c r="KBF13" s="128"/>
      <c r="KBG13" s="128"/>
      <c r="KBH13" s="128"/>
      <c r="KBI13" s="128"/>
      <c r="KBJ13" s="128"/>
      <c r="KBK13" s="128"/>
      <c r="KBL13" s="128"/>
      <c r="KBM13" s="128"/>
      <c r="KBN13" s="128"/>
      <c r="KBO13" s="128"/>
      <c r="KBP13" s="128"/>
      <c r="KBQ13" s="128"/>
      <c r="KBR13" s="128"/>
      <c r="KBS13" s="128"/>
      <c r="KBT13" s="128"/>
      <c r="KBU13" s="128"/>
      <c r="KBV13" s="128"/>
      <c r="KBW13" s="128"/>
      <c r="KBX13" s="128"/>
      <c r="KBY13" s="128"/>
      <c r="KBZ13" s="128"/>
      <c r="KCA13" s="128"/>
      <c r="KCB13" s="128"/>
      <c r="KCC13" s="128"/>
      <c r="KCD13" s="128"/>
      <c r="KCE13" s="128"/>
      <c r="KCF13" s="128"/>
      <c r="KCG13" s="128"/>
      <c r="KCH13" s="128"/>
      <c r="KCI13" s="128"/>
      <c r="KCJ13" s="128"/>
      <c r="KCK13" s="128"/>
      <c r="KCL13" s="128"/>
      <c r="KCM13" s="128"/>
      <c r="KCN13" s="128"/>
      <c r="KCO13" s="128"/>
      <c r="KCP13" s="128"/>
      <c r="KCQ13" s="128"/>
      <c r="KCR13" s="128"/>
      <c r="KCS13" s="128"/>
      <c r="KCT13" s="128"/>
      <c r="KCU13" s="128"/>
      <c r="KCV13" s="128"/>
      <c r="KCW13" s="128"/>
      <c r="KCX13" s="128"/>
      <c r="KCY13" s="128"/>
      <c r="KCZ13" s="128"/>
      <c r="KDA13" s="128"/>
      <c r="KDB13" s="128"/>
      <c r="KDC13" s="128"/>
      <c r="KDD13" s="128"/>
      <c r="KDE13" s="128"/>
      <c r="KDF13" s="128"/>
      <c r="KDG13" s="128"/>
      <c r="KDH13" s="128"/>
      <c r="KDI13" s="128"/>
      <c r="KDJ13" s="128"/>
      <c r="KDK13" s="128"/>
      <c r="KDL13" s="128"/>
      <c r="KDM13" s="128"/>
      <c r="KDN13" s="128"/>
      <c r="KDO13" s="128"/>
      <c r="KDP13" s="128"/>
      <c r="KDQ13" s="128"/>
      <c r="KDR13" s="128"/>
      <c r="KDS13" s="128"/>
      <c r="KDT13" s="128"/>
      <c r="KDU13" s="128"/>
      <c r="KDV13" s="128"/>
      <c r="KDW13" s="128"/>
      <c r="KDX13" s="128"/>
      <c r="KDY13" s="128"/>
      <c r="KDZ13" s="128"/>
      <c r="KEA13" s="128"/>
      <c r="KEB13" s="128"/>
      <c r="KEC13" s="128"/>
      <c r="KED13" s="128"/>
      <c r="KEE13" s="128"/>
      <c r="KEF13" s="128"/>
      <c r="KEG13" s="128"/>
      <c r="KEH13" s="128"/>
      <c r="KEI13" s="128"/>
      <c r="KEJ13" s="128"/>
      <c r="KEK13" s="128"/>
      <c r="KEL13" s="128"/>
      <c r="KEM13" s="128"/>
      <c r="KEN13" s="128"/>
      <c r="KEO13" s="128"/>
      <c r="KEP13" s="128"/>
      <c r="KEQ13" s="128"/>
      <c r="KER13" s="128"/>
      <c r="KES13" s="128"/>
      <c r="KET13" s="128"/>
      <c r="KEU13" s="128"/>
      <c r="KEV13" s="128"/>
      <c r="KEW13" s="128"/>
      <c r="KEX13" s="128"/>
      <c r="KEY13" s="128"/>
      <c r="KEZ13" s="128"/>
      <c r="KFA13" s="128"/>
      <c r="KFB13" s="128"/>
      <c r="KFC13" s="128"/>
      <c r="KFD13" s="128"/>
      <c r="KFE13" s="128"/>
      <c r="KFF13" s="128"/>
      <c r="KFG13" s="128"/>
      <c r="KFH13" s="128"/>
      <c r="KFI13" s="128"/>
      <c r="KFJ13" s="128"/>
      <c r="KFK13" s="128"/>
      <c r="KFL13" s="128"/>
      <c r="KFM13" s="128"/>
      <c r="KFN13" s="128"/>
      <c r="KFO13" s="128"/>
      <c r="KFP13" s="128"/>
      <c r="KFQ13" s="128"/>
      <c r="KFR13" s="128"/>
      <c r="KFS13" s="128"/>
      <c r="KFT13" s="128"/>
      <c r="KFU13" s="128"/>
      <c r="KFV13" s="128"/>
      <c r="KFW13" s="128"/>
      <c r="KFX13" s="128"/>
      <c r="KFY13" s="128"/>
      <c r="KFZ13" s="128"/>
      <c r="KGA13" s="128"/>
      <c r="KGB13" s="128"/>
      <c r="KGC13" s="128"/>
      <c r="KGD13" s="128"/>
      <c r="KGE13" s="128"/>
      <c r="KGF13" s="128"/>
      <c r="KGG13" s="128"/>
      <c r="KGH13" s="128"/>
      <c r="KGI13" s="128"/>
      <c r="KGJ13" s="128"/>
      <c r="KGK13" s="128"/>
      <c r="KGL13" s="128"/>
      <c r="KGM13" s="128"/>
      <c r="KGN13" s="128"/>
      <c r="KGO13" s="128"/>
      <c r="KGP13" s="128"/>
      <c r="KGQ13" s="128"/>
      <c r="KGR13" s="128"/>
      <c r="KGS13" s="128"/>
      <c r="KGT13" s="128"/>
      <c r="KGU13" s="128"/>
      <c r="KGV13" s="128"/>
      <c r="KGW13" s="128"/>
      <c r="KGX13" s="128"/>
      <c r="KGY13" s="128"/>
      <c r="KGZ13" s="128"/>
      <c r="KHA13" s="128"/>
      <c r="KHB13" s="128"/>
      <c r="KHC13" s="128"/>
      <c r="KHD13" s="128"/>
      <c r="KHE13" s="128"/>
      <c r="KHF13" s="128"/>
      <c r="KHG13" s="128"/>
      <c r="KHH13" s="128"/>
      <c r="KHI13" s="128"/>
      <c r="KHJ13" s="128"/>
      <c r="KHK13" s="128"/>
      <c r="KHL13" s="128"/>
      <c r="KHM13" s="128"/>
      <c r="KHN13" s="128"/>
      <c r="KHO13" s="128"/>
      <c r="KHP13" s="128"/>
      <c r="KHQ13" s="128"/>
      <c r="KHR13" s="128"/>
      <c r="KHS13" s="128"/>
      <c r="KHT13" s="128"/>
      <c r="KHU13" s="128"/>
      <c r="KHV13" s="128"/>
      <c r="KHW13" s="128"/>
      <c r="KHX13" s="128"/>
      <c r="KHY13" s="128"/>
      <c r="KHZ13" s="128"/>
      <c r="KIA13" s="128"/>
      <c r="KIB13" s="128"/>
      <c r="KIC13" s="128"/>
      <c r="KID13" s="128"/>
      <c r="KIE13" s="128"/>
      <c r="KIF13" s="128"/>
      <c r="KIG13" s="128"/>
      <c r="KIH13" s="128"/>
      <c r="KII13" s="128"/>
      <c r="KIJ13" s="128"/>
      <c r="KIK13" s="128"/>
      <c r="KIL13" s="128"/>
      <c r="KIM13" s="128"/>
      <c r="KIN13" s="128"/>
      <c r="KIO13" s="128"/>
      <c r="KIP13" s="128"/>
      <c r="KIQ13" s="128"/>
      <c r="KIR13" s="128"/>
      <c r="KIS13" s="128"/>
      <c r="KIT13" s="128"/>
      <c r="KIU13" s="128"/>
      <c r="KIV13" s="128"/>
      <c r="KIW13" s="128"/>
      <c r="KIX13" s="128"/>
      <c r="KIY13" s="128"/>
      <c r="KIZ13" s="128"/>
      <c r="KJA13" s="128"/>
      <c r="KJB13" s="128"/>
      <c r="KJC13" s="128"/>
      <c r="KJD13" s="128"/>
      <c r="KJE13" s="128"/>
      <c r="KJF13" s="128"/>
      <c r="KJG13" s="128"/>
      <c r="KJH13" s="128"/>
      <c r="KJI13" s="128"/>
      <c r="KJJ13" s="128"/>
      <c r="KJK13" s="128"/>
      <c r="KJL13" s="128"/>
      <c r="KJM13" s="128"/>
      <c r="KJN13" s="128"/>
      <c r="KJO13" s="128"/>
      <c r="KJP13" s="128"/>
      <c r="KJQ13" s="128"/>
      <c r="KJR13" s="128"/>
      <c r="KJS13" s="128"/>
      <c r="KJT13" s="128"/>
      <c r="KJU13" s="128"/>
      <c r="KJV13" s="128"/>
      <c r="KJW13" s="128"/>
      <c r="KJX13" s="128"/>
      <c r="KJY13" s="128"/>
      <c r="KJZ13" s="128"/>
      <c r="KKA13" s="128"/>
      <c r="KKB13" s="128"/>
      <c r="KKC13" s="128"/>
      <c r="KKD13" s="128"/>
      <c r="KKE13" s="128"/>
      <c r="KKF13" s="128"/>
      <c r="KKG13" s="128"/>
      <c r="KKH13" s="128"/>
      <c r="KKI13" s="128"/>
      <c r="KKJ13" s="128"/>
      <c r="KKK13" s="128"/>
      <c r="KKL13" s="128"/>
      <c r="KKM13" s="128"/>
      <c r="KKN13" s="128"/>
      <c r="KKO13" s="128"/>
      <c r="KKP13" s="128"/>
      <c r="KKQ13" s="128"/>
      <c r="KKR13" s="128"/>
      <c r="KKS13" s="128"/>
      <c r="KKT13" s="128"/>
      <c r="KKU13" s="128"/>
      <c r="KKV13" s="128"/>
      <c r="KKW13" s="128"/>
      <c r="KKX13" s="128"/>
      <c r="KKY13" s="128"/>
      <c r="KKZ13" s="128"/>
      <c r="KLA13" s="128"/>
      <c r="KLB13" s="128"/>
      <c r="KLC13" s="128"/>
      <c r="KLD13" s="128"/>
      <c r="KLE13" s="128"/>
      <c r="KLF13" s="128"/>
      <c r="KLG13" s="128"/>
      <c r="KLH13" s="128"/>
      <c r="KLI13" s="128"/>
      <c r="KLJ13" s="128"/>
      <c r="KLK13" s="128"/>
      <c r="KLL13" s="128"/>
      <c r="KLM13" s="128"/>
      <c r="KLN13" s="128"/>
      <c r="KLO13" s="128"/>
      <c r="KLP13" s="128"/>
      <c r="KLQ13" s="128"/>
      <c r="KLR13" s="128"/>
      <c r="KLS13" s="128"/>
      <c r="KLT13" s="128"/>
      <c r="KLU13" s="128"/>
      <c r="KLV13" s="128"/>
      <c r="KLW13" s="128"/>
      <c r="KLX13" s="128"/>
      <c r="KLY13" s="128"/>
      <c r="KLZ13" s="128"/>
      <c r="KMA13" s="128"/>
      <c r="KMB13" s="128"/>
      <c r="KMC13" s="128"/>
      <c r="KMD13" s="128"/>
      <c r="KME13" s="128"/>
      <c r="KMF13" s="128"/>
      <c r="KMG13" s="128"/>
      <c r="KMH13" s="128"/>
      <c r="KMI13" s="128"/>
      <c r="KMJ13" s="128"/>
      <c r="KMK13" s="128"/>
      <c r="KML13" s="128"/>
      <c r="KMM13" s="128"/>
      <c r="KMN13" s="128"/>
      <c r="KMO13" s="128"/>
      <c r="KMP13" s="128"/>
      <c r="KMQ13" s="128"/>
      <c r="KMR13" s="128"/>
      <c r="KMS13" s="128"/>
      <c r="KMT13" s="128"/>
      <c r="KMU13" s="128"/>
      <c r="KMV13" s="128"/>
      <c r="KMW13" s="128"/>
      <c r="KMX13" s="128"/>
      <c r="KMY13" s="128"/>
      <c r="KMZ13" s="128"/>
      <c r="KNA13" s="128"/>
      <c r="KNB13" s="128"/>
      <c r="KNC13" s="128"/>
      <c r="KND13" s="128"/>
      <c r="KNE13" s="128"/>
      <c r="KNF13" s="128"/>
      <c r="KNG13" s="128"/>
      <c r="KNH13" s="128"/>
      <c r="KNI13" s="128"/>
      <c r="KNJ13" s="128"/>
      <c r="KNK13" s="128"/>
      <c r="KNL13" s="128"/>
      <c r="KNM13" s="128"/>
      <c r="KNN13" s="128"/>
      <c r="KNO13" s="128"/>
      <c r="KNP13" s="128"/>
      <c r="KNQ13" s="128"/>
      <c r="KNR13" s="128"/>
      <c r="KNS13" s="128"/>
      <c r="KNT13" s="128"/>
      <c r="KNU13" s="128"/>
      <c r="KNV13" s="128"/>
      <c r="KNW13" s="128"/>
      <c r="KNX13" s="128"/>
      <c r="KNY13" s="128"/>
      <c r="KNZ13" s="128"/>
      <c r="KOA13" s="128"/>
      <c r="KOB13" s="128"/>
      <c r="KOC13" s="128"/>
      <c r="KOD13" s="128"/>
      <c r="KOE13" s="128"/>
      <c r="KOF13" s="128"/>
      <c r="KOG13" s="128"/>
      <c r="KOH13" s="128"/>
      <c r="KOI13" s="128"/>
      <c r="KOJ13" s="128"/>
      <c r="KOK13" s="128"/>
      <c r="KOL13" s="128"/>
      <c r="KOM13" s="128"/>
      <c r="KON13" s="128"/>
      <c r="KOO13" s="128"/>
      <c r="KOP13" s="128"/>
      <c r="KOQ13" s="128"/>
      <c r="KOR13" s="128"/>
      <c r="KOS13" s="128"/>
      <c r="KOT13" s="128"/>
      <c r="KOU13" s="128"/>
      <c r="KOV13" s="128"/>
      <c r="KOW13" s="128"/>
      <c r="KOX13" s="128"/>
      <c r="KOY13" s="128"/>
      <c r="KOZ13" s="128"/>
      <c r="KPA13" s="128"/>
      <c r="KPB13" s="128"/>
      <c r="KPC13" s="128"/>
      <c r="KPD13" s="128"/>
      <c r="KPE13" s="128"/>
      <c r="KPF13" s="128"/>
      <c r="KPG13" s="128"/>
      <c r="KPH13" s="128"/>
      <c r="KPI13" s="128"/>
      <c r="KPJ13" s="128"/>
      <c r="KPK13" s="128"/>
      <c r="KPL13" s="128"/>
      <c r="KPM13" s="128"/>
      <c r="KPN13" s="128"/>
      <c r="KPO13" s="128"/>
      <c r="KPP13" s="128"/>
      <c r="KPQ13" s="128"/>
      <c r="KPR13" s="128"/>
      <c r="KPS13" s="128"/>
      <c r="KPT13" s="128"/>
      <c r="KPU13" s="128"/>
      <c r="KPV13" s="128"/>
      <c r="KPW13" s="128"/>
      <c r="KPX13" s="128"/>
      <c r="KPY13" s="128"/>
      <c r="KPZ13" s="128"/>
      <c r="KQA13" s="128"/>
      <c r="KQB13" s="128"/>
      <c r="KQC13" s="128"/>
      <c r="KQD13" s="128"/>
      <c r="KQE13" s="128"/>
      <c r="KQF13" s="128"/>
      <c r="KQG13" s="128"/>
      <c r="KQH13" s="128"/>
      <c r="KQI13" s="128"/>
      <c r="KQJ13" s="128"/>
      <c r="KQK13" s="128"/>
      <c r="KQL13" s="128"/>
      <c r="KQM13" s="128"/>
      <c r="KQN13" s="128"/>
      <c r="KQO13" s="128"/>
      <c r="KQP13" s="128"/>
      <c r="KQQ13" s="128"/>
      <c r="KQR13" s="128"/>
      <c r="KQS13" s="128"/>
      <c r="KQT13" s="128"/>
      <c r="KQU13" s="128"/>
      <c r="KQV13" s="128"/>
      <c r="KQW13" s="128"/>
      <c r="KQX13" s="128"/>
      <c r="KQY13" s="128"/>
      <c r="KQZ13" s="128"/>
      <c r="KRA13" s="128"/>
      <c r="KRB13" s="128"/>
      <c r="KRC13" s="128"/>
      <c r="KRD13" s="128"/>
      <c r="KRE13" s="128"/>
      <c r="KRF13" s="128"/>
      <c r="KRG13" s="128"/>
      <c r="KRH13" s="128"/>
      <c r="KRI13" s="128"/>
      <c r="KRJ13" s="128"/>
      <c r="KRK13" s="128"/>
      <c r="KRL13" s="128"/>
      <c r="KRM13" s="128"/>
      <c r="KRN13" s="128"/>
      <c r="KRO13" s="128"/>
      <c r="KRP13" s="128"/>
      <c r="KRQ13" s="128"/>
      <c r="KRR13" s="128"/>
      <c r="KRS13" s="128"/>
      <c r="KRT13" s="128"/>
      <c r="KRU13" s="128"/>
      <c r="KRV13" s="128"/>
      <c r="KRW13" s="128"/>
      <c r="KRX13" s="128"/>
      <c r="KRY13" s="128"/>
      <c r="KRZ13" s="128"/>
      <c r="KSA13" s="128"/>
      <c r="KSB13" s="128"/>
      <c r="KSC13" s="128"/>
      <c r="KSD13" s="128"/>
      <c r="KSE13" s="128"/>
      <c r="KSF13" s="128"/>
      <c r="KSG13" s="128"/>
      <c r="KSH13" s="128"/>
      <c r="KSI13" s="128"/>
      <c r="KSJ13" s="128"/>
      <c r="KSK13" s="128"/>
      <c r="KSL13" s="128"/>
      <c r="KSM13" s="128"/>
      <c r="KSN13" s="128"/>
      <c r="KSO13" s="128"/>
      <c r="KSP13" s="128"/>
      <c r="KSQ13" s="128"/>
      <c r="KSR13" s="128"/>
      <c r="KSS13" s="128"/>
      <c r="KST13" s="128"/>
      <c r="KSU13" s="128"/>
      <c r="KSV13" s="128"/>
      <c r="KSW13" s="128"/>
      <c r="KSX13" s="128"/>
      <c r="KSY13" s="128"/>
      <c r="KSZ13" s="128"/>
      <c r="KTA13" s="128"/>
      <c r="KTB13" s="128"/>
      <c r="KTC13" s="128"/>
      <c r="KTD13" s="128"/>
      <c r="KTE13" s="128"/>
      <c r="KTF13" s="128"/>
      <c r="KTG13" s="128"/>
      <c r="KTH13" s="128"/>
      <c r="KTI13" s="128"/>
      <c r="KTJ13" s="128"/>
      <c r="KTK13" s="128"/>
      <c r="KTL13" s="128"/>
      <c r="KTM13" s="128"/>
      <c r="KTN13" s="128"/>
      <c r="KTO13" s="128"/>
      <c r="KTP13" s="128"/>
      <c r="KTQ13" s="128"/>
      <c r="KTR13" s="128"/>
      <c r="KTS13" s="128"/>
      <c r="KTT13" s="128"/>
      <c r="KTU13" s="128"/>
      <c r="KTV13" s="128"/>
      <c r="KTW13" s="128"/>
      <c r="KTX13" s="128"/>
      <c r="KTY13" s="128"/>
      <c r="KTZ13" s="128"/>
      <c r="KUA13" s="128"/>
      <c r="KUB13" s="128"/>
      <c r="KUC13" s="128"/>
      <c r="KUD13" s="128"/>
      <c r="KUE13" s="128"/>
      <c r="KUF13" s="128"/>
      <c r="KUG13" s="128"/>
      <c r="KUH13" s="128"/>
      <c r="KUI13" s="128"/>
      <c r="KUJ13" s="128"/>
      <c r="KUK13" s="128"/>
      <c r="KUL13" s="128"/>
      <c r="KUM13" s="128"/>
      <c r="KUN13" s="128"/>
      <c r="KUO13" s="128"/>
      <c r="KUP13" s="128"/>
      <c r="KUQ13" s="128"/>
      <c r="KUR13" s="128"/>
      <c r="KUS13" s="128"/>
      <c r="KUT13" s="128"/>
      <c r="KUU13" s="128"/>
      <c r="KUV13" s="128"/>
      <c r="KUW13" s="128"/>
      <c r="KUX13" s="128"/>
      <c r="KUY13" s="128"/>
      <c r="KUZ13" s="128"/>
      <c r="KVA13" s="128"/>
      <c r="KVB13" s="128"/>
      <c r="KVC13" s="128"/>
      <c r="KVD13" s="128"/>
      <c r="KVE13" s="128"/>
      <c r="KVF13" s="128"/>
      <c r="KVG13" s="128"/>
      <c r="KVH13" s="128"/>
      <c r="KVI13" s="128"/>
      <c r="KVJ13" s="128"/>
      <c r="KVK13" s="128"/>
      <c r="KVL13" s="128"/>
      <c r="KVM13" s="128"/>
      <c r="KVN13" s="128"/>
      <c r="KVO13" s="128"/>
      <c r="KVP13" s="128"/>
      <c r="KVQ13" s="128"/>
      <c r="KVR13" s="128"/>
      <c r="KVS13" s="128"/>
      <c r="KVT13" s="128"/>
      <c r="KVU13" s="128"/>
      <c r="KVV13" s="128"/>
      <c r="KVW13" s="128"/>
      <c r="KVX13" s="128"/>
      <c r="KVY13" s="128"/>
      <c r="KVZ13" s="128"/>
      <c r="KWA13" s="128"/>
      <c r="KWB13" s="128"/>
      <c r="KWC13" s="128"/>
      <c r="KWD13" s="128"/>
      <c r="KWE13" s="128"/>
      <c r="KWF13" s="128"/>
      <c r="KWG13" s="128"/>
      <c r="KWH13" s="128"/>
      <c r="KWI13" s="128"/>
      <c r="KWJ13" s="128"/>
      <c r="KWK13" s="128"/>
      <c r="KWL13" s="128"/>
      <c r="KWM13" s="128"/>
      <c r="KWN13" s="128"/>
      <c r="KWO13" s="128"/>
      <c r="KWP13" s="128"/>
      <c r="KWQ13" s="128"/>
      <c r="KWR13" s="128"/>
      <c r="KWS13" s="128"/>
      <c r="KWT13" s="128"/>
      <c r="KWU13" s="128"/>
      <c r="KWV13" s="128"/>
      <c r="KWW13" s="128"/>
      <c r="KWX13" s="128"/>
      <c r="KWY13" s="128"/>
      <c r="KWZ13" s="128"/>
      <c r="KXA13" s="128"/>
      <c r="KXB13" s="128"/>
      <c r="KXC13" s="128"/>
      <c r="KXD13" s="128"/>
      <c r="KXE13" s="128"/>
      <c r="KXF13" s="128"/>
      <c r="KXG13" s="128"/>
      <c r="KXH13" s="128"/>
      <c r="KXI13" s="128"/>
      <c r="KXJ13" s="128"/>
      <c r="KXK13" s="128"/>
      <c r="KXL13" s="128"/>
      <c r="KXM13" s="128"/>
      <c r="KXN13" s="128"/>
      <c r="KXO13" s="128"/>
      <c r="KXP13" s="128"/>
      <c r="KXQ13" s="128"/>
      <c r="KXR13" s="128"/>
      <c r="KXS13" s="128"/>
      <c r="KXT13" s="128"/>
      <c r="KXU13" s="128"/>
      <c r="KXV13" s="128"/>
      <c r="KXW13" s="128"/>
      <c r="KXX13" s="128"/>
      <c r="KXY13" s="128"/>
      <c r="KXZ13" s="128"/>
      <c r="KYA13" s="128"/>
      <c r="KYB13" s="128"/>
      <c r="KYC13" s="128"/>
      <c r="KYD13" s="128"/>
      <c r="KYE13" s="128"/>
      <c r="KYF13" s="128"/>
      <c r="KYG13" s="128"/>
      <c r="KYH13" s="128"/>
      <c r="KYI13" s="128"/>
      <c r="KYJ13" s="128"/>
      <c r="KYK13" s="128"/>
      <c r="KYL13" s="128"/>
      <c r="KYM13" s="128"/>
      <c r="KYN13" s="128"/>
      <c r="KYO13" s="128"/>
      <c r="KYP13" s="128"/>
      <c r="KYQ13" s="128"/>
      <c r="KYR13" s="128"/>
      <c r="KYS13" s="128"/>
      <c r="KYT13" s="128"/>
      <c r="KYU13" s="128"/>
      <c r="KYV13" s="128"/>
      <c r="KYW13" s="128"/>
      <c r="KYX13" s="128"/>
      <c r="KYY13" s="128"/>
      <c r="KYZ13" s="128"/>
      <c r="KZA13" s="128"/>
      <c r="KZB13" s="128"/>
      <c r="KZC13" s="128"/>
      <c r="KZD13" s="128"/>
      <c r="KZE13" s="128"/>
      <c r="KZF13" s="128"/>
      <c r="KZG13" s="128"/>
      <c r="KZH13" s="128"/>
      <c r="KZI13" s="128"/>
      <c r="KZJ13" s="128"/>
      <c r="KZK13" s="128"/>
      <c r="KZL13" s="128"/>
      <c r="KZM13" s="128"/>
      <c r="KZN13" s="128"/>
      <c r="KZO13" s="128"/>
      <c r="KZP13" s="128"/>
      <c r="KZQ13" s="128"/>
      <c r="KZR13" s="128"/>
      <c r="KZS13" s="128"/>
      <c r="KZT13" s="128"/>
      <c r="KZU13" s="128"/>
      <c r="KZV13" s="128"/>
      <c r="KZW13" s="128"/>
      <c r="KZX13" s="128"/>
      <c r="KZY13" s="128"/>
      <c r="KZZ13" s="128"/>
      <c r="LAA13" s="128"/>
      <c r="LAB13" s="128"/>
      <c r="LAC13" s="128"/>
      <c r="LAD13" s="128"/>
      <c r="LAE13" s="128"/>
      <c r="LAF13" s="128"/>
      <c r="LAG13" s="128"/>
      <c r="LAH13" s="128"/>
      <c r="LAI13" s="128"/>
      <c r="LAJ13" s="128"/>
      <c r="LAK13" s="128"/>
      <c r="LAL13" s="128"/>
      <c r="LAM13" s="128"/>
      <c r="LAN13" s="128"/>
      <c r="LAO13" s="128"/>
      <c r="LAP13" s="128"/>
      <c r="LAQ13" s="128"/>
      <c r="LAR13" s="128"/>
      <c r="LAS13" s="128"/>
      <c r="LAT13" s="128"/>
      <c r="LAU13" s="128"/>
      <c r="LAV13" s="128"/>
      <c r="LAW13" s="128"/>
      <c r="LAX13" s="128"/>
      <c r="LAY13" s="128"/>
      <c r="LAZ13" s="128"/>
      <c r="LBA13" s="128"/>
      <c r="LBB13" s="128"/>
      <c r="LBC13" s="128"/>
      <c r="LBD13" s="128"/>
      <c r="LBE13" s="128"/>
      <c r="LBF13" s="128"/>
      <c r="LBG13" s="128"/>
      <c r="LBH13" s="128"/>
      <c r="LBI13" s="128"/>
      <c r="LBJ13" s="128"/>
      <c r="LBK13" s="128"/>
      <c r="LBL13" s="128"/>
      <c r="LBM13" s="128"/>
      <c r="LBN13" s="128"/>
      <c r="LBO13" s="128"/>
      <c r="LBP13" s="128"/>
      <c r="LBQ13" s="128"/>
      <c r="LBR13" s="128"/>
      <c r="LBS13" s="128"/>
      <c r="LBT13" s="128"/>
      <c r="LBU13" s="128"/>
      <c r="LBV13" s="128"/>
      <c r="LBW13" s="128"/>
      <c r="LBX13" s="128"/>
      <c r="LBY13" s="128"/>
      <c r="LBZ13" s="128"/>
      <c r="LCA13" s="128"/>
      <c r="LCB13" s="128"/>
      <c r="LCC13" s="128"/>
      <c r="LCD13" s="128"/>
      <c r="LCE13" s="128"/>
      <c r="LCF13" s="128"/>
      <c r="LCG13" s="128"/>
      <c r="LCH13" s="128"/>
      <c r="LCI13" s="128"/>
      <c r="LCJ13" s="128"/>
      <c r="LCK13" s="128"/>
      <c r="LCL13" s="128"/>
      <c r="LCM13" s="128"/>
      <c r="LCN13" s="128"/>
      <c r="LCO13" s="128"/>
      <c r="LCP13" s="128"/>
      <c r="LCQ13" s="128"/>
      <c r="LCR13" s="128"/>
      <c r="LCS13" s="128"/>
      <c r="LCT13" s="128"/>
      <c r="LCU13" s="128"/>
      <c r="LCV13" s="128"/>
      <c r="LCW13" s="128"/>
      <c r="LCX13" s="128"/>
      <c r="LCY13" s="128"/>
      <c r="LCZ13" s="128"/>
      <c r="LDA13" s="128"/>
      <c r="LDB13" s="128"/>
      <c r="LDC13" s="128"/>
      <c r="LDD13" s="128"/>
      <c r="LDE13" s="128"/>
      <c r="LDF13" s="128"/>
      <c r="LDG13" s="128"/>
      <c r="LDH13" s="128"/>
      <c r="LDI13" s="128"/>
      <c r="LDJ13" s="128"/>
      <c r="LDK13" s="128"/>
      <c r="LDL13" s="128"/>
      <c r="LDM13" s="128"/>
      <c r="LDN13" s="128"/>
      <c r="LDO13" s="128"/>
      <c r="LDP13" s="128"/>
      <c r="LDQ13" s="128"/>
      <c r="LDR13" s="128"/>
      <c r="LDS13" s="128"/>
      <c r="LDT13" s="128"/>
      <c r="LDU13" s="128"/>
      <c r="LDV13" s="128"/>
      <c r="LDW13" s="128"/>
      <c r="LDX13" s="128"/>
      <c r="LDY13" s="128"/>
      <c r="LDZ13" s="128"/>
      <c r="LEA13" s="128"/>
      <c r="LEB13" s="128"/>
      <c r="LEC13" s="128"/>
      <c r="LED13" s="128"/>
      <c r="LEE13" s="128"/>
      <c r="LEF13" s="128"/>
      <c r="LEG13" s="128"/>
      <c r="LEH13" s="128"/>
      <c r="LEI13" s="128"/>
      <c r="LEJ13" s="128"/>
      <c r="LEK13" s="128"/>
      <c r="LEL13" s="128"/>
      <c r="LEM13" s="128"/>
      <c r="LEN13" s="128"/>
      <c r="LEO13" s="128"/>
      <c r="LEP13" s="128"/>
      <c r="LEQ13" s="128"/>
      <c r="LER13" s="128"/>
      <c r="LES13" s="128"/>
      <c r="LET13" s="128"/>
      <c r="LEU13" s="128"/>
      <c r="LEV13" s="128"/>
      <c r="LEW13" s="128"/>
      <c r="LEX13" s="128"/>
      <c r="LEY13" s="128"/>
      <c r="LEZ13" s="128"/>
      <c r="LFA13" s="128"/>
      <c r="LFB13" s="128"/>
      <c r="LFC13" s="128"/>
      <c r="LFD13" s="128"/>
      <c r="LFE13" s="128"/>
      <c r="LFF13" s="128"/>
      <c r="LFG13" s="128"/>
      <c r="LFH13" s="128"/>
      <c r="LFI13" s="128"/>
      <c r="LFJ13" s="128"/>
      <c r="LFK13" s="128"/>
      <c r="LFL13" s="128"/>
      <c r="LFM13" s="128"/>
      <c r="LFN13" s="128"/>
      <c r="LFO13" s="128"/>
      <c r="LFP13" s="128"/>
      <c r="LFQ13" s="128"/>
      <c r="LFR13" s="128"/>
      <c r="LFS13" s="128"/>
      <c r="LFT13" s="128"/>
      <c r="LFU13" s="128"/>
      <c r="LFV13" s="128"/>
      <c r="LFW13" s="128"/>
      <c r="LFX13" s="128"/>
      <c r="LFY13" s="128"/>
      <c r="LFZ13" s="128"/>
      <c r="LGA13" s="128"/>
      <c r="LGB13" s="128"/>
      <c r="LGC13" s="128"/>
      <c r="LGD13" s="128"/>
      <c r="LGE13" s="128"/>
      <c r="LGF13" s="128"/>
      <c r="LGG13" s="128"/>
      <c r="LGH13" s="128"/>
      <c r="LGI13" s="128"/>
      <c r="LGJ13" s="128"/>
      <c r="LGK13" s="128"/>
      <c r="LGL13" s="128"/>
      <c r="LGM13" s="128"/>
      <c r="LGN13" s="128"/>
      <c r="LGO13" s="128"/>
      <c r="LGP13" s="128"/>
      <c r="LGQ13" s="128"/>
      <c r="LGR13" s="128"/>
      <c r="LGS13" s="128"/>
      <c r="LGT13" s="128"/>
      <c r="LGU13" s="128"/>
      <c r="LGV13" s="128"/>
      <c r="LGW13" s="128"/>
      <c r="LGX13" s="128"/>
      <c r="LGY13" s="128"/>
      <c r="LGZ13" s="128"/>
      <c r="LHA13" s="128"/>
      <c r="LHB13" s="128"/>
      <c r="LHC13" s="128"/>
      <c r="LHD13" s="128"/>
      <c r="LHE13" s="128"/>
      <c r="LHF13" s="128"/>
      <c r="LHG13" s="128"/>
      <c r="LHH13" s="128"/>
      <c r="LHI13" s="128"/>
      <c r="LHJ13" s="128"/>
      <c r="LHK13" s="128"/>
      <c r="LHL13" s="128"/>
      <c r="LHM13" s="128"/>
      <c r="LHN13" s="128"/>
      <c r="LHO13" s="128"/>
      <c r="LHP13" s="128"/>
      <c r="LHQ13" s="128"/>
      <c r="LHR13" s="128"/>
      <c r="LHS13" s="128"/>
      <c r="LHT13" s="128"/>
      <c r="LHU13" s="128"/>
      <c r="LHV13" s="128"/>
      <c r="LHW13" s="128"/>
      <c r="LHX13" s="128"/>
      <c r="LHY13" s="128"/>
      <c r="LHZ13" s="128"/>
      <c r="LIA13" s="128"/>
      <c r="LIB13" s="128"/>
      <c r="LIC13" s="128"/>
      <c r="LID13" s="128"/>
      <c r="LIE13" s="128"/>
      <c r="LIF13" s="128"/>
      <c r="LIG13" s="128"/>
      <c r="LIH13" s="128"/>
      <c r="LII13" s="128"/>
      <c r="LIJ13" s="128"/>
      <c r="LIK13" s="128"/>
      <c r="LIL13" s="128"/>
      <c r="LIM13" s="128"/>
      <c r="LIN13" s="128"/>
      <c r="LIO13" s="128"/>
      <c r="LIP13" s="128"/>
      <c r="LIQ13" s="128"/>
      <c r="LIR13" s="128"/>
      <c r="LIS13" s="128"/>
      <c r="LIT13" s="128"/>
      <c r="LIU13" s="128"/>
      <c r="LIV13" s="128"/>
      <c r="LIW13" s="128"/>
      <c r="LIX13" s="128"/>
      <c r="LIY13" s="128"/>
      <c r="LIZ13" s="128"/>
      <c r="LJA13" s="128"/>
      <c r="LJB13" s="128"/>
      <c r="LJC13" s="128"/>
      <c r="LJD13" s="128"/>
      <c r="LJE13" s="128"/>
      <c r="LJF13" s="128"/>
      <c r="LJG13" s="128"/>
      <c r="LJH13" s="128"/>
      <c r="LJI13" s="128"/>
      <c r="LJJ13" s="128"/>
      <c r="LJK13" s="128"/>
      <c r="LJL13" s="128"/>
      <c r="LJM13" s="128"/>
      <c r="LJN13" s="128"/>
      <c r="LJO13" s="128"/>
      <c r="LJP13" s="128"/>
      <c r="LJQ13" s="128"/>
      <c r="LJR13" s="128"/>
      <c r="LJS13" s="128"/>
      <c r="LJT13" s="128"/>
      <c r="LJU13" s="128"/>
      <c r="LJV13" s="128"/>
      <c r="LJW13" s="128"/>
      <c r="LJX13" s="128"/>
      <c r="LJY13" s="128"/>
      <c r="LJZ13" s="128"/>
      <c r="LKA13" s="128"/>
      <c r="LKB13" s="128"/>
      <c r="LKC13" s="128"/>
      <c r="LKD13" s="128"/>
      <c r="LKE13" s="128"/>
      <c r="LKF13" s="128"/>
      <c r="LKG13" s="128"/>
      <c r="LKH13" s="128"/>
      <c r="LKI13" s="128"/>
      <c r="LKJ13" s="128"/>
      <c r="LKK13" s="128"/>
      <c r="LKL13" s="128"/>
      <c r="LKM13" s="128"/>
      <c r="LKN13" s="128"/>
      <c r="LKO13" s="128"/>
      <c r="LKP13" s="128"/>
      <c r="LKQ13" s="128"/>
      <c r="LKR13" s="128"/>
      <c r="LKS13" s="128"/>
      <c r="LKT13" s="128"/>
      <c r="LKU13" s="128"/>
      <c r="LKV13" s="128"/>
      <c r="LKW13" s="128"/>
      <c r="LKX13" s="128"/>
      <c r="LKY13" s="128"/>
      <c r="LKZ13" s="128"/>
      <c r="LLA13" s="128"/>
      <c r="LLB13" s="128"/>
      <c r="LLC13" s="128"/>
      <c r="LLD13" s="128"/>
      <c r="LLE13" s="128"/>
      <c r="LLF13" s="128"/>
      <c r="LLG13" s="128"/>
      <c r="LLH13" s="128"/>
      <c r="LLI13" s="128"/>
      <c r="LLJ13" s="128"/>
      <c r="LLK13" s="128"/>
      <c r="LLL13" s="128"/>
      <c r="LLM13" s="128"/>
      <c r="LLN13" s="128"/>
      <c r="LLO13" s="128"/>
      <c r="LLP13" s="128"/>
      <c r="LLQ13" s="128"/>
      <c r="LLR13" s="128"/>
      <c r="LLS13" s="128"/>
      <c r="LLT13" s="128"/>
      <c r="LLU13" s="128"/>
      <c r="LLV13" s="128"/>
      <c r="LLW13" s="128"/>
      <c r="LLX13" s="128"/>
      <c r="LLY13" s="128"/>
      <c r="LLZ13" s="128"/>
      <c r="LMA13" s="128"/>
      <c r="LMB13" s="128"/>
      <c r="LMC13" s="128"/>
      <c r="LMD13" s="128"/>
      <c r="LME13" s="128"/>
      <c r="LMF13" s="128"/>
      <c r="LMG13" s="128"/>
      <c r="LMH13" s="128"/>
      <c r="LMI13" s="128"/>
      <c r="LMJ13" s="128"/>
      <c r="LMK13" s="128"/>
      <c r="LML13" s="128"/>
      <c r="LMM13" s="128"/>
      <c r="LMN13" s="128"/>
      <c r="LMO13" s="128"/>
      <c r="LMP13" s="128"/>
      <c r="LMQ13" s="128"/>
      <c r="LMR13" s="128"/>
      <c r="LMS13" s="128"/>
      <c r="LMT13" s="128"/>
      <c r="LMU13" s="128"/>
      <c r="LMV13" s="128"/>
      <c r="LMW13" s="128"/>
      <c r="LMX13" s="128"/>
      <c r="LMY13" s="128"/>
      <c r="LMZ13" s="128"/>
      <c r="LNA13" s="128"/>
      <c r="LNB13" s="128"/>
      <c r="LNC13" s="128"/>
      <c r="LND13" s="128"/>
      <c r="LNE13" s="128"/>
      <c r="LNF13" s="128"/>
      <c r="LNG13" s="128"/>
      <c r="LNH13" s="128"/>
      <c r="LNI13" s="128"/>
      <c r="LNJ13" s="128"/>
      <c r="LNK13" s="128"/>
      <c r="LNL13" s="128"/>
      <c r="LNM13" s="128"/>
      <c r="LNN13" s="128"/>
      <c r="LNO13" s="128"/>
      <c r="LNP13" s="128"/>
      <c r="LNQ13" s="128"/>
      <c r="LNR13" s="128"/>
      <c r="LNS13" s="128"/>
      <c r="LNT13" s="128"/>
      <c r="LNU13" s="128"/>
      <c r="LNV13" s="128"/>
      <c r="LNW13" s="128"/>
      <c r="LNX13" s="128"/>
      <c r="LNY13" s="128"/>
      <c r="LNZ13" s="128"/>
      <c r="LOA13" s="128"/>
      <c r="LOB13" s="128"/>
      <c r="LOC13" s="128"/>
      <c r="LOD13" s="128"/>
      <c r="LOE13" s="128"/>
      <c r="LOF13" s="128"/>
      <c r="LOG13" s="128"/>
      <c r="LOH13" s="128"/>
      <c r="LOI13" s="128"/>
      <c r="LOJ13" s="128"/>
      <c r="LOK13" s="128"/>
      <c r="LOL13" s="128"/>
      <c r="LOM13" s="128"/>
      <c r="LON13" s="128"/>
      <c r="LOO13" s="128"/>
      <c r="LOP13" s="128"/>
      <c r="LOQ13" s="128"/>
      <c r="LOR13" s="128"/>
      <c r="LOS13" s="128"/>
      <c r="LOT13" s="128"/>
      <c r="LOU13" s="128"/>
      <c r="LOV13" s="128"/>
      <c r="LOW13" s="128"/>
      <c r="LOX13" s="128"/>
      <c r="LOY13" s="128"/>
      <c r="LOZ13" s="128"/>
      <c r="LPA13" s="128"/>
      <c r="LPB13" s="128"/>
      <c r="LPC13" s="128"/>
      <c r="LPD13" s="128"/>
      <c r="LPE13" s="128"/>
      <c r="LPF13" s="128"/>
      <c r="LPG13" s="128"/>
      <c r="LPH13" s="128"/>
      <c r="LPI13" s="128"/>
      <c r="LPJ13" s="128"/>
      <c r="LPK13" s="128"/>
      <c r="LPL13" s="128"/>
      <c r="LPM13" s="128"/>
      <c r="LPN13" s="128"/>
      <c r="LPO13" s="128"/>
      <c r="LPP13" s="128"/>
      <c r="LPQ13" s="128"/>
      <c r="LPR13" s="128"/>
      <c r="LPS13" s="128"/>
      <c r="LPT13" s="128"/>
      <c r="LPU13" s="128"/>
      <c r="LPV13" s="128"/>
      <c r="LPW13" s="128"/>
      <c r="LPX13" s="128"/>
      <c r="LPY13" s="128"/>
      <c r="LPZ13" s="128"/>
      <c r="LQA13" s="128"/>
      <c r="LQB13" s="128"/>
      <c r="LQC13" s="128"/>
      <c r="LQD13" s="128"/>
      <c r="LQE13" s="128"/>
      <c r="LQF13" s="128"/>
      <c r="LQG13" s="128"/>
      <c r="LQH13" s="128"/>
      <c r="LQI13" s="128"/>
      <c r="LQJ13" s="128"/>
      <c r="LQK13" s="128"/>
      <c r="LQL13" s="128"/>
      <c r="LQM13" s="128"/>
      <c r="LQN13" s="128"/>
      <c r="LQO13" s="128"/>
      <c r="LQP13" s="128"/>
      <c r="LQQ13" s="128"/>
      <c r="LQR13" s="128"/>
      <c r="LQS13" s="128"/>
      <c r="LQT13" s="128"/>
      <c r="LQU13" s="128"/>
      <c r="LQV13" s="128"/>
      <c r="LQW13" s="128"/>
      <c r="LQX13" s="128"/>
      <c r="LQY13" s="128"/>
      <c r="LQZ13" s="128"/>
      <c r="LRA13" s="128"/>
      <c r="LRB13" s="128"/>
      <c r="LRC13" s="128"/>
      <c r="LRD13" s="128"/>
      <c r="LRE13" s="128"/>
      <c r="LRF13" s="128"/>
      <c r="LRG13" s="128"/>
      <c r="LRH13" s="128"/>
      <c r="LRI13" s="128"/>
      <c r="LRJ13" s="128"/>
      <c r="LRK13" s="128"/>
      <c r="LRL13" s="128"/>
      <c r="LRM13" s="128"/>
      <c r="LRN13" s="128"/>
      <c r="LRO13" s="128"/>
      <c r="LRP13" s="128"/>
      <c r="LRQ13" s="128"/>
      <c r="LRR13" s="128"/>
      <c r="LRS13" s="128"/>
      <c r="LRT13" s="128"/>
      <c r="LRU13" s="128"/>
      <c r="LRV13" s="128"/>
      <c r="LRW13" s="128"/>
      <c r="LRX13" s="128"/>
      <c r="LRY13" s="128"/>
      <c r="LRZ13" s="128"/>
      <c r="LSA13" s="128"/>
      <c r="LSB13" s="128"/>
      <c r="LSC13" s="128"/>
      <c r="LSD13" s="128"/>
      <c r="LSE13" s="128"/>
      <c r="LSF13" s="128"/>
      <c r="LSG13" s="128"/>
      <c r="LSH13" s="128"/>
      <c r="LSI13" s="128"/>
      <c r="LSJ13" s="128"/>
      <c r="LSK13" s="128"/>
      <c r="LSL13" s="128"/>
      <c r="LSM13" s="128"/>
      <c r="LSN13" s="128"/>
      <c r="LSO13" s="128"/>
      <c r="LSP13" s="128"/>
      <c r="LSQ13" s="128"/>
      <c r="LSR13" s="128"/>
      <c r="LSS13" s="128"/>
      <c r="LST13" s="128"/>
      <c r="LSU13" s="128"/>
      <c r="LSV13" s="128"/>
      <c r="LSW13" s="128"/>
      <c r="LSX13" s="128"/>
      <c r="LSY13" s="128"/>
      <c r="LSZ13" s="128"/>
      <c r="LTA13" s="128"/>
      <c r="LTB13" s="128"/>
      <c r="LTC13" s="128"/>
      <c r="LTD13" s="128"/>
      <c r="LTE13" s="128"/>
      <c r="LTF13" s="128"/>
      <c r="LTG13" s="128"/>
      <c r="LTH13" s="128"/>
      <c r="LTI13" s="128"/>
      <c r="LTJ13" s="128"/>
      <c r="LTK13" s="128"/>
      <c r="LTL13" s="128"/>
      <c r="LTM13" s="128"/>
      <c r="LTN13" s="128"/>
      <c r="LTO13" s="128"/>
      <c r="LTP13" s="128"/>
      <c r="LTQ13" s="128"/>
      <c r="LTR13" s="128"/>
      <c r="LTS13" s="128"/>
      <c r="LTT13" s="128"/>
      <c r="LTU13" s="128"/>
      <c r="LTV13" s="128"/>
      <c r="LTW13" s="128"/>
      <c r="LTX13" s="128"/>
      <c r="LTY13" s="128"/>
      <c r="LTZ13" s="128"/>
      <c r="LUA13" s="128"/>
      <c r="LUB13" s="128"/>
      <c r="LUC13" s="128"/>
      <c r="LUD13" s="128"/>
      <c r="LUE13" s="128"/>
      <c r="LUF13" s="128"/>
      <c r="LUG13" s="128"/>
      <c r="LUH13" s="128"/>
      <c r="LUI13" s="128"/>
      <c r="LUJ13" s="128"/>
      <c r="LUK13" s="128"/>
      <c r="LUL13" s="128"/>
      <c r="LUM13" s="128"/>
      <c r="LUN13" s="128"/>
      <c r="LUO13" s="128"/>
      <c r="LUP13" s="128"/>
      <c r="LUQ13" s="128"/>
      <c r="LUR13" s="128"/>
      <c r="LUS13" s="128"/>
      <c r="LUT13" s="128"/>
      <c r="LUU13" s="128"/>
      <c r="LUV13" s="128"/>
      <c r="LUW13" s="128"/>
      <c r="LUX13" s="128"/>
      <c r="LUY13" s="128"/>
      <c r="LUZ13" s="128"/>
      <c r="LVA13" s="128"/>
      <c r="LVB13" s="128"/>
      <c r="LVC13" s="128"/>
      <c r="LVD13" s="128"/>
      <c r="LVE13" s="128"/>
      <c r="LVF13" s="128"/>
      <c r="LVG13" s="128"/>
      <c r="LVH13" s="128"/>
      <c r="LVI13" s="128"/>
      <c r="LVJ13" s="128"/>
      <c r="LVK13" s="128"/>
      <c r="LVL13" s="128"/>
      <c r="LVM13" s="128"/>
      <c r="LVN13" s="128"/>
      <c r="LVO13" s="128"/>
      <c r="LVP13" s="128"/>
      <c r="LVQ13" s="128"/>
      <c r="LVR13" s="128"/>
      <c r="LVS13" s="128"/>
      <c r="LVT13" s="128"/>
      <c r="LVU13" s="128"/>
      <c r="LVV13" s="128"/>
      <c r="LVW13" s="128"/>
      <c r="LVX13" s="128"/>
      <c r="LVY13" s="128"/>
      <c r="LVZ13" s="128"/>
      <c r="LWA13" s="128"/>
      <c r="LWB13" s="128"/>
      <c r="LWC13" s="128"/>
      <c r="LWD13" s="128"/>
      <c r="LWE13" s="128"/>
      <c r="LWF13" s="128"/>
      <c r="LWG13" s="128"/>
      <c r="LWH13" s="128"/>
      <c r="LWI13" s="128"/>
      <c r="LWJ13" s="128"/>
      <c r="LWK13" s="128"/>
      <c r="LWL13" s="128"/>
      <c r="LWM13" s="128"/>
      <c r="LWN13" s="128"/>
      <c r="LWO13" s="128"/>
      <c r="LWP13" s="128"/>
      <c r="LWQ13" s="128"/>
      <c r="LWR13" s="128"/>
      <c r="LWS13" s="128"/>
      <c r="LWT13" s="128"/>
      <c r="LWU13" s="128"/>
      <c r="LWV13" s="128"/>
      <c r="LWW13" s="128"/>
      <c r="LWX13" s="128"/>
      <c r="LWY13" s="128"/>
      <c r="LWZ13" s="128"/>
      <c r="LXA13" s="128"/>
      <c r="LXB13" s="128"/>
      <c r="LXC13" s="128"/>
      <c r="LXD13" s="128"/>
      <c r="LXE13" s="128"/>
      <c r="LXF13" s="128"/>
      <c r="LXG13" s="128"/>
      <c r="LXH13" s="128"/>
      <c r="LXI13" s="128"/>
      <c r="LXJ13" s="128"/>
      <c r="LXK13" s="128"/>
      <c r="LXL13" s="128"/>
      <c r="LXM13" s="128"/>
      <c r="LXN13" s="128"/>
      <c r="LXO13" s="128"/>
      <c r="LXP13" s="128"/>
      <c r="LXQ13" s="128"/>
      <c r="LXR13" s="128"/>
      <c r="LXS13" s="128"/>
      <c r="LXT13" s="128"/>
      <c r="LXU13" s="128"/>
      <c r="LXV13" s="128"/>
      <c r="LXW13" s="128"/>
      <c r="LXX13" s="128"/>
      <c r="LXY13" s="128"/>
      <c r="LXZ13" s="128"/>
      <c r="LYA13" s="128"/>
      <c r="LYB13" s="128"/>
      <c r="LYC13" s="128"/>
      <c r="LYD13" s="128"/>
      <c r="LYE13" s="128"/>
      <c r="LYF13" s="128"/>
      <c r="LYG13" s="128"/>
      <c r="LYH13" s="128"/>
      <c r="LYI13" s="128"/>
      <c r="LYJ13" s="128"/>
      <c r="LYK13" s="128"/>
      <c r="LYL13" s="128"/>
      <c r="LYM13" s="128"/>
      <c r="LYN13" s="128"/>
      <c r="LYO13" s="128"/>
      <c r="LYP13" s="128"/>
      <c r="LYQ13" s="128"/>
      <c r="LYR13" s="128"/>
      <c r="LYS13" s="128"/>
      <c r="LYT13" s="128"/>
      <c r="LYU13" s="128"/>
      <c r="LYV13" s="128"/>
      <c r="LYW13" s="128"/>
      <c r="LYX13" s="128"/>
      <c r="LYY13" s="128"/>
      <c r="LYZ13" s="128"/>
      <c r="LZA13" s="128"/>
      <c r="LZB13" s="128"/>
      <c r="LZC13" s="128"/>
      <c r="LZD13" s="128"/>
      <c r="LZE13" s="128"/>
      <c r="LZF13" s="128"/>
      <c r="LZG13" s="128"/>
      <c r="LZH13" s="128"/>
      <c r="LZI13" s="128"/>
      <c r="LZJ13" s="128"/>
      <c r="LZK13" s="128"/>
      <c r="LZL13" s="128"/>
      <c r="LZM13" s="128"/>
      <c r="LZN13" s="128"/>
      <c r="LZO13" s="128"/>
      <c r="LZP13" s="128"/>
      <c r="LZQ13" s="128"/>
      <c r="LZR13" s="128"/>
      <c r="LZS13" s="128"/>
      <c r="LZT13" s="128"/>
      <c r="LZU13" s="128"/>
      <c r="LZV13" s="128"/>
      <c r="LZW13" s="128"/>
      <c r="LZX13" s="128"/>
      <c r="LZY13" s="128"/>
      <c r="LZZ13" s="128"/>
      <c r="MAA13" s="128"/>
      <c r="MAB13" s="128"/>
      <c r="MAC13" s="128"/>
      <c r="MAD13" s="128"/>
      <c r="MAE13" s="128"/>
      <c r="MAF13" s="128"/>
      <c r="MAG13" s="128"/>
      <c r="MAH13" s="128"/>
      <c r="MAI13" s="128"/>
      <c r="MAJ13" s="128"/>
      <c r="MAK13" s="128"/>
      <c r="MAL13" s="128"/>
      <c r="MAM13" s="128"/>
      <c r="MAN13" s="128"/>
      <c r="MAO13" s="128"/>
      <c r="MAP13" s="128"/>
      <c r="MAQ13" s="128"/>
      <c r="MAR13" s="128"/>
      <c r="MAS13" s="128"/>
      <c r="MAT13" s="128"/>
      <c r="MAU13" s="128"/>
      <c r="MAV13" s="128"/>
      <c r="MAW13" s="128"/>
      <c r="MAX13" s="128"/>
      <c r="MAY13" s="128"/>
      <c r="MAZ13" s="128"/>
      <c r="MBA13" s="128"/>
      <c r="MBB13" s="128"/>
      <c r="MBC13" s="128"/>
      <c r="MBD13" s="128"/>
      <c r="MBE13" s="128"/>
      <c r="MBF13" s="128"/>
      <c r="MBG13" s="128"/>
      <c r="MBH13" s="128"/>
      <c r="MBI13" s="128"/>
      <c r="MBJ13" s="128"/>
      <c r="MBK13" s="128"/>
      <c r="MBL13" s="128"/>
      <c r="MBM13" s="128"/>
      <c r="MBN13" s="128"/>
      <c r="MBO13" s="128"/>
      <c r="MBP13" s="128"/>
      <c r="MBQ13" s="128"/>
      <c r="MBR13" s="128"/>
      <c r="MBS13" s="128"/>
      <c r="MBT13" s="128"/>
      <c r="MBU13" s="128"/>
      <c r="MBV13" s="128"/>
      <c r="MBW13" s="128"/>
      <c r="MBX13" s="128"/>
      <c r="MBY13" s="128"/>
      <c r="MBZ13" s="128"/>
      <c r="MCA13" s="128"/>
      <c r="MCB13" s="128"/>
      <c r="MCC13" s="128"/>
      <c r="MCD13" s="128"/>
      <c r="MCE13" s="128"/>
      <c r="MCF13" s="128"/>
      <c r="MCG13" s="128"/>
      <c r="MCH13" s="128"/>
      <c r="MCI13" s="128"/>
      <c r="MCJ13" s="128"/>
      <c r="MCK13" s="128"/>
      <c r="MCL13" s="128"/>
      <c r="MCM13" s="128"/>
      <c r="MCN13" s="128"/>
      <c r="MCO13" s="128"/>
      <c r="MCP13" s="128"/>
      <c r="MCQ13" s="128"/>
      <c r="MCR13" s="128"/>
      <c r="MCS13" s="128"/>
      <c r="MCT13" s="128"/>
      <c r="MCU13" s="128"/>
      <c r="MCV13" s="128"/>
      <c r="MCW13" s="128"/>
      <c r="MCX13" s="128"/>
      <c r="MCY13" s="128"/>
      <c r="MCZ13" s="128"/>
      <c r="MDA13" s="128"/>
      <c r="MDB13" s="128"/>
      <c r="MDC13" s="128"/>
      <c r="MDD13" s="128"/>
      <c r="MDE13" s="128"/>
      <c r="MDF13" s="128"/>
      <c r="MDG13" s="128"/>
      <c r="MDH13" s="128"/>
      <c r="MDI13" s="128"/>
      <c r="MDJ13" s="128"/>
      <c r="MDK13" s="128"/>
      <c r="MDL13" s="128"/>
      <c r="MDM13" s="128"/>
      <c r="MDN13" s="128"/>
      <c r="MDO13" s="128"/>
      <c r="MDP13" s="128"/>
      <c r="MDQ13" s="128"/>
      <c r="MDR13" s="128"/>
      <c r="MDS13" s="128"/>
      <c r="MDT13" s="128"/>
      <c r="MDU13" s="128"/>
      <c r="MDV13" s="128"/>
      <c r="MDW13" s="128"/>
      <c r="MDX13" s="128"/>
      <c r="MDY13" s="128"/>
      <c r="MDZ13" s="128"/>
      <c r="MEA13" s="128"/>
      <c r="MEB13" s="128"/>
      <c r="MEC13" s="128"/>
      <c r="MED13" s="128"/>
      <c r="MEE13" s="128"/>
      <c r="MEF13" s="128"/>
      <c r="MEG13" s="128"/>
      <c r="MEH13" s="128"/>
      <c r="MEI13" s="128"/>
      <c r="MEJ13" s="128"/>
      <c r="MEK13" s="128"/>
      <c r="MEL13" s="128"/>
      <c r="MEM13" s="128"/>
      <c r="MEN13" s="128"/>
      <c r="MEO13" s="128"/>
      <c r="MEP13" s="128"/>
      <c r="MEQ13" s="128"/>
      <c r="MER13" s="128"/>
      <c r="MES13" s="128"/>
      <c r="MET13" s="128"/>
      <c r="MEU13" s="128"/>
      <c r="MEV13" s="128"/>
      <c r="MEW13" s="128"/>
      <c r="MEX13" s="128"/>
      <c r="MEY13" s="128"/>
      <c r="MEZ13" s="128"/>
      <c r="MFA13" s="128"/>
      <c r="MFB13" s="128"/>
      <c r="MFC13" s="128"/>
      <c r="MFD13" s="128"/>
      <c r="MFE13" s="128"/>
      <c r="MFF13" s="128"/>
      <c r="MFG13" s="128"/>
      <c r="MFH13" s="128"/>
      <c r="MFI13" s="128"/>
      <c r="MFJ13" s="128"/>
      <c r="MFK13" s="128"/>
      <c r="MFL13" s="128"/>
      <c r="MFM13" s="128"/>
      <c r="MFN13" s="128"/>
      <c r="MFO13" s="128"/>
      <c r="MFP13" s="128"/>
      <c r="MFQ13" s="128"/>
      <c r="MFR13" s="128"/>
      <c r="MFS13" s="128"/>
      <c r="MFT13" s="128"/>
      <c r="MFU13" s="128"/>
      <c r="MFV13" s="128"/>
      <c r="MFW13" s="128"/>
      <c r="MFX13" s="128"/>
      <c r="MFY13" s="128"/>
      <c r="MFZ13" s="128"/>
      <c r="MGA13" s="128"/>
      <c r="MGB13" s="128"/>
      <c r="MGC13" s="128"/>
      <c r="MGD13" s="128"/>
      <c r="MGE13" s="128"/>
      <c r="MGF13" s="128"/>
      <c r="MGG13" s="128"/>
      <c r="MGH13" s="128"/>
      <c r="MGI13" s="128"/>
      <c r="MGJ13" s="128"/>
      <c r="MGK13" s="128"/>
      <c r="MGL13" s="128"/>
      <c r="MGM13" s="128"/>
      <c r="MGN13" s="128"/>
      <c r="MGO13" s="128"/>
      <c r="MGP13" s="128"/>
      <c r="MGQ13" s="128"/>
      <c r="MGR13" s="128"/>
      <c r="MGS13" s="128"/>
      <c r="MGT13" s="128"/>
      <c r="MGU13" s="128"/>
      <c r="MGV13" s="128"/>
      <c r="MGW13" s="128"/>
      <c r="MGX13" s="128"/>
      <c r="MGY13" s="128"/>
      <c r="MGZ13" s="128"/>
      <c r="MHA13" s="128"/>
      <c r="MHB13" s="128"/>
      <c r="MHC13" s="128"/>
      <c r="MHD13" s="128"/>
      <c r="MHE13" s="128"/>
      <c r="MHF13" s="128"/>
      <c r="MHG13" s="128"/>
      <c r="MHH13" s="128"/>
      <c r="MHI13" s="128"/>
      <c r="MHJ13" s="128"/>
      <c r="MHK13" s="128"/>
      <c r="MHL13" s="128"/>
      <c r="MHM13" s="128"/>
      <c r="MHN13" s="128"/>
      <c r="MHO13" s="128"/>
      <c r="MHP13" s="128"/>
      <c r="MHQ13" s="128"/>
      <c r="MHR13" s="128"/>
      <c r="MHS13" s="128"/>
      <c r="MHT13" s="128"/>
      <c r="MHU13" s="128"/>
      <c r="MHV13" s="128"/>
      <c r="MHW13" s="128"/>
      <c r="MHX13" s="128"/>
      <c r="MHY13" s="128"/>
      <c r="MHZ13" s="128"/>
      <c r="MIA13" s="128"/>
      <c r="MIB13" s="128"/>
      <c r="MIC13" s="128"/>
      <c r="MID13" s="128"/>
      <c r="MIE13" s="128"/>
      <c r="MIF13" s="128"/>
      <c r="MIG13" s="128"/>
      <c r="MIH13" s="128"/>
      <c r="MII13" s="128"/>
      <c r="MIJ13" s="128"/>
      <c r="MIK13" s="128"/>
      <c r="MIL13" s="128"/>
      <c r="MIM13" s="128"/>
      <c r="MIN13" s="128"/>
      <c r="MIO13" s="128"/>
      <c r="MIP13" s="128"/>
      <c r="MIQ13" s="128"/>
      <c r="MIR13" s="128"/>
      <c r="MIS13" s="128"/>
      <c r="MIT13" s="128"/>
      <c r="MIU13" s="128"/>
      <c r="MIV13" s="128"/>
      <c r="MIW13" s="128"/>
      <c r="MIX13" s="128"/>
      <c r="MIY13" s="128"/>
      <c r="MIZ13" s="128"/>
      <c r="MJA13" s="128"/>
      <c r="MJB13" s="128"/>
      <c r="MJC13" s="128"/>
      <c r="MJD13" s="128"/>
      <c r="MJE13" s="128"/>
      <c r="MJF13" s="128"/>
      <c r="MJG13" s="128"/>
      <c r="MJH13" s="128"/>
      <c r="MJI13" s="128"/>
      <c r="MJJ13" s="128"/>
      <c r="MJK13" s="128"/>
      <c r="MJL13" s="128"/>
      <c r="MJM13" s="128"/>
      <c r="MJN13" s="128"/>
      <c r="MJO13" s="128"/>
      <c r="MJP13" s="128"/>
      <c r="MJQ13" s="128"/>
      <c r="MJR13" s="128"/>
      <c r="MJS13" s="128"/>
      <c r="MJT13" s="128"/>
      <c r="MJU13" s="128"/>
      <c r="MJV13" s="128"/>
      <c r="MJW13" s="128"/>
      <c r="MJX13" s="128"/>
      <c r="MJY13" s="128"/>
      <c r="MJZ13" s="128"/>
      <c r="MKA13" s="128"/>
      <c r="MKB13" s="128"/>
      <c r="MKC13" s="128"/>
      <c r="MKD13" s="128"/>
      <c r="MKE13" s="128"/>
      <c r="MKF13" s="128"/>
      <c r="MKG13" s="128"/>
      <c r="MKH13" s="128"/>
      <c r="MKI13" s="128"/>
      <c r="MKJ13" s="128"/>
      <c r="MKK13" s="128"/>
      <c r="MKL13" s="128"/>
      <c r="MKM13" s="128"/>
      <c r="MKN13" s="128"/>
      <c r="MKO13" s="128"/>
      <c r="MKP13" s="128"/>
      <c r="MKQ13" s="128"/>
      <c r="MKR13" s="128"/>
      <c r="MKS13" s="128"/>
      <c r="MKT13" s="128"/>
      <c r="MKU13" s="128"/>
      <c r="MKV13" s="128"/>
      <c r="MKW13" s="128"/>
      <c r="MKX13" s="128"/>
      <c r="MKY13" s="128"/>
      <c r="MKZ13" s="128"/>
      <c r="MLA13" s="128"/>
      <c r="MLB13" s="128"/>
      <c r="MLC13" s="128"/>
      <c r="MLD13" s="128"/>
      <c r="MLE13" s="128"/>
      <c r="MLF13" s="128"/>
      <c r="MLG13" s="128"/>
      <c r="MLH13" s="128"/>
      <c r="MLI13" s="128"/>
      <c r="MLJ13" s="128"/>
      <c r="MLK13" s="128"/>
      <c r="MLL13" s="128"/>
      <c r="MLM13" s="128"/>
      <c r="MLN13" s="128"/>
      <c r="MLO13" s="128"/>
      <c r="MLP13" s="128"/>
      <c r="MLQ13" s="128"/>
      <c r="MLR13" s="128"/>
      <c r="MLS13" s="128"/>
      <c r="MLT13" s="128"/>
      <c r="MLU13" s="128"/>
      <c r="MLV13" s="128"/>
      <c r="MLW13" s="128"/>
      <c r="MLX13" s="128"/>
      <c r="MLY13" s="128"/>
      <c r="MLZ13" s="128"/>
      <c r="MMA13" s="128"/>
      <c r="MMB13" s="128"/>
      <c r="MMC13" s="128"/>
      <c r="MMD13" s="128"/>
      <c r="MME13" s="128"/>
      <c r="MMF13" s="128"/>
      <c r="MMG13" s="128"/>
      <c r="MMH13" s="128"/>
      <c r="MMI13" s="128"/>
      <c r="MMJ13" s="128"/>
      <c r="MMK13" s="128"/>
      <c r="MML13" s="128"/>
      <c r="MMM13" s="128"/>
      <c r="MMN13" s="128"/>
      <c r="MMO13" s="128"/>
      <c r="MMP13" s="128"/>
      <c r="MMQ13" s="128"/>
      <c r="MMR13" s="128"/>
      <c r="MMS13" s="128"/>
      <c r="MMT13" s="128"/>
      <c r="MMU13" s="128"/>
      <c r="MMV13" s="128"/>
      <c r="MMW13" s="128"/>
      <c r="MMX13" s="128"/>
      <c r="MMY13" s="128"/>
      <c r="MMZ13" s="128"/>
      <c r="MNA13" s="128"/>
      <c r="MNB13" s="128"/>
      <c r="MNC13" s="128"/>
      <c r="MND13" s="128"/>
      <c r="MNE13" s="128"/>
      <c r="MNF13" s="128"/>
      <c r="MNG13" s="128"/>
      <c r="MNH13" s="128"/>
      <c r="MNI13" s="128"/>
      <c r="MNJ13" s="128"/>
      <c r="MNK13" s="128"/>
      <c r="MNL13" s="128"/>
      <c r="MNM13" s="128"/>
      <c r="MNN13" s="128"/>
      <c r="MNO13" s="128"/>
      <c r="MNP13" s="128"/>
      <c r="MNQ13" s="128"/>
      <c r="MNR13" s="128"/>
      <c r="MNS13" s="128"/>
      <c r="MNT13" s="128"/>
      <c r="MNU13" s="128"/>
      <c r="MNV13" s="128"/>
      <c r="MNW13" s="128"/>
      <c r="MNX13" s="128"/>
      <c r="MNY13" s="128"/>
      <c r="MNZ13" s="128"/>
      <c r="MOA13" s="128"/>
      <c r="MOB13" s="128"/>
      <c r="MOC13" s="128"/>
      <c r="MOD13" s="128"/>
      <c r="MOE13" s="128"/>
      <c r="MOF13" s="128"/>
      <c r="MOG13" s="128"/>
      <c r="MOH13" s="128"/>
      <c r="MOI13" s="128"/>
      <c r="MOJ13" s="128"/>
      <c r="MOK13" s="128"/>
      <c r="MOL13" s="128"/>
      <c r="MOM13" s="128"/>
      <c r="MON13" s="128"/>
      <c r="MOO13" s="128"/>
      <c r="MOP13" s="128"/>
      <c r="MOQ13" s="128"/>
      <c r="MOR13" s="128"/>
      <c r="MOS13" s="128"/>
      <c r="MOT13" s="128"/>
      <c r="MOU13" s="128"/>
      <c r="MOV13" s="128"/>
      <c r="MOW13" s="128"/>
      <c r="MOX13" s="128"/>
      <c r="MOY13" s="128"/>
      <c r="MOZ13" s="128"/>
      <c r="MPA13" s="128"/>
      <c r="MPB13" s="128"/>
      <c r="MPC13" s="128"/>
      <c r="MPD13" s="128"/>
      <c r="MPE13" s="128"/>
      <c r="MPF13" s="128"/>
      <c r="MPG13" s="128"/>
      <c r="MPH13" s="128"/>
      <c r="MPI13" s="128"/>
      <c r="MPJ13" s="128"/>
      <c r="MPK13" s="128"/>
      <c r="MPL13" s="128"/>
      <c r="MPM13" s="128"/>
      <c r="MPN13" s="128"/>
      <c r="MPO13" s="128"/>
      <c r="MPP13" s="128"/>
      <c r="MPQ13" s="128"/>
      <c r="MPR13" s="128"/>
      <c r="MPS13" s="128"/>
      <c r="MPT13" s="128"/>
      <c r="MPU13" s="128"/>
      <c r="MPV13" s="128"/>
      <c r="MPW13" s="128"/>
      <c r="MPX13" s="128"/>
      <c r="MPY13" s="128"/>
      <c r="MPZ13" s="128"/>
      <c r="MQA13" s="128"/>
      <c r="MQB13" s="128"/>
      <c r="MQC13" s="128"/>
      <c r="MQD13" s="128"/>
      <c r="MQE13" s="128"/>
      <c r="MQF13" s="128"/>
      <c r="MQG13" s="128"/>
      <c r="MQH13" s="128"/>
      <c r="MQI13" s="128"/>
      <c r="MQJ13" s="128"/>
      <c r="MQK13" s="128"/>
      <c r="MQL13" s="128"/>
      <c r="MQM13" s="128"/>
      <c r="MQN13" s="128"/>
      <c r="MQO13" s="128"/>
      <c r="MQP13" s="128"/>
      <c r="MQQ13" s="128"/>
      <c r="MQR13" s="128"/>
      <c r="MQS13" s="128"/>
      <c r="MQT13" s="128"/>
      <c r="MQU13" s="128"/>
      <c r="MQV13" s="128"/>
      <c r="MQW13" s="128"/>
      <c r="MQX13" s="128"/>
      <c r="MQY13" s="128"/>
      <c r="MQZ13" s="128"/>
      <c r="MRA13" s="128"/>
      <c r="MRB13" s="128"/>
      <c r="MRC13" s="128"/>
      <c r="MRD13" s="128"/>
      <c r="MRE13" s="128"/>
      <c r="MRF13" s="128"/>
      <c r="MRG13" s="128"/>
      <c r="MRH13" s="128"/>
      <c r="MRI13" s="128"/>
      <c r="MRJ13" s="128"/>
      <c r="MRK13" s="128"/>
      <c r="MRL13" s="128"/>
      <c r="MRM13" s="128"/>
      <c r="MRN13" s="128"/>
      <c r="MRO13" s="128"/>
      <c r="MRP13" s="128"/>
      <c r="MRQ13" s="128"/>
      <c r="MRR13" s="128"/>
      <c r="MRS13" s="128"/>
      <c r="MRT13" s="128"/>
      <c r="MRU13" s="128"/>
      <c r="MRV13" s="128"/>
      <c r="MRW13" s="128"/>
      <c r="MRX13" s="128"/>
      <c r="MRY13" s="128"/>
      <c r="MRZ13" s="128"/>
      <c r="MSA13" s="128"/>
      <c r="MSB13" s="128"/>
      <c r="MSC13" s="128"/>
      <c r="MSD13" s="128"/>
      <c r="MSE13" s="128"/>
      <c r="MSF13" s="128"/>
      <c r="MSG13" s="128"/>
      <c r="MSH13" s="128"/>
      <c r="MSI13" s="128"/>
      <c r="MSJ13" s="128"/>
      <c r="MSK13" s="128"/>
      <c r="MSL13" s="128"/>
      <c r="MSM13" s="128"/>
      <c r="MSN13" s="128"/>
      <c r="MSO13" s="128"/>
      <c r="MSP13" s="128"/>
      <c r="MSQ13" s="128"/>
      <c r="MSR13" s="128"/>
      <c r="MSS13" s="128"/>
      <c r="MST13" s="128"/>
      <c r="MSU13" s="128"/>
      <c r="MSV13" s="128"/>
      <c r="MSW13" s="128"/>
      <c r="MSX13" s="128"/>
      <c r="MSY13" s="128"/>
      <c r="MSZ13" s="128"/>
      <c r="MTA13" s="128"/>
      <c r="MTB13" s="128"/>
      <c r="MTC13" s="128"/>
      <c r="MTD13" s="128"/>
      <c r="MTE13" s="128"/>
      <c r="MTF13" s="128"/>
      <c r="MTG13" s="128"/>
      <c r="MTH13" s="128"/>
      <c r="MTI13" s="128"/>
      <c r="MTJ13" s="128"/>
      <c r="MTK13" s="128"/>
      <c r="MTL13" s="128"/>
      <c r="MTM13" s="128"/>
      <c r="MTN13" s="128"/>
      <c r="MTO13" s="128"/>
      <c r="MTP13" s="128"/>
      <c r="MTQ13" s="128"/>
      <c r="MTR13" s="128"/>
      <c r="MTS13" s="128"/>
      <c r="MTT13" s="128"/>
      <c r="MTU13" s="128"/>
      <c r="MTV13" s="128"/>
      <c r="MTW13" s="128"/>
      <c r="MTX13" s="128"/>
      <c r="MTY13" s="128"/>
      <c r="MTZ13" s="128"/>
      <c r="MUA13" s="128"/>
      <c r="MUB13" s="128"/>
      <c r="MUC13" s="128"/>
      <c r="MUD13" s="128"/>
      <c r="MUE13" s="128"/>
      <c r="MUF13" s="128"/>
      <c r="MUG13" s="128"/>
      <c r="MUH13" s="128"/>
      <c r="MUI13" s="128"/>
      <c r="MUJ13" s="128"/>
      <c r="MUK13" s="128"/>
      <c r="MUL13" s="128"/>
      <c r="MUM13" s="128"/>
      <c r="MUN13" s="128"/>
      <c r="MUO13" s="128"/>
      <c r="MUP13" s="128"/>
      <c r="MUQ13" s="128"/>
      <c r="MUR13" s="128"/>
      <c r="MUS13" s="128"/>
      <c r="MUT13" s="128"/>
      <c r="MUU13" s="128"/>
      <c r="MUV13" s="128"/>
      <c r="MUW13" s="128"/>
      <c r="MUX13" s="128"/>
      <c r="MUY13" s="128"/>
      <c r="MUZ13" s="128"/>
      <c r="MVA13" s="128"/>
      <c r="MVB13" s="128"/>
      <c r="MVC13" s="128"/>
      <c r="MVD13" s="128"/>
      <c r="MVE13" s="128"/>
      <c r="MVF13" s="128"/>
      <c r="MVG13" s="128"/>
      <c r="MVH13" s="128"/>
      <c r="MVI13" s="128"/>
      <c r="MVJ13" s="128"/>
      <c r="MVK13" s="128"/>
      <c r="MVL13" s="128"/>
      <c r="MVM13" s="128"/>
      <c r="MVN13" s="128"/>
      <c r="MVO13" s="128"/>
      <c r="MVP13" s="128"/>
      <c r="MVQ13" s="128"/>
      <c r="MVR13" s="128"/>
      <c r="MVS13" s="128"/>
      <c r="MVT13" s="128"/>
      <c r="MVU13" s="128"/>
      <c r="MVV13" s="128"/>
      <c r="MVW13" s="128"/>
      <c r="MVX13" s="128"/>
      <c r="MVY13" s="128"/>
      <c r="MVZ13" s="128"/>
      <c r="MWA13" s="128"/>
      <c r="MWB13" s="128"/>
      <c r="MWC13" s="128"/>
      <c r="MWD13" s="128"/>
      <c r="MWE13" s="128"/>
      <c r="MWF13" s="128"/>
      <c r="MWG13" s="128"/>
      <c r="MWH13" s="128"/>
      <c r="MWI13" s="128"/>
      <c r="MWJ13" s="128"/>
      <c r="MWK13" s="128"/>
      <c r="MWL13" s="128"/>
      <c r="MWM13" s="128"/>
      <c r="MWN13" s="128"/>
      <c r="MWO13" s="128"/>
      <c r="MWP13" s="128"/>
      <c r="MWQ13" s="128"/>
      <c r="MWR13" s="128"/>
      <c r="MWS13" s="128"/>
      <c r="MWT13" s="128"/>
      <c r="MWU13" s="128"/>
      <c r="MWV13" s="128"/>
      <c r="MWW13" s="128"/>
      <c r="MWX13" s="128"/>
      <c r="MWY13" s="128"/>
      <c r="MWZ13" s="128"/>
      <c r="MXA13" s="128"/>
      <c r="MXB13" s="128"/>
      <c r="MXC13" s="128"/>
      <c r="MXD13" s="128"/>
      <c r="MXE13" s="128"/>
      <c r="MXF13" s="128"/>
      <c r="MXG13" s="128"/>
      <c r="MXH13" s="128"/>
      <c r="MXI13" s="128"/>
      <c r="MXJ13" s="128"/>
      <c r="MXK13" s="128"/>
      <c r="MXL13" s="128"/>
      <c r="MXM13" s="128"/>
      <c r="MXN13" s="128"/>
      <c r="MXO13" s="128"/>
      <c r="MXP13" s="128"/>
      <c r="MXQ13" s="128"/>
      <c r="MXR13" s="128"/>
      <c r="MXS13" s="128"/>
      <c r="MXT13" s="128"/>
      <c r="MXU13" s="128"/>
      <c r="MXV13" s="128"/>
      <c r="MXW13" s="128"/>
      <c r="MXX13" s="128"/>
      <c r="MXY13" s="128"/>
      <c r="MXZ13" s="128"/>
      <c r="MYA13" s="128"/>
      <c r="MYB13" s="128"/>
      <c r="MYC13" s="128"/>
      <c r="MYD13" s="128"/>
      <c r="MYE13" s="128"/>
      <c r="MYF13" s="128"/>
      <c r="MYG13" s="128"/>
      <c r="MYH13" s="128"/>
      <c r="MYI13" s="128"/>
      <c r="MYJ13" s="128"/>
      <c r="MYK13" s="128"/>
      <c r="MYL13" s="128"/>
      <c r="MYM13" s="128"/>
      <c r="MYN13" s="128"/>
      <c r="MYO13" s="128"/>
      <c r="MYP13" s="128"/>
      <c r="MYQ13" s="128"/>
      <c r="MYR13" s="128"/>
      <c r="MYS13" s="128"/>
      <c r="MYT13" s="128"/>
      <c r="MYU13" s="128"/>
      <c r="MYV13" s="128"/>
      <c r="MYW13" s="128"/>
      <c r="MYX13" s="128"/>
      <c r="MYY13" s="128"/>
      <c r="MYZ13" s="128"/>
      <c r="MZA13" s="128"/>
      <c r="MZB13" s="128"/>
      <c r="MZC13" s="128"/>
      <c r="MZD13" s="128"/>
      <c r="MZE13" s="128"/>
      <c r="MZF13" s="128"/>
      <c r="MZG13" s="128"/>
      <c r="MZH13" s="128"/>
      <c r="MZI13" s="128"/>
      <c r="MZJ13" s="128"/>
      <c r="MZK13" s="128"/>
      <c r="MZL13" s="128"/>
      <c r="MZM13" s="128"/>
      <c r="MZN13" s="128"/>
      <c r="MZO13" s="128"/>
      <c r="MZP13" s="128"/>
      <c r="MZQ13" s="128"/>
      <c r="MZR13" s="128"/>
      <c r="MZS13" s="128"/>
      <c r="MZT13" s="128"/>
      <c r="MZU13" s="128"/>
      <c r="MZV13" s="128"/>
      <c r="MZW13" s="128"/>
      <c r="MZX13" s="128"/>
      <c r="MZY13" s="128"/>
      <c r="MZZ13" s="128"/>
      <c r="NAA13" s="128"/>
      <c r="NAB13" s="128"/>
      <c r="NAC13" s="128"/>
      <c r="NAD13" s="128"/>
      <c r="NAE13" s="128"/>
      <c r="NAF13" s="128"/>
      <c r="NAG13" s="128"/>
      <c r="NAH13" s="128"/>
      <c r="NAI13" s="128"/>
      <c r="NAJ13" s="128"/>
      <c r="NAK13" s="128"/>
      <c r="NAL13" s="128"/>
      <c r="NAM13" s="128"/>
      <c r="NAN13" s="128"/>
      <c r="NAO13" s="128"/>
      <c r="NAP13" s="128"/>
      <c r="NAQ13" s="128"/>
      <c r="NAR13" s="128"/>
      <c r="NAS13" s="128"/>
      <c r="NAT13" s="128"/>
      <c r="NAU13" s="128"/>
      <c r="NAV13" s="128"/>
      <c r="NAW13" s="128"/>
      <c r="NAX13" s="128"/>
      <c r="NAY13" s="128"/>
      <c r="NAZ13" s="128"/>
      <c r="NBA13" s="128"/>
      <c r="NBB13" s="128"/>
      <c r="NBC13" s="128"/>
      <c r="NBD13" s="128"/>
      <c r="NBE13" s="128"/>
      <c r="NBF13" s="128"/>
      <c r="NBG13" s="128"/>
      <c r="NBH13" s="128"/>
      <c r="NBI13" s="128"/>
      <c r="NBJ13" s="128"/>
      <c r="NBK13" s="128"/>
      <c r="NBL13" s="128"/>
      <c r="NBM13" s="128"/>
      <c r="NBN13" s="128"/>
      <c r="NBO13" s="128"/>
      <c r="NBP13" s="128"/>
      <c r="NBQ13" s="128"/>
      <c r="NBR13" s="128"/>
      <c r="NBS13" s="128"/>
      <c r="NBT13" s="128"/>
      <c r="NBU13" s="128"/>
      <c r="NBV13" s="128"/>
      <c r="NBW13" s="128"/>
      <c r="NBX13" s="128"/>
      <c r="NBY13" s="128"/>
      <c r="NBZ13" s="128"/>
      <c r="NCA13" s="128"/>
      <c r="NCB13" s="128"/>
      <c r="NCC13" s="128"/>
      <c r="NCD13" s="128"/>
      <c r="NCE13" s="128"/>
      <c r="NCF13" s="128"/>
      <c r="NCG13" s="128"/>
      <c r="NCH13" s="128"/>
      <c r="NCI13" s="128"/>
      <c r="NCJ13" s="128"/>
      <c r="NCK13" s="128"/>
      <c r="NCL13" s="128"/>
      <c r="NCM13" s="128"/>
      <c r="NCN13" s="128"/>
      <c r="NCO13" s="128"/>
      <c r="NCP13" s="128"/>
      <c r="NCQ13" s="128"/>
      <c r="NCR13" s="128"/>
      <c r="NCS13" s="128"/>
      <c r="NCT13" s="128"/>
      <c r="NCU13" s="128"/>
      <c r="NCV13" s="128"/>
      <c r="NCW13" s="128"/>
      <c r="NCX13" s="128"/>
      <c r="NCY13" s="128"/>
      <c r="NCZ13" s="128"/>
      <c r="NDA13" s="128"/>
      <c r="NDB13" s="128"/>
      <c r="NDC13" s="128"/>
      <c r="NDD13" s="128"/>
      <c r="NDE13" s="128"/>
      <c r="NDF13" s="128"/>
      <c r="NDG13" s="128"/>
      <c r="NDH13" s="128"/>
      <c r="NDI13" s="128"/>
      <c r="NDJ13" s="128"/>
      <c r="NDK13" s="128"/>
      <c r="NDL13" s="128"/>
      <c r="NDM13" s="128"/>
      <c r="NDN13" s="128"/>
      <c r="NDO13" s="128"/>
      <c r="NDP13" s="128"/>
      <c r="NDQ13" s="128"/>
      <c r="NDR13" s="128"/>
      <c r="NDS13" s="128"/>
      <c r="NDT13" s="128"/>
      <c r="NDU13" s="128"/>
      <c r="NDV13" s="128"/>
      <c r="NDW13" s="128"/>
      <c r="NDX13" s="128"/>
      <c r="NDY13" s="128"/>
      <c r="NDZ13" s="128"/>
      <c r="NEA13" s="128"/>
      <c r="NEB13" s="128"/>
      <c r="NEC13" s="128"/>
      <c r="NED13" s="128"/>
      <c r="NEE13" s="128"/>
      <c r="NEF13" s="128"/>
      <c r="NEG13" s="128"/>
      <c r="NEH13" s="128"/>
      <c r="NEI13" s="128"/>
      <c r="NEJ13" s="128"/>
      <c r="NEK13" s="128"/>
      <c r="NEL13" s="128"/>
      <c r="NEM13" s="128"/>
      <c r="NEN13" s="128"/>
      <c r="NEO13" s="128"/>
      <c r="NEP13" s="128"/>
      <c r="NEQ13" s="128"/>
      <c r="NER13" s="128"/>
      <c r="NES13" s="128"/>
      <c r="NET13" s="128"/>
      <c r="NEU13" s="128"/>
      <c r="NEV13" s="128"/>
      <c r="NEW13" s="128"/>
      <c r="NEX13" s="128"/>
      <c r="NEY13" s="128"/>
      <c r="NEZ13" s="128"/>
      <c r="NFA13" s="128"/>
      <c r="NFB13" s="128"/>
      <c r="NFC13" s="128"/>
      <c r="NFD13" s="128"/>
      <c r="NFE13" s="128"/>
      <c r="NFF13" s="128"/>
      <c r="NFG13" s="128"/>
      <c r="NFH13" s="128"/>
      <c r="NFI13" s="128"/>
      <c r="NFJ13" s="128"/>
      <c r="NFK13" s="128"/>
      <c r="NFL13" s="128"/>
      <c r="NFM13" s="128"/>
      <c r="NFN13" s="128"/>
      <c r="NFO13" s="128"/>
      <c r="NFP13" s="128"/>
      <c r="NFQ13" s="128"/>
      <c r="NFR13" s="128"/>
      <c r="NFS13" s="128"/>
      <c r="NFT13" s="128"/>
      <c r="NFU13" s="128"/>
      <c r="NFV13" s="128"/>
      <c r="NFW13" s="128"/>
      <c r="NFX13" s="128"/>
      <c r="NFY13" s="128"/>
      <c r="NFZ13" s="128"/>
      <c r="NGA13" s="128"/>
      <c r="NGB13" s="128"/>
      <c r="NGC13" s="128"/>
      <c r="NGD13" s="128"/>
      <c r="NGE13" s="128"/>
      <c r="NGF13" s="128"/>
      <c r="NGG13" s="128"/>
      <c r="NGH13" s="128"/>
      <c r="NGI13" s="128"/>
      <c r="NGJ13" s="128"/>
      <c r="NGK13" s="128"/>
      <c r="NGL13" s="128"/>
      <c r="NGM13" s="128"/>
      <c r="NGN13" s="128"/>
      <c r="NGO13" s="128"/>
      <c r="NGP13" s="128"/>
      <c r="NGQ13" s="128"/>
      <c r="NGR13" s="128"/>
      <c r="NGS13" s="128"/>
      <c r="NGT13" s="128"/>
      <c r="NGU13" s="128"/>
      <c r="NGV13" s="128"/>
      <c r="NGW13" s="128"/>
      <c r="NGX13" s="128"/>
      <c r="NGY13" s="128"/>
      <c r="NGZ13" s="128"/>
      <c r="NHA13" s="128"/>
      <c r="NHB13" s="128"/>
      <c r="NHC13" s="128"/>
      <c r="NHD13" s="128"/>
      <c r="NHE13" s="128"/>
      <c r="NHF13" s="128"/>
      <c r="NHG13" s="128"/>
      <c r="NHH13" s="128"/>
      <c r="NHI13" s="128"/>
      <c r="NHJ13" s="128"/>
      <c r="NHK13" s="128"/>
      <c r="NHL13" s="128"/>
      <c r="NHM13" s="128"/>
      <c r="NHN13" s="128"/>
      <c r="NHO13" s="128"/>
      <c r="NHP13" s="128"/>
      <c r="NHQ13" s="128"/>
      <c r="NHR13" s="128"/>
      <c r="NHS13" s="128"/>
      <c r="NHT13" s="128"/>
      <c r="NHU13" s="128"/>
      <c r="NHV13" s="128"/>
      <c r="NHW13" s="128"/>
      <c r="NHX13" s="128"/>
      <c r="NHY13" s="128"/>
      <c r="NHZ13" s="128"/>
      <c r="NIA13" s="128"/>
      <c r="NIB13" s="128"/>
      <c r="NIC13" s="128"/>
      <c r="NID13" s="128"/>
      <c r="NIE13" s="128"/>
      <c r="NIF13" s="128"/>
      <c r="NIG13" s="128"/>
      <c r="NIH13" s="128"/>
      <c r="NII13" s="128"/>
      <c r="NIJ13" s="128"/>
      <c r="NIK13" s="128"/>
      <c r="NIL13" s="128"/>
      <c r="NIM13" s="128"/>
      <c r="NIN13" s="128"/>
      <c r="NIO13" s="128"/>
      <c r="NIP13" s="128"/>
      <c r="NIQ13" s="128"/>
      <c r="NIR13" s="128"/>
      <c r="NIS13" s="128"/>
      <c r="NIT13" s="128"/>
      <c r="NIU13" s="128"/>
      <c r="NIV13" s="128"/>
      <c r="NIW13" s="128"/>
      <c r="NIX13" s="128"/>
      <c r="NIY13" s="128"/>
      <c r="NIZ13" s="128"/>
      <c r="NJA13" s="128"/>
      <c r="NJB13" s="128"/>
      <c r="NJC13" s="128"/>
      <c r="NJD13" s="128"/>
      <c r="NJE13" s="128"/>
      <c r="NJF13" s="128"/>
      <c r="NJG13" s="128"/>
      <c r="NJH13" s="128"/>
      <c r="NJI13" s="128"/>
      <c r="NJJ13" s="128"/>
      <c r="NJK13" s="128"/>
      <c r="NJL13" s="128"/>
      <c r="NJM13" s="128"/>
      <c r="NJN13" s="128"/>
      <c r="NJO13" s="128"/>
      <c r="NJP13" s="128"/>
      <c r="NJQ13" s="128"/>
      <c r="NJR13" s="128"/>
      <c r="NJS13" s="128"/>
      <c r="NJT13" s="128"/>
      <c r="NJU13" s="128"/>
      <c r="NJV13" s="128"/>
      <c r="NJW13" s="128"/>
      <c r="NJX13" s="128"/>
      <c r="NJY13" s="128"/>
      <c r="NJZ13" s="128"/>
      <c r="NKA13" s="128"/>
      <c r="NKB13" s="128"/>
      <c r="NKC13" s="128"/>
      <c r="NKD13" s="128"/>
      <c r="NKE13" s="128"/>
      <c r="NKF13" s="128"/>
      <c r="NKG13" s="128"/>
      <c r="NKH13" s="128"/>
      <c r="NKI13" s="128"/>
      <c r="NKJ13" s="128"/>
      <c r="NKK13" s="128"/>
      <c r="NKL13" s="128"/>
      <c r="NKM13" s="128"/>
      <c r="NKN13" s="128"/>
      <c r="NKO13" s="128"/>
      <c r="NKP13" s="128"/>
      <c r="NKQ13" s="128"/>
      <c r="NKR13" s="128"/>
      <c r="NKS13" s="128"/>
      <c r="NKT13" s="128"/>
      <c r="NKU13" s="128"/>
      <c r="NKV13" s="128"/>
      <c r="NKW13" s="128"/>
      <c r="NKX13" s="128"/>
      <c r="NKY13" s="128"/>
      <c r="NKZ13" s="128"/>
      <c r="NLA13" s="128"/>
      <c r="NLB13" s="128"/>
      <c r="NLC13" s="128"/>
      <c r="NLD13" s="128"/>
      <c r="NLE13" s="128"/>
      <c r="NLF13" s="128"/>
      <c r="NLG13" s="128"/>
      <c r="NLH13" s="128"/>
      <c r="NLI13" s="128"/>
      <c r="NLJ13" s="128"/>
      <c r="NLK13" s="128"/>
      <c r="NLL13" s="128"/>
      <c r="NLM13" s="128"/>
      <c r="NLN13" s="128"/>
      <c r="NLO13" s="128"/>
      <c r="NLP13" s="128"/>
      <c r="NLQ13" s="128"/>
      <c r="NLR13" s="128"/>
      <c r="NLS13" s="128"/>
      <c r="NLT13" s="128"/>
      <c r="NLU13" s="128"/>
      <c r="NLV13" s="128"/>
      <c r="NLW13" s="128"/>
      <c r="NLX13" s="128"/>
      <c r="NLY13" s="128"/>
      <c r="NLZ13" s="128"/>
      <c r="NMA13" s="128"/>
      <c r="NMB13" s="128"/>
      <c r="NMC13" s="128"/>
      <c r="NMD13" s="128"/>
      <c r="NME13" s="128"/>
      <c r="NMF13" s="128"/>
      <c r="NMG13" s="128"/>
      <c r="NMH13" s="128"/>
      <c r="NMI13" s="128"/>
      <c r="NMJ13" s="128"/>
      <c r="NMK13" s="128"/>
      <c r="NML13" s="128"/>
      <c r="NMM13" s="128"/>
      <c r="NMN13" s="128"/>
      <c r="NMO13" s="128"/>
      <c r="NMP13" s="128"/>
      <c r="NMQ13" s="128"/>
      <c r="NMR13" s="128"/>
      <c r="NMS13" s="128"/>
      <c r="NMT13" s="128"/>
      <c r="NMU13" s="128"/>
      <c r="NMV13" s="128"/>
      <c r="NMW13" s="128"/>
      <c r="NMX13" s="128"/>
      <c r="NMY13" s="128"/>
      <c r="NMZ13" s="128"/>
      <c r="NNA13" s="128"/>
      <c r="NNB13" s="128"/>
      <c r="NNC13" s="128"/>
      <c r="NND13" s="128"/>
      <c r="NNE13" s="128"/>
      <c r="NNF13" s="128"/>
      <c r="NNG13" s="128"/>
      <c r="NNH13" s="128"/>
      <c r="NNI13" s="128"/>
      <c r="NNJ13" s="128"/>
      <c r="NNK13" s="128"/>
      <c r="NNL13" s="128"/>
      <c r="NNM13" s="128"/>
      <c r="NNN13" s="128"/>
      <c r="NNO13" s="128"/>
      <c r="NNP13" s="128"/>
      <c r="NNQ13" s="128"/>
      <c r="NNR13" s="128"/>
      <c r="NNS13" s="128"/>
      <c r="NNT13" s="128"/>
      <c r="NNU13" s="128"/>
      <c r="NNV13" s="128"/>
      <c r="NNW13" s="128"/>
      <c r="NNX13" s="128"/>
      <c r="NNY13" s="128"/>
      <c r="NNZ13" s="128"/>
      <c r="NOA13" s="128"/>
      <c r="NOB13" s="128"/>
      <c r="NOC13" s="128"/>
      <c r="NOD13" s="128"/>
      <c r="NOE13" s="128"/>
      <c r="NOF13" s="128"/>
      <c r="NOG13" s="128"/>
      <c r="NOH13" s="128"/>
      <c r="NOI13" s="128"/>
      <c r="NOJ13" s="128"/>
      <c r="NOK13" s="128"/>
      <c r="NOL13" s="128"/>
      <c r="NOM13" s="128"/>
      <c r="NON13" s="128"/>
      <c r="NOO13" s="128"/>
      <c r="NOP13" s="128"/>
      <c r="NOQ13" s="128"/>
      <c r="NOR13" s="128"/>
      <c r="NOS13" s="128"/>
      <c r="NOT13" s="128"/>
      <c r="NOU13" s="128"/>
      <c r="NOV13" s="128"/>
      <c r="NOW13" s="128"/>
      <c r="NOX13" s="128"/>
      <c r="NOY13" s="128"/>
      <c r="NOZ13" s="128"/>
      <c r="NPA13" s="128"/>
      <c r="NPB13" s="128"/>
      <c r="NPC13" s="128"/>
      <c r="NPD13" s="128"/>
      <c r="NPE13" s="128"/>
      <c r="NPF13" s="128"/>
      <c r="NPG13" s="128"/>
      <c r="NPH13" s="128"/>
      <c r="NPI13" s="128"/>
      <c r="NPJ13" s="128"/>
      <c r="NPK13" s="128"/>
      <c r="NPL13" s="128"/>
      <c r="NPM13" s="128"/>
      <c r="NPN13" s="128"/>
      <c r="NPO13" s="128"/>
      <c r="NPP13" s="128"/>
      <c r="NPQ13" s="128"/>
      <c r="NPR13" s="128"/>
      <c r="NPS13" s="128"/>
      <c r="NPT13" s="128"/>
      <c r="NPU13" s="128"/>
      <c r="NPV13" s="128"/>
      <c r="NPW13" s="128"/>
      <c r="NPX13" s="128"/>
      <c r="NPY13" s="128"/>
      <c r="NPZ13" s="128"/>
      <c r="NQA13" s="128"/>
      <c r="NQB13" s="128"/>
      <c r="NQC13" s="128"/>
      <c r="NQD13" s="128"/>
      <c r="NQE13" s="128"/>
      <c r="NQF13" s="128"/>
      <c r="NQG13" s="128"/>
      <c r="NQH13" s="128"/>
      <c r="NQI13" s="128"/>
      <c r="NQJ13" s="128"/>
      <c r="NQK13" s="128"/>
      <c r="NQL13" s="128"/>
      <c r="NQM13" s="128"/>
      <c r="NQN13" s="128"/>
      <c r="NQO13" s="128"/>
      <c r="NQP13" s="128"/>
      <c r="NQQ13" s="128"/>
      <c r="NQR13" s="128"/>
      <c r="NQS13" s="128"/>
      <c r="NQT13" s="128"/>
      <c r="NQU13" s="128"/>
      <c r="NQV13" s="128"/>
      <c r="NQW13" s="128"/>
      <c r="NQX13" s="128"/>
      <c r="NQY13" s="128"/>
      <c r="NQZ13" s="128"/>
      <c r="NRA13" s="128"/>
      <c r="NRB13" s="128"/>
      <c r="NRC13" s="128"/>
      <c r="NRD13" s="128"/>
      <c r="NRE13" s="128"/>
      <c r="NRF13" s="128"/>
      <c r="NRG13" s="128"/>
      <c r="NRH13" s="128"/>
      <c r="NRI13" s="128"/>
      <c r="NRJ13" s="128"/>
      <c r="NRK13" s="128"/>
      <c r="NRL13" s="128"/>
      <c r="NRM13" s="128"/>
      <c r="NRN13" s="128"/>
      <c r="NRO13" s="128"/>
      <c r="NRP13" s="128"/>
      <c r="NRQ13" s="128"/>
      <c r="NRR13" s="128"/>
      <c r="NRS13" s="128"/>
      <c r="NRT13" s="128"/>
      <c r="NRU13" s="128"/>
      <c r="NRV13" s="128"/>
      <c r="NRW13" s="128"/>
      <c r="NRX13" s="128"/>
      <c r="NRY13" s="128"/>
      <c r="NRZ13" s="128"/>
      <c r="NSA13" s="128"/>
      <c r="NSB13" s="128"/>
      <c r="NSC13" s="128"/>
      <c r="NSD13" s="128"/>
      <c r="NSE13" s="128"/>
      <c r="NSF13" s="128"/>
      <c r="NSG13" s="128"/>
      <c r="NSH13" s="128"/>
      <c r="NSI13" s="128"/>
      <c r="NSJ13" s="128"/>
      <c r="NSK13" s="128"/>
      <c r="NSL13" s="128"/>
      <c r="NSM13" s="128"/>
      <c r="NSN13" s="128"/>
      <c r="NSO13" s="128"/>
      <c r="NSP13" s="128"/>
      <c r="NSQ13" s="128"/>
      <c r="NSR13" s="128"/>
      <c r="NSS13" s="128"/>
      <c r="NST13" s="128"/>
      <c r="NSU13" s="128"/>
      <c r="NSV13" s="128"/>
      <c r="NSW13" s="128"/>
      <c r="NSX13" s="128"/>
      <c r="NSY13" s="128"/>
      <c r="NSZ13" s="128"/>
      <c r="NTA13" s="128"/>
      <c r="NTB13" s="128"/>
      <c r="NTC13" s="128"/>
      <c r="NTD13" s="128"/>
      <c r="NTE13" s="128"/>
      <c r="NTF13" s="128"/>
      <c r="NTG13" s="128"/>
      <c r="NTH13" s="128"/>
      <c r="NTI13" s="128"/>
      <c r="NTJ13" s="128"/>
      <c r="NTK13" s="128"/>
      <c r="NTL13" s="128"/>
      <c r="NTM13" s="128"/>
      <c r="NTN13" s="128"/>
      <c r="NTO13" s="128"/>
      <c r="NTP13" s="128"/>
      <c r="NTQ13" s="128"/>
      <c r="NTR13" s="128"/>
      <c r="NTS13" s="128"/>
      <c r="NTT13" s="128"/>
      <c r="NTU13" s="128"/>
      <c r="NTV13" s="128"/>
      <c r="NTW13" s="128"/>
      <c r="NTX13" s="128"/>
      <c r="NTY13" s="128"/>
      <c r="NTZ13" s="128"/>
      <c r="NUA13" s="128"/>
      <c r="NUB13" s="128"/>
      <c r="NUC13" s="128"/>
      <c r="NUD13" s="128"/>
      <c r="NUE13" s="128"/>
      <c r="NUF13" s="128"/>
      <c r="NUG13" s="128"/>
      <c r="NUH13" s="128"/>
      <c r="NUI13" s="128"/>
      <c r="NUJ13" s="128"/>
      <c r="NUK13" s="128"/>
      <c r="NUL13" s="128"/>
      <c r="NUM13" s="128"/>
      <c r="NUN13" s="128"/>
      <c r="NUO13" s="128"/>
      <c r="NUP13" s="128"/>
      <c r="NUQ13" s="128"/>
      <c r="NUR13" s="128"/>
      <c r="NUS13" s="128"/>
      <c r="NUT13" s="128"/>
      <c r="NUU13" s="128"/>
      <c r="NUV13" s="128"/>
      <c r="NUW13" s="128"/>
      <c r="NUX13" s="128"/>
      <c r="NUY13" s="128"/>
      <c r="NUZ13" s="128"/>
      <c r="NVA13" s="128"/>
      <c r="NVB13" s="128"/>
      <c r="NVC13" s="128"/>
      <c r="NVD13" s="128"/>
      <c r="NVE13" s="128"/>
      <c r="NVF13" s="128"/>
      <c r="NVG13" s="128"/>
      <c r="NVH13" s="128"/>
      <c r="NVI13" s="128"/>
      <c r="NVJ13" s="128"/>
      <c r="NVK13" s="128"/>
      <c r="NVL13" s="128"/>
      <c r="NVM13" s="128"/>
      <c r="NVN13" s="128"/>
      <c r="NVO13" s="128"/>
      <c r="NVP13" s="128"/>
      <c r="NVQ13" s="128"/>
      <c r="NVR13" s="128"/>
      <c r="NVS13" s="128"/>
      <c r="NVT13" s="128"/>
      <c r="NVU13" s="128"/>
      <c r="NVV13" s="128"/>
      <c r="NVW13" s="128"/>
      <c r="NVX13" s="128"/>
      <c r="NVY13" s="128"/>
      <c r="NVZ13" s="128"/>
      <c r="NWA13" s="128"/>
      <c r="NWB13" s="128"/>
      <c r="NWC13" s="128"/>
      <c r="NWD13" s="128"/>
      <c r="NWE13" s="128"/>
      <c r="NWF13" s="128"/>
      <c r="NWG13" s="128"/>
      <c r="NWH13" s="128"/>
      <c r="NWI13" s="128"/>
      <c r="NWJ13" s="128"/>
      <c r="NWK13" s="128"/>
      <c r="NWL13" s="128"/>
      <c r="NWM13" s="128"/>
      <c r="NWN13" s="128"/>
      <c r="NWO13" s="128"/>
      <c r="NWP13" s="128"/>
      <c r="NWQ13" s="128"/>
      <c r="NWR13" s="128"/>
      <c r="NWS13" s="128"/>
      <c r="NWT13" s="128"/>
      <c r="NWU13" s="128"/>
      <c r="NWV13" s="128"/>
      <c r="NWW13" s="128"/>
      <c r="NWX13" s="128"/>
      <c r="NWY13" s="128"/>
      <c r="NWZ13" s="128"/>
      <c r="NXA13" s="128"/>
      <c r="NXB13" s="128"/>
      <c r="NXC13" s="128"/>
      <c r="NXD13" s="128"/>
      <c r="NXE13" s="128"/>
      <c r="NXF13" s="128"/>
      <c r="NXG13" s="128"/>
      <c r="NXH13" s="128"/>
      <c r="NXI13" s="128"/>
      <c r="NXJ13" s="128"/>
      <c r="NXK13" s="128"/>
      <c r="NXL13" s="128"/>
      <c r="NXM13" s="128"/>
      <c r="NXN13" s="128"/>
      <c r="NXO13" s="128"/>
      <c r="NXP13" s="128"/>
      <c r="NXQ13" s="128"/>
      <c r="NXR13" s="128"/>
      <c r="NXS13" s="128"/>
      <c r="NXT13" s="128"/>
      <c r="NXU13" s="128"/>
      <c r="NXV13" s="128"/>
      <c r="NXW13" s="128"/>
      <c r="NXX13" s="128"/>
      <c r="NXY13" s="128"/>
      <c r="NXZ13" s="128"/>
      <c r="NYA13" s="128"/>
      <c r="NYB13" s="128"/>
      <c r="NYC13" s="128"/>
      <c r="NYD13" s="128"/>
      <c r="NYE13" s="128"/>
      <c r="NYF13" s="128"/>
      <c r="NYG13" s="128"/>
      <c r="NYH13" s="128"/>
      <c r="NYI13" s="128"/>
      <c r="NYJ13" s="128"/>
      <c r="NYK13" s="128"/>
      <c r="NYL13" s="128"/>
      <c r="NYM13" s="128"/>
      <c r="NYN13" s="128"/>
      <c r="NYO13" s="128"/>
      <c r="NYP13" s="128"/>
      <c r="NYQ13" s="128"/>
      <c r="NYR13" s="128"/>
      <c r="NYS13" s="128"/>
      <c r="NYT13" s="128"/>
      <c r="NYU13" s="128"/>
      <c r="NYV13" s="128"/>
      <c r="NYW13" s="128"/>
      <c r="NYX13" s="128"/>
      <c r="NYY13" s="128"/>
      <c r="NYZ13" s="128"/>
      <c r="NZA13" s="128"/>
      <c r="NZB13" s="128"/>
      <c r="NZC13" s="128"/>
      <c r="NZD13" s="128"/>
      <c r="NZE13" s="128"/>
      <c r="NZF13" s="128"/>
      <c r="NZG13" s="128"/>
      <c r="NZH13" s="128"/>
      <c r="NZI13" s="128"/>
      <c r="NZJ13" s="128"/>
      <c r="NZK13" s="128"/>
      <c r="NZL13" s="128"/>
      <c r="NZM13" s="128"/>
      <c r="NZN13" s="128"/>
      <c r="NZO13" s="128"/>
      <c r="NZP13" s="128"/>
      <c r="NZQ13" s="128"/>
      <c r="NZR13" s="128"/>
      <c r="NZS13" s="128"/>
      <c r="NZT13" s="128"/>
      <c r="NZU13" s="128"/>
      <c r="NZV13" s="128"/>
      <c r="NZW13" s="128"/>
      <c r="NZX13" s="128"/>
      <c r="NZY13" s="128"/>
      <c r="NZZ13" s="128"/>
      <c r="OAA13" s="128"/>
      <c r="OAB13" s="128"/>
      <c r="OAC13" s="128"/>
      <c r="OAD13" s="128"/>
      <c r="OAE13" s="128"/>
      <c r="OAF13" s="128"/>
      <c r="OAG13" s="128"/>
      <c r="OAH13" s="128"/>
      <c r="OAI13" s="128"/>
      <c r="OAJ13" s="128"/>
      <c r="OAK13" s="128"/>
      <c r="OAL13" s="128"/>
      <c r="OAM13" s="128"/>
      <c r="OAN13" s="128"/>
      <c r="OAO13" s="128"/>
      <c r="OAP13" s="128"/>
      <c r="OAQ13" s="128"/>
      <c r="OAR13" s="128"/>
      <c r="OAS13" s="128"/>
      <c r="OAT13" s="128"/>
      <c r="OAU13" s="128"/>
      <c r="OAV13" s="128"/>
      <c r="OAW13" s="128"/>
      <c r="OAX13" s="128"/>
      <c r="OAY13" s="128"/>
      <c r="OAZ13" s="128"/>
      <c r="OBA13" s="128"/>
      <c r="OBB13" s="128"/>
      <c r="OBC13" s="128"/>
      <c r="OBD13" s="128"/>
      <c r="OBE13" s="128"/>
      <c r="OBF13" s="128"/>
      <c r="OBG13" s="128"/>
      <c r="OBH13" s="128"/>
      <c r="OBI13" s="128"/>
      <c r="OBJ13" s="128"/>
      <c r="OBK13" s="128"/>
      <c r="OBL13" s="128"/>
      <c r="OBM13" s="128"/>
      <c r="OBN13" s="128"/>
      <c r="OBO13" s="128"/>
      <c r="OBP13" s="128"/>
      <c r="OBQ13" s="128"/>
      <c r="OBR13" s="128"/>
      <c r="OBS13" s="128"/>
      <c r="OBT13" s="128"/>
      <c r="OBU13" s="128"/>
      <c r="OBV13" s="128"/>
      <c r="OBW13" s="128"/>
      <c r="OBX13" s="128"/>
      <c r="OBY13" s="128"/>
      <c r="OBZ13" s="128"/>
      <c r="OCA13" s="128"/>
      <c r="OCB13" s="128"/>
      <c r="OCC13" s="128"/>
      <c r="OCD13" s="128"/>
      <c r="OCE13" s="128"/>
      <c r="OCF13" s="128"/>
      <c r="OCG13" s="128"/>
      <c r="OCH13" s="128"/>
      <c r="OCI13" s="128"/>
      <c r="OCJ13" s="128"/>
      <c r="OCK13" s="128"/>
      <c r="OCL13" s="128"/>
      <c r="OCM13" s="128"/>
      <c r="OCN13" s="128"/>
      <c r="OCO13" s="128"/>
      <c r="OCP13" s="128"/>
      <c r="OCQ13" s="128"/>
      <c r="OCR13" s="128"/>
      <c r="OCS13" s="128"/>
      <c r="OCT13" s="128"/>
      <c r="OCU13" s="128"/>
      <c r="OCV13" s="128"/>
      <c r="OCW13" s="128"/>
      <c r="OCX13" s="128"/>
      <c r="OCY13" s="128"/>
      <c r="OCZ13" s="128"/>
      <c r="ODA13" s="128"/>
      <c r="ODB13" s="128"/>
      <c r="ODC13" s="128"/>
      <c r="ODD13" s="128"/>
      <c r="ODE13" s="128"/>
      <c r="ODF13" s="128"/>
      <c r="ODG13" s="128"/>
      <c r="ODH13" s="128"/>
      <c r="ODI13" s="128"/>
      <c r="ODJ13" s="128"/>
      <c r="ODK13" s="128"/>
      <c r="ODL13" s="128"/>
      <c r="ODM13" s="128"/>
      <c r="ODN13" s="128"/>
      <c r="ODO13" s="128"/>
      <c r="ODP13" s="128"/>
      <c r="ODQ13" s="128"/>
      <c r="ODR13" s="128"/>
      <c r="ODS13" s="128"/>
      <c r="ODT13" s="128"/>
      <c r="ODU13" s="128"/>
      <c r="ODV13" s="128"/>
      <c r="ODW13" s="128"/>
      <c r="ODX13" s="128"/>
      <c r="ODY13" s="128"/>
      <c r="ODZ13" s="128"/>
      <c r="OEA13" s="128"/>
      <c r="OEB13" s="128"/>
      <c r="OEC13" s="128"/>
      <c r="OED13" s="128"/>
      <c r="OEE13" s="128"/>
      <c r="OEF13" s="128"/>
      <c r="OEG13" s="128"/>
      <c r="OEH13" s="128"/>
      <c r="OEI13" s="128"/>
      <c r="OEJ13" s="128"/>
      <c r="OEK13" s="128"/>
      <c r="OEL13" s="128"/>
      <c r="OEM13" s="128"/>
      <c r="OEN13" s="128"/>
      <c r="OEO13" s="128"/>
      <c r="OEP13" s="128"/>
      <c r="OEQ13" s="128"/>
      <c r="OER13" s="128"/>
      <c r="OES13" s="128"/>
      <c r="OET13" s="128"/>
      <c r="OEU13" s="128"/>
      <c r="OEV13" s="128"/>
      <c r="OEW13" s="128"/>
      <c r="OEX13" s="128"/>
      <c r="OEY13" s="128"/>
      <c r="OEZ13" s="128"/>
      <c r="OFA13" s="128"/>
      <c r="OFB13" s="128"/>
      <c r="OFC13" s="128"/>
      <c r="OFD13" s="128"/>
      <c r="OFE13" s="128"/>
      <c r="OFF13" s="128"/>
      <c r="OFG13" s="128"/>
      <c r="OFH13" s="128"/>
      <c r="OFI13" s="128"/>
      <c r="OFJ13" s="128"/>
      <c r="OFK13" s="128"/>
      <c r="OFL13" s="128"/>
      <c r="OFM13" s="128"/>
      <c r="OFN13" s="128"/>
      <c r="OFO13" s="128"/>
      <c r="OFP13" s="128"/>
      <c r="OFQ13" s="128"/>
      <c r="OFR13" s="128"/>
      <c r="OFS13" s="128"/>
      <c r="OFT13" s="128"/>
      <c r="OFU13" s="128"/>
      <c r="OFV13" s="128"/>
      <c r="OFW13" s="128"/>
      <c r="OFX13" s="128"/>
      <c r="OFY13" s="128"/>
      <c r="OFZ13" s="128"/>
      <c r="OGA13" s="128"/>
      <c r="OGB13" s="128"/>
      <c r="OGC13" s="128"/>
      <c r="OGD13" s="128"/>
      <c r="OGE13" s="128"/>
      <c r="OGF13" s="128"/>
      <c r="OGG13" s="128"/>
      <c r="OGH13" s="128"/>
      <c r="OGI13" s="128"/>
      <c r="OGJ13" s="128"/>
      <c r="OGK13" s="128"/>
      <c r="OGL13" s="128"/>
      <c r="OGM13" s="128"/>
      <c r="OGN13" s="128"/>
      <c r="OGO13" s="128"/>
      <c r="OGP13" s="128"/>
      <c r="OGQ13" s="128"/>
      <c r="OGR13" s="128"/>
      <c r="OGS13" s="128"/>
      <c r="OGT13" s="128"/>
      <c r="OGU13" s="128"/>
      <c r="OGV13" s="128"/>
      <c r="OGW13" s="128"/>
      <c r="OGX13" s="128"/>
      <c r="OGY13" s="128"/>
      <c r="OGZ13" s="128"/>
      <c r="OHA13" s="128"/>
      <c r="OHB13" s="128"/>
      <c r="OHC13" s="128"/>
      <c r="OHD13" s="128"/>
      <c r="OHE13" s="128"/>
      <c r="OHF13" s="128"/>
      <c r="OHG13" s="128"/>
      <c r="OHH13" s="128"/>
      <c r="OHI13" s="128"/>
      <c r="OHJ13" s="128"/>
      <c r="OHK13" s="128"/>
      <c r="OHL13" s="128"/>
      <c r="OHM13" s="128"/>
      <c r="OHN13" s="128"/>
      <c r="OHO13" s="128"/>
      <c r="OHP13" s="128"/>
      <c r="OHQ13" s="128"/>
      <c r="OHR13" s="128"/>
      <c r="OHS13" s="128"/>
      <c r="OHT13" s="128"/>
      <c r="OHU13" s="128"/>
      <c r="OHV13" s="128"/>
      <c r="OHW13" s="128"/>
      <c r="OHX13" s="128"/>
      <c r="OHY13" s="128"/>
      <c r="OHZ13" s="128"/>
      <c r="OIA13" s="128"/>
      <c r="OIB13" s="128"/>
      <c r="OIC13" s="128"/>
      <c r="OID13" s="128"/>
      <c r="OIE13" s="128"/>
      <c r="OIF13" s="128"/>
      <c r="OIG13" s="128"/>
      <c r="OIH13" s="128"/>
      <c r="OII13" s="128"/>
      <c r="OIJ13" s="128"/>
      <c r="OIK13" s="128"/>
      <c r="OIL13" s="128"/>
      <c r="OIM13" s="128"/>
      <c r="OIN13" s="128"/>
      <c r="OIO13" s="128"/>
      <c r="OIP13" s="128"/>
      <c r="OIQ13" s="128"/>
      <c r="OIR13" s="128"/>
      <c r="OIS13" s="128"/>
      <c r="OIT13" s="128"/>
      <c r="OIU13" s="128"/>
      <c r="OIV13" s="128"/>
      <c r="OIW13" s="128"/>
      <c r="OIX13" s="128"/>
      <c r="OIY13" s="128"/>
      <c r="OIZ13" s="128"/>
      <c r="OJA13" s="128"/>
      <c r="OJB13" s="128"/>
      <c r="OJC13" s="128"/>
      <c r="OJD13" s="128"/>
      <c r="OJE13" s="128"/>
      <c r="OJF13" s="128"/>
      <c r="OJG13" s="128"/>
      <c r="OJH13" s="128"/>
      <c r="OJI13" s="128"/>
      <c r="OJJ13" s="128"/>
      <c r="OJK13" s="128"/>
      <c r="OJL13" s="128"/>
      <c r="OJM13" s="128"/>
      <c r="OJN13" s="128"/>
      <c r="OJO13" s="128"/>
      <c r="OJP13" s="128"/>
      <c r="OJQ13" s="128"/>
      <c r="OJR13" s="128"/>
      <c r="OJS13" s="128"/>
      <c r="OJT13" s="128"/>
      <c r="OJU13" s="128"/>
      <c r="OJV13" s="128"/>
      <c r="OJW13" s="128"/>
      <c r="OJX13" s="128"/>
      <c r="OJY13" s="128"/>
      <c r="OJZ13" s="128"/>
      <c r="OKA13" s="128"/>
      <c r="OKB13" s="128"/>
      <c r="OKC13" s="128"/>
      <c r="OKD13" s="128"/>
      <c r="OKE13" s="128"/>
      <c r="OKF13" s="128"/>
      <c r="OKG13" s="128"/>
      <c r="OKH13" s="128"/>
      <c r="OKI13" s="128"/>
      <c r="OKJ13" s="128"/>
      <c r="OKK13" s="128"/>
      <c r="OKL13" s="128"/>
      <c r="OKM13" s="128"/>
      <c r="OKN13" s="128"/>
      <c r="OKO13" s="128"/>
      <c r="OKP13" s="128"/>
      <c r="OKQ13" s="128"/>
      <c r="OKR13" s="128"/>
      <c r="OKS13" s="128"/>
      <c r="OKT13" s="128"/>
      <c r="OKU13" s="128"/>
      <c r="OKV13" s="128"/>
      <c r="OKW13" s="128"/>
      <c r="OKX13" s="128"/>
      <c r="OKY13" s="128"/>
      <c r="OKZ13" s="128"/>
      <c r="OLA13" s="128"/>
      <c r="OLB13" s="128"/>
      <c r="OLC13" s="128"/>
      <c r="OLD13" s="128"/>
      <c r="OLE13" s="128"/>
      <c r="OLF13" s="128"/>
      <c r="OLG13" s="128"/>
      <c r="OLH13" s="128"/>
      <c r="OLI13" s="128"/>
      <c r="OLJ13" s="128"/>
      <c r="OLK13" s="128"/>
      <c r="OLL13" s="128"/>
      <c r="OLM13" s="128"/>
      <c r="OLN13" s="128"/>
      <c r="OLO13" s="128"/>
      <c r="OLP13" s="128"/>
      <c r="OLQ13" s="128"/>
      <c r="OLR13" s="128"/>
      <c r="OLS13" s="128"/>
      <c r="OLT13" s="128"/>
      <c r="OLU13" s="128"/>
      <c r="OLV13" s="128"/>
      <c r="OLW13" s="128"/>
      <c r="OLX13" s="128"/>
      <c r="OLY13" s="128"/>
      <c r="OLZ13" s="128"/>
      <c r="OMA13" s="128"/>
      <c r="OMB13" s="128"/>
      <c r="OMC13" s="128"/>
      <c r="OMD13" s="128"/>
      <c r="OME13" s="128"/>
      <c r="OMF13" s="128"/>
      <c r="OMG13" s="128"/>
      <c r="OMH13" s="128"/>
      <c r="OMI13" s="128"/>
      <c r="OMJ13" s="128"/>
      <c r="OMK13" s="128"/>
      <c r="OML13" s="128"/>
      <c r="OMM13" s="128"/>
      <c r="OMN13" s="128"/>
      <c r="OMO13" s="128"/>
      <c r="OMP13" s="128"/>
      <c r="OMQ13" s="128"/>
      <c r="OMR13" s="128"/>
      <c r="OMS13" s="128"/>
      <c r="OMT13" s="128"/>
      <c r="OMU13" s="128"/>
      <c r="OMV13" s="128"/>
      <c r="OMW13" s="128"/>
      <c r="OMX13" s="128"/>
      <c r="OMY13" s="128"/>
      <c r="OMZ13" s="128"/>
      <c r="ONA13" s="128"/>
      <c r="ONB13" s="128"/>
      <c r="ONC13" s="128"/>
      <c r="OND13" s="128"/>
      <c r="ONE13" s="128"/>
      <c r="ONF13" s="128"/>
      <c r="ONG13" s="128"/>
      <c r="ONH13" s="128"/>
      <c r="ONI13" s="128"/>
      <c r="ONJ13" s="128"/>
      <c r="ONK13" s="128"/>
      <c r="ONL13" s="128"/>
      <c r="ONM13" s="128"/>
      <c r="ONN13" s="128"/>
      <c r="ONO13" s="128"/>
      <c r="ONP13" s="128"/>
      <c r="ONQ13" s="128"/>
      <c r="ONR13" s="128"/>
      <c r="ONS13" s="128"/>
      <c r="ONT13" s="128"/>
      <c r="ONU13" s="128"/>
      <c r="ONV13" s="128"/>
      <c r="ONW13" s="128"/>
      <c r="ONX13" s="128"/>
      <c r="ONY13" s="128"/>
      <c r="ONZ13" s="128"/>
      <c r="OOA13" s="128"/>
      <c r="OOB13" s="128"/>
      <c r="OOC13" s="128"/>
      <c r="OOD13" s="128"/>
      <c r="OOE13" s="128"/>
      <c r="OOF13" s="128"/>
      <c r="OOG13" s="128"/>
      <c r="OOH13" s="128"/>
      <c r="OOI13" s="128"/>
      <c r="OOJ13" s="128"/>
      <c r="OOK13" s="128"/>
      <c r="OOL13" s="128"/>
      <c r="OOM13" s="128"/>
      <c r="OON13" s="128"/>
      <c r="OOO13" s="128"/>
      <c r="OOP13" s="128"/>
      <c r="OOQ13" s="128"/>
      <c r="OOR13" s="128"/>
      <c r="OOS13" s="128"/>
      <c r="OOT13" s="128"/>
      <c r="OOU13" s="128"/>
      <c r="OOV13" s="128"/>
      <c r="OOW13" s="128"/>
      <c r="OOX13" s="128"/>
      <c r="OOY13" s="128"/>
      <c r="OOZ13" s="128"/>
      <c r="OPA13" s="128"/>
      <c r="OPB13" s="128"/>
      <c r="OPC13" s="128"/>
      <c r="OPD13" s="128"/>
      <c r="OPE13" s="128"/>
      <c r="OPF13" s="128"/>
      <c r="OPG13" s="128"/>
      <c r="OPH13" s="128"/>
      <c r="OPI13" s="128"/>
      <c r="OPJ13" s="128"/>
      <c r="OPK13" s="128"/>
      <c r="OPL13" s="128"/>
      <c r="OPM13" s="128"/>
      <c r="OPN13" s="128"/>
      <c r="OPO13" s="128"/>
      <c r="OPP13" s="128"/>
      <c r="OPQ13" s="128"/>
      <c r="OPR13" s="128"/>
      <c r="OPS13" s="128"/>
      <c r="OPT13" s="128"/>
      <c r="OPU13" s="128"/>
      <c r="OPV13" s="128"/>
      <c r="OPW13" s="128"/>
      <c r="OPX13" s="128"/>
      <c r="OPY13" s="128"/>
      <c r="OPZ13" s="128"/>
      <c r="OQA13" s="128"/>
      <c r="OQB13" s="128"/>
      <c r="OQC13" s="128"/>
      <c r="OQD13" s="128"/>
      <c r="OQE13" s="128"/>
      <c r="OQF13" s="128"/>
      <c r="OQG13" s="128"/>
      <c r="OQH13" s="128"/>
      <c r="OQI13" s="128"/>
      <c r="OQJ13" s="128"/>
      <c r="OQK13" s="128"/>
      <c r="OQL13" s="128"/>
      <c r="OQM13" s="128"/>
      <c r="OQN13" s="128"/>
      <c r="OQO13" s="128"/>
      <c r="OQP13" s="128"/>
      <c r="OQQ13" s="128"/>
      <c r="OQR13" s="128"/>
      <c r="OQS13" s="128"/>
      <c r="OQT13" s="128"/>
      <c r="OQU13" s="128"/>
      <c r="OQV13" s="128"/>
      <c r="OQW13" s="128"/>
      <c r="OQX13" s="128"/>
      <c r="OQY13" s="128"/>
      <c r="OQZ13" s="128"/>
      <c r="ORA13" s="128"/>
      <c r="ORB13" s="128"/>
      <c r="ORC13" s="128"/>
      <c r="ORD13" s="128"/>
      <c r="ORE13" s="128"/>
      <c r="ORF13" s="128"/>
      <c r="ORG13" s="128"/>
      <c r="ORH13" s="128"/>
      <c r="ORI13" s="128"/>
      <c r="ORJ13" s="128"/>
      <c r="ORK13" s="128"/>
      <c r="ORL13" s="128"/>
      <c r="ORM13" s="128"/>
      <c r="ORN13" s="128"/>
      <c r="ORO13" s="128"/>
      <c r="ORP13" s="128"/>
      <c r="ORQ13" s="128"/>
      <c r="ORR13" s="128"/>
      <c r="ORS13" s="128"/>
      <c r="ORT13" s="128"/>
      <c r="ORU13" s="128"/>
      <c r="ORV13" s="128"/>
      <c r="ORW13" s="128"/>
      <c r="ORX13" s="128"/>
      <c r="ORY13" s="128"/>
      <c r="ORZ13" s="128"/>
      <c r="OSA13" s="128"/>
      <c r="OSB13" s="128"/>
      <c r="OSC13" s="128"/>
      <c r="OSD13" s="128"/>
      <c r="OSE13" s="128"/>
      <c r="OSF13" s="128"/>
      <c r="OSG13" s="887"/>
      <c r="OSH13" s="236"/>
      <c r="OSI13" s="236"/>
      <c r="OSJ13" s="236"/>
      <c r="OSK13" s="236"/>
      <c r="OSL13" s="236"/>
      <c r="OSM13" s="236"/>
      <c r="OSN13" s="236"/>
      <c r="OSO13" s="236"/>
      <c r="OSP13" s="236"/>
      <c r="OSQ13" s="236"/>
      <c r="OSR13" s="236"/>
      <c r="OSS13" s="236"/>
      <c r="OST13" s="236"/>
      <c r="OSU13" s="236"/>
      <c r="OSV13" s="236"/>
      <c r="OSW13" s="236"/>
      <c r="OSX13" s="236"/>
      <c r="OSY13" s="236"/>
      <c r="OSZ13" s="236"/>
      <c r="OTA13" s="236"/>
      <c r="OTB13" s="236"/>
      <c r="OTC13" s="429"/>
      <c r="OTD13" s="429"/>
      <c r="OTE13" s="429"/>
      <c r="OTF13" s="429"/>
      <c r="OTG13" s="429"/>
      <c r="OTH13" s="429"/>
      <c r="OTI13" s="429"/>
      <c r="OTJ13" s="429"/>
      <c r="OTK13" s="429"/>
      <c r="OTL13" s="429"/>
      <c r="OTM13" s="429"/>
      <c r="OTN13" s="429"/>
      <c r="OTO13" s="429"/>
      <c r="OTP13" s="429"/>
      <c r="OTQ13" s="429"/>
      <c r="OTR13" s="429"/>
      <c r="OTS13" s="429"/>
      <c r="OTT13" s="429"/>
      <c r="OTU13" s="429"/>
      <c r="OTV13" s="429"/>
      <c r="OTW13" s="429"/>
      <c r="OTX13" s="429"/>
      <c r="OTY13" s="429"/>
      <c r="OTZ13" s="429"/>
      <c r="OUA13" s="429"/>
      <c r="OUB13" s="429"/>
      <c r="OUC13" s="429"/>
      <c r="OUD13" s="429"/>
      <c r="OUE13" s="429"/>
      <c r="OUF13" s="429"/>
      <c r="OUG13" s="429"/>
      <c r="OUH13" s="429"/>
      <c r="OUI13" s="429"/>
      <c r="OUJ13" s="429"/>
      <c r="OUK13" s="429"/>
      <c r="OUL13" s="429"/>
      <c r="OUM13" s="429"/>
      <c r="OUN13" s="429"/>
      <c r="OUO13" s="429"/>
      <c r="OUP13" s="429"/>
      <c r="OUQ13" s="429"/>
      <c r="OUR13" s="429"/>
      <c r="OUS13" s="429"/>
      <c r="OUT13" s="429"/>
      <c r="OUU13" s="429"/>
      <c r="OUV13" s="429"/>
      <c r="OUW13" s="429"/>
      <c r="OUX13" s="429"/>
      <c r="OUY13" s="429"/>
      <c r="OUZ13" s="429"/>
      <c r="OVA13" s="429"/>
      <c r="OVB13" s="429"/>
      <c r="OVC13" s="429"/>
      <c r="OVD13" s="429"/>
      <c r="OVE13" s="429"/>
      <c r="OVF13" s="429"/>
      <c r="OVG13" s="429"/>
      <c r="OVH13" s="429"/>
      <c r="OVI13" s="429"/>
      <c r="OVJ13" s="429"/>
      <c r="OVK13" s="429"/>
      <c r="OVL13" s="429"/>
      <c r="OVM13" s="429"/>
      <c r="OVN13" s="429"/>
      <c r="OVO13" s="429"/>
      <c r="OVP13" s="429"/>
      <c r="OVQ13" s="429"/>
      <c r="OVR13" s="429"/>
      <c r="OVS13" s="429"/>
      <c r="OVT13" s="429"/>
      <c r="OVU13" s="429"/>
      <c r="OVV13" s="429"/>
      <c r="OVW13" s="429"/>
      <c r="OVX13" s="429"/>
      <c r="OVY13" s="429"/>
      <c r="OVZ13" s="429"/>
      <c r="OWA13" s="429"/>
      <c r="OWB13" s="429"/>
      <c r="OWC13" s="429"/>
      <c r="OWD13" s="429"/>
      <c r="OWE13" s="429"/>
      <c r="OWF13" s="429"/>
      <c r="OWG13" s="429"/>
      <c r="OWH13" s="429"/>
      <c r="OWI13" s="429"/>
      <c r="OWJ13" s="429"/>
      <c r="OWK13" s="429"/>
      <c r="OWL13" s="429"/>
      <c r="OWM13" s="429"/>
      <c r="OWN13" s="429"/>
      <c r="OWO13" s="429"/>
      <c r="OWP13" s="429"/>
      <c r="OWQ13" s="429"/>
      <c r="OWR13" s="429"/>
      <c r="OWS13" s="429"/>
      <c r="OWT13" s="429"/>
      <c r="OWU13" s="429"/>
      <c r="OWV13" s="429"/>
      <c r="OWW13" s="429"/>
      <c r="OWX13" s="429"/>
      <c r="OWY13" s="429"/>
      <c r="OWZ13" s="429"/>
      <c r="OXA13" s="429"/>
      <c r="OXB13" s="429"/>
      <c r="OXC13" s="429"/>
      <c r="OXD13" s="429"/>
      <c r="OXE13" s="429"/>
      <c r="OXF13" s="429"/>
      <c r="OXG13" s="429"/>
      <c r="OXH13" s="429"/>
      <c r="OXI13" s="429"/>
      <c r="OXJ13" s="429"/>
      <c r="OXK13" s="429"/>
      <c r="OXL13" s="429"/>
      <c r="OXM13" s="429"/>
      <c r="OXN13" s="429"/>
      <c r="OXO13" s="429"/>
      <c r="OXP13" s="429"/>
      <c r="OXQ13" s="429"/>
      <c r="OXR13" s="429"/>
      <c r="OXS13" s="429"/>
      <c r="OXT13" s="429"/>
      <c r="OXU13" s="429"/>
      <c r="OXV13" s="429"/>
      <c r="OXW13" s="429"/>
      <c r="OXX13" s="429"/>
      <c r="OXY13" s="429"/>
      <c r="OXZ13" s="429"/>
      <c r="OYA13" s="429"/>
      <c r="OYB13" s="429"/>
      <c r="OYC13" s="429"/>
      <c r="OYD13" s="429"/>
      <c r="OYE13" s="429"/>
      <c r="OYF13" s="429"/>
      <c r="OYG13" s="429"/>
      <c r="OYH13" s="429"/>
      <c r="OYI13" s="429"/>
      <c r="OYJ13" s="429"/>
      <c r="OYK13" s="429"/>
      <c r="OYL13" s="429"/>
      <c r="OYM13" s="429"/>
      <c r="OYN13" s="878"/>
      <c r="OYO13" s="128"/>
      <c r="OYP13" s="128"/>
      <c r="OYQ13" s="128"/>
      <c r="OYR13" s="128"/>
      <c r="OYS13" s="128"/>
      <c r="OYT13" s="128"/>
      <c r="OYU13" s="128"/>
      <c r="OYV13" s="128"/>
      <c r="OYW13" s="128"/>
      <c r="OYX13" s="128"/>
      <c r="OYY13" s="128"/>
      <c r="OYZ13" s="128"/>
      <c r="OZA13" s="128"/>
      <c r="OZB13" s="128"/>
      <c r="OZC13" s="128"/>
      <c r="OZD13" s="128"/>
      <c r="OZE13" s="128"/>
      <c r="OZF13" s="128"/>
      <c r="OZG13" s="128"/>
      <c r="OZH13" s="128"/>
      <c r="OZI13" s="128"/>
      <c r="OZJ13" s="128"/>
      <c r="OZK13" s="128"/>
      <c r="OZL13" s="128"/>
      <c r="OZM13" s="128"/>
      <c r="OZN13" s="128"/>
      <c r="OZO13" s="128"/>
      <c r="OZP13" s="128"/>
      <c r="OZQ13" s="128"/>
      <c r="OZR13" s="128"/>
      <c r="OZS13" s="128"/>
      <c r="OZT13" s="128"/>
      <c r="OZU13" s="128"/>
      <c r="OZV13" s="128"/>
      <c r="OZW13" s="128"/>
      <c r="OZX13" s="128"/>
      <c r="OZY13" s="128"/>
      <c r="OZZ13" s="128"/>
      <c r="PAA13" s="128"/>
      <c r="PAB13" s="128"/>
      <c r="PAC13" s="128"/>
      <c r="PAD13" s="128"/>
      <c r="PAE13" s="128"/>
      <c r="PAF13" s="128"/>
      <c r="PAG13" s="128"/>
      <c r="PAH13" s="128"/>
      <c r="PAI13" s="128"/>
      <c r="PAJ13" s="128"/>
      <c r="PAK13" s="128"/>
      <c r="PAL13" s="128"/>
      <c r="PAM13" s="128"/>
      <c r="PAN13" s="128"/>
      <c r="PAO13" s="128"/>
      <c r="PAP13" s="128"/>
      <c r="PAQ13" s="128"/>
      <c r="PAR13" s="128"/>
      <c r="PAS13" s="128"/>
      <c r="PAT13" s="128"/>
      <c r="PAU13" s="128"/>
      <c r="PAV13" s="128"/>
      <c r="PAW13" s="128"/>
      <c r="PAX13" s="128"/>
      <c r="PAY13" s="128"/>
      <c r="PAZ13" s="128"/>
      <c r="PBA13" s="128"/>
      <c r="PBB13" s="128"/>
      <c r="PBC13" s="128"/>
      <c r="PBD13" s="128"/>
      <c r="PBE13" s="128"/>
      <c r="PBF13" s="128"/>
      <c r="PBG13" s="128"/>
      <c r="PBH13" s="128"/>
      <c r="PBI13" s="128"/>
      <c r="PBJ13" s="128"/>
      <c r="PBK13" s="128"/>
      <c r="PBL13" s="128"/>
      <c r="PBM13" s="128"/>
      <c r="PBN13" s="128"/>
      <c r="PBO13" s="128"/>
      <c r="PBP13" s="128"/>
      <c r="PBQ13" s="128"/>
      <c r="PBR13" s="128"/>
      <c r="PBS13" s="128"/>
      <c r="PBT13" s="128"/>
      <c r="PBU13" s="128"/>
      <c r="PBV13" s="128"/>
      <c r="PBW13" s="128"/>
      <c r="PBX13" s="128"/>
      <c r="PBY13" s="128"/>
      <c r="PBZ13" s="128"/>
      <c r="PCA13" s="128"/>
      <c r="PCB13" s="128"/>
      <c r="PCC13" s="128"/>
      <c r="PCD13" s="128"/>
      <c r="PCE13" s="128"/>
      <c r="PCF13" s="128"/>
      <c r="PCG13" s="128"/>
      <c r="PCH13" s="128"/>
      <c r="PCI13" s="128"/>
      <c r="PCJ13" s="128"/>
      <c r="PCK13" s="128"/>
      <c r="PCL13" s="128"/>
      <c r="PCM13" s="128"/>
      <c r="PCN13" s="128"/>
      <c r="PCO13" s="128"/>
      <c r="PCP13" s="128"/>
      <c r="PCQ13" s="128"/>
      <c r="PCR13" s="128"/>
      <c r="PCS13" s="128"/>
      <c r="PCT13" s="128"/>
      <c r="PCU13" s="128"/>
      <c r="PCV13" s="128"/>
      <c r="PCW13" s="128"/>
      <c r="PCX13" s="128"/>
      <c r="PCY13" s="128"/>
      <c r="PCZ13" s="128"/>
      <c r="PDA13" s="128"/>
      <c r="PDB13" s="128"/>
      <c r="PDC13" s="128"/>
      <c r="PDD13" s="128"/>
      <c r="PDE13" s="128"/>
      <c r="PDF13" s="128"/>
      <c r="PDG13" s="128"/>
      <c r="PDH13" s="128"/>
      <c r="PDI13" s="128"/>
      <c r="PDJ13" s="128"/>
      <c r="PDK13" s="128"/>
      <c r="PDL13" s="128"/>
      <c r="PDM13" s="128"/>
      <c r="PDN13" s="128"/>
      <c r="PDO13" s="128"/>
      <c r="PDP13" s="128"/>
      <c r="PDQ13" s="128"/>
      <c r="PDR13" s="128"/>
      <c r="PDS13" s="128"/>
      <c r="PDT13" s="128"/>
      <c r="PDU13" s="128"/>
      <c r="PDV13" s="128"/>
      <c r="PDW13" s="128"/>
      <c r="PDX13" s="128"/>
      <c r="PDY13" s="128"/>
      <c r="PDZ13" s="128"/>
      <c r="PEA13" s="128"/>
      <c r="PEB13" s="128"/>
      <c r="PEC13" s="128"/>
      <c r="PED13" s="128"/>
      <c r="PEE13" s="128"/>
      <c r="PEF13" s="128"/>
      <c r="PEG13" s="128"/>
      <c r="PEH13" s="128"/>
      <c r="PEI13" s="128"/>
      <c r="PEJ13" s="128"/>
      <c r="PEK13" s="128"/>
      <c r="PEL13" s="128"/>
      <c r="PEM13" s="128"/>
      <c r="PEN13" s="128"/>
      <c r="PEO13" s="128"/>
      <c r="PEP13" s="128"/>
      <c r="PEQ13" s="128"/>
      <c r="PER13" s="128"/>
      <c r="PES13" s="128"/>
      <c r="PET13" s="128"/>
      <c r="PEU13" s="128"/>
      <c r="PEV13" s="128"/>
      <c r="PEW13" s="128"/>
      <c r="PEX13" s="128"/>
      <c r="PEY13" s="128"/>
      <c r="PEZ13" s="128"/>
      <c r="PFA13" s="128"/>
      <c r="PFB13" s="128"/>
      <c r="PFC13" s="128"/>
      <c r="PFD13" s="128"/>
      <c r="PFE13" s="128"/>
      <c r="PFF13" s="128"/>
      <c r="PFG13" s="128"/>
      <c r="PFH13" s="128"/>
      <c r="PFI13" s="128"/>
      <c r="PFJ13" s="128"/>
      <c r="PFK13" s="128"/>
      <c r="PFL13" s="128"/>
      <c r="PFM13" s="128"/>
      <c r="PFN13" s="128"/>
      <c r="PFO13" s="128"/>
      <c r="PFP13" s="128"/>
      <c r="PFQ13" s="128"/>
      <c r="PFR13" s="128"/>
      <c r="PFS13" s="128"/>
      <c r="PFT13" s="128"/>
      <c r="PFU13" s="128"/>
      <c r="PFV13" s="128"/>
      <c r="PFW13" s="128"/>
      <c r="PFX13" s="128"/>
      <c r="PFY13" s="128"/>
      <c r="PFZ13" s="128"/>
      <c r="PGA13" s="128"/>
      <c r="PGB13" s="128"/>
      <c r="PGC13" s="128"/>
      <c r="PGD13" s="128"/>
      <c r="PGE13" s="128"/>
      <c r="PGF13" s="128"/>
      <c r="PGG13" s="128"/>
      <c r="PGH13" s="128"/>
      <c r="PGI13" s="128"/>
      <c r="PGJ13" s="128"/>
      <c r="PGK13" s="128"/>
      <c r="PGL13" s="128"/>
      <c r="PGM13" s="128"/>
      <c r="PGN13" s="128"/>
      <c r="PGO13" s="128"/>
      <c r="PGP13" s="128"/>
      <c r="PGQ13" s="128"/>
      <c r="PGR13" s="128"/>
      <c r="PGS13" s="128"/>
      <c r="PGT13" s="128"/>
      <c r="PGU13" s="128"/>
      <c r="PGV13" s="128"/>
      <c r="PGW13" s="128"/>
      <c r="PGX13" s="128"/>
      <c r="PGY13" s="128"/>
      <c r="PGZ13" s="128"/>
      <c r="PHA13" s="128"/>
      <c r="PHB13" s="128"/>
      <c r="PHC13" s="128"/>
      <c r="PHD13" s="128"/>
      <c r="PHE13" s="128"/>
      <c r="PHF13" s="128"/>
      <c r="PHG13" s="128"/>
      <c r="PHH13" s="128"/>
      <c r="PHI13" s="128"/>
      <c r="PHJ13" s="128"/>
      <c r="PHK13" s="128"/>
      <c r="PHL13" s="128"/>
      <c r="PHM13" s="128"/>
      <c r="PHN13" s="128"/>
      <c r="PHO13" s="128"/>
      <c r="PHP13" s="128"/>
      <c r="PHQ13" s="128"/>
      <c r="PHR13" s="128"/>
      <c r="PHS13" s="128"/>
      <c r="PHT13" s="128"/>
      <c r="PHU13" s="128"/>
      <c r="PHV13" s="128"/>
      <c r="PHW13" s="128"/>
      <c r="PHX13" s="128"/>
      <c r="PHY13" s="128"/>
      <c r="PHZ13" s="128"/>
      <c r="PIA13" s="128"/>
      <c r="PIB13" s="128"/>
      <c r="PIC13" s="128"/>
      <c r="PID13" s="128"/>
      <c r="PIE13" s="128"/>
      <c r="PIF13" s="128"/>
      <c r="PIG13" s="128"/>
      <c r="PIH13" s="128"/>
      <c r="PII13" s="128"/>
      <c r="PIJ13" s="128"/>
      <c r="PIK13" s="128"/>
      <c r="PIL13" s="128"/>
      <c r="PIM13" s="128"/>
      <c r="PIN13" s="128"/>
      <c r="PIO13" s="128"/>
      <c r="PIP13" s="128"/>
      <c r="PIQ13" s="128"/>
      <c r="PIR13" s="128"/>
      <c r="PIS13" s="128"/>
      <c r="PIT13" s="128"/>
      <c r="PIU13" s="128"/>
      <c r="PIV13" s="128"/>
      <c r="PIW13" s="128"/>
      <c r="PIX13" s="128"/>
      <c r="PIY13" s="128"/>
      <c r="PIZ13" s="128"/>
      <c r="PJA13" s="128"/>
      <c r="PJB13" s="128"/>
      <c r="PJC13" s="128"/>
      <c r="PJD13" s="128"/>
      <c r="PJE13" s="128"/>
      <c r="PJF13" s="128"/>
      <c r="PJG13" s="128"/>
      <c r="PJH13" s="128"/>
      <c r="PJI13" s="128"/>
      <c r="PJJ13" s="128"/>
      <c r="PJK13" s="128"/>
      <c r="PJL13" s="128"/>
      <c r="PJM13" s="128"/>
      <c r="PJN13" s="128"/>
      <c r="PJO13" s="128"/>
      <c r="PJP13" s="128"/>
      <c r="PJQ13" s="128"/>
      <c r="PJR13" s="128"/>
      <c r="PJS13" s="128"/>
      <c r="PJT13" s="128"/>
      <c r="PJU13" s="128"/>
      <c r="PJV13" s="128"/>
      <c r="PJW13" s="128"/>
      <c r="PJX13" s="128"/>
      <c r="PJY13" s="128"/>
      <c r="PJZ13" s="128"/>
      <c r="PKA13" s="128"/>
      <c r="PKB13" s="128"/>
      <c r="PKC13" s="128"/>
      <c r="PKD13" s="128"/>
      <c r="PKE13" s="128"/>
      <c r="PKF13" s="128"/>
      <c r="PKG13" s="128"/>
      <c r="PKH13" s="128"/>
      <c r="PKI13" s="128"/>
      <c r="PKJ13" s="128"/>
      <c r="PKK13" s="128"/>
      <c r="PKL13" s="128"/>
      <c r="PKM13" s="128"/>
      <c r="PKN13" s="128"/>
      <c r="PKO13" s="128"/>
      <c r="PKP13" s="128"/>
      <c r="PKQ13" s="128"/>
      <c r="PKR13" s="128"/>
      <c r="PKS13" s="128"/>
      <c r="PKT13" s="128"/>
      <c r="PKU13" s="128"/>
      <c r="PKV13" s="128"/>
      <c r="PKW13" s="128"/>
      <c r="PKX13" s="128"/>
      <c r="PKY13" s="128"/>
      <c r="PKZ13" s="128"/>
      <c r="PLA13" s="128"/>
      <c r="PLB13" s="128"/>
      <c r="PLC13" s="128"/>
      <c r="PLD13" s="128"/>
      <c r="PLE13" s="128"/>
      <c r="PLF13" s="128"/>
      <c r="PLG13" s="128"/>
      <c r="PLH13" s="128"/>
      <c r="PLI13" s="128"/>
      <c r="PLJ13" s="128"/>
      <c r="PLK13" s="128"/>
      <c r="PLL13" s="128"/>
      <c r="PLM13" s="128"/>
      <c r="PLN13" s="128"/>
      <c r="PLO13" s="128"/>
      <c r="PLP13" s="128"/>
      <c r="PLQ13" s="128"/>
      <c r="PLR13" s="128"/>
      <c r="PLS13" s="128"/>
      <c r="PLT13" s="128"/>
      <c r="PLU13" s="128"/>
      <c r="PLV13" s="128"/>
      <c r="PLW13" s="128"/>
      <c r="PLX13" s="128"/>
      <c r="PLY13" s="128"/>
      <c r="PLZ13" s="128"/>
      <c r="PMA13" s="128"/>
      <c r="PMB13" s="128"/>
      <c r="PMC13" s="128"/>
      <c r="PMD13" s="128"/>
      <c r="PME13" s="128"/>
      <c r="PMF13" s="128"/>
      <c r="PMG13" s="128"/>
      <c r="PMH13" s="128"/>
      <c r="PMI13" s="128"/>
      <c r="PMJ13" s="128"/>
      <c r="PMK13" s="128"/>
      <c r="PML13" s="128"/>
      <c r="PMM13" s="128"/>
      <c r="PMN13" s="128"/>
      <c r="PMO13" s="128"/>
      <c r="PMP13" s="128"/>
      <c r="PMQ13" s="128"/>
      <c r="PMR13" s="128"/>
      <c r="PMS13" s="128"/>
      <c r="PMT13" s="128"/>
      <c r="PMU13" s="128"/>
      <c r="PMV13" s="128"/>
      <c r="PMW13" s="128"/>
      <c r="PMX13" s="128"/>
      <c r="PMY13" s="128"/>
      <c r="PMZ13" s="128"/>
      <c r="PNA13" s="128"/>
      <c r="PNB13" s="128"/>
      <c r="PNC13" s="128"/>
      <c r="PND13" s="128"/>
      <c r="PNE13" s="128"/>
      <c r="PNF13" s="128"/>
      <c r="PNG13" s="128"/>
      <c r="PNH13" s="128"/>
      <c r="PNI13" s="128"/>
      <c r="PNJ13" s="128"/>
      <c r="PNK13" s="128"/>
      <c r="PNL13" s="128"/>
      <c r="PNM13" s="128"/>
      <c r="PNN13" s="128"/>
      <c r="PNO13" s="128"/>
      <c r="PNP13" s="128"/>
      <c r="PNQ13" s="128"/>
      <c r="PNR13" s="128"/>
      <c r="PNS13" s="128"/>
      <c r="PNT13" s="128"/>
      <c r="PNU13" s="128"/>
      <c r="PNV13" s="128"/>
      <c r="PNW13" s="128"/>
      <c r="PNX13" s="128"/>
      <c r="PNY13" s="128"/>
      <c r="PNZ13" s="128"/>
      <c r="POA13" s="128"/>
      <c r="POB13" s="128"/>
      <c r="POC13" s="128"/>
      <c r="POD13" s="128"/>
      <c r="POE13" s="128"/>
      <c r="POF13" s="128"/>
      <c r="POG13" s="128"/>
      <c r="POH13" s="128"/>
      <c r="POI13" s="128"/>
      <c r="POJ13" s="128"/>
      <c r="POK13" s="128"/>
      <c r="POL13" s="128"/>
      <c r="POM13" s="128"/>
      <c r="PON13" s="128"/>
      <c r="POO13" s="128"/>
      <c r="POP13" s="128"/>
      <c r="POQ13" s="128"/>
      <c r="POR13" s="128"/>
      <c r="POS13" s="128"/>
      <c r="POT13" s="128"/>
      <c r="POU13" s="128"/>
      <c r="POV13" s="128"/>
      <c r="POW13" s="128"/>
      <c r="POX13" s="128"/>
      <c r="POY13" s="128"/>
      <c r="POZ13" s="128"/>
      <c r="PPA13" s="128"/>
      <c r="PPB13" s="128"/>
      <c r="PPC13" s="128"/>
      <c r="PPD13" s="128"/>
      <c r="PPE13" s="128"/>
      <c r="PPF13" s="128"/>
      <c r="PPG13" s="128"/>
      <c r="PPH13" s="128"/>
      <c r="PPI13" s="128"/>
      <c r="PPJ13" s="128"/>
      <c r="PPK13" s="128"/>
      <c r="PPL13" s="128"/>
      <c r="PPM13" s="128"/>
      <c r="PPN13" s="128"/>
      <c r="PPO13" s="128"/>
      <c r="PPP13" s="128"/>
      <c r="PPQ13" s="128"/>
      <c r="PPR13" s="128"/>
      <c r="PPS13" s="128"/>
      <c r="PPT13" s="128"/>
      <c r="PPU13" s="128"/>
      <c r="PPV13" s="128"/>
      <c r="PPW13" s="128"/>
      <c r="PPX13" s="128"/>
      <c r="PPY13" s="128"/>
      <c r="PPZ13" s="128"/>
      <c r="PQA13" s="128"/>
      <c r="PQB13" s="128"/>
      <c r="PQC13" s="128"/>
      <c r="PQD13" s="128"/>
      <c r="PQE13" s="128"/>
      <c r="PQF13" s="128"/>
      <c r="PQG13" s="128"/>
      <c r="PQH13" s="128"/>
      <c r="PQI13" s="128"/>
      <c r="PQJ13" s="128"/>
      <c r="PQK13" s="128"/>
      <c r="PQL13" s="128"/>
      <c r="PQM13" s="128"/>
      <c r="PQN13" s="128"/>
      <c r="PQO13" s="128"/>
      <c r="PQP13" s="128"/>
      <c r="PQQ13" s="128"/>
      <c r="PQR13" s="128"/>
      <c r="PQS13" s="128"/>
      <c r="PQT13" s="128"/>
      <c r="PQU13" s="128"/>
      <c r="PQV13" s="128"/>
      <c r="PQW13" s="128"/>
      <c r="PQX13" s="128"/>
      <c r="PQY13" s="128"/>
      <c r="PQZ13" s="128"/>
      <c r="PRA13" s="128"/>
      <c r="PRB13" s="128"/>
      <c r="PRC13" s="128"/>
      <c r="PRD13" s="128"/>
      <c r="PRE13" s="128"/>
      <c r="PRF13" s="128"/>
      <c r="PRG13" s="128"/>
      <c r="PRH13" s="128"/>
      <c r="PRI13" s="128"/>
      <c r="PRJ13" s="128"/>
      <c r="PRK13" s="128"/>
      <c r="PRL13" s="128"/>
      <c r="PRM13" s="128"/>
      <c r="PRN13" s="128"/>
      <c r="PRO13" s="128"/>
      <c r="PRP13" s="128"/>
      <c r="PRQ13" s="128"/>
      <c r="PRR13" s="128"/>
      <c r="PRS13" s="128"/>
      <c r="PRT13" s="128"/>
      <c r="PRU13" s="128"/>
      <c r="PRV13" s="128"/>
      <c r="PRW13" s="128"/>
      <c r="PRX13" s="128"/>
      <c r="PRY13" s="128"/>
      <c r="PRZ13" s="128"/>
      <c r="PSA13" s="128"/>
      <c r="PSB13" s="128"/>
      <c r="PSC13" s="128"/>
      <c r="PSD13" s="128"/>
      <c r="PSE13" s="128"/>
      <c r="PSF13" s="128"/>
      <c r="PSG13" s="128"/>
      <c r="PSH13" s="128"/>
      <c r="PSI13" s="128"/>
      <c r="PSJ13" s="128"/>
      <c r="PSK13" s="128"/>
      <c r="PSL13" s="128"/>
      <c r="PSM13" s="128"/>
      <c r="PSN13" s="128"/>
      <c r="PSO13" s="128"/>
      <c r="PSP13" s="128"/>
      <c r="PSQ13" s="128"/>
      <c r="PSR13" s="128"/>
      <c r="PSS13" s="128"/>
      <c r="PST13" s="128"/>
      <c r="PSU13" s="128"/>
      <c r="PSV13" s="128"/>
      <c r="PSW13" s="128"/>
      <c r="PSX13" s="128"/>
      <c r="PSY13" s="128"/>
      <c r="PSZ13" s="128"/>
      <c r="PTA13" s="128"/>
      <c r="PTB13" s="128"/>
      <c r="PTC13" s="128"/>
      <c r="PTD13" s="128"/>
      <c r="PTE13" s="128"/>
      <c r="PTF13" s="128"/>
      <c r="PTG13" s="128"/>
      <c r="PTH13" s="128"/>
      <c r="PTI13" s="128"/>
      <c r="PTJ13" s="128"/>
      <c r="PTK13" s="128"/>
      <c r="PTL13" s="128"/>
      <c r="PTM13" s="128"/>
      <c r="PTN13" s="128"/>
      <c r="PTO13" s="128"/>
      <c r="PTP13" s="128"/>
      <c r="PTQ13" s="128"/>
      <c r="PTR13" s="128"/>
      <c r="PTS13" s="128"/>
      <c r="PTT13" s="128"/>
      <c r="PTU13" s="128"/>
      <c r="PTV13" s="128"/>
      <c r="PTW13" s="128"/>
      <c r="PTX13" s="128"/>
      <c r="PTY13" s="128"/>
      <c r="PTZ13" s="128"/>
      <c r="PUA13" s="128"/>
      <c r="PUB13" s="128"/>
      <c r="PUC13" s="128"/>
      <c r="PUD13" s="128"/>
      <c r="PUE13" s="128"/>
      <c r="PUF13" s="128"/>
      <c r="PUG13" s="128"/>
      <c r="PUH13" s="128"/>
      <c r="PUI13" s="128"/>
      <c r="PUJ13" s="128"/>
      <c r="PUK13" s="128"/>
      <c r="PUL13" s="128"/>
      <c r="PUM13" s="128"/>
      <c r="PUN13" s="128"/>
      <c r="PUO13" s="128"/>
      <c r="PUP13" s="128"/>
      <c r="PUQ13" s="128"/>
      <c r="PUR13" s="128"/>
      <c r="PUS13" s="128"/>
      <c r="PUT13" s="128"/>
      <c r="PUU13" s="128"/>
      <c r="PUV13" s="128"/>
      <c r="PUW13" s="128"/>
      <c r="PUX13" s="128"/>
      <c r="PUY13" s="128"/>
      <c r="PUZ13" s="128"/>
      <c r="PVA13" s="128"/>
      <c r="PVB13" s="128"/>
      <c r="PVC13" s="128"/>
      <c r="PVD13" s="128"/>
      <c r="PVE13" s="128"/>
      <c r="PVF13" s="128"/>
      <c r="PVG13" s="128"/>
      <c r="PVH13" s="128"/>
      <c r="PVI13" s="128"/>
      <c r="PVJ13" s="128"/>
      <c r="PVK13" s="128"/>
      <c r="PVL13" s="128"/>
      <c r="PVM13" s="128"/>
      <c r="PVN13" s="128"/>
      <c r="PVO13" s="128"/>
      <c r="PVP13" s="128"/>
      <c r="PVQ13" s="128"/>
      <c r="PVR13" s="128"/>
      <c r="PVS13" s="128"/>
      <c r="PVT13" s="128"/>
      <c r="PVU13" s="128"/>
      <c r="PVV13" s="128"/>
      <c r="PVW13" s="128"/>
      <c r="PVX13" s="128"/>
      <c r="PVY13" s="128"/>
      <c r="PVZ13" s="128"/>
      <c r="PWA13" s="128"/>
      <c r="PWB13" s="128"/>
      <c r="PWC13" s="128"/>
      <c r="PWD13" s="128"/>
      <c r="PWE13" s="128"/>
      <c r="PWF13" s="128"/>
      <c r="PWG13" s="128"/>
      <c r="PWH13" s="128"/>
      <c r="PWI13" s="128"/>
      <c r="PWJ13" s="128"/>
      <c r="PWK13" s="128"/>
      <c r="PWL13" s="128"/>
      <c r="PWM13" s="128"/>
      <c r="PWN13" s="128"/>
      <c r="PWO13" s="128"/>
      <c r="PWP13" s="128"/>
      <c r="PWQ13" s="128"/>
      <c r="PWR13" s="128"/>
      <c r="PWS13" s="128"/>
      <c r="PWT13" s="128"/>
      <c r="PWU13" s="128"/>
      <c r="PWV13" s="128"/>
      <c r="PWW13" s="128"/>
      <c r="PWX13" s="128"/>
      <c r="PWY13" s="128"/>
      <c r="PWZ13" s="128"/>
      <c r="PXA13" s="128"/>
      <c r="PXB13" s="128"/>
      <c r="PXC13" s="128"/>
      <c r="PXD13" s="128"/>
      <c r="PXE13" s="128"/>
      <c r="PXF13" s="128"/>
      <c r="PXG13" s="128"/>
      <c r="PXH13" s="128"/>
      <c r="PXI13" s="128"/>
      <c r="PXJ13" s="128"/>
      <c r="PXK13" s="128"/>
      <c r="PXL13" s="128"/>
      <c r="PXM13" s="128"/>
      <c r="PXN13" s="128"/>
      <c r="PXO13" s="128"/>
      <c r="PXP13" s="128"/>
      <c r="PXQ13" s="128"/>
      <c r="PXR13" s="128"/>
      <c r="PXS13" s="128"/>
      <c r="PXT13" s="128"/>
      <c r="PXU13" s="128"/>
      <c r="PXV13" s="128"/>
      <c r="PXW13" s="128"/>
      <c r="PXX13" s="128"/>
      <c r="PXY13" s="128"/>
      <c r="PXZ13" s="128"/>
      <c r="PYA13" s="128"/>
      <c r="PYB13" s="128"/>
      <c r="PYC13" s="128"/>
      <c r="PYD13" s="128"/>
      <c r="PYE13" s="128"/>
      <c r="PYF13" s="128"/>
      <c r="PYG13" s="128"/>
      <c r="PYH13" s="128"/>
      <c r="PYI13" s="128"/>
      <c r="PYJ13" s="128"/>
      <c r="PYK13" s="128"/>
      <c r="PYL13" s="128"/>
      <c r="PYM13" s="128"/>
      <c r="PYN13" s="128"/>
      <c r="PYO13" s="128"/>
      <c r="PYP13" s="128"/>
      <c r="PYQ13" s="128"/>
      <c r="PYR13" s="128"/>
      <c r="PYS13" s="128"/>
      <c r="PYT13" s="128"/>
      <c r="PYU13" s="128"/>
      <c r="PYV13" s="128"/>
      <c r="PYW13" s="128"/>
      <c r="PYX13" s="128"/>
      <c r="PYY13" s="128"/>
      <c r="PYZ13" s="128"/>
      <c r="PZA13" s="128"/>
      <c r="PZB13" s="128"/>
      <c r="PZC13" s="128"/>
      <c r="PZD13" s="128"/>
      <c r="PZE13" s="128"/>
      <c r="PZF13" s="128"/>
      <c r="PZG13" s="128"/>
      <c r="PZH13" s="128"/>
      <c r="PZI13" s="128"/>
      <c r="PZJ13" s="128"/>
      <c r="PZK13" s="128"/>
      <c r="PZL13" s="128"/>
      <c r="PZM13" s="128"/>
      <c r="PZN13" s="128"/>
      <c r="PZO13" s="128"/>
      <c r="PZP13" s="128"/>
      <c r="PZQ13" s="128"/>
      <c r="PZR13" s="128"/>
      <c r="PZS13" s="128"/>
      <c r="PZT13" s="128"/>
      <c r="PZU13" s="128"/>
      <c r="PZV13" s="128"/>
      <c r="PZW13" s="128"/>
      <c r="PZX13" s="128"/>
      <c r="PZY13" s="128"/>
      <c r="PZZ13" s="128"/>
      <c r="QAA13" s="128"/>
      <c r="QAB13" s="128"/>
      <c r="QAC13" s="128"/>
      <c r="QAD13" s="128"/>
      <c r="QAE13" s="128"/>
      <c r="QAF13" s="128"/>
      <c r="QAG13" s="128"/>
      <c r="QAH13" s="128"/>
      <c r="QAI13" s="128"/>
      <c r="QAJ13" s="128"/>
      <c r="QAK13" s="128"/>
      <c r="QAL13" s="128"/>
      <c r="QAM13" s="128"/>
      <c r="QAN13" s="128"/>
      <c r="QAO13" s="128"/>
      <c r="QAP13" s="128"/>
      <c r="QAQ13" s="128"/>
      <c r="QAR13" s="128"/>
      <c r="QAS13" s="128"/>
      <c r="QAT13" s="128"/>
      <c r="QAU13" s="128"/>
      <c r="QAV13" s="128"/>
      <c r="QAW13" s="128"/>
      <c r="QAX13" s="128"/>
      <c r="QAY13" s="128"/>
      <c r="QAZ13" s="128"/>
      <c r="QBA13" s="128"/>
      <c r="QBB13" s="128"/>
      <c r="QBC13" s="128"/>
      <c r="QBD13" s="128"/>
      <c r="QBE13" s="128"/>
      <c r="QBF13" s="128"/>
      <c r="QBG13" s="128"/>
      <c r="QBH13" s="128"/>
      <c r="QBI13" s="128"/>
      <c r="QBJ13" s="128"/>
      <c r="QBK13" s="128"/>
      <c r="QBL13" s="128"/>
      <c r="QBM13" s="128"/>
      <c r="QBN13" s="128"/>
      <c r="QBO13" s="128"/>
      <c r="QBP13" s="128"/>
      <c r="QBQ13" s="128"/>
      <c r="QBR13" s="128"/>
      <c r="QBS13" s="128"/>
      <c r="QBT13" s="128"/>
      <c r="QBU13" s="128"/>
      <c r="QBV13" s="128"/>
      <c r="QBW13" s="128"/>
      <c r="QBX13" s="128"/>
      <c r="QBY13" s="128"/>
      <c r="QBZ13" s="128"/>
      <c r="QCA13" s="128"/>
      <c r="QCB13" s="128"/>
      <c r="QCC13" s="128"/>
      <c r="QCD13" s="128"/>
      <c r="QCE13" s="128"/>
      <c r="QCF13" s="128"/>
      <c r="QCG13" s="128"/>
      <c r="QCH13" s="128"/>
      <c r="QCI13" s="128"/>
      <c r="QCJ13" s="128"/>
      <c r="QCK13" s="128"/>
      <c r="QCL13" s="128"/>
      <c r="QCM13" s="128"/>
      <c r="QCN13" s="128"/>
      <c r="QCO13" s="128"/>
      <c r="QCP13" s="128"/>
      <c r="QCQ13" s="128"/>
      <c r="QCR13" s="128"/>
      <c r="QCS13" s="128"/>
      <c r="QCT13" s="128"/>
      <c r="QCU13" s="128"/>
      <c r="QCV13" s="128"/>
      <c r="QCW13" s="128"/>
      <c r="QCX13" s="128"/>
      <c r="QCY13" s="128"/>
      <c r="QCZ13" s="128"/>
      <c r="QDA13" s="128"/>
      <c r="QDB13" s="128"/>
      <c r="QDC13" s="128"/>
      <c r="QDD13" s="128"/>
      <c r="QDE13" s="128"/>
      <c r="QDF13" s="128"/>
      <c r="QDG13" s="128"/>
      <c r="QDH13" s="128"/>
      <c r="QDI13" s="128"/>
      <c r="QDJ13" s="128"/>
      <c r="QDK13" s="128"/>
      <c r="QDL13" s="128"/>
      <c r="QDM13" s="128"/>
      <c r="QDN13" s="128"/>
      <c r="QDO13" s="128"/>
      <c r="QDP13" s="128"/>
      <c r="QDQ13" s="128"/>
      <c r="QDR13" s="128"/>
      <c r="QDS13" s="128"/>
      <c r="QDT13" s="128"/>
      <c r="QDU13" s="128"/>
      <c r="QDV13" s="128"/>
      <c r="QDW13" s="128"/>
      <c r="QDX13" s="128"/>
      <c r="QDY13" s="128"/>
      <c r="QDZ13" s="128"/>
      <c r="QEA13" s="128"/>
      <c r="QEB13" s="128"/>
      <c r="QEC13" s="128"/>
      <c r="QED13" s="128"/>
      <c r="QEE13" s="128"/>
      <c r="QEF13" s="128"/>
      <c r="QEG13" s="128"/>
      <c r="QEH13" s="128"/>
      <c r="QEI13" s="128"/>
      <c r="QEJ13" s="128"/>
      <c r="QEK13" s="128"/>
      <c r="QEL13" s="128"/>
      <c r="QEM13" s="128"/>
      <c r="QEN13" s="128"/>
      <c r="QEO13" s="128"/>
      <c r="QEP13" s="128"/>
      <c r="QEQ13" s="128"/>
      <c r="QER13" s="128"/>
      <c r="QES13" s="128"/>
      <c r="QET13" s="128"/>
      <c r="QEU13" s="128"/>
      <c r="QEV13" s="128"/>
      <c r="QEW13" s="128"/>
      <c r="QEX13" s="128"/>
      <c r="QEY13" s="128"/>
      <c r="QEZ13" s="128"/>
      <c r="QFA13" s="128"/>
      <c r="QFB13" s="128"/>
      <c r="QFC13" s="128"/>
      <c r="QFD13" s="128"/>
      <c r="QFE13" s="128"/>
      <c r="QFF13" s="128"/>
      <c r="QFG13" s="128"/>
      <c r="QFH13" s="128"/>
      <c r="QFI13" s="128"/>
      <c r="QFJ13" s="128"/>
      <c r="QFK13" s="128"/>
      <c r="QFL13" s="128"/>
      <c r="QFM13" s="128"/>
      <c r="QFN13" s="128"/>
      <c r="QFO13" s="128"/>
      <c r="QFP13" s="128"/>
      <c r="QFQ13" s="128"/>
      <c r="QFR13" s="128"/>
      <c r="QFS13" s="128"/>
      <c r="QFT13" s="128"/>
      <c r="QFU13" s="128"/>
      <c r="QFV13" s="128"/>
      <c r="QFW13" s="128"/>
      <c r="QFX13" s="128"/>
      <c r="QFY13" s="128"/>
      <c r="QFZ13" s="128"/>
      <c r="QGA13" s="128"/>
      <c r="QGB13" s="128"/>
      <c r="QGC13" s="128"/>
      <c r="QGD13" s="128"/>
      <c r="QGE13" s="128"/>
      <c r="QGF13" s="128"/>
      <c r="QGG13" s="128"/>
      <c r="QGH13" s="128"/>
      <c r="QGI13" s="128"/>
      <c r="QGJ13" s="128"/>
      <c r="QGK13" s="128"/>
      <c r="QGL13" s="128"/>
      <c r="QGM13" s="128"/>
      <c r="QGN13" s="128"/>
      <c r="QGO13" s="128"/>
      <c r="QGP13" s="128"/>
      <c r="QGQ13" s="128"/>
      <c r="QGR13" s="128"/>
      <c r="QGS13" s="128"/>
      <c r="QGT13" s="128"/>
      <c r="QGU13" s="128"/>
      <c r="QGV13" s="128"/>
      <c r="QGW13" s="128"/>
      <c r="QGX13" s="128"/>
      <c r="QGY13" s="128"/>
      <c r="QGZ13" s="128"/>
      <c r="QHA13" s="128"/>
      <c r="QHB13" s="128"/>
      <c r="QHC13" s="128"/>
      <c r="QHD13" s="128"/>
      <c r="QHE13" s="128"/>
      <c r="QHF13" s="128"/>
      <c r="QHG13" s="128"/>
      <c r="QHH13" s="128"/>
      <c r="QHI13" s="128"/>
      <c r="QHJ13" s="128"/>
      <c r="QHK13" s="128"/>
      <c r="QHL13" s="128"/>
      <c r="QHM13" s="128"/>
      <c r="QHN13" s="128"/>
      <c r="QHO13" s="128"/>
      <c r="QHP13" s="128"/>
      <c r="QHQ13" s="128"/>
      <c r="QHR13" s="128"/>
      <c r="QHS13" s="128"/>
      <c r="QHT13" s="128"/>
      <c r="QHU13" s="128"/>
      <c r="QHV13" s="128"/>
      <c r="QHW13" s="128"/>
      <c r="QHX13" s="128"/>
      <c r="QHY13" s="128"/>
      <c r="QHZ13" s="128"/>
      <c r="QIA13" s="128"/>
      <c r="QIB13" s="128"/>
      <c r="QIC13" s="128"/>
      <c r="QID13" s="128"/>
      <c r="QIE13" s="128"/>
      <c r="QIF13" s="128"/>
      <c r="QIG13" s="128"/>
      <c r="QIH13" s="128"/>
      <c r="QII13" s="128"/>
      <c r="QIJ13" s="128"/>
      <c r="QIK13" s="128"/>
      <c r="QIL13" s="128"/>
      <c r="QIM13" s="128"/>
      <c r="QIN13" s="128"/>
      <c r="QIO13" s="128"/>
      <c r="QIP13" s="128"/>
      <c r="QIQ13" s="128"/>
      <c r="QIR13" s="128"/>
      <c r="QIS13" s="128"/>
      <c r="QIT13" s="128"/>
      <c r="QIU13" s="128"/>
      <c r="QIV13" s="128"/>
      <c r="QIW13" s="128"/>
      <c r="QIX13" s="128"/>
      <c r="QIY13" s="128"/>
      <c r="QIZ13" s="128"/>
      <c r="QJA13" s="128"/>
      <c r="QJB13" s="128"/>
      <c r="QJC13" s="128"/>
      <c r="QJD13" s="128"/>
      <c r="QJE13" s="128"/>
      <c r="QJF13" s="128"/>
      <c r="QJG13" s="128"/>
      <c r="QJH13" s="128"/>
      <c r="QJI13" s="128"/>
      <c r="QJJ13" s="128"/>
      <c r="QJK13" s="128"/>
      <c r="QJL13" s="128"/>
      <c r="QJM13" s="128"/>
      <c r="QJN13" s="128"/>
      <c r="QJO13" s="128"/>
      <c r="QJP13" s="128"/>
      <c r="QJQ13" s="128"/>
      <c r="QJR13" s="128"/>
      <c r="QJS13" s="128"/>
      <c r="QJT13" s="128"/>
      <c r="QJU13" s="128"/>
      <c r="QJV13" s="128"/>
      <c r="QJW13" s="128"/>
      <c r="QJX13" s="128"/>
      <c r="QJY13" s="128"/>
      <c r="QJZ13" s="128"/>
      <c r="QKA13" s="128"/>
      <c r="QKB13" s="128"/>
      <c r="QKC13" s="128"/>
      <c r="QKD13" s="128"/>
      <c r="QKE13" s="128"/>
      <c r="QKF13" s="128"/>
      <c r="QKG13" s="128"/>
      <c r="QKH13" s="128"/>
      <c r="QKI13" s="128"/>
      <c r="QKJ13" s="128"/>
      <c r="QKK13" s="128"/>
      <c r="QKL13" s="128"/>
      <c r="QKM13" s="128"/>
      <c r="QKN13" s="128"/>
      <c r="QKO13" s="128"/>
      <c r="QKP13" s="128"/>
      <c r="QKQ13" s="128"/>
      <c r="QKR13" s="128"/>
      <c r="QKS13" s="128"/>
      <c r="QKT13" s="128"/>
      <c r="QKU13" s="128"/>
      <c r="QKV13" s="128"/>
      <c r="QKW13" s="128"/>
      <c r="QKX13" s="128"/>
      <c r="QKY13" s="128"/>
      <c r="QKZ13" s="128"/>
      <c r="QLA13" s="128"/>
      <c r="QLB13" s="128"/>
      <c r="QLC13" s="128"/>
      <c r="QLD13" s="128"/>
      <c r="QLE13" s="128"/>
      <c r="QLF13" s="128"/>
      <c r="QLG13" s="128"/>
      <c r="QLH13" s="128"/>
      <c r="QLI13" s="128"/>
      <c r="QLJ13" s="128"/>
      <c r="QLK13" s="128"/>
      <c r="QLL13" s="128"/>
      <c r="QLM13" s="128"/>
      <c r="QLN13" s="128"/>
      <c r="QLO13" s="128"/>
      <c r="QLP13" s="128"/>
      <c r="QLQ13" s="128"/>
      <c r="QLR13" s="128"/>
      <c r="QLS13" s="128"/>
      <c r="QLT13" s="128"/>
      <c r="QLU13" s="128"/>
      <c r="QLV13" s="128"/>
      <c r="QLW13" s="128"/>
      <c r="QLX13" s="128"/>
      <c r="QLY13" s="128"/>
      <c r="QLZ13" s="128"/>
      <c r="QMA13" s="128"/>
      <c r="QMB13" s="128"/>
      <c r="QMC13" s="128"/>
      <c r="QMD13" s="128"/>
      <c r="QME13" s="128"/>
      <c r="QMF13" s="128"/>
      <c r="QMG13" s="128"/>
      <c r="QMH13" s="128"/>
      <c r="QMI13" s="128"/>
      <c r="QMJ13" s="128"/>
      <c r="QMK13" s="128"/>
      <c r="QML13" s="128"/>
      <c r="QMM13" s="128"/>
      <c r="QMN13" s="128"/>
      <c r="QMO13" s="128"/>
      <c r="QMP13" s="128"/>
      <c r="QMQ13" s="128"/>
      <c r="QMR13" s="128"/>
      <c r="QMS13" s="128"/>
      <c r="QMT13" s="128"/>
      <c r="QMU13" s="128"/>
      <c r="QMV13" s="128"/>
      <c r="QMW13" s="128"/>
      <c r="QMX13" s="128"/>
      <c r="QMY13" s="128"/>
      <c r="QMZ13" s="128"/>
      <c r="QNA13" s="128"/>
      <c r="QNB13" s="128"/>
      <c r="QNC13" s="128"/>
      <c r="QND13" s="128"/>
      <c r="QNE13" s="128"/>
      <c r="QNF13" s="128"/>
      <c r="QNG13" s="128"/>
      <c r="QNH13" s="128"/>
      <c r="QNI13" s="128"/>
      <c r="QNJ13" s="128"/>
      <c r="QNK13" s="128"/>
      <c r="QNL13" s="128"/>
      <c r="QNM13" s="128"/>
      <c r="QNN13" s="128"/>
      <c r="QNO13" s="128"/>
      <c r="QNP13" s="128"/>
      <c r="QNQ13" s="128"/>
      <c r="QNR13" s="128"/>
      <c r="QNS13" s="128"/>
      <c r="QNT13" s="128"/>
      <c r="QNU13" s="128"/>
      <c r="QNV13" s="128"/>
      <c r="QNW13" s="128"/>
      <c r="QNX13" s="128"/>
      <c r="QNY13" s="128"/>
      <c r="QNZ13" s="128"/>
      <c r="QOA13" s="128"/>
      <c r="QOB13" s="128"/>
      <c r="QOC13" s="128"/>
      <c r="QOD13" s="128"/>
      <c r="QOE13" s="128"/>
      <c r="QOF13" s="128"/>
      <c r="QOG13" s="128"/>
      <c r="QOH13" s="128"/>
      <c r="QOI13" s="128"/>
      <c r="QOJ13" s="128"/>
      <c r="QOK13" s="128"/>
      <c r="QOL13" s="128"/>
      <c r="QOM13" s="128"/>
      <c r="QON13" s="128"/>
      <c r="QOO13" s="128"/>
      <c r="QOP13" s="128"/>
      <c r="QOQ13" s="128"/>
      <c r="QOR13" s="128"/>
      <c r="QOS13" s="128"/>
      <c r="QOT13" s="128"/>
      <c r="QOU13" s="128"/>
      <c r="QOV13" s="128"/>
      <c r="QOW13" s="128"/>
      <c r="QOX13" s="128"/>
      <c r="QOY13" s="128"/>
      <c r="QOZ13" s="128"/>
      <c r="QPA13" s="128"/>
      <c r="QPB13" s="128"/>
      <c r="QPC13" s="128"/>
      <c r="QPD13" s="128"/>
      <c r="QPE13" s="128"/>
      <c r="QPF13" s="128"/>
      <c r="QPG13" s="128"/>
      <c r="QPH13" s="128"/>
      <c r="QPI13" s="128"/>
      <c r="QPJ13" s="128"/>
      <c r="QPK13" s="128"/>
      <c r="QPL13" s="128"/>
      <c r="QPM13" s="128"/>
      <c r="QPN13" s="128"/>
      <c r="QPO13" s="128"/>
      <c r="QPP13" s="128"/>
      <c r="QPQ13" s="128"/>
      <c r="QPR13" s="128"/>
      <c r="QPS13" s="128"/>
      <c r="QPT13" s="128"/>
      <c r="QPU13" s="128"/>
      <c r="QPV13" s="128"/>
      <c r="QPW13" s="128"/>
      <c r="QPX13" s="128"/>
      <c r="QPY13" s="128"/>
      <c r="QPZ13" s="128"/>
      <c r="QQA13" s="128"/>
      <c r="QQB13" s="128"/>
      <c r="QQC13" s="128"/>
      <c r="QQD13" s="128"/>
      <c r="QQE13" s="128"/>
      <c r="QQF13" s="128"/>
      <c r="QQG13" s="128"/>
      <c r="QQH13" s="128"/>
      <c r="QQI13" s="128"/>
      <c r="QQJ13" s="128"/>
      <c r="QQK13" s="128"/>
      <c r="QQL13" s="128"/>
      <c r="QQM13" s="128"/>
      <c r="QQN13" s="128"/>
      <c r="QQO13" s="128"/>
      <c r="QQP13" s="128"/>
      <c r="QQQ13" s="128"/>
      <c r="QQR13" s="128"/>
      <c r="QQS13" s="128"/>
      <c r="QQT13" s="128"/>
      <c r="QQU13" s="128"/>
      <c r="QQV13" s="128"/>
      <c r="QQW13" s="128"/>
      <c r="QQX13" s="128"/>
      <c r="QQY13" s="128"/>
      <c r="QQZ13" s="128"/>
      <c r="QRA13" s="128"/>
      <c r="QRB13" s="128"/>
      <c r="QRC13" s="128"/>
      <c r="QRD13" s="128"/>
      <c r="QRE13" s="128"/>
      <c r="QRF13" s="128"/>
      <c r="QRG13" s="128"/>
      <c r="QRH13" s="128"/>
      <c r="QRI13" s="128"/>
      <c r="QRJ13" s="128"/>
      <c r="QRK13" s="128"/>
      <c r="QRL13" s="128"/>
      <c r="QRM13" s="128"/>
      <c r="QRN13" s="128"/>
      <c r="QRO13" s="128"/>
      <c r="QRP13" s="128"/>
      <c r="QRQ13" s="128"/>
      <c r="QRR13" s="128"/>
      <c r="QRS13" s="128"/>
      <c r="QRT13" s="128"/>
      <c r="QRU13" s="128"/>
      <c r="QRV13" s="128"/>
      <c r="QRW13" s="128"/>
      <c r="QRX13" s="128"/>
      <c r="QRY13" s="128"/>
      <c r="QRZ13" s="128"/>
      <c r="QSA13" s="128"/>
      <c r="QSB13" s="128"/>
      <c r="QSC13" s="128"/>
      <c r="QSD13" s="128"/>
      <c r="QSE13" s="128"/>
      <c r="QSF13" s="128"/>
      <c r="QSG13" s="128"/>
      <c r="QSH13" s="128"/>
      <c r="QSI13" s="128"/>
      <c r="QSJ13" s="128"/>
      <c r="QSK13" s="128"/>
      <c r="QSL13" s="128"/>
      <c r="QSM13" s="128"/>
      <c r="QSN13" s="128"/>
      <c r="QSO13" s="128"/>
      <c r="QSP13" s="128"/>
      <c r="QSQ13" s="128"/>
      <c r="QSR13" s="128"/>
      <c r="QSS13" s="128"/>
      <c r="QST13" s="128"/>
      <c r="QSU13" s="128"/>
      <c r="QSV13" s="128"/>
      <c r="QSW13" s="128"/>
      <c r="QSX13" s="128"/>
      <c r="QSY13" s="128"/>
      <c r="QSZ13" s="128"/>
      <c r="QTA13" s="128"/>
      <c r="QTB13" s="128"/>
      <c r="QTC13" s="128"/>
      <c r="QTD13" s="128"/>
      <c r="QTE13" s="128"/>
      <c r="QTF13" s="128"/>
      <c r="QTG13" s="128"/>
      <c r="QTH13" s="128"/>
      <c r="QTI13" s="128"/>
      <c r="QTJ13" s="128"/>
      <c r="QTK13" s="128"/>
      <c r="QTL13" s="128"/>
      <c r="QTM13" s="128"/>
      <c r="QTN13" s="128"/>
      <c r="QTO13" s="128"/>
      <c r="QTP13" s="128"/>
      <c r="QTQ13" s="128"/>
      <c r="QTR13" s="128"/>
      <c r="QTS13" s="128"/>
      <c r="QTT13" s="128"/>
      <c r="QTU13" s="128"/>
      <c r="QTV13" s="128"/>
      <c r="QTW13" s="128"/>
      <c r="QTX13" s="128"/>
      <c r="QTY13" s="128"/>
      <c r="QTZ13" s="128"/>
      <c r="QUA13" s="128"/>
      <c r="QUB13" s="128"/>
      <c r="QUC13" s="128"/>
      <c r="QUD13" s="128"/>
      <c r="QUE13" s="128"/>
      <c r="QUF13" s="128"/>
      <c r="QUG13" s="128"/>
      <c r="QUH13" s="128"/>
      <c r="QUI13" s="128"/>
      <c r="QUJ13" s="128"/>
      <c r="QUK13" s="128"/>
      <c r="QUL13" s="128"/>
      <c r="QUM13" s="128"/>
      <c r="QUN13" s="128"/>
      <c r="QUO13" s="128"/>
      <c r="QUP13" s="128"/>
      <c r="QUQ13" s="128"/>
      <c r="QUR13" s="128"/>
      <c r="QUS13" s="128"/>
      <c r="QUT13" s="128"/>
      <c r="QUU13" s="128"/>
      <c r="QUV13" s="128"/>
      <c r="QUW13" s="128"/>
      <c r="QUX13" s="128"/>
      <c r="QUY13" s="128"/>
      <c r="QUZ13" s="128"/>
      <c r="QVA13" s="128"/>
      <c r="QVB13" s="128"/>
      <c r="QVC13" s="128"/>
      <c r="QVD13" s="128"/>
      <c r="QVE13" s="128"/>
      <c r="QVF13" s="128"/>
      <c r="QVG13" s="128"/>
      <c r="QVH13" s="128"/>
      <c r="QVI13" s="128"/>
      <c r="QVJ13" s="128"/>
      <c r="QVK13" s="128"/>
      <c r="QVL13" s="128"/>
      <c r="QVM13" s="128"/>
      <c r="QVN13" s="128"/>
      <c r="QVO13" s="128"/>
      <c r="QVP13" s="128"/>
      <c r="QVQ13" s="128"/>
      <c r="QVR13" s="128"/>
      <c r="QVS13" s="128"/>
      <c r="QVT13" s="128"/>
      <c r="QVU13" s="128"/>
      <c r="QVV13" s="128"/>
      <c r="QVW13" s="128"/>
      <c r="QVX13" s="128"/>
      <c r="QVY13" s="128"/>
      <c r="QVZ13" s="128"/>
      <c r="QWA13" s="128"/>
      <c r="QWB13" s="128"/>
      <c r="QWC13" s="128"/>
      <c r="QWD13" s="128"/>
      <c r="QWE13" s="128"/>
      <c r="QWF13" s="128"/>
      <c r="QWG13" s="128"/>
      <c r="QWH13" s="128"/>
      <c r="QWI13" s="128"/>
      <c r="QWJ13" s="128"/>
      <c r="QWK13" s="128"/>
      <c r="QWL13" s="128"/>
      <c r="QWM13" s="128"/>
      <c r="QWN13" s="128"/>
      <c r="QWO13" s="128"/>
      <c r="QWP13" s="128"/>
      <c r="QWQ13" s="128"/>
      <c r="QWR13" s="128"/>
      <c r="QWS13" s="128"/>
      <c r="QWT13" s="128"/>
      <c r="QWU13" s="128"/>
      <c r="QWV13" s="128"/>
      <c r="QWW13" s="128"/>
      <c r="QWX13" s="128"/>
      <c r="QWY13" s="128"/>
      <c r="QWZ13" s="128"/>
      <c r="QXA13" s="128"/>
      <c r="QXB13" s="128"/>
      <c r="QXC13" s="128"/>
      <c r="QXD13" s="128"/>
      <c r="QXE13" s="128"/>
      <c r="QXF13" s="128"/>
      <c r="QXG13" s="128"/>
      <c r="QXH13" s="128"/>
      <c r="QXI13" s="128"/>
      <c r="QXJ13" s="128"/>
      <c r="QXK13" s="128"/>
      <c r="QXL13" s="128"/>
      <c r="QXM13" s="128"/>
      <c r="QXN13" s="128"/>
      <c r="QXO13" s="128"/>
      <c r="QXP13" s="128"/>
      <c r="QXQ13" s="128"/>
      <c r="QXR13" s="128"/>
      <c r="QXS13" s="128"/>
      <c r="QXT13" s="128"/>
      <c r="QXU13" s="128"/>
      <c r="QXV13" s="128"/>
      <c r="QXW13" s="128"/>
      <c r="QXX13" s="128"/>
      <c r="QXY13" s="128"/>
      <c r="QXZ13" s="128"/>
      <c r="QYA13" s="128"/>
      <c r="QYB13" s="128"/>
      <c r="QYC13" s="128"/>
      <c r="QYD13" s="128"/>
      <c r="QYE13" s="128"/>
      <c r="QYF13" s="128"/>
      <c r="QYG13" s="128"/>
      <c r="QYH13" s="128"/>
      <c r="QYI13" s="128"/>
      <c r="QYJ13" s="128"/>
      <c r="QYK13" s="128"/>
      <c r="QYL13" s="128"/>
      <c r="QYM13" s="128"/>
      <c r="QYN13" s="128"/>
      <c r="QYO13" s="128"/>
      <c r="QYP13" s="128"/>
      <c r="QYQ13" s="128"/>
      <c r="QYR13" s="128"/>
      <c r="QYS13" s="128"/>
      <c r="QYT13" s="128"/>
      <c r="QYU13" s="128"/>
      <c r="QYV13" s="128"/>
      <c r="QYW13" s="128"/>
      <c r="QYX13" s="128"/>
      <c r="QYY13" s="128"/>
      <c r="QYZ13" s="128"/>
      <c r="QZA13" s="128"/>
      <c r="QZB13" s="128"/>
      <c r="QZC13" s="128"/>
      <c r="QZD13" s="128"/>
      <c r="QZE13" s="128"/>
      <c r="QZF13" s="128"/>
      <c r="QZG13" s="128"/>
      <c r="QZH13" s="128"/>
      <c r="QZI13" s="128"/>
      <c r="QZJ13" s="128"/>
      <c r="QZK13" s="128"/>
      <c r="QZL13" s="128"/>
      <c r="QZM13" s="128"/>
      <c r="QZN13" s="128"/>
      <c r="QZO13" s="128"/>
      <c r="QZP13" s="128"/>
      <c r="QZQ13" s="128"/>
      <c r="QZR13" s="128"/>
      <c r="QZS13" s="128"/>
      <c r="QZT13" s="128"/>
      <c r="QZU13" s="128"/>
      <c r="QZV13" s="128"/>
      <c r="QZW13" s="128"/>
      <c r="QZX13" s="128"/>
      <c r="QZY13" s="128"/>
      <c r="QZZ13" s="128"/>
      <c r="RAA13" s="128"/>
      <c r="RAB13" s="128"/>
      <c r="RAC13" s="128"/>
      <c r="RAD13" s="128"/>
      <c r="RAE13" s="128"/>
      <c r="RAF13" s="128"/>
      <c r="RAG13" s="128"/>
      <c r="RAH13" s="128"/>
      <c r="RAI13" s="128"/>
      <c r="RAJ13" s="128"/>
      <c r="RAK13" s="128"/>
      <c r="RAL13" s="128"/>
      <c r="RAM13" s="128"/>
      <c r="RAN13" s="128"/>
      <c r="RAO13" s="128"/>
      <c r="RAP13" s="128"/>
      <c r="RAQ13" s="128"/>
      <c r="RAR13" s="128"/>
      <c r="RAS13" s="128"/>
      <c r="RAT13" s="128"/>
      <c r="RAU13" s="128"/>
      <c r="RAV13" s="128"/>
      <c r="RAW13" s="128"/>
      <c r="RAX13" s="128"/>
      <c r="RAY13" s="128"/>
      <c r="RAZ13" s="128"/>
      <c r="RBA13" s="128"/>
      <c r="RBB13" s="128"/>
      <c r="RBC13" s="128"/>
      <c r="RBD13" s="128"/>
      <c r="RBE13" s="128"/>
      <c r="RBF13" s="128"/>
      <c r="RBG13" s="128"/>
      <c r="RBH13" s="128"/>
      <c r="RBI13" s="128"/>
      <c r="RBJ13" s="128"/>
      <c r="RBK13" s="128"/>
      <c r="RBL13" s="128"/>
      <c r="RBM13" s="128"/>
      <c r="RBN13" s="128"/>
      <c r="RBO13" s="128"/>
      <c r="RBP13" s="128"/>
      <c r="RBQ13" s="128"/>
      <c r="RBR13" s="128"/>
      <c r="RBS13" s="128"/>
      <c r="RBT13" s="128"/>
      <c r="RBU13" s="128"/>
      <c r="RBV13" s="128"/>
      <c r="RBW13" s="128"/>
      <c r="RBX13" s="128"/>
      <c r="RBY13" s="128"/>
      <c r="RBZ13" s="128"/>
      <c r="RCA13" s="128"/>
      <c r="RCB13" s="128"/>
      <c r="RCC13" s="128"/>
      <c r="RCD13" s="128"/>
      <c r="RCE13" s="128"/>
      <c r="RCF13" s="128"/>
      <c r="RCG13" s="128"/>
      <c r="RCH13" s="128"/>
      <c r="RCI13" s="128"/>
      <c r="RCJ13" s="128"/>
      <c r="RCK13" s="128"/>
      <c r="RCL13" s="128"/>
      <c r="RCM13" s="128"/>
      <c r="RCN13" s="128"/>
      <c r="RCO13" s="128"/>
      <c r="RCP13" s="128"/>
      <c r="RCQ13" s="128"/>
      <c r="RCR13" s="128"/>
      <c r="RCS13" s="128"/>
      <c r="RCT13" s="128"/>
      <c r="RCU13" s="128"/>
      <c r="RCV13" s="128"/>
      <c r="RCW13" s="128"/>
      <c r="RCX13" s="128"/>
      <c r="RCY13" s="128"/>
      <c r="RCZ13" s="128"/>
      <c r="RDA13" s="128"/>
      <c r="RDB13" s="128"/>
      <c r="RDC13" s="128"/>
      <c r="RDD13" s="128"/>
      <c r="RDE13" s="128"/>
      <c r="RDF13" s="128"/>
      <c r="RDG13" s="128"/>
      <c r="RDH13" s="128"/>
      <c r="RDI13" s="128"/>
      <c r="RDJ13" s="128"/>
      <c r="RDK13" s="128"/>
      <c r="RDL13" s="128"/>
      <c r="RDM13" s="128"/>
      <c r="RDN13" s="128"/>
      <c r="RDO13" s="128"/>
      <c r="RDP13" s="128"/>
      <c r="RDQ13" s="128"/>
      <c r="RDR13" s="128"/>
      <c r="RDS13" s="128"/>
      <c r="RDT13" s="128"/>
      <c r="RDU13" s="128"/>
      <c r="RDV13" s="128"/>
      <c r="RDW13" s="128"/>
      <c r="RDX13" s="128"/>
      <c r="RDY13" s="128"/>
      <c r="RDZ13" s="128"/>
      <c r="REA13" s="128"/>
      <c r="REB13" s="128"/>
      <c r="REC13" s="128"/>
      <c r="RED13" s="128"/>
      <c r="REE13" s="128"/>
      <c r="REF13" s="128"/>
      <c r="REG13" s="128"/>
      <c r="REH13" s="128"/>
      <c r="REI13" s="128"/>
      <c r="REJ13" s="128"/>
      <c r="REK13" s="128"/>
      <c r="REL13" s="128"/>
      <c r="REM13" s="128"/>
      <c r="REN13" s="128"/>
      <c r="REO13" s="128"/>
      <c r="REP13" s="128"/>
      <c r="REQ13" s="128"/>
      <c r="RER13" s="128"/>
      <c r="RES13" s="128"/>
      <c r="RET13" s="128"/>
      <c r="REU13" s="128"/>
      <c r="REV13" s="128"/>
      <c r="REW13" s="128"/>
      <c r="REX13" s="128"/>
      <c r="REY13" s="128"/>
      <c r="REZ13" s="128"/>
      <c r="RFA13" s="128"/>
      <c r="RFB13" s="128"/>
      <c r="RFC13" s="128"/>
      <c r="RFD13" s="128"/>
      <c r="RFE13" s="128"/>
      <c r="RFF13" s="128"/>
      <c r="RFG13" s="128"/>
      <c r="RFH13" s="128"/>
      <c r="RFI13" s="128"/>
      <c r="RFJ13" s="128"/>
      <c r="RFK13" s="128"/>
      <c r="RFL13" s="128"/>
      <c r="RFM13" s="128"/>
      <c r="RFN13" s="128"/>
      <c r="RFO13" s="128"/>
      <c r="RFP13" s="128"/>
      <c r="RFQ13" s="128"/>
      <c r="RFR13" s="128"/>
      <c r="RFS13" s="128"/>
      <c r="RFT13" s="128"/>
      <c r="RFU13" s="128"/>
      <c r="RFV13" s="128"/>
      <c r="RFW13" s="128"/>
      <c r="RFX13" s="128"/>
      <c r="RFY13" s="128"/>
      <c r="RFZ13" s="128"/>
      <c r="RGA13" s="128"/>
      <c r="RGB13" s="128"/>
      <c r="RGC13" s="128"/>
      <c r="RGD13" s="128"/>
      <c r="RGE13" s="128"/>
      <c r="RGF13" s="128"/>
      <c r="RGG13" s="128"/>
      <c r="RGH13" s="128"/>
      <c r="RGI13" s="128"/>
      <c r="RGJ13" s="128"/>
      <c r="RGK13" s="128"/>
      <c r="RGL13" s="128"/>
      <c r="RGM13" s="128"/>
      <c r="RGN13" s="128"/>
      <c r="RGO13" s="128"/>
      <c r="RGP13" s="128"/>
      <c r="RGQ13" s="128"/>
      <c r="RGR13" s="128"/>
      <c r="RGS13" s="128"/>
      <c r="RGT13" s="128"/>
      <c r="RGU13" s="128"/>
      <c r="RGV13" s="128"/>
      <c r="RGW13" s="128"/>
      <c r="RGX13" s="128"/>
      <c r="RGY13" s="128"/>
      <c r="RGZ13" s="128"/>
      <c r="RHA13" s="128"/>
      <c r="RHB13" s="128"/>
      <c r="RHC13" s="128"/>
      <c r="RHD13" s="128"/>
      <c r="RHE13" s="128"/>
      <c r="RHF13" s="128"/>
      <c r="RHG13" s="128"/>
      <c r="RHH13" s="128"/>
      <c r="RHI13" s="128"/>
      <c r="RHJ13" s="128"/>
      <c r="RHK13" s="128"/>
      <c r="RHL13" s="128"/>
      <c r="RHM13" s="128"/>
      <c r="RHN13" s="128"/>
      <c r="RHO13" s="128"/>
      <c r="RHP13" s="128"/>
      <c r="RHQ13" s="128"/>
      <c r="RHR13" s="128"/>
      <c r="RHS13" s="128"/>
      <c r="RHT13" s="128"/>
      <c r="RHU13" s="128"/>
      <c r="RHV13" s="128"/>
      <c r="RHW13" s="128"/>
      <c r="RHX13" s="128"/>
      <c r="RHY13" s="128"/>
      <c r="RHZ13" s="128"/>
      <c r="RIA13" s="128"/>
      <c r="RIB13" s="128"/>
      <c r="RIC13" s="128"/>
      <c r="RID13" s="128"/>
      <c r="RIE13" s="128"/>
      <c r="RIF13" s="128"/>
      <c r="RIG13" s="128"/>
      <c r="RIH13" s="128"/>
      <c r="RII13" s="128"/>
      <c r="RIJ13" s="128"/>
      <c r="RIK13" s="128"/>
      <c r="RIL13" s="128"/>
      <c r="RIM13" s="128"/>
      <c r="RIN13" s="128"/>
      <c r="RIO13" s="128"/>
      <c r="RIP13" s="128"/>
      <c r="RIQ13" s="128"/>
      <c r="RIR13" s="128"/>
      <c r="RIS13" s="128"/>
      <c r="RIT13" s="128"/>
      <c r="RIU13" s="128"/>
      <c r="RIV13" s="128"/>
      <c r="RIW13" s="128"/>
      <c r="RIX13" s="128"/>
      <c r="RIY13" s="128"/>
      <c r="RIZ13" s="128"/>
      <c r="RJA13" s="128"/>
      <c r="RJB13" s="128"/>
      <c r="RJC13" s="128"/>
      <c r="RJD13" s="128"/>
      <c r="RJE13" s="128"/>
      <c r="RJF13" s="128"/>
      <c r="RJG13" s="128"/>
      <c r="RJH13" s="128"/>
      <c r="RJI13" s="128"/>
      <c r="RJJ13" s="128"/>
      <c r="RJK13" s="128"/>
      <c r="RJL13" s="128"/>
      <c r="RJM13" s="128"/>
      <c r="RJN13" s="128"/>
      <c r="RJO13" s="128"/>
      <c r="RJP13" s="128"/>
      <c r="RJQ13" s="128"/>
      <c r="RJR13" s="128"/>
      <c r="RJS13" s="128"/>
      <c r="RJT13" s="128"/>
      <c r="RJU13" s="128"/>
      <c r="RJV13" s="128"/>
      <c r="RJW13" s="128"/>
      <c r="RJX13" s="128"/>
      <c r="RJY13" s="128"/>
      <c r="RJZ13" s="128"/>
      <c r="RKA13" s="128"/>
      <c r="RKB13" s="128"/>
      <c r="RKC13" s="128"/>
      <c r="RKD13" s="128"/>
      <c r="RKE13" s="128"/>
      <c r="RKF13" s="128"/>
      <c r="RKG13" s="128"/>
      <c r="RKH13" s="128"/>
      <c r="RKI13" s="128"/>
      <c r="RKJ13" s="128"/>
      <c r="RKK13" s="128"/>
      <c r="RKL13" s="128"/>
      <c r="RKM13" s="128"/>
      <c r="RKN13" s="128"/>
      <c r="RKO13" s="128"/>
      <c r="RKP13" s="128"/>
      <c r="RKQ13" s="128"/>
      <c r="RKR13" s="128"/>
      <c r="RKS13" s="128"/>
      <c r="RKT13" s="128"/>
      <c r="RKU13" s="128"/>
      <c r="RKV13" s="128"/>
      <c r="RKW13" s="128"/>
      <c r="RKX13" s="128"/>
      <c r="RKY13" s="128"/>
      <c r="RKZ13" s="128"/>
      <c r="RLA13" s="128"/>
      <c r="RLB13" s="128"/>
      <c r="RLC13" s="128"/>
      <c r="RLD13" s="128"/>
      <c r="RLE13" s="128"/>
      <c r="RLF13" s="128"/>
      <c r="RLG13" s="128"/>
      <c r="RLH13" s="128"/>
      <c r="RLI13" s="128"/>
      <c r="RLJ13" s="128"/>
      <c r="RLK13" s="128"/>
      <c r="RLL13" s="128"/>
      <c r="RLM13" s="128"/>
      <c r="RLN13" s="128"/>
      <c r="RLO13" s="128"/>
      <c r="RLP13" s="128"/>
      <c r="RLQ13" s="128"/>
      <c r="RLR13" s="128"/>
      <c r="RLS13" s="128"/>
      <c r="RLT13" s="128"/>
      <c r="RLU13" s="128"/>
      <c r="RLV13" s="128"/>
      <c r="RLW13" s="128"/>
      <c r="RLX13" s="128"/>
      <c r="RLY13" s="128"/>
      <c r="RLZ13" s="128"/>
      <c r="RMA13" s="128"/>
      <c r="RMB13" s="128"/>
      <c r="RMC13" s="128"/>
      <c r="RMD13" s="128"/>
      <c r="RME13" s="128"/>
      <c r="RMF13" s="128"/>
      <c r="RMG13" s="128"/>
      <c r="RMH13" s="128"/>
      <c r="RMI13" s="128"/>
      <c r="RMJ13" s="128"/>
      <c r="RMK13" s="128"/>
      <c r="RML13" s="128"/>
      <c r="RMM13" s="128"/>
      <c r="RMN13" s="128"/>
      <c r="RMO13" s="128"/>
      <c r="RMP13" s="128"/>
      <c r="RMQ13" s="128"/>
      <c r="RMR13" s="128"/>
      <c r="RMS13" s="128"/>
      <c r="RMT13" s="128"/>
      <c r="RMU13" s="128"/>
      <c r="RMV13" s="128"/>
      <c r="RMW13" s="128"/>
      <c r="RMX13" s="128"/>
      <c r="RMY13" s="128"/>
      <c r="RMZ13" s="128"/>
      <c r="RNA13" s="128"/>
      <c r="RNB13" s="128"/>
      <c r="RNC13" s="128"/>
      <c r="RND13" s="128"/>
      <c r="RNE13" s="128"/>
      <c r="RNF13" s="128"/>
      <c r="RNG13" s="128"/>
      <c r="RNH13" s="128"/>
      <c r="RNI13" s="128"/>
      <c r="RNJ13" s="128"/>
      <c r="RNK13" s="128"/>
      <c r="RNL13" s="128"/>
      <c r="RNM13" s="128"/>
      <c r="RNN13" s="128"/>
      <c r="RNO13" s="128"/>
      <c r="RNP13" s="128"/>
      <c r="RNQ13" s="128"/>
      <c r="RNR13" s="128"/>
      <c r="RNS13" s="128"/>
      <c r="RNT13" s="128"/>
      <c r="RNU13" s="128"/>
      <c r="RNV13" s="128"/>
      <c r="RNW13" s="128"/>
      <c r="RNX13" s="128"/>
      <c r="RNY13" s="128"/>
      <c r="RNZ13" s="128"/>
      <c r="ROA13" s="128"/>
      <c r="ROB13" s="128"/>
      <c r="ROC13" s="128"/>
      <c r="ROD13" s="128"/>
      <c r="ROE13" s="128"/>
      <c r="ROF13" s="128"/>
      <c r="ROG13" s="128"/>
      <c r="ROH13" s="128"/>
      <c r="ROI13" s="128"/>
      <c r="ROJ13" s="128"/>
      <c r="ROK13" s="128"/>
      <c r="ROL13" s="128"/>
      <c r="ROM13" s="128"/>
      <c r="RON13" s="128"/>
      <c r="ROO13" s="128"/>
      <c r="ROP13" s="128"/>
      <c r="ROQ13" s="128"/>
      <c r="ROR13" s="128"/>
      <c r="ROS13" s="128"/>
      <c r="ROT13" s="128"/>
      <c r="ROU13" s="128"/>
      <c r="ROV13" s="128"/>
      <c r="ROW13" s="128"/>
      <c r="ROX13" s="128"/>
      <c r="ROY13" s="128"/>
      <c r="ROZ13" s="128"/>
      <c r="RPA13" s="128"/>
      <c r="RPB13" s="128"/>
      <c r="RPC13" s="128"/>
      <c r="RPD13" s="128"/>
      <c r="RPE13" s="128"/>
      <c r="RPF13" s="128"/>
      <c r="RPG13" s="128"/>
      <c r="RPH13" s="128"/>
      <c r="RPI13" s="128"/>
      <c r="RPJ13" s="128"/>
      <c r="RPK13" s="128"/>
      <c r="RPL13" s="128"/>
      <c r="RPM13" s="128"/>
      <c r="RPN13" s="128"/>
      <c r="RPO13" s="128"/>
      <c r="RPP13" s="128"/>
      <c r="RPQ13" s="128"/>
      <c r="RPR13" s="128"/>
      <c r="RPS13" s="128"/>
      <c r="RPT13" s="128"/>
      <c r="RPU13" s="128"/>
      <c r="RPV13" s="128"/>
      <c r="RPW13" s="128"/>
      <c r="RPX13" s="128"/>
      <c r="RPY13" s="128"/>
      <c r="RPZ13" s="128"/>
      <c r="RQA13" s="128"/>
      <c r="RQB13" s="128"/>
      <c r="RQC13" s="128"/>
      <c r="RQD13" s="128"/>
      <c r="RQE13" s="128"/>
      <c r="RQF13" s="128"/>
      <c r="RQG13" s="128"/>
      <c r="RQH13" s="128"/>
      <c r="RQI13" s="128"/>
      <c r="RQJ13" s="128"/>
      <c r="RQK13" s="128"/>
      <c r="RQL13" s="128"/>
      <c r="RQM13" s="128"/>
      <c r="RQN13" s="128"/>
      <c r="RQO13" s="128"/>
      <c r="RQP13" s="128"/>
      <c r="RQQ13" s="128"/>
      <c r="RQR13" s="128"/>
      <c r="RQS13" s="128"/>
      <c r="RQT13" s="128"/>
      <c r="RQU13" s="128"/>
      <c r="RQV13" s="128"/>
      <c r="RQW13" s="128"/>
      <c r="RQX13" s="128"/>
      <c r="RQY13" s="128"/>
      <c r="RQZ13" s="128"/>
      <c r="RRA13" s="128"/>
      <c r="RRB13" s="128"/>
      <c r="RRC13" s="128"/>
      <c r="RRD13" s="128"/>
      <c r="RRE13" s="128"/>
      <c r="RRF13" s="128"/>
      <c r="RRG13" s="128"/>
      <c r="RRH13" s="128"/>
      <c r="RRI13" s="128"/>
      <c r="RRJ13" s="128"/>
      <c r="RRK13" s="128"/>
      <c r="RRL13" s="128"/>
      <c r="RRM13" s="128"/>
      <c r="RRN13" s="128"/>
      <c r="RRO13" s="128"/>
      <c r="RRP13" s="128"/>
      <c r="RRQ13" s="128"/>
      <c r="RRR13" s="128"/>
      <c r="RRS13" s="128"/>
      <c r="RRT13" s="128"/>
      <c r="RRU13" s="128"/>
      <c r="RRV13" s="128"/>
      <c r="RRW13" s="128"/>
      <c r="RRX13" s="128"/>
      <c r="RRY13" s="128"/>
      <c r="RRZ13" s="128"/>
      <c r="RSA13" s="128"/>
      <c r="RSB13" s="128"/>
      <c r="RSC13" s="128"/>
      <c r="RSD13" s="128"/>
      <c r="RSE13" s="128"/>
      <c r="RSF13" s="128"/>
      <c r="RSG13" s="128"/>
      <c r="RSH13" s="128"/>
      <c r="RSI13" s="128"/>
      <c r="RSJ13" s="128"/>
      <c r="RSK13" s="128"/>
      <c r="RSL13" s="128"/>
      <c r="RSM13" s="128"/>
      <c r="RSN13" s="128"/>
      <c r="RSO13" s="128"/>
      <c r="RSP13" s="128"/>
      <c r="RSQ13" s="128"/>
      <c r="RSR13" s="128"/>
      <c r="RSS13" s="128"/>
      <c r="RST13" s="128"/>
      <c r="RSU13" s="128"/>
      <c r="RSV13" s="128"/>
      <c r="RSW13" s="128"/>
      <c r="RSX13" s="128"/>
      <c r="RSY13" s="128"/>
      <c r="RSZ13" s="128"/>
      <c r="RTA13" s="128"/>
      <c r="RTB13" s="128"/>
      <c r="RTC13" s="128"/>
      <c r="RTD13" s="128"/>
      <c r="RTE13" s="128"/>
      <c r="RTF13" s="128"/>
      <c r="RTG13" s="128"/>
      <c r="RTH13" s="128"/>
      <c r="RTI13" s="128"/>
      <c r="RTJ13" s="128"/>
      <c r="RTK13" s="128"/>
      <c r="RTL13" s="128"/>
      <c r="RTM13" s="128"/>
      <c r="RTN13" s="128"/>
      <c r="RTO13" s="128"/>
      <c r="RTP13" s="128"/>
      <c r="RTQ13" s="128"/>
      <c r="RTR13" s="128"/>
      <c r="RTS13" s="128"/>
      <c r="RTT13" s="128"/>
      <c r="RTU13" s="128"/>
      <c r="RTV13" s="128"/>
      <c r="RTW13" s="128"/>
      <c r="RTX13" s="128"/>
      <c r="RTY13" s="128"/>
      <c r="RTZ13" s="128"/>
      <c r="RUA13" s="128"/>
      <c r="RUB13" s="128"/>
      <c r="RUC13" s="128"/>
      <c r="RUD13" s="128"/>
      <c r="RUE13" s="128"/>
      <c r="RUF13" s="128"/>
      <c r="RUG13" s="128"/>
      <c r="RUH13" s="128"/>
      <c r="RUI13" s="128"/>
      <c r="RUJ13" s="128"/>
      <c r="RUK13" s="128"/>
      <c r="RUL13" s="128"/>
      <c r="RUM13" s="128"/>
      <c r="RUN13" s="128"/>
      <c r="RUO13" s="128"/>
      <c r="RUP13" s="128"/>
      <c r="RUQ13" s="128"/>
      <c r="RUR13" s="128"/>
      <c r="RUS13" s="128"/>
      <c r="RUT13" s="128"/>
      <c r="RUU13" s="128"/>
      <c r="RUV13" s="128"/>
      <c r="RUW13" s="128"/>
      <c r="RUX13" s="128"/>
      <c r="RUY13" s="128"/>
      <c r="RUZ13" s="128"/>
      <c r="RVA13" s="128"/>
      <c r="RVB13" s="128"/>
      <c r="RVC13" s="128"/>
      <c r="RVD13" s="128"/>
      <c r="RVE13" s="128"/>
      <c r="RVF13" s="128"/>
      <c r="RVG13" s="128"/>
      <c r="RVH13" s="128"/>
      <c r="RVI13" s="128"/>
      <c r="RVJ13" s="128"/>
      <c r="RVK13" s="128"/>
      <c r="RVL13" s="128"/>
      <c r="RVM13" s="128"/>
      <c r="RVN13" s="128"/>
      <c r="RVO13" s="128"/>
      <c r="RVP13" s="128"/>
      <c r="RVQ13" s="128"/>
      <c r="RVR13" s="128"/>
      <c r="RVS13" s="128"/>
      <c r="RVT13" s="128"/>
      <c r="RVU13" s="128"/>
      <c r="RVV13" s="128"/>
      <c r="RVW13" s="128"/>
      <c r="RVX13" s="128"/>
      <c r="RVY13" s="128"/>
      <c r="RVZ13" s="128"/>
      <c r="RWA13" s="128"/>
      <c r="RWB13" s="128"/>
      <c r="RWC13" s="128"/>
      <c r="RWD13" s="128"/>
      <c r="RWE13" s="128"/>
      <c r="RWF13" s="128"/>
      <c r="RWG13" s="128"/>
      <c r="RWH13" s="128"/>
      <c r="RWI13" s="128"/>
      <c r="RWJ13" s="128"/>
      <c r="RWK13" s="128"/>
      <c r="RWL13" s="128"/>
      <c r="RWM13" s="128"/>
      <c r="RWN13" s="128"/>
      <c r="RWO13" s="128"/>
      <c r="RWP13" s="128"/>
      <c r="RWQ13" s="128"/>
      <c r="RWR13" s="128"/>
      <c r="RWS13" s="128"/>
      <c r="RWT13" s="128"/>
      <c r="RWU13" s="128"/>
      <c r="RWV13" s="128"/>
      <c r="RWW13" s="128"/>
      <c r="RWX13" s="128"/>
      <c r="RWY13" s="128"/>
      <c r="RWZ13" s="128"/>
      <c r="RXA13" s="128"/>
      <c r="RXB13" s="128"/>
      <c r="RXC13" s="128"/>
      <c r="RXD13" s="128"/>
      <c r="RXE13" s="128"/>
      <c r="RXF13" s="128"/>
      <c r="RXG13" s="128"/>
      <c r="RXH13" s="128"/>
      <c r="RXI13" s="128"/>
      <c r="RXJ13" s="128"/>
      <c r="RXK13" s="128"/>
      <c r="RXL13" s="128"/>
      <c r="RXM13" s="128"/>
      <c r="RXN13" s="128"/>
      <c r="RXO13" s="128"/>
      <c r="RXP13" s="128"/>
      <c r="RXQ13" s="128"/>
      <c r="RXR13" s="128"/>
      <c r="RXS13" s="128"/>
      <c r="RXT13" s="128"/>
      <c r="RXU13" s="128"/>
      <c r="RXV13" s="128"/>
      <c r="RXW13" s="128"/>
      <c r="RXX13" s="128"/>
      <c r="RXY13" s="128"/>
      <c r="RXZ13" s="128"/>
      <c r="RYA13" s="128"/>
      <c r="RYB13" s="128"/>
      <c r="RYC13" s="128"/>
      <c r="RYD13" s="128"/>
      <c r="RYE13" s="128"/>
      <c r="RYF13" s="128"/>
      <c r="RYG13" s="128"/>
      <c r="RYH13" s="128"/>
      <c r="RYI13" s="128"/>
      <c r="RYJ13" s="128"/>
      <c r="RYK13" s="128"/>
      <c r="RYL13" s="128"/>
      <c r="RYM13" s="128"/>
      <c r="RYN13" s="128"/>
      <c r="RYO13" s="128"/>
      <c r="RYP13" s="128"/>
      <c r="RYQ13" s="128"/>
      <c r="RYR13" s="128"/>
      <c r="RYS13" s="128"/>
      <c r="RYT13" s="128"/>
      <c r="RYU13" s="128"/>
      <c r="RYV13" s="128"/>
      <c r="RYW13" s="128"/>
      <c r="RYX13" s="128"/>
      <c r="RYY13" s="128"/>
      <c r="RYZ13" s="128"/>
      <c r="RZA13" s="128"/>
      <c r="RZB13" s="128"/>
      <c r="RZC13" s="128"/>
      <c r="RZD13" s="128"/>
      <c r="RZE13" s="128"/>
      <c r="RZF13" s="128"/>
      <c r="RZG13" s="128"/>
      <c r="RZH13" s="128"/>
      <c r="RZI13" s="128"/>
      <c r="RZJ13" s="128"/>
      <c r="RZK13" s="128"/>
      <c r="RZL13" s="128"/>
      <c r="RZM13" s="128"/>
      <c r="RZN13" s="128"/>
      <c r="RZO13" s="128"/>
      <c r="RZP13" s="128"/>
      <c r="RZQ13" s="128"/>
      <c r="RZR13" s="128"/>
      <c r="RZS13" s="128"/>
      <c r="RZT13" s="128"/>
      <c r="RZU13" s="128"/>
      <c r="RZV13" s="128"/>
      <c r="RZW13" s="128"/>
      <c r="RZX13" s="128"/>
      <c r="RZY13" s="128"/>
      <c r="RZZ13" s="128"/>
      <c r="SAA13" s="128"/>
      <c r="SAB13" s="128"/>
      <c r="SAC13" s="128"/>
      <c r="SAD13" s="128"/>
      <c r="SAE13" s="128"/>
      <c r="SAF13" s="128"/>
      <c r="SAG13" s="128"/>
      <c r="SAH13" s="128"/>
      <c r="SAI13" s="128"/>
      <c r="SAJ13" s="128"/>
      <c r="SAK13" s="128"/>
      <c r="SAL13" s="128"/>
      <c r="SAM13" s="128"/>
      <c r="SAN13" s="128"/>
      <c r="SAO13" s="128"/>
      <c r="SAP13" s="128"/>
      <c r="SAQ13" s="128"/>
      <c r="SAR13" s="128"/>
      <c r="SAS13" s="128"/>
      <c r="SAT13" s="128"/>
      <c r="SAU13" s="128"/>
      <c r="SAV13" s="128"/>
      <c r="SAW13" s="128"/>
      <c r="SAX13" s="128"/>
      <c r="SAY13" s="128"/>
      <c r="SAZ13" s="128"/>
      <c r="SBA13" s="128"/>
      <c r="SBB13" s="128"/>
      <c r="SBC13" s="128"/>
      <c r="SBD13" s="128"/>
      <c r="SBE13" s="128"/>
      <c r="SBF13" s="128"/>
      <c r="SBG13" s="128"/>
      <c r="SBH13" s="128"/>
      <c r="SBI13" s="128"/>
      <c r="SBJ13" s="128"/>
      <c r="SBK13" s="128"/>
      <c r="SBL13" s="128"/>
      <c r="SBM13" s="128"/>
      <c r="SBN13" s="128"/>
      <c r="SBO13" s="128"/>
      <c r="SBP13" s="128"/>
      <c r="SBQ13" s="128"/>
      <c r="SBR13" s="128"/>
      <c r="SBS13" s="128"/>
      <c r="SBT13" s="128"/>
      <c r="SBU13" s="128"/>
      <c r="SBV13" s="128"/>
      <c r="SBW13" s="128"/>
      <c r="SBX13" s="128"/>
      <c r="SBY13" s="128"/>
      <c r="SBZ13" s="128"/>
      <c r="SCA13" s="128"/>
      <c r="SCB13" s="128"/>
      <c r="SCC13" s="128"/>
      <c r="SCD13" s="128"/>
      <c r="SCE13" s="128"/>
      <c r="SCF13" s="128"/>
      <c r="SCG13" s="128"/>
      <c r="SCH13" s="128"/>
      <c r="SCI13" s="128"/>
      <c r="SCJ13" s="128"/>
      <c r="SCK13" s="128"/>
      <c r="SCL13" s="128"/>
      <c r="SCM13" s="128"/>
      <c r="SCN13" s="128"/>
      <c r="SCO13" s="128"/>
      <c r="SCP13" s="128"/>
      <c r="SCQ13" s="128"/>
      <c r="SCR13" s="128"/>
      <c r="SCS13" s="128"/>
      <c r="SCT13" s="128"/>
      <c r="SCU13" s="128"/>
      <c r="SCV13" s="128"/>
      <c r="SCW13" s="128"/>
      <c r="SCX13" s="128"/>
      <c r="SCY13" s="128"/>
      <c r="SCZ13" s="128"/>
      <c r="SDA13" s="128"/>
      <c r="SDB13" s="128"/>
      <c r="SDC13" s="128"/>
      <c r="SDD13" s="128"/>
      <c r="SDE13" s="128"/>
      <c r="SDF13" s="128"/>
      <c r="SDG13" s="128"/>
      <c r="SDH13" s="128"/>
      <c r="SDI13" s="128"/>
      <c r="SDJ13" s="128"/>
      <c r="SDK13" s="128"/>
      <c r="SDL13" s="128"/>
      <c r="SDM13" s="128"/>
      <c r="SDN13" s="128"/>
      <c r="SDO13" s="128"/>
      <c r="SDP13" s="128"/>
      <c r="SDQ13" s="128"/>
      <c r="SDR13" s="128"/>
      <c r="SDS13" s="128"/>
      <c r="SDT13" s="128"/>
      <c r="SDU13" s="128"/>
      <c r="SDV13" s="128"/>
      <c r="SDW13" s="128"/>
      <c r="SDX13" s="128"/>
      <c r="SDY13" s="128"/>
      <c r="SDZ13" s="128"/>
      <c r="SEA13" s="128"/>
      <c r="SEB13" s="128"/>
      <c r="SEC13" s="128"/>
      <c r="SED13" s="128"/>
      <c r="SEE13" s="128"/>
      <c r="SEF13" s="128"/>
      <c r="SEG13" s="128"/>
      <c r="SEH13" s="128"/>
      <c r="SEI13" s="128"/>
      <c r="SEJ13" s="128"/>
      <c r="SEK13" s="128"/>
      <c r="SEL13" s="128"/>
      <c r="SEM13" s="128"/>
      <c r="SEN13" s="128"/>
      <c r="SEO13" s="128"/>
      <c r="SEP13" s="128"/>
      <c r="SEQ13" s="128"/>
      <c r="SER13" s="128"/>
      <c r="SES13" s="128"/>
      <c r="SET13" s="128"/>
      <c r="SEU13" s="128"/>
      <c r="SEV13" s="128"/>
      <c r="SEW13" s="128"/>
      <c r="SEX13" s="128"/>
      <c r="SEY13" s="128"/>
      <c r="SEZ13" s="128"/>
      <c r="SFA13" s="128"/>
      <c r="SFB13" s="128"/>
      <c r="SFC13" s="128"/>
      <c r="SFD13" s="128"/>
      <c r="SFE13" s="128"/>
      <c r="SFF13" s="128"/>
      <c r="SFG13" s="128"/>
      <c r="SFH13" s="128"/>
      <c r="SFI13" s="128"/>
      <c r="SFJ13" s="128"/>
      <c r="SFK13" s="128"/>
      <c r="SFL13" s="128"/>
      <c r="SFM13" s="128"/>
      <c r="SFN13" s="128"/>
      <c r="SFO13" s="128"/>
      <c r="SFP13" s="128"/>
      <c r="SFQ13" s="128"/>
      <c r="SFR13" s="128"/>
      <c r="SFS13" s="128"/>
      <c r="SFT13" s="128"/>
      <c r="SFU13" s="128"/>
      <c r="SFV13" s="128"/>
      <c r="SFW13" s="128"/>
      <c r="SFX13" s="128"/>
      <c r="SFY13" s="128"/>
      <c r="SFZ13" s="128"/>
      <c r="SGA13" s="128"/>
      <c r="SGB13" s="128"/>
      <c r="SGC13" s="128"/>
      <c r="SGD13" s="128"/>
      <c r="SGE13" s="128"/>
      <c r="SGF13" s="128"/>
      <c r="SGG13" s="128"/>
      <c r="SGH13" s="128"/>
      <c r="SGI13" s="128"/>
      <c r="SGJ13" s="128"/>
      <c r="SGK13" s="128"/>
      <c r="SGL13" s="128"/>
      <c r="SGM13" s="128"/>
      <c r="SGN13" s="128"/>
      <c r="SGO13" s="128"/>
      <c r="SGP13" s="128"/>
      <c r="SGQ13" s="128"/>
      <c r="SGR13" s="128"/>
      <c r="SGS13" s="128"/>
      <c r="SGT13" s="128"/>
      <c r="SGU13" s="128"/>
      <c r="SGV13" s="128"/>
      <c r="SGW13" s="128"/>
      <c r="SGX13" s="128"/>
      <c r="SGY13" s="128"/>
      <c r="SGZ13" s="128"/>
      <c r="SHA13" s="128"/>
      <c r="SHB13" s="128"/>
      <c r="SHC13" s="128"/>
      <c r="SHD13" s="128"/>
      <c r="SHE13" s="128"/>
      <c r="SHF13" s="128"/>
      <c r="SHG13" s="128"/>
      <c r="SHH13" s="128"/>
      <c r="SHI13" s="128"/>
      <c r="SHJ13" s="128"/>
      <c r="SHK13" s="128"/>
      <c r="SHL13" s="128"/>
      <c r="SHM13" s="128"/>
      <c r="SHN13" s="128"/>
      <c r="SHO13" s="128"/>
      <c r="SHP13" s="128"/>
      <c r="SHQ13" s="128"/>
      <c r="SHR13" s="128"/>
      <c r="SHS13" s="128"/>
      <c r="SHT13" s="128"/>
      <c r="SHU13" s="128"/>
      <c r="SHV13" s="128"/>
      <c r="SHW13" s="128"/>
      <c r="SHX13" s="128"/>
      <c r="SHY13" s="128"/>
      <c r="SHZ13" s="128"/>
      <c r="SIA13" s="128"/>
      <c r="SIB13" s="128"/>
      <c r="SIC13" s="128"/>
      <c r="SID13" s="128"/>
      <c r="SIE13" s="128"/>
      <c r="SIF13" s="128"/>
      <c r="SIG13" s="128"/>
      <c r="SIH13" s="128"/>
      <c r="SII13" s="128"/>
      <c r="SIJ13" s="128"/>
      <c r="SIK13" s="128"/>
      <c r="SIL13" s="128"/>
      <c r="SIM13" s="128"/>
      <c r="SIN13" s="128"/>
      <c r="SIO13" s="128"/>
      <c r="SIP13" s="128"/>
      <c r="SIQ13" s="128"/>
      <c r="SIR13" s="128"/>
      <c r="SIS13" s="128"/>
      <c r="SIT13" s="128"/>
      <c r="SIU13" s="128"/>
      <c r="SIV13" s="128"/>
      <c r="SIW13" s="128"/>
      <c r="SIX13" s="128"/>
      <c r="SIY13" s="128"/>
      <c r="SIZ13" s="128"/>
      <c r="SJA13" s="128"/>
      <c r="SJB13" s="128"/>
      <c r="SJC13" s="128"/>
      <c r="SJD13" s="128"/>
      <c r="SJE13" s="128"/>
      <c r="SJF13" s="128"/>
      <c r="SJG13" s="128"/>
      <c r="SJH13" s="128"/>
      <c r="SJI13" s="128"/>
      <c r="SJJ13" s="128"/>
      <c r="SJK13" s="128"/>
      <c r="SJL13" s="128"/>
      <c r="SJM13" s="128"/>
      <c r="SJN13" s="128"/>
      <c r="SJO13" s="128"/>
      <c r="SJP13" s="128"/>
      <c r="SJQ13" s="128"/>
      <c r="SJR13" s="128"/>
      <c r="SJS13" s="128"/>
      <c r="SJT13" s="128"/>
      <c r="SJU13" s="128"/>
      <c r="SJV13" s="128"/>
      <c r="SJW13" s="128"/>
      <c r="SJX13" s="128"/>
      <c r="SJY13" s="128"/>
      <c r="SJZ13" s="128"/>
      <c r="SKA13" s="128"/>
      <c r="SKB13" s="128"/>
      <c r="SKC13" s="128"/>
      <c r="SKD13" s="128"/>
      <c r="SKE13" s="128"/>
      <c r="SKF13" s="128"/>
      <c r="SKG13" s="128"/>
      <c r="SKH13" s="128"/>
      <c r="SKI13" s="128"/>
      <c r="SKJ13" s="128"/>
      <c r="SKK13" s="128"/>
      <c r="SKL13" s="128"/>
      <c r="SKM13" s="128"/>
      <c r="SKN13" s="128"/>
      <c r="SKO13" s="128"/>
      <c r="SKP13" s="128"/>
      <c r="SKQ13" s="128"/>
      <c r="SKR13" s="128"/>
      <c r="SKS13" s="128"/>
      <c r="SKT13" s="128"/>
      <c r="SKU13" s="128"/>
      <c r="SKV13" s="128"/>
      <c r="SKW13" s="128"/>
      <c r="SKX13" s="128"/>
      <c r="SKY13" s="128"/>
      <c r="SKZ13" s="128"/>
      <c r="SLA13" s="128"/>
      <c r="SLB13" s="128"/>
      <c r="SLC13" s="128"/>
      <c r="SLD13" s="128"/>
      <c r="SLE13" s="128"/>
      <c r="SLF13" s="128"/>
      <c r="SLG13" s="128"/>
      <c r="SLH13" s="128"/>
      <c r="SLI13" s="128"/>
      <c r="SLJ13" s="128"/>
      <c r="SLK13" s="128"/>
      <c r="SLL13" s="128"/>
      <c r="SLM13" s="128"/>
      <c r="SLN13" s="128"/>
      <c r="SLO13" s="128"/>
      <c r="SLP13" s="128"/>
      <c r="SLQ13" s="128"/>
      <c r="SLR13" s="128"/>
      <c r="SLS13" s="128"/>
      <c r="SLT13" s="128"/>
      <c r="SLU13" s="128"/>
      <c r="SLV13" s="128"/>
      <c r="SLW13" s="128"/>
      <c r="SLX13" s="128"/>
      <c r="SLY13" s="128"/>
      <c r="SLZ13" s="128"/>
      <c r="SMA13" s="128"/>
      <c r="SMB13" s="128"/>
      <c r="SMC13" s="128"/>
      <c r="SMD13" s="128"/>
      <c r="SME13" s="128"/>
      <c r="SMF13" s="128"/>
      <c r="SMG13" s="128"/>
      <c r="SMH13" s="128"/>
      <c r="SMI13" s="128"/>
      <c r="SMJ13" s="128"/>
      <c r="SMK13" s="128"/>
      <c r="SML13" s="128"/>
      <c r="SMM13" s="128"/>
      <c r="SMN13" s="128"/>
      <c r="SMO13" s="128"/>
      <c r="SMP13" s="128"/>
      <c r="SMQ13" s="128"/>
      <c r="SMR13" s="128"/>
      <c r="SMS13" s="128"/>
      <c r="SMT13" s="128"/>
      <c r="SMU13" s="128"/>
      <c r="SMV13" s="128"/>
      <c r="SMW13" s="128"/>
      <c r="SMX13" s="128"/>
      <c r="SMY13" s="128"/>
      <c r="SMZ13" s="128"/>
      <c r="SNA13" s="128"/>
      <c r="SNB13" s="128"/>
      <c r="SNC13" s="128"/>
      <c r="SND13" s="128"/>
      <c r="SNE13" s="128"/>
      <c r="SNF13" s="128"/>
      <c r="SNG13" s="128"/>
      <c r="SNH13" s="128"/>
      <c r="SNI13" s="128"/>
      <c r="SNJ13" s="128"/>
      <c r="SNK13" s="128"/>
      <c r="SNL13" s="128"/>
      <c r="SNM13" s="128"/>
      <c r="SNN13" s="128"/>
      <c r="SNO13" s="128"/>
      <c r="SNP13" s="128"/>
      <c r="SNQ13" s="128"/>
      <c r="SNR13" s="128"/>
      <c r="SNS13" s="128"/>
      <c r="SNT13" s="128"/>
      <c r="SNU13" s="128"/>
      <c r="SNV13" s="128"/>
      <c r="SNW13" s="128"/>
      <c r="SNX13" s="128"/>
      <c r="SNY13" s="128"/>
      <c r="SNZ13" s="128"/>
      <c r="SOA13" s="128"/>
      <c r="SOB13" s="128"/>
      <c r="SOC13" s="128"/>
      <c r="SOD13" s="128"/>
      <c r="SOE13" s="128"/>
      <c r="SOF13" s="128"/>
      <c r="SOG13" s="128"/>
      <c r="SOH13" s="128"/>
      <c r="SOI13" s="128"/>
      <c r="SOJ13" s="128"/>
      <c r="SOK13" s="128"/>
      <c r="SOL13" s="128"/>
      <c r="SOM13" s="128"/>
      <c r="SON13" s="128"/>
      <c r="SOO13" s="128"/>
      <c r="SOP13" s="128"/>
      <c r="SOQ13" s="128"/>
      <c r="SOR13" s="128"/>
      <c r="SOS13" s="128"/>
      <c r="SOT13" s="128"/>
      <c r="SOU13" s="128"/>
      <c r="SOV13" s="128"/>
      <c r="SOW13" s="128"/>
      <c r="SOX13" s="128"/>
      <c r="SOY13" s="128"/>
      <c r="SOZ13" s="128"/>
      <c r="SPA13" s="128"/>
      <c r="SPB13" s="128"/>
      <c r="SPC13" s="128"/>
      <c r="SPD13" s="128"/>
      <c r="SPE13" s="128"/>
      <c r="SPF13" s="128"/>
      <c r="SPG13" s="128"/>
      <c r="SPH13" s="128"/>
      <c r="SPI13" s="128"/>
      <c r="SPJ13" s="128"/>
      <c r="SPK13" s="128"/>
      <c r="SPL13" s="128"/>
      <c r="SPM13" s="128"/>
      <c r="SPN13" s="128"/>
      <c r="SPO13" s="128"/>
      <c r="SPP13" s="128"/>
      <c r="SPQ13" s="128"/>
      <c r="SPR13" s="128"/>
      <c r="SPS13" s="128"/>
      <c r="SPT13" s="128"/>
      <c r="SPU13" s="128"/>
      <c r="SPV13" s="128"/>
      <c r="SPW13" s="128"/>
      <c r="SPX13" s="128"/>
      <c r="SPY13" s="128"/>
      <c r="SPZ13" s="128"/>
      <c r="SQA13" s="128"/>
      <c r="SQB13" s="128"/>
      <c r="SQC13" s="128"/>
      <c r="SQD13" s="128"/>
      <c r="SQE13" s="128"/>
      <c r="SQF13" s="128"/>
      <c r="SQG13" s="128"/>
      <c r="SQH13" s="128"/>
      <c r="SQI13" s="128"/>
      <c r="SQJ13" s="128"/>
      <c r="SQK13" s="128"/>
      <c r="SQL13" s="128"/>
      <c r="SQM13" s="128"/>
      <c r="SQN13" s="128"/>
      <c r="SQO13" s="128"/>
      <c r="SQP13" s="128"/>
      <c r="SQQ13" s="128"/>
      <c r="SQR13" s="128"/>
      <c r="SQS13" s="128"/>
      <c r="SQT13" s="128"/>
      <c r="SQU13" s="128"/>
      <c r="SQV13" s="128"/>
      <c r="SQW13" s="128"/>
      <c r="SQX13" s="128"/>
      <c r="SQY13" s="128"/>
      <c r="SQZ13" s="128"/>
      <c r="SRA13" s="128"/>
      <c r="SRB13" s="128"/>
      <c r="SRC13" s="128"/>
      <c r="SRD13" s="128"/>
      <c r="SRE13" s="128"/>
      <c r="SRF13" s="128"/>
      <c r="SRG13" s="128"/>
      <c r="SRH13" s="128"/>
      <c r="SRI13" s="128"/>
      <c r="SRJ13" s="128"/>
      <c r="SRK13" s="128"/>
      <c r="SRL13" s="128"/>
      <c r="SRM13" s="128"/>
      <c r="SRN13" s="128"/>
      <c r="SRO13" s="128"/>
      <c r="SRP13" s="128"/>
      <c r="SRQ13" s="128"/>
      <c r="SRR13" s="128"/>
      <c r="SRS13" s="128"/>
      <c r="SRT13" s="128"/>
      <c r="SRU13" s="128"/>
      <c r="SRV13" s="128"/>
      <c r="SRW13" s="128"/>
      <c r="SRX13" s="128"/>
      <c r="SRY13" s="128"/>
      <c r="SRZ13" s="128"/>
      <c r="SSA13" s="128"/>
      <c r="SSB13" s="128"/>
      <c r="SSC13" s="128"/>
      <c r="SSD13" s="128"/>
      <c r="SSE13" s="128"/>
      <c r="SSF13" s="128"/>
      <c r="SSG13" s="128"/>
      <c r="SSH13" s="128"/>
      <c r="SSI13" s="128"/>
      <c r="SSJ13" s="128"/>
      <c r="SSK13" s="128"/>
      <c r="SSL13" s="128"/>
      <c r="SSM13" s="128"/>
      <c r="SSN13" s="128"/>
      <c r="SSO13" s="128"/>
      <c r="SSP13" s="128"/>
      <c r="SSQ13" s="128"/>
      <c r="SSR13" s="128"/>
      <c r="SSS13" s="128"/>
      <c r="SST13" s="128"/>
      <c r="SSU13" s="128"/>
      <c r="SSV13" s="128"/>
      <c r="SSW13" s="128"/>
      <c r="SSX13" s="128"/>
      <c r="SSY13" s="128"/>
      <c r="SSZ13" s="128"/>
      <c r="STA13" s="128"/>
      <c r="STB13" s="128"/>
      <c r="STC13" s="128"/>
      <c r="STD13" s="128"/>
      <c r="STE13" s="128"/>
      <c r="STF13" s="128"/>
      <c r="STG13" s="128"/>
      <c r="STH13" s="128"/>
      <c r="STI13" s="128"/>
      <c r="STJ13" s="128"/>
      <c r="STK13" s="128"/>
      <c r="STL13" s="128"/>
      <c r="STM13" s="128"/>
      <c r="STN13" s="128"/>
      <c r="STO13" s="128"/>
      <c r="STP13" s="128"/>
      <c r="STQ13" s="128"/>
      <c r="STR13" s="128"/>
      <c r="STS13" s="128"/>
      <c r="STT13" s="128"/>
      <c r="STU13" s="128"/>
      <c r="STV13" s="128"/>
      <c r="STW13" s="128"/>
      <c r="STX13" s="128"/>
      <c r="STY13" s="128"/>
      <c r="STZ13" s="128"/>
      <c r="SUA13" s="128"/>
      <c r="SUB13" s="128"/>
      <c r="SUC13" s="128"/>
      <c r="SUD13" s="128"/>
      <c r="SUE13" s="128"/>
      <c r="SUF13" s="128"/>
      <c r="SUG13" s="128"/>
      <c r="SUH13" s="128"/>
      <c r="SUI13" s="128"/>
      <c r="SUJ13" s="128"/>
      <c r="SUK13" s="128"/>
      <c r="SUL13" s="128"/>
      <c r="SUM13" s="128"/>
      <c r="SUN13" s="128"/>
      <c r="SUO13" s="128"/>
      <c r="SUP13" s="128"/>
      <c r="SUQ13" s="128"/>
      <c r="SUR13" s="128"/>
      <c r="SUS13" s="128"/>
      <c r="SUT13" s="128"/>
      <c r="SUU13" s="128"/>
      <c r="SUV13" s="128"/>
      <c r="SUW13" s="128"/>
      <c r="SUX13" s="128"/>
      <c r="SUY13" s="128"/>
      <c r="SUZ13" s="128"/>
      <c r="SVA13" s="128"/>
      <c r="SVB13" s="128"/>
      <c r="SVC13" s="128"/>
      <c r="SVD13" s="128"/>
      <c r="SVE13" s="128"/>
      <c r="SVF13" s="128"/>
      <c r="SVG13" s="128"/>
      <c r="SVH13" s="128"/>
      <c r="SVI13" s="128"/>
      <c r="SVJ13" s="128"/>
      <c r="SVK13" s="128"/>
      <c r="SVL13" s="128"/>
      <c r="SVM13" s="128"/>
      <c r="SVN13" s="128"/>
      <c r="SVO13" s="128"/>
      <c r="SVP13" s="128"/>
      <c r="SVQ13" s="128"/>
      <c r="SVR13" s="128"/>
      <c r="SVS13" s="128"/>
      <c r="SVT13" s="128"/>
      <c r="SVU13" s="128"/>
      <c r="SVV13" s="128"/>
      <c r="SVW13" s="128"/>
      <c r="SVX13" s="128"/>
      <c r="SVY13" s="128"/>
      <c r="SVZ13" s="128"/>
      <c r="SWA13" s="128"/>
      <c r="SWB13" s="128"/>
      <c r="SWC13" s="128"/>
      <c r="SWD13" s="128"/>
      <c r="SWE13" s="128"/>
      <c r="SWF13" s="128"/>
      <c r="SWG13" s="128"/>
      <c r="SWH13" s="128"/>
      <c r="SWI13" s="128"/>
      <c r="SWJ13" s="128"/>
      <c r="SWK13" s="128"/>
      <c r="SWL13" s="128"/>
      <c r="SWM13" s="128"/>
      <c r="SWN13" s="128"/>
      <c r="SWO13" s="128"/>
      <c r="SWP13" s="128"/>
      <c r="SWQ13" s="128"/>
      <c r="SWR13" s="128"/>
      <c r="SWS13" s="128"/>
      <c r="SWT13" s="128"/>
      <c r="SWU13" s="128"/>
      <c r="SWV13" s="128"/>
      <c r="SWW13" s="128"/>
      <c r="SWX13" s="128"/>
      <c r="SWY13" s="128"/>
      <c r="SWZ13" s="128"/>
      <c r="SXA13" s="128"/>
      <c r="SXB13" s="128"/>
      <c r="SXC13" s="128"/>
      <c r="SXD13" s="128"/>
      <c r="SXE13" s="128"/>
      <c r="SXF13" s="128"/>
      <c r="SXG13" s="128"/>
      <c r="SXH13" s="128"/>
      <c r="SXI13" s="128"/>
      <c r="SXJ13" s="128"/>
      <c r="SXK13" s="128"/>
      <c r="SXL13" s="128"/>
      <c r="SXM13" s="128"/>
      <c r="SXN13" s="128"/>
      <c r="SXO13" s="128"/>
      <c r="SXP13" s="128"/>
      <c r="SXQ13" s="128"/>
      <c r="SXR13" s="128"/>
      <c r="SXS13" s="128"/>
      <c r="SXT13" s="128"/>
      <c r="SXU13" s="128"/>
      <c r="SXV13" s="128"/>
      <c r="SXW13" s="128"/>
      <c r="SXX13" s="128"/>
      <c r="SXY13" s="128"/>
      <c r="SXZ13" s="128"/>
      <c r="SYA13" s="128"/>
      <c r="SYB13" s="128"/>
      <c r="SYC13" s="128"/>
      <c r="SYD13" s="128"/>
      <c r="SYE13" s="128"/>
      <c r="SYF13" s="128"/>
      <c r="SYG13" s="128"/>
      <c r="SYH13" s="128"/>
      <c r="SYI13" s="128"/>
      <c r="SYJ13" s="128"/>
      <c r="SYK13" s="128"/>
      <c r="SYL13" s="128"/>
      <c r="SYM13" s="128"/>
      <c r="SYN13" s="128"/>
      <c r="SYO13" s="128"/>
      <c r="SYP13" s="128"/>
      <c r="SYQ13" s="128"/>
      <c r="SYR13" s="128"/>
      <c r="SYS13" s="128"/>
      <c r="SYT13" s="128"/>
      <c r="SYU13" s="128"/>
      <c r="SYV13" s="128"/>
      <c r="SYW13" s="128"/>
      <c r="SYX13" s="128"/>
      <c r="SYY13" s="128"/>
      <c r="SYZ13" s="128"/>
      <c r="SZA13" s="128"/>
      <c r="SZB13" s="128"/>
      <c r="SZC13" s="128"/>
      <c r="SZD13" s="128"/>
      <c r="SZE13" s="128"/>
      <c r="SZF13" s="128"/>
      <c r="SZG13" s="128"/>
      <c r="SZH13" s="128"/>
      <c r="SZI13" s="128"/>
      <c r="SZJ13" s="128"/>
      <c r="SZK13" s="128"/>
      <c r="SZL13" s="128"/>
      <c r="SZM13" s="128"/>
      <c r="SZN13" s="128"/>
      <c r="SZO13" s="128"/>
      <c r="SZP13" s="128"/>
      <c r="SZQ13" s="128"/>
      <c r="SZR13" s="128"/>
      <c r="SZS13" s="128"/>
      <c r="SZT13" s="128"/>
      <c r="SZU13" s="128"/>
      <c r="SZV13" s="128"/>
      <c r="SZW13" s="128"/>
      <c r="SZX13" s="128"/>
      <c r="SZY13" s="128"/>
      <c r="SZZ13" s="128"/>
      <c r="TAA13" s="128"/>
      <c r="TAB13" s="128"/>
      <c r="TAC13" s="128"/>
      <c r="TAD13" s="128"/>
      <c r="TAE13" s="128"/>
      <c r="TAF13" s="128"/>
      <c r="TAG13" s="128"/>
      <c r="TAH13" s="128"/>
      <c r="TAI13" s="128"/>
      <c r="TAJ13" s="128"/>
      <c r="TAK13" s="128"/>
      <c r="TAL13" s="128"/>
      <c r="TAM13" s="128"/>
      <c r="TAN13" s="128"/>
      <c r="TAO13" s="128"/>
      <c r="TAP13" s="128"/>
      <c r="TAQ13" s="128"/>
      <c r="TAR13" s="128"/>
      <c r="TAS13" s="128"/>
      <c r="TAT13" s="128"/>
      <c r="TAU13" s="128"/>
      <c r="TAV13" s="128"/>
      <c r="TAW13" s="128"/>
      <c r="TAX13" s="128"/>
      <c r="TAY13" s="128"/>
      <c r="TAZ13" s="128"/>
      <c r="TBA13" s="128"/>
      <c r="TBB13" s="128"/>
      <c r="TBC13" s="128"/>
      <c r="TBD13" s="128"/>
      <c r="TBE13" s="128"/>
      <c r="TBF13" s="128"/>
      <c r="TBG13" s="128"/>
      <c r="TBH13" s="128"/>
      <c r="TBI13" s="128"/>
      <c r="TBJ13" s="128"/>
      <c r="TBK13" s="128"/>
      <c r="TBL13" s="128"/>
      <c r="TBM13" s="128"/>
      <c r="TBN13" s="128"/>
      <c r="TBO13" s="128"/>
      <c r="TBP13" s="128"/>
      <c r="TBQ13" s="128"/>
      <c r="TBR13" s="128"/>
      <c r="TBS13" s="128"/>
      <c r="TBT13" s="128"/>
      <c r="TBU13" s="128"/>
      <c r="TBV13" s="128"/>
      <c r="TBW13" s="128"/>
      <c r="TBX13" s="128"/>
      <c r="TBY13" s="128"/>
      <c r="TBZ13" s="128"/>
      <c r="TCA13" s="128"/>
      <c r="TCB13" s="128"/>
      <c r="TCC13" s="128"/>
      <c r="TCD13" s="128"/>
      <c r="TCE13" s="128"/>
      <c r="TCF13" s="128"/>
      <c r="TCG13" s="128"/>
      <c r="TCH13" s="128"/>
      <c r="TCI13" s="128"/>
      <c r="TCJ13" s="128"/>
      <c r="TCK13" s="128"/>
      <c r="TCL13" s="128"/>
      <c r="TCM13" s="128"/>
      <c r="TCN13" s="128"/>
      <c r="TCO13" s="128"/>
      <c r="TCP13" s="128"/>
      <c r="TCQ13" s="128"/>
      <c r="TCR13" s="128"/>
      <c r="TCS13" s="128"/>
      <c r="TCT13" s="128"/>
      <c r="TCU13" s="128"/>
      <c r="TCV13" s="128"/>
      <c r="TCW13" s="128"/>
      <c r="TCX13" s="128"/>
      <c r="TCY13" s="128"/>
      <c r="TCZ13" s="128"/>
      <c r="TDA13" s="128"/>
      <c r="TDB13" s="128"/>
      <c r="TDC13" s="128"/>
      <c r="TDD13" s="128"/>
      <c r="TDE13" s="128"/>
      <c r="TDF13" s="128"/>
      <c r="TDG13" s="128"/>
      <c r="TDH13" s="128"/>
      <c r="TDI13" s="128"/>
      <c r="TDJ13" s="128"/>
      <c r="TDK13" s="128"/>
      <c r="TDL13" s="128"/>
      <c r="TDM13" s="128"/>
      <c r="TDN13" s="128"/>
      <c r="TDO13" s="128"/>
      <c r="TDP13" s="128"/>
      <c r="TDQ13" s="128"/>
      <c r="TDR13" s="128"/>
      <c r="TDS13" s="128"/>
      <c r="TDT13" s="128"/>
      <c r="TDU13" s="128"/>
      <c r="TDV13" s="128"/>
      <c r="TDW13" s="128"/>
      <c r="TDX13" s="128"/>
      <c r="TDY13" s="128"/>
      <c r="TDZ13" s="128"/>
      <c r="TEA13" s="128"/>
      <c r="TEB13" s="128"/>
      <c r="TEC13" s="128"/>
      <c r="TED13" s="128"/>
      <c r="TEE13" s="128"/>
      <c r="TEF13" s="128"/>
      <c r="TEG13" s="128"/>
      <c r="TEH13" s="128"/>
      <c r="TEI13" s="128"/>
      <c r="TEJ13" s="128"/>
      <c r="TEK13" s="128"/>
      <c r="TEL13" s="128"/>
      <c r="TEM13" s="128"/>
      <c r="TEN13" s="128"/>
      <c r="TEO13" s="128"/>
      <c r="TEP13" s="128"/>
      <c r="TEQ13" s="128"/>
      <c r="TER13" s="128"/>
      <c r="TES13" s="128"/>
      <c r="TET13" s="128"/>
      <c r="TEU13" s="128"/>
      <c r="TEV13" s="128"/>
      <c r="TEW13" s="128"/>
      <c r="TEX13" s="128"/>
      <c r="TEY13" s="128"/>
      <c r="TEZ13" s="128"/>
      <c r="TFA13" s="128"/>
      <c r="TFB13" s="128"/>
      <c r="TFC13" s="128"/>
      <c r="TFD13" s="128"/>
      <c r="TFE13" s="128"/>
      <c r="TFF13" s="128"/>
      <c r="TFG13" s="128"/>
      <c r="TFH13" s="128"/>
      <c r="TFI13" s="128"/>
      <c r="TFJ13" s="128"/>
      <c r="TFK13" s="128"/>
      <c r="TFL13" s="128"/>
      <c r="TFM13" s="128"/>
      <c r="TFN13" s="128"/>
      <c r="TFO13" s="128"/>
      <c r="TFP13" s="128"/>
      <c r="TFQ13" s="128"/>
      <c r="TFR13" s="128"/>
      <c r="TFS13" s="128"/>
      <c r="TFT13" s="128"/>
      <c r="TFU13" s="128"/>
      <c r="TFV13" s="128"/>
      <c r="TFW13" s="128"/>
      <c r="TFX13" s="128"/>
      <c r="TFY13" s="128"/>
      <c r="TFZ13" s="128"/>
      <c r="TGA13" s="128"/>
      <c r="TGB13" s="128"/>
      <c r="TGC13" s="128"/>
      <c r="TGD13" s="128"/>
      <c r="TGE13" s="128"/>
      <c r="TGF13" s="128"/>
      <c r="TGG13" s="128"/>
      <c r="TGH13" s="128"/>
      <c r="TGI13" s="128"/>
      <c r="TGJ13" s="128"/>
      <c r="TGK13" s="128"/>
      <c r="TGL13" s="128"/>
      <c r="TGM13" s="128"/>
      <c r="TGN13" s="128"/>
      <c r="TGO13" s="128"/>
      <c r="TGP13" s="128"/>
      <c r="TGQ13" s="128"/>
      <c r="TGR13" s="128"/>
      <c r="TGS13" s="128"/>
      <c r="TGT13" s="128"/>
      <c r="TGU13" s="128"/>
      <c r="TGV13" s="128"/>
      <c r="TGW13" s="128"/>
      <c r="TGX13" s="128"/>
      <c r="TGY13" s="128"/>
      <c r="TGZ13" s="128"/>
      <c r="THA13" s="128"/>
      <c r="THB13" s="128"/>
      <c r="THC13" s="128"/>
      <c r="THD13" s="128"/>
      <c r="THE13" s="128"/>
      <c r="THF13" s="128"/>
      <c r="THG13" s="128"/>
      <c r="THH13" s="128"/>
      <c r="THI13" s="128"/>
      <c r="THJ13" s="128"/>
      <c r="THK13" s="128"/>
      <c r="THL13" s="128"/>
      <c r="THM13" s="128"/>
      <c r="THN13" s="128"/>
      <c r="THO13" s="128"/>
      <c r="THP13" s="128"/>
      <c r="THQ13" s="128"/>
      <c r="THR13" s="128"/>
      <c r="THS13" s="128"/>
      <c r="THT13" s="128"/>
      <c r="THU13" s="128"/>
      <c r="THV13" s="128"/>
      <c r="THW13" s="128"/>
      <c r="THX13" s="128"/>
      <c r="THY13" s="128"/>
      <c r="THZ13" s="128"/>
      <c r="TIA13" s="128"/>
      <c r="TIB13" s="128"/>
      <c r="TIC13" s="128"/>
      <c r="TID13" s="128"/>
      <c r="TIE13" s="128"/>
      <c r="TIF13" s="128"/>
      <c r="TIG13" s="128"/>
      <c r="TIH13" s="128"/>
      <c r="TII13" s="128"/>
      <c r="TIJ13" s="128"/>
      <c r="TIK13" s="128"/>
      <c r="TIL13" s="128"/>
      <c r="TIM13" s="128"/>
      <c r="TIN13" s="128"/>
      <c r="TIO13" s="128"/>
      <c r="TIP13" s="128"/>
      <c r="TIQ13" s="128"/>
      <c r="TIR13" s="128"/>
      <c r="TIS13" s="128"/>
      <c r="TIT13" s="128"/>
      <c r="TIU13" s="128"/>
      <c r="TIV13" s="128"/>
      <c r="TIW13" s="128"/>
      <c r="TIX13" s="128"/>
      <c r="TIY13" s="128"/>
      <c r="TIZ13" s="128"/>
      <c r="TJA13" s="128"/>
      <c r="TJB13" s="128"/>
      <c r="TJC13" s="128"/>
      <c r="TJD13" s="128"/>
      <c r="TJE13" s="128"/>
      <c r="TJF13" s="128"/>
      <c r="TJG13" s="128"/>
      <c r="TJH13" s="128"/>
      <c r="TJI13" s="128"/>
      <c r="TJJ13" s="128"/>
      <c r="TJK13" s="128"/>
      <c r="TJL13" s="128"/>
      <c r="TJM13" s="128"/>
      <c r="TJN13" s="128"/>
      <c r="TJO13" s="128"/>
      <c r="TJP13" s="128"/>
      <c r="TJQ13" s="128"/>
      <c r="TJR13" s="128"/>
      <c r="TJS13" s="128"/>
      <c r="TJT13" s="128"/>
      <c r="TJU13" s="128"/>
      <c r="TJV13" s="128"/>
      <c r="TJW13" s="128"/>
      <c r="TJX13" s="128"/>
      <c r="TJY13" s="128"/>
      <c r="TJZ13" s="128"/>
      <c r="TKA13" s="128"/>
      <c r="TKB13" s="128"/>
      <c r="TKC13" s="128"/>
      <c r="TKD13" s="128"/>
      <c r="TKE13" s="128"/>
      <c r="TKF13" s="128"/>
      <c r="TKG13" s="128"/>
      <c r="TKH13" s="128"/>
      <c r="TKI13" s="128"/>
      <c r="TKJ13" s="128"/>
      <c r="TKK13" s="128"/>
      <c r="TKL13" s="128"/>
      <c r="TKM13" s="128"/>
      <c r="TKN13" s="128"/>
      <c r="TKO13" s="128"/>
      <c r="TKP13" s="128"/>
      <c r="TKQ13" s="128"/>
      <c r="TKR13" s="128"/>
      <c r="TKS13" s="128"/>
      <c r="TKT13" s="128"/>
      <c r="TKU13" s="128"/>
      <c r="TKV13" s="128"/>
      <c r="TKW13" s="128"/>
      <c r="TKX13" s="128"/>
      <c r="TKY13" s="128"/>
      <c r="TKZ13" s="128"/>
      <c r="TLA13" s="128"/>
      <c r="TLB13" s="128"/>
      <c r="TLC13" s="128"/>
      <c r="TLD13" s="128"/>
      <c r="TLE13" s="128"/>
      <c r="TLF13" s="128"/>
      <c r="TLG13" s="128"/>
      <c r="TLH13" s="128"/>
      <c r="TLI13" s="128"/>
      <c r="TLJ13" s="128"/>
      <c r="TLK13" s="128"/>
      <c r="TLL13" s="128"/>
      <c r="TLM13" s="128"/>
      <c r="TLN13" s="128"/>
      <c r="TLO13" s="128"/>
      <c r="TLP13" s="128"/>
      <c r="TLQ13" s="128"/>
      <c r="TLR13" s="128"/>
      <c r="TLS13" s="128"/>
      <c r="TLT13" s="128"/>
      <c r="TLU13" s="128"/>
      <c r="TLV13" s="128"/>
      <c r="TLW13" s="128"/>
      <c r="TLX13" s="128"/>
      <c r="TLY13" s="128"/>
      <c r="TLZ13" s="128"/>
      <c r="TMA13" s="128"/>
      <c r="TMB13" s="128"/>
      <c r="TMC13" s="128"/>
      <c r="TMD13" s="128"/>
      <c r="TME13" s="128"/>
      <c r="TMF13" s="128"/>
      <c r="TMG13" s="128"/>
      <c r="TMH13" s="128"/>
      <c r="TMI13" s="128"/>
      <c r="TMJ13" s="128"/>
      <c r="TMK13" s="128"/>
      <c r="TML13" s="128"/>
      <c r="TMM13" s="128"/>
      <c r="TMN13" s="128"/>
      <c r="TMO13" s="128"/>
      <c r="TMP13" s="128"/>
      <c r="TMQ13" s="128"/>
      <c r="TMR13" s="128"/>
      <c r="TMS13" s="128"/>
      <c r="TMT13" s="128"/>
      <c r="TMU13" s="128"/>
      <c r="TMV13" s="128"/>
      <c r="TMW13" s="128"/>
      <c r="TMX13" s="128"/>
      <c r="TMY13" s="128"/>
      <c r="TMZ13" s="128"/>
      <c r="TNA13" s="128"/>
      <c r="TNB13" s="128"/>
      <c r="TNC13" s="128"/>
      <c r="TND13" s="128"/>
      <c r="TNE13" s="128"/>
      <c r="TNF13" s="128"/>
      <c r="TNG13" s="128"/>
      <c r="TNH13" s="128"/>
      <c r="TNI13" s="128"/>
      <c r="TNJ13" s="128"/>
      <c r="TNK13" s="128"/>
      <c r="TNL13" s="128"/>
      <c r="TNM13" s="128"/>
      <c r="TNN13" s="128"/>
      <c r="TNO13" s="128"/>
      <c r="TNP13" s="128"/>
      <c r="TNQ13" s="128"/>
      <c r="TNR13" s="128"/>
      <c r="TNS13" s="128"/>
      <c r="TNT13" s="128"/>
      <c r="TNU13" s="128"/>
      <c r="TNV13" s="128"/>
      <c r="TNW13" s="128"/>
      <c r="TNX13" s="128"/>
      <c r="TNY13" s="128"/>
      <c r="TNZ13" s="128"/>
      <c r="TOA13" s="128"/>
      <c r="TOB13" s="128"/>
      <c r="TOC13" s="128"/>
      <c r="TOD13" s="128"/>
      <c r="TOE13" s="128"/>
      <c r="TOF13" s="128"/>
      <c r="TOG13" s="128"/>
      <c r="TOH13" s="128"/>
      <c r="TOI13" s="128"/>
      <c r="TOJ13" s="128"/>
      <c r="TOK13" s="128"/>
      <c r="TOL13" s="128"/>
      <c r="TOM13" s="128"/>
      <c r="TON13" s="128"/>
      <c r="TOO13" s="128"/>
      <c r="TOP13" s="128"/>
      <c r="TOQ13" s="128"/>
      <c r="TOR13" s="128"/>
      <c r="TOS13" s="128"/>
      <c r="TOT13" s="128"/>
      <c r="TOU13" s="128"/>
      <c r="TOV13" s="128"/>
      <c r="TOW13" s="128"/>
      <c r="TOX13" s="128"/>
      <c r="TOY13" s="128"/>
      <c r="TOZ13" s="128"/>
      <c r="TPA13" s="128"/>
      <c r="TPB13" s="128"/>
      <c r="TPC13" s="128"/>
      <c r="TPD13" s="128"/>
      <c r="TPE13" s="128"/>
      <c r="TPF13" s="128"/>
      <c r="TPG13" s="128"/>
      <c r="TPH13" s="128"/>
      <c r="TPI13" s="128"/>
      <c r="TPJ13" s="128"/>
      <c r="TPK13" s="128"/>
      <c r="TPL13" s="128"/>
      <c r="TPM13" s="128"/>
      <c r="TPN13" s="128"/>
      <c r="TPO13" s="128"/>
      <c r="TPP13" s="128"/>
      <c r="TPQ13" s="128"/>
      <c r="TPR13" s="128"/>
      <c r="TPS13" s="128"/>
      <c r="TPT13" s="128"/>
      <c r="TPU13" s="128"/>
      <c r="TPV13" s="128"/>
      <c r="TPW13" s="128"/>
      <c r="TPX13" s="128"/>
      <c r="TPY13" s="128"/>
      <c r="TPZ13" s="128"/>
      <c r="TQA13" s="128"/>
      <c r="TQB13" s="128"/>
      <c r="TQC13" s="128"/>
      <c r="TQD13" s="128"/>
      <c r="TQE13" s="128"/>
      <c r="TQF13" s="128"/>
      <c r="TQG13" s="128"/>
      <c r="TQH13" s="128"/>
      <c r="TQI13" s="128"/>
      <c r="TQJ13" s="128"/>
      <c r="TQK13" s="128"/>
      <c r="TQL13" s="128"/>
      <c r="TQM13" s="128"/>
      <c r="TQN13" s="128"/>
      <c r="TQO13" s="128"/>
      <c r="TQP13" s="128"/>
      <c r="TQQ13" s="128"/>
      <c r="TQR13" s="128"/>
      <c r="TQS13" s="128"/>
      <c r="TQT13" s="128"/>
      <c r="TQU13" s="128"/>
      <c r="TQV13" s="128"/>
      <c r="TQW13" s="128"/>
      <c r="TQX13" s="128"/>
      <c r="TQY13" s="128"/>
      <c r="TQZ13" s="128"/>
      <c r="TRA13" s="128"/>
      <c r="TRB13" s="128"/>
      <c r="TRC13" s="128"/>
      <c r="TRD13" s="128"/>
      <c r="TRE13" s="128"/>
      <c r="TRF13" s="128"/>
      <c r="TRG13" s="128"/>
      <c r="TRH13" s="128"/>
      <c r="TRI13" s="128"/>
      <c r="TRJ13" s="128"/>
      <c r="TRK13" s="128"/>
      <c r="TRL13" s="128"/>
      <c r="TRM13" s="128"/>
      <c r="TRN13" s="128"/>
      <c r="TRO13" s="128"/>
      <c r="TRP13" s="128"/>
      <c r="TRQ13" s="128"/>
      <c r="TRR13" s="128"/>
      <c r="TRS13" s="128"/>
      <c r="TRT13" s="128"/>
      <c r="TRU13" s="128"/>
      <c r="TRV13" s="128"/>
      <c r="TRW13" s="128"/>
      <c r="TRX13" s="128"/>
      <c r="TRY13" s="128"/>
      <c r="TRZ13" s="128"/>
      <c r="TSA13" s="128"/>
      <c r="TSB13" s="128"/>
      <c r="TSC13" s="128"/>
      <c r="TSD13" s="128"/>
      <c r="TSE13" s="128"/>
      <c r="TSF13" s="128"/>
      <c r="TSG13" s="128"/>
      <c r="TSH13" s="128"/>
      <c r="TSI13" s="128"/>
      <c r="TSJ13" s="128"/>
      <c r="TSK13" s="128"/>
      <c r="TSL13" s="128"/>
      <c r="TSM13" s="128"/>
      <c r="TSN13" s="128"/>
      <c r="TSO13" s="128"/>
      <c r="TSP13" s="128"/>
      <c r="TSQ13" s="128"/>
      <c r="TSR13" s="128"/>
      <c r="TSS13" s="128"/>
      <c r="TST13" s="128"/>
      <c r="TSU13" s="128"/>
      <c r="TSV13" s="128"/>
      <c r="TSW13" s="128"/>
      <c r="TSX13" s="128"/>
      <c r="TSY13" s="128"/>
      <c r="TSZ13" s="128"/>
      <c r="TTA13" s="128"/>
      <c r="TTB13" s="128"/>
      <c r="TTC13" s="128"/>
      <c r="TTD13" s="128"/>
      <c r="TTE13" s="128"/>
      <c r="TTF13" s="128"/>
      <c r="TTG13" s="128"/>
      <c r="TTH13" s="128"/>
      <c r="TTI13" s="128"/>
      <c r="TTJ13" s="128"/>
      <c r="TTK13" s="128"/>
      <c r="TTL13" s="128"/>
      <c r="TTM13" s="128"/>
      <c r="TTN13" s="128"/>
      <c r="TTO13" s="128"/>
      <c r="TTP13" s="128"/>
      <c r="TTQ13" s="128"/>
      <c r="TTR13" s="128"/>
      <c r="TTS13" s="128"/>
      <c r="TTT13" s="128"/>
      <c r="TTU13" s="128"/>
      <c r="TTV13" s="128"/>
      <c r="TTW13" s="128"/>
      <c r="TTX13" s="128"/>
      <c r="TTY13" s="128"/>
      <c r="TTZ13" s="128"/>
      <c r="TUA13" s="128"/>
      <c r="TUB13" s="128"/>
      <c r="TUC13" s="128"/>
      <c r="TUD13" s="128"/>
      <c r="TUE13" s="128"/>
      <c r="TUF13" s="128"/>
      <c r="TUG13" s="128"/>
      <c r="TUH13" s="128"/>
      <c r="TUI13" s="128"/>
      <c r="TUJ13" s="128"/>
      <c r="TUK13" s="128"/>
      <c r="TUL13" s="128"/>
      <c r="TUM13" s="128"/>
      <c r="TUN13" s="128"/>
      <c r="TUO13" s="128"/>
      <c r="TUP13" s="128"/>
      <c r="TUQ13" s="128"/>
      <c r="TUR13" s="128"/>
      <c r="TUS13" s="128"/>
      <c r="TUT13" s="128"/>
      <c r="TUU13" s="128"/>
      <c r="TUV13" s="128"/>
      <c r="TUW13" s="128"/>
      <c r="TUX13" s="128"/>
      <c r="TUY13" s="128"/>
      <c r="TUZ13" s="128"/>
      <c r="TVA13" s="128"/>
      <c r="TVB13" s="128"/>
      <c r="TVC13" s="128"/>
      <c r="TVD13" s="128"/>
      <c r="TVE13" s="128"/>
      <c r="TVF13" s="128"/>
      <c r="TVG13" s="128"/>
      <c r="TVH13" s="128"/>
      <c r="TVI13" s="128"/>
      <c r="TVJ13" s="128"/>
      <c r="TVK13" s="128"/>
      <c r="TVL13" s="128"/>
      <c r="TVM13" s="128"/>
      <c r="TVN13" s="128"/>
      <c r="TVO13" s="128"/>
      <c r="TVP13" s="128"/>
      <c r="TVQ13" s="128"/>
      <c r="TVR13" s="128"/>
      <c r="TVS13" s="128"/>
      <c r="TVT13" s="128"/>
      <c r="TVU13" s="128"/>
      <c r="TVV13" s="128"/>
      <c r="TVW13" s="128"/>
      <c r="TVX13" s="128"/>
      <c r="TVY13" s="128"/>
      <c r="TVZ13" s="128"/>
      <c r="TWA13" s="128"/>
      <c r="TWB13" s="128"/>
      <c r="TWC13" s="128"/>
      <c r="TWD13" s="128"/>
      <c r="TWE13" s="128"/>
      <c r="TWF13" s="128"/>
      <c r="TWG13" s="128"/>
      <c r="TWH13" s="128"/>
      <c r="TWI13" s="128"/>
      <c r="TWJ13" s="128"/>
      <c r="TWK13" s="128"/>
      <c r="TWL13" s="128"/>
      <c r="TWM13" s="128"/>
      <c r="TWN13" s="128"/>
      <c r="TWO13" s="128"/>
      <c r="TWP13" s="128"/>
      <c r="TWQ13" s="128"/>
      <c r="TWR13" s="128"/>
      <c r="TWS13" s="128"/>
      <c r="TWT13" s="128"/>
      <c r="TWU13" s="128"/>
      <c r="TWV13" s="128"/>
      <c r="TWW13" s="128"/>
      <c r="TWX13" s="128"/>
      <c r="TWY13" s="128"/>
      <c r="TWZ13" s="128"/>
      <c r="TXA13" s="128"/>
      <c r="TXB13" s="128"/>
      <c r="TXC13" s="128"/>
      <c r="TXD13" s="128"/>
      <c r="TXE13" s="128"/>
      <c r="TXF13" s="128"/>
      <c r="TXG13" s="128"/>
      <c r="TXH13" s="128"/>
      <c r="TXI13" s="128"/>
      <c r="TXJ13" s="128"/>
      <c r="TXK13" s="128"/>
      <c r="TXL13" s="128"/>
      <c r="TXM13" s="128"/>
      <c r="TXN13" s="128"/>
      <c r="TXO13" s="128"/>
      <c r="TXP13" s="128"/>
      <c r="TXQ13" s="128"/>
      <c r="TXR13" s="128"/>
      <c r="TXS13" s="128"/>
      <c r="TXT13" s="128"/>
      <c r="TXU13" s="128"/>
      <c r="TXV13" s="128"/>
      <c r="TXW13" s="128"/>
      <c r="TXX13" s="128"/>
      <c r="TXY13" s="128"/>
      <c r="TXZ13" s="128"/>
      <c r="TYA13" s="128"/>
      <c r="TYB13" s="128"/>
      <c r="TYC13" s="128"/>
      <c r="TYD13" s="128"/>
      <c r="TYE13" s="128"/>
      <c r="TYF13" s="128"/>
      <c r="TYG13" s="128"/>
      <c r="TYH13" s="128"/>
      <c r="TYI13" s="128"/>
      <c r="TYJ13" s="128"/>
      <c r="TYK13" s="128"/>
      <c r="TYL13" s="128"/>
      <c r="TYM13" s="128"/>
      <c r="TYN13" s="128"/>
      <c r="TYO13" s="128"/>
      <c r="TYP13" s="128"/>
      <c r="TYQ13" s="128"/>
      <c r="TYR13" s="128"/>
      <c r="TYS13" s="128"/>
      <c r="TYT13" s="128"/>
      <c r="TYU13" s="128"/>
      <c r="TYV13" s="128"/>
      <c r="TYW13" s="128"/>
      <c r="TYX13" s="128"/>
      <c r="TYY13" s="128"/>
      <c r="TYZ13" s="128"/>
      <c r="TZA13" s="128"/>
      <c r="TZB13" s="128"/>
      <c r="TZC13" s="128"/>
      <c r="TZD13" s="128"/>
      <c r="TZE13" s="128"/>
      <c r="TZF13" s="128"/>
      <c r="TZG13" s="128"/>
      <c r="TZH13" s="128"/>
      <c r="TZI13" s="128"/>
      <c r="TZJ13" s="128"/>
      <c r="TZK13" s="128"/>
      <c r="TZL13" s="128"/>
      <c r="TZM13" s="128"/>
      <c r="TZN13" s="128"/>
      <c r="TZO13" s="128"/>
      <c r="TZP13" s="128"/>
      <c r="TZQ13" s="128"/>
      <c r="TZR13" s="128"/>
      <c r="TZS13" s="128"/>
      <c r="TZT13" s="128"/>
      <c r="TZU13" s="128"/>
      <c r="TZV13" s="128"/>
      <c r="TZW13" s="128"/>
      <c r="TZX13" s="128"/>
      <c r="TZY13" s="128"/>
      <c r="TZZ13" s="128"/>
      <c r="UAA13" s="128"/>
      <c r="UAB13" s="128"/>
      <c r="UAC13" s="128"/>
      <c r="UAD13" s="128"/>
      <c r="UAE13" s="128"/>
      <c r="UAF13" s="128"/>
      <c r="UAG13" s="128"/>
      <c r="UAH13" s="128"/>
      <c r="UAI13" s="128"/>
      <c r="UAJ13" s="128"/>
      <c r="UAK13" s="128"/>
      <c r="UAL13" s="128"/>
      <c r="UAM13" s="128"/>
      <c r="UAN13" s="128"/>
      <c r="UAO13" s="128"/>
      <c r="UAP13" s="128"/>
      <c r="UAQ13" s="128"/>
      <c r="UAR13" s="128"/>
      <c r="UAS13" s="128"/>
      <c r="UAT13" s="128"/>
      <c r="UAU13" s="128"/>
      <c r="UAV13" s="128"/>
      <c r="UAW13" s="128"/>
      <c r="UAX13" s="128"/>
      <c r="UAY13" s="128"/>
      <c r="UAZ13" s="128"/>
      <c r="UBA13" s="128"/>
      <c r="UBB13" s="128"/>
      <c r="UBC13" s="128"/>
      <c r="UBD13" s="128"/>
      <c r="UBE13" s="128"/>
      <c r="UBF13" s="128"/>
      <c r="UBG13" s="128"/>
      <c r="UBH13" s="128"/>
      <c r="UBI13" s="128"/>
      <c r="UBJ13" s="128"/>
      <c r="UBK13" s="128"/>
      <c r="UBL13" s="128"/>
      <c r="UBM13" s="128"/>
      <c r="UBN13" s="128"/>
      <c r="UBO13" s="128"/>
      <c r="UBP13" s="128"/>
      <c r="UBQ13" s="128"/>
      <c r="UBR13" s="128"/>
      <c r="UBS13" s="128"/>
      <c r="UBT13" s="128"/>
      <c r="UBU13" s="128"/>
      <c r="UBV13" s="128"/>
      <c r="UBW13" s="128"/>
      <c r="UBX13" s="128"/>
      <c r="UBY13" s="128"/>
      <c r="UBZ13" s="128"/>
      <c r="UCA13" s="128"/>
      <c r="UCB13" s="128"/>
      <c r="UCC13" s="128"/>
      <c r="UCD13" s="128"/>
      <c r="UCE13" s="128"/>
      <c r="UCF13" s="128"/>
      <c r="UCG13" s="128"/>
      <c r="UCH13" s="128"/>
      <c r="UCI13" s="128"/>
      <c r="UCJ13" s="128"/>
      <c r="UCK13" s="128"/>
      <c r="UCL13" s="128"/>
      <c r="UCM13" s="128"/>
      <c r="UCN13" s="128"/>
      <c r="UCO13" s="128"/>
      <c r="UCP13" s="128"/>
      <c r="UCQ13" s="128"/>
      <c r="UCR13" s="128"/>
      <c r="UCS13" s="128"/>
      <c r="UCT13" s="128"/>
      <c r="UCU13" s="128"/>
      <c r="UCV13" s="128"/>
      <c r="UCW13" s="128"/>
      <c r="UCX13" s="128"/>
      <c r="UCY13" s="128"/>
      <c r="UCZ13" s="128"/>
      <c r="UDA13" s="128"/>
      <c r="UDB13" s="128"/>
      <c r="UDC13" s="128"/>
      <c r="UDD13" s="128"/>
      <c r="UDE13" s="128"/>
      <c r="UDF13" s="128"/>
      <c r="UDG13" s="128"/>
      <c r="UDH13" s="128"/>
      <c r="UDI13" s="128"/>
      <c r="UDJ13" s="128"/>
      <c r="UDK13" s="128"/>
      <c r="UDL13" s="128"/>
      <c r="UDM13" s="128"/>
      <c r="UDN13" s="128"/>
      <c r="UDO13" s="128"/>
      <c r="UDP13" s="128"/>
      <c r="UDQ13" s="128"/>
      <c r="UDR13" s="128"/>
      <c r="UDS13" s="128"/>
      <c r="UDT13" s="128"/>
      <c r="UDU13" s="128"/>
      <c r="UDV13" s="128"/>
      <c r="UDW13" s="128"/>
      <c r="UDX13" s="128"/>
      <c r="UDY13" s="128"/>
      <c r="UDZ13" s="128"/>
      <c r="UEA13" s="128"/>
      <c r="UEB13" s="128"/>
      <c r="UEC13" s="128"/>
      <c r="UED13" s="128"/>
      <c r="UEE13" s="128"/>
      <c r="UEF13" s="128"/>
      <c r="UEG13" s="128"/>
      <c r="UEH13" s="128"/>
      <c r="UEI13" s="128"/>
      <c r="UEJ13" s="128"/>
      <c r="UEK13" s="128"/>
      <c r="UEL13" s="128"/>
      <c r="UEM13" s="128"/>
      <c r="UEN13" s="128"/>
      <c r="UEO13" s="128"/>
      <c r="UEP13" s="128"/>
      <c r="UEQ13" s="128"/>
      <c r="UER13" s="128"/>
      <c r="UES13" s="128"/>
      <c r="UET13" s="128"/>
      <c r="UEU13" s="128"/>
      <c r="UEV13" s="128"/>
      <c r="UEW13" s="128"/>
      <c r="UEX13" s="128"/>
      <c r="UEY13" s="128"/>
      <c r="UEZ13" s="128"/>
      <c r="UFA13" s="128"/>
      <c r="UFB13" s="128"/>
      <c r="UFC13" s="128"/>
      <c r="UFD13" s="128"/>
      <c r="UFE13" s="128"/>
      <c r="UFF13" s="128"/>
      <c r="UFG13" s="128"/>
      <c r="UFH13" s="128"/>
      <c r="UFI13" s="128"/>
      <c r="UFJ13" s="128"/>
      <c r="UFK13" s="128"/>
      <c r="UFL13" s="128"/>
      <c r="UFM13" s="128"/>
      <c r="UFN13" s="128"/>
      <c r="UFO13" s="128"/>
      <c r="UFP13" s="128"/>
      <c r="UFQ13" s="128"/>
      <c r="UFR13" s="128"/>
      <c r="UFS13" s="128"/>
      <c r="UFT13" s="128"/>
      <c r="UFU13" s="128"/>
      <c r="UFV13" s="128"/>
      <c r="UFW13" s="128"/>
      <c r="UFX13" s="128"/>
      <c r="UFY13" s="128"/>
      <c r="UFZ13" s="128"/>
      <c r="UGA13" s="128"/>
      <c r="UGB13" s="128"/>
      <c r="UGC13" s="128"/>
      <c r="UGD13" s="128"/>
      <c r="UGE13" s="128"/>
      <c r="UGF13" s="128"/>
      <c r="UGG13" s="128"/>
      <c r="UGH13" s="128"/>
      <c r="UGI13" s="128"/>
      <c r="UGJ13" s="128"/>
      <c r="UGK13" s="128"/>
      <c r="UGL13" s="128"/>
      <c r="UGM13" s="128"/>
      <c r="UGN13" s="128"/>
      <c r="UGO13" s="128"/>
      <c r="UGP13" s="128"/>
      <c r="UGQ13" s="128"/>
      <c r="UGR13" s="128"/>
      <c r="UGS13" s="128"/>
      <c r="UGT13" s="128"/>
      <c r="UGU13" s="128"/>
      <c r="UGV13" s="128"/>
      <c r="UGW13" s="128"/>
      <c r="UGX13" s="128"/>
      <c r="UGY13" s="128"/>
      <c r="UGZ13" s="128"/>
      <c r="UHA13" s="128"/>
      <c r="UHB13" s="128"/>
      <c r="UHC13" s="128"/>
      <c r="UHD13" s="128"/>
      <c r="UHE13" s="128"/>
      <c r="UHF13" s="128"/>
      <c r="UHG13" s="128"/>
      <c r="UHH13" s="128"/>
      <c r="UHI13" s="128"/>
      <c r="UHJ13" s="128"/>
      <c r="UHK13" s="128"/>
      <c r="UHL13" s="128"/>
      <c r="UHM13" s="128"/>
      <c r="UHN13" s="128"/>
      <c r="UHO13" s="128"/>
      <c r="UHP13" s="128"/>
      <c r="UHQ13" s="128"/>
      <c r="UHR13" s="128"/>
      <c r="UHS13" s="128"/>
      <c r="UHT13" s="128"/>
      <c r="UHU13" s="128"/>
      <c r="UHV13" s="128"/>
      <c r="UHW13" s="128"/>
      <c r="UHX13" s="128"/>
      <c r="UHY13" s="128"/>
      <c r="UHZ13" s="128"/>
      <c r="UIA13" s="128"/>
      <c r="UIB13" s="128"/>
      <c r="UIC13" s="128"/>
      <c r="UID13" s="128"/>
      <c r="UIE13" s="128"/>
      <c r="UIF13" s="128"/>
      <c r="UIG13" s="128"/>
      <c r="UIH13" s="128"/>
      <c r="UII13" s="128"/>
      <c r="UIJ13" s="128"/>
      <c r="UIK13" s="128"/>
      <c r="UIL13" s="128"/>
      <c r="UIM13" s="128"/>
      <c r="UIN13" s="128"/>
      <c r="UIO13" s="128"/>
      <c r="UIP13" s="128"/>
      <c r="UIQ13" s="128"/>
      <c r="UIR13" s="128"/>
      <c r="UIS13" s="128"/>
      <c r="UIT13" s="128"/>
      <c r="UIU13" s="128"/>
      <c r="UIV13" s="128"/>
      <c r="UIW13" s="128"/>
      <c r="UIX13" s="128"/>
      <c r="UIY13" s="128"/>
      <c r="UIZ13" s="128"/>
      <c r="UJA13" s="128"/>
      <c r="UJB13" s="128"/>
      <c r="UJC13" s="128"/>
      <c r="UJD13" s="128"/>
      <c r="UJE13" s="128"/>
      <c r="UJF13" s="128"/>
      <c r="UJG13" s="128"/>
      <c r="UJH13" s="128"/>
      <c r="UJI13" s="128"/>
      <c r="UJJ13" s="128"/>
      <c r="UJK13" s="128"/>
      <c r="UJL13" s="128"/>
      <c r="UJM13" s="128"/>
      <c r="UJN13" s="128"/>
      <c r="UJO13" s="128"/>
      <c r="UJP13" s="128"/>
      <c r="UJQ13" s="128"/>
      <c r="UJR13" s="128"/>
      <c r="UJS13" s="128"/>
      <c r="UJT13" s="128"/>
      <c r="UJU13" s="128"/>
      <c r="UJV13" s="128"/>
      <c r="UJW13" s="128"/>
      <c r="UJX13" s="128"/>
      <c r="UJY13" s="128"/>
      <c r="UJZ13" s="128"/>
      <c r="UKA13" s="128"/>
      <c r="UKB13" s="128"/>
      <c r="UKC13" s="128"/>
      <c r="UKD13" s="128"/>
      <c r="UKE13" s="128"/>
      <c r="UKF13" s="128"/>
      <c r="UKG13" s="128"/>
      <c r="UKH13" s="128"/>
      <c r="UKI13" s="128"/>
      <c r="UKJ13" s="128"/>
      <c r="UKK13" s="128"/>
      <c r="UKL13" s="128"/>
      <c r="UKM13" s="128"/>
      <c r="UKN13" s="128"/>
      <c r="UKO13" s="128"/>
      <c r="UKP13" s="128"/>
      <c r="UKQ13" s="128"/>
      <c r="UKR13" s="128"/>
      <c r="UKS13" s="128"/>
      <c r="UKT13" s="128"/>
      <c r="UKU13" s="128"/>
      <c r="UKV13" s="128"/>
      <c r="UKW13" s="128"/>
      <c r="UKX13" s="128"/>
      <c r="UKY13" s="128"/>
      <c r="UKZ13" s="128"/>
      <c r="ULA13" s="128"/>
      <c r="ULB13" s="128"/>
      <c r="ULC13" s="128"/>
      <c r="ULD13" s="128"/>
      <c r="ULE13" s="128"/>
      <c r="ULF13" s="128"/>
      <c r="ULG13" s="128"/>
      <c r="ULH13" s="128"/>
      <c r="ULI13" s="128"/>
      <c r="ULJ13" s="128"/>
      <c r="ULK13" s="128"/>
      <c r="ULL13" s="128"/>
      <c r="ULM13" s="128"/>
      <c r="ULN13" s="128"/>
      <c r="ULO13" s="128"/>
      <c r="ULP13" s="128"/>
      <c r="ULQ13" s="128"/>
      <c r="ULR13" s="128"/>
      <c r="ULS13" s="128"/>
      <c r="ULT13" s="128"/>
      <c r="ULU13" s="128"/>
      <c r="ULV13" s="128"/>
      <c r="ULW13" s="128"/>
      <c r="ULX13" s="128"/>
      <c r="ULY13" s="128"/>
      <c r="ULZ13" s="128"/>
      <c r="UMA13" s="128"/>
      <c r="UMB13" s="128"/>
      <c r="UMC13" s="128"/>
      <c r="UMD13" s="128"/>
      <c r="UME13" s="128"/>
      <c r="UMF13" s="128"/>
      <c r="UMG13" s="128"/>
      <c r="UMH13" s="128"/>
      <c r="UMI13" s="128"/>
      <c r="UMJ13" s="128"/>
      <c r="UMK13" s="128"/>
      <c r="UML13" s="128"/>
      <c r="UMM13" s="128"/>
      <c r="UMN13" s="128"/>
      <c r="UMO13" s="128"/>
      <c r="UMP13" s="128"/>
      <c r="UMQ13" s="128"/>
      <c r="UMR13" s="128"/>
      <c r="UMS13" s="128"/>
      <c r="UMT13" s="128"/>
      <c r="UMU13" s="128"/>
      <c r="UMV13" s="128"/>
      <c r="UMW13" s="128"/>
      <c r="UMX13" s="128"/>
      <c r="UMY13" s="128"/>
      <c r="UMZ13" s="128"/>
      <c r="UNA13" s="128"/>
      <c r="UNB13" s="128"/>
      <c r="UNC13" s="128"/>
      <c r="UND13" s="128"/>
      <c r="UNE13" s="128"/>
      <c r="UNF13" s="128"/>
      <c r="UNG13" s="128"/>
      <c r="UNH13" s="128"/>
      <c r="UNI13" s="128"/>
      <c r="UNJ13" s="128"/>
      <c r="UNK13" s="128"/>
      <c r="UNL13" s="128"/>
      <c r="UNM13" s="128"/>
      <c r="UNN13" s="128"/>
      <c r="UNO13" s="128"/>
      <c r="UNP13" s="128"/>
      <c r="UNQ13" s="128"/>
      <c r="UNR13" s="128"/>
      <c r="UNS13" s="128"/>
      <c r="UNT13" s="128"/>
      <c r="UNU13" s="128"/>
      <c r="UNV13" s="128"/>
      <c r="UNW13" s="128"/>
      <c r="UNX13" s="128"/>
      <c r="UNY13" s="128"/>
      <c r="UNZ13" s="128"/>
      <c r="UOA13" s="128"/>
      <c r="UOB13" s="128"/>
      <c r="UOC13" s="128"/>
      <c r="UOD13" s="128"/>
      <c r="UOE13" s="128"/>
      <c r="UOF13" s="128"/>
      <c r="UOG13" s="128"/>
      <c r="UOH13" s="128"/>
      <c r="UOI13" s="128"/>
      <c r="UOJ13" s="128"/>
      <c r="UOK13" s="128"/>
      <c r="UOL13" s="128"/>
      <c r="UOM13" s="128"/>
      <c r="UON13" s="128"/>
      <c r="UOO13" s="128"/>
      <c r="UOP13" s="128"/>
      <c r="UOQ13" s="128"/>
      <c r="UOR13" s="128"/>
      <c r="UOS13" s="128"/>
      <c r="UOT13" s="128"/>
      <c r="UOU13" s="128"/>
      <c r="UOV13" s="128"/>
      <c r="UOW13" s="128"/>
      <c r="UOX13" s="128"/>
      <c r="UOY13" s="128"/>
      <c r="UOZ13" s="128"/>
      <c r="UPA13" s="128"/>
      <c r="UPB13" s="128"/>
      <c r="UPC13" s="128"/>
      <c r="UPD13" s="128"/>
      <c r="UPE13" s="128"/>
      <c r="UPF13" s="128"/>
      <c r="UPG13" s="128"/>
      <c r="UPH13" s="128"/>
      <c r="UPI13" s="128"/>
      <c r="UPJ13" s="128"/>
      <c r="UPK13" s="128"/>
      <c r="UPL13" s="128"/>
      <c r="UPM13" s="128"/>
      <c r="UPN13" s="128"/>
      <c r="UPO13" s="128"/>
      <c r="UPP13" s="128"/>
      <c r="UPQ13" s="128"/>
      <c r="UPR13" s="128"/>
      <c r="UPS13" s="128"/>
      <c r="UPT13" s="128"/>
      <c r="UPU13" s="128"/>
      <c r="UPV13" s="128"/>
      <c r="UPW13" s="128"/>
      <c r="UPX13" s="128"/>
      <c r="UPY13" s="128"/>
      <c r="UPZ13" s="128"/>
      <c r="UQA13" s="128"/>
      <c r="UQB13" s="128"/>
      <c r="UQC13" s="128"/>
      <c r="UQD13" s="128"/>
      <c r="UQE13" s="128"/>
      <c r="UQF13" s="128"/>
      <c r="UQG13" s="128"/>
      <c r="UQH13" s="128"/>
      <c r="UQI13" s="128"/>
      <c r="UQJ13" s="128"/>
      <c r="UQK13" s="128"/>
      <c r="UQL13" s="128"/>
      <c r="UQM13" s="128"/>
      <c r="UQN13" s="128"/>
      <c r="UQO13" s="128"/>
      <c r="UQP13" s="128"/>
      <c r="UQQ13" s="128"/>
      <c r="UQR13" s="128"/>
      <c r="UQS13" s="128"/>
      <c r="UQT13" s="128"/>
      <c r="UQU13" s="128"/>
      <c r="UQV13" s="128"/>
      <c r="UQW13" s="128"/>
      <c r="UQX13" s="128"/>
      <c r="UQY13" s="128"/>
      <c r="UQZ13" s="128"/>
      <c r="URA13" s="128"/>
      <c r="URB13" s="128"/>
      <c r="URC13" s="128"/>
      <c r="URD13" s="128"/>
      <c r="URE13" s="128"/>
      <c r="URF13" s="128"/>
      <c r="URG13" s="128"/>
      <c r="URH13" s="128"/>
      <c r="URI13" s="128"/>
      <c r="URJ13" s="128"/>
      <c r="URK13" s="128"/>
      <c r="URL13" s="128"/>
      <c r="URM13" s="128"/>
      <c r="URN13" s="128"/>
      <c r="URO13" s="128"/>
      <c r="URP13" s="128"/>
      <c r="URQ13" s="128"/>
      <c r="URR13" s="128"/>
      <c r="URS13" s="128"/>
      <c r="URT13" s="128"/>
      <c r="URU13" s="128"/>
      <c r="URV13" s="128"/>
      <c r="URW13" s="128"/>
      <c r="URX13" s="128"/>
      <c r="URY13" s="128"/>
      <c r="URZ13" s="128"/>
      <c r="USA13" s="128"/>
      <c r="USB13" s="128"/>
      <c r="USC13" s="128"/>
      <c r="USD13" s="128"/>
      <c r="USE13" s="128"/>
      <c r="USF13" s="128"/>
      <c r="USG13" s="128"/>
      <c r="USH13" s="128"/>
      <c r="USI13" s="128"/>
      <c r="USJ13" s="128"/>
      <c r="USK13" s="128"/>
      <c r="USL13" s="128"/>
      <c r="USM13" s="128"/>
      <c r="USN13" s="128"/>
      <c r="USO13" s="128"/>
      <c r="USP13" s="128"/>
      <c r="USQ13" s="128"/>
      <c r="USR13" s="128"/>
      <c r="USS13" s="128"/>
      <c r="UST13" s="128"/>
      <c r="USU13" s="128"/>
      <c r="USV13" s="128"/>
      <c r="USW13" s="128"/>
      <c r="USX13" s="128"/>
      <c r="USY13" s="128"/>
      <c r="USZ13" s="128"/>
      <c r="UTA13" s="128"/>
      <c r="UTB13" s="128"/>
      <c r="UTC13" s="128"/>
      <c r="UTD13" s="128"/>
      <c r="UTE13" s="128"/>
      <c r="UTF13" s="128"/>
      <c r="UTG13" s="128"/>
      <c r="UTH13" s="128"/>
      <c r="UTI13" s="128"/>
      <c r="UTJ13" s="128"/>
      <c r="UTK13" s="128"/>
      <c r="UTL13" s="128"/>
      <c r="UTM13" s="128"/>
      <c r="UTN13" s="128"/>
      <c r="UTO13" s="128"/>
      <c r="UTP13" s="128"/>
      <c r="UTQ13" s="128"/>
      <c r="UTR13" s="128"/>
      <c r="UTS13" s="128"/>
      <c r="UTT13" s="128"/>
      <c r="UTU13" s="128"/>
      <c r="UTV13" s="128"/>
      <c r="UTW13" s="128"/>
      <c r="UTX13" s="128"/>
      <c r="UTY13" s="128"/>
      <c r="UTZ13" s="128"/>
      <c r="UUA13" s="128"/>
      <c r="UUB13" s="128"/>
      <c r="UUC13" s="128"/>
      <c r="UUD13" s="128"/>
      <c r="UUE13" s="128"/>
      <c r="UUF13" s="128"/>
      <c r="UUG13" s="128"/>
      <c r="UUH13" s="128"/>
      <c r="UUI13" s="128"/>
      <c r="UUJ13" s="128"/>
      <c r="UUK13" s="128"/>
      <c r="UUL13" s="128"/>
      <c r="UUM13" s="128"/>
      <c r="UUN13" s="128"/>
      <c r="UUO13" s="128"/>
      <c r="UUP13" s="128"/>
      <c r="UUQ13" s="128"/>
      <c r="UUR13" s="128"/>
      <c r="UUS13" s="128"/>
      <c r="UUT13" s="128"/>
      <c r="UUU13" s="128"/>
      <c r="UUV13" s="128"/>
      <c r="UUW13" s="128"/>
      <c r="UUX13" s="128"/>
      <c r="UUY13" s="128"/>
      <c r="UUZ13" s="128"/>
      <c r="UVA13" s="128"/>
      <c r="UVB13" s="128"/>
      <c r="UVC13" s="128"/>
      <c r="UVD13" s="128"/>
      <c r="UVE13" s="128"/>
      <c r="UVF13" s="128"/>
      <c r="UVG13" s="128"/>
      <c r="UVH13" s="128"/>
      <c r="UVI13" s="128"/>
      <c r="UVJ13" s="128"/>
      <c r="UVK13" s="128"/>
      <c r="UVL13" s="128"/>
      <c r="UVM13" s="128"/>
      <c r="UVN13" s="128"/>
      <c r="UVO13" s="128"/>
      <c r="UVP13" s="128"/>
      <c r="UVQ13" s="128"/>
      <c r="UVR13" s="128"/>
      <c r="UVS13" s="128"/>
      <c r="UVT13" s="128"/>
      <c r="UVU13" s="128"/>
      <c r="UVV13" s="128"/>
      <c r="UVW13" s="128"/>
      <c r="UVX13" s="128"/>
      <c r="UVY13" s="128"/>
      <c r="UVZ13" s="128"/>
      <c r="UWA13" s="128"/>
      <c r="UWB13" s="128"/>
      <c r="UWC13" s="128"/>
      <c r="UWD13" s="128"/>
      <c r="UWE13" s="128"/>
      <c r="UWF13" s="128"/>
      <c r="UWG13" s="128"/>
      <c r="UWH13" s="128"/>
      <c r="UWI13" s="128"/>
      <c r="UWJ13" s="128"/>
      <c r="UWK13" s="128"/>
      <c r="UWL13" s="128"/>
      <c r="UWM13" s="128"/>
      <c r="UWN13" s="128"/>
      <c r="UWO13" s="128"/>
      <c r="UWP13" s="128"/>
      <c r="UWQ13" s="128"/>
      <c r="UWR13" s="128"/>
      <c r="UWS13" s="128"/>
      <c r="UWT13" s="128"/>
      <c r="UWU13" s="128"/>
      <c r="UWV13" s="128"/>
      <c r="UWW13" s="128"/>
      <c r="UWX13" s="128"/>
      <c r="UWY13" s="128"/>
      <c r="UWZ13" s="128"/>
      <c r="UXA13" s="128"/>
      <c r="UXB13" s="128"/>
      <c r="UXC13" s="128"/>
      <c r="UXD13" s="128"/>
      <c r="UXE13" s="128"/>
      <c r="UXF13" s="128"/>
      <c r="UXG13" s="128"/>
      <c r="UXH13" s="128"/>
      <c r="UXI13" s="128"/>
      <c r="UXJ13" s="128"/>
      <c r="UXK13" s="128"/>
      <c r="UXL13" s="128"/>
      <c r="UXM13" s="128"/>
      <c r="UXN13" s="128"/>
      <c r="UXO13" s="128"/>
      <c r="UXP13" s="128"/>
      <c r="UXQ13" s="128"/>
      <c r="UXR13" s="128"/>
      <c r="UXS13" s="128"/>
      <c r="UXT13" s="128"/>
      <c r="UXU13" s="128"/>
      <c r="UXV13" s="128"/>
      <c r="UXW13" s="128"/>
      <c r="UXX13" s="128"/>
      <c r="UXY13" s="128"/>
      <c r="UXZ13" s="128"/>
      <c r="UYA13" s="128"/>
      <c r="UYB13" s="128"/>
      <c r="UYC13" s="128"/>
      <c r="UYD13" s="128"/>
      <c r="UYE13" s="128"/>
      <c r="UYF13" s="128"/>
      <c r="UYG13" s="128"/>
      <c r="UYH13" s="128"/>
      <c r="UYI13" s="128"/>
      <c r="UYJ13" s="128"/>
      <c r="UYK13" s="128"/>
      <c r="UYL13" s="128"/>
      <c r="UYM13" s="128"/>
      <c r="UYN13" s="128"/>
      <c r="UYO13" s="128"/>
      <c r="UYP13" s="128"/>
      <c r="UYQ13" s="128"/>
      <c r="UYR13" s="128"/>
      <c r="UYS13" s="128"/>
      <c r="UYT13" s="128"/>
      <c r="UYU13" s="128"/>
      <c r="UYV13" s="128"/>
      <c r="UYW13" s="128"/>
      <c r="UYX13" s="128"/>
      <c r="UYY13" s="128"/>
      <c r="UYZ13" s="128"/>
      <c r="UZA13" s="128"/>
      <c r="UZB13" s="128"/>
      <c r="UZC13" s="128"/>
      <c r="UZD13" s="128"/>
      <c r="UZE13" s="128"/>
      <c r="UZF13" s="128"/>
      <c r="UZG13" s="128"/>
      <c r="UZH13" s="128"/>
      <c r="UZI13" s="128"/>
      <c r="UZJ13" s="128"/>
      <c r="UZK13" s="128"/>
      <c r="UZL13" s="128"/>
      <c r="UZM13" s="128"/>
      <c r="UZN13" s="128"/>
      <c r="UZO13" s="128"/>
      <c r="UZP13" s="128"/>
      <c r="UZQ13" s="128"/>
      <c r="UZR13" s="128"/>
      <c r="UZS13" s="128"/>
      <c r="UZT13" s="128"/>
      <c r="UZU13" s="128"/>
      <c r="UZV13" s="128"/>
      <c r="UZW13" s="128"/>
      <c r="UZX13" s="128"/>
      <c r="UZY13" s="128"/>
      <c r="UZZ13" s="128"/>
      <c r="VAA13" s="128"/>
      <c r="VAB13" s="128"/>
      <c r="VAC13" s="128"/>
      <c r="VAD13" s="128"/>
      <c r="VAE13" s="128"/>
      <c r="VAF13" s="128"/>
      <c r="VAG13" s="128"/>
      <c r="VAH13" s="128"/>
      <c r="VAI13" s="128"/>
      <c r="VAJ13" s="128"/>
      <c r="VAK13" s="128"/>
      <c r="VAL13" s="128"/>
      <c r="VAM13" s="128"/>
      <c r="VAN13" s="128"/>
      <c r="VAO13" s="128"/>
      <c r="VAP13" s="128"/>
      <c r="VAQ13" s="128"/>
      <c r="VAR13" s="128"/>
      <c r="VAS13" s="128"/>
      <c r="VAT13" s="128"/>
      <c r="VAU13" s="128"/>
      <c r="VAV13" s="128"/>
      <c r="VAW13" s="128"/>
      <c r="VAX13" s="128"/>
      <c r="VAY13" s="128"/>
      <c r="VAZ13" s="128"/>
      <c r="VBA13" s="128"/>
      <c r="VBB13" s="128"/>
      <c r="VBC13" s="128"/>
      <c r="VBD13" s="128"/>
      <c r="VBE13" s="128"/>
      <c r="VBF13" s="128"/>
      <c r="VBG13" s="128"/>
      <c r="VBH13" s="128"/>
      <c r="VBI13" s="128"/>
      <c r="VBJ13" s="128"/>
      <c r="VBK13" s="128"/>
      <c r="VBL13" s="128"/>
      <c r="VBM13" s="128"/>
      <c r="VBN13" s="128"/>
      <c r="VBO13" s="128"/>
      <c r="VBP13" s="128"/>
      <c r="VBQ13" s="128"/>
      <c r="VBR13" s="128"/>
      <c r="VBS13" s="128"/>
      <c r="VBT13" s="128"/>
      <c r="VBU13" s="128"/>
      <c r="VBV13" s="128"/>
      <c r="VBW13" s="128"/>
      <c r="VBX13" s="128"/>
      <c r="VBY13" s="128"/>
      <c r="VBZ13" s="128"/>
      <c r="VCA13" s="128"/>
      <c r="VCB13" s="128"/>
      <c r="VCC13" s="128"/>
      <c r="VCD13" s="128"/>
      <c r="VCE13" s="128"/>
      <c r="VCF13" s="128"/>
      <c r="VCG13" s="128"/>
      <c r="VCH13" s="128"/>
      <c r="VCI13" s="128"/>
      <c r="VCJ13" s="128"/>
      <c r="VCK13" s="128"/>
      <c r="VCL13" s="128"/>
      <c r="VCM13" s="128"/>
      <c r="VCN13" s="128"/>
      <c r="VCO13" s="128"/>
      <c r="VCP13" s="128"/>
      <c r="VCQ13" s="128"/>
      <c r="VCR13" s="128"/>
      <c r="VCS13" s="128"/>
      <c r="VCT13" s="128"/>
      <c r="VCU13" s="128"/>
      <c r="VCV13" s="128"/>
      <c r="VCW13" s="128"/>
      <c r="VCX13" s="128"/>
      <c r="VCY13" s="128"/>
      <c r="VCZ13" s="128"/>
      <c r="VDA13" s="128"/>
      <c r="VDB13" s="128"/>
      <c r="VDC13" s="128"/>
      <c r="VDD13" s="128"/>
      <c r="VDE13" s="128"/>
      <c r="VDF13" s="128"/>
      <c r="VDG13" s="128"/>
      <c r="VDH13" s="128"/>
      <c r="VDI13" s="128"/>
      <c r="VDJ13" s="128"/>
      <c r="VDK13" s="128"/>
      <c r="VDL13" s="128"/>
      <c r="VDM13" s="128"/>
      <c r="VDN13" s="128"/>
      <c r="VDO13" s="128"/>
      <c r="VDP13" s="128"/>
      <c r="VDQ13" s="128"/>
      <c r="VDR13" s="128"/>
      <c r="VDS13" s="128"/>
      <c r="VDT13" s="128"/>
      <c r="VDU13" s="128"/>
      <c r="VDV13" s="128"/>
      <c r="VDW13" s="128"/>
      <c r="VDX13" s="128"/>
      <c r="VDY13" s="128"/>
      <c r="VDZ13" s="128"/>
      <c r="VEA13" s="128"/>
      <c r="VEB13" s="128"/>
      <c r="VEC13" s="128"/>
      <c r="VED13" s="128"/>
      <c r="VEE13" s="128"/>
      <c r="VEF13" s="128"/>
      <c r="VEG13" s="128"/>
      <c r="VEH13" s="128"/>
      <c r="VEI13" s="128"/>
      <c r="VEJ13" s="128"/>
      <c r="VEK13" s="128"/>
      <c r="VEL13" s="128"/>
      <c r="VEM13" s="128"/>
      <c r="VEN13" s="128"/>
      <c r="VEO13" s="128"/>
      <c r="VEP13" s="128"/>
      <c r="VEQ13" s="128"/>
      <c r="VER13" s="128"/>
      <c r="VES13" s="128"/>
      <c r="VET13" s="128"/>
      <c r="VEU13" s="128"/>
      <c r="VEV13" s="128"/>
      <c r="VEW13" s="128"/>
      <c r="VEX13" s="128"/>
      <c r="VEY13" s="128"/>
      <c r="VEZ13" s="128"/>
      <c r="VFA13" s="128"/>
      <c r="VFB13" s="128"/>
      <c r="VFC13" s="128"/>
      <c r="VFD13" s="128"/>
      <c r="VFE13" s="128"/>
      <c r="VFF13" s="128"/>
      <c r="VFG13" s="128"/>
      <c r="VFH13" s="128"/>
      <c r="VFI13" s="128"/>
      <c r="VFJ13" s="128"/>
      <c r="VFK13" s="128"/>
      <c r="VFL13" s="128"/>
      <c r="VFM13" s="128"/>
      <c r="VFN13" s="128"/>
      <c r="VFO13" s="128"/>
      <c r="VFP13" s="128"/>
      <c r="VFQ13" s="128"/>
      <c r="VFR13" s="128"/>
      <c r="VFS13" s="128"/>
      <c r="VFT13" s="128"/>
      <c r="VFU13" s="128"/>
      <c r="VFV13" s="128"/>
      <c r="VFW13" s="128"/>
      <c r="VFX13" s="128"/>
      <c r="VFY13" s="128"/>
      <c r="VFZ13" s="128"/>
      <c r="VGA13" s="128"/>
      <c r="VGB13" s="128"/>
      <c r="VGC13" s="128"/>
      <c r="VGD13" s="128"/>
      <c r="VGE13" s="128"/>
      <c r="VGF13" s="128"/>
      <c r="VGG13" s="128"/>
      <c r="VGH13" s="128"/>
      <c r="VGI13" s="128"/>
      <c r="VGJ13" s="128"/>
      <c r="VGK13" s="128"/>
      <c r="VGL13" s="128"/>
      <c r="VGM13" s="128"/>
      <c r="VGN13" s="128"/>
      <c r="VGO13" s="128"/>
      <c r="VGP13" s="128"/>
      <c r="VGQ13" s="128"/>
      <c r="VGR13" s="128"/>
      <c r="VGS13" s="128"/>
      <c r="VGT13" s="128"/>
      <c r="VGU13" s="128"/>
      <c r="VGV13" s="128"/>
      <c r="VGW13" s="128"/>
      <c r="VGX13" s="128"/>
      <c r="VGY13" s="128"/>
      <c r="VGZ13" s="128"/>
      <c r="VHA13" s="128"/>
      <c r="VHB13" s="128"/>
      <c r="VHC13" s="128"/>
      <c r="VHD13" s="128"/>
      <c r="VHE13" s="128"/>
      <c r="VHF13" s="128"/>
      <c r="VHG13" s="128"/>
      <c r="VHH13" s="128"/>
      <c r="VHI13" s="128"/>
      <c r="VHJ13" s="128"/>
      <c r="VHK13" s="128"/>
      <c r="VHL13" s="128"/>
      <c r="VHM13" s="128"/>
      <c r="VHN13" s="128"/>
      <c r="VHO13" s="128"/>
      <c r="VHP13" s="128"/>
      <c r="VHQ13" s="128"/>
      <c r="VHR13" s="128"/>
      <c r="VHS13" s="128"/>
      <c r="VHT13" s="128"/>
      <c r="VHU13" s="128"/>
      <c r="VHV13" s="128"/>
      <c r="VHW13" s="128"/>
      <c r="VHX13" s="128"/>
      <c r="VHY13" s="128"/>
      <c r="VHZ13" s="128"/>
      <c r="VIA13" s="128"/>
      <c r="VIB13" s="128"/>
      <c r="VIC13" s="128"/>
      <c r="VID13" s="128"/>
      <c r="VIE13" s="128"/>
      <c r="VIF13" s="128"/>
      <c r="VIG13" s="128"/>
      <c r="VIH13" s="128"/>
      <c r="VII13" s="128"/>
      <c r="VIJ13" s="128"/>
      <c r="VIK13" s="128"/>
      <c r="VIL13" s="128"/>
      <c r="VIM13" s="128"/>
      <c r="VIN13" s="128"/>
      <c r="VIO13" s="128"/>
      <c r="VIP13" s="128"/>
      <c r="VIQ13" s="128"/>
      <c r="VIR13" s="128"/>
      <c r="VIS13" s="128"/>
      <c r="VIT13" s="128"/>
      <c r="VIU13" s="128"/>
      <c r="VIV13" s="128"/>
      <c r="VIW13" s="128"/>
      <c r="VIX13" s="128"/>
      <c r="VIY13" s="128"/>
      <c r="VIZ13" s="128"/>
      <c r="VJA13" s="128"/>
      <c r="VJB13" s="128"/>
      <c r="VJC13" s="128"/>
      <c r="VJD13" s="128"/>
      <c r="VJE13" s="128"/>
      <c r="VJF13" s="128"/>
      <c r="VJG13" s="128"/>
      <c r="VJH13" s="128"/>
      <c r="VJI13" s="128"/>
      <c r="VJJ13" s="128"/>
      <c r="VJK13" s="128"/>
      <c r="VJL13" s="128"/>
      <c r="VJM13" s="128"/>
      <c r="VJN13" s="128"/>
      <c r="VJO13" s="128"/>
      <c r="VJP13" s="128"/>
      <c r="VJQ13" s="128"/>
      <c r="VJR13" s="128"/>
      <c r="VJS13" s="128"/>
      <c r="VJT13" s="128"/>
      <c r="VJU13" s="128"/>
      <c r="VJV13" s="128"/>
      <c r="VJW13" s="128"/>
      <c r="VJX13" s="128"/>
      <c r="VJY13" s="128"/>
      <c r="VJZ13" s="128"/>
      <c r="VKA13" s="128"/>
      <c r="VKB13" s="128"/>
      <c r="VKC13" s="128"/>
      <c r="VKD13" s="128"/>
      <c r="VKE13" s="128"/>
      <c r="VKF13" s="128"/>
      <c r="VKG13" s="128"/>
      <c r="VKH13" s="128"/>
      <c r="VKI13" s="128"/>
      <c r="VKJ13" s="128"/>
      <c r="VKK13" s="128"/>
      <c r="VKL13" s="128"/>
      <c r="VKM13" s="128"/>
      <c r="VKN13" s="128"/>
      <c r="VKO13" s="128"/>
      <c r="VKP13" s="128"/>
      <c r="VKQ13" s="128"/>
      <c r="VKR13" s="128"/>
      <c r="VKS13" s="128"/>
      <c r="VKT13" s="128"/>
      <c r="VKU13" s="128"/>
      <c r="VKV13" s="128"/>
      <c r="VKW13" s="128"/>
      <c r="VKX13" s="128"/>
      <c r="VKY13" s="128"/>
      <c r="VKZ13" s="128"/>
      <c r="VLA13" s="128"/>
      <c r="VLB13" s="128"/>
      <c r="VLC13" s="128"/>
      <c r="VLD13" s="128"/>
      <c r="VLE13" s="128"/>
      <c r="VLF13" s="128"/>
      <c r="VLG13" s="128"/>
      <c r="VLH13" s="128"/>
      <c r="VLI13" s="128"/>
      <c r="VLJ13" s="128"/>
      <c r="VLK13" s="128"/>
      <c r="VLL13" s="128"/>
      <c r="VLM13" s="128"/>
      <c r="VLN13" s="128"/>
      <c r="VLO13" s="128"/>
      <c r="VLP13" s="128"/>
      <c r="VLQ13" s="128"/>
      <c r="VLR13" s="128"/>
      <c r="VLS13" s="128"/>
      <c r="VLT13" s="128"/>
      <c r="VLU13" s="128"/>
      <c r="VLV13" s="128"/>
      <c r="VLW13" s="128"/>
      <c r="VLX13" s="128"/>
      <c r="VLY13" s="128"/>
      <c r="VLZ13" s="128"/>
      <c r="VMA13" s="128"/>
      <c r="VMB13" s="128"/>
      <c r="VMC13" s="128"/>
      <c r="VMD13" s="128"/>
      <c r="VME13" s="128"/>
      <c r="VMF13" s="128"/>
      <c r="VMG13" s="128"/>
      <c r="VMH13" s="128"/>
      <c r="VMI13" s="128"/>
      <c r="VMJ13" s="128"/>
      <c r="VMK13" s="128"/>
      <c r="VML13" s="128"/>
      <c r="VMM13" s="128"/>
      <c r="VMN13" s="128"/>
      <c r="VMO13" s="128"/>
      <c r="VMP13" s="128"/>
      <c r="VMQ13" s="128"/>
      <c r="VMR13" s="128"/>
      <c r="VMS13" s="128"/>
      <c r="VMT13" s="128"/>
      <c r="VMU13" s="128"/>
      <c r="VMV13" s="128"/>
      <c r="VMW13" s="128"/>
      <c r="VMX13" s="128"/>
      <c r="VMY13" s="128"/>
      <c r="VMZ13" s="128"/>
      <c r="VNA13" s="128"/>
      <c r="VNB13" s="128"/>
      <c r="VNC13" s="128"/>
      <c r="VND13" s="128"/>
      <c r="VNE13" s="128"/>
      <c r="VNF13" s="128"/>
      <c r="VNG13" s="128"/>
      <c r="VNH13" s="128"/>
      <c r="VNI13" s="128"/>
      <c r="VNJ13" s="128"/>
      <c r="VNK13" s="128"/>
      <c r="VNL13" s="128"/>
      <c r="VNM13" s="128"/>
      <c r="VNN13" s="128"/>
      <c r="VNO13" s="128"/>
      <c r="VNP13" s="128"/>
      <c r="VNQ13" s="128"/>
      <c r="VNR13" s="128"/>
      <c r="VNS13" s="128"/>
      <c r="VNT13" s="128"/>
      <c r="VNU13" s="128"/>
      <c r="VNV13" s="128"/>
      <c r="VNW13" s="128"/>
      <c r="VNX13" s="128"/>
      <c r="VNY13" s="128"/>
      <c r="VNZ13" s="128"/>
      <c r="VOA13" s="128"/>
      <c r="VOB13" s="128"/>
      <c r="VOC13" s="128"/>
      <c r="VOD13" s="128"/>
      <c r="VOE13" s="128"/>
      <c r="VOF13" s="128"/>
      <c r="VOG13" s="128"/>
      <c r="VOH13" s="128"/>
      <c r="VOI13" s="128"/>
      <c r="VOJ13" s="128"/>
      <c r="VOK13" s="128"/>
      <c r="VOL13" s="128"/>
      <c r="VOM13" s="128"/>
      <c r="VON13" s="128"/>
      <c r="VOO13" s="128"/>
      <c r="VOP13" s="128"/>
      <c r="VOQ13" s="128"/>
      <c r="VOR13" s="128"/>
      <c r="VOS13" s="128"/>
      <c r="VOT13" s="128"/>
      <c r="VOU13" s="128"/>
      <c r="VOV13" s="128"/>
      <c r="VOW13" s="128"/>
      <c r="VOX13" s="128"/>
      <c r="VOY13" s="128"/>
      <c r="VOZ13" s="128"/>
      <c r="VPA13" s="128"/>
      <c r="VPB13" s="128"/>
      <c r="VPC13" s="128"/>
      <c r="VPD13" s="128"/>
      <c r="VPE13" s="128"/>
      <c r="VPF13" s="128"/>
      <c r="VPG13" s="128"/>
      <c r="VPH13" s="128"/>
      <c r="VPI13" s="128"/>
      <c r="VPJ13" s="128"/>
      <c r="VPK13" s="128"/>
      <c r="VPL13" s="128"/>
      <c r="VPM13" s="128"/>
      <c r="VPN13" s="128"/>
      <c r="VPO13" s="128"/>
      <c r="VPP13" s="128"/>
      <c r="VPQ13" s="128"/>
      <c r="VPR13" s="128"/>
      <c r="VPS13" s="128"/>
      <c r="VPT13" s="128"/>
      <c r="VPU13" s="128"/>
      <c r="VPV13" s="128"/>
      <c r="VPW13" s="128"/>
      <c r="VPX13" s="128"/>
      <c r="VPY13" s="128"/>
      <c r="VPZ13" s="128"/>
      <c r="VQA13" s="128"/>
      <c r="VQB13" s="128"/>
      <c r="VQC13" s="128"/>
      <c r="VQD13" s="128"/>
      <c r="VQE13" s="128"/>
      <c r="VQF13" s="128"/>
      <c r="VQG13" s="128"/>
      <c r="VQH13" s="128"/>
      <c r="VQI13" s="128"/>
      <c r="VQJ13" s="128"/>
      <c r="VQK13" s="128"/>
      <c r="VQL13" s="128"/>
      <c r="VQM13" s="128"/>
      <c r="VQN13" s="128"/>
      <c r="VQO13" s="128"/>
      <c r="VQP13" s="128"/>
      <c r="VQQ13" s="128"/>
      <c r="VQR13" s="128"/>
      <c r="VQS13" s="128"/>
      <c r="VQT13" s="128"/>
      <c r="VQU13" s="128"/>
      <c r="VQV13" s="128"/>
      <c r="VQW13" s="128"/>
      <c r="VQX13" s="128"/>
      <c r="VQY13" s="128"/>
      <c r="VQZ13" s="128"/>
      <c r="VRA13" s="128"/>
      <c r="VRB13" s="128"/>
      <c r="VRC13" s="128"/>
      <c r="VRD13" s="128"/>
      <c r="VRE13" s="128"/>
      <c r="VRF13" s="128"/>
      <c r="VRG13" s="128"/>
      <c r="VRH13" s="128"/>
      <c r="VRI13" s="128"/>
      <c r="VRJ13" s="128"/>
      <c r="VRK13" s="128"/>
      <c r="VRL13" s="128"/>
      <c r="VRM13" s="128"/>
      <c r="VRN13" s="128"/>
      <c r="VRO13" s="128"/>
      <c r="VRP13" s="128"/>
      <c r="VRQ13" s="128"/>
      <c r="VRR13" s="128"/>
      <c r="VRS13" s="128"/>
      <c r="VRT13" s="128"/>
      <c r="VRU13" s="128"/>
      <c r="VRV13" s="128"/>
      <c r="VRW13" s="128"/>
      <c r="VRX13" s="128"/>
      <c r="VRY13" s="128"/>
      <c r="VRZ13" s="128"/>
      <c r="VSA13" s="128"/>
      <c r="VSB13" s="128"/>
      <c r="VSC13" s="128"/>
      <c r="VSD13" s="128"/>
      <c r="VSE13" s="128"/>
      <c r="VSF13" s="128"/>
      <c r="VSG13" s="128"/>
      <c r="VSH13" s="128"/>
      <c r="VSI13" s="128"/>
      <c r="VSJ13" s="128"/>
      <c r="VSK13" s="128"/>
      <c r="VSL13" s="128"/>
      <c r="VSM13" s="128"/>
      <c r="VSN13" s="128"/>
      <c r="VSO13" s="128"/>
      <c r="VSP13" s="128"/>
      <c r="VSQ13" s="128"/>
      <c r="VSR13" s="128"/>
      <c r="VSS13" s="128"/>
      <c r="VST13" s="128"/>
      <c r="VSU13" s="128"/>
      <c r="VSV13" s="128"/>
      <c r="VSW13" s="128"/>
      <c r="VSX13" s="128"/>
      <c r="VSY13" s="128"/>
      <c r="VSZ13" s="128"/>
      <c r="VTA13" s="128"/>
      <c r="VTB13" s="128"/>
      <c r="VTC13" s="128"/>
      <c r="VTD13" s="128"/>
      <c r="VTE13" s="128"/>
      <c r="VTF13" s="128"/>
      <c r="VTG13" s="128"/>
      <c r="VTH13" s="128"/>
      <c r="VTI13" s="128"/>
      <c r="VTJ13" s="128"/>
      <c r="VTK13" s="128"/>
      <c r="VTL13" s="128"/>
      <c r="VTM13" s="128"/>
      <c r="VTN13" s="128"/>
      <c r="VTO13" s="128"/>
      <c r="VTP13" s="128"/>
      <c r="VTQ13" s="128"/>
      <c r="VTR13" s="128"/>
      <c r="VTS13" s="128"/>
      <c r="VTT13" s="128"/>
      <c r="VTU13" s="128"/>
      <c r="VTV13" s="128"/>
      <c r="VTW13" s="128"/>
      <c r="VTX13" s="128"/>
      <c r="VTY13" s="128"/>
      <c r="VTZ13" s="128"/>
      <c r="VUA13" s="128"/>
      <c r="VUB13" s="128"/>
      <c r="VUC13" s="128"/>
      <c r="VUD13" s="128"/>
      <c r="VUE13" s="128"/>
      <c r="VUF13" s="128"/>
      <c r="VUG13" s="128"/>
      <c r="VUH13" s="128"/>
      <c r="VUI13" s="128"/>
      <c r="VUJ13" s="128"/>
      <c r="VUK13" s="128"/>
      <c r="VUL13" s="128"/>
      <c r="VUM13" s="128"/>
      <c r="VUN13" s="128"/>
      <c r="VUO13" s="128"/>
      <c r="VUP13" s="128"/>
      <c r="VUQ13" s="128"/>
      <c r="VUR13" s="128"/>
      <c r="VUS13" s="128"/>
      <c r="VUT13" s="128"/>
      <c r="VUU13" s="128"/>
      <c r="VUV13" s="128"/>
      <c r="VUW13" s="128"/>
      <c r="VUX13" s="128"/>
      <c r="VUY13" s="128"/>
      <c r="VUZ13" s="128"/>
      <c r="VVA13" s="128"/>
      <c r="VVB13" s="128"/>
      <c r="VVC13" s="128"/>
      <c r="VVD13" s="128"/>
      <c r="VVE13" s="128"/>
      <c r="VVF13" s="128"/>
      <c r="VVG13" s="128"/>
      <c r="VVH13" s="128"/>
      <c r="VVI13" s="128"/>
      <c r="VVJ13" s="128"/>
      <c r="VVK13" s="128"/>
      <c r="VVL13" s="128"/>
      <c r="VVM13" s="128"/>
      <c r="VVN13" s="128"/>
      <c r="VVO13" s="128"/>
      <c r="VVP13" s="128"/>
      <c r="VVQ13" s="128"/>
      <c r="VVR13" s="128"/>
      <c r="VVS13" s="128"/>
      <c r="VVT13" s="128"/>
      <c r="VVU13" s="128"/>
      <c r="VVV13" s="128"/>
      <c r="VVW13" s="128"/>
      <c r="VVX13" s="128"/>
      <c r="VVY13" s="128"/>
      <c r="VVZ13" s="128"/>
      <c r="VWA13" s="128"/>
      <c r="VWB13" s="128"/>
      <c r="VWC13" s="128"/>
      <c r="VWD13" s="128"/>
      <c r="VWE13" s="128"/>
      <c r="VWF13" s="128"/>
      <c r="VWG13" s="128"/>
      <c r="VWH13" s="128"/>
      <c r="VWI13" s="128"/>
      <c r="VWJ13" s="128"/>
      <c r="VWK13" s="128"/>
      <c r="VWL13" s="128"/>
      <c r="VWM13" s="128"/>
      <c r="VWN13" s="128"/>
      <c r="VWO13" s="128"/>
      <c r="VWP13" s="128"/>
      <c r="VWQ13" s="128"/>
      <c r="VWR13" s="128"/>
      <c r="VWS13" s="128"/>
      <c r="VWT13" s="128"/>
      <c r="VWU13" s="128"/>
      <c r="VWV13" s="128"/>
      <c r="VWW13" s="128"/>
      <c r="VWX13" s="128"/>
      <c r="VWY13" s="128"/>
      <c r="VWZ13" s="128"/>
      <c r="VXA13" s="128"/>
      <c r="VXB13" s="128"/>
      <c r="VXC13" s="128"/>
      <c r="VXD13" s="128"/>
      <c r="VXE13" s="128"/>
      <c r="VXF13" s="128"/>
      <c r="VXG13" s="128"/>
      <c r="VXH13" s="128"/>
      <c r="VXI13" s="128"/>
      <c r="VXJ13" s="128"/>
      <c r="VXK13" s="128"/>
      <c r="VXL13" s="128"/>
      <c r="VXM13" s="128"/>
      <c r="VXN13" s="128"/>
      <c r="VXO13" s="128"/>
      <c r="VXP13" s="128"/>
      <c r="VXQ13" s="128"/>
      <c r="VXR13" s="128"/>
      <c r="VXS13" s="128"/>
      <c r="VXT13" s="128"/>
      <c r="VXU13" s="128"/>
      <c r="VXV13" s="128"/>
      <c r="VXW13" s="128"/>
      <c r="VXX13" s="128"/>
      <c r="VXY13" s="128"/>
      <c r="VXZ13" s="128"/>
      <c r="VYA13" s="128"/>
      <c r="VYB13" s="128"/>
      <c r="VYC13" s="128"/>
      <c r="VYD13" s="128"/>
      <c r="VYE13" s="128"/>
      <c r="VYF13" s="128"/>
      <c r="VYG13" s="128"/>
      <c r="VYH13" s="128"/>
      <c r="VYI13" s="128"/>
      <c r="VYJ13" s="128"/>
      <c r="VYK13" s="128"/>
      <c r="VYL13" s="128"/>
      <c r="VYM13" s="128"/>
      <c r="VYN13" s="128"/>
      <c r="VYO13" s="128"/>
      <c r="VYP13" s="128"/>
      <c r="VYQ13" s="128"/>
      <c r="VYR13" s="128"/>
      <c r="VYS13" s="128"/>
      <c r="VYT13" s="128"/>
      <c r="VYU13" s="128"/>
      <c r="VYV13" s="128"/>
      <c r="VYW13" s="128"/>
      <c r="VYX13" s="128"/>
      <c r="VYY13" s="128"/>
      <c r="VYZ13" s="128"/>
      <c r="VZA13" s="128"/>
      <c r="VZB13" s="128"/>
      <c r="VZC13" s="128"/>
      <c r="VZD13" s="128"/>
      <c r="VZE13" s="128"/>
      <c r="VZF13" s="128"/>
      <c r="VZG13" s="128"/>
      <c r="VZH13" s="128"/>
      <c r="VZI13" s="128"/>
      <c r="VZJ13" s="128"/>
      <c r="VZK13" s="128"/>
      <c r="VZL13" s="128"/>
      <c r="VZM13" s="128"/>
      <c r="VZN13" s="128"/>
      <c r="VZO13" s="128"/>
      <c r="VZP13" s="128"/>
      <c r="VZQ13" s="128"/>
      <c r="VZR13" s="128"/>
      <c r="VZS13" s="128"/>
      <c r="VZT13" s="128"/>
      <c r="VZU13" s="128"/>
      <c r="VZV13" s="128"/>
      <c r="VZW13" s="128"/>
      <c r="VZX13" s="128"/>
      <c r="VZY13" s="128"/>
      <c r="VZZ13" s="128"/>
      <c r="WAA13" s="128"/>
      <c r="WAB13" s="128"/>
      <c r="WAC13" s="128"/>
      <c r="WAD13" s="128"/>
      <c r="WAE13" s="128"/>
      <c r="WAF13" s="128"/>
      <c r="WAG13" s="128"/>
      <c r="WAH13" s="128"/>
      <c r="WAI13" s="128"/>
      <c r="WAJ13" s="128"/>
      <c r="WAK13" s="128"/>
      <c r="WAL13" s="128"/>
      <c r="WAM13" s="128"/>
      <c r="WAN13" s="128"/>
      <c r="WAO13" s="128"/>
      <c r="WAP13" s="128"/>
      <c r="WAQ13" s="128"/>
      <c r="WAR13" s="128"/>
      <c r="WAS13" s="128"/>
      <c r="WAT13" s="128"/>
      <c r="WAU13" s="128"/>
      <c r="WAV13" s="128"/>
      <c r="WAW13" s="128"/>
      <c r="WAX13" s="128"/>
      <c r="WAY13" s="128"/>
      <c r="WAZ13" s="128"/>
      <c r="WBA13" s="128"/>
      <c r="WBB13" s="128"/>
      <c r="WBC13" s="128"/>
      <c r="WBD13" s="128"/>
      <c r="WBE13" s="128"/>
      <c r="WBF13" s="128"/>
      <c r="WBG13" s="128"/>
      <c r="WBH13" s="128"/>
      <c r="WBI13" s="128"/>
      <c r="WBJ13" s="128"/>
      <c r="WBK13" s="128"/>
      <c r="WBL13" s="128"/>
      <c r="WBM13" s="128"/>
      <c r="WBN13" s="128"/>
      <c r="WBO13" s="128"/>
      <c r="WBP13" s="128"/>
      <c r="WBQ13" s="128"/>
      <c r="WBR13" s="128"/>
      <c r="WBS13" s="128"/>
      <c r="WBT13" s="128"/>
      <c r="WBU13" s="128"/>
      <c r="WBV13" s="128"/>
      <c r="WBW13" s="128"/>
      <c r="WBX13" s="128"/>
      <c r="WBY13" s="128"/>
      <c r="WBZ13" s="128"/>
      <c r="WCA13" s="128"/>
      <c r="WCB13" s="128"/>
      <c r="WCC13" s="128"/>
      <c r="WCD13" s="128"/>
      <c r="WCE13" s="128"/>
      <c r="WCF13" s="128"/>
      <c r="WCG13" s="128"/>
      <c r="WCH13" s="128"/>
      <c r="WCI13" s="128"/>
      <c r="WCJ13" s="128"/>
      <c r="WCK13" s="128"/>
      <c r="WCL13" s="128"/>
      <c r="WCM13" s="128"/>
      <c r="WCN13" s="128"/>
      <c r="WCO13" s="128"/>
      <c r="WCP13" s="128"/>
      <c r="WCQ13" s="128"/>
      <c r="WCR13" s="128"/>
      <c r="WCS13" s="128"/>
      <c r="WCT13" s="128"/>
      <c r="WCU13" s="128"/>
      <c r="WCV13" s="128"/>
      <c r="WCW13" s="128"/>
      <c r="WCX13" s="128"/>
      <c r="WCY13" s="128"/>
      <c r="WCZ13" s="128"/>
      <c r="WDA13" s="128"/>
      <c r="WDB13" s="128"/>
      <c r="WDC13" s="128"/>
      <c r="WDD13" s="128"/>
      <c r="WDE13" s="128"/>
      <c r="WDF13" s="128"/>
      <c r="WDG13" s="128"/>
      <c r="WDH13" s="128"/>
      <c r="WDI13" s="128"/>
      <c r="WDJ13" s="128"/>
      <c r="WDK13" s="128"/>
      <c r="WDL13" s="128"/>
      <c r="WDM13" s="128"/>
      <c r="WDN13" s="128"/>
      <c r="WDO13" s="128"/>
      <c r="WDP13" s="128"/>
      <c r="WDQ13" s="128"/>
      <c r="WDR13" s="128"/>
      <c r="WDS13" s="128"/>
      <c r="WDT13" s="128"/>
      <c r="WDU13" s="128"/>
      <c r="WDV13" s="128"/>
      <c r="WDW13" s="128"/>
      <c r="WDX13" s="128"/>
      <c r="WDY13" s="128"/>
      <c r="WDZ13" s="128"/>
      <c r="WEA13" s="128"/>
      <c r="WEB13" s="128"/>
      <c r="WEC13" s="128"/>
      <c r="WED13" s="128"/>
      <c r="WEE13" s="128"/>
      <c r="WEF13" s="128"/>
      <c r="WEG13" s="128"/>
      <c r="WEH13" s="128"/>
      <c r="WEI13" s="128"/>
      <c r="WEJ13" s="128"/>
      <c r="WEK13" s="128"/>
      <c r="WEL13" s="128"/>
      <c r="WEM13" s="128"/>
      <c r="WEN13" s="128"/>
      <c r="WEO13" s="128"/>
      <c r="WEP13" s="128"/>
      <c r="WEQ13" s="128"/>
      <c r="WER13" s="128"/>
      <c r="WES13" s="128"/>
      <c r="WET13" s="128"/>
      <c r="WEU13" s="128"/>
      <c r="WEV13" s="128"/>
      <c r="WEW13" s="128"/>
      <c r="WEX13" s="128"/>
      <c r="WEY13" s="128"/>
      <c r="WEZ13" s="128"/>
      <c r="WFA13" s="128"/>
      <c r="WFB13" s="128"/>
      <c r="WFC13" s="128"/>
      <c r="WFD13" s="128"/>
      <c r="WFE13" s="128"/>
      <c r="WFF13" s="128"/>
      <c r="WFG13" s="128"/>
      <c r="WFH13" s="128"/>
      <c r="WFI13" s="128"/>
      <c r="WFJ13" s="128"/>
      <c r="WFK13" s="128"/>
      <c r="WFL13" s="128"/>
      <c r="WFM13" s="128"/>
      <c r="WFN13" s="128"/>
      <c r="WFO13" s="128"/>
      <c r="WFP13" s="128"/>
      <c r="WFQ13" s="128"/>
      <c r="WFR13" s="128"/>
      <c r="WFS13" s="128"/>
      <c r="WFT13" s="128"/>
      <c r="WFU13" s="128"/>
      <c r="WFV13" s="128"/>
      <c r="WFW13" s="128"/>
      <c r="WFX13" s="128"/>
      <c r="WFY13" s="128"/>
      <c r="WFZ13" s="128"/>
      <c r="WGA13" s="128"/>
      <c r="WGB13" s="128"/>
      <c r="WGC13" s="128"/>
      <c r="WGD13" s="128"/>
      <c r="WGE13" s="128"/>
      <c r="WGF13" s="128"/>
      <c r="WGG13" s="128"/>
      <c r="WGH13" s="128"/>
      <c r="WGI13" s="128"/>
      <c r="WGJ13" s="128"/>
      <c r="WGK13" s="128"/>
      <c r="WGL13" s="128"/>
      <c r="WGM13" s="128"/>
      <c r="WGN13" s="128"/>
      <c r="WGO13" s="128"/>
      <c r="WGP13" s="128"/>
      <c r="WGQ13" s="128"/>
      <c r="WGR13" s="128"/>
      <c r="WGS13" s="128"/>
      <c r="WGT13" s="128"/>
      <c r="WGU13" s="128"/>
      <c r="WGV13" s="128"/>
      <c r="WGW13" s="128"/>
      <c r="WGX13" s="128"/>
      <c r="WGY13" s="128"/>
      <c r="WGZ13" s="128"/>
      <c r="WHA13" s="128"/>
      <c r="WHB13" s="128"/>
      <c r="WHC13" s="128"/>
      <c r="WHD13" s="128"/>
      <c r="WHE13" s="128"/>
      <c r="WHF13" s="128"/>
      <c r="WHG13" s="128"/>
      <c r="WHH13" s="128"/>
      <c r="WHI13" s="128"/>
      <c r="WHJ13" s="128"/>
      <c r="WHK13" s="128"/>
      <c r="WHL13" s="128"/>
      <c r="WHM13" s="128"/>
      <c r="WHN13" s="128"/>
      <c r="WHO13" s="128"/>
      <c r="WHP13" s="128"/>
      <c r="WHQ13" s="128"/>
      <c r="WHR13" s="128"/>
      <c r="WHS13" s="128"/>
      <c r="WHT13" s="128"/>
      <c r="WHU13" s="128"/>
      <c r="WHV13" s="128"/>
      <c r="WHW13" s="128"/>
      <c r="WHX13" s="128"/>
      <c r="WHY13" s="128"/>
      <c r="WHZ13" s="128"/>
      <c r="WIA13" s="128"/>
      <c r="WIB13" s="128"/>
      <c r="WIC13" s="128"/>
      <c r="WID13" s="128"/>
      <c r="WIE13" s="128"/>
      <c r="WIF13" s="128"/>
      <c r="WIG13" s="128"/>
      <c r="WIH13" s="128"/>
      <c r="WII13" s="128"/>
      <c r="WIJ13" s="128"/>
      <c r="WIK13" s="128"/>
      <c r="WIL13" s="128"/>
      <c r="WIM13" s="128"/>
      <c r="WIN13" s="128"/>
      <c r="WIO13" s="128"/>
      <c r="WIP13" s="128"/>
      <c r="WIQ13" s="128"/>
      <c r="WIR13" s="128"/>
      <c r="WIS13" s="128"/>
      <c r="WIT13" s="128"/>
      <c r="WIU13" s="128"/>
      <c r="WIV13" s="128"/>
      <c r="WIW13" s="128"/>
      <c r="WIX13" s="128"/>
      <c r="WIY13" s="128"/>
      <c r="WIZ13" s="128"/>
      <c r="WJA13" s="128"/>
      <c r="WJB13" s="128"/>
      <c r="WJC13" s="128"/>
      <c r="WJD13" s="128"/>
      <c r="WJE13" s="128"/>
      <c r="WJF13" s="128"/>
      <c r="WJG13" s="128"/>
      <c r="WJH13" s="128"/>
      <c r="WJI13" s="128"/>
      <c r="WJJ13" s="128"/>
      <c r="WJK13" s="128"/>
      <c r="WJL13" s="128"/>
      <c r="WJM13" s="128"/>
      <c r="WJN13" s="128"/>
      <c r="WJO13" s="128"/>
      <c r="WJP13" s="128"/>
      <c r="WJQ13" s="128"/>
      <c r="WJR13" s="128"/>
      <c r="WJS13" s="128"/>
      <c r="WJT13" s="128"/>
      <c r="WJU13" s="128"/>
      <c r="WJV13" s="128"/>
      <c r="WJW13" s="128"/>
      <c r="WJX13" s="128"/>
      <c r="WJY13" s="128"/>
      <c r="WJZ13" s="128"/>
      <c r="WKA13" s="128"/>
      <c r="WKB13" s="128"/>
      <c r="WKC13" s="128"/>
      <c r="WKD13" s="128"/>
      <c r="WKE13" s="128"/>
      <c r="WKF13" s="128"/>
      <c r="WKG13" s="128"/>
      <c r="WKH13" s="128"/>
      <c r="WKI13" s="128"/>
      <c r="WKJ13" s="128"/>
      <c r="WKK13" s="128"/>
      <c r="WKL13" s="128"/>
      <c r="WKM13" s="128"/>
      <c r="WKN13" s="128"/>
      <c r="WKO13" s="128"/>
      <c r="WKP13" s="128"/>
      <c r="WKQ13" s="128"/>
      <c r="WKR13" s="128"/>
      <c r="WKS13" s="128"/>
      <c r="WKT13" s="128"/>
      <c r="WKU13" s="128"/>
      <c r="WKV13" s="128"/>
      <c r="WKW13" s="128"/>
      <c r="WKX13" s="128"/>
      <c r="WKY13" s="128"/>
      <c r="WKZ13" s="128"/>
      <c r="WLA13" s="128"/>
      <c r="WLB13" s="128"/>
      <c r="WLC13" s="128"/>
      <c r="WLD13" s="128"/>
      <c r="WLE13" s="128"/>
      <c r="WLF13" s="128"/>
      <c r="WLG13" s="128"/>
      <c r="WLH13" s="128"/>
      <c r="WLI13" s="128"/>
      <c r="WLJ13" s="128"/>
      <c r="WLK13" s="128"/>
      <c r="WLL13" s="128"/>
      <c r="WLM13" s="128"/>
      <c r="WLN13" s="128"/>
      <c r="WLO13" s="128"/>
      <c r="WLP13" s="128"/>
      <c r="WLQ13" s="128"/>
      <c r="WLR13" s="128"/>
      <c r="WLS13" s="128"/>
      <c r="WLT13" s="128"/>
      <c r="WLU13" s="128"/>
      <c r="WLV13" s="128"/>
      <c r="WLW13" s="128"/>
      <c r="WLX13" s="128"/>
      <c r="WLY13" s="128"/>
      <c r="WLZ13" s="128"/>
      <c r="WMA13" s="128"/>
      <c r="WMB13" s="128"/>
      <c r="WMC13" s="128"/>
      <c r="WMD13" s="128"/>
      <c r="WME13" s="128"/>
      <c r="WMF13" s="128"/>
      <c r="WMG13" s="128"/>
      <c r="WMH13" s="128"/>
      <c r="WMI13" s="128"/>
      <c r="WMJ13" s="128"/>
      <c r="WMK13" s="128"/>
      <c r="WML13" s="128"/>
      <c r="WMM13" s="128"/>
      <c r="WMN13" s="128"/>
      <c r="WMO13" s="128"/>
      <c r="WMP13" s="128"/>
      <c r="WMQ13" s="128"/>
      <c r="WMR13" s="128"/>
      <c r="WMS13" s="128"/>
      <c r="WMT13" s="128"/>
      <c r="WMU13" s="128"/>
      <c r="WMV13" s="128"/>
      <c r="WMW13" s="128"/>
      <c r="WMX13" s="128"/>
      <c r="WMY13" s="128"/>
      <c r="WMZ13" s="128"/>
      <c r="WNA13" s="128"/>
      <c r="WNB13" s="128"/>
      <c r="WNC13" s="128"/>
      <c r="WND13" s="128"/>
      <c r="WNE13" s="128"/>
      <c r="WNF13" s="128"/>
      <c r="WNG13" s="128"/>
      <c r="WNH13" s="128"/>
      <c r="WNI13" s="128"/>
      <c r="WNJ13" s="128"/>
      <c r="WNK13" s="128"/>
      <c r="WNL13" s="128"/>
      <c r="WNM13" s="128"/>
      <c r="WNN13" s="128"/>
      <c r="WNO13" s="128"/>
      <c r="WNP13" s="128"/>
      <c r="WNQ13" s="128"/>
      <c r="WNR13" s="128"/>
      <c r="WNS13" s="128"/>
      <c r="WNT13" s="128"/>
      <c r="WNU13" s="128"/>
      <c r="WNV13" s="128"/>
      <c r="WNW13" s="128"/>
      <c r="WNX13" s="128"/>
      <c r="WNY13" s="128"/>
      <c r="WNZ13" s="128"/>
      <c r="WOA13" s="128"/>
      <c r="WOB13" s="128"/>
      <c r="WOC13" s="128"/>
      <c r="WOD13" s="128"/>
      <c r="WOE13" s="128"/>
      <c r="WOF13" s="128"/>
      <c r="WOG13" s="128"/>
      <c r="WOH13" s="128"/>
      <c r="WOI13" s="128"/>
      <c r="WOJ13" s="128"/>
      <c r="WOK13" s="128"/>
      <c r="WOL13" s="128"/>
      <c r="WOM13" s="128"/>
      <c r="WON13" s="128"/>
      <c r="WOO13" s="128"/>
      <c r="WOP13" s="128"/>
      <c r="WOQ13" s="128"/>
      <c r="WOR13" s="128"/>
      <c r="WOS13" s="128"/>
      <c r="WOT13" s="128"/>
      <c r="WOU13" s="128"/>
      <c r="WOV13" s="128"/>
      <c r="WOW13" s="128"/>
      <c r="WOX13" s="128"/>
      <c r="WOY13" s="128"/>
      <c r="WOZ13" s="128"/>
      <c r="WPA13" s="128"/>
      <c r="WPB13" s="128"/>
      <c r="WPC13" s="128"/>
      <c r="WPD13" s="128"/>
      <c r="WPE13" s="128"/>
      <c r="WPF13" s="128"/>
      <c r="WPG13" s="128"/>
      <c r="WPH13" s="128"/>
      <c r="WPI13" s="128"/>
      <c r="WPJ13" s="128"/>
      <c r="WPK13" s="128"/>
      <c r="WPL13" s="128"/>
      <c r="WPM13" s="128"/>
      <c r="WPN13" s="128"/>
      <c r="WPO13" s="128"/>
      <c r="WPP13" s="128"/>
      <c r="WPQ13" s="128"/>
      <c r="WPR13" s="128"/>
      <c r="WPS13" s="128"/>
      <c r="WPT13" s="128"/>
      <c r="WPU13" s="128"/>
      <c r="WPV13" s="128"/>
      <c r="WPW13" s="128"/>
      <c r="WPX13" s="128"/>
      <c r="WPY13" s="128"/>
      <c r="WPZ13" s="128"/>
      <c r="WQA13" s="128"/>
      <c r="WQB13" s="128"/>
      <c r="WQC13" s="128"/>
      <c r="WQD13" s="128"/>
      <c r="WQE13" s="128"/>
      <c r="WQF13" s="128"/>
      <c r="WQG13" s="128"/>
      <c r="WQH13" s="128"/>
      <c r="WQI13" s="128"/>
      <c r="WQJ13" s="128"/>
      <c r="WQK13" s="128"/>
      <c r="WQL13" s="128"/>
      <c r="WQM13" s="128"/>
      <c r="WQN13" s="128"/>
      <c r="WQO13" s="128"/>
      <c r="WQP13" s="128"/>
      <c r="WQQ13" s="128"/>
      <c r="WQR13" s="128"/>
      <c r="WQS13" s="128"/>
      <c r="WQT13" s="128"/>
      <c r="WQU13" s="128"/>
      <c r="WQV13" s="128"/>
      <c r="WQW13" s="128"/>
      <c r="WQX13" s="128"/>
      <c r="WQY13" s="128"/>
      <c r="WQZ13" s="128"/>
      <c r="WRA13" s="128"/>
      <c r="WRB13" s="128"/>
      <c r="WRC13" s="128"/>
      <c r="WRD13" s="128"/>
      <c r="WRE13" s="128"/>
      <c r="WRF13" s="128"/>
      <c r="WRG13" s="128"/>
      <c r="WRH13" s="128"/>
      <c r="WRI13" s="128"/>
      <c r="WRJ13" s="128"/>
      <c r="WRK13" s="128"/>
      <c r="WRL13" s="128"/>
      <c r="WRM13" s="128"/>
      <c r="WRN13" s="128"/>
      <c r="WRO13" s="128"/>
      <c r="WRP13" s="128"/>
      <c r="WRQ13" s="128"/>
      <c r="WRR13" s="128"/>
      <c r="WRS13" s="128"/>
      <c r="WRT13" s="128"/>
      <c r="WRU13" s="128"/>
      <c r="WRV13" s="128"/>
      <c r="WRW13" s="128"/>
      <c r="WRX13" s="128"/>
      <c r="WRY13" s="128"/>
      <c r="WRZ13" s="128"/>
      <c r="WSA13" s="128"/>
      <c r="WSB13" s="128"/>
      <c r="WSC13" s="128"/>
      <c r="WSD13" s="128"/>
      <c r="WSE13" s="128"/>
      <c r="WSF13" s="128"/>
      <c r="WSG13" s="128"/>
      <c r="WSH13" s="128"/>
      <c r="WSI13" s="128"/>
      <c r="WSJ13" s="128"/>
      <c r="WSK13" s="128"/>
      <c r="WSL13" s="128"/>
      <c r="WSM13" s="128"/>
      <c r="WSN13" s="128"/>
      <c r="WSO13" s="128"/>
      <c r="WSP13" s="128"/>
      <c r="WSQ13" s="128"/>
      <c r="WSR13" s="128"/>
      <c r="WSS13" s="128"/>
      <c r="WST13" s="128"/>
      <c r="WSU13" s="128"/>
      <c r="WSV13" s="128"/>
      <c r="WSW13" s="128"/>
      <c r="WSX13" s="128"/>
      <c r="WSY13" s="128"/>
      <c r="WSZ13" s="128"/>
      <c r="WTA13" s="128"/>
      <c r="WTB13" s="128"/>
      <c r="WTC13" s="128"/>
      <c r="WTD13" s="128"/>
      <c r="WTE13" s="128"/>
      <c r="WTF13" s="128"/>
      <c r="WTG13" s="128"/>
      <c r="WTH13" s="128"/>
      <c r="WTI13" s="128"/>
      <c r="WTJ13" s="128"/>
      <c r="WTK13" s="128"/>
      <c r="WTL13" s="128"/>
      <c r="WTM13" s="128"/>
      <c r="WTN13" s="128"/>
      <c r="WTO13" s="128"/>
      <c r="WTP13" s="128"/>
      <c r="WTQ13" s="128"/>
      <c r="WTR13" s="128"/>
      <c r="WTS13" s="128"/>
      <c r="WTT13" s="128"/>
      <c r="WTU13" s="128"/>
      <c r="WTV13" s="128"/>
      <c r="WTW13" s="128"/>
      <c r="WTX13" s="128"/>
      <c r="WTY13" s="128"/>
      <c r="WTZ13" s="128"/>
      <c r="WUA13" s="128"/>
      <c r="WUB13" s="128"/>
      <c r="WUC13" s="128"/>
      <c r="WUD13" s="128"/>
      <c r="WUE13" s="128"/>
      <c r="WUF13" s="128"/>
      <c r="WUG13" s="128"/>
      <c r="WUH13" s="128"/>
      <c r="WUI13" s="128"/>
      <c r="WUJ13" s="128"/>
      <c r="WUK13" s="128"/>
      <c r="WUL13" s="128"/>
      <c r="WUM13" s="128"/>
      <c r="WUN13" s="128"/>
      <c r="WUO13" s="128"/>
      <c r="WUP13" s="128"/>
      <c r="WUQ13" s="128"/>
      <c r="WUR13" s="128"/>
      <c r="WUS13" s="128"/>
      <c r="WUT13" s="128"/>
      <c r="WUU13" s="128"/>
      <c r="WUV13" s="128"/>
      <c r="WUW13" s="128"/>
      <c r="WUX13" s="128"/>
      <c r="WUY13" s="128"/>
      <c r="WUZ13" s="128"/>
      <c r="WVA13" s="128"/>
      <c r="WVB13" s="128"/>
      <c r="WVC13" s="128"/>
      <c r="WVD13" s="128"/>
      <c r="WVE13" s="128"/>
      <c r="WVF13" s="128"/>
      <c r="WVG13" s="128"/>
      <c r="WVH13" s="128"/>
      <c r="WVI13" s="128"/>
      <c r="WVJ13" s="128"/>
      <c r="WVK13" s="128"/>
      <c r="WVL13" s="128"/>
      <c r="WVM13" s="128"/>
      <c r="WVN13" s="128"/>
      <c r="WVO13" s="128"/>
      <c r="WVP13" s="128"/>
      <c r="WVQ13" s="128"/>
      <c r="WVR13" s="128"/>
      <c r="WVS13" s="128"/>
      <c r="WVT13" s="128"/>
      <c r="WVU13" s="128"/>
      <c r="WVV13" s="128"/>
      <c r="WVW13" s="128"/>
      <c r="WVX13" s="128"/>
      <c r="WVY13" s="128"/>
      <c r="WVZ13" s="128"/>
      <c r="WWA13" s="128"/>
      <c r="WWB13" s="128"/>
      <c r="WWC13" s="128"/>
      <c r="WWD13" s="128"/>
      <c r="WWE13" s="128"/>
      <c r="WWF13" s="128"/>
      <c r="WWG13" s="128"/>
      <c r="WWH13" s="128"/>
      <c r="WWI13" s="128"/>
      <c r="WWJ13" s="128"/>
      <c r="WWK13" s="128"/>
      <c r="WWL13" s="128"/>
      <c r="WWM13" s="128"/>
      <c r="WWN13" s="128"/>
      <c r="WWO13" s="128"/>
      <c r="WWP13" s="128"/>
      <c r="WWQ13" s="128"/>
      <c r="WWR13" s="128"/>
      <c r="WWS13" s="128"/>
      <c r="WWT13" s="128"/>
      <c r="WWU13" s="128"/>
      <c r="WWV13" s="128"/>
      <c r="WWW13" s="128"/>
      <c r="WWX13" s="128"/>
      <c r="WWY13" s="128"/>
      <c r="WWZ13" s="128"/>
      <c r="WXA13" s="128"/>
      <c r="WXB13" s="128"/>
      <c r="WXC13" s="128"/>
      <c r="WXD13" s="128"/>
      <c r="WXE13" s="128"/>
      <c r="WXF13" s="128"/>
      <c r="WXG13" s="128"/>
      <c r="WXH13" s="128"/>
      <c r="WXI13" s="128"/>
      <c r="WXJ13" s="128"/>
      <c r="WXK13" s="128"/>
      <c r="WXL13" s="128"/>
      <c r="WXM13" s="128"/>
      <c r="WXN13" s="128"/>
      <c r="WXO13" s="128"/>
      <c r="WXP13" s="128"/>
      <c r="WXQ13" s="128"/>
      <c r="WXR13" s="128"/>
      <c r="WXS13" s="128"/>
      <c r="WXT13" s="128"/>
      <c r="WXU13" s="128"/>
      <c r="WXV13" s="128"/>
      <c r="WXW13" s="128"/>
      <c r="WXX13" s="128"/>
      <c r="WXY13" s="128"/>
      <c r="WXZ13" s="128"/>
      <c r="WYA13" s="128"/>
      <c r="WYB13" s="128"/>
      <c r="WYC13" s="128"/>
      <c r="WYD13" s="128"/>
      <c r="WYE13" s="128"/>
      <c r="WYF13" s="128"/>
      <c r="WYG13" s="128"/>
      <c r="WYH13" s="128"/>
      <c r="WYI13" s="128"/>
      <c r="WYJ13" s="128"/>
      <c r="WYK13" s="128"/>
      <c r="WYL13" s="128"/>
      <c r="WYM13" s="128"/>
      <c r="WYN13" s="128"/>
      <c r="WYO13" s="128"/>
      <c r="WYP13" s="128"/>
      <c r="WYQ13" s="128"/>
      <c r="WYR13" s="128"/>
      <c r="WYS13" s="128"/>
      <c r="WYT13" s="128"/>
      <c r="WYU13" s="128"/>
      <c r="WYV13" s="128"/>
      <c r="WYW13" s="128"/>
      <c r="WYX13" s="128"/>
      <c r="WYY13" s="128"/>
      <c r="WYZ13" s="128"/>
      <c r="WZA13" s="128"/>
      <c r="WZB13" s="128"/>
      <c r="WZC13" s="128"/>
      <c r="WZD13" s="128"/>
      <c r="WZE13" s="128"/>
      <c r="WZF13" s="128"/>
      <c r="WZG13" s="128"/>
      <c r="WZH13" s="128"/>
      <c r="WZI13" s="128"/>
      <c r="WZJ13" s="128"/>
      <c r="WZK13" s="128"/>
      <c r="WZL13" s="128"/>
      <c r="WZM13" s="128"/>
      <c r="WZN13" s="128"/>
      <c r="WZO13" s="128"/>
      <c r="WZP13" s="128"/>
      <c r="WZQ13" s="128"/>
      <c r="WZR13" s="128"/>
      <c r="WZS13" s="128"/>
      <c r="WZT13" s="128"/>
      <c r="WZU13" s="128"/>
      <c r="WZV13" s="128"/>
      <c r="WZW13" s="128"/>
      <c r="WZX13" s="128"/>
      <c r="WZY13" s="128"/>
      <c r="WZZ13" s="128"/>
      <c r="XAA13" s="128"/>
      <c r="XAB13" s="128"/>
      <c r="XAC13" s="128"/>
      <c r="XAD13" s="128"/>
      <c r="XAE13" s="128"/>
      <c r="XAF13" s="128"/>
      <c r="XAG13" s="128"/>
      <c r="XAH13" s="128"/>
      <c r="XAI13" s="128"/>
      <c r="XAJ13" s="128"/>
      <c r="XAK13" s="128"/>
      <c r="XAL13" s="128"/>
      <c r="XAM13" s="128"/>
      <c r="XAN13" s="128"/>
      <c r="XAO13" s="128"/>
      <c r="XAP13" s="128"/>
      <c r="XAQ13" s="128"/>
      <c r="XAR13" s="128"/>
      <c r="XAS13" s="128"/>
      <c r="XAT13" s="128"/>
      <c r="XAU13" s="128"/>
      <c r="XAV13" s="128"/>
      <c r="XAW13" s="128"/>
      <c r="XAX13" s="128"/>
      <c r="XAY13" s="128"/>
      <c r="XAZ13" s="128"/>
      <c r="XBA13" s="128"/>
      <c r="XBB13" s="128"/>
      <c r="XBC13" s="128"/>
      <c r="XBD13" s="128"/>
      <c r="XBE13" s="128"/>
      <c r="XBF13" s="128"/>
      <c r="XBG13" s="128"/>
      <c r="XBH13" s="128"/>
      <c r="XBI13" s="128"/>
      <c r="XBJ13" s="128"/>
      <c r="XBK13" s="128"/>
      <c r="XBL13" s="128"/>
      <c r="XBM13" s="128"/>
      <c r="XBN13" s="128"/>
      <c r="XBO13" s="128"/>
      <c r="XBP13" s="128"/>
      <c r="XBQ13" s="128"/>
      <c r="XBR13" s="128"/>
      <c r="XBS13" s="128"/>
      <c r="XBT13" s="128"/>
      <c r="XBU13" s="128"/>
      <c r="XBV13" s="128"/>
      <c r="XBW13" s="128"/>
      <c r="XBX13" s="128"/>
      <c r="XBY13" s="128"/>
      <c r="XBZ13" s="128"/>
      <c r="XCA13" s="128"/>
      <c r="XCB13" s="128"/>
      <c r="XCC13" s="128"/>
      <c r="XCD13" s="128"/>
      <c r="XCE13" s="128"/>
      <c r="XCF13" s="128"/>
      <c r="XCG13" s="128"/>
      <c r="XCH13" s="128"/>
      <c r="XCI13" s="128"/>
      <c r="XCJ13" s="128"/>
      <c r="XCK13" s="128"/>
      <c r="XCL13" s="128"/>
      <c r="XCM13" s="128"/>
      <c r="XCN13" s="128"/>
      <c r="XCO13" s="128"/>
      <c r="XCP13" s="128"/>
      <c r="XCQ13" s="128"/>
      <c r="XCR13" s="128"/>
      <c r="XCS13" s="128"/>
      <c r="XCT13" s="128"/>
      <c r="XCU13" s="128"/>
      <c r="XCV13" s="128"/>
      <c r="XCW13" s="128"/>
      <c r="XCX13" s="128"/>
      <c r="XCY13" s="128"/>
      <c r="XCZ13" s="128"/>
      <c r="XDA13" s="128"/>
      <c r="XDB13" s="128"/>
      <c r="XDC13" s="128"/>
      <c r="XDD13" s="128"/>
      <c r="XDE13" s="128"/>
      <c r="XDF13" s="128"/>
      <c r="XDG13" s="128"/>
      <c r="XDH13" s="128"/>
      <c r="XDI13" s="128"/>
      <c r="XDJ13" s="128"/>
      <c r="XDK13" s="128"/>
      <c r="XDL13" s="128"/>
      <c r="XDM13" s="128"/>
      <c r="XDN13" s="128"/>
      <c r="XDO13" s="128"/>
      <c r="XDP13" s="128"/>
      <c r="XDQ13" s="128"/>
      <c r="XDR13" s="128"/>
      <c r="XDS13" s="128"/>
      <c r="XDT13" s="128"/>
      <c r="XDU13" s="128"/>
      <c r="XDV13" s="128"/>
      <c r="XDW13" s="128"/>
      <c r="XDX13" s="128"/>
      <c r="XDY13" s="128"/>
      <c r="XDZ13" s="128"/>
      <c r="XEA13" s="128"/>
      <c r="XEB13" s="128"/>
      <c r="XEC13" s="128"/>
      <c r="XED13" s="128"/>
      <c r="XEE13" s="128"/>
      <c r="XEF13" s="128"/>
      <c r="XEG13" s="128"/>
      <c r="XEH13" s="128"/>
      <c r="XEI13" s="128"/>
      <c r="XEJ13" s="128"/>
      <c r="XEK13" s="128"/>
      <c r="XEL13" s="128"/>
      <c r="XEM13" s="128"/>
      <c r="XEN13" s="128"/>
      <c r="XEO13" s="128"/>
      <c r="XEP13" s="128"/>
      <c r="XEQ13" s="128"/>
      <c r="XER13" s="128"/>
      <c r="XES13" s="128"/>
      <c r="XET13" s="128"/>
      <c r="XEU13" s="128"/>
      <c r="XEV13" s="128"/>
      <c r="XEW13" s="128"/>
      <c r="XEX13" s="128"/>
      <c r="XEY13" s="128"/>
      <c r="XEZ13" s="128"/>
      <c r="XFA13" s="128"/>
      <c r="XFB13" s="128"/>
      <c r="XFC13" s="128"/>
      <c r="XFD13" s="128"/>
    </row>
    <row r="14" spans="1:16384" ht="23.25">
      <c r="A14" s="430"/>
      <c r="B14" s="1063"/>
      <c r="C14" s="1063"/>
      <c r="D14" s="1432"/>
      <c r="E14" s="1053"/>
      <c r="F14" s="886"/>
      <c r="G14" s="1053"/>
      <c r="H14" s="1076"/>
    </row>
    <row r="15" spans="1:16384" ht="25.5">
      <c r="A15" s="72">
        <v>2</v>
      </c>
      <c r="B15" s="881" t="s">
        <v>1608</v>
      </c>
      <c r="C15" s="881" t="s">
        <v>1611</v>
      </c>
      <c r="D15" s="884"/>
      <c r="E15" s="1060" t="s">
        <v>759</v>
      </c>
      <c r="F15" s="886"/>
      <c r="G15" s="371" t="s">
        <v>758</v>
      </c>
      <c r="H15" s="1076"/>
    </row>
    <row r="16" spans="1:16384" ht="23.25">
      <c r="A16" s="263" t="s">
        <v>1632</v>
      </c>
      <c r="B16" s="879" t="s">
        <v>2237</v>
      </c>
      <c r="C16" s="1062"/>
      <c r="D16" s="884"/>
      <c r="E16" s="868" t="s">
        <v>1623</v>
      </c>
      <c r="F16" s="886"/>
      <c r="G16" s="1634" t="s">
        <v>1628</v>
      </c>
      <c r="H16" s="1076"/>
    </row>
    <row r="17" spans="1:8" ht="23.25">
      <c r="A17" s="263" t="s">
        <v>1633</v>
      </c>
      <c r="B17" s="880" t="s">
        <v>1609</v>
      </c>
      <c r="C17" s="1062"/>
      <c r="D17" s="884"/>
      <c r="E17" s="868" t="s">
        <v>1623</v>
      </c>
      <c r="F17" s="886"/>
      <c r="G17" s="1635"/>
      <c r="H17" s="1076"/>
    </row>
    <row r="18" spans="1:8" ht="23.25">
      <c r="A18" s="263" t="s">
        <v>1656</v>
      </c>
      <c r="B18" s="947" t="s">
        <v>1811</v>
      </c>
      <c r="C18" s="1062"/>
      <c r="D18" s="884"/>
      <c r="E18" s="868" t="s">
        <v>1621</v>
      </c>
      <c r="F18" s="886"/>
      <c r="G18" s="1636"/>
      <c r="H18" s="1076"/>
    </row>
    <row r="19" spans="1:8" ht="23.25">
      <c r="A19" s="237"/>
      <c r="B19" s="1059"/>
      <c r="C19" s="1059"/>
      <c r="D19" s="884"/>
      <c r="E19" s="1059"/>
      <c r="F19" s="886"/>
      <c r="G19" s="1059"/>
      <c r="H19" s="1076"/>
    </row>
    <row r="20" spans="1:8" ht="25.5">
      <c r="A20" s="888">
        <v>3</v>
      </c>
      <c r="B20" s="881" t="s">
        <v>1608</v>
      </c>
      <c r="C20" s="881" t="s">
        <v>1612</v>
      </c>
      <c r="D20" s="884"/>
      <c r="E20" s="1060" t="s">
        <v>759</v>
      </c>
      <c r="F20" s="886"/>
      <c r="G20" s="1061" t="s">
        <v>758</v>
      </c>
      <c r="H20" s="1076"/>
    </row>
    <row r="21" spans="1:8" ht="23.25">
      <c r="A21" s="889" t="s">
        <v>1634</v>
      </c>
      <c r="B21" s="879" t="s">
        <v>2237</v>
      </c>
      <c r="C21" s="1062"/>
      <c r="D21" s="884"/>
      <c r="E21" s="868" t="s">
        <v>1622</v>
      </c>
      <c r="F21" s="886"/>
      <c r="G21" s="1637" t="s">
        <v>1627</v>
      </c>
      <c r="H21" s="1076"/>
    </row>
    <row r="22" spans="1:8" ht="23.25">
      <c r="A22" s="890" t="s">
        <v>742</v>
      </c>
      <c r="B22" s="880" t="s">
        <v>1609</v>
      </c>
      <c r="C22" s="1062"/>
      <c r="D22" s="884"/>
      <c r="E22" s="868" t="s">
        <v>1621</v>
      </c>
      <c r="F22" s="886"/>
      <c r="G22" s="1563"/>
      <c r="H22" s="1076"/>
    </row>
    <row r="23" spans="1:8" ht="23.25">
      <c r="A23" s="890" t="s">
        <v>1635</v>
      </c>
      <c r="B23" s="947" t="s">
        <v>1610</v>
      </c>
      <c r="C23" s="1062"/>
      <c r="D23" s="884"/>
      <c r="E23" s="868" t="s">
        <v>1620</v>
      </c>
      <c r="F23" s="886"/>
      <c r="G23" s="1564"/>
      <c r="H23" s="1076"/>
    </row>
    <row r="24" spans="1:8">
      <c r="A24" s="97"/>
      <c r="B24" s="1011"/>
      <c r="C24" s="1011"/>
      <c r="D24" s="1427"/>
      <c r="E24" s="1011"/>
      <c r="F24" s="1076"/>
      <c r="G24" s="1011"/>
      <c r="H24" s="1076"/>
    </row>
    <row r="25" spans="1:8" ht="25.5">
      <c r="A25" s="888">
        <v>4</v>
      </c>
      <c r="B25" s="881" t="s">
        <v>1608</v>
      </c>
      <c r="C25" s="881" t="s">
        <v>1613</v>
      </c>
      <c r="D25" s="884"/>
      <c r="E25" s="1060" t="s">
        <v>759</v>
      </c>
      <c r="F25" s="1059"/>
      <c r="G25" s="1061" t="s">
        <v>758</v>
      </c>
      <c r="H25" s="1076"/>
    </row>
    <row r="26" spans="1:8" ht="23.25">
      <c r="A26" s="889" t="s">
        <v>1636</v>
      </c>
      <c r="B26" s="879" t="s">
        <v>2237</v>
      </c>
      <c r="C26" s="1062"/>
      <c r="D26" s="884"/>
      <c r="E26" s="868" t="s">
        <v>1622</v>
      </c>
      <c r="F26" s="1063"/>
      <c r="G26" s="1634" t="s">
        <v>1626</v>
      </c>
      <c r="H26" s="1076"/>
    </row>
    <row r="27" spans="1:8" ht="23.25">
      <c r="A27" s="890" t="s">
        <v>1637</v>
      </c>
      <c r="B27" s="880" t="s">
        <v>1609</v>
      </c>
      <c r="C27" s="1062"/>
      <c r="D27" s="884"/>
      <c r="E27" s="868" t="s">
        <v>1621</v>
      </c>
      <c r="F27" s="1063"/>
      <c r="G27" s="1635"/>
      <c r="H27" s="1076"/>
    </row>
    <row r="28" spans="1:8" ht="23.25">
      <c r="A28" s="890" t="s">
        <v>1638</v>
      </c>
      <c r="B28" s="947" t="s">
        <v>1610</v>
      </c>
      <c r="C28" s="1062"/>
      <c r="D28" s="884"/>
      <c r="E28" s="868" t="s">
        <v>1620</v>
      </c>
      <c r="F28" s="1063"/>
      <c r="G28" s="1636"/>
      <c r="H28" s="1076"/>
    </row>
    <row r="29" spans="1:8" ht="23.25">
      <c r="A29" s="430"/>
      <c r="B29" s="1063"/>
      <c r="C29" s="1063"/>
      <c r="D29" s="1432"/>
      <c r="E29" s="1053"/>
      <c r="F29" s="886"/>
      <c r="G29" s="1053"/>
      <c r="H29" s="1076"/>
    </row>
    <row r="30" spans="1:8" ht="25.5">
      <c r="A30" s="72">
        <v>5</v>
      </c>
      <c r="B30" s="885" t="s">
        <v>2020</v>
      </c>
      <c r="C30" s="881" t="s">
        <v>1614</v>
      </c>
      <c r="D30" s="884"/>
      <c r="E30" s="1060" t="s">
        <v>759</v>
      </c>
      <c r="F30" s="886"/>
      <c r="G30" s="371" t="s">
        <v>758</v>
      </c>
      <c r="H30" s="1076"/>
    </row>
    <row r="31" spans="1:8" ht="23.25">
      <c r="A31" s="263" t="s">
        <v>466</v>
      </c>
      <c r="B31" s="879" t="s">
        <v>2237</v>
      </c>
      <c r="C31" s="1062"/>
      <c r="D31" s="884"/>
      <c r="E31" s="868" t="s">
        <v>1622</v>
      </c>
      <c r="F31" s="886"/>
      <c r="G31" s="1634" t="s">
        <v>1624</v>
      </c>
      <c r="H31" s="1076"/>
    </row>
    <row r="32" spans="1:8" ht="23.25">
      <c r="A32" s="263" t="s">
        <v>1639</v>
      </c>
      <c r="B32" s="880" t="s">
        <v>1609</v>
      </c>
      <c r="C32" s="1062"/>
      <c r="D32" s="884"/>
      <c r="E32" s="868" t="s">
        <v>1622</v>
      </c>
      <c r="F32" s="886"/>
      <c r="G32" s="1635"/>
      <c r="H32" s="1076"/>
    </row>
    <row r="33" spans="1:8" ht="23.25">
      <c r="A33" s="263" t="s">
        <v>1640</v>
      </c>
      <c r="B33" s="947" t="s">
        <v>1610</v>
      </c>
      <c r="C33" s="1062"/>
      <c r="D33" s="884"/>
      <c r="E33" s="868" t="s">
        <v>1621</v>
      </c>
      <c r="F33" s="886"/>
      <c r="G33" s="1636"/>
      <c r="H33" s="1076"/>
    </row>
    <row r="34" spans="1:8" ht="23.25">
      <c r="A34" s="237"/>
      <c r="B34" s="1059"/>
      <c r="C34" s="1059"/>
      <c r="D34" s="884"/>
      <c r="E34" s="1059"/>
      <c r="F34" s="886"/>
      <c r="G34" s="1059"/>
      <c r="H34" s="1076"/>
    </row>
    <row r="35" spans="1:8" ht="25.5">
      <c r="A35" s="888">
        <v>6</v>
      </c>
      <c r="B35" s="885" t="s">
        <v>2020</v>
      </c>
      <c r="C35" s="881" t="s">
        <v>1613</v>
      </c>
      <c r="D35" s="884"/>
      <c r="E35" s="1060" t="s">
        <v>759</v>
      </c>
      <c r="F35" s="886"/>
      <c r="G35" s="1061" t="s">
        <v>758</v>
      </c>
      <c r="H35" s="1076"/>
    </row>
    <row r="36" spans="1:8" ht="23.25">
      <c r="A36" s="889" t="s">
        <v>471</v>
      </c>
      <c r="B36" s="879" t="s">
        <v>2237</v>
      </c>
      <c r="C36" s="1062"/>
      <c r="D36" s="884"/>
      <c r="E36" s="868" t="s">
        <v>1620</v>
      </c>
      <c r="F36" s="886"/>
      <c r="G36" s="1637" t="s">
        <v>1625</v>
      </c>
      <c r="H36" s="1076"/>
    </row>
    <row r="37" spans="1:8" ht="23.25">
      <c r="A37" s="890" t="s">
        <v>483</v>
      </c>
      <c r="B37" s="880" t="s">
        <v>1609</v>
      </c>
      <c r="C37" s="1062"/>
      <c r="D37" s="884"/>
      <c r="E37" s="868" t="s">
        <v>1621</v>
      </c>
      <c r="F37" s="886"/>
      <c r="G37" s="1563"/>
      <c r="H37" s="1076"/>
    </row>
    <row r="38" spans="1:8" ht="23.25">
      <c r="A38" s="890" t="s">
        <v>1641</v>
      </c>
      <c r="B38" s="947" t="s">
        <v>1811</v>
      </c>
      <c r="C38" s="1062"/>
      <c r="D38" s="884"/>
      <c r="E38" s="868" t="s">
        <v>1620</v>
      </c>
      <c r="F38" s="886"/>
      <c r="G38" s="1564"/>
      <c r="H38" s="1076"/>
    </row>
    <row r="39" spans="1:8">
      <c r="A39" s="97"/>
      <c r="B39" s="1076"/>
      <c r="C39" s="1076"/>
      <c r="D39" s="1427"/>
      <c r="E39" s="1011"/>
      <c r="F39" s="1076"/>
      <c r="G39" s="1011"/>
      <c r="H39" s="1076"/>
    </row>
    <row r="40" spans="1:8" ht="25.5">
      <c r="A40" s="72">
        <v>7</v>
      </c>
      <c r="B40" s="881" t="s">
        <v>2018</v>
      </c>
      <c r="C40" s="881" t="s">
        <v>1614</v>
      </c>
      <c r="D40" s="884"/>
      <c r="E40" s="1060" t="s">
        <v>759</v>
      </c>
      <c r="F40" s="886"/>
      <c r="G40" s="371" t="s">
        <v>758</v>
      </c>
      <c r="H40" s="1076"/>
    </row>
    <row r="41" spans="1:8" ht="23.25">
      <c r="A41" s="263" t="s">
        <v>489</v>
      </c>
      <c r="B41" s="879" t="s">
        <v>2237</v>
      </c>
      <c r="C41" s="1062"/>
      <c r="D41" s="884"/>
      <c r="E41" s="868" t="s">
        <v>1623</v>
      </c>
      <c r="F41" s="886"/>
      <c r="G41" s="1634" t="s">
        <v>1617</v>
      </c>
      <c r="H41" s="1076"/>
    </row>
    <row r="42" spans="1:8" ht="23.25">
      <c r="A42" s="263" t="s">
        <v>491</v>
      </c>
      <c r="B42" s="880" t="s">
        <v>1609</v>
      </c>
      <c r="C42" s="1062"/>
      <c r="D42" s="884"/>
      <c r="E42" s="868" t="s">
        <v>1623</v>
      </c>
      <c r="F42" s="886"/>
      <c r="G42" s="1635"/>
      <c r="H42" s="1076"/>
    </row>
    <row r="43" spans="1:8" ht="23.25">
      <c r="A43" s="263" t="s">
        <v>708</v>
      </c>
      <c r="B43" s="947" t="s">
        <v>1610</v>
      </c>
      <c r="C43" s="1062"/>
      <c r="D43" s="884"/>
      <c r="E43" s="868" t="s">
        <v>1622</v>
      </c>
      <c r="F43" s="886"/>
      <c r="G43" s="1636"/>
      <c r="H43" s="1076"/>
    </row>
    <row r="44" spans="1:8" ht="23.25">
      <c r="A44" s="237"/>
      <c r="B44" s="1059"/>
      <c r="C44" s="1059"/>
      <c r="D44" s="884"/>
      <c r="E44" s="1059"/>
      <c r="F44" s="886"/>
      <c r="G44" s="1059"/>
      <c r="H44" s="1076"/>
    </row>
    <row r="45" spans="1:8" ht="25.5">
      <c r="A45" s="72">
        <v>8</v>
      </c>
      <c r="B45" s="881" t="s">
        <v>2019</v>
      </c>
      <c r="C45" s="881" t="s">
        <v>1615</v>
      </c>
      <c r="D45" s="884"/>
      <c r="E45" s="1060" t="s">
        <v>759</v>
      </c>
      <c r="F45" s="886"/>
      <c r="G45" s="1061" t="s">
        <v>758</v>
      </c>
      <c r="H45" s="1076"/>
    </row>
    <row r="46" spans="1:8" ht="23.25">
      <c r="A46" s="262" t="s">
        <v>493</v>
      </c>
      <c r="B46" s="879" t="s">
        <v>2237</v>
      </c>
      <c r="C46" s="1062"/>
      <c r="D46" s="884"/>
      <c r="E46" s="868" t="s">
        <v>1623</v>
      </c>
      <c r="F46" s="886"/>
      <c r="G46" s="1637" t="s">
        <v>1616</v>
      </c>
      <c r="H46" s="1076"/>
    </row>
    <row r="47" spans="1:8" ht="23.25">
      <c r="A47" s="262" t="s">
        <v>495</v>
      </c>
      <c r="B47" s="880" t="s">
        <v>1609</v>
      </c>
      <c r="C47" s="1062"/>
      <c r="D47" s="884"/>
      <c r="E47" s="868" t="s">
        <v>1623</v>
      </c>
      <c r="F47" s="886"/>
      <c r="G47" s="1563"/>
      <c r="H47" s="1076"/>
    </row>
    <row r="48" spans="1:8" ht="23.25">
      <c r="A48" s="262" t="s">
        <v>624</v>
      </c>
      <c r="B48" s="947" t="s">
        <v>1610</v>
      </c>
      <c r="C48" s="1062"/>
      <c r="D48" s="884"/>
      <c r="E48" s="868" t="s">
        <v>1620</v>
      </c>
      <c r="F48" s="886"/>
      <c r="G48" s="1564"/>
      <c r="H48" s="1076"/>
    </row>
    <row r="49" spans="1:8">
      <c r="A49" s="97"/>
      <c r="B49" s="1076"/>
      <c r="C49" s="1118"/>
      <c r="D49" s="1427"/>
      <c r="E49" s="1076"/>
      <c r="F49" s="1076"/>
      <c r="G49" s="1076"/>
      <c r="H49" s="1076"/>
    </row>
    <row r="50" spans="1:8">
      <c r="A50" s="97"/>
      <c r="B50" s="1076"/>
      <c r="C50" s="1076"/>
      <c r="D50" s="1427"/>
      <c r="E50" s="1076"/>
      <c r="F50" s="1076"/>
      <c r="G50" s="1076"/>
      <c r="H50" s="1076"/>
    </row>
    <row r="51" spans="1:8">
      <c r="B51" s="1011"/>
      <c r="C51" s="1011"/>
      <c r="D51" s="1433"/>
      <c r="E51" s="1011"/>
      <c r="F51" s="1011"/>
      <c r="G51" s="1011"/>
      <c r="H51" s="1076"/>
    </row>
    <row r="52" spans="1:8">
      <c r="B52" s="1011"/>
      <c r="C52" s="1011"/>
      <c r="D52" s="1433"/>
      <c r="E52" s="1011"/>
      <c r="F52" s="1011"/>
      <c r="G52" s="1011"/>
      <c r="H52" s="1011"/>
    </row>
  </sheetData>
  <sheetProtection sheet="1" objects="1" scenarios="1"/>
  <mergeCells count="10">
    <mergeCell ref="B3:F6"/>
    <mergeCell ref="G31:G33"/>
    <mergeCell ref="G36:G38"/>
    <mergeCell ref="G41:G43"/>
    <mergeCell ref="G46:G48"/>
    <mergeCell ref="B7:G7"/>
    <mergeCell ref="G11:G13"/>
    <mergeCell ref="G16:G18"/>
    <mergeCell ref="G21:G23"/>
    <mergeCell ref="G26:G28"/>
  </mergeCells>
  <pageMargins left="0.70866141732283472" right="0.70866141732283472" top="0.74803149606299213" bottom="0.74803149606299213" header="0.31496062992125984" footer="0.31496062992125984"/>
  <pageSetup paperSize="9" scale="55"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References!$A$103:$A$106</xm:f>
          </x14:formula1>
          <xm:sqref>E11:E13 E16:E18 E21:E23 E26:E28 E31:E33 E36:E38 E41:E43 E46:E48</xm:sqref>
        </x14:dataValidation>
        <x14:dataValidation type="list" allowBlank="1" showInputMessage="1" showErrorMessage="1">
          <x14:formula1>
            <xm:f>References!$A$2:$A$3</xm:f>
          </x14:formula1>
          <xm:sqref>C19 C34 C44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3">
    <tabColor theme="7" tint="0.39997558519241921"/>
  </sheetPr>
  <dimension ref="A1:L54"/>
  <sheetViews>
    <sheetView zoomScale="80" zoomScaleNormal="80" workbookViewId="0">
      <selection activeCell="K10" sqref="K10"/>
    </sheetView>
  </sheetViews>
  <sheetFormatPr baseColWidth="10" defaultRowHeight="12.75"/>
  <cols>
    <col min="1" max="1" width="4.42578125" customWidth="1"/>
    <col min="2" max="2" width="14.42578125" customWidth="1"/>
    <col min="3" max="3" width="12.42578125" customWidth="1"/>
    <col min="4" max="4" width="26.85546875" customWidth="1"/>
    <col min="5" max="5" width="45.28515625" customWidth="1"/>
    <col min="6" max="6" width="37" customWidth="1"/>
    <col min="7" max="7" width="20.42578125" customWidth="1"/>
    <col min="8" max="8" width="17.42578125" customWidth="1"/>
    <col min="9" max="10" width="13.7109375" customWidth="1"/>
    <col min="11" max="11" width="29.7109375" customWidth="1"/>
  </cols>
  <sheetData>
    <row r="1" spans="1:12" ht="33" customHeight="1">
      <c r="A1" s="97"/>
      <c r="B1" s="793" t="s">
        <v>1844</v>
      </c>
      <c r="C1" s="792"/>
      <c r="D1" s="792"/>
      <c r="E1" s="792"/>
      <c r="F1" s="792"/>
      <c r="G1" s="792"/>
      <c r="H1" s="792"/>
      <c r="I1" s="97"/>
      <c r="J1" s="97"/>
      <c r="K1" s="97"/>
      <c r="L1" s="97"/>
    </row>
    <row r="2" spans="1:12" ht="12.75" customHeight="1">
      <c r="A2" s="97"/>
      <c r="B2" s="1543" t="s">
        <v>1964</v>
      </c>
      <c r="C2" s="1544"/>
      <c r="D2" s="1544"/>
      <c r="E2" s="1544"/>
      <c r="F2" s="1544"/>
      <c r="G2" s="1544"/>
      <c r="H2" s="1545"/>
      <c r="I2" s="97"/>
      <c r="J2" s="97"/>
      <c r="K2" s="97"/>
      <c r="L2" s="97"/>
    </row>
    <row r="3" spans="1:12">
      <c r="A3" s="97"/>
      <c r="B3" s="1638"/>
      <c r="C3" s="1517"/>
      <c r="D3" s="1517"/>
      <c r="E3" s="1517"/>
      <c r="F3" s="1517"/>
      <c r="G3" s="1517"/>
      <c r="H3" s="1639"/>
      <c r="I3" s="97"/>
      <c r="J3" s="97"/>
      <c r="K3" s="97"/>
      <c r="L3" s="97"/>
    </row>
    <row r="4" spans="1:12">
      <c r="A4" s="97"/>
      <c r="B4" s="1546"/>
      <c r="C4" s="1547"/>
      <c r="D4" s="1547"/>
      <c r="E4" s="1547"/>
      <c r="F4" s="1547"/>
      <c r="G4" s="1547"/>
      <c r="H4" s="1548"/>
      <c r="I4" s="97"/>
      <c r="J4" s="97"/>
      <c r="K4" s="97"/>
      <c r="L4" s="97"/>
    </row>
    <row r="5" spans="1:12" ht="13.5" thickBot="1">
      <c r="A5" s="97"/>
      <c r="B5" s="97"/>
      <c r="C5" s="97"/>
      <c r="D5" s="97"/>
      <c r="E5" s="97"/>
      <c r="F5" s="97"/>
      <c r="G5" s="97"/>
      <c r="H5" s="97"/>
      <c r="I5" s="97"/>
      <c r="J5" s="97"/>
      <c r="K5" s="97"/>
      <c r="L5" s="97"/>
    </row>
    <row r="6" spans="1:12" ht="65.25" customHeight="1" thickBot="1">
      <c r="A6" s="105"/>
      <c r="B6" s="891" t="s">
        <v>1562</v>
      </c>
      <c r="C6" s="892" t="s">
        <v>1563</v>
      </c>
      <c r="D6" s="892" t="s">
        <v>1564</v>
      </c>
      <c r="E6" s="892" t="s">
        <v>1565</v>
      </c>
      <c r="F6" s="892" t="s">
        <v>1566</v>
      </c>
      <c r="G6" s="892" t="s">
        <v>421</v>
      </c>
      <c r="H6" s="892" t="s">
        <v>420</v>
      </c>
      <c r="I6" s="892" t="s">
        <v>778</v>
      </c>
      <c r="J6" s="892" t="s">
        <v>1963</v>
      </c>
      <c r="K6" s="892" t="s">
        <v>1843</v>
      </c>
      <c r="L6" s="97"/>
    </row>
    <row r="7" spans="1:12" ht="63.75">
      <c r="A7" s="474" t="s">
        <v>1642</v>
      </c>
      <c r="B7" s="762" t="s">
        <v>1674</v>
      </c>
      <c r="C7" s="763" t="s">
        <v>1567</v>
      </c>
      <c r="D7" s="763" t="s">
        <v>1569</v>
      </c>
      <c r="E7" s="763" t="s">
        <v>1579</v>
      </c>
      <c r="F7" s="763" t="s">
        <v>1580</v>
      </c>
      <c r="G7" s="764">
        <f>DCP_compute2!EO$4</f>
        <v>3</v>
      </c>
      <c r="H7" s="764">
        <f>DCP_compute1!$BB53</f>
        <v>1</v>
      </c>
      <c r="I7" s="764">
        <f>G7*H7</f>
        <v>3</v>
      </c>
      <c r="J7" s="1434"/>
      <c r="K7" s="1435"/>
      <c r="L7" s="97"/>
    </row>
    <row r="8" spans="1:12" ht="51">
      <c r="A8" s="474" t="s">
        <v>1643</v>
      </c>
      <c r="B8" s="765" t="s">
        <v>1675</v>
      </c>
      <c r="C8" s="766" t="s">
        <v>1567</v>
      </c>
      <c r="D8" s="766" t="s">
        <v>1570</v>
      </c>
      <c r="E8" s="766" t="s">
        <v>1597</v>
      </c>
      <c r="F8" s="766" t="s">
        <v>1581</v>
      </c>
      <c r="G8" s="768">
        <f>DCP_compute2!EP$4</f>
        <v>3</v>
      </c>
      <c r="H8" s="764">
        <f>DCP_compute1!$BB54</f>
        <v>2</v>
      </c>
      <c r="I8" s="764">
        <f t="shared" ref="I8:I51" si="0">G8*H8</f>
        <v>6</v>
      </c>
      <c r="J8" s="1434"/>
      <c r="K8" s="1436"/>
      <c r="L8" s="97"/>
    </row>
    <row r="9" spans="1:12" ht="51">
      <c r="A9" s="474" t="s">
        <v>1644</v>
      </c>
      <c r="B9" s="765" t="s">
        <v>1676</v>
      </c>
      <c r="C9" s="766" t="s">
        <v>1567</v>
      </c>
      <c r="D9" s="766" t="s">
        <v>1571</v>
      </c>
      <c r="E9" s="766" t="s">
        <v>1598</v>
      </c>
      <c r="F9" s="766" t="s">
        <v>1582</v>
      </c>
      <c r="G9" s="768">
        <f>DCP_compute2!EQ$4</f>
        <v>2</v>
      </c>
      <c r="H9" s="764">
        <f>DCP_compute1!$BB55</f>
        <v>3</v>
      </c>
      <c r="I9" s="764">
        <f t="shared" si="0"/>
        <v>6</v>
      </c>
      <c r="J9" s="1434"/>
      <c r="K9" s="1436"/>
      <c r="L9" s="97"/>
    </row>
    <row r="10" spans="1:12" ht="63.75">
      <c r="A10" s="474" t="s">
        <v>1645</v>
      </c>
      <c r="B10" s="765" t="s">
        <v>1677</v>
      </c>
      <c r="C10" s="766" t="s">
        <v>1567</v>
      </c>
      <c r="D10" s="766" t="s">
        <v>1572</v>
      </c>
      <c r="E10" s="766" t="s">
        <v>1599</v>
      </c>
      <c r="F10" s="766" t="s">
        <v>1583</v>
      </c>
      <c r="G10" s="768">
        <f>DCP_compute2!ER$4</f>
        <v>3</v>
      </c>
      <c r="H10" s="764">
        <f>DCP_compute1!$BB56</f>
        <v>1</v>
      </c>
      <c r="I10" s="764">
        <f t="shared" si="0"/>
        <v>3</v>
      </c>
      <c r="J10" s="1434"/>
      <c r="K10" s="1437"/>
      <c r="L10" s="97"/>
    </row>
    <row r="11" spans="1:12" ht="63.75">
      <c r="A11" s="474" t="s">
        <v>1646</v>
      </c>
      <c r="B11" s="765" t="s">
        <v>1678</v>
      </c>
      <c r="C11" s="766" t="s">
        <v>1568</v>
      </c>
      <c r="D11" s="766" t="s">
        <v>1569</v>
      </c>
      <c r="E11" s="766" t="s">
        <v>1600</v>
      </c>
      <c r="F11" s="766" t="s">
        <v>1584</v>
      </c>
      <c r="G11" s="768">
        <f>DCP_compute2!ES$4</f>
        <v>3</v>
      </c>
      <c r="H11" s="764">
        <f>DCP_compute1!$BB57</f>
        <v>3</v>
      </c>
      <c r="I11" s="764">
        <f t="shared" si="0"/>
        <v>9</v>
      </c>
      <c r="J11" s="1434"/>
      <c r="K11" s="1436"/>
      <c r="L11" s="97"/>
    </row>
    <row r="12" spans="1:12" ht="63.75">
      <c r="A12" s="474" t="s">
        <v>1647</v>
      </c>
      <c r="B12" s="765" t="s">
        <v>1679</v>
      </c>
      <c r="C12" s="766" t="s">
        <v>1568</v>
      </c>
      <c r="D12" s="766" t="s">
        <v>1570</v>
      </c>
      <c r="E12" s="766" t="s">
        <v>1605</v>
      </c>
      <c r="F12" s="766" t="s">
        <v>1585</v>
      </c>
      <c r="G12" s="768">
        <f>DCP_compute2!ET$4</f>
        <v>3</v>
      </c>
      <c r="H12" s="764">
        <f>DCP_compute1!$BB58</f>
        <v>1</v>
      </c>
      <c r="I12" s="764">
        <f t="shared" si="0"/>
        <v>3</v>
      </c>
      <c r="J12" s="1434"/>
      <c r="K12" s="1436"/>
      <c r="L12" s="97"/>
    </row>
    <row r="13" spans="1:12" ht="76.5">
      <c r="A13" s="474" t="s">
        <v>1648</v>
      </c>
      <c r="B13" s="765" t="s">
        <v>1680</v>
      </c>
      <c r="C13" s="766" t="s">
        <v>1568</v>
      </c>
      <c r="D13" s="766" t="s">
        <v>1571</v>
      </c>
      <c r="E13" s="766" t="s">
        <v>2130</v>
      </c>
      <c r="F13" s="766" t="s">
        <v>1719</v>
      </c>
      <c r="G13" s="768">
        <f>DCP_compute2!EU$4</f>
        <v>3</v>
      </c>
      <c r="H13" s="764">
        <f>DCP_compute1!$BB59</f>
        <v>3</v>
      </c>
      <c r="I13" s="764">
        <f t="shared" si="0"/>
        <v>9</v>
      </c>
      <c r="J13" s="1434"/>
      <c r="K13" s="1436"/>
      <c r="L13" s="97"/>
    </row>
    <row r="14" spans="1:12" ht="38.25">
      <c r="A14" s="474" t="s">
        <v>1649</v>
      </c>
      <c r="B14" s="765" t="s">
        <v>1681</v>
      </c>
      <c r="C14" s="766" t="s">
        <v>1573</v>
      </c>
      <c r="D14" s="766" t="s">
        <v>1570</v>
      </c>
      <c r="E14" s="766" t="s">
        <v>1601</v>
      </c>
      <c r="F14" s="766" t="s">
        <v>1586</v>
      </c>
      <c r="G14" s="768">
        <f>DCP_compute2!EV$4</f>
        <v>3</v>
      </c>
      <c r="H14" s="764">
        <f>DCP_compute1!$BB60</f>
        <v>2</v>
      </c>
      <c r="I14" s="764">
        <f t="shared" si="0"/>
        <v>6</v>
      </c>
      <c r="J14" s="1434"/>
      <c r="K14" s="1436"/>
      <c r="L14" s="97"/>
    </row>
    <row r="15" spans="1:12" ht="38.25">
      <c r="A15" s="474" t="s">
        <v>1650</v>
      </c>
      <c r="B15" s="765" t="s">
        <v>1682</v>
      </c>
      <c r="C15" s="766" t="s">
        <v>1574</v>
      </c>
      <c r="D15" s="766" t="s">
        <v>1575</v>
      </c>
      <c r="E15" s="766" t="s">
        <v>1602</v>
      </c>
      <c r="F15" s="766" t="s">
        <v>1587</v>
      </c>
      <c r="G15" s="768">
        <f>DCP_compute2!EW$4</f>
        <v>3</v>
      </c>
      <c r="H15" s="764">
        <f>DCP_compute1!$BB61</f>
        <v>2</v>
      </c>
      <c r="I15" s="764">
        <f t="shared" si="0"/>
        <v>6</v>
      </c>
      <c r="J15" s="1434"/>
      <c r="K15" s="1436"/>
      <c r="L15" s="97"/>
    </row>
    <row r="16" spans="1:12" ht="38.25">
      <c r="A16" s="474" t="s">
        <v>1651</v>
      </c>
      <c r="B16" s="765" t="s">
        <v>1683</v>
      </c>
      <c r="C16" s="766" t="s">
        <v>1574</v>
      </c>
      <c r="D16" s="766" t="s">
        <v>1576</v>
      </c>
      <c r="E16" s="766" t="s">
        <v>1603</v>
      </c>
      <c r="F16" s="766" t="s">
        <v>1588</v>
      </c>
      <c r="G16" s="768">
        <f>DCP_compute2!EX$4</f>
        <v>3</v>
      </c>
      <c r="H16" s="764">
        <f>DCP_compute1!$BB62</f>
        <v>3</v>
      </c>
      <c r="I16" s="764">
        <f t="shared" si="0"/>
        <v>9</v>
      </c>
      <c r="J16" s="1434"/>
      <c r="K16" s="1436"/>
      <c r="L16" s="97"/>
    </row>
    <row r="17" spans="1:12" ht="51">
      <c r="A17" s="474" t="s">
        <v>1652</v>
      </c>
      <c r="B17" s="765" t="s">
        <v>1684</v>
      </c>
      <c r="C17" s="766" t="s">
        <v>1574</v>
      </c>
      <c r="D17" s="766" t="s">
        <v>1577</v>
      </c>
      <c r="E17" s="766" t="s">
        <v>1604</v>
      </c>
      <c r="F17" s="766" t="s">
        <v>1589</v>
      </c>
      <c r="G17" s="768">
        <f>DCP_compute2!EY$4</f>
        <v>3</v>
      </c>
      <c r="H17" s="764">
        <f>DCP_compute1!$BB63</f>
        <v>3</v>
      </c>
      <c r="I17" s="764">
        <f t="shared" si="0"/>
        <v>9</v>
      </c>
      <c r="J17" s="1434"/>
      <c r="K17" s="1436"/>
      <c r="L17" s="97"/>
    </row>
    <row r="18" spans="1:12" ht="25.5">
      <c r="A18" s="474" t="s">
        <v>1653</v>
      </c>
      <c r="B18" s="765" t="s">
        <v>1685</v>
      </c>
      <c r="C18" s="766" t="s">
        <v>1578</v>
      </c>
      <c r="D18" s="766" t="s">
        <v>1570</v>
      </c>
      <c r="E18" s="766" t="s">
        <v>1596</v>
      </c>
      <c r="F18" s="766" t="s">
        <v>1590</v>
      </c>
      <c r="G18" s="768">
        <f>DCP_compute2!EZ$4</f>
        <v>3</v>
      </c>
      <c r="H18" s="764">
        <f>DCP_compute1!$BB64</f>
        <v>2</v>
      </c>
      <c r="I18" s="764">
        <f t="shared" si="0"/>
        <v>6</v>
      </c>
      <c r="J18" s="1434"/>
      <c r="K18" s="1436"/>
      <c r="L18" s="97"/>
    </row>
    <row r="19" spans="1:12" ht="38.25">
      <c r="A19" s="474" t="s">
        <v>1654</v>
      </c>
      <c r="B19" s="765" t="s">
        <v>1686</v>
      </c>
      <c r="C19" s="766" t="s">
        <v>1578</v>
      </c>
      <c r="D19" s="766" t="s">
        <v>1572</v>
      </c>
      <c r="E19" s="766" t="s">
        <v>1595</v>
      </c>
      <c r="F19" s="766" t="s">
        <v>1594</v>
      </c>
      <c r="G19" s="768">
        <f>DCP_compute2!FA$4</f>
        <v>3</v>
      </c>
      <c r="H19" s="764">
        <f>DCP_compute1!$BB65</f>
        <v>3</v>
      </c>
      <c r="I19" s="764">
        <f t="shared" si="0"/>
        <v>9</v>
      </c>
      <c r="J19" s="1434"/>
      <c r="K19" s="1436"/>
      <c r="L19" s="97"/>
    </row>
    <row r="20" spans="1:12" ht="25.5">
      <c r="A20" s="474" t="s">
        <v>1655</v>
      </c>
      <c r="B20" s="765" t="s">
        <v>1687</v>
      </c>
      <c r="C20" s="766" t="s">
        <v>1591</v>
      </c>
      <c r="D20" s="766" t="s">
        <v>1570</v>
      </c>
      <c r="E20" s="766" t="s">
        <v>1592</v>
      </c>
      <c r="F20" s="766" t="s">
        <v>1593</v>
      </c>
      <c r="G20" s="768">
        <f>DCP_compute2!FB$4</f>
        <v>3</v>
      </c>
      <c r="H20" s="764">
        <f>DCP_compute1!$BB66</f>
        <v>2</v>
      </c>
      <c r="I20" s="764">
        <f t="shared" si="0"/>
        <v>6</v>
      </c>
      <c r="J20" s="1434"/>
      <c r="K20" s="1436"/>
      <c r="L20" s="97"/>
    </row>
    <row r="21" spans="1:12" ht="51" customHeight="1">
      <c r="A21" s="474" t="s">
        <v>1700</v>
      </c>
      <c r="B21" s="767" t="s">
        <v>1692</v>
      </c>
      <c r="C21" s="552" t="s">
        <v>1567</v>
      </c>
      <c r="D21" s="552" t="s">
        <v>1571</v>
      </c>
      <c r="E21" s="766" t="s">
        <v>1716</v>
      </c>
      <c r="F21" s="766" t="s">
        <v>1718</v>
      </c>
      <c r="G21" s="768">
        <f>DCP_compute2!FC$4</f>
        <v>3</v>
      </c>
      <c r="H21" s="764">
        <f>DCP_compute1!$BB67</f>
        <v>1</v>
      </c>
      <c r="I21" s="764">
        <f t="shared" si="0"/>
        <v>3</v>
      </c>
      <c r="J21" s="1434"/>
      <c r="K21" s="1436"/>
      <c r="L21" s="97"/>
    </row>
    <row r="22" spans="1:12" ht="63.75">
      <c r="A22" s="474" t="s">
        <v>1701</v>
      </c>
      <c r="B22" s="767" t="s">
        <v>1693</v>
      </c>
      <c r="C22" s="552" t="s">
        <v>1568</v>
      </c>
      <c r="D22" s="766" t="s">
        <v>1569</v>
      </c>
      <c r="E22" s="766" t="s">
        <v>1715</v>
      </c>
      <c r="F22" s="766" t="s">
        <v>1584</v>
      </c>
      <c r="G22" s="768">
        <f>DCP_compute2!FD$4</f>
        <v>3</v>
      </c>
      <c r="H22" s="764">
        <f>DCP_compute1!$BB68</f>
        <v>1</v>
      </c>
      <c r="I22" s="764">
        <f t="shared" si="0"/>
        <v>3</v>
      </c>
      <c r="J22" s="1434"/>
      <c r="K22" s="1436"/>
      <c r="L22" s="97"/>
    </row>
    <row r="23" spans="1:12" ht="76.5">
      <c r="A23" s="474" t="s">
        <v>1702</v>
      </c>
      <c r="B23" s="767" t="s">
        <v>1694</v>
      </c>
      <c r="C23" s="552" t="s">
        <v>1568</v>
      </c>
      <c r="D23" s="766" t="s">
        <v>1571</v>
      </c>
      <c r="E23" s="766" t="s">
        <v>1714</v>
      </c>
      <c r="F23" s="766" t="s">
        <v>1719</v>
      </c>
      <c r="G23" s="768">
        <f>DCP_compute2!FE$4</f>
        <v>3</v>
      </c>
      <c r="H23" s="764">
        <f>DCP_compute1!$BB69</f>
        <v>1</v>
      </c>
      <c r="I23" s="764">
        <f t="shared" si="0"/>
        <v>3</v>
      </c>
      <c r="J23" s="1434"/>
      <c r="K23" s="1436"/>
      <c r="L23" s="97"/>
    </row>
    <row r="24" spans="1:12" ht="102">
      <c r="A24" s="474" t="s">
        <v>1703</v>
      </c>
      <c r="B24" s="767" t="s">
        <v>1695</v>
      </c>
      <c r="C24" s="552" t="s">
        <v>1573</v>
      </c>
      <c r="D24" s="766" t="s">
        <v>1569</v>
      </c>
      <c r="E24" s="766" t="s">
        <v>1713</v>
      </c>
      <c r="F24" s="766" t="s">
        <v>1720</v>
      </c>
      <c r="G24" s="768">
        <f>DCP_compute2!FF$4</f>
        <v>3</v>
      </c>
      <c r="H24" s="764">
        <f>DCP_compute1!$BB70</f>
        <v>4</v>
      </c>
      <c r="I24" s="764">
        <f t="shared" si="0"/>
        <v>12</v>
      </c>
      <c r="J24" s="1434"/>
      <c r="K24" s="1436"/>
      <c r="L24" s="97"/>
    </row>
    <row r="25" spans="1:12" ht="63.75">
      <c r="A25" s="474" t="s">
        <v>1704</v>
      </c>
      <c r="B25" s="767" t="s">
        <v>1696</v>
      </c>
      <c r="C25" s="552" t="s">
        <v>1574</v>
      </c>
      <c r="D25" s="766" t="s">
        <v>1708</v>
      </c>
      <c r="E25" s="766" t="s">
        <v>1712</v>
      </c>
      <c r="F25" s="766" t="s">
        <v>1721</v>
      </c>
      <c r="G25" s="768">
        <f>DCP_compute2!FG$4</f>
        <v>3</v>
      </c>
      <c r="H25" s="764">
        <f>DCP_compute1!$BB71</f>
        <v>1</v>
      </c>
      <c r="I25" s="764">
        <f t="shared" si="0"/>
        <v>3</v>
      </c>
      <c r="J25" s="1434"/>
      <c r="K25" s="1436"/>
      <c r="L25" s="97"/>
    </row>
    <row r="26" spans="1:12">
      <c r="A26" s="474" t="s">
        <v>1705</v>
      </c>
      <c r="B26" s="767" t="s">
        <v>1697</v>
      </c>
      <c r="C26" s="552" t="s">
        <v>1574</v>
      </c>
      <c r="D26" s="766" t="s">
        <v>1576</v>
      </c>
      <c r="E26" s="766" t="s">
        <v>1711</v>
      </c>
      <c r="F26" s="766" t="s">
        <v>1724</v>
      </c>
      <c r="G26" s="768">
        <f>DCP_compute2!FH$4</f>
        <v>3</v>
      </c>
      <c r="H26" s="764">
        <f>DCP_compute1!$BB72</f>
        <v>4</v>
      </c>
      <c r="I26" s="764">
        <f t="shared" si="0"/>
        <v>12</v>
      </c>
      <c r="J26" s="1434"/>
      <c r="K26" s="1436"/>
      <c r="L26" s="97"/>
    </row>
    <row r="27" spans="1:12" ht="25.5">
      <c r="A27" s="474" t="s">
        <v>1706</v>
      </c>
      <c r="B27" s="767" t="s">
        <v>1698</v>
      </c>
      <c r="C27" s="552" t="s">
        <v>1578</v>
      </c>
      <c r="D27" s="766" t="s">
        <v>1571</v>
      </c>
      <c r="E27" s="766" t="s">
        <v>1710</v>
      </c>
      <c r="F27" s="766" t="s">
        <v>1722</v>
      </c>
      <c r="G27" s="768">
        <f>DCP_compute2!FI$4</f>
        <v>3</v>
      </c>
      <c r="H27" s="764">
        <f>DCP_compute1!$BB73</f>
        <v>4</v>
      </c>
      <c r="I27" s="764">
        <f t="shared" si="0"/>
        <v>12</v>
      </c>
      <c r="J27" s="1434"/>
      <c r="K27" s="1436"/>
      <c r="L27" s="97"/>
    </row>
    <row r="28" spans="1:12" ht="51">
      <c r="A28" s="474" t="s">
        <v>1707</v>
      </c>
      <c r="B28" s="767" t="s">
        <v>1699</v>
      </c>
      <c r="C28" s="552" t="s">
        <v>1591</v>
      </c>
      <c r="D28" s="766" t="s">
        <v>1571</v>
      </c>
      <c r="E28" s="766" t="s">
        <v>1709</v>
      </c>
      <c r="F28" s="766" t="s">
        <v>1723</v>
      </c>
      <c r="G28" s="768">
        <f>DCP_compute2!FJ$4</f>
        <v>2</v>
      </c>
      <c r="H28" s="764">
        <f>DCP_compute1!$BB74</f>
        <v>4</v>
      </c>
      <c r="I28" s="764">
        <f t="shared" si="0"/>
        <v>8</v>
      </c>
      <c r="J28" s="1434"/>
      <c r="K28" s="1436"/>
      <c r="L28" s="97"/>
    </row>
    <row r="29" spans="1:12" ht="25.5">
      <c r="A29" s="474" t="s">
        <v>1725</v>
      </c>
      <c r="B29" s="767" t="s">
        <v>1736</v>
      </c>
      <c r="C29" s="552" t="s">
        <v>1567</v>
      </c>
      <c r="D29" s="552" t="s">
        <v>1569</v>
      </c>
      <c r="E29" s="766" t="s">
        <v>1748</v>
      </c>
      <c r="F29" s="766" t="s">
        <v>1717</v>
      </c>
      <c r="G29" s="768">
        <f>DCP_compute2!FK$4</f>
        <v>3</v>
      </c>
      <c r="H29" s="764">
        <f>DCP_compute1!$BB75</f>
        <v>1</v>
      </c>
      <c r="I29" s="764">
        <f t="shared" si="0"/>
        <v>3</v>
      </c>
      <c r="J29" s="1434"/>
      <c r="K29" s="1436"/>
      <c r="L29" s="97"/>
    </row>
    <row r="30" spans="1:12" ht="63.75">
      <c r="A30" s="474" t="s">
        <v>1726</v>
      </c>
      <c r="B30" s="767" t="s">
        <v>1737</v>
      </c>
      <c r="C30" s="552" t="s">
        <v>1567</v>
      </c>
      <c r="D30" s="552" t="s">
        <v>1708</v>
      </c>
      <c r="E30" s="766" t="s">
        <v>1749</v>
      </c>
      <c r="F30" s="766" t="s">
        <v>1800</v>
      </c>
      <c r="G30" s="768">
        <f>DCP_compute2!FL$4</f>
        <v>3</v>
      </c>
      <c r="H30" s="764">
        <f>DCP_compute1!$BB76</f>
        <v>2</v>
      </c>
      <c r="I30" s="764">
        <f t="shared" si="0"/>
        <v>6</v>
      </c>
      <c r="J30" s="1434"/>
      <c r="K30" s="1436"/>
      <c r="L30" s="97"/>
    </row>
    <row r="31" spans="1:12" ht="51">
      <c r="A31" s="474" t="s">
        <v>1727</v>
      </c>
      <c r="B31" s="767" t="s">
        <v>1738</v>
      </c>
      <c r="C31" s="552" t="s">
        <v>1567</v>
      </c>
      <c r="D31" s="552" t="s">
        <v>1571</v>
      </c>
      <c r="E31" s="766" t="s">
        <v>1750</v>
      </c>
      <c r="F31" s="766" t="s">
        <v>1801</v>
      </c>
      <c r="G31" s="768">
        <f>DCP_compute2!FM$4</f>
        <v>3</v>
      </c>
      <c r="H31" s="764">
        <f>DCP_compute1!$BB77</f>
        <v>1</v>
      </c>
      <c r="I31" s="764">
        <f t="shared" si="0"/>
        <v>3</v>
      </c>
      <c r="J31" s="1434"/>
      <c r="K31" s="1436"/>
      <c r="L31" s="97"/>
    </row>
    <row r="32" spans="1:12" ht="38.25">
      <c r="A32" s="474" t="s">
        <v>1728</v>
      </c>
      <c r="B32" s="767" t="s">
        <v>1739</v>
      </c>
      <c r="C32" s="552" t="s">
        <v>1567</v>
      </c>
      <c r="D32" s="552" t="s">
        <v>1747</v>
      </c>
      <c r="E32" s="766" t="s">
        <v>1751</v>
      </c>
      <c r="F32" s="766" t="s">
        <v>1799</v>
      </c>
      <c r="G32" s="768">
        <f>DCP_compute2!FN$4</f>
        <v>3</v>
      </c>
      <c r="H32" s="764">
        <f>DCP_compute1!$BB78</f>
        <v>2</v>
      </c>
      <c r="I32" s="764">
        <f t="shared" si="0"/>
        <v>6</v>
      </c>
      <c r="J32" s="1434"/>
      <c r="K32" s="1436"/>
      <c r="L32" s="97"/>
    </row>
    <row r="33" spans="1:12" ht="51">
      <c r="A33" s="474" t="s">
        <v>1729</v>
      </c>
      <c r="B33" s="767" t="s">
        <v>1740</v>
      </c>
      <c r="C33" s="552" t="s">
        <v>1567</v>
      </c>
      <c r="D33" s="552" t="s">
        <v>1572</v>
      </c>
      <c r="E33" s="766" t="s">
        <v>2131</v>
      </c>
      <c r="F33" s="766" t="s">
        <v>1802</v>
      </c>
      <c r="G33" s="768">
        <f>DCP_compute2!FO$4</f>
        <v>3</v>
      </c>
      <c r="H33" s="764">
        <f>DCP_compute1!$BB79</f>
        <v>1</v>
      </c>
      <c r="I33" s="764">
        <f t="shared" si="0"/>
        <v>3</v>
      </c>
      <c r="J33" s="1434"/>
      <c r="K33" s="1436"/>
      <c r="L33" s="97"/>
    </row>
    <row r="34" spans="1:12" ht="63.75">
      <c r="A34" s="474" t="s">
        <v>1730</v>
      </c>
      <c r="B34" s="767" t="s">
        <v>1741</v>
      </c>
      <c r="C34" s="552" t="s">
        <v>1568</v>
      </c>
      <c r="D34" s="552" t="s">
        <v>1569</v>
      </c>
      <c r="E34" s="766" t="s">
        <v>1753</v>
      </c>
      <c r="F34" s="766" t="s">
        <v>1584</v>
      </c>
      <c r="G34" s="768">
        <f>DCP_compute2!FP$4</f>
        <v>3</v>
      </c>
      <c r="H34" s="764">
        <f>DCP_compute1!$BB80</f>
        <v>1</v>
      </c>
      <c r="I34" s="764">
        <f t="shared" si="0"/>
        <v>3</v>
      </c>
      <c r="J34" s="1434"/>
      <c r="K34" s="1436"/>
      <c r="L34" s="97"/>
    </row>
    <row r="35" spans="1:12" ht="63.75">
      <c r="A35" s="474" t="s">
        <v>1731</v>
      </c>
      <c r="B35" s="767" t="s">
        <v>1742</v>
      </c>
      <c r="C35" s="552" t="s">
        <v>1568</v>
      </c>
      <c r="D35" s="552" t="s">
        <v>1708</v>
      </c>
      <c r="E35" s="766" t="s">
        <v>1882</v>
      </c>
      <c r="F35" s="766" t="s">
        <v>1806</v>
      </c>
      <c r="G35" s="768">
        <f>DCP_compute2!FQ$4</f>
        <v>3</v>
      </c>
      <c r="H35" s="764">
        <f>DCP_compute1!$BB81</f>
        <v>1</v>
      </c>
      <c r="I35" s="764">
        <f t="shared" si="0"/>
        <v>3</v>
      </c>
      <c r="J35" s="1434"/>
      <c r="K35" s="1436"/>
      <c r="L35" s="97"/>
    </row>
    <row r="36" spans="1:12" ht="76.5">
      <c r="A36" s="474" t="s">
        <v>1732</v>
      </c>
      <c r="B36" s="767" t="s">
        <v>1743</v>
      </c>
      <c r="C36" s="552" t="s">
        <v>1568</v>
      </c>
      <c r="D36" s="552" t="s">
        <v>1571</v>
      </c>
      <c r="E36" s="766" t="s">
        <v>1881</v>
      </c>
      <c r="F36" s="769" t="s">
        <v>1803</v>
      </c>
      <c r="G36" s="768">
        <f>DCP_compute2!FR$4</f>
        <v>3</v>
      </c>
      <c r="H36" s="764">
        <f>DCP_compute1!$BB82</f>
        <v>2</v>
      </c>
      <c r="I36" s="764">
        <f t="shared" si="0"/>
        <v>6</v>
      </c>
      <c r="J36" s="1434"/>
      <c r="K36" s="1436"/>
      <c r="L36" s="97"/>
    </row>
    <row r="37" spans="1:12" ht="51">
      <c r="A37" s="474" t="s">
        <v>1733</v>
      </c>
      <c r="B37" s="767" t="s">
        <v>1744</v>
      </c>
      <c r="C37" s="552" t="s">
        <v>1568</v>
      </c>
      <c r="D37" s="552" t="s">
        <v>1747</v>
      </c>
      <c r="E37" s="766" t="s">
        <v>1755</v>
      </c>
      <c r="F37" s="766" t="s">
        <v>1804</v>
      </c>
      <c r="G37" s="768">
        <f>DCP_compute2!FS$4</f>
        <v>3</v>
      </c>
      <c r="H37" s="764">
        <f>DCP_compute1!$BB83</f>
        <v>1</v>
      </c>
      <c r="I37" s="764">
        <f t="shared" si="0"/>
        <v>3</v>
      </c>
      <c r="J37" s="1434"/>
      <c r="K37" s="1436"/>
      <c r="L37" s="97"/>
    </row>
    <row r="38" spans="1:12" ht="63.75">
      <c r="A38" s="474" t="s">
        <v>1734</v>
      </c>
      <c r="B38" s="767" t="s">
        <v>1745</v>
      </c>
      <c r="C38" s="552" t="s">
        <v>1568</v>
      </c>
      <c r="D38" s="552" t="s">
        <v>1572</v>
      </c>
      <c r="E38" s="766" t="s">
        <v>1756</v>
      </c>
      <c r="F38" s="766" t="s">
        <v>1805</v>
      </c>
      <c r="G38" s="768">
        <f>DCP_compute2!FT$4</f>
        <v>3</v>
      </c>
      <c r="H38" s="764">
        <f>DCP_compute1!$BB84</f>
        <v>2</v>
      </c>
      <c r="I38" s="764">
        <f t="shared" si="0"/>
        <v>6</v>
      </c>
      <c r="J38" s="1434"/>
      <c r="K38" s="1436"/>
      <c r="L38" s="97"/>
    </row>
    <row r="39" spans="1:12" ht="38.25">
      <c r="A39" s="474" t="s">
        <v>1735</v>
      </c>
      <c r="B39" s="767" t="s">
        <v>1746</v>
      </c>
      <c r="C39" s="552" t="s">
        <v>1573</v>
      </c>
      <c r="D39" s="552" t="s">
        <v>1708</v>
      </c>
      <c r="E39" s="766" t="s">
        <v>1757</v>
      </c>
      <c r="F39" s="766" t="s">
        <v>1807</v>
      </c>
      <c r="G39" s="768">
        <f>DCP_compute2!FU$4</f>
        <v>3</v>
      </c>
      <c r="H39" s="764">
        <f>DCP_compute1!$BB85</f>
        <v>1</v>
      </c>
      <c r="I39" s="764">
        <f t="shared" si="0"/>
        <v>3</v>
      </c>
      <c r="J39" s="1434"/>
      <c r="K39" s="1436"/>
      <c r="L39" s="97"/>
    </row>
    <row r="40" spans="1:12" ht="38.25">
      <c r="A40" s="474" t="s">
        <v>1759</v>
      </c>
      <c r="B40" s="767" t="s">
        <v>1770</v>
      </c>
      <c r="C40" s="552" t="s">
        <v>1573</v>
      </c>
      <c r="D40" s="552" t="s">
        <v>1747</v>
      </c>
      <c r="E40" s="766" t="s">
        <v>1758</v>
      </c>
      <c r="F40" s="766" t="s">
        <v>1808</v>
      </c>
      <c r="G40" s="768">
        <f>DCP_compute2!FV$4</f>
        <v>3</v>
      </c>
      <c r="H40" s="764">
        <f>DCP_compute1!$BB86</f>
        <v>1</v>
      </c>
      <c r="I40" s="764">
        <f t="shared" si="0"/>
        <v>3</v>
      </c>
      <c r="J40" s="1434"/>
      <c r="K40" s="1436"/>
      <c r="L40" s="97"/>
    </row>
    <row r="41" spans="1:12">
      <c r="A41" s="474" t="s">
        <v>1760</v>
      </c>
      <c r="B41" s="767" t="s">
        <v>1771</v>
      </c>
      <c r="C41" s="552" t="s">
        <v>1573</v>
      </c>
      <c r="D41" s="552" t="s">
        <v>1572</v>
      </c>
      <c r="E41" s="766" t="s">
        <v>1789</v>
      </c>
      <c r="F41" s="766" t="s">
        <v>1809</v>
      </c>
      <c r="G41" s="768">
        <f>DCP_compute2!FW$4</f>
        <v>2</v>
      </c>
      <c r="H41" s="764">
        <f>DCP_compute1!$BB87</f>
        <v>2</v>
      </c>
      <c r="I41" s="764">
        <f t="shared" si="0"/>
        <v>4</v>
      </c>
      <c r="J41" s="1434"/>
      <c r="K41" s="1436"/>
      <c r="L41" s="97"/>
    </row>
    <row r="42" spans="1:12" ht="63.75">
      <c r="A42" s="474" t="s">
        <v>1761</v>
      </c>
      <c r="B42" s="767" t="s">
        <v>1772</v>
      </c>
      <c r="C42" s="552" t="s">
        <v>1574</v>
      </c>
      <c r="D42" s="552" t="s">
        <v>1708</v>
      </c>
      <c r="E42" s="766" t="s">
        <v>1712</v>
      </c>
      <c r="F42" s="766" t="s">
        <v>1721</v>
      </c>
      <c r="G42" s="768">
        <f>DCP_compute2!FX$4</f>
        <v>3</v>
      </c>
      <c r="H42" s="764">
        <f>DCP_compute1!$BB88</f>
        <v>1</v>
      </c>
      <c r="I42" s="764">
        <f t="shared" si="0"/>
        <v>3</v>
      </c>
      <c r="J42" s="1434"/>
      <c r="K42" s="1436"/>
      <c r="L42" s="97"/>
    </row>
    <row r="43" spans="1:12" ht="38.25">
      <c r="A43" s="474" t="s">
        <v>1762</v>
      </c>
      <c r="B43" s="767" t="s">
        <v>1773</v>
      </c>
      <c r="C43" s="552" t="s">
        <v>1574</v>
      </c>
      <c r="D43" s="552" t="s">
        <v>1747</v>
      </c>
      <c r="E43" s="766" t="s">
        <v>1790</v>
      </c>
      <c r="F43" s="766" t="s">
        <v>1810</v>
      </c>
      <c r="G43" s="768">
        <f>DCP_compute2!FY$4</f>
        <v>3</v>
      </c>
      <c r="H43" s="764">
        <f>DCP_compute1!$BB89</f>
        <v>1</v>
      </c>
      <c r="I43" s="764">
        <f t="shared" si="0"/>
        <v>3</v>
      </c>
      <c r="J43" s="1434"/>
      <c r="K43" s="1436"/>
      <c r="L43" s="97"/>
    </row>
    <row r="44" spans="1:12" ht="51">
      <c r="A44" s="474" t="s">
        <v>1763</v>
      </c>
      <c r="B44" s="767" t="s">
        <v>1774</v>
      </c>
      <c r="C44" s="552" t="s">
        <v>1574</v>
      </c>
      <c r="D44" s="552" t="s">
        <v>1577</v>
      </c>
      <c r="E44" s="766" t="s">
        <v>1791</v>
      </c>
      <c r="F44" s="766" t="s">
        <v>1589</v>
      </c>
      <c r="G44" s="768">
        <f>DCP_compute2!FZ$4</f>
        <v>3</v>
      </c>
      <c r="H44" s="764">
        <f>DCP_compute1!$BB90</f>
        <v>1</v>
      </c>
      <c r="I44" s="764">
        <f t="shared" si="0"/>
        <v>3</v>
      </c>
      <c r="J44" s="1434"/>
      <c r="K44" s="1436"/>
      <c r="L44" s="97"/>
    </row>
    <row r="45" spans="1:12" ht="68.25" customHeight="1">
      <c r="A45" s="474" t="s">
        <v>1764</v>
      </c>
      <c r="B45" s="767" t="s">
        <v>1775</v>
      </c>
      <c r="C45" s="552" t="s">
        <v>1578</v>
      </c>
      <c r="D45" s="552" t="s">
        <v>1569</v>
      </c>
      <c r="E45" s="766" t="s">
        <v>1792</v>
      </c>
      <c r="F45" s="766" t="s">
        <v>1798</v>
      </c>
      <c r="G45" s="768">
        <f>DCP_compute2!GA$4</f>
        <v>3</v>
      </c>
      <c r="H45" s="764">
        <f>DCP_compute1!$BB91</f>
        <v>1</v>
      </c>
      <c r="I45" s="764">
        <f t="shared" si="0"/>
        <v>3</v>
      </c>
      <c r="J45" s="1434"/>
      <c r="K45" s="1436"/>
      <c r="L45" s="97"/>
    </row>
    <row r="46" spans="1:12" ht="38.25">
      <c r="A46" s="474" t="s">
        <v>1765</v>
      </c>
      <c r="B46" s="767" t="s">
        <v>1776</v>
      </c>
      <c r="C46" s="552" t="s">
        <v>1578</v>
      </c>
      <c r="D46" s="552" t="s">
        <v>1747</v>
      </c>
      <c r="E46" s="766" t="s">
        <v>1788</v>
      </c>
      <c r="F46" s="766" t="s">
        <v>1799</v>
      </c>
      <c r="G46" s="768">
        <f>DCP_compute2!GB$4</f>
        <v>2</v>
      </c>
      <c r="H46" s="764">
        <f>DCP_compute1!$BB92</f>
        <v>1</v>
      </c>
      <c r="I46" s="764">
        <f t="shared" si="0"/>
        <v>2</v>
      </c>
      <c r="J46" s="1434"/>
      <c r="K46" s="1436"/>
      <c r="L46" s="97"/>
    </row>
    <row r="47" spans="1:12" ht="25.5">
      <c r="A47" s="474" t="s">
        <v>1766</v>
      </c>
      <c r="B47" s="767" t="s">
        <v>1777</v>
      </c>
      <c r="C47" s="552" t="s">
        <v>1578</v>
      </c>
      <c r="D47" s="552" t="s">
        <v>1572</v>
      </c>
      <c r="E47" s="766" t="s">
        <v>1787</v>
      </c>
      <c r="F47" s="766" t="s">
        <v>1594</v>
      </c>
      <c r="G47" s="768">
        <f>DCP_compute2!GC$4</f>
        <v>3</v>
      </c>
      <c r="H47" s="764">
        <f>DCP_compute1!$BB93</f>
        <v>2</v>
      </c>
      <c r="I47" s="764">
        <f t="shared" si="0"/>
        <v>6</v>
      </c>
      <c r="J47" s="1434"/>
      <c r="K47" s="1436"/>
      <c r="L47" s="97"/>
    </row>
    <row r="48" spans="1:12" ht="25.5">
      <c r="A48" s="474" t="s">
        <v>1767</v>
      </c>
      <c r="B48" s="767" t="s">
        <v>1778</v>
      </c>
      <c r="C48" s="552" t="s">
        <v>1591</v>
      </c>
      <c r="D48" s="552" t="s">
        <v>1781</v>
      </c>
      <c r="E48" s="766" t="s">
        <v>1786</v>
      </c>
      <c r="F48" s="766" t="s">
        <v>1794</v>
      </c>
      <c r="G48" s="768">
        <f>DCP_compute2!GD$4</f>
        <v>4</v>
      </c>
      <c r="H48" s="764">
        <f>DCP_compute1!$BB94</f>
        <v>1</v>
      </c>
      <c r="I48" s="764">
        <f t="shared" si="0"/>
        <v>4</v>
      </c>
      <c r="J48" s="1434"/>
      <c r="K48" s="1436"/>
      <c r="L48" s="97"/>
    </row>
    <row r="49" spans="1:12" ht="25.5">
      <c r="A49" s="474" t="s">
        <v>1768</v>
      </c>
      <c r="B49" s="767" t="s">
        <v>1779</v>
      </c>
      <c r="C49" s="552" t="s">
        <v>1591</v>
      </c>
      <c r="D49" s="552" t="s">
        <v>1747</v>
      </c>
      <c r="E49" s="766" t="s">
        <v>1785</v>
      </c>
      <c r="F49" s="766" t="s">
        <v>1795</v>
      </c>
      <c r="G49" s="768">
        <f>DCP_compute2!GE$4</f>
        <v>3</v>
      </c>
      <c r="H49" s="764">
        <f>DCP_compute1!$BB95</f>
        <v>1</v>
      </c>
      <c r="I49" s="764">
        <f t="shared" si="0"/>
        <v>3</v>
      </c>
      <c r="J49" s="1434"/>
      <c r="K49" s="1436"/>
      <c r="L49" s="97"/>
    </row>
    <row r="50" spans="1:12" ht="51">
      <c r="A50" s="474" t="s">
        <v>1769</v>
      </c>
      <c r="B50" s="767" t="s">
        <v>1780</v>
      </c>
      <c r="C50" s="552" t="s">
        <v>1591</v>
      </c>
      <c r="D50" s="552" t="s">
        <v>1571</v>
      </c>
      <c r="E50" s="766" t="s">
        <v>1784</v>
      </c>
      <c r="F50" s="766" t="s">
        <v>1796</v>
      </c>
      <c r="G50" s="768">
        <f>DCP_compute2!GF$4</f>
        <v>3</v>
      </c>
      <c r="H50" s="764">
        <f>DCP_compute1!$BB96</f>
        <v>1</v>
      </c>
      <c r="I50" s="764">
        <f t="shared" si="0"/>
        <v>3</v>
      </c>
      <c r="J50" s="1434"/>
      <c r="K50" s="1436"/>
      <c r="L50" s="97"/>
    </row>
    <row r="51" spans="1:12" ht="25.5">
      <c r="A51" s="474" t="s">
        <v>1782</v>
      </c>
      <c r="B51" s="767" t="s">
        <v>1793</v>
      </c>
      <c r="C51" s="552" t="s">
        <v>1591</v>
      </c>
      <c r="D51" s="552" t="s">
        <v>1572</v>
      </c>
      <c r="E51" s="766" t="s">
        <v>1783</v>
      </c>
      <c r="F51" s="766" t="s">
        <v>1797</v>
      </c>
      <c r="G51" s="768">
        <f>DCP_compute2!GG$4</f>
        <v>3</v>
      </c>
      <c r="H51" s="764">
        <f>DCP_compute1!$BB97</f>
        <v>2</v>
      </c>
      <c r="I51" s="764">
        <f t="shared" si="0"/>
        <v>6</v>
      </c>
      <c r="J51" s="1434"/>
      <c r="K51" s="1436"/>
      <c r="L51" s="97"/>
    </row>
    <row r="52" spans="1:12">
      <c r="A52" s="97"/>
      <c r="B52" s="539"/>
      <c r="C52" s="539"/>
      <c r="D52" s="539"/>
      <c r="E52" s="539"/>
      <c r="F52" s="539"/>
      <c r="G52" s="539"/>
      <c r="H52" s="539"/>
      <c r="I52" s="539"/>
      <c r="J52" s="539"/>
      <c r="K52" s="539"/>
      <c r="L52" s="105"/>
    </row>
    <row r="53" spans="1:12">
      <c r="A53" s="97"/>
      <c r="B53" s="97"/>
      <c r="C53" s="97"/>
      <c r="D53" s="97"/>
      <c r="E53" s="97"/>
      <c r="F53" s="97"/>
      <c r="G53" s="97"/>
      <c r="H53" s="97"/>
      <c r="I53" s="97"/>
      <c r="J53" s="97"/>
      <c r="K53" s="97"/>
      <c r="L53" s="105"/>
    </row>
    <row r="54" spans="1:12">
      <c r="A54" s="105"/>
      <c r="B54" s="105"/>
      <c r="C54" s="105"/>
      <c r="D54" s="105"/>
      <c r="E54" s="105"/>
      <c r="F54" s="105"/>
      <c r="G54" s="105"/>
      <c r="H54" s="105"/>
      <c r="I54" s="105"/>
      <c r="J54" s="105"/>
      <c r="K54" s="105"/>
      <c r="L54" s="105"/>
    </row>
  </sheetData>
  <sheetProtection sheet="1" objects="1" scenarios="1" sort="0" autoFilter="0"/>
  <mergeCells count="1">
    <mergeCell ref="B2:H4"/>
  </mergeCells>
  <conditionalFormatting sqref="H7:H51">
    <cfRule type="iconSet" priority="3">
      <iconSet iconSet="4ArrowsGray" showValue="0">
        <cfvo type="percent" val="0"/>
        <cfvo type="num" val="2"/>
        <cfvo type="num" val="3"/>
        <cfvo type="num" val="4"/>
      </iconSet>
    </cfRule>
  </conditionalFormatting>
  <pageMargins left="0.70866141732283472" right="0.70866141732283472" top="0.74803149606299213" bottom="0.74803149606299213" header="0.31496062992125984" footer="0.31496062992125984"/>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10" r:id="rId4" name="Button 2">
              <controlPr defaultSize="0" print="0" autoFill="0" autoPict="0" macro="[0]!PIACarto">
                <anchor moveWithCells="1">
                  <from>
                    <xdr:col>8</xdr:col>
                    <xdr:colOff>904875</xdr:colOff>
                    <xdr:row>1</xdr:row>
                    <xdr:rowOff>152400</xdr:rowOff>
                  </from>
                  <to>
                    <xdr:col>10</xdr:col>
                    <xdr:colOff>104775</xdr:colOff>
                    <xdr:row>4</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00000000-000E-0000-1000-000002000000}">
            <x14:iconSet iconSet="4ArrowsGray" showValue="0" custom="1">
              <x14:cfvo type="percent">
                <xm:f>0</xm:f>
              </x14:cfvo>
              <x14:cfvo type="num">
                <xm:f>2</xm:f>
              </x14:cfvo>
              <x14:cfvo type="num">
                <xm:f>3</xm:f>
              </x14:cfvo>
              <x14:cfvo type="num">
                <xm:f>4</xm:f>
              </x14:cfvo>
              <x14:cfIcon iconSet="3ArrowsGray" iconId="0"/>
              <x14:cfIcon iconSet="4ArrowsGray" iconId="1"/>
              <x14:cfIcon iconSet="4ArrowsGray" iconId="2"/>
              <x14:cfIcon iconSet="3ArrowsGray" iconId="2"/>
            </x14:iconSet>
          </x14:cfRule>
          <xm:sqref>G7:G51</xm:sqref>
        </x14:conditionalFormatting>
        <x14:conditionalFormatting xmlns:xm="http://schemas.microsoft.com/office/excel/2006/main">
          <x14:cfRule type="iconSet" priority="1" id="{5685C37A-CF57-475E-82EE-131877A537E8}">
            <x14:iconSet iconSet="5Boxes" showValue="0">
              <x14:cfvo type="percent">
                <xm:f>0</xm:f>
              </x14:cfvo>
              <x14:cfvo type="num">
                <xm:f>3</xm:f>
              </x14:cfvo>
              <x14:cfvo type="num">
                <xm:f>6</xm:f>
              </x14:cfvo>
              <x14:cfvo type="num">
                <xm:f>9</xm:f>
              </x14:cfvo>
              <x14:cfvo type="num">
                <xm:f>12</xm:f>
              </x14:cfvo>
            </x14:iconSet>
          </x14:cfRule>
          <xm:sqref>I7:J51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7" tint="0.39997558519241921"/>
  </sheetPr>
  <dimension ref="A1:P59"/>
  <sheetViews>
    <sheetView zoomScale="87" zoomScaleNormal="87" zoomScalePageLayoutView="87" workbookViewId="0">
      <selection activeCell="B43" sqref="B43:H43"/>
    </sheetView>
  </sheetViews>
  <sheetFormatPr baseColWidth="10" defaultColWidth="9.140625" defaultRowHeight="15"/>
  <cols>
    <col min="1" max="1" width="8.42578125" style="207" customWidth="1"/>
    <col min="2" max="2" width="26.85546875" style="207" customWidth="1"/>
    <col min="3" max="3" width="14.42578125" style="207" customWidth="1"/>
    <col min="4" max="4" width="17.42578125" style="207" customWidth="1"/>
    <col min="5" max="5" width="16.140625" style="207" customWidth="1"/>
    <col min="6" max="6" width="16.85546875" style="207" customWidth="1"/>
    <col min="7" max="7" width="9" style="207" customWidth="1"/>
    <col min="8" max="8" width="25.7109375" style="207" customWidth="1"/>
    <col min="9" max="9" width="9.7109375" style="207" customWidth="1"/>
    <col min="10" max="13" width="9.140625" style="207"/>
    <col min="14" max="14" width="9.140625" style="422" hidden="1" customWidth="1"/>
    <col min="15" max="15" width="12" style="422" hidden="1" customWidth="1"/>
    <col min="16" max="16" width="11" style="422" hidden="1" customWidth="1"/>
    <col min="17" max="17" width="9.140625" style="207" customWidth="1"/>
    <col min="18" max="19" width="9.140625" style="207"/>
    <col min="20" max="20" width="11.42578125" style="207" customWidth="1"/>
    <col min="21" max="16384" width="9.140625" style="207"/>
  </cols>
  <sheetData>
    <row r="1" spans="1:16" ht="15.75" thickBot="1">
      <c r="A1" s="219"/>
      <c r="B1" s="219"/>
      <c r="C1" s="219"/>
      <c r="D1" s="219"/>
      <c r="E1" s="219"/>
      <c r="F1" s="219"/>
      <c r="G1" s="219"/>
      <c r="H1" s="219"/>
      <c r="I1" s="219"/>
    </row>
    <row r="2" spans="1:16" ht="26.25" thickBot="1">
      <c r="A2" s="219"/>
      <c r="B2" s="1620" t="s">
        <v>1688</v>
      </c>
      <c r="C2" s="1621"/>
      <c r="D2" s="1621"/>
      <c r="E2" s="1621"/>
      <c r="F2" s="1621"/>
      <c r="G2" s="1621"/>
      <c r="H2" s="1622"/>
      <c r="I2" s="219"/>
    </row>
    <row r="3" spans="1:16" ht="29.1" customHeight="1">
      <c r="A3" s="219"/>
      <c r="B3" s="1623" t="str">
        <f>"Organisation: "&amp;Contexte!$B$12</f>
        <v>Organisation: XYZ</v>
      </c>
      <c r="C3" s="1623"/>
      <c r="D3" s="1623"/>
      <c r="E3" s="1623"/>
      <c r="F3" s="1623"/>
      <c r="G3" s="1623"/>
      <c r="H3" s="1623"/>
      <c r="I3" s="219"/>
      <c r="N3" s="770" t="s">
        <v>1219</v>
      </c>
      <c r="O3" s="770" t="s">
        <v>1257</v>
      </c>
      <c r="P3" s="770" t="s">
        <v>1258</v>
      </c>
    </row>
    <row r="4" spans="1:16" ht="21" customHeight="1">
      <c r="A4" s="219"/>
      <c r="B4" s="1624" t="str">
        <f>"Date: "&amp;TEXT(Contexte!$D$12,"JJ-MM-AAAA")</f>
        <v>Date: 01-01-2000</v>
      </c>
      <c r="C4" s="1624"/>
      <c r="D4" s="755"/>
      <c r="E4" s="755"/>
      <c r="F4" s="590"/>
      <c r="G4" s="590"/>
      <c r="H4" s="221" t="s">
        <v>1221</v>
      </c>
      <c r="I4" s="219"/>
      <c r="N4" s="422" t="str">
        <f>'Resultat_ DACP'!B7</f>
        <v>MC1</v>
      </c>
      <c r="O4" s="422">
        <f>'Resultat_ DACP'!G7</f>
        <v>3</v>
      </c>
      <c r="P4" s="771">
        <f>'Resultat_ DACP'!H7</f>
        <v>1</v>
      </c>
    </row>
    <row r="5" spans="1:16" ht="20.25" customHeight="1">
      <c r="A5" s="219"/>
      <c r="B5" s="1643"/>
      <c r="C5" s="1643"/>
      <c r="D5" s="1643"/>
      <c r="E5" s="1643"/>
      <c r="F5" s="1643"/>
      <c r="G5" s="1643"/>
      <c r="H5" s="1643"/>
      <c r="I5" s="219"/>
      <c r="N5" s="422" t="str">
        <f>'Resultat_ DACP'!B8</f>
        <v>MC2</v>
      </c>
      <c r="O5" s="422">
        <f>'Resultat_ DACP'!G8</f>
        <v>3</v>
      </c>
      <c r="P5" s="771">
        <f>'Resultat_ DACP'!H8</f>
        <v>2</v>
      </c>
    </row>
    <row r="6" spans="1:16">
      <c r="A6" s="219"/>
      <c r="B6" s="583"/>
      <c r="C6" s="583"/>
      <c r="D6" s="583"/>
      <c r="E6" s="583"/>
      <c r="F6" s="585"/>
      <c r="G6" s="585"/>
      <c r="H6" s="585"/>
      <c r="I6" s="219"/>
      <c r="N6" s="422" t="str">
        <f>'Resultat_ DACP'!B9</f>
        <v>MC3</v>
      </c>
      <c r="O6" s="422">
        <f>'Resultat_ DACP'!G9</f>
        <v>2</v>
      </c>
      <c r="P6" s="771">
        <f>'Resultat_ DACP'!H9</f>
        <v>3</v>
      </c>
    </row>
    <row r="7" spans="1:16" ht="16.5" thickBot="1">
      <c r="A7" s="219"/>
      <c r="B7" s="598"/>
      <c r="C7" s="592"/>
      <c r="D7" s="592"/>
      <c r="E7" s="592"/>
      <c r="F7" s="593"/>
      <c r="G7" s="589"/>
      <c r="H7" s="589"/>
      <c r="I7" s="219"/>
      <c r="N7" s="422" t="str">
        <f>'Resultat_ DACP'!B10</f>
        <v>MC4</v>
      </c>
      <c r="O7" s="422">
        <f>'Resultat_ DACP'!G10</f>
        <v>3</v>
      </c>
      <c r="P7" s="771">
        <f>'Resultat_ DACP'!H10</f>
        <v>1</v>
      </c>
    </row>
    <row r="8" spans="1:16" ht="73.5" customHeight="1">
      <c r="A8" s="219"/>
      <c r="B8" s="591">
        <v>4</v>
      </c>
      <c r="C8" s="630"/>
      <c r="D8" s="631"/>
      <c r="E8" s="632"/>
      <c r="F8" s="609"/>
      <c r="G8" s="597"/>
      <c r="H8" s="586"/>
      <c r="I8" s="219"/>
      <c r="N8" s="422" t="str">
        <f>'Resultat_ DACP'!B11</f>
        <v>MC5</v>
      </c>
      <c r="O8" s="422">
        <f>'Resultat_ DACP'!G11</f>
        <v>3</v>
      </c>
      <c r="P8" s="771">
        <f>'Resultat_ DACP'!H11</f>
        <v>3</v>
      </c>
    </row>
    <row r="9" spans="1:16" ht="51" customHeight="1">
      <c r="A9" s="219"/>
      <c r="B9" s="591">
        <v>3</v>
      </c>
      <c r="C9" s="633" t="s">
        <v>2265</v>
      </c>
      <c r="D9" s="634" t="s">
        <v>2254</v>
      </c>
      <c r="E9" s="635" t="s">
        <v>2263</v>
      </c>
      <c r="F9" s="610" t="s">
        <v>2264</v>
      </c>
      <c r="G9" s="597"/>
      <c r="H9" s="586"/>
      <c r="I9" s="219"/>
      <c r="N9" s="422" t="str">
        <f>'Resultat_ DACP'!B12</f>
        <v>MC6</v>
      </c>
      <c r="O9" s="422">
        <f>'Resultat_ DACP'!G12</f>
        <v>3</v>
      </c>
      <c r="P9" s="771">
        <f>'Resultat_ DACP'!H12</f>
        <v>1</v>
      </c>
    </row>
    <row r="10" spans="1:16" ht="56.1" customHeight="1">
      <c r="A10" s="219"/>
      <c r="B10" s="591">
        <v>2</v>
      </c>
      <c r="C10" s="633"/>
      <c r="D10" s="634"/>
      <c r="E10" s="634" t="s">
        <v>1676</v>
      </c>
      <c r="F10" s="611" t="s">
        <v>1699</v>
      </c>
      <c r="G10" s="597"/>
      <c r="H10" s="586"/>
      <c r="I10" s="219"/>
      <c r="N10" s="422" t="str">
        <f>'Resultat_ DACP'!B13</f>
        <v>MC7</v>
      </c>
      <c r="O10" s="422">
        <f>'Resultat_ DACP'!G13</f>
        <v>3</v>
      </c>
      <c r="P10" s="771">
        <f>'Resultat_ DACP'!H13</f>
        <v>3</v>
      </c>
    </row>
    <row r="11" spans="1:16" ht="56.1" customHeight="1" thickBot="1">
      <c r="A11" s="219"/>
      <c r="B11" s="591">
        <v>1</v>
      </c>
      <c r="C11" s="636"/>
      <c r="D11" s="637"/>
      <c r="E11" s="637"/>
      <c r="F11" s="612"/>
      <c r="G11" s="597"/>
      <c r="H11" s="586"/>
      <c r="I11" s="219"/>
      <c r="N11" s="422" t="str">
        <f>'Resultat_ DACP'!B14</f>
        <v>MC8</v>
      </c>
      <c r="O11" s="422">
        <f>'Resultat_ DACP'!G14</f>
        <v>3</v>
      </c>
      <c r="P11" s="771">
        <f>'Resultat_ DACP'!H14</f>
        <v>2</v>
      </c>
    </row>
    <row r="12" spans="1:16" ht="15.75">
      <c r="A12" s="219"/>
      <c r="B12" s="597"/>
      <c r="C12" s="756">
        <v>1</v>
      </c>
      <c r="D12" s="756">
        <v>2</v>
      </c>
      <c r="E12" s="756">
        <v>3</v>
      </c>
      <c r="F12" s="595">
        <v>4</v>
      </c>
      <c r="G12" s="597"/>
      <c r="H12" s="586"/>
      <c r="I12" s="219"/>
      <c r="N12" s="422" t="str">
        <f>'Resultat_ DACP'!B15</f>
        <v>MC9</v>
      </c>
      <c r="O12" s="422">
        <f>'Resultat_ DACP'!G15</f>
        <v>3</v>
      </c>
      <c r="P12" s="771">
        <f>'Resultat_ DACP'!H15</f>
        <v>2</v>
      </c>
    </row>
    <row r="13" spans="1:16" ht="15.75">
      <c r="A13" s="219"/>
      <c r="B13" s="584"/>
      <c r="C13" s="756"/>
      <c r="D13" s="1616"/>
      <c r="E13" s="1616"/>
      <c r="F13" s="594"/>
      <c r="G13" s="586"/>
      <c r="H13" s="586"/>
      <c r="I13" s="219"/>
      <c r="N13" s="422" t="str">
        <f>'Resultat_ DACP'!B16</f>
        <v>MC10</v>
      </c>
      <c r="O13" s="422">
        <f>'Resultat_ DACP'!G16</f>
        <v>3</v>
      </c>
      <c r="P13" s="771">
        <f>'Resultat_ DACP'!H16</f>
        <v>3</v>
      </c>
    </row>
    <row r="14" spans="1:16" ht="15.75">
      <c r="A14" s="219"/>
      <c r="B14" s="584"/>
      <c r="C14" s="756"/>
      <c r="D14" s="756"/>
      <c r="E14" s="756"/>
      <c r="F14" s="594"/>
      <c r="G14" s="586"/>
      <c r="H14" s="586"/>
      <c r="I14" s="219"/>
      <c r="N14" s="422" t="str">
        <f>'Resultat_ DACP'!B17</f>
        <v>MC11</v>
      </c>
      <c r="O14" s="422">
        <f>'Resultat_ DACP'!G17</f>
        <v>3</v>
      </c>
      <c r="P14" s="771">
        <f>'Resultat_ DACP'!H17</f>
        <v>3</v>
      </c>
    </row>
    <row r="15" spans="1:16" ht="15.75">
      <c r="A15" s="219"/>
      <c r="B15" s="584"/>
      <c r="C15" s="756"/>
      <c r="D15" s="756"/>
      <c r="E15" s="756"/>
      <c r="F15" s="594"/>
      <c r="G15" s="586"/>
      <c r="H15" s="586"/>
      <c r="I15" s="219"/>
      <c r="N15" s="422" t="str">
        <f>'Resultat_ DACP'!B18</f>
        <v>MC12</v>
      </c>
      <c r="O15" s="422">
        <f>'Resultat_ DACP'!G18</f>
        <v>3</v>
      </c>
      <c r="P15" s="771">
        <f>'Resultat_ DACP'!H18</f>
        <v>2</v>
      </c>
    </row>
    <row r="16" spans="1:16" ht="15.75">
      <c r="A16" s="219"/>
      <c r="B16" s="584"/>
      <c r="C16" s="943"/>
      <c r="D16" s="943"/>
      <c r="E16" s="943"/>
      <c r="F16" s="594"/>
      <c r="G16" s="586"/>
      <c r="H16" s="586"/>
      <c r="I16" s="219"/>
      <c r="P16" s="771"/>
    </row>
    <row r="17" spans="1:16" ht="15.75" customHeight="1">
      <c r="A17" s="219"/>
      <c r="B17" s="1641" t="s">
        <v>2220</v>
      </c>
      <c r="C17" s="1642"/>
      <c r="D17" s="1642"/>
      <c r="E17" s="1642"/>
      <c r="F17" s="1642"/>
      <c r="G17" s="1642"/>
      <c r="H17" s="1642"/>
      <c r="I17" s="219"/>
      <c r="P17" s="771"/>
    </row>
    <row r="18" spans="1:16" ht="15.75" thickBot="1">
      <c r="A18" s="219"/>
      <c r="B18" s="584"/>
      <c r="C18" s="587"/>
      <c r="D18" s="588"/>
      <c r="E18" s="588"/>
      <c r="F18" s="586"/>
      <c r="G18" s="586"/>
      <c r="H18" s="586"/>
      <c r="I18" s="219"/>
      <c r="N18" s="422" t="str">
        <f>'Resultat_ DACP'!B19</f>
        <v>MC13</v>
      </c>
      <c r="O18" s="422">
        <f>'Resultat_ DACP'!G19</f>
        <v>3</v>
      </c>
      <c r="P18" s="771">
        <f>'Resultat_ DACP'!H19</f>
        <v>3</v>
      </c>
    </row>
    <row r="19" spans="1:16">
      <c r="A19" s="219"/>
      <c r="B19" s="784" t="s">
        <v>723</v>
      </c>
      <c r="C19" s="785" t="s">
        <v>778</v>
      </c>
      <c r="D19" s="786" t="s">
        <v>1840</v>
      </c>
      <c r="E19" s="786" t="s">
        <v>1841</v>
      </c>
      <c r="F19" s="787" t="s">
        <v>1842</v>
      </c>
      <c r="G19" s="599"/>
      <c r="H19" s="600"/>
      <c r="I19" s="219"/>
      <c r="N19" s="422" t="str">
        <f>'Resultat_ DACP'!B20</f>
        <v>MC14</v>
      </c>
      <c r="O19" s="422">
        <f>'Resultat_ DACP'!G20</f>
        <v>3</v>
      </c>
      <c r="P19" s="771">
        <f>'Resultat_ DACP'!H20</f>
        <v>2</v>
      </c>
    </row>
    <row r="20" spans="1:16" ht="48">
      <c r="A20" s="219"/>
      <c r="B20" s="601" t="s">
        <v>1713</v>
      </c>
      <c r="C20" s="587">
        <v>12</v>
      </c>
      <c r="D20" s="588" t="s">
        <v>158</v>
      </c>
      <c r="E20" s="588" t="s">
        <v>1468</v>
      </c>
      <c r="F20" s="586" t="s">
        <v>636</v>
      </c>
      <c r="G20" s="586"/>
      <c r="H20" s="602"/>
      <c r="I20" s="219"/>
      <c r="N20" s="422" t="str">
        <f>'Resultat_ DACP'!B21</f>
        <v>MI15</v>
      </c>
      <c r="O20" s="422">
        <f>'Resultat_ DACP'!G21</f>
        <v>3</v>
      </c>
      <c r="P20" s="771">
        <f>'Resultat_ DACP'!H21</f>
        <v>1</v>
      </c>
    </row>
    <row r="21" spans="1:16" ht="24">
      <c r="A21" s="219"/>
      <c r="B21" s="788" t="s">
        <v>1711</v>
      </c>
      <c r="C21" s="789">
        <v>12</v>
      </c>
      <c r="D21" s="790" t="s">
        <v>158</v>
      </c>
      <c r="E21" s="790" t="s">
        <v>490</v>
      </c>
      <c r="F21" s="791" t="s">
        <v>1552</v>
      </c>
      <c r="G21" s="586"/>
      <c r="H21" s="602"/>
      <c r="I21" s="219"/>
      <c r="N21" s="422" t="str">
        <f>'Resultat_ DACP'!B22</f>
        <v>MI16</v>
      </c>
      <c r="O21" s="422">
        <f>'Resultat_ DACP'!G22</f>
        <v>3</v>
      </c>
      <c r="P21" s="771">
        <f>'Resultat_ DACP'!H22</f>
        <v>1</v>
      </c>
    </row>
    <row r="22" spans="1:16" ht="36">
      <c r="A22" s="219"/>
      <c r="B22" s="788" t="s">
        <v>1710</v>
      </c>
      <c r="C22" s="789">
        <v>12</v>
      </c>
      <c r="D22" s="790" t="s">
        <v>490</v>
      </c>
      <c r="E22" s="790" t="s">
        <v>1506</v>
      </c>
      <c r="F22" s="791" t="s">
        <v>1510</v>
      </c>
      <c r="G22" s="586"/>
      <c r="H22" s="602"/>
      <c r="I22" s="219"/>
      <c r="N22" s="422" t="str">
        <f>'Resultat_ DACP'!B23</f>
        <v>MI17</v>
      </c>
      <c r="O22" s="422">
        <f>'Resultat_ DACP'!G23</f>
        <v>3</v>
      </c>
      <c r="P22" s="771">
        <f>'Resultat_ DACP'!H23</f>
        <v>1</v>
      </c>
    </row>
    <row r="23" spans="1:16">
      <c r="A23" s="219"/>
      <c r="B23" s="788"/>
      <c r="C23" s="789"/>
      <c r="D23" s="790"/>
      <c r="E23" s="790"/>
      <c r="F23" s="791"/>
      <c r="G23" s="586"/>
      <c r="H23" s="602"/>
      <c r="I23" s="219"/>
      <c r="N23" s="422" t="str">
        <f>'Resultat_ DACP'!B24</f>
        <v>MI18</v>
      </c>
      <c r="O23" s="422">
        <f>'Resultat_ DACP'!G24</f>
        <v>3</v>
      </c>
      <c r="P23" s="771">
        <f>'Resultat_ DACP'!H24</f>
        <v>4</v>
      </c>
    </row>
    <row r="24" spans="1:16">
      <c r="A24" s="219"/>
      <c r="B24" s="788"/>
      <c r="C24" s="789"/>
      <c r="D24" s="790"/>
      <c r="E24" s="790"/>
      <c r="F24" s="791"/>
      <c r="G24" s="586"/>
      <c r="H24" s="602"/>
      <c r="I24" s="219"/>
      <c r="N24" s="422" t="str">
        <f>'Resultat_ DACP'!B25</f>
        <v>MI19</v>
      </c>
      <c r="O24" s="422">
        <f>'Resultat_ DACP'!G25</f>
        <v>3</v>
      </c>
      <c r="P24" s="771">
        <f>'Resultat_ DACP'!H25</f>
        <v>1</v>
      </c>
    </row>
    <row r="25" spans="1:16">
      <c r="A25" s="219"/>
      <c r="B25" s="788"/>
      <c r="C25" s="789"/>
      <c r="D25" s="790"/>
      <c r="E25" s="790"/>
      <c r="F25" s="791"/>
      <c r="G25" s="586"/>
      <c r="H25" s="602"/>
      <c r="I25" s="219"/>
      <c r="N25" s="422" t="str">
        <f>'Resultat_ DACP'!B26</f>
        <v>MI20</v>
      </c>
      <c r="O25" s="422">
        <f>'Resultat_ DACP'!G26</f>
        <v>3</v>
      </c>
      <c r="P25" s="771">
        <f>'Resultat_ DACP'!H26</f>
        <v>4</v>
      </c>
    </row>
    <row r="26" spans="1:16">
      <c r="A26" s="219"/>
      <c r="B26" s="788"/>
      <c r="C26" s="789"/>
      <c r="D26" s="790"/>
      <c r="E26" s="790"/>
      <c r="F26" s="790"/>
      <c r="G26" s="586"/>
      <c r="H26" s="602"/>
      <c r="I26" s="219"/>
      <c r="N26" s="422" t="str">
        <f>'Resultat_ DACP'!B27</f>
        <v>MI21</v>
      </c>
      <c r="O26" s="422">
        <f>'Resultat_ DACP'!G27</f>
        <v>3</v>
      </c>
      <c r="P26" s="771">
        <f>'Resultat_ DACP'!H27</f>
        <v>4</v>
      </c>
    </row>
    <row r="27" spans="1:16">
      <c r="A27" s="219"/>
      <c r="B27" s="788"/>
      <c r="C27" s="789"/>
      <c r="D27" s="790"/>
      <c r="E27" s="790"/>
      <c r="F27" s="791"/>
      <c r="G27" s="586"/>
      <c r="H27" s="602"/>
      <c r="I27" s="219"/>
      <c r="N27" s="422" t="str">
        <f>'Resultat_ DACP'!B28</f>
        <v>MI22</v>
      </c>
      <c r="O27" s="422">
        <f>'Resultat_ DACP'!G28</f>
        <v>2</v>
      </c>
      <c r="P27" s="771">
        <f>'Resultat_ DACP'!H28</f>
        <v>4</v>
      </c>
    </row>
    <row r="28" spans="1:16">
      <c r="A28" s="219"/>
      <c r="B28" s="788"/>
      <c r="C28" s="789"/>
      <c r="D28" s="790"/>
      <c r="E28" s="790"/>
      <c r="F28" s="791"/>
      <c r="G28" s="586"/>
      <c r="H28" s="602"/>
      <c r="I28" s="219"/>
      <c r="P28" s="771"/>
    </row>
    <row r="29" spans="1:16">
      <c r="A29" s="219"/>
      <c r="B29" s="788"/>
      <c r="C29" s="789"/>
      <c r="D29" s="790"/>
      <c r="E29" s="790"/>
      <c r="F29" s="791"/>
      <c r="G29" s="586"/>
      <c r="H29" s="602"/>
      <c r="I29" s="219"/>
      <c r="N29" s="422" t="str">
        <f>'Resultat_ DACP'!B29</f>
        <v>MD23</v>
      </c>
      <c r="O29" s="422">
        <f>'Resultat_ DACP'!G29</f>
        <v>3</v>
      </c>
      <c r="P29" s="771">
        <f>'Resultat_ DACP'!H29</f>
        <v>1</v>
      </c>
    </row>
    <row r="30" spans="1:16">
      <c r="A30" s="219"/>
      <c r="B30" s="788"/>
      <c r="C30" s="789"/>
      <c r="D30" s="790"/>
      <c r="E30" s="790"/>
      <c r="F30" s="791"/>
      <c r="G30" s="586"/>
      <c r="H30" s="602"/>
      <c r="I30" s="219"/>
      <c r="P30" s="771"/>
    </row>
    <row r="31" spans="1:16">
      <c r="A31" s="219"/>
      <c r="B31" s="788"/>
      <c r="C31" s="789"/>
      <c r="D31" s="790"/>
      <c r="E31" s="790"/>
      <c r="F31" s="791"/>
      <c r="G31" s="586"/>
      <c r="H31" s="602"/>
      <c r="I31" s="219"/>
      <c r="P31" s="771"/>
    </row>
    <row r="32" spans="1:16">
      <c r="A32" s="219"/>
      <c r="B32" s="788"/>
      <c r="C32" s="789"/>
      <c r="D32" s="790"/>
      <c r="E32" s="790"/>
      <c r="F32" s="791"/>
      <c r="G32" s="586"/>
      <c r="H32" s="602"/>
      <c r="I32" s="219"/>
      <c r="P32" s="771"/>
    </row>
    <row r="33" spans="1:16">
      <c r="A33" s="219"/>
      <c r="B33" s="788"/>
      <c r="C33" s="789"/>
      <c r="D33" s="790"/>
      <c r="E33" s="790"/>
      <c r="F33" s="791"/>
      <c r="G33" s="586"/>
      <c r="H33" s="602"/>
      <c r="I33" s="219"/>
      <c r="P33" s="771"/>
    </row>
    <row r="34" spans="1:16">
      <c r="A34" s="219"/>
      <c r="B34" s="788"/>
      <c r="C34" s="789"/>
      <c r="D34" s="790"/>
      <c r="E34" s="790"/>
      <c r="F34" s="791"/>
      <c r="G34" s="586"/>
      <c r="H34" s="602"/>
      <c r="I34" s="219"/>
      <c r="P34" s="771"/>
    </row>
    <row r="35" spans="1:16">
      <c r="A35" s="219"/>
      <c r="B35" s="788"/>
      <c r="C35" s="789"/>
      <c r="D35" s="790"/>
      <c r="E35" s="790"/>
      <c r="F35" s="791"/>
      <c r="G35" s="586"/>
      <c r="H35" s="602"/>
      <c r="I35" s="219"/>
      <c r="P35" s="771"/>
    </row>
    <row r="36" spans="1:16">
      <c r="A36" s="219"/>
      <c r="B36" s="788"/>
      <c r="C36" s="789"/>
      <c r="D36" s="790"/>
      <c r="E36" s="790"/>
      <c r="F36" s="791"/>
      <c r="G36" s="586"/>
      <c r="H36" s="602"/>
      <c r="I36" s="219"/>
      <c r="P36" s="771"/>
    </row>
    <row r="37" spans="1:16">
      <c r="A37" s="219"/>
      <c r="B37" s="788"/>
      <c r="C37" s="789"/>
      <c r="D37" s="790"/>
      <c r="E37" s="790"/>
      <c r="F37" s="791"/>
      <c r="G37" s="586"/>
      <c r="H37" s="602"/>
      <c r="I37" s="219"/>
      <c r="P37" s="771"/>
    </row>
    <row r="38" spans="1:16">
      <c r="A38" s="219"/>
      <c r="B38" s="601"/>
      <c r="C38" s="587"/>
      <c r="D38" s="588"/>
      <c r="E38" s="588"/>
      <c r="F38" s="586"/>
      <c r="G38" s="586"/>
      <c r="H38" s="602"/>
      <c r="I38" s="219"/>
      <c r="N38" s="422" t="str">
        <f>'Resultat_ DACP'!B30</f>
        <v>MD24</v>
      </c>
      <c r="O38" s="422">
        <f>'Resultat_ DACP'!G30</f>
        <v>3</v>
      </c>
      <c r="P38" s="771">
        <f>'Resultat_ DACP'!H30</f>
        <v>2</v>
      </c>
    </row>
    <row r="39" spans="1:16">
      <c r="A39" s="219"/>
      <c r="B39" s="601"/>
      <c r="C39" s="587"/>
      <c r="D39" s="588"/>
      <c r="E39" s="588"/>
      <c r="F39" s="586"/>
      <c r="G39" s="586"/>
      <c r="H39" s="602"/>
      <c r="I39" s="219"/>
      <c r="N39" s="422" t="str">
        <f>'Resultat_ DACP'!B31</f>
        <v>MD25</v>
      </c>
      <c r="O39" s="422">
        <f>'Resultat_ DACP'!G31</f>
        <v>3</v>
      </c>
      <c r="P39" s="771">
        <f>'Resultat_ DACP'!H31</f>
        <v>1</v>
      </c>
    </row>
    <row r="40" spans="1:16" ht="15.75" thickBot="1">
      <c r="A40" s="219"/>
      <c r="B40" s="603"/>
      <c r="C40" s="604"/>
      <c r="D40" s="605"/>
      <c r="E40" s="605"/>
      <c r="F40" s="606"/>
      <c r="G40" s="606"/>
      <c r="H40" s="607"/>
      <c r="I40" s="219"/>
      <c r="N40" s="422" t="str">
        <f>'Resultat_ DACP'!B32</f>
        <v>MD26</v>
      </c>
      <c r="O40" s="422">
        <f>'Resultat_ DACP'!G32</f>
        <v>3</v>
      </c>
      <c r="P40" s="771">
        <f>'Resultat_ DACP'!H32</f>
        <v>2</v>
      </c>
    </row>
    <row r="41" spans="1:16">
      <c r="A41" s="219"/>
      <c r="B41" s="219"/>
      <c r="C41" s="219"/>
      <c r="D41" s="219"/>
      <c r="E41" s="219"/>
      <c r="F41" s="219"/>
      <c r="G41" s="482"/>
      <c r="H41" s="219"/>
      <c r="I41" s="219"/>
      <c r="N41" s="422" t="str">
        <f>'Resultat_ DACP'!B33</f>
        <v>MD27</v>
      </c>
      <c r="O41" s="422">
        <f>'Resultat_ DACP'!G33</f>
        <v>3</v>
      </c>
      <c r="P41" s="771">
        <f>'Resultat_ DACP'!H33</f>
        <v>1</v>
      </c>
    </row>
    <row r="42" spans="1:16" ht="15.75">
      <c r="A42" s="219"/>
      <c r="B42" s="1625" t="s">
        <v>573</v>
      </c>
      <c r="C42" s="1625"/>
      <c r="D42" s="1625"/>
      <c r="E42" s="1625"/>
      <c r="F42" s="1625"/>
      <c r="G42" s="1625"/>
      <c r="H42" s="1625"/>
      <c r="I42" s="219"/>
      <c r="N42" s="422" t="str">
        <f>'Resultat_ DACP'!B34</f>
        <v>MD28</v>
      </c>
      <c r="O42" s="422">
        <f>'Resultat_ DACP'!G34</f>
        <v>3</v>
      </c>
      <c r="P42" s="771">
        <f>'Resultat_ DACP'!H34</f>
        <v>1</v>
      </c>
    </row>
    <row r="43" spans="1:16" ht="275.25" customHeight="1">
      <c r="A43" s="219"/>
      <c r="B43" s="1640"/>
      <c r="C43" s="1640"/>
      <c r="D43" s="1640"/>
      <c r="E43" s="1640"/>
      <c r="F43" s="1640"/>
      <c r="G43" s="1640"/>
      <c r="H43" s="1640"/>
      <c r="I43" s="219"/>
      <c r="N43" s="422" t="str">
        <f>'Resultat_ DACP'!B35</f>
        <v>MD29</v>
      </c>
      <c r="O43" s="422">
        <f>'Resultat_ DACP'!G35</f>
        <v>3</v>
      </c>
      <c r="P43" s="771">
        <f>'Resultat_ DACP'!H35</f>
        <v>1</v>
      </c>
    </row>
    <row r="44" spans="1:16">
      <c r="N44" s="422" t="str">
        <f>'Resultat_ DACP'!B36</f>
        <v>MD30</v>
      </c>
      <c r="O44" s="422">
        <f>'Resultat_ DACP'!G36</f>
        <v>3</v>
      </c>
      <c r="P44" s="771">
        <f>'Resultat_ DACP'!H36</f>
        <v>2</v>
      </c>
    </row>
    <row r="45" spans="1:16">
      <c r="N45" s="422" t="str">
        <f>'Resultat_ DACP'!B37</f>
        <v>MD31</v>
      </c>
      <c r="O45" s="422">
        <f>'Resultat_ DACP'!G37</f>
        <v>3</v>
      </c>
      <c r="P45" s="771">
        <f>'Resultat_ DACP'!H37</f>
        <v>1</v>
      </c>
    </row>
    <row r="46" spans="1:16">
      <c r="N46" s="422" t="str">
        <f>'Resultat_ DACP'!B38</f>
        <v>MD32</v>
      </c>
      <c r="O46" s="422">
        <f>'Resultat_ DACP'!G38</f>
        <v>3</v>
      </c>
      <c r="P46" s="771">
        <f>'Resultat_ DACP'!H38</f>
        <v>2</v>
      </c>
    </row>
    <row r="47" spans="1:16">
      <c r="N47" s="422" t="str">
        <f>'Resultat_ DACP'!B39</f>
        <v>MD33</v>
      </c>
      <c r="O47" s="422">
        <f>'Resultat_ DACP'!G39</f>
        <v>3</v>
      </c>
      <c r="P47" s="771">
        <f>'Resultat_ DACP'!H39</f>
        <v>1</v>
      </c>
    </row>
    <row r="48" spans="1:16">
      <c r="N48" s="422" t="str">
        <f>'Resultat_ DACP'!B40</f>
        <v>MD34</v>
      </c>
      <c r="O48" s="422">
        <f>'Resultat_ DACP'!G40</f>
        <v>3</v>
      </c>
      <c r="P48" s="771">
        <f>'Resultat_ DACP'!H40</f>
        <v>1</v>
      </c>
    </row>
    <row r="49" spans="14:16">
      <c r="N49" s="422" t="str">
        <f>'Resultat_ DACP'!B41</f>
        <v>MD35</v>
      </c>
      <c r="O49" s="422">
        <f>'Resultat_ DACP'!G41</f>
        <v>2</v>
      </c>
      <c r="P49" s="771">
        <f>'Resultat_ DACP'!H41</f>
        <v>2</v>
      </c>
    </row>
    <row r="50" spans="14:16">
      <c r="N50" s="422" t="str">
        <f>'Resultat_ DACP'!B42</f>
        <v>MD36</v>
      </c>
      <c r="O50" s="422">
        <f>'Resultat_ DACP'!G42</f>
        <v>3</v>
      </c>
      <c r="P50" s="771">
        <f>'Resultat_ DACP'!H42</f>
        <v>1</v>
      </c>
    </row>
    <row r="51" spans="14:16">
      <c r="N51" s="422" t="str">
        <f>'Resultat_ DACP'!B43</f>
        <v>MD37</v>
      </c>
      <c r="O51" s="422">
        <f>'Resultat_ DACP'!G43</f>
        <v>3</v>
      </c>
      <c r="P51" s="771">
        <f>'Resultat_ DACP'!H43</f>
        <v>1</v>
      </c>
    </row>
    <row r="52" spans="14:16">
      <c r="N52" s="422" t="str">
        <f>'Resultat_ DACP'!B44</f>
        <v>MD38</v>
      </c>
      <c r="O52" s="422">
        <f>'Resultat_ DACP'!G44</f>
        <v>3</v>
      </c>
      <c r="P52" s="771">
        <f>'Resultat_ DACP'!H44</f>
        <v>1</v>
      </c>
    </row>
    <row r="53" spans="14:16">
      <c r="N53" s="422" t="str">
        <f>'Resultat_ DACP'!B45</f>
        <v>MD39</v>
      </c>
      <c r="O53" s="422">
        <f>'Resultat_ DACP'!G45</f>
        <v>3</v>
      </c>
      <c r="P53" s="771">
        <f>'Resultat_ DACP'!H45</f>
        <v>1</v>
      </c>
    </row>
    <row r="54" spans="14:16">
      <c r="N54" s="422" t="str">
        <f>'Resultat_ DACP'!B46</f>
        <v>MD40</v>
      </c>
      <c r="O54" s="422">
        <f>'Resultat_ DACP'!G46</f>
        <v>2</v>
      </c>
      <c r="P54" s="771">
        <f>'Resultat_ DACP'!H46</f>
        <v>1</v>
      </c>
    </row>
    <row r="55" spans="14:16">
      <c r="N55" s="422" t="str">
        <f>'Resultat_ DACP'!B47</f>
        <v>MD41</v>
      </c>
      <c r="O55" s="422">
        <f>'Resultat_ DACP'!G47</f>
        <v>3</v>
      </c>
      <c r="P55" s="771">
        <f>'Resultat_ DACP'!H47</f>
        <v>2</v>
      </c>
    </row>
    <row r="56" spans="14:16">
      <c r="N56" s="422" t="str">
        <f>'Resultat_ DACP'!B48</f>
        <v>MD42</v>
      </c>
      <c r="O56" s="422">
        <f>'Resultat_ DACP'!G48</f>
        <v>4</v>
      </c>
      <c r="P56" s="771">
        <f>'Resultat_ DACP'!H48</f>
        <v>1</v>
      </c>
    </row>
    <row r="57" spans="14:16">
      <c r="N57" s="422" t="str">
        <f>'Resultat_ DACP'!B49</f>
        <v>MD43</v>
      </c>
      <c r="O57" s="422">
        <f>'Resultat_ DACP'!G49</f>
        <v>3</v>
      </c>
      <c r="P57" s="771">
        <f>'Resultat_ DACP'!H49</f>
        <v>1</v>
      </c>
    </row>
    <row r="58" spans="14:16">
      <c r="N58" s="422" t="str">
        <f>'Resultat_ DACP'!B50</f>
        <v>MD44</v>
      </c>
      <c r="O58" s="422">
        <f>'Resultat_ DACP'!G50</f>
        <v>3</v>
      </c>
      <c r="P58" s="771">
        <f>'Resultat_ DACP'!H50</f>
        <v>1</v>
      </c>
    </row>
    <row r="59" spans="14:16">
      <c r="N59" s="422" t="str">
        <f>'Resultat_ DACP'!B51</f>
        <v>MD45</v>
      </c>
      <c r="O59" s="422">
        <f>'Resultat_ DACP'!G51</f>
        <v>3</v>
      </c>
      <c r="P59" s="771">
        <f>'Resultat_ DACP'!H51</f>
        <v>2</v>
      </c>
    </row>
  </sheetData>
  <sheetProtection sheet="1" objects="1" scenarios="1"/>
  <mergeCells count="8">
    <mergeCell ref="B43:H43"/>
    <mergeCell ref="B2:H2"/>
    <mergeCell ref="B3:H3"/>
    <mergeCell ref="B4:C4"/>
    <mergeCell ref="D13:E13"/>
    <mergeCell ref="B42:H42"/>
    <mergeCell ref="B17:H17"/>
    <mergeCell ref="B5:H5"/>
  </mergeCells>
  <pageMargins left="0.25" right="0.25" top="0.109375" bottom="0.875" header="0.3" footer="0.3"/>
  <pageSetup paperSize="9" scale="7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6" tint="0.39997558519241921"/>
  </sheetPr>
  <dimension ref="A1:H17"/>
  <sheetViews>
    <sheetView zoomScale="90" zoomScaleNormal="90" workbookViewId="0">
      <selection activeCell="B14" sqref="B14:F14"/>
    </sheetView>
  </sheetViews>
  <sheetFormatPr baseColWidth="10" defaultColWidth="9.140625" defaultRowHeight="15"/>
  <cols>
    <col min="1" max="1" width="2.42578125" style="207" customWidth="1"/>
    <col min="2" max="2" width="10.85546875" style="207" customWidth="1"/>
    <col min="3" max="3" width="8.85546875" style="207" customWidth="1"/>
    <col min="4" max="4" width="26.85546875" style="207" customWidth="1"/>
    <col min="5" max="5" width="70" style="207" customWidth="1"/>
    <col min="6" max="6" width="13.42578125" style="207" customWidth="1"/>
    <col min="7" max="7" width="10.140625" style="207" customWidth="1"/>
    <col min="8" max="8" width="4.42578125" style="207" customWidth="1"/>
    <col min="9" max="16384" width="9.140625" style="207"/>
  </cols>
  <sheetData>
    <row r="1" spans="1:8" ht="15.75" thickBot="1">
      <c r="A1" s="219"/>
      <c r="B1" s="219"/>
      <c r="C1" s="219"/>
      <c r="D1" s="219"/>
      <c r="E1" s="219"/>
      <c r="F1" s="219"/>
      <c r="G1" s="219"/>
      <c r="H1" s="219"/>
    </row>
    <row r="2" spans="1:8" ht="26.25" thickBot="1">
      <c r="A2" s="219"/>
      <c r="B2" s="1620" t="s">
        <v>562</v>
      </c>
      <c r="C2" s="1621"/>
      <c r="D2" s="1621"/>
      <c r="E2" s="1621"/>
      <c r="F2" s="1621"/>
      <c r="G2" s="1622"/>
      <c r="H2" s="219"/>
    </row>
    <row r="3" spans="1:8" ht="29.1" customHeight="1">
      <c r="A3" s="219"/>
      <c r="B3" s="1623" t="str">
        <f>"Organisation: "&amp;Contexte!$B$12</f>
        <v>Organisation: XYZ</v>
      </c>
      <c r="C3" s="1623"/>
      <c r="D3" s="1623"/>
      <c r="E3" s="1623"/>
      <c r="F3" s="1623"/>
      <c r="G3" s="1043"/>
      <c r="H3" s="219"/>
    </row>
    <row r="4" spans="1:8" ht="21" customHeight="1">
      <c r="A4" s="219"/>
      <c r="B4" s="1624" t="str">
        <f>"Date: "&amp;TEXT(Contexte!$D$12,"JJ-MM-AAAA")</f>
        <v>Date: 01-01-2000</v>
      </c>
      <c r="C4" s="1624"/>
      <c r="D4" s="220"/>
      <c r="E4" s="221" t="s">
        <v>563</v>
      </c>
      <c r="F4" s="220"/>
      <c r="G4" s="220"/>
      <c r="H4" s="219"/>
    </row>
    <row r="5" spans="1:8" ht="357.75" customHeight="1">
      <c r="A5" s="219"/>
      <c r="B5" s="219"/>
      <c r="C5" s="219"/>
      <c r="D5" s="219"/>
      <c r="E5" s="219"/>
      <c r="F5" s="219"/>
      <c r="G5" s="219"/>
      <c r="H5" s="219"/>
    </row>
    <row r="6" spans="1:8" ht="39.75" customHeight="1">
      <c r="A6" s="219"/>
      <c r="B6" s="222" t="s">
        <v>564</v>
      </c>
      <c r="C6" s="222" t="s">
        <v>565</v>
      </c>
      <c r="D6" s="223" t="s">
        <v>566</v>
      </c>
      <c r="E6" s="223" t="s">
        <v>567</v>
      </c>
      <c r="F6" s="223" t="s">
        <v>77</v>
      </c>
      <c r="G6" s="1047" t="s">
        <v>216</v>
      </c>
      <c r="H6" s="219"/>
    </row>
    <row r="7" spans="1:8" ht="24">
      <c r="A7" s="219"/>
      <c r="B7" s="224">
        <v>1</v>
      </c>
      <c r="C7" s="238">
        <f>Compute0!$C$4</f>
        <v>4</v>
      </c>
      <c r="D7" s="225" t="s">
        <v>451</v>
      </c>
      <c r="E7" s="225" t="s">
        <v>568</v>
      </c>
      <c r="F7" s="868">
        <v>1</v>
      </c>
      <c r="G7" s="226">
        <f ca="1">Compute1!J1</f>
        <v>2.75</v>
      </c>
      <c r="H7" s="219"/>
    </row>
    <row r="8" spans="1:8" ht="36">
      <c r="A8" s="219"/>
      <c r="B8" s="224">
        <v>2</v>
      </c>
      <c r="C8" s="238">
        <f>Compute0!$C$4</f>
        <v>4</v>
      </c>
      <c r="D8" s="225" t="s">
        <v>569</v>
      </c>
      <c r="E8" s="225" t="s">
        <v>570</v>
      </c>
      <c r="F8" s="868">
        <v>1</v>
      </c>
      <c r="G8" s="226">
        <f ca="1">Compute1!K1</f>
        <v>2</v>
      </c>
      <c r="H8" s="219"/>
    </row>
    <row r="9" spans="1:8">
      <c r="A9" s="219"/>
      <c r="B9" s="224">
        <v>3</v>
      </c>
      <c r="C9" s="238">
        <f>Compute0!$C$4</f>
        <v>4</v>
      </c>
      <c r="D9" s="225" t="s">
        <v>453</v>
      </c>
      <c r="E9" s="225" t="s">
        <v>643</v>
      </c>
      <c r="F9" s="868">
        <v>1</v>
      </c>
      <c r="G9" s="226">
        <f ca="1">Compute1!L1</f>
        <v>2.6842105263157894</v>
      </c>
      <c r="H9" s="219"/>
    </row>
    <row r="10" spans="1:8" ht="24">
      <c r="A10" s="219"/>
      <c r="B10" s="224">
        <v>4</v>
      </c>
      <c r="C10" s="238">
        <f>Compute0!$C$4</f>
        <v>4</v>
      </c>
      <c r="D10" s="225" t="s">
        <v>65</v>
      </c>
      <c r="E10" s="225" t="s">
        <v>571</v>
      </c>
      <c r="F10" s="868">
        <v>1</v>
      </c>
      <c r="G10" s="226">
        <f ca="1">Compute1!M1</f>
        <v>1.5714285714285714</v>
      </c>
      <c r="H10" s="219"/>
    </row>
    <row r="11" spans="1:8" ht="24">
      <c r="A11" s="219"/>
      <c r="B11" s="224">
        <v>5</v>
      </c>
      <c r="C11" s="238">
        <f>Compute0!$C$4</f>
        <v>4</v>
      </c>
      <c r="D11" s="225" t="s">
        <v>454</v>
      </c>
      <c r="E11" s="225" t="s">
        <v>572</v>
      </c>
      <c r="F11" s="868">
        <v>1</v>
      </c>
      <c r="G11" s="226">
        <f ca="1">Compute1!N1</f>
        <v>2.4</v>
      </c>
      <c r="H11" s="219"/>
    </row>
    <row r="12" spans="1:8">
      <c r="A12" s="219"/>
      <c r="B12" s="219"/>
      <c r="C12" s="219"/>
      <c r="D12" s="219"/>
      <c r="E12" s="219"/>
      <c r="F12" s="219"/>
      <c r="G12" s="219"/>
      <c r="H12" s="219"/>
    </row>
    <row r="13" spans="1:8" ht="15.75" customHeight="1">
      <c r="A13" s="219"/>
      <c r="B13" s="1625" t="s">
        <v>573</v>
      </c>
      <c r="C13" s="1625"/>
      <c r="D13" s="1625"/>
      <c r="E13" s="1625"/>
      <c r="F13" s="1625"/>
      <c r="G13" s="1044"/>
      <c r="H13" s="219"/>
    </row>
    <row r="14" spans="1:8" ht="409.5" customHeight="1">
      <c r="A14" s="219"/>
      <c r="B14" s="1640" t="s">
        <v>2221</v>
      </c>
      <c r="C14" s="1640"/>
      <c r="D14" s="1640"/>
      <c r="E14" s="1640"/>
      <c r="F14" s="1640"/>
      <c r="G14" s="1042"/>
      <c r="H14" s="872" t="s">
        <v>1959</v>
      </c>
    </row>
    <row r="15" spans="1:8" ht="355.5" customHeight="1">
      <c r="B15" s="1644"/>
      <c r="C15" s="1640"/>
      <c r="D15" s="1640"/>
      <c r="E15" s="1640"/>
      <c r="F15" s="1640"/>
      <c r="G15" s="1042"/>
    </row>
    <row r="16" spans="1:8" ht="213.75" customHeight="1">
      <c r="B16" s="1645"/>
      <c r="C16" s="1640"/>
      <c r="D16" s="1640"/>
      <c r="E16" s="1640"/>
      <c r="F16" s="1640"/>
      <c r="G16" s="1042"/>
    </row>
    <row r="17" spans="2:7" ht="138" customHeight="1">
      <c r="B17" s="1646"/>
      <c r="C17" s="1644"/>
      <c r="D17" s="1644"/>
      <c r="E17" s="1644"/>
      <c r="F17" s="1644"/>
      <c r="G17" s="1045"/>
    </row>
  </sheetData>
  <customSheetViews>
    <customSheetView guid="{0E0D9003-12DF-4E33-969D-E7E93BBD195D}" scale="80" showPageBreaks="1" printArea="1" view="pageLayout">
      <selection activeCell="B2" sqref="B2:F2"/>
      <pageMargins left="0.7" right="0.7" top="0.75" bottom="0.75" header="0.3" footer="0.3"/>
      <pageSetup paperSize="9" scale="70" orientation="portrait"/>
    </customSheetView>
  </customSheetViews>
  <mergeCells count="8">
    <mergeCell ref="B2:G2"/>
    <mergeCell ref="B15:F15"/>
    <mergeCell ref="B16:F16"/>
    <mergeCell ref="B17:F17"/>
    <mergeCell ref="B3:F3"/>
    <mergeCell ref="B4:C4"/>
    <mergeCell ref="B13:F13"/>
    <mergeCell ref="B14:F14"/>
  </mergeCells>
  <phoneticPr fontId="66" type="noConversion"/>
  <pageMargins left="0.25" right="0.25" top="0.109375" bottom="0.75" header="0.3" footer="0.3"/>
  <pageSetup paperSize="9" scale="7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6" tint="0.39997558519241921"/>
  </sheetPr>
  <dimension ref="A1:G24"/>
  <sheetViews>
    <sheetView topLeftCell="A10" workbookViewId="0">
      <selection activeCell="B24" sqref="B24:F24"/>
    </sheetView>
  </sheetViews>
  <sheetFormatPr baseColWidth="10" defaultColWidth="9.140625" defaultRowHeight="15"/>
  <cols>
    <col min="1" max="1" width="3" style="207" customWidth="1"/>
    <col min="2" max="2" width="10.42578125" style="207" customWidth="1"/>
    <col min="3" max="3" width="8.85546875" style="207" customWidth="1"/>
    <col min="4" max="4" width="25.7109375" style="207" customWidth="1"/>
    <col min="5" max="5" width="9" style="207" customWidth="1"/>
    <col min="6" max="6" width="81.42578125" style="207" customWidth="1"/>
    <col min="7" max="7" width="4.42578125" style="207" customWidth="1"/>
    <col min="8" max="16384" width="9.140625" style="207"/>
  </cols>
  <sheetData>
    <row r="1" spans="1:7" ht="15.75" thickBot="1">
      <c r="A1" s="219"/>
      <c r="B1" s="219"/>
      <c r="C1" s="219"/>
      <c r="D1" s="219"/>
      <c r="E1" s="219"/>
      <c r="F1" s="219"/>
      <c r="G1" s="219"/>
    </row>
    <row r="2" spans="1:7" ht="26.25" thickBot="1">
      <c r="A2" s="219"/>
      <c r="B2" s="1620" t="s">
        <v>562</v>
      </c>
      <c r="C2" s="1621"/>
      <c r="D2" s="1621"/>
      <c r="E2" s="1621"/>
      <c r="F2" s="1622"/>
      <c r="G2" s="219"/>
    </row>
    <row r="3" spans="1:7" ht="29.1" customHeight="1">
      <c r="A3" s="219"/>
      <c r="B3" s="1623" t="str">
        <f>"Organisation: "&amp;Contexte!$B$12</f>
        <v>Organisation: XYZ</v>
      </c>
      <c r="C3" s="1623"/>
      <c r="D3" s="1623"/>
      <c r="E3" s="1623"/>
      <c r="F3" s="1623"/>
      <c r="G3" s="219"/>
    </row>
    <row r="4" spans="1:7" ht="21" customHeight="1">
      <c r="A4" s="219"/>
      <c r="B4" s="1624" t="str">
        <f>"Date: "&amp;TEXT(Contexte!$D$12,"JJ-MM-AAAA")</f>
        <v>Date: 01-01-2000</v>
      </c>
      <c r="C4" s="1624"/>
      <c r="D4" s="284" t="s">
        <v>650</v>
      </c>
      <c r="E4" s="290">
        <f>'2_Maturité'!$H$2</f>
        <v>4</v>
      </c>
      <c r="F4" s="221" t="s">
        <v>563</v>
      </c>
      <c r="G4" s="219"/>
    </row>
    <row r="5" spans="1:7" ht="372.75" customHeight="1">
      <c r="A5" s="219"/>
      <c r="B5" s="219"/>
      <c r="C5" s="219"/>
      <c r="D5" s="219"/>
      <c r="E5" s="219"/>
      <c r="F5" s="219"/>
      <c r="G5" s="219"/>
    </row>
    <row r="6" spans="1:7">
      <c r="A6" s="219"/>
      <c r="B6" s="222" t="s">
        <v>615</v>
      </c>
      <c r="C6" s="222" t="s">
        <v>565</v>
      </c>
      <c r="D6" s="222" t="s">
        <v>618</v>
      </c>
      <c r="E6" s="223" t="s">
        <v>616</v>
      </c>
      <c r="F6" s="223" t="s">
        <v>617</v>
      </c>
      <c r="G6" s="219"/>
    </row>
    <row r="7" spans="1:7">
      <c r="A7" s="219"/>
      <c r="B7" s="289" t="s">
        <v>295</v>
      </c>
      <c r="C7" s="238">
        <f>'2_Maturité'!$H$2</f>
        <v>4</v>
      </c>
      <c r="D7" s="288" t="s">
        <v>294</v>
      </c>
      <c r="E7" s="708">
        <f>Compute3!AI$1</f>
        <v>3</v>
      </c>
      <c r="F7" s="225"/>
      <c r="G7" s="219"/>
    </row>
    <row r="8" spans="1:7">
      <c r="A8" s="219"/>
      <c r="B8" s="289" t="s">
        <v>358</v>
      </c>
      <c r="C8" s="238">
        <f>'2_Maturité'!$H$2</f>
        <v>4</v>
      </c>
      <c r="D8" s="288" t="s">
        <v>574</v>
      </c>
      <c r="E8" s="708">
        <f>Compute3!AJ$1</f>
        <v>2.2000000000000002</v>
      </c>
      <c r="F8" s="225"/>
      <c r="G8" s="219"/>
    </row>
    <row r="9" spans="1:7" ht="24">
      <c r="A9" s="219"/>
      <c r="B9" s="289" t="s">
        <v>1544</v>
      </c>
      <c r="C9" s="238">
        <f>'2_Maturité'!$H$2</f>
        <v>4</v>
      </c>
      <c r="D9" s="288" t="s">
        <v>1559</v>
      </c>
      <c r="E9" s="708">
        <f>Compute3!AK$1</f>
        <v>3</v>
      </c>
      <c r="F9" s="225"/>
      <c r="G9" s="219"/>
    </row>
    <row r="10" spans="1:7">
      <c r="A10" s="219"/>
      <c r="B10" s="289" t="s">
        <v>1546</v>
      </c>
      <c r="C10" s="238">
        <f>'2_Maturité'!$H$2</f>
        <v>4</v>
      </c>
      <c r="D10" s="288" t="s">
        <v>805</v>
      </c>
      <c r="E10" s="708">
        <f>Compute3!AL$1</f>
        <v>1.5</v>
      </c>
      <c r="F10" s="225"/>
      <c r="G10" s="219"/>
    </row>
    <row r="11" spans="1:7">
      <c r="A11" s="219"/>
      <c r="B11" s="289" t="s">
        <v>281</v>
      </c>
      <c r="C11" s="238">
        <f>'2_Maturité'!$H$2</f>
        <v>4</v>
      </c>
      <c r="D11" s="288" t="s">
        <v>68</v>
      </c>
      <c r="E11" s="708">
        <f>Compute3!AM$1</f>
        <v>3</v>
      </c>
      <c r="F11" s="225"/>
      <c r="G11" s="219"/>
    </row>
    <row r="12" spans="1:7">
      <c r="A12" s="219"/>
      <c r="B12" s="289" t="s">
        <v>712</v>
      </c>
      <c r="C12" s="238">
        <f>'2_Maturité'!$H$2</f>
        <v>4</v>
      </c>
      <c r="D12" s="288" t="s">
        <v>139</v>
      </c>
      <c r="E12" s="708">
        <f>Compute3!AN$1</f>
        <v>0</v>
      </c>
      <c r="F12" s="225"/>
      <c r="G12" s="219"/>
    </row>
    <row r="13" spans="1:7">
      <c r="A13" s="219"/>
      <c r="B13" s="289" t="s">
        <v>296</v>
      </c>
      <c r="C13" s="238">
        <f>'2_Maturité'!$H$2</f>
        <v>4</v>
      </c>
      <c r="D13" s="288" t="s">
        <v>72</v>
      </c>
      <c r="E13" s="708">
        <f>Compute3!AO$1</f>
        <v>4</v>
      </c>
      <c r="F13" s="225"/>
      <c r="G13" s="219"/>
    </row>
    <row r="14" spans="1:7">
      <c r="A14" s="219"/>
      <c r="B14" s="289" t="s">
        <v>1549</v>
      </c>
      <c r="C14" s="238">
        <f>'2_Maturité'!$H$2</f>
        <v>4</v>
      </c>
      <c r="D14" s="288" t="s">
        <v>1548</v>
      </c>
      <c r="E14" s="708">
        <f>Compute3!AP$1</f>
        <v>2.4285714285714284</v>
      </c>
      <c r="F14" s="225"/>
      <c r="G14" s="219"/>
    </row>
    <row r="15" spans="1:7">
      <c r="A15" s="219"/>
      <c r="B15" s="289" t="s">
        <v>380</v>
      </c>
      <c r="C15" s="238">
        <f>'2_Maturité'!$H$2</f>
        <v>4</v>
      </c>
      <c r="D15" s="288" t="s">
        <v>379</v>
      </c>
      <c r="E15" s="708">
        <f>Compute3!AQ$1</f>
        <v>2</v>
      </c>
      <c r="F15" s="225"/>
      <c r="G15" s="219"/>
    </row>
    <row r="16" spans="1:7">
      <c r="A16" s="219"/>
      <c r="B16" s="289" t="s">
        <v>286</v>
      </c>
      <c r="C16" s="238">
        <f>'2_Maturité'!$H$2</f>
        <v>4</v>
      </c>
      <c r="D16" s="288" t="s">
        <v>288</v>
      </c>
      <c r="E16" s="708">
        <f>Compute3!AR$1</f>
        <v>1</v>
      </c>
      <c r="F16" s="225"/>
      <c r="G16" s="219"/>
    </row>
    <row r="17" spans="1:7">
      <c r="A17" s="219"/>
      <c r="B17" s="289" t="s">
        <v>283</v>
      </c>
      <c r="C17" s="238">
        <f>'2_Maturité'!$H$2</f>
        <v>4</v>
      </c>
      <c r="D17" s="288" t="s">
        <v>75</v>
      </c>
      <c r="E17" s="708">
        <f>Compute3!AS$1</f>
        <v>1</v>
      </c>
      <c r="F17" s="225"/>
      <c r="G17" s="219"/>
    </row>
    <row r="18" spans="1:7">
      <c r="A18" s="219"/>
      <c r="B18" s="289" t="s">
        <v>282</v>
      </c>
      <c r="C18" s="238">
        <f>'2_Maturité'!$H$2</f>
        <v>4</v>
      </c>
      <c r="D18" s="288" t="s">
        <v>67</v>
      </c>
      <c r="E18" s="708">
        <f>Compute3!AT$1</f>
        <v>3</v>
      </c>
      <c r="F18" s="225"/>
      <c r="G18" s="219"/>
    </row>
    <row r="19" spans="1:7">
      <c r="A19" s="219"/>
      <c r="B19" s="289" t="s">
        <v>710</v>
      </c>
      <c r="C19" s="238">
        <f>'2_Maturité'!$H$2</f>
        <v>4</v>
      </c>
      <c r="D19" s="288" t="s">
        <v>709</v>
      </c>
      <c r="E19" s="708">
        <f>Compute3!AU$1</f>
        <v>2</v>
      </c>
      <c r="F19" s="225"/>
      <c r="G19" s="219"/>
    </row>
    <row r="20" spans="1:7">
      <c r="A20" s="219"/>
      <c r="B20" s="289" t="s">
        <v>1545</v>
      </c>
      <c r="C20" s="238">
        <f>'2_Maturité'!$H$2</f>
        <v>4</v>
      </c>
      <c r="D20" s="288" t="s">
        <v>65</v>
      </c>
      <c r="E20" s="708">
        <f>Compute3!AV$1</f>
        <v>0</v>
      </c>
      <c r="F20" s="225"/>
      <c r="G20" s="219"/>
    </row>
    <row r="21" spans="1:7">
      <c r="A21" s="219"/>
      <c r="B21" s="289"/>
      <c r="C21" s="238"/>
      <c r="D21" s="288"/>
      <c r="E21" s="225"/>
      <c r="F21" s="225"/>
      <c r="G21" s="219"/>
    </row>
    <row r="22" spans="1:7">
      <c r="A22" s="219"/>
      <c r="B22" s="219"/>
      <c r="C22" s="219"/>
      <c r="D22" s="219"/>
      <c r="E22" s="219"/>
      <c r="F22" s="219"/>
      <c r="G22" s="219"/>
    </row>
    <row r="23" spans="1:7" ht="15.75">
      <c r="A23" s="219"/>
      <c r="B23" s="1625" t="s">
        <v>573</v>
      </c>
      <c r="C23" s="1625"/>
      <c r="D23" s="1625"/>
      <c r="E23" s="1625"/>
      <c r="F23" s="1625"/>
      <c r="G23" s="219"/>
    </row>
    <row r="24" spans="1:7" ht="275.25" customHeight="1">
      <c r="A24" s="219"/>
      <c r="B24" s="1640"/>
      <c r="C24" s="1640"/>
      <c r="D24" s="1640"/>
      <c r="E24" s="1640"/>
      <c r="F24" s="1640"/>
      <c r="G24" s="219"/>
    </row>
  </sheetData>
  <autoFilter ref="B6:F21">
    <sortState ref="B7:F23">
      <sortCondition descending="1" ref="E6"/>
    </sortState>
  </autoFilter>
  <customSheetViews>
    <customSheetView guid="{0E0D9003-12DF-4E33-969D-E7E93BBD195D}" scale="80" showPageBreaks="1" printArea="1" showAutoFilter="1" view="pageLayout">
      <selection activeCell="E7" sqref="E7"/>
      <pageMargins left="0.7" right="0.7" top="0.75" bottom="0.75" header="0.3" footer="0.3"/>
      <pageSetup paperSize="9" scale="70" orientation="portrait"/>
      <autoFilter ref="B6:F21">
        <sortState ref="B7:F23">
          <sortCondition descending="1" ref="E6"/>
        </sortState>
      </autoFilter>
    </customSheetView>
  </customSheetViews>
  <mergeCells count="5">
    <mergeCell ref="B2:F2"/>
    <mergeCell ref="B3:F3"/>
    <mergeCell ref="B4:C4"/>
    <mergeCell ref="B23:F23"/>
    <mergeCell ref="B24:F24"/>
  </mergeCells>
  <pageMargins left="0.25" right="0.25" top="0.109375" bottom="0.875" header="0.3" footer="0.3"/>
  <pageSetup paperSize="9" scale="7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6" tint="0.39997558519241921"/>
  </sheetPr>
  <dimension ref="A1:H103"/>
  <sheetViews>
    <sheetView showWhiteSpace="0" topLeftCell="A34" workbookViewId="0"/>
  </sheetViews>
  <sheetFormatPr baseColWidth="10" defaultColWidth="9.140625" defaultRowHeight="15"/>
  <cols>
    <col min="1" max="1" width="2.42578125" style="207" customWidth="1"/>
    <col min="2" max="2" width="10.85546875" style="207" customWidth="1"/>
    <col min="3" max="3" width="8.85546875" style="207" customWidth="1"/>
    <col min="4" max="4" width="26.85546875" style="207" customWidth="1"/>
    <col min="5" max="5" width="81.42578125" style="207" customWidth="1"/>
    <col min="6" max="6" width="6.85546875" style="207" customWidth="1"/>
    <col min="7" max="7" width="4.42578125" style="207" customWidth="1"/>
    <col min="8" max="16384" width="9.140625" style="207"/>
  </cols>
  <sheetData>
    <row r="1" spans="1:8" ht="15.75" thickBot="1">
      <c r="A1" s="219"/>
      <c r="B1" s="219"/>
      <c r="C1" s="219"/>
      <c r="D1" s="219"/>
      <c r="E1" s="219"/>
      <c r="F1" s="219"/>
      <c r="G1" s="219"/>
      <c r="H1" s="219"/>
    </row>
    <row r="2" spans="1:8" ht="26.25" thickBot="1">
      <c r="A2" s="219"/>
      <c r="B2" s="1620" t="s">
        <v>744</v>
      </c>
      <c r="C2" s="1621"/>
      <c r="D2" s="1621"/>
      <c r="E2" s="1621"/>
      <c r="F2" s="1622"/>
      <c r="G2" s="219"/>
      <c r="H2" s="219"/>
    </row>
    <row r="3" spans="1:8" ht="29.1" customHeight="1">
      <c r="A3" s="219"/>
      <c r="B3" s="1647" t="str">
        <f>"Organisation: "&amp;Contexte!$B$12</f>
        <v>Organisation: XYZ</v>
      </c>
      <c r="C3" s="1647"/>
      <c r="D3" s="1647"/>
      <c r="E3" s="440" t="s">
        <v>1085</v>
      </c>
      <c r="F3" s="440"/>
      <c r="G3" s="219"/>
      <c r="H3" s="219"/>
    </row>
    <row r="4" spans="1:8" ht="21" customHeight="1">
      <c r="A4" s="219"/>
      <c r="B4" s="1624" t="str">
        <f>"Date: "&amp;TEXT(Contexte!$D$12,"JJ-MM-AAAA")</f>
        <v>Date: 01-01-2000</v>
      </c>
      <c r="C4" s="1624"/>
      <c r="D4" s="220"/>
      <c r="E4" s="221" t="s">
        <v>563</v>
      </c>
      <c r="F4" s="220"/>
      <c r="G4" s="219"/>
      <c r="H4" s="219"/>
    </row>
    <row r="5" spans="1:8">
      <c r="A5" s="219"/>
      <c r="B5" s="219"/>
      <c r="C5" s="219"/>
      <c r="D5" s="219"/>
      <c r="E5" s="219"/>
      <c r="F5" s="219"/>
      <c r="G5" s="219"/>
      <c r="H5" s="219"/>
    </row>
    <row r="6" spans="1:8">
      <c r="A6" s="219"/>
      <c r="B6" s="219"/>
      <c r="C6" s="219"/>
      <c r="D6" s="219"/>
      <c r="E6" s="219"/>
      <c r="F6" s="219"/>
      <c r="G6" s="219"/>
      <c r="H6" s="219"/>
    </row>
    <row r="7" spans="1:8">
      <c r="A7" s="219"/>
      <c r="B7" s="222" t="s">
        <v>564</v>
      </c>
      <c r="C7" s="222" t="s">
        <v>565</v>
      </c>
      <c r="D7" s="223" t="s">
        <v>566</v>
      </c>
      <c r="E7" s="223" t="s">
        <v>567</v>
      </c>
      <c r="F7" s="223" t="s">
        <v>300</v>
      </c>
      <c r="G7" s="219"/>
      <c r="H7" s="219"/>
    </row>
    <row r="8" spans="1:8" ht="24">
      <c r="A8" s="219"/>
      <c r="B8" s="224">
        <v>1</v>
      </c>
      <c r="C8" s="238">
        <f>Compute0!$C$4</f>
        <v>4</v>
      </c>
      <c r="D8" s="225" t="s">
        <v>451</v>
      </c>
      <c r="E8" s="225" t="s">
        <v>568</v>
      </c>
      <c r="F8" s="226">
        <f ca="1">Compute1a!$K$1</f>
        <v>2.75</v>
      </c>
      <c r="G8" s="219"/>
      <c r="H8" s="219"/>
    </row>
    <row r="9" spans="1:8" ht="36">
      <c r="A9" s="219"/>
      <c r="B9" s="224">
        <v>2</v>
      </c>
      <c r="C9" s="238">
        <f>Compute0!$C$4</f>
        <v>4</v>
      </c>
      <c r="D9" s="225" t="s">
        <v>569</v>
      </c>
      <c r="E9" s="225" t="s">
        <v>570</v>
      </c>
      <c r="F9" s="226">
        <f ca="1">Compute1a!$L$1</f>
        <v>2</v>
      </c>
      <c r="G9" s="219"/>
      <c r="H9" s="219"/>
    </row>
    <row r="10" spans="1:8">
      <c r="A10" s="219"/>
      <c r="B10" s="224">
        <v>3</v>
      </c>
      <c r="C10" s="238">
        <f>Compute0!$C$4</f>
        <v>4</v>
      </c>
      <c r="D10" s="225" t="s">
        <v>453</v>
      </c>
      <c r="E10" s="225" t="s">
        <v>643</v>
      </c>
      <c r="F10" s="226">
        <f ca="1">Compute1a!$M$1</f>
        <v>2.6842105263157894</v>
      </c>
      <c r="G10" s="219"/>
      <c r="H10" s="219"/>
    </row>
    <row r="11" spans="1:8" ht="24">
      <c r="A11" s="219"/>
      <c r="B11" s="224">
        <v>4</v>
      </c>
      <c r="C11" s="238">
        <f>Compute0!$C$4</f>
        <v>4</v>
      </c>
      <c r="D11" s="225" t="s">
        <v>65</v>
      </c>
      <c r="E11" s="225" t="s">
        <v>571</v>
      </c>
      <c r="F11" s="226">
        <f ca="1">Compute1a!$N$1</f>
        <v>1.5714285714285714</v>
      </c>
      <c r="G11" s="219"/>
      <c r="H11" s="219"/>
    </row>
    <row r="12" spans="1:8">
      <c r="A12" s="219"/>
      <c r="B12" s="224">
        <v>5</v>
      </c>
      <c r="C12" s="238">
        <f>Compute0!$C$4</f>
        <v>4</v>
      </c>
      <c r="D12" s="225" t="s">
        <v>454</v>
      </c>
      <c r="E12" s="225" t="s">
        <v>572</v>
      </c>
      <c r="F12" s="226">
        <f ca="1">Compute1a!$O$1</f>
        <v>2.4</v>
      </c>
      <c r="G12" s="219"/>
      <c r="H12" s="219"/>
    </row>
    <row r="13" spans="1:8">
      <c r="A13" s="219"/>
      <c r="B13" s="219"/>
      <c r="C13" s="219"/>
      <c r="D13" s="219"/>
      <c r="E13" s="219"/>
      <c r="F13" s="219"/>
      <c r="G13" s="219"/>
      <c r="H13" s="219"/>
    </row>
    <row r="14" spans="1:8" ht="12" customHeight="1">
      <c r="A14" s="219"/>
      <c r="B14" s="439" t="s">
        <v>1083</v>
      </c>
      <c r="C14" s="439"/>
      <c r="D14" s="439" t="str">
        <f>Compute1a!A138</f>
        <v>Culture de la sécurité</v>
      </c>
      <c r="E14" s="439"/>
      <c r="F14" s="439">
        <f ca="1">Compute1a!$K$1</f>
        <v>2.75</v>
      </c>
      <c r="G14" s="219"/>
      <c r="H14" s="219"/>
    </row>
    <row r="15" spans="1:8" ht="401.25" customHeight="1">
      <c r="A15" s="219"/>
      <c r="B15" s="1640"/>
      <c r="C15" s="1640"/>
      <c r="D15" s="1640"/>
      <c r="E15" s="1640"/>
      <c r="F15" s="1640"/>
      <c r="G15" s="219"/>
      <c r="H15" s="219"/>
    </row>
    <row r="16" spans="1:8" ht="19.5" customHeight="1">
      <c r="A16" s="219"/>
      <c r="B16" s="438"/>
      <c r="C16" s="438"/>
      <c r="D16" s="438"/>
      <c r="E16" s="438"/>
      <c r="F16" s="438"/>
      <c r="G16" s="219"/>
      <c r="H16" s="219"/>
    </row>
    <row r="17" spans="1:8" ht="27" customHeight="1">
      <c r="A17" s="422"/>
      <c r="B17" s="439" t="s">
        <v>1083</v>
      </c>
      <c r="C17" s="439"/>
      <c r="D17" s="439" t="str">
        <f>Compute1a!A153</f>
        <v xml:space="preserve">Engagement de la direction </v>
      </c>
      <c r="E17" s="439"/>
      <c r="F17" s="439">
        <f ca="1">Compute1a!$L$1</f>
        <v>2</v>
      </c>
      <c r="G17" s="219"/>
      <c r="H17" s="219"/>
    </row>
    <row r="18" spans="1:8" ht="409.5" customHeight="1">
      <c r="A18" s="422"/>
      <c r="B18" s="1640"/>
      <c r="C18" s="1640"/>
      <c r="D18" s="1640"/>
      <c r="E18" s="1640"/>
      <c r="F18" s="1640"/>
      <c r="G18" s="219"/>
      <c r="H18" s="219"/>
    </row>
    <row r="19" spans="1:8" ht="15.75" thickBot="1">
      <c r="A19" s="219"/>
      <c r="B19" s="219"/>
      <c r="C19" s="219"/>
      <c r="D19" s="219"/>
      <c r="E19" s="219"/>
      <c r="F19" s="219"/>
      <c r="G19" s="219"/>
      <c r="H19" s="219"/>
    </row>
    <row r="20" spans="1:8" ht="26.25" thickBot="1">
      <c r="A20" s="219"/>
      <c r="B20" s="1620" t="s">
        <v>744</v>
      </c>
      <c r="C20" s="1621"/>
      <c r="D20" s="1621"/>
      <c r="E20" s="1621"/>
      <c r="F20" s="1622"/>
      <c r="G20" s="219"/>
      <c r="H20" s="219"/>
    </row>
    <row r="21" spans="1:8" ht="20.25">
      <c r="A21" s="219"/>
      <c r="B21" s="1647" t="str">
        <f>"Organisation: "&amp;Contexte!$B$12</f>
        <v>Organisation: XYZ</v>
      </c>
      <c r="C21" s="1647"/>
      <c r="D21" s="1647"/>
      <c r="E21" s="440" t="s">
        <v>1085</v>
      </c>
      <c r="F21" s="440"/>
      <c r="G21" s="219"/>
      <c r="H21" s="219"/>
    </row>
    <row r="22" spans="1:8">
      <c r="A22" s="219"/>
      <c r="B22" s="1624" t="str">
        <f>"Date: "&amp;TEXT(Contexte!$D$12,"JJ-MM-AAAA")</f>
        <v>Date: 01-01-2000</v>
      </c>
      <c r="C22" s="1624"/>
      <c r="D22" s="220"/>
      <c r="E22" s="221" t="s">
        <v>563</v>
      </c>
      <c r="F22" s="220"/>
      <c r="G22" s="219"/>
      <c r="H22" s="219"/>
    </row>
    <row r="23" spans="1:8">
      <c r="A23" s="219"/>
      <c r="B23" s="219"/>
      <c r="C23" s="219"/>
      <c r="D23" s="219"/>
      <c r="E23" s="219"/>
      <c r="F23" s="219"/>
      <c r="G23" s="219"/>
      <c r="H23" s="219"/>
    </row>
    <row r="24" spans="1:8">
      <c r="A24" s="219"/>
      <c r="B24" s="219"/>
      <c r="C24" s="219"/>
      <c r="D24" s="219"/>
      <c r="E24" s="219"/>
      <c r="F24" s="219"/>
      <c r="G24" s="219"/>
      <c r="H24" s="219"/>
    </row>
    <row r="25" spans="1:8">
      <c r="A25" s="219"/>
      <c r="B25" s="222" t="s">
        <v>564</v>
      </c>
      <c r="C25" s="222" t="s">
        <v>565</v>
      </c>
      <c r="D25" s="223" t="s">
        <v>566</v>
      </c>
      <c r="E25" s="223" t="s">
        <v>567</v>
      </c>
      <c r="F25" s="223" t="s">
        <v>300</v>
      </c>
      <c r="G25" s="219"/>
      <c r="H25" s="219"/>
    </row>
    <row r="26" spans="1:8" ht="24">
      <c r="A26" s="219"/>
      <c r="B26" s="224">
        <v>6</v>
      </c>
      <c r="C26" s="238">
        <f>Compute0!$C$4</f>
        <v>4</v>
      </c>
      <c r="D26" s="225" t="s">
        <v>451</v>
      </c>
      <c r="E26" s="225" t="s">
        <v>568</v>
      </c>
      <c r="F26" s="226">
        <f ca="1">Compute1a!$K$1</f>
        <v>2.75</v>
      </c>
      <c r="G26" s="219"/>
      <c r="H26" s="219"/>
    </row>
    <row r="27" spans="1:8" ht="36">
      <c r="A27" s="219"/>
      <c r="B27" s="224">
        <v>7</v>
      </c>
      <c r="C27" s="238">
        <f>Compute0!$C$4</f>
        <v>4</v>
      </c>
      <c r="D27" s="225" t="s">
        <v>569</v>
      </c>
      <c r="E27" s="225" t="s">
        <v>570</v>
      </c>
      <c r="F27" s="226">
        <f ca="1">Compute1a!$L$1</f>
        <v>2</v>
      </c>
      <c r="G27" s="219"/>
      <c r="H27" s="219"/>
    </row>
    <row r="28" spans="1:8">
      <c r="A28" s="219"/>
      <c r="B28" s="224">
        <v>8</v>
      </c>
      <c r="C28" s="238">
        <f>Compute0!$C$4</f>
        <v>4</v>
      </c>
      <c r="D28" s="225" t="s">
        <v>453</v>
      </c>
      <c r="E28" s="225" t="s">
        <v>643</v>
      </c>
      <c r="F28" s="226">
        <f ca="1">Compute1a!$M$1</f>
        <v>2.6842105263157894</v>
      </c>
      <c r="G28" s="219"/>
      <c r="H28" s="219"/>
    </row>
    <row r="29" spans="1:8" ht="24">
      <c r="A29" s="219"/>
      <c r="B29" s="224">
        <v>9</v>
      </c>
      <c r="C29" s="238">
        <f>Compute0!$C$4</f>
        <v>4</v>
      </c>
      <c r="D29" s="225" t="s">
        <v>65</v>
      </c>
      <c r="E29" s="225" t="s">
        <v>571</v>
      </c>
      <c r="F29" s="226">
        <f ca="1">Compute1a!$N$1</f>
        <v>1.5714285714285714</v>
      </c>
      <c r="G29" s="219"/>
      <c r="H29" s="219"/>
    </row>
    <row r="30" spans="1:8">
      <c r="A30" s="219"/>
      <c r="B30" s="224">
        <v>10</v>
      </c>
      <c r="C30" s="238">
        <f>Compute0!$C$4</f>
        <v>4</v>
      </c>
      <c r="D30" s="225" t="s">
        <v>454</v>
      </c>
      <c r="E30" s="225" t="s">
        <v>572</v>
      </c>
      <c r="F30" s="226">
        <f ca="1">Compute1a!$O$1</f>
        <v>2.4</v>
      </c>
      <c r="G30" s="219"/>
      <c r="H30" s="219"/>
    </row>
    <row r="31" spans="1:8" ht="21.75" customHeight="1">
      <c r="A31" s="219"/>
      <c r="B31" s="219"/>
      <c r="C31" s="219"/>
      <c r="D31" s="219"/>
      <c r="E31" s="219"/>
      <c r="F31" s="219"/>
      <c r="G31" s="219"/>
      <c r="H31" s="219"/>
    </row>
    <row r="32" spans="1:8" ht="29.25" hidden="1" customHeight="1">
      <c r="A32" s="219"/>
      <c r="B32" s="439" t="s">
        <v>1083</v>
      </c>
      <c r="C32" s="439"/>
      <c r="D32" s="439" t="str">
        <f>Compute1a!A164</f>
        <v>Sécurité des systèmes</v>
      </c>
      <c r="E32" s="439"/>
      <c r="F32" s="439">
        <f ca="1">Compute1a!$M$1</f>
        <v>2.6842105263157894</v>
      </c>
      <c r="G32" s="219"/>
      <c r="H32" s="219"/>
    </row>
    <row r="33" spans="1:8" ht="409.5" customHeight="1">
      <c r="A33" s="219"/>
      <c r="B33" s="562"/>
      <c r="C33" s="562"/>
      <c r="D33" s="562"/>
      <c r="E33" s="562"/>
      <c r="F33" s="562"/>
      <c r="G33" s="219"/>
      <c r="H33" s="219"/>
    </row>
    <row r="34" spans="1:8" ht="257.25" customHeight="1">
      <c r="A34" s="219"/>
      <c r="B34" s="562"/>
      <c r="C34" s="562"/>
      <c r="D34" s="562"/>
      <c r="E34" s="562"/>
      <c r="F34" s="562"/>
      <c r="G34" s="219"/>
      <c r="H34" s="219"/>
    </row>
    <row r="35" spans="1:8" ht="258.75" customHeight="1">
      <c r="A35" s="219"/>
      <c r="B35" s="562"/>
      <c r="C35" s="562"/>
      <c r="D35" s="562"/>
      <c r="E35" s="562"/>
      <c r="F35" s="562"/>
      <c r="G35" s="219"/>
      <c r="H35" s="219"/>
    </row>
    <row r="36" spans="1:8" ht="25.5" customHeight="1">
      <c r="A36" s="219"/>
      <c r="B36" s="438"/>
      <c r="C36" s="438"/>
      <c r="D36" s="438"/>
      <c r="E36" s="438"/>
      <c r="F36" s="438"/>
      <c r="G36" s="219"/>
      <c r="H36" s="219"/>
    </row>
    <row r="37" spans="1:8" ht="15.75">
      <c r="A37" s="422"/>
      <c r="B37" s="439" t="s">
        <v>1083</v>
      </c>
      <c r="C37" s="439"/>
      <c r="D37" s="439" t="str">
        <f>Compute1a!A197</f>
        <v>Conformité</v>
      </c>
      <c r="E37" s="439"/>
      <c r="F37" s="439">
        <f ca="1">Compute1a!$N$1</f>
        <v>1.5714285714285714</v>
      </c>
      <c r="G37" s="219"/>
      <c r="H37" s="219"/>
    </row>
    <row r="38" spans="1:8" ht="309.75" customHeight="1">
      <c r="A38" s="422"/>
      <c r="B38" s="1640"/>
      <c r="C38" s="1640"/>
      <c r="D38" s="1640"/>
      <c r="E38" s="1640"/>
      <c r="F38" s="1640"/>
      <c r="G38" s="219"/>
      <c r="H38" s="219"/>
    </row>
    <row r="39" spans="1:8">
      <c r="A39" s="422"/>
      <c r="B39" s="422"/>
      <c r="C39" s="422"/>
      <c r="D39" s="422"/>
      <c r="E39" s="422"/>
      <c r="F39" s="422"/>
      <c r="G39" s="219"/>
      <c r="H39" s="219"/>
    </row>
    <row r="40" spans="1:8">
      <c r="A40" s="422"/>
      <c r="B40" s="422"/>
      <c r="C40" s="422"/>
      <c r="D40" s="422"/>
      <c r="E40" s="422"/>
      <c r="F40" s="422"/>
      <c r="G40" s="219"/>
      <c r="H40" s="219"/>
    </row>
    <row r="41" spans="1:8">
      <c r="A41" s="422"/>
      <c r="B41" s="422"/>
      <c r="C41" s="422"/>
      <c r="D41" s="422"/>
      <c r="E41" s="422"/>
      <c r="F41" s="422"/>
      <c r="G41" s="219"/>
      <c r="H41" s="219"/>
    </row>
    <row r="42" spans="1:8">
      <c r="A42" s="422"/>
      <c r="B42" s="422"/>
      <c r="C42" s="422"/>
      <c r="D42" s="422"/>
      <c r="E42" s="422"/>
      <c r="F42" s="422"/>
      <c r="G42" s="219"/>
      <c r="H42" s="219"/>
    </row>
    <row r="43" spans="1:8">
      <c r="A43" s="422"/>
      <c r="B43" s="422"/>
      <c r="C43" s="422"/>
      <c r="D43" s="422"/>
      <c r="E43" s="422"/>
      <c r="F43" s="422"/>
      <c r="G43" s="219"/>
      <c r="H43" s="219"/>
    </row>
    <row r="44" spans="1:8">
      <c r="A44" s="422"/>
      <c r="B44" s="422"/>
      <c r="C44" s="422"/>
      <c r="D44" s="422"/>
      <c r="E44" s="422"/>
      <c r="F44" s="422"/>
      <c r="G44" s="219"/>
      <c r="H44" s="219"/>
    </row>
    <row r="45" spans="1:8">
      <c r="A45" s="422"/>
      <c r="B45" s="422"/>
      <c r="C45" s="422"/>
      <c r="D45" s="422"/>
      <c r="E45" s="422"/>
      <c r="F45" s="422"/>
      <c r="G45" s="219"/>
      <c r="H45" s="219"/>
    </row>
    <row r="46" spans="1:8" ht="15.75" thickBot="1">
      <c r="A46" s="422"/>
      <c r="B46" s="422"/>
      <c r="C46" s="422"/>
      <c r="D46" s="422"/>
      <c r="E46" s="422"/>
      <c r="F46" s="422"/>
      <c r="G46" s="219"/>
      <c r="H46" s="219"/>
    </row>
    <row r="47" spans="1:8" ht="26.25" thickBot="1">
      <c r="A47" s="422"/>
      <c r="B47" s="1620" t="s">
        <v>744</v>
      </c>
      <c r="C47" s="1621"/>
      <c r="D47" s="1621"/>
      <c r="E47" s="1621"/>
      <c r="F47" s="1622"/>
      <c r="G47" s="422"/>
      <c r="H47" s="219"/>
    </row>
    <row r="48" spans="1:8" ht="21" customHeight="1">
      <c r="A48" s="422"/>
      <c r="B48" s="1647" t="str">
        <f>"Organisation: "&amp;Contexte!$B$12</f>
        <v>Organisation: XYZ</v>
      </c>
      <c r="C48" s="1647"/>
      <c r="D48" s="1647"/>
      <c r="E48" s="440" t="s">
        <v>1085</v>
      </c>
      <c r="F48" s="440"/>
      <c r="G48" s="422"/>
      <c r="H48" s="219"/>
    </row>
    <row r="49" spans="1:8" ht="16.5" customHeight="1">
      <c r="A49" s="422"/>
      <c r="B49" s="1624" t="str">
        <f>"Date: "&amp;TEXT(Contexte!$D$12,"JJ-MM-AAAA")</f>
        <v>Date: 01-01-2000</v>
      </c>
      <c r="C49" s="1624"/>
      <c r="D49" s="220"/>
      <c r="E49" s="221" t="s">
        <v>563</v>
      </c>
      <c r="F49" s="220"/>
      <c r="G49" s="422"/>
      <c r="H49" s="219"/>
    </row>
    <row r="50" spans="1:8">
      <c r="A50" s="422"/>
      <c r="B50" s="219"/>
      <c r="C50" s="219"/>
      <c r="D50" s="219"/>
      <c r="E50" s="219"/>
      <c r="F50" s="219"/>
      <c r="G50" s="422"/>
      <c r="H50" s="219"/>
    </row>
    <row r="51" spans="1:8">
      <c r="A51" s="422"/>
      <c r="B51" s="219"/>
      <c r="C51" s="219"/>
      <c r="D51" s="219"/>
      <c r="E51" s="219"/>
      <c r="F51" s="219"/>
      <c r="G51" s="422"/>
      <c r="H51" s="219"/>
    </row>
    <row r="52" spans="1:8">
      <c r="A52" s="422"/>
      <c r="B52" s="222" t="s">
        <v>564</v>
      </c>
      <c r="C52" s="222" t="s">
        <v>565</v>
      </c>
      <c r="D52" s="223" t="s">
        <v>566</v>
      </c>
      <c r="E52" s="223" t="s">
        <v>567</v>
      </c>
      <c r="F52" s="223" t="s">
        <v>300</v>
      </c>
      <c r="G52" s="422"/>
      <c r="H52" s="219"/>
    </row>
    <row r="53" spans="1:8" ht="24">
      <c r="A53" s="422"/>
      <c r="B53" s="224">
        <v>6</v>
      </c>
      <c r="C53" s="238">
        <f>Compute0!$C$4</f>
        <v>4</v>
      </c>
      <c r="D53" s="225" t="s">
        <v>451</v>
      </c>
      <c r="E53" s="225" t="s">
        <v>568</v>
      </c>
      <c r="F53" s="226">
        <f ca="1">Compute1a!$K$1</f>
        <v>2.75</v>
      </c>
      <c r="G53" s="422"/>
      <c r="H53" s="219"/>
    </row>
    <row r="54" spans="1:8" ht="36">
      <c r="A54" s="422"/>
      <c r="B54" s="224">
        <v>7</v>
      </c>
      <c r="C54" s="238">
        <f>Compute0!$C$4</f>
        <v>4</v>
      </c>
      <c r="D54" s="225" t="s">
        <v>569</v>
      </c>
      <c r="E54" s="225" t="s">
        <v>570</v>
      </c>
      <c r="F54" s="226">
        <f ca="1">Compute1a!$L$1</f>
        <v>2</v>
      </c>
      <c r="G54" s="422"/>
      <c r="H54" s="219"/>
    </row>
    <row r="55" spans="1:8">
      <c r="A55" s="422"/>
      <c r="B55" s="224">
        <v>8</v>
      </c>
      <c r="C55" s="238">
        <f>Compute0!$C$4</f>
        <v>4</v>
      </c>
      <c r="D55" s="225" t="s">
        <v>453</v>
      </c>
      <c r="E55" s="225" t="s">
        <v>643</v>
      </c>
      <c r="F55" s="226">
        <f ca="1">Compute1a!$M$1</f>
        <v>2.6842105263157894</v>
      </c>
      <c r="G55" s="422"/>
      <c r="H55" s="219"/>
    </row>
    <row r="56" spans="1:8" ht="24">
      <c r="A56" s="422"/>
      <c r="B56" s="224">
        <v>9</v>
      </c>
      <c r="C56" s="238">
        <f>Compute0!$C$4</f>
        <v>4</v>
      </c>
      <c r="D56" s="225" t="s">
        <v>65</v>
      </c>
      <c r="E56" s="225" t="s">
        <v>571</v>
      </c>
      <c r="F56" s="226">
        <f ca="1">Compute1a!$N$1</f>
        <v>1.5714285714285714</v>
      </c>
      <c r="G56" s="422"/>
      <c r="H56" s="219"/>
    </row>
    <row r="57" spans="1:8">
      <c r="A57" s="422"/>
      <c r="B57" s="224">
        <v>10</v>
      </c>
      <c r="C57" s="238">
        <f>Compute0!$C$4</f>
        <v>4</v>
      </c>
      <c r="D57" s="225" t="s">
        <v>454</v>
      </c>
      <c r="E57" s="225" t="s">
        <v>572</v>
      </c>
      <c r="F57" s="226">
        <f ca="1">Compute1a!$O$1</f>
        <v>2.4</v>
      </c>
      <c r="G57" s="422"/>
      <c r="H57" s="219"/>
    </row>
    <row r="58" spans="1:8" ht="18.75" customHeight="1">
      <c r="A58" s="422"/>
      <c r="B58" s="422"/>
      <c r="C58" s="422"/>
      <c r="D58" s="422"/>
      <c r="E58" s="422"/>
      <c r="F58" s="422"/>
      <c r="G58" s="422"/>
      <c r="H58" s="219"/>
    </row>
    <row r="59" spans="1:8" ht="15.75">
      <c r="A59" s="422"/>
      <c r="B59" s="439" t="s">
        <v>1083</v>
      </c>
      <c r="C59" s="439"/>
      <c r="D59" s="439" t="str">
        <f>Compute1a!A209</f>
        <v>Amélioration permanente</v>
      </c>
      <c r="E59" s="439"/>
      <c r="F59" s="439">
        <f ca="1">Compute1a!$O$1</f>
        <v>2.4</v>
      </c>
      <c r="G59" s="422"/>
      <c r="H59" s="219"/>
    </row>
    <row r="60" spans="1:8" ht="409.5" customHeight="1">
      <c r="A60" s="422"/>
      <c r="B60" s="1640"/>
      <c r="C60" s="1640"/>
      <c r="D60" s="1640"/>
      <c r="E60" s="1640"/>
      <c r="F60" s="1640"/>
      <c r="G60" s="422"/>
      <c r="H60" s="219"/>
    </row>
    <row r="61" spans="1:8">
      <c r="A61" s="422"/>
      <c r="B61" s="422"/>
      <c r="C61" s="422"/>
      <c r="D61" s="422"/>
      <c r="E61" s="422"/>
      <c r="F61" s="422"/>
      <c r="G61" s="422"/>
      <c r="H61" s="219"/>
    </row>
    <row r="62" spans="1:8">
      <c r="A62" s="422"/>
      <c r="B62" s="422"/>
      <c r="C62" s="422"/>
      <c r="D62" s="422"/>
      <c r="E62" s="422"/>
      <c r="F62" s="422"/>
      <c r="G62" s="422"/>
      <c r="H62" s="219"/>
    </row>
    <row r="63" spans="1:8">
      <c r="A63" s="422"/>
      <c r="B63" s="422"/>
      <c r="C63" s="422"/>
      <c r="D63" s="422"/>
      <c r="E63" s="422"/>
      <c r="F63" s="422"/>
      <c r="G63" s="422"/>
      <c r="H63" s="219"/>
    </row>
    <row r="64" spans="1:8">
      <c r="A64" s="422"/>
      <c r="B64" s="422"/>
      <c r="C64" s="422"/>
      <c r="D64" s="422"/>
      <c r="E64" s="422"/>
      <c r="F64" s="422"/>
      <c r="G64" s="422"/>
      <c r="H64" s="219"/>
    </row>
    <row r="65" spans="1:8">
      <c r="A65" s="422"/>
      <c r="B65" s="422"/>
      <c r="C65" s="422"/>
      <c r="D65" s="422"/>
      <c r="E65" s="422"/>
      <c r="F65" s="422"/>
      <c r="G65" s="422"/>
      <c r="H65" s="219"/>
    </row>
    <row r="66" spans="1:8">
      <c r="A66" s="422"/>
      <c r="B66" s="422"/>
      <c r="C66" s="422"/>
      <c r="D66" s="422"/>
      <c r="E66" s="422"/>
      <c r="F66" s="422"/>
      <c r="G66" s="422"/>
      <c r="H66" s="219"/>
    </row>
    <row r="67" spans="1:8">
      <c r="A67" s="422"/>
      <c r="B67" s="422"/>
      <c r="C67" s="422"/>
      <c r="D67" s="422"/>
      <c r="E67" s="422"/>
      <c r="F67" s="422"/>
      <c r="G67" s="422"/>
      <c r="H67" s="219"/>
    </row>
    <row r="68" spans="1:8">
      <c r="A68" s="422"/>
      <c r="B68" s="422"/>
      <c r="C68" s="422"/>
      <c r="D68" s="422"/>
      <c r="E68" s="422"/>
      <c r="F68" s="422"/>
      <c r="G68" s="422"/>
      <c r="H68" s="219"/>
    </row>
    <row r="69" spans="1:8">
      <c r="A69" s="422"/>
      <c r="B69" s="422"/>
      <c r="C69" s="422"/>
      <c r="D69" s="422"/>
      <c r="E69" s="422"/>
      <c r="F69" s="422"/>
      <c r="G69" s="422"/>
      <c r="H69" s="219"/>
    </row>
    <row r="70" spans="1:8">
      <c r="A70" s="422"/>
      <c r="B70" s="422"/>
      <c r="C70" s="422"/>
      <c r="D70" s="422"/>
      <c r="E70" s="422"/>
      <c r="F70" s="422"/>
      <c r="G70" s="422"/>
      <c r="H70" s="219"/>
    </row>
    <row r="71" spans="1:8">
      <c r="A71" s="422"/>
      <c r="B71" s="422"/>
      <c r="C71" s="422"/>
      <c r="D71" s="422"/>
      <c r="E71" s="422"/>
      <c r="F71" s="422"/>
      <c r="G71" s="422"/>
      <c r="H71" s="219"/>
    </row>
    <row r="72" spans="1:8">
      <c r="A72" s="422"/>
      <c r="B72" s="422"/>
      <c r="C72" s="422"/>
      <c r="D72" s="422"/>
      <c r="E72" s="422"/>
      <c r="F72" s="422"/>
      <c r="G72" s="422"/>
      <c r="H72" s="219"/>
    </row>
    <row r="73" spans="1:8">
      <c r="A73" s="422"/>
      <c r="B73" s="422"/>
      <c r="C73" s="422"/>
      <c r="D73" s="422"/>
      <c r="E73" s="422"/>
      <c r="F73" s="422"/>
      <c r="G73" s="422"/>
      <c r="H73" s="219"/>
    </row>
    <row r="74" spans="1:8">
      <c r="A74" s="422"/>
      <c r="B74" s="422"/>
      <c r="C74" s="422"/>
      <c r="D74" s="422"/>
      <c r="E74" s="422"/>
      <c r="F74" s="422"/>
      <c r="G74" s="422"/>
      <c r="H74" s="219"/>
    </row>
    <row r="75" spans="1:8">
      <c r="A75" s="422"/>
      <c r="B75" s="422"/>
      <c r="C75" s="422"/>
      <c r="D75" s="422"/>
      <c r="E75" s="422"/>
      <c r="F75" s="422"/>
      <c r="G75" s="422"/>
      <c r="H75" s="219"/>
    </row>
    <row r="76" spans="1:8">
      <c r="A76" s="422"/>
      <c r="B76" s="422"/>
      <c r="C76" s="422"/>
      <c r="D76" s="422"/>
      <c r="E76" s="422"/>
      <c r="F76" s="422"/>
      <c r="G76" s="422"/>
      <c r="H76" s="219"/>
    </row>
    <row r="77" spans="1:8">
      <c r="A77" s="422"/>
      <c r="B77" s="422"/>
      <c r="C77" s="422"/>
      <c r="D77" s="422"/>
      <c r="E77" s="422"/>
      <c r="F77" s="422"/>
      <c r="G77" s="422"/>
      <c r="H77" s="219"/>
    </row>
    <row r="78" spans="1:8">
      <c r="A78" s="422"/>
      <c r="B78" s="422"/>
      <c r="C78" s="422"/>
      <c r="D78" s="422"/>
      <c r="E78" s="422"/>
      <c r="F78" s="422"/>
      <c r="G78" s="422"/>
      <c r="H78" s="219"/>
    </row>
    <row r="79" spans="1:8">
      <c r="A79" s="422"/>
      <c r="B79" s="422"/>
      <c r="C79" s="422"/>
      <c r="D79" s="422"/>
      <c r="E79" s="422"/>
      <c r="F79" s="422"/>
      <c r="G79" s="422"/>
      <c r="H79" s="219"/>
    </row>
    <row r="80" spans="1:8">
      <c r="A80" s="422"/>
      <c r="B80" s="422"/>
      <c r="C80" s="422"/>
      <c r="D80" s="422"/>
      <c r="E80" s="422"/>
      <c r="F80" s="422"/>
      <c r="G80" s="422"/>
      <c r="H80" s="219"/>
    </row>
    <row r="81" spans="1:8">
      <c r="A81" s="422"/>
      <c r="B81" s="422"/>
      <c r="C81" s="422"/>
      <c r="D81" s="422"/>
      <c r="E81" s="422"/>
      <c r="F81" s="422"/>
      <c r="G81" s="422"/>
      <c r="H81" s="219"/>
    </row>
    <row r="82" spans="1:8">
      <c r="A82" s="422"/>
      <c r="B82" s="422"/>
      <c r="C82" s="422"/>
      <c r="D82" s="422"/>
      <c r="E82" s="422"/>
      <c r="F82" s="422"/>
      <c r="G82" s="422"/>
      <c r="H82" s="219"/>
    </row>
    <row r="83" spans="1:8">
      <c r="A83" s="422"/>
      <c r="B83" s="422"/>
      <c r="C83" s="422"/>
      <c r="D83" s="422"/>
      <c r="E83" s="422"/>
      <c r="F83" s="422"/>
      <c r="G83" s="422"/>
      <c r="H83" s="219"/>
    </row>
    <row r="84" spans="1:8">
      <c r="A84" s="422"/>
      <c r="B84" s="422"/>
      <c r="C84" s="422"/>
      <c r="D84" s="422"/>
      <c r="E84" s="422"/>
      <c r="F84" s="422"/>
      <c r="G84" s="422"/>
      <c r="H84" s="219"/>
    </row>
    <row r="85" spans="1:8">
      <c r="A85" s="422"/>
      <c r="B85" s="422"/>
      <c r="C85" s="422"/>
      <c r="D85" s="422"/>
      <c r="E85" s="422"/>
      <c r="F85" s="422"/>
      <c r="G85" s="422"/>
      <c r="H85" s="219"/>
    </row>
    <row r="86" spans="1:8">
      <c r="A86" s="422"/>
      <c r="B86" s="422"/>
      <c r="C86" s="422"/>
      <c r="D86" s="422"/>
      <c r="E86" s="422"/>
      <c r="F86" s="422"/>
      <c r="G86" s="422"/>
      <c r="H86" s="219"/>
    </row>
    <row r="87" spans="1:8">
      <c r="A87" s="422"/>
      <c r="B87" s="422"/>
      <c r="C87" s="422"/>
      <c r="D87" s="422"/>
      <c r="E87" s="422"/>
      <c r="F87" s="422"/>
      <c r="G87" s="422"/>
      <c r="H87" s="219"/>
    </row>
    <row r="88" spans="1:8">
      <c r="A88" s="422"/>
      <c r="B88" s="422"/>
      <c r="C88" s="422"/>
      <c r="D88" s="422"/>
      <c r="E88" s="422"/>
      <c r="F88" s="422"/>
      <c r="G88" s="422"/>
      <c r="H88" s="219"/>
    </row>
    <row r="89" spans="1:8">
      <c r="A89" s="422"/>
      <c r="B89" s="422"/>
      <c r="C89" s="422"/>
      <c r="D89" s="422"/>
      <c r="E89" s="422"/>
      <c r="F89" s="422"/>
      <c r="G89" s="422"/>
      <c r="H89" s="219"/>
    </row>
    <row r="90" spans="1:8">
      <c r="A90" s="422"/>
      <c r="B90" s="422"/>
      <c r="C90" s="422"/>
      <c r="D90" s="422"/>
      <c r="E90" s="422"/>
      <c r="F90" s="422"/>
      <c r="G90" s="422"/>
      <c r="H90" s="219"/>
    </row>
    <row r="91" spans="1:8">
      <c r="A91" s="422"/>
      <c r="B91" s="422"/>
      <c r="C91" s="422"/>
      <c r="D91" s="422"/>
      <c r="E91" s="422"/>
      <c r="F91" s="422"/>
      <c r="G91" s="422"/>
      <c r="H91" s="219"/>
    </row>
    <row r="92" spans="1:8">
      <c r="A92" s="422"/>
      <c r="B92" s="422"/>
      <c r="C92" s="422"/>
      <c r="D92" s="422"/>
      <c r="E92" s="422"/>
      <c r="F92" s="422"/>
      <c r="G92" s="422"/>
      <c r="H92" s="219"/>
    </row>
    <row r="93" spans="1:8">
      <c r="A93" s="422"/>
      <c r="B93" s="422"/>
      <c r="C93" s="422"/>
      <c r="D93" s="422"/>
      <c r="E93" s="422"/>
      <c r="F93" s="422"/>
      <c r="G93" s="422"/>
      <c r="H93" s="219"/>
    </row>
    <row r="94" spans="1:8">
      <c r="A94" s="422"/>
      <c r="B94" s="422"/>
      <c r="C94" s="422"/>
      <c r="D94" s="422"/>
      <c r="E94" s="422"/>
      <c r="F94" s="422"/>
      <c r="G94" s="422"/>
      <c r="H94" s="219"/>
    </row>
    <row r="95" spans="1:8">
      <c r="A95" s="422"/>
      <c r="B95" s="422"/>
      <c r="C95" s="422"/>
      <c r="D95" s="422"/>
      <c r="E95" s="422"/>
      <c r="F95" s="422"/>
      <c r="G95" s="422"/>
      <c r="H95" s="219"/>
    </row>
    <row r="96" spans="1:8">
      <c r="A96" s="422"/>
      <c r="B96" s="422"/>
      <c r="C96" s="422"/>
      <c r="D96" s="422"/>
      <c r="E96" s="422"/>
      <c r="F96" s="422"/>
      <c r="G96" s="422"/>
      <c r="H96" s="219"/>
    </row>
    <row r="97" spans="1:7">
      <c r="A97" s="422"/>
      <c r="B97" s="436"/>
      <c r="C97" s="436"/>
      <c r="D97" s="436"/>
      <c r="E97" s="436"/>
      <c r="F97" s="436"/>
      <c r="G97" s="436"/>
    </row>
    <row r="98" spans="1:7">
      <c r="A98" s="436"/>
      <c r="B98" s="436"/>
      <c r="C98" s="436"/>
      <c r="D98" s="436"/>
      <c r="E98" s="436"/>
      <c r="F98" s="436"/>
      <c r="G98" s="436"/>
    </row>
    <row r="99" spans="1:7">
      <c r="A99" s="436"/>
      <c r="B99" s="436"/>
      <c r="C99" s="436"/>
      <c r="D99" s="436"/>
      <c r="E99" s="436"/>
      <c r="F99" s="436"/>
      <c r="G99" s="436"/>
    </row>
    <row r="100" spans="1:7">
      <c r="A100" s="436"/>
      <c r="B100" s="436"/>
      <c r="C100" s="436"/>
      <c r="D100" s="436"/>
      <c r="E100" s="436"/>
      <c r="F100" s="436"/>
      <c r="G100" s="436"/>
    </row>
    <row r="101" spans="1:7">
      <c r="A101" s="436"/>
      <c r="B101" s="436"/>
      <c r="C101" s="436"/>
      <c r="D101" s="436"/>
      <c r="E101" s="436"/>
      <c r="F101" s="436"/>
      <c r="G101" s="436"/>
    </row>
    <row r="102" spans="1:7">
      <c r="A102" s="436"/>
      <c r="B102" s="436"/>
      <c r="C102" s="436"/>
      <c r="D102" s="436"/>
      <c r="E102" s="436"/>
      <c r="F102" s="436"/>
      <c r="G102" s="436"/>
    </row>
    <row r="103" spans="1:7">
      <c r="A103" s="436"/>
      <c r="B103" s="436"/>
      <c r="C103" s="436"/>
      <c r="D103" s="436"/>
      <c r="E103" s="436"/>
      <c r="F103" s="436"/>
      <c r="G103" s="436"/>
    </row>
  </sheetData>
  <customSheetViews>
    <customSheetView guid="{0E0D9003-12DF-4E33-969D-E7E93BBD195D}" scale="80" showPageBreaks="1" printArea="1" view="pageLayout">
      <selection activeCell="A10" sqref="A10:G15"/>
      <pageMargins left="0.7" right="0.7" top="0.75" bottom="0.75" header="0.3" footer="0.3"/>
      <pageSetup paperSize="9" scale="70" orientation="portrait"/>
    </customSheetView>
  </customSheetViews>
  <mergeCells count="13">
    <mergeCell ref="B18:F18"/>
    <mergeCell ref="B3:D3"/>
    <mergeCell ref="B20:F20"/>
    <mergeCell ref="B2:F2"/>
    <mergeCell ref="B4:C4"/>
    <mergeCell ref="B15:F15"/>
    <mergeCell ref="B48:D48"/>
    <mergeCell ref="B49:C49"/>
    <mergeCell ref="B60:F60"/>
    <mergeCell ref="B21:D21"/>
    <mergeCell ref="B22:C22"/>
    <mergeCell ref="B38:F38"/>
    <mergeCell ref="B47:F47"/>
  </mergeCells>
  <pageMargins left="0.23622047244094488" right="0.23622047244094488" top="0.11811023622047244" bottom="0.74803149606299213" header="0.31496062992125984" footer="0.31496062992125984"/>
  <pageSetup paperSize="9" scale="7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6" tint="0.39997558519241921"/>
  </sheetPr>
  <dimension ref="A1:H71"/>
  <sheetViews>
    <sheetView topLeftCell="A43" zoomScale="68" zoomScaleNormal="68" workbookViewId="0">
      <selection activeCell="B30" sqref="B30:B43"/>
    </sheetView>
  </sheetViews>
  <sheetFormatPr baseColWidth="10" defaultRowHeight="12.75"/>
  <cols>
    <col min="1" max="1" width="28.42578125" customWidth="1"/>
    <col min="2" max="2" width="22.140625" bestFit="1" customWidth="1"/>
    <col min="3" max="3" width="20.85546875" bestFit="1" customWidth="1"/>
    <col min="4" max="4" width="15" customWidth="1"/>
  </cols>
  <sheetData>
    <row r="1" s="97" customFormat="1"/>
    <row r="2" s="97" customFormat="1"/>
    <row r="3" s="97" customFormat="1"/>
    <row r="4" s="97" customFormat="1"/>
    <row r="5" s="97" customFormat="1"/>
    <row r="6" s="97" customFormat="1"/>
    <row r="7" s="97" customFormat="1"/>
    <row r="8" s="97" customFormat="1"/>
    <row r="9" s="97" customFormat="1"/>
    <row r="10" s="97" customFormat="1"/>
    <row r="11" s="97" customFormat="1"/>
    <row r="12" s="97" customFormat="1"/>
    <row r="13" s="97" customFormat="1"/>
    <row r="14" s="97" customFormat="1"/>
    <row r="15" s="97" customFormat="1"/>
    <row r="16" s="97" customFormat="1"/>
    <row r="17" spans="1:8" s="97" customFormat="1"/>
    <row r="18" spans="1:8" s="97" customFormat="1"/>
    <row r="19" spans="1:8" s="97" customFormat="1"/>
    <row r="20" spans="1:8" s="97" customFormat="1"/>
    <row r="21" spans="1:8" s="97" customFormat="1"/>
    <row r="22" spans="1:8" s="97" customFormat="1"/>
    <row r="23" spans="1:8" s="97" customFormat="1"/>
    <row r="24" spans="1:8" s="97" customFormat="1"/>
    <row r="25" spans="1:8" s="97" customFormat="1"/>
    <row r="26" spans="1:8" s="97" customFormat="1" ht="13.5" thickBot="1"/>
    <row r="27" spans="1:8" s="97" customFormat="1"/>
    <row r="28" spans="1:8" ht="13.5" thickBot="1"/>
    <row r="29" spans="1:8">
      <c r="A29" s="99"/>
      <c r="B29" s="100" t="s">
        <v>77</v>
      </c>
      <c r="C29" s="100" t="s">
        <v>216</v>
      </c>
      <c r="D29" s="101" t="s">
        <v>76</v>
      </c>
    </row>
    <row r="30" spans="1:8" ht="15">
      <c r="A30" s="288" t="s">
        <v>294</v>
      </c>
      <c r="B30" s="130">
        <v>0</v>
      </c>
      <c r="C30" s="827">
        <f>Compute3!$AI$1</f>
        <v>3</v>
      </c>
      <c r="D30" s="826">
        <f>Compute3a!S$3</f>
        <v>3</v>
      </c>
      <c r="F30" s="2"/>
    </row>
    <row r="31" spans="1:8" ht="15">
      <c r="A31" s="288" t="s">
        <v>574</v>
      </c>
      <c r="B31" s="130">
        <v>0</v>
      </c>
      <c r="C31" s="827">
        <f>Compute3!$AJ$1</f>
        <v>2.2000000000000002</v>
      </c>
      <c r="D31" s="826">
        <f>Compute3a!T$3</f>
        <v>3</v>
      </c>
      <c r="F31" s="2"/>
    </row>
    <row r="32" spans="1:8" ht="24">
      <c r="A32" s="288" t="s">
        <v>1559</v>
      </c>
      <c r="B32" s="130">
        <v>0</v>
      </c>
      <c r="C32" s="827">
        <f>Compute3!$AK$1</f>
        <v>3</v>
      </c>
      <c r="D32" s="826">
        <f>Compute3a!U$3</f>
        <v>3</v>
      </c>
      <c r="F32" s="2"/>
      <c r="G32" s="149"/>
      <c r="H32" s="149"/>
    </row>
    <row r="33" spans="1:8" ht="15">
      <c r="A33" s="288" t="s">
        <v>805</v>
      </c>
      <c r="B33" s="130">
        <v>0</v>
      </c>
      <c r="C33" s="827">
        <f>Compute3!$AL$1</f>
        <v>1.5</v>
      </c>
      <c r="D33" s="826">
        <f>Compute3a!V$3</f>
        <v>3</v>
      </c>
      <c r="F33" s="2"/>
      <c r="G33" s="153"/>
      <c r="H33" s="149"/>
    </row>
    <row r="34" spans="1:8" ht="15">
      <c r="A34" s="288" t="s">
        <v>68</v>
      </c>
      <c r="B34" s="130">
        <v>0</v>
      </c>
      <c r="C34" s="827">
        <f>Compute3!$AM$1</f>
        <v>3</v>
      </c>
      <c r="D34" s="826">
        <f>Compute3a!W$3</f>
        <v>3</v>
      </c>
      <c r="F34" s="2"/>
      <c r="G34" s="825"/>
      <c r="H34" s="149"/>
    </row>
    <row r="35" spans="1:8" ht="15">
      <c r="A35" s="288" t="s">
        <v>139</v>
      </c>
      <c r="B35" s="130">
        <v>0</v>
      </c>
      <c r="C35" s="827">
        <f>Compute3!$AN$1</f>
        <v>0</v>
      </c>
      <c r="D35" s="826">
        <f>Compute3a!X$3</f>
        <v>3</v>
      </c>
      <c r="F35" s="2"/>
      <c r="G35" s="149"/>
      <c r="H35" s="149"/>
    </row>
    <row r="36" spans="1:8" ht="15">
      <c r="A36" s="288" t="s">
        <v>72</v>
      </c>
      <c r="B36" s="130">
        <v>0</v>
      </c>
      <c r="C36" s="827">
        <f>Compute3!$AO$1</f>
        <v>4</v>
      </c>
      <c r="D36" s="826">
        <f>Compute3a!Y$3</f>
        <v>3</v>
      </c>
      <c r="F36" s="2"/>
      <c r="G36" s="149"/>
      <c r="H36" s="149"/>
    </row>
    <row r="37" spans="1:8" ht="15">
      <c r="A37" s="288" t="s">
        <v>1548</v>
      </c>
      <c r="B37" s="130">
        <v>0</v>
      </c>
      <c r="C37" s="827">
        <f>Compute3!$AP$1</f>
        <v>2.4285714285714284</v>
      </c>
      <c r="D37" s="826">
        <f>Compute3a!Z$3</f>
        <v>4</v>
      </c>
      <c r="F37" s="2"/>
      <c r="G37" s="153"/>
      <c r="H37" s="149"/>
    </row>
    <row r="38" spans="1:8" ht="15">
      <c r="A38" s="288" t="s">
        <v>379</v>
      </c>
      <c r="B38" s="130">
        <v>0</v>
      </c>
      <c r="C38" s="827">
        <f>Compute3!$AQ$1</f>
        <v>2</v>
      </c>
      <c r="D38" s="826">
        <f>Compute3a!AA$3</f>
        <v>4</v>
      </c>
      <c r="F38" s="2"/>
      <c r="G38" s="153"/>
      <c r="H38" s="149"/>
    </row>
    <row r="39" spans="1:8" ht="15">
      <c r="A39" s="288" t="s">
        <v>288</v>
      </c>
      <c r="B39" s="130">
        <v>0</v>
      </c>
      <c r="C39" s="827">
        <f>Compute3!$AR$1</f>
        <v>1</v>
      </c>
      <c r="D39" s="826">
        <f>Compute3a!AB$3</f>
        <v>4</v>
      </c>
      <c r="F39" s="2"/>
      <c r="G39" s="149"/>
      <c r="H39" s="149"/>
    </row>
    <row r="40" spans="1:8" ht="15">
      <c r="A40" s="288" t="s">
        <v>75</v>
      </c>
      <c r="B40" s="130">
        <v>0</v>
      </c>
      <c r="C40" s="827">
        <f>Compute3!$AS$1</f>
        <v>1</v>
      </c>
      <c r="D40" s="826">
        <f>Compute3a!AC$3</f>
        <v>4</v>
      </c>
      <c r="F40" s="2"/>
      <c r="G40" s="149"/>
      <c r="H40" s="149"/>
    </row>
    <row r="41" spans="1:8" ht="15">
      <c r="A41" s="288" t="s">
        <v>67</v>
      </c>
      <c r="B41" s="130">
        <v>0</v>
      </c>
      <c r="C41" s="827">
        <f>Compute3!$AT$1</f>
        <v>3</v>
      </c>
      <c r="D41" s="826">
        <f>Compute3a!AD$3</f>
        <v>3</v>
      </c>
      <c r="F41" s="2"/>
      <c r="G41" s="825"/>
      <c r="H41" s="149"/>
    </row>
    <row r="42" spans="1:8" ht="15">
      <c r="A42" s="288" t="s">
        <v>709</v>
      </c>
      <c r="B42" s="130">
        <v>0</v>
      </c>
      <c r="C42" s="827">
        <f>Compute3!$AU$1</f>
        <v>2</v>
      </c>
      <c r="D42" s="826">
        <f>Compute3a!AE$3</f>
        <v>4</v>
      </c>
      <c r="F42" s="2"/>
      <c r="G42" s="149"/>
      <c r="H42" s="149"/>
    </row>
    <row r="43" spans="1:8" ht="15">
      <c r="A43" s="288" t="s">
        <v>65</v>
      </c>
      <c r="B43" s="130">
        <v>0</v>
      </c>
      <c r="C43" s="827">
        <f>Compute3!$AV$1</f>
        <v>0</v>
      </c>
      <c r="D43" s="826">
        <f>Compute3a!AF$3</f>
        <v>3</v>
      </c>
      <c r="G43" s="825"/>
      <c r="H43" s="149"/>
    </row>
    <row r="45" spans="1:8" s="97" customFormat="1"/>
    <row r="46" spans="1:8" s="97" customFormat="1"/>
    <row r="47" spans="1:8" s="97" customFormat="1"/>
    <row r="48" spans="1:8" s="97" customFormat="1"/>
    <row r="49" s="97" customFormat="1"/>
    <row r="50" s="97" customFormat="1"/>
    <row r="51" s="97" customFormat="1"/>
    <row r="52" s="97" customFormat="1"/>
    <row r="53" s="97" customFormat="1"/>
    <row r="54" s="97" customFormat="1"/>
    <row r="55" s="97" customFormat="1"/>
    <row r="56" s="97" customFormat="1"/>
    <row r="57" s="97" customFormat="1"/>
    <row r="58" s="97" customFormat="1"/>
    <row r="59" s="97" customFormat="1"/>
    <row r="60" s="97" customFormat="1"/>
    <row r="61" s="97" customFormat="1"/>
    <row r="62" s="97" customFormat="1"/>
    <row r="63" s="97" customFormat="1"/>
    <row r="64" s="97" customFormat="1"/>
    <row r="65" s="97" customFormat="1"/>
    <row r="66" s="97" customFormat="1"/>
    <row r="67" s="97" customFormat="1"/>
    <row r="68" s="97" customFormat="1"/>
    <row r="69" s="97" customFormat="1"/>
    <row r="70" s="97" customFormat="1"/>
    <row r="71" s="97" customFormat="1"/>
  </sheetData>
  <sheetProtection selectLockedCells="1"/>
  <sortState ref="A32:D44">
    <sortCondition ref="A32:A44"/>
  </sortState>
  <customSheetViews>
    <customSheetView guid="{0E0D9003-12DF-4E33-969D-E7E93BBD195D}" state="hidden">
      <selection activeCell="K95" sqref="K95"/>
      <pageMargins left="0.7" right="0.7" top="0.75" bottom="0.75" header="0.3" footer="0.3"/>
    </customSheetView>
  </customSheetView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6" tint="0.39997558519241921"/>
  </sheetPr>
  <dimension ref="A1:J135"/>
  <sheetViews>
    <sheetView topLeftCell="B7" zoomScale="110" zoomScaleNormal="110" zoomScalePageLayoutView="110" workbookViewId="0"/>
  </sheetViews>
  <sheetFormatPr baseColWidth="10" defaultRowHeight="12.75"/>
  <cols>
    <col min="1" max="1" width="3.7109375" customWidth="1"/>
    <col min="2" max="2" width="8.7109375" customWidth="1"/>
    <col min="3" max="3" width="99.140625" customWidth="1"/>
    <col min="4" max="4" width="10.42578125" customWidth="1"/>
    <col min="5" max="5" width="11.42578125" customWidth="1"/>
    <col min="6" max="6" width="13.28515625" customWidth="1"/>
    <col min="7" max="7" width="35.7109375" customWidth="1"/>
    <col min="8" max="8" width="6.28515625" customWidth="1"/>
  </cols>
  <sheetData>
    <row r="1" spans="1:8" ht="15.75" thickBot="1">
      <c r="A1" s="219"/>
      <c r="B1" s="219"/>
      <c r="C1" s="219"/>
      <c r="F1" s="97"/>
      <c r="G1" s="97"/>
      <c r="H1" s="97"/>
    </row>
    <row r="2" spans="1:8" ht="26.25" thickBot="1">
      <c r="A2" s="219"/>
      <c r="B2" s="1653" t="s">
        <v>1174</v>
      </c>
      <c r="C2" s="1654"/>
      <c r="D2" s="1655"/>
      <c r="E2" s="482"/>
      <c r="F2" s="97"/>
      <c r="G2" s="97"/>
      <c r="H2" s="97"/>
    </row>
    <row r="3" spans="1:8" ht="21" customHeight="1">
      <c r="A3" s="219"/>
      <c r="B3" s="1652" t="s">
        <v>1056</v>
      </c>
      <c r="C3" s="1652"/>
      <c r="D3" s="1652"/>
      <c r="E3" s="517"/>
      <c r="F3" s="553" t="s">
        <v>1211</v>
      </c>
      <c r="G3" s="97"/>
      <c r="H3" s="97"/>
    </row>
    <row r="4" spans="1:8" ht="16.5" customHeight="1">
      <c r="A4" s="219"/>
      <c r="B4" s="1648" t="s">
        <v>1057</v>
      </c>
      <c r="C4" s="1648"/>
      <c r="D4" s="421"/>
      <c r="E4" s="421"/>
      <c r="F4" s="551">
        <v>1</v>
      </c>
      <c r="G4" s="552" t="s">
        <v>1215</v>
      </c>
      <c r="H4" s="97"/>
    </row>
    <row r="5" spans="1:8" ht="15">
      <c r="A5" s="219"/>
      <c r="B5" s="219"/>
      <c r="C5" s="219"/>
      <c r="D5" s="575" t="s">
        <v>563</v>
      </c>
      <c r="E5" s="219"/>
      <c r="F5" s="551">
        <v>0</v>
      </c>
      <c r="G5" s="621" t="s">
        <v>1260</v>
      </c>
      <c r="H5" s="97"/>
    </row>
    <row r="6" spans="1:8" ht="15">
      <c r="A6" s="219"/>
      <c r="B6" s="219"/>
      <c r="C6" s="542" t="s">
        <v>1265</v>
      </c>
      <c r="D6" s="542">
        <f ca="1">D8+D7</f>
        <v>114</v>
      </c>
      <c r="E6" s="219"/>
      <c r="F6" s="347" t="s">
        <v>1195</v>
      </c>
      <c r="G6" s="335"/>
      <c r="H6" s="97"/>
    </row>
    <row r="7" spans="1:8" ht="15">
      <c r="A7" s="219"/>
      <c r="B7" s="219"/>
      <c r="C7" s="542" t="s">
        <v>1264</v>
      </c>
      <c r="D7" s="542">
        <f ca="1">COUNTIF(D19:D132,"1")</f>
        <v>55</v>
      </c>
      <c r="E7" s="219"/>
      <c r="F7" s="551">
        <v>1</v>
      </c>
      <c r="G7" s="552" t="s">
        <v>1197</v>
      </c>
      <c r="H7" s="97"/>
    </row>
    <row r="8" spans="1:8" ht="15">
      <c r="A8" s="219"/>
      <c r="B8" s="219"/>
      <c r="C8" s="542" t="s">
        <v>1259</v>
      </c>
      <c r="D8" s="542">
        <f ca="1">COUNTIF(D19:D132,"0")</f>
        <v>59</v>
      </c>
      <c r="E8" s="219"/>
      <c r="F8" s="551">
        <v>0</v>
      </c>
      <c r="G8" s="552" t="s">
        <v>1212</v>
      </c>
      <c r="H8" s="97"/>
    </row>
    <row r="9" spans="1:8" ht="15">
      <c r="A9" s="219"/>
      <c r="B9" s="219"/>
      <c r="C9" s="563"/>
      <c r="D9" s="563"/>
      <c r="E9" s="219"/>
      <c r="F9" s="564"/>
      <c r="G9" s="344"/>
      <c r="H9" s="97"/>
    </row>
    <row r="10" spans="1:8" ht="15.75" thickBot="1">
      <c r="A10" s="219"/>
      <c r="B10" s="219"/>
      <c r="C10" s="563"/>
      <c r="D10" s="563"/>
      <c r="E10" s="219"/>
      <c r="F10" s="564"/>
      <c r="G10" s="344"/>
      <c r="H10" s="97"/>
    </row>
    <row r="11" spans="1:8" ht="26.25">
      <c r="A11" s="219"/>
      <c r="B11" s="219"/>
      <c r="C11" s="1649"/>
      <c r="D11" s="563"/>
      <c r="E11" s="219"/>
      <c r="F11" s="565">
        <f ca="1">COUNTIF(E$19:E$132,1)/114</f>
        <v>0.11403508771929824</v>
      </c>
      <c r="G11" s="622" t="s">
        <v>1261</v>
      </c>
      <c r="H11" s="97"/>
    </row>
    <row r="12" spans="1:8" ht="26.25">
      <c r="A12" s="219"/>
      <c r="B12" s="219"/>
      <c r="C12" s="1650"/>
      <c r="D12" s="563"/>
      <c r="E12" s="219"/>
      <c r="F12" s="566">
        <f ca="1">COUNTIF(E$19:E$132,0)/114</f>
        <v>0.36842105263157893</v>
      </c>
      <c r="G12" s="623" t="s">
        <v>1262</v>
      </c>
      <c r="H12" s="97"/>
    </row>
    <row r="13" spans="1:8" ht="27" thickBot="1">
      <c r="A13" s="219"/>
      <c r="B13" s="219"/>
      <c r="C13" s="1650"/>
      <c r="D13" s="563"/>
      <c r="E13" s="219"/>
      <c r="F13" s="567">
        <f ca="1">COUNTIF(E$19:E$132,"-")/114</f>
        <v>0.51754385964912286</v>
      </c>
      <c r="G13" s="624" t="s">
        <v>1263</v>
      </c>
      <c r="H13" s="97"/>
    </row>
    <row r="14" spans="1:8" ht="15">
      <c r="A14" s="219"/>
      <c r="B14" s="219"/>
      <c r="C14" s="1650"/>
      <c r="D14" s="563"/>
      <c r="E14" s="219"/>
      <c r="F14" s="564"/>
      <c r="G14" s="344"/>
      <c r="H14" s="97"/>
    </row>
    <row r="15" spans="1:8" ht="15">
      <c r="A15" s="219"/>
      <c r="B15" s="219"/>
      <c r="C15" s="1650"/>
      <c r="D15" s="563"/>
      <c r="E15" s="219"/>
      <c r="F15" s="564"/>
      <c r="G15" s="344"/>
      <c r="H15" s="97"/>
    </row>
    <row r="16" spans="1:8" ht="15.75" thickBot="1">
      <c r="A16" s="219"/>
      <c r="B16" s="219"/>
      <c r="C16" s="1651"/>
      <c r="D16" s="563"/>
      <c r="E16" s="219"/>
      <c r="F16" s="564"/>
      <c r="G16" s="344"/>
      <c r="H16" s="97"/>
    </row>
    <row r="17" spans="1:10" ht="15">
      <c r="A17" s="219"/>
      <c r="B17" s="219"/>
      <c r="C17" s="219"/>
      <c r="D17" s="219"/>
      <c r="E17" s="219"/>
      <c r="F17" s="97"/>
      <c r="G17" s="97"/>
      <c r="H17" s="97"/>
    </row>
    <row r="18" spans="1:10" ht="46.5" customHeight="1">
      <c r="A18" s="219"/>
      <c r="B18" s="625" t="s">
        <v>1175</v>
      </c>
      <c r="C18" s="625" t="s">
        <v>1216</v>
      </c>
      <c r="D18" s="626" t="s">
        <v>1214</v>
      </c>
      <c r="E18" s="627" t="s">
        <v>1195</v>
      </c>
      <c r="F18" s="628" t="s">
        <v>1196</v>
      </c>
      <c r="G18" s="629" t="s">
        <v>1176</v>
      </c>
      <c r="H18" s="97"/>
    </row>
    <row r="19" spans="1:10" ht="26.25">
      <c r="A19" s="219"/>
      <c r="B19" s="427" t="str">
        <f>VLOOKUP($J19,'Tableau de correspondance'!$A$7:$DY$156,2)</f>
        <v>5.1.1</v>
      </c>
      <c r="C19" s="540" t="str">
        <f>VLOOKUP($J19,'Tableau de correspondance'!$A$7:$DY$156,5)</f>
        <v>Un ensemble de politiques de sécurité de l’information doit être rédigé, approuvé par la direction, puis publié et diffusé auprès de l’ensemble des salariés et des tiers concernés.</v>
      </c>
      <c r="D19" s="541">
        <f ca="1">VLOOKUP($J19,'Tableau de correspondance'!$A$7:$DY$156,128)</f>
        <v>1</v>
      </c>
      <c r="E19" s="541">
        <f ca="1">VLOOKUP($J19,'Tableau de correspondance'!$A$7:$DY$156,129)</f>
        <v>0</v>
      </c>
      <c r="F19" s="426"/>
      <c r="G19" s="426"/>
      <c r="H19" s="97"/>
      <c r="J19" s="543">
        <v>1</v>
      </c>
    </row>
    <row r="20" spans="1:10" ht="26.25">
      <c r="A20" s="219"/>
      <c r="B20" s="427" t="str">
        <f>VLOOKUP($J20,'Tableau de correspondance'!$A$7:$DY$156,2)</f>
        <v>5.1.2</v>
      </c>
      <c r="C20" s="540" t="str">
        <f>VLOOKUP($J20,'Tableau de correspondance'!$A$7:$DY$156,5)</f>
        <v>Garantir la pertinence, l’adéquation et l’efficacité de la politique de sécurité de l’information, réexaminer la politique à intervalles fixés préalablement ou en cas de changements majeurs.</v>
      </c>
      <c r="D20" s="541">
        <f ca="1">VLOOKUP($J20,'Tableau de correspondance'!$A$7:$DY$156,128)</f>
        <v>0</v>
      </c>
      <c r="E20" s="541" t="str">
        <f ca="1">VLOOKUP($J20,'Tableau de correspondance'!$A$7:$DY$156,129)</f>
        <v>-</v>
      </c>
      <c r="F20" s="426"/>
      <c r="G20" s="426"/>
      <c r="H20" s="97"/>
      <c r="J20" s="543">
        <v>2</v>
      </c>
    </row>
    <row r="21" spans="1:10" ht="15">
      <c r="A21" s="219"/>
      <c r="B21" s="427" t="str">
        <f>VLOOKUP($J21,'Tableau de correspondance'!$A$7:$DY$156,2)</f>
        <v>6.1.1</v>
      </c>
      <c r="C21" s="540" t="str">
        <f>VLOOKUP($J21,'Tableau de correspondance'!$A$7:$DY$156,5)</f>
        <v>Définir clairement toutes les responsabilités en matière de sécurité de l’information.</v>
      </c>
      <c r="D21" s="541">
        <f ca="1">VLOOKUP($J21,'Tableau de correspondance'!$A$7:$DY$156,128)</f>
        <v>1</v>
      </c>
      <c r="E21" s="541">
        <f ca="1">VLOOKUP($J21,'Tableau de correspondance'!$A$7:$DY$156,129)</f>
        <v>0</v>
      </c>
      <c r="F21" s="426"/>
      <c r="G21" s="426"/>
      <c r="H21" s="97"/>
      <c r="J21" s="543">
        <v>3</v>
      </c>
    </row>
    <row r="22" spans="1:10" ht="26.25">
      <c r="A22" s="219"/>
      <c r="B22" s="427" t="str">
        <f>VLOOKUP($J22,'Tableau de correspondance'!$A$7:$DY$156,2)</f>
        <v>6.1.2</v>
      </c>
      <c r="C22" s="540" t="str">
        <f>VLOOKUP($J22,'Tableau de correspondance'!$A$7:$DY$156,5)</f>
        <v>Séparer les tâches et les domaines de responsabilité pour réduire les occasions de modification ou de mauvais usage non autorisé(e) ou involontaire des biens de l’organisme.</v>
      </c>
      <c r="D22" s="541">
        <f ca="1">VLOOKUP($J22,'Tableau de correspondance'!$A$7:$DY$156,128)</f>
        <v>1</v>
      </c>
      <c r="E22" s="541">
        <f ca="1">VLOOKUP($J22,'Tableau de correspondance'!$A$7:$DY$156,129)</f>
        <v>0</v>
      </c>
      <c r="F22" s="426"/>
      <c r="G22" s="426"/>
      <c r="H22" s="97"/>
      <c r="J22" s="543">
        <v>4</v>
      </c>
    </row>
    <row r="23" spans="1:10" ht="15">
      <c r="A23" s="219"/>
      <c r="B23" s="427" t="str">
        <f>VLOOKUP($J23,'Tableau de correspondance'!$A$7:$DY$156,2)</f>
        <v>6.1.3</v>
      </c>
      <c r="C23" s="540" t="str">
        <f>VLOOKUP($J23,'Tableau de correspondance'!$A$7:$DY$156,5)</f>
        <v>Mettre en place des relations appropriées avec les autorités compétentes.</v>
      </c>
      <c r="D23" s="541">
        <f ca="1">VLOOKUP($J23,'Tableau de correspondance'!$A$7:$DY$156,128)</f>
        <v>1</v>
      </c>
      <c r="E23" s="541">
        <f ca="1">VLOOKUP($J23,'Tableau de correspondance'!$A$7:$DY$156,129)</f>
        <v>0</v>
      </c>
      <c r="F23" s="426"/>
      <c r="G23" s="426"/>
      <c r="H23" s="97"/>
      <c r="J23" s="543">
        <v>5</v>
      </c>
    </row>
    <row r="24" spans="1:10" ht="26.25">
      <c r="A24" s="219"/>
      <c r="B24" s="427" t="str">
        <f>VLOOKUP($J24,'Tableau de correspondance'!$A$7:$DY$156,2)</f>
        <v>6.1.4</v>
      </c>
      <c r="C24" s="540" t="str">
        <f>VLOOKUP($J24,'Tableau de correspondance'!$A$7:$DY$156,5)</f>
        <v>Entretenir des contacts appropriés avec des groupes de spécialistes, des forums spécialisés dans la sécurité et des associations professionnelles.</v>
      </c>
      <c r="D24" s="541">
        <f ca="1">VLOOKUP($J24,'Tableau de correspondance'!$A$7:$DY$156,128)</f>
        <v>1</v>
      </c>
      <c r="E24" s="541">
        <f ca="1">VLOOKUP($J24,'Tableau de correspondance'!$A$7:$DY$156,129)</f>
        <v>0</v>
      </c>
      <c r="F24" s="426"/>
      <c r="G24" s="426"/>
      <c r="H24" s="97"/>
      <c r="J24" s="543">
        <v>6</v>
      </c>
    </row>
    <row r="25" spans="1:10" ht="15">
      <c r="A25" s="219"/>
      <c r="B25" s="427" t="str">
        <f>VLOOKUP($J25,'Tableau de correspondance'!$A$7:$DY$156,2)</f>
        <v>6.1.5</v>
      </c>
      <c r="C25" s="540" t="str">
        <f>VLOOKUP($J25,'Tableau de correspondance'!$A$7:$DY$156,5)</f>
        <v>Considérer la sécurité de l'information dans la gestion de projet, quel que soit le type de projet concerné</v>
      </c>
      <c r="D25" s="541">
        <f ca="1">VLOOKUP($J25,'Tableau de correspondance'!$A$7:$DY$156,128)</f>
        <v>0</v>
      </c>
      <c r="E25" s="541" t="str">
        <f ca="1">VLOOKUP($J25,'Tableau de correspondance'!$A$7:$DY$156,129)</f>
        <v>-</v>
      </c>
      <c r="F25" s="426"/>
      <c r="G25" s="426"/>
      <c r="H25" s="97"/>
      <c r="J25" s="543">
        <v>7</v>
      </c>
    </row>
    <row r="26" spans="1:10" ht="26.25">
      <c r="A26" s="219"/>
      <c r="B26" s="427" t="str">
        <f>VLOOKUP($J26,'Tableau de correspondance'!$A$7:$DY$156,2)</f>
        <v>6.2.1</v>
      </c>
      <c r="C26" s="540" t="str">
        <f>VLOOKUP($J26,'Tableau de correspondance'!$A$7:$DY$156,5)</f>
        <v>Mettre en place une procédure formelle et des mesures de sécurité appropriées pour assurer une protection contre le risque lié à l’utilisation d’appareils informatiques et de communication mobiles.</v>
      </c>
      <c r="D26" s="541">
        <f ca="1">VLOOKUP($J26,'Tableau de correspondance'!$A$7:$DY$156,128)</f>
        <v>1</v>
      </c>
      <c r="E26" s="541">
        <f ca="1">VLOOKUP($J26,'Tableau de correspondance'!$A$7:$DY$156,129)</f>
        <v>0</v>
      </c>
      <c r="F26" s="426"/>
      <c r="G26" s="426"/>
      <c r="H26" s="97"/>
      <c r="J26" s="543">
        <v>8</v>
      </c>
    </row>
    <row r="27" spans="1:10" ht="15">
      <c r="A27" s="219"/>
      <c r="B27" s="427" t="str">
        <f>VLOOKUP($J27,'Tableau de correspondance'!$A$7:$DY$156,2)</f>
        <v>6.2.2</v>
      </c>
      <c r="C27" s="540" t="str">
        <f>VLOOKUP($J27,'Tableau de correspondance'!$A$7:$DY$156,5)</f>
        <v>Élaborer et de mettre en oeuvre une politique, des procédures et des programmes opérationnels spécifiques au télétravail.</v>
      </c>
      <c r="D27" s="541">
        <f ca="1">VLOOKUP($J27,'Tableau de correspondance'!$A$7:$DY$156,128)</f>
        <v>1</v>
      </c>
      <c r="E27" s="541">
        <f ca="1">VLOOKUP($J27,'Tableau de correspondance'!$A$7:$DY$156,129)</f>
        <v>0</v>
      </c>
      <c r="F27" s="426"/>
      <c r="G27" s="426"/>
      <c r="H27" s="97"/>
      <c r="J27" s="543">
        <v>9</v>
      </c>
    </row>
    <row r="28" spans="1:10" ht="51.75">
      <c r="A28" s="219"/>
      <c r="B28" s="427" t="str">
        <f>VLOOKUP($J28,'Tableau de correspondance'!$A$7:$DY$156,2)</f>
        <v>7.1.1</v>
      </c>
      <c r="C28" s="540" t="str">
        <f>VLOOKUP($J28,'Tableau de correspondance'!$A$7:$DY$156,5)</f>
        <v>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v>
      </c>
      <c r="D28" s="541">
        <f ca="1">VLOOKUP($J28,'Tableau de correspondance'!$A$7:$DY$156,128)</f>
        <v>1</v>
      </c>
      <c r="E28" s="541">
        <f ca="1">VLOOKUP($J28,'Tableau de correspondance'!$A$7:$DY$156,129)</f>
        <v>0</v>
      </c>
      <c r="F28" s="426"/>
      <c r="G28" s="426"/>
      <c r="H28" s="97"/>
      <c r="J28" s="543">
        <v>10</v>
      </c>
    </row>
    <row r="29" spans="1:10" ht="39">
      <c r="A29" s="219"/>
      <c r="B29" s="427" t="str">
        <f>VLOOKUP($J29,'Tableau de correspondance'!$A$7:$DY$156,2)</f>
        <v>7.1.2</v>
      </c>
      <c r="C29" s="540" t="str">
        <f>VLOOKUP($J29,'Tableau de correspondance'!$A$7:$DY$156,5)</f>
        <v>Dans le cadre de leurs obligations contractuelles, que les salariés, contractants et utilisateurs tiers se mettent d’accord sur les modalités du contrat d’embauche les liants et le signe. Que ce contrat 
définit les responsabilités de l’organisme et de l’autre partie quant à la sécurité de l’information.</v>
      </c>
      <c r="D29" s="541">
        <f ca="1">VLOOKUP($J29,'Tableau de correspondance'!$A$7:$DY$156,128)</f>
        <v>1</v>
      </c>
      <c r="E29" s="541">
        <f ca="1">VLOOKUP($J29,'Tableau de correspondance'!$A$7:$DY$156,129)</f>
        <v>0</v>
      </c>
      <c r="F29" s="426"/>
      <c r="G29" s="426"/>
      <c r="H29" s="97"/>
      <c r="J29" s="543">
        <v>11</v>
      </c>
    </row>
    <row r="30" spans="1:10" ht="26.25">
      <c r="A30" s="219"/>
      <c r="B30" s="427" t="str">
        <f>VLOOKUP($J30,'Tableau de correspondance'!$A$7:$DY$156,2)</f>
        <v>7.2.1</v>
      </c>
      <c r="C30" s="540" t="str">
        <f>VLOOKUP($J30,'Tableau de correspondance'!$A$7:$DY$156,5)</f>
        <v>La direction demande aux salariés, contractants et utilisateurs tiers d’appliquer les règles de sécurité conformément aux politiques et procédures établies de l’organisme.</v>
      </c>
      <c r="D30" s="541">
        <f ca="1">VLOOKUP($J30,'Tableau de correspondance'!$A$7:$DY$156,128)</f>
        <v>1</v>
      </c>
      <c r="E30" s="541">
        <f ca="1">VLOOKUP($J30,'Tableau de correspondance'!$A$7:$DY$156,129)</f>
        <v>0</v>
      </c>
      <c r="F30" s="426"/>
      <c r="G30" s="426"/>
      <c r="H30" s="97"/>
      <c r="J30" s="543">
        <v>12</v>
      </c>
    </row>
    <row r="31" spans="1:10" ht="39">
      <c r="A31" s="219"/>
      <c r="B31" s="427" t="str">
        <f>VLOOKUP($J31,'Tableau de correspondance'!$A$7:$DY$156,2)</f>
        <v>7.2.2</v>
      </c>
      <c r="C31" s="540" t="str">
        <f>VLOOKUP($J31,'Tableau de correspondance'!$A$7:$DY$156,5)</f>
        <v>L’ensemble des salariés d’un organisme et, le cas échéant, les contractants et utilisateurs tiers suivent une formation adaptée sur la sensibilisation et reçoivent régulièrement les mises à jour 
des politiques et procédures de l’organisme, pertinentes pour leurs fonctions.</v>
      </c>
      <c r="D31" s="541">
        <f ca="1">VLOOKUP($J31,'Tableau de correspondance'!$A$7:$DY$156,128)</f>
        <v>0</v>
      </c>
      <c r="E31" s="541" t="str">
        <f ca="1">VLOOKUP($J31,'Tableau de correspondance'!$A$7:$DY$156,129)</f>
        <v>-</v>
      </c>
      <c r="F31" s="426"/>
      <c r="G31" s="426"/>
      <c r="H31" s="97"/>
      <c r="J31" s="543">
        <v>13</v>
      </c>
    </row>
    <row r="32" spans="1:10" ht="15">
      <c r="A32" s="219"/>
      <c r="B32" s="427" t="str">
        <f>VLOOKUP($J32,'Tableau de correspondance'!$A$7:$DY$156,2)</f>
        <v>7.2.3</v>
      </c>
      <c r="C32" s="540" t="str">
        <f>VLOOKUP($J32,'Tableau de correspondance'!$A$7:$DY$156,5)</f>
        <v>Élaborer un processus disciplinaire formel pour les salariés ayant enfreint les règles de sécurité.</v>
      </c>
      <c r="D32" s="541">
        <f ca="1">VLOOKUP($J32,'Tableau de correspondance'!$A$7:$DY$156,128)</f>
        <v>1</v>
      </c>
      <c r="E32" s="541">
        <f ca="1">VLOOKUP($J32,'Tableau de correspondance'!$A$7:$DY$156,129)</f>
        <v>0</v>
      </c>
      <c r="F32" s="426"/>
      <c r="G32" s="426"/>
      <c r="H32" s="97"/>
      <c r="J32" s="543">
        <v>14</v>
      </c>
    </row>
    <row r="33" spans="1:10" ht="15">
      <c r="A33" s="219"/>
      <c r="B33" s="427" t="str">
        <f>VLOOKUP($J33,'Tableau de correspondance'!$A$7:$DY$156,2)</f>
        <v>7.3.1</v>
      </c>
      <c r="C33" s="540" t="str">
        <f>VLOOKUP($J33,'Tableau de correspondance'!$A$7:$DY$156,5)</f>
        <v>Les responsabilités relatives aux fins ou aux modifications de contrats soient clairement définies et attribuées.</v>
      </c>
      <c r="D33" s="541">
        <f ca="1">VLOOKUP($J33,'Tableau de correspondance'!$A$7:$DY$156,128)</f>
        <v>1</v>
      </c>
      <c r="E33" s="541">
        <f ca="1">VLOOKUP($J33,'Tableau de correspondance'!$A$7:$DY$156,129)</f>
        <v>0</v>
      </c>
      <c r="F33" s="426"/>
      <c r="G33" s="426"/>
      <c r="H33" s="97"/>
      <c r="J33" s="543">
        <v>15</v>
      </c>
    </row>
    <row r="34" spans="1:10" ht="15">
      <c r="A34" s="219"/>
      <c r="B34" s="427" t="str">
        <f>VLOOKUP($J34,'Tableau de correspondance'!$A$7:$DY$156,2)</f>
        <v>8.1.1</v>
      </c>
      <c r="C34" s="540" t="str">
        <f>VLOOKUP($J34,'Tableau de correspondance'!$A$7:$DY$156,5)</f>
        <v>Identifier clairement tous les actifs, de réaliser et de gérer un inventaire de tous les biens importants.</v>
      </c>
      <c r="D34" s="541">
        <f ca="1">VLOOKUP($J34,'Tableau de correspondance'!$A$7:$DY$156,128)</f>
        <v>1</v>
      </c>
      <c r="E34" s="541">
        <f ca="1">VLOOKUP($J34,'Tableau de correspondance'!$A$7:$DY$156,129)</f>
        <v>0</v>
      </c>
      <c r="F34" s="426"/>
      <c r="G34" s="426"/>
      <c r="H34" s="97"/>
      <c r="J34" s="543">
        <v>16</v>
      </c>
    </row>
    <row r="35" spans="1:10" ht="15">
      <c r="A35" s="219"/>
      <c r="B35" s="427" t="str">
        <f>VLOOKUP($J35,'Tableau de correspondance'!$A$7:$DY$156,2)</f>
        <v>8.1.2</v>
      </c>
      <c r="C35" s="540" t="str">
        <f>VLOOKUP($J35,'Tableau de correspondance'!$A$7:$DY$156,5)</f>
        <v>Attribuer la propriété de chaque information et moyens de traitement de l’information à une partie définie de l’organisme.</v>
      </c>
      <c r="D35" s="541">
        <f ca="1">VLOOKUP($J35,'Tableau de correspondance'!$A$7:$DY$156,128)</f>
        <v>1</v>
      </c>
      <c r="E35" s="541">
        <f ca="1">VLOOKUP($J35,'Tableau de correspondance'!$A$7:$DY$156,129)</f>
        <v>0</v>
      </c>
      <c r="F35" s="426"/>
      <c r="G35" s="426"/>
      <c r="H35" s="97"/>
      <c r="J35" s="543">
        <v>17</v>
      </c>
    </row>
    <row r="36" spans="1:10" ht="26.25">
      <c r="A36" s="219"/>
      <c r="B36" s="427" t="str">
        <f>VLOOKUP($J36,'Tableau de correspondance'!$A$7:$DY$156,2)</f>
        <v>8.1.3</v>
      </c>
      <c r="C36" s="540" t="str">
        <f>VLOOKUP($J36,'Tableau de correspondance'!$A$7:$DY$156,5)</f>
        <v>Identifier, de documenter et de mettre en oeuvre des règles permettant l’utilisation correcte de l’information et des biens associés aux moyens de traitement de l’information.</v>
      </c>
      <c r="D36" s="541">
        <f ca="1">VLOOKUP($J36,'Tableau de correspondance'!$A$7:$DY$156,128)</f>
        <v>1</v>
      </c>
      <c r="E36" s="541">
        <f ca="1">VLOOKUP($J36,'Tableau de correspondance'!$A$7:$DY$156,129)</f>
        <v>0</v>
      </c>
      <c r="F36" s="426"/>
      <c r="G36" s="426"/>
      <c r="H36" s="97"/>
      <c r="J36" s="543">
        <v>18</v>
      </c>
    </row>
    <row r="37" spans="1:10" ht="26.25">
      <c r="A37" s="219"/>
      <c r="B37" s="427" t="str">
        <f>VLOOKUP($J37,'Tableau de correspondance'!$A$7:$DY$156,2)</f>
        <v>8.1.4</v>
      </c>
      <c r="C37" s="540" t="str">
        <f>VLOOKUP($J37,'Tableau de correspondance'!$A$7:$DY$156,5)</f>
        <v>Tous les salariés, contractants et utilisateurs tiers restituent la totalité des biens de l’organisme qu’ils ont en leur possession à la fin de leur période d’emploi, contrat ou accord.</v>
      </c>
      <c r="D37" s="541">
        <f ca="1">VLOOKUP($J37,'Tableau de correspondance'!$A$7:$DY$156,128)</f>
        <v>1</v>
      </c>
      <c r="E37" s="541">
        <f ca="1">VLOOKUP($J37,'Tableau de correspondance'!$A$7:$DY$156,129)</f>
        <v>0</v>
      </c>
      <c r="F37" s="426"/>
      <c r="G37" s="426"/>
      <c r="H37" s="97"/>
      <c r="J37" s="543">
        <v>19</v>
      </c>
    </row>
    <row r="38" spans="1:10" ht="15">
      <c r="A38" s="219"/>
      <c r="B38" s="427" t="str">
        <f>VLOOKUP($J38,'Tableau de correspondance'!$A$7:$DY$156,2)</f>
        <v>8.2.1</v>
      </c>
      <c r="C38" s="540" t="str">
        <f>VLOOKUP($J38,'Tableau de correspondance'!$A$7:$DY$156,5)</f>
        <v>Classer les informations en termes de valeur, d’exigences légales, de sensibilité et de criticité.</v>
      </c>
      <c r="D38" s="541">
        <f ca="1">VLOOKUP($J38,'Tableau de correspondance'!$A$7:$DY$156,128)</f>
        <v>0</v>
      </c>
      <c r="E38" s="541" t="str">
        <f ca="1">VLOOKUP($J38,'Tableau de correspondance'!$A$7:$DY$156,129)</f>
        <v>-</v>
      </c>
      <c r="F38" s="426"/>
      <c r="G38" s="426"/>
      <c r="H38" s="97"/>
      <c r="J38" s="543">
        <v>20</v>
      </c>
    </row>
    <row r="39" spans="1:10" ht="26.25">
      <c r="A39" s="219"/>
      <c r="B39" s="427" t="str">
        <f>VLOOKUP($J39,'Tableau de correspondance'!$A$7:$DY$156,2)</f>
        <v>8.2.2</v>
      </c>
      <c r="C39" s="540" t="str">
        <f>VLOOKUP($J39,'Tableau de correspondance'!$A$7:$DY$156,5)</f>
        <v>Élaborer et de mettre en oeuvre un ensemble approprié de procédures pour le marquage des actifs, conformément au plan de classification adopté par l’organisme.</v>
      </c>
      <c r="D39" s="541">
        <f ca="1">VLOOKUP($J39,'Tableau de correspondance'!$A$7:$DY$156,128)</f>
        <v>0</v>
      </c>
      <c r="E39" s="541" t="str">
        <f ca="1">VLOOKUP($J39,'Tableau de correspondance'!$A$7:$DY$156,129)</f>
        <v>-</v>
      </c>
      <c r="F39" s="426"/>
      <c r="G39" s="426"/>
      <c r="H39" s="97"/>
      <c r="J39" s="543">
        <v>21</v>
      </c>
    </row>
    <row r="40" spans="1:10" ht="26.25">
      <c r="A40" s="219"/>
      <c r="B40" s="427" t="str">
        <f>VLOOKUP($J40,'Tableau de correspondance'!$A$7:$DY$156,2)</f>
        <v>8.2.3</v>
      </c>
      <c r="C40" s="540" t="str">
        <f>VLOOKUP($J40,'Tableau de correspondance'!$A$7:$DY$156,5)</f>
        <v>Élaborer et de mettre en oeuvre un ensemble approprié de procédures pour le traitement de l’information, conformément au plan de classification adopté par l’organisme.</v>
      </c>
      <c r="D40" s="541">
        <f ca="1">VLOOKUP($J40,'Tableau de correspondance'!$A$7:$DY$156,128)</f>
        <v>0</v>
      </c>
      <c r="E40" s="541" t="str">
        <f ca="1">VLOOKUP($J40,'Tableau de correspondance'!$A$7:$DY$156,129)</f>
        <v>-</v>
      </c>
      <c r="F40" s="426"/>
      <c r="G40" s="426"/>
      <c r="H40" s="97"/>
      <c r="J40" s="543">
        <v>22</v>
      </c>
    </row>
    <row r="41" spans="1:10" ht="15">
      <c r="A41" s="219"/>
      <c r="B41" s="427" t="str">
        <f>VLOOKUP($J41,'Tableau de correspondance'!$A$7:$DY$156,2)</f>
        <v>8.3.1</v>
      </c>
      <c r="C41" s="540" t="str">
        <f>VLOOKUP($J41,'Tableau de correspondance'!$A$7:$DY$156,5)</f>
        <v>Mettre en place des procédures pour la gestion des supports amovibles.</v>
      </c>
      <c r="D41" s="541">
        <f ca="1">VLOOKUP($J41,'Tableau de correspondance'!$A$7:$DY$156,128)</f>
        <v>1</v>
      </c>
      <c r="E41" s="541">
        <f ca="1">VLOOKUP($J41,'Tableau de correspondance'!$A$7:$DY$156,129)</f>
        <v>0</v>
      </c>
      <c r="F41" s="426"/>
      <c r="G41" s="426"/>
      <c r="H41" s="97"/>
      <c r="J41" s="543">
        <v>23</v>
      </c>
    </row>
    <row r="42" spans="1:10" ht="15">
      <c r="A42" s="219"/>
      <c r="B42" s="427" t="str">
        <f>VLOOKUP($J42,'Tableau de correspondance'!$A$7:$DY$156,2)</f>
        <v>8.3.2</v>
      </c>
      <c r="C42" s="540" t="str">
        <f>VLOOKUP($J42,'Tableau de correspondance'!$A$7:$DY$156,5)</f>
        <v>Mettre au rebut de façon sûre les supports qui ne servent plus, en suivant des procédures formelles.</v>
      </c>
      <c r="D42" s="541">
        <f ca="1">VLOOKUP($J42,'Tableau de correspondance'!$A$7:$DY$156,128)</f>
        <v>0</v>
      </c>
      <c r="E42" s="541" t="str">
        <f ca="1">VLOOKUP($J42,'Tableau de correspondance'!$A$7:$DY$156,129)</f>
        <v>-</v>
      </c>
      <c r="F42" s="426"/>
      <c r="G42" s="426"/>
      <c r="H42" s="97"/>
      <c r="J42" s="543">
        <v>24</v>
      </c>
    </row>
    <row r="43" spans="1:10" ht="26.25">
      <c r="A43" s="219"/>
      <c r="B43" s="427" t="str">
        <f>VLOOKUP($J43,'Tableau de correspondance'!$A$7:$DY$156,2)</f>
        <v>8.3.3</v>
      </c>
      <c r="C43" s="540" t="str">
        <f>VLOOKUP($J43,'Tableau de correspondance'!$A$7:$DY$156,5)</f>
        <v>Établir des procédures de manipulation et de stockage des informations pour protéger ces informations d’une divulgation non autorisée ou d’un mauvais usage.</v>
      </c>
      <c r="D43" s="541">
        <f ca="1">VLOOKUP($J43,'Tableau de correspondance'!$A$7:$DY$156,128)</f>
        <v>0</v>
      </c>
      <c r="E43" s="541" t="str">
        <f ca="1">VLOOKUP($J43,'Tableau de correspondance'!$A$7:$DY$156,129)</f>
        <v>-</v>
      </c>
      <c r="F43" s="426"/>
      <c r="G43" s="426"/>
      <c r="H43" s="97"/>
      <c r="J43" s="543">
        <v>25</v>
      </c>
    </row>
    <row r="44" spans="1:10" ht="26.25">
      <c r="A44" s="219"/>
      <c r="B44" s="427" t="str">
        <f>VLOOKUP($J44,'Tableau de correspondance'!$A$7:$DY$156,2)</f>
        <v>9.1.1</v>
      </c>
      <c r="C44" s="540" t="str">
        <f>VLOOKUP($J44,'Tableau de correspondance'!$A$7:$DY$156,5)</f>
        <v>Établir, de documenter et de réexaminer une politique de contrôle d’accès sur la base des exigences d’exploitation et de sécurité.</v>
      </c>
      <c r="D44" s="541">
        <f ca="1">VLOOKUP($J44,'Tableau de correspondance'!$A$7:$DY$156,128)</f>
        <v>1</v>
      </c>
      <c r="E44" s="541">
        <f ca="1">VLOOKUP($J44,'Tableau de correspondance'!$A$7:$DY$156,129)</f>
        <v>0</v>
      </c>
      <c r="F44" s="426"/>
      <c r="G44" s="426"/>
      <c r="H44" s="97"/>
      <c r="J44" s="543">
        <v>26</v>
      </c>
    </row>
    <row r="45" spans="1:10" ht="26.25">
      <c r="A45" s="219"/>
      <c r="B45" s="427" t="str">
        <f>VLOOKUP($J45,'Tableau de correspondance'!$A$7:$DY$156,2)</f>
        <v>9.1.2</v>
      </c>
      <c r="C45" s="540" t="str">
        <f>VLOOKUP($J45,'Tableau de correspondance'!$A$7:$DY$156,5)</f>
        <v>Les utilisateurs ont uniquement accès au réseau et aux services réseau pour lesquels ils ont spécifiquement reçu une autorisation</v>
      </c>
      <c r="D45" s="541">
        <f ca="1">VLOOKUP($J45,'Tableau de correspondance'!$A$7:$DY$156,128)</f>
        <v>1</v>
      </c>
      <c r="E45" s="541">
        <f ca="1">VLOOKUP($J45,'Tableau de correspondance'!$A$7:$DY$156,129)</f>
        <v>0</v>
      </c>
      <c r="F45" s="426"/>
      <c r="G45" s="426"/>
      <c r="H45" s="97"/>
      <c r="J45" s="543">
        <v>27</v>
      </c>
    </row>
    <row r="46" spans="1:10" ht="26.25">
      <c r="A46" s="219"/>
      <c r="B46" s="427" t="str">
        <f>VLOOKUP($J46,'Tableau de correspondance'!$A$7:$DY$156,2)</f>
        <v>9.2.1</v>
      </c>
      <c r="C46" s="540" t="str">
        <f>VLOOKUP($J46,'Tableau de correspondance'!$A$7:$DY$156,5)</f>
        <v>Définir une procédure formelle d’enregistrement et de désinscription des utilisateurs destinée à accorder et à supprimer l’accès à tous les systèmes et services d’information.</v>
      </c>
      <c r="D46" s="541">
        <f ca="1">VLOOKUP($J46,'Tableau de correspondance'!$A$7:$DY$156,128)</f>
        <v>1</v>
      </c>
      <c r="E46" s="541">
        <f ca="1">VLOOKUP($J46,'Tableau de correspondance'!$A$7:$DY$156,129)</f>
        <v>0</v>
      </c>
      <c r="F46" s="426"/>
      <c r="G46" s="426"/>
      <c r="H46" s="97"/>
      <c r="J46" s="543">
        <v>28</v>
      </c>
    </row>
    <row r="47" spans="1:10" ht="26.25">
      <c r="A47" s="219"/>
      <c r="B47" s="427" t="str">
        <f>VLOOKUP($J47,'Tableau de correspondance'!$A$7:$DY$156,2)</f>
        <v>9.2.2</v>
      </c>
      <c r="C47" s="540" t="str">
        <f>VLOOKUP($J47,'Tableau de correspondance'!$A$7:$DY$156,5)</f>
        <v>Etablir un processus formel de distribution des accès aux utilisateurs afin d'attribuer ou de retirer des droits d'accès à tous types d'utilisateurs sur l'ensemble des services du SI</v>
      </c>
      <c r="D47" s="541">
        <f ca="1">VLOOKUP($J47,'Tableau de correspondance'!$A$7:$DY$156,128)</f>
        <v>1</v>
      </c>
      <c r="E47" s="541">
        <f ca="1">VLOOKUP($J47,'Tableau de correspondance'!$A$7:$DY$156,129)</f>
        <v>0</v>
      </c>
      <c r="F47" s="426"/>
      <c r="G47" s="426"/>
      <c r="H47" s="97"/>
      <c r="J47" s="543">
        <v>29</v>
      </c>
    </row>
    <row r="48" spans="1:10" ht="15">
      <c r="A48" s="219"/>
      <c r="B48" s="427" t="str">
        <f>VLOOKUP($J48,'Tableau de correspondance'!$A$7:$DY$156,2)</f>
        <v>9.2.3</v>
      </c>
      <c r="C48" s="540" t="str">
        <f>VLOOKUP($J48,'Tableau de correspondance'!$A$7:$DY$156,5)</f>
        <v>Restreindre et de contrôler l’attribution et l’utilisation des privilèges.</v>
      </c>
      <c r="D48" s="541">
        <f ca="1">VLOOKUP($J48,'Tableau de correspondance'!$A$7:$DY$156,128)</f>
        <v>0</v>
      </c>
      <c r="E48" s="541" t="str">
        <f ca="1">VLOOKUP($J48,'Tableau de correspondance'!$A$7:$DY$156,129)</f>
        <v>-</v>
      </c>
      <c r="F48" s="426"/>
      <c r="G48" s="426"/>
      <c r="H48" s="97"/>
      <c r="J48" s="543">
        <v>30</v>
      </c>
    </row>
    <row r="49" spans="1:10" ht="15">
      <c r="A49" s="219"/>
      <c r="B49" s="427" t="str">
        <f>VLOOKUP($J49,'Tableau de correspondance'!$A$7:$DY$156,2)</f>
        <v>9.2.4</v>
      </c>
      <c r="C49" s="540" t="str">
        <f>VLOOKUP($J49,'Tableau de correspondance'!$A$7:$DY$156,5)</f>
        <v>L’attribution des informations secrètes d'authentification doit être réalisée dans le cadre d’un processus formel.</v>
      </c>
      <c r="D49" s="541">
        <f ca="1">VLOOKUP($J49,'Tableau de correspondance'!$A$7:$DY$156,128)</f>
        <v>0</v>
      </c>
      <c r="E49" s="541" t="str">
        <f ca="1">VLOOKUP($J49,'Tableau de correspondance'!$A$7:$DY$156,129)</f>
        <v>-</v>
      </c>
      <c r="F49" s="426"/>
      <c r="G49" s="426"/>
      <c r="H49" s="97"/>
      <c r="J49" s="543">
        <v>31</v>
      </c>
    </row>
    <row r="50" spans="1:10" ht="15">
      <c r="A50" s="219"/>
      <c r="B50" s="427" t="str">
        <f>VLOOKUP($J50,'Tableau de correspondance'!$A$7:$DY$156,2)</f>
        <v>9.2.5</v>
      </c>
      <c r="C50" s="540" t="str">
        <f>VLOOKUP($J50,'Tableau de correspondance'!$A$7:$DY$156,5)</f>
        <v>La direction revoie les droits d’accès utilisateurs à intervalles réguliers par le biais d’un processus formel.</v>
      </c>
      <c r="D50" s="541">
        <f ca="1">VLOOKUP($J50,'Tableau de correspondance'!$A$7:$DY$156,128)</f>
        <v>0</v>
      </c>
      <c r="E50" s="541" t="str">
        <f ca="1">VLOOKUP($J50,'Tableau de correspondance'!$A$7:$DY$156,129)</f>
        <v>-</v>
      </c>
      <c r="F50" s="426"/>
      <c r="G50" s="426"/>
      <c r="H50" s="97"/>
      <c r="J50" s="543">
        <v>32</v>
      </c>
    </row>
    <row r="51" spans="1:10" ht="39">
      <c r="A51" s="219"/>
      <c r="B51" s="427" t="str">
        <f>VLOOKUP($J51,'Tableau de correspondance'!$A$7:$DY$156,2)</f>
        <v>9.2.6</v>
      </c>
      <c r="C51" s="540" t="str">
        <f>VLOOKUP($J51,'Tableau de correspondance'!$A$7:$DY$156,5)</f>
        <v>Les droits d’accès de l’ensemble des salariés, contractants et utilisateurs tiers à l’information et aux moyens de traitement de l’information soient supprimés à la fin de leur période d’emploi, 
ou modifiés en cas de modification du contrat ou de l’accord.</v>
      </c>
      <c r="D51" s="541">
        <f ca="1">VLOOKUP($J51,'Tableau de correspondance'!$A$7:$DY$156,128)</f>
        <v>0</v>
      </c>
      <c r="E51" s="541" t="str">
        <f ca="1">VLOOKUP($J51,'Tableau de correspondance'!$A$7:$DY$156,129)</f>
        <v>-</v>
      </c>
      <c r="F51" s="426"/>
      <c r="G51" s="426"/>
      <c r="H51" s="97"/>
      <c r="J51" s="543">
        <v>33</v>
      </c>
    </row>
    <row r="52" spans="1:10" ht="15">
      <c r="A52" s="219"/>
      <c r="B52" s="427" t="str">
        <f>VLOOKUP($J52,'Tableau de correspondance'!$A$7:$DY$156,2)</f>
        <v>9.3.1</v>
      </c>
      <c r="C52" s="540" t="str">
        <f>VLOOKUP($J52,'Tableau de correspondance'!$A$7:$DY$156,5)</f>
        <v>Les utilisateurs suivent les pratiques de l'organisation pou l'utilisation des informations secrètes d'authentification</v>
      </c>
      <c r="D52" s="541">
        <f ca="1">VLOOKUP($J52,'Tableau de correspondance'!$A$7:$DY$156,128)</f>
        <v>1</v>
      </c>
      <c r="E52" s="541">
        <f ca="1">VLOOKUP($J52,'Tableau de correspondance'!$A$7:$DY$156,129)</f>
        <v>1</v>
      </c>
      <c r="F52" s="426"/>
      <c r="G52" s="426"/>
      <c r="H52" s="97"/>
      <c r="J52" s="543">
        <v>34</v>
      </c>
    </row>
    <row r="53" spans="1:10" ht="26.25">
      <c r="A53" s="219"/>
      <c r="B53" s="427" t="str">
        <f>VLOOKUP($J53,'Tableau de correspondance'!$A$7:$DY$156,2)</f>
        <v>9.4.1</v>
      </c>
      <c r="C53" s="540" t="str">
        <f>VLOOKUP($J53,'Tableau de correspondance'!$A$7:$DY$156,5)</f>
        <v>Pour les utilisateurs et le personnel chargé de l’assistance technique, restreindre l’accès aux informations et aux fonctions applicatives conformément à la politique de contrôle d’accès.</v>
      </c>
      <c r="D53" s="541">
        <f ca="1">VLOOKUP($J53,'Tableau de correspondance'!$A$7:$DY$156,128)</f>
        <v>1</v>
      </c>
      <c r="E53" s="541">
        <f ca="1">VLOOKUP($J53,'Tableau de correspondance'!$A$7:$DY$156,129)</f>
        <v>1</v>
      </c>
      <c r="F53" s="426"/>
      <c r="G53" s="426"/>
      <c r="H53" s="97"/>
      <c r="J53" s="543">
        <v>35</v>
      </c>
    </row>
    <row r="54" spans="1:10" ht="15">
      <c r="A54" s="219"/>
      <c r="B54" s="427" t="str">
        <f>VLOOKUP($J54,'Tableau de correspondance'!$A$7:$DY$156,2)</f>
        <v>9.4.2</v>
      </c>
      <c r="C54" s="540" t="str">
        <f>VLOOKUP($J54,'Tableau de correspondance'!$A$7:$DY$156,5)</f>
        <v>L’accès aux systèmes d’exploitation soit soumis à une procédure sécurisée d’ouverture de session.</v>
      </c>
      <c r="D54" s="541">
        <f ca="1">VLOOKUP($J54,'Tableau de correspondance'!$A$7:$DY$156,128)</f>
        <v>1</v>
      </c>
      <c r="E54" s="541">
        <f ca="1">VLOOKUP($J54,'Tableau de correspondance'!$A$7:$DY$156,129)</f>
        <v>1</v>
      </c>
      <c r="F54" s="426"/>
      <c r="G54" s="426"/>
      <c r="H54" s="97"/>
      <c r="J54" s="543">
        <v>36</v>
      </c>
    </row>
    <row r="55" spans="1:10" ht="15">
      <c r="A55" s="219"/>
      <c r="B55" s="427" t="str">
        <f>VLOOKUP($J55,'Tableau de correspondance'!$A$7:$DY$156,2)</f>
        <v>9.4.3</v>
      </c>
      <c r="C55" s="540" t="str">
        <f>VLOOKUP($J55,'Tableau de correspondance'!$A$7:$DY$156,5)</f>
        <v>Les systèmes qui gèrent les mots de passe soient interactifs et fournissent des mots de passe de qualité.</v>
      </c>
      <c r="D55" s="541">
        <f ca="1">VLOOKUP($J55,'Tableau de correspondance'!$A$7:$DY$156,128)</f>
        <v>1</v>
      </c>
      <c r="E55" s="541">
        <f ca="1">VLOOKUP($J55,'Tableau de correspondance'!$A$7:$DY$156,129)</f>
        <v>1</v>
      </c>
      <c r="F55" s="426"/>
      <c r="G55" s="426"/>
      <c r="H55" s="97"/>
      <c r="J55" s="543">
        <v>37</v>
      </c>
    </row>
    <row r="56" spans="1:10" ht="26.25">
      <c r="A56" s="219"/>
      <c r="B56" s="427" t="str">
        <f>VLOOKUP($J56,'Tableau de correspondance'!$A$7:$DY$156,2)</f>
        <v>9.4.4</v>
      </c>
      <c r="C56" s="540" t="str">
        <f>VLOOKUP($J56,'Tableau de correspondance'!$A$7:$DY$156,5)</f>
        <v>Limiter et de contrôler étroitement l’emploi des programmes utilitaires permettant de contourner les mesures d’un système ou d’une application.</v>
      </c>
      <c r="D56" s="541">
        <f ca="1">VLOOKUP($J56,'Tableau de correspondance'!$A$7:$DY$156,128)</f>
        <v>0</v>
      </c>
      <c r="E56" s="541" t="str">
        <f ca="1">VLOOKUP($J56,'Tableau de correspondance'!$A$7:$DY$156,129)</f>
        <v>-</v>
      </c>
      <c r="F56" s="426"/>
      <c r="G56" s="426"/>
      <c r="H56" s="97"/>
      <c r="J56" s="543">
        <v>38</v>
      </c>
    </row>
    <row r="57" spans="1:10" ht="15">
      <c r="A57" s="219"/>
      <c r="B57" s="427" t="str">
        <f>VLOOKUP($J57,'Tableau de correspondance'!$A$7:$DY$156,2)</f>
        <v>9.4.5</v>
      </c>
      <c r="C57" s="540" t="str">
        <f>VLOOKUP($J57,'Tableau de correspondance'!$A$7:$DY$156,5)</f>
        <v>Restreindre l’accès au code source du programme.</v>
      </c>
      <c r="D57" s="541">
        <f ca="1">VLOOKUP($J57,'Tableau de correspondance'!$A$7:$DY$156,128)</f>
        <v>0</v>
      </c>
      <c r="E57" s="541" t="str">
        <f ca="1">VLOOKUP($J57,'Tableau de correspondance'!$A$7:$DY$156,129)</f>
        <v>-</v>
      </c>
      <c r="F57" s="426"/>
      <c r="G57" s="426"/>
      <c r="H57" s="97"/>
      <c r="J57" s="543">
        <v>39</v>
      </c>
    </row>
    <row r="58" spans="1:10" ht="15">
      <c r="A58" s="219"/>
      <c r="B58" s="427" t="str">
        <f>VLOOKUP($J58,'Tableau de correspondance'!$A$7:$DY$156,2)</f>
        <v>10.1.1</v>
      </c>
      <c r="C58" s="540" t="str">
        <f>VLOOKUP($J58,'Tableau de correspondance'!$A$7:$DY$156,5)</f>
        <v>Élaborer et de mettre en oeuvre une politique d’utilisation des mesures cryptographiques en vue de protéger l’information.</v>
      </c>
      <c r="D58" s="541">
        <f ca="1">VLOOKUP($J58,'Tableau de correspondance'!$A$7:$DY$156,128)</f>
        <v>0</v>
      </c>
      <c r="E58" s="541" t="str">
        <f ca="1">VLOOKUP($J58,'Tableau de correspondance'!$A$7:$DY$156,129)</f>
        <v>-</v>
      </c>
      <c r="F58" s="426"/>
      <c r="G58" s="426"/>
      <c r="H58" s="97"/>
      <c r="J58" s="543">
        <v>40</v>
      </c>
    </row>
    <row r="59" spans="1:10" ht="15">
      <c r="A59" s="219"/>
      <c r="B59" s="427" t="str">
        <f>VLOOKUP($J59,'Tableau de correspondance'!$A$7:$DY$156,2)</f>
        <v>10.1.2</v>
      </c>
      <c r="C59" s="540" t="str">
        <f>VLOOKUP($J59,'Tableau de correspondance'!$A$7:$DY$156,5)</f>
        <v>Qu’une procédure de gestion des clés vienne à l’appui de la politique de l’organisme en matière de chiffrement.</v>
      </c>
      <c r="D59" s="541">
        <f ca="1">VLOOKUP($J59,'Tableau de correspondance'!$A$7:$DY$156,128)</f>
        <v>0</v>
      </c>
      <c r="E59" s="541" t="str">
        <f ca="1">VLOOKUP($J59,'Tableau de correspondance'!$A$7:$DY$156,129)</f>
        <v>-</v>
      </c>
      <c r="F59" s="426"/>
      <c r="G59" s="426"/>
      <c r="H59" s="97"/>
      <c r="J59" s="543">
        <v>41</v>
      </c>
    </row>
    <row r="60" spans="1:10" ht="39">
      <c r="A60" s="219"/>
      <c r="B60" s="427" t="str">
        <f>VLOOKUP($J60,'Tableau de correspondance'!$A$7:$DY$156,2)</f>
        <v>11.1.1</v>
      </c>
      <c r="C60" s="540" t="str">
        <f>VLOOKUP($J60,'Tableau de correspondance'!$A$7:$DY$156,5)</f>
        <v>Protéger les zones contenant des informations et des moyens de traitement de l’information par des périmètres de sécurité (obstacles tels que des murs, des portes avec un contrôle d’accès par cartes, 
ou des bureaux de réception avec personnel d’accueil).</v>
      </c>
      <c r="D60" s="541">
        <f ca="1">VLOOKUP($J60,'Tableau de correspondance'!$A$7:$DY$156,128)</f>
        <v>1</v>
      </c>
      <c r="E60" s="541">
        <f ca="1">VLOOKUP($J60,'Tableau de correspondance'!$A$7:$DY$156,129)</f>
        <v>1</v>
      </c>
      <c r="F60" s="426"/>
      <c r="G60" s="426"/>
      <c r="H60" s="97"/>
      <c r="J60" s="543">
        <v>42</v>
      </c>
    </row>
    <row r="61" spans="1:10" ht="26.25">
      <c r="A61" s="219"/>
      <c r="B61" s="427" t="str">
        <f>VLOOKUP($J61,'Tableau de correspondance'!$A$7:$DY$156,2)</f>
        <v>11.1.2</v>
      </c>
      <c r="C61" s="540" t="str">
        <f>VLOOKUP($J61,'Tableau de correspondance'!$A$7:$DY$156,5)</f>
        <v>Protéger les zones sécurisées par des contrôles à l’entrée adéquats pour s’assurer que seul le personnel habilité soit admis.</v>
      </c>
      <c r="D61" s="541">
        <f ca="1">VLOOKUP($J61,'Tableau de correspondance'!$A$7:$DY$156,128)</f>
        <v>1</v>
      </c>
      <c r="E61" s="541">
        <f ca="1">VLOOKUP($J61,'Tableau de correspondance'!$A$7:$DY$156,129)</f>
        <v>1</v>
      </c>
      <c r="F61" s="426"/>
      <c r="G61" s="426"/>
      <c r="H61" s="97"/>
      <c r="J61" s="543">
        <v>43</v>
      </c>
    </row>
    <row r="62" spans="1:10" ht="15">
      <c r="A62" s="219"/>
      <c r="B62" s="427" t="str">
        <f>VLOOKUP($J62,'Tableau de correspondance'!$A$7:$DY$156,2)</f>
        <v>11.1.3</v>
      </c>
      <c r="C62" s="540" t="str">
        <f>VLOOKUP($J62,'Tableau de correspondance'!$A$7:$DY$156,5)</f>
        <v>Concevoir et d’appliquer des mesures de sécurité physique pour les bureaux, les salles et les équipements.</v>
      </c>
      <c r="D62" s="541">
        <f ca="1">VLOOKUP($J62,'Tableau de correspondance'!$A$7:$DY$156,128)</f>
        <v>1</v>
      </c>
      <c r="E62" s="541">
        <f ca="1">VLOOKUP($J62,'Tableau de correspondance'!$A$7:$DY$156,129)</f>
        <v>1</v>
      </c>
      <c r="F62" s="426"/>
      <c r="G62" s="426"/>
      <c r="H62" s="97"/>
      <c r="J62" s="543">
        <v>44</v>
      </c>
    </row>
    <row r="63" spans="1:10" ht="39">
      <c r="A63" s="219"/>
      <c r="B63" s="427" t="str">
        <f>VLOOKUP($J63,'Tableau de correspondance'!$A$7:$DY$156,2)</f>
        <v>11.1.4</v>
      </c>
      <c r="C63" s="540" t="str">
        <f>VLOOKUP($J63,'Tableau de correspondance'!$A$7:$DY$156,5)</f>
        <v>Concevoir et d’appliquer des mesures de protection physique contre les dommages causés par les incendies, les inondations, les tremblements de terre, les explosions, les troubles civils et autres 
formes de catastrophes naturelles ou de sinistres provoqués par l’homme.</v>
      </c>
      <c r="D63" s="541">
        <f ca="1">VLOOKUP($J63,'Tableau de correspondance'!$A$7:$DY$156,128)</f>
        <v>1</v>
      </c>
      <c r="E63" s="541">
        <f ca="1">VLOOKUP($J63,'Tableau de correspondance'!$A$7:$DY$156,129)</f>
        <v>1</v>
      </c>
      <c r="F63" s="426"/>
      <c r="G63" s="426"/>
      <c r="H63" s="97"/>
      <c r="J63" s="543">
        <v>45</v>
      </c>
    </row>
    <row r="64" spans="1:10" ht="15">
      <c r="A64" s="219"/>
      <c r="B64" s="427" t="str">
        <f>VLOOKUP($J64,'Tableau de correspondance'!$A$7:$DY$156,2)</f>
        <v>11.1.5</v>
      </c>
      <c r="C64" s="540" t="str">
        <f>VLOOKUP($J64,'Tableau de correspondance'!$A$7:$DY$156,5)</f>
        <v>Concevoir et d’appliquer des mesures de protection physique et des directives pour le travail en zone sécurisée.</v>
      </c>
      <c r="D64" s="541">
        <f ca="1">VLOOKUP($J64,'Tableau de correspondance'!$A$7:$DY$156,128)</f>
        <v>0</v>
      </c>
      <c r="E64" s="541" t="str">
        <f ca="1">VLOOKUP($J64,'Tableau de correspondance'!$A$7:$DY$156,129)</f>
        <v>-</v>
      </c>
      <c r="F64" s="426"/>
      <c r="G64" s="426"/>
      <c r="H64" s="97"/>
      <c r="J64" s="543">
        <v>46</v>
      </c>
    </row>
    <row r="65" spans="1:10" ht="39">
      <c r="A65" s="219"/>
      <c r="B65" s="427" t="str">
        <f>VLOOKUP($J65,'Tableau de correspondance'!$A$7:$DY$156,2)</f>
        <v>11.1.6</v>
      </c>
      <c r="C65" s="540" t="str">
        <f>VLOOKUP($J65,'Tableau de correspondance'!$A$7:$DY$156,5)</f>
        <v>Contrôler les points d’accès tels que les zones de livraison/chargement et les autres points par lesquels des personnes non habilitées peuvent pénétrer dans les locaux. Également d’isoler les points 
d’accès, si possible, des moyens de traitement de l’information, de façon à éviter les accès non autorisés.</v>
      </c>
      <c r="D65" s="541">
        <f ca="1">VLOOKUP($J65,'Tableau de correspondance'!$A$7:$DY$156,128)</f>
        <v>0</v>
      </c>
      <c r="E65" s="541" t="str">
        <f ca="1">VLOOKUP($J65,'Tableau de correspondance'!$A$7:$DY$156,129)</f>
        <v>-</v>
      </c>
      <c r="F65" s="426"/>
      <c r="G65" s="426"/>
      <c r="H65" s="97"/>
      <c r="J65" s="543">
        <v>47</v>
      </c>
    </row>
    <row r="66" spans="1:10" ht="26.25">
      <c r="A66" s="219"/>
      <c r="B66" s="427" t="str">
        <f>VLOOKUP($J66,'Tableau de correspondance'!$A$7:$DY$156,2)</f>
        <v>11.2.1</v>
      </c>
      <c r="C66" s="540" t="str">
        <f>VLOOKUP($J66,'Tableau de correspondance'!$A$7:$DY$156,5)</f>
        <v>Situer et de protéger le matériel de manière à réduire les risques de menaces et de dangers environnementaux et les possibilités d’accès non autorisé.</v>
      </c>
      <c r="D66" s="541">
        <f ca="1">VLOOKUP($J66,'Tableau de correspondance'!$A$7:$DY$156,128)</f>
        <v>0</v>
      </c>
      <c r="E66" s="541" t="str">
        <f ca="1">VLOOKUP($J66,'Tableau de correspondance'!$A$7:$DY$156,129)</f>
        <v>-</v>
      </c>
      <c r="F66" s="426"/>
      <c r="G66" s="426"/>
      <c r="H66" s="97"/>
      <c r="J66" s="543">
        <v>48</v>
      </c>
    </row>
    <row r="67" spans="1:10" ht="15">
      <c r="A67" s="219"/>
      <c r="B67" s="427" t="str">
        <f>VLOOKUP($J67,'Tableau de correspondance'!$A$7:$DY$156,2)</f>
        <v>11.2.2</v>
      </c>
      <c r="C67" s="540" t="str">
        <f>VLOOKUP($J67,'Tableau de correspondance'!$A$7:$DY$156,5)</f>
        <v>Protéger le matériel des coupures de courant et autres perturbations dues à une défaillance des services généraux.</v>
      </c>
      <c r="D67" s="541">
        <f ca="1">VLOOKUP($J67,'Tableau de correspondance'!$A$7:$DY$156,128)</f>
        <v>0</v>
      </c>
      <c r="E67" s="541" t="str">
        <f ca="1">VLOOKUP($J67,'Tableau de correspondance'!$A$7:$DY$156,129)</f>
        <v>-</v>
      </c>
      <c r="F67" s="426"/>
      <c r="G67" s="426"/>
      <c r="H67" s="97"/>
      <c r="J67" s="543">
        <v>49</v>
      </c>
    </row>
    <row r="68" spans="1:10" ht="26.25">
      <c r="A68" s="219"/>
      <c r="B68" s="427" t="str">
        <f>VLOOKUP($J68,'Tableau de correspondance'!$A$7:$DY$156,2)</f>
        <v>11.2.3</v>
      </c>
      <c r="C68" s="540" t="str">
        <f>VLOOKUP($J68,'Tableau de correspondance'!$A$7:$DY$156,5)</f>
        <v>Protéger les câbles électriques ou de télécommunications transportant des données contre toute interception ou dommage.</v>
      </c>
      <c r="D68" s="541">
        <f ca="1">VLOOKUP($J68,'Tableau de correspondance'!$A$7:$DY$156,128)</f>
        <v>0</v>
      </c>
      <c r="E68" s="541" t="str">
        <f ca="1">VLOOKUP($J68,'Tableau de correspondance'!$A$7:$DY$156,129)</f>
        <v>-</v>
      </c>
      <c r="F68" s="426"/>
      <c r="G68" s="426"/>
      <c r="H68" s="97"/>
      <c r="J68" s="543">
        <v>50</v>
      </c>
    </row>
    <row r="69" spans="1:10" ht="15">
      <c r="A69" s="219"/>
      <c r="B69" s="427" t="str">
        <f>VLOOKUP($J69,'Tableau de correspondance'!$A$7:$DY$156,2)</f>
        <v>11.2.4</v>
      </c>
      <c r="C69" s="540" t="str">
        <f>VLOOKUP($J69,'Tableau de correspondance'!$A$7:$DY$156,5)</f>
        <v>Entretenir le matériel correctement pour garantir sa disponibilité permanente et son intégrité.</v>
      </c>
      <c r="D69" s="541">
        <f ca="1">VLOOKUP($J69,'Tableau de correspondance'!$A$7:$DY$156,128)</f>
        <v>0</v>
      </c>
      <c r="E69" s="541" t="str">
        <f ca="1">VLOOKUP($J69,'Tableau de correspondance'!$A$7:$DY$156,129)</f>
        <v>-</v>
      </c>
      <c r="F69" s="426"/>
      <c r="G69" s="426"/>
      <c r="H69" s="97"/>
      <c r="J69" s="543">
        <v>51</v>
      </c>
    </row>
    <row r="70" spans="1:10" ht="15">
      <c r="A70" s="219"/>
      <c r="B70" s="427" t="str">
        <f>VLOOKUP($J70,'Tableau de correspondance'!$A$7:$DY$156,2)</f>
        <v>11.2.5</v>
      </c>
      <c r="C70" s="540" t="str">
        <f>VLOOKUP($J70,'Tableau de correspondance'!$A$7:$DY$156,5)</f>
        <v>Ne pas sortir un matériel, des informations ou des logiciels des locaux de l’organisme sans autorisation préalable.</v>
      </c>
      <c r="D70" s="541">
        <f ca="1">VLOOKUP($J70,'Tableau de correspondance'!$A$7:$DY$156,128)</f>
        <v>0</v>
      </c>
      <c r="E70" s="541" t="str">
        <f ca="1">VLOOKUP($J70,'Tableau de correspondance'!$A$7:$DY$156,129)</f>
        <v>-</v>
      </c>
      <c r="F70" s="426"/>
      <c r="G70" s="426"/>
      <c r="H70" s="97"/>
      <c r="J70" s="543">
        <v>52</v>
      </c>
    </row>
    <row r="71" spans="1:10" ht="26.25">
      <c r="A71" s="219"/>
      <c r="B71" s="427" t="str">
        <f>VLOOKUP($J71,'Tableau de correspondance'!$A$7:$DY$156,2)</f>
        <v>11.2.6</v>
      </c>
      <c r="C71" s="540" t="str">
        <f>VLOOKUP($J71,'Tableau de correspondance'!$A$7:$DY$156,5)</f>
        <v>Appliquer la sécurité au matériel utilisé hors des locaux de l’organisme en tenant compte des différents risques associés au travail hors site.</v>
      </c>
      <c r="D71" s="541">
        <f ca="1">VLOOKUP($J71,'Tableau de correspondance'!$A$7:$DY$156,128)</f>
        <v>1</v>
      </c>
      <c r="E71" s="541">
        <f ca="1">VLOOKUP($J71,'Tableau de correspondance'!$A$7:$DY$156,129)</f>
        <v>0</v>
      </c>
      <c r="F71" s="426"/>
      <c r="G71" s="426"/>
      <c r="H71" s="97"/>
      <c r="J71" s="543">
        <v>53</v>
      </c>
    </row>
    <row r="72" spans="1:10" ht="39">
      <c r="A72" s="219"/>
      <c r="B72" s="427" t="str">
        <f>VLOOKUP($J72,'Tableau de correspondance'!$A$7:$DY$156,2)</f>
        <v>11.2.7</v>
      </c>
      <c r="C72" s="540" t="str">
        <f>VLOOKUP($J72,'Tableau de correspondance'!$A$7:$DY$156,5)</f>
        <v>Vérifier tout le matériel contenant des supports de stockage soient vérifiées pour s’assurer que toute donnée sensible a bien été supprimée et que tout logiciel sous licence a bien été 
désinstallé ou écrasé de façon sécurisée, avant sa mise au rebut.</v>
      </c>
      <c r="D72" s="541">
        <f ca="1">VLOOKUP($J72,'Tableau de correspondance'!$A$7:$DY$156,128)</f>
        <v>0</v>
      </c>
      <c r="E72" s="541" t="str">
        <f ca="1">VLOOKUP($J72,'Tableau de correspondance'!$A$7:$DY$156,129)</f>
        <v>-</v>
      </c>
      <c r="F72" s="426"/>
      <c r="G72" s="426"/>
      <c r="H72" s="97"/>
      <c r="J72" s="543">
        <v>54</v>
      </c>
    </row>
    <row r="73" spans="1:10" ht="15">
      <c r="A73" s="219"/>
      <c r="B73" s="427" t="str">
        <f>VLOOKUP($J73,'Tableau de correspondance'!$A$7:$DY$156,2)</f>
        <v>11.2.8</v>
      </c>
      <c r="C73" s="540" t="str">
        <f>VLOOKUP($J73,'Tableau de correspondance'!$A$7:$DY$156,5)</f>
        <v>Les utilisateurs s’assurent que tout matériel laissé sans surveillance est doté d’un dispositif de protection approprié.</v>
      </c>
      <c r="D73" s="541">
        <f ca="1">VLOOKUP($J73,'Tableau de correspondance'!$A$7:$DY$156,128)</f>
        <v>1</v>
      </c>
      <c r="E73" s="541">
        <f ca="1">VLOOKUP($J73,'Tableau de correspondance'!$A$7:$DY$156,129)</f>
        <v>1</v>
      </c>
      <c r="F73" s="426"/>
      <c r="G73" s="426"/>
      <c r="H73" s="97"/>
      <c r="J73" s="543">
        <v>55</v>
      </c>
    </row>
    <row r="74" spans="1:10" ht="26.25">
      <c r="A74" s="219"/>
      <c r="B74" s="427" t="str">
        <f>VLOOKUP($J74,'Tableau de correspondance'!$A$7:$DY$156,2)</f>
        <v>11.2.9</v>
      </c>
      <c r="C74" s="540" t="str">
        <f>VLOOKUP($J74,'Tableau de correspondance'!$A$7:$DY$156,5)</f>
        <v>Adopter une politique du bureau propre pour les documents papier et les supports de stockage amovibles, et une politique de l’écran vide pour les moyens de traitement de l’information.</v>
      </c>
      <c r="D74" s="541">
        <f ca="1">VLOOKUP($J74,'Tableau de correspondance'!$A$7:$DY$156,128)</f>
        <v>1</v>
      </c>
      <c r="E74" s="541">
        <f ca="1">VLOOKUP($J74,'Tableau de correspondance'!$A$7:$DY$156,129)</f>
        <v>1</v>
      </c>
      <c r="F74" s="426"/>
      <c r="G74" s="426"/>
      <c r="H74" s="97"/>
      <c r="J74" s="543">
        <v>56</v>
      </c>
    </row>
    <row r="75" spans="1:10" ht="15">
      <c r="A75" s="219"/>
      <c r="B75" s="427" t="str">
        <f>VLOOKUP($J75,'Tableau de correspondance'!$A$7:$DY$156,2)</f>
        <v>12.1.1</v>
      </c>
      <c r="C75" s="540" t="str">
        <f>VLOOKUP($J75,'Tableau de correspondance'!$A$7:$DY$156,5)</f>
        <v>Les procédures d’exploitation soient documentées, tenues à jour et disponibles pour tous les utilisateurs concernés.</v>
      </c>
      <c r="D75" s="541">
        <f ca="1">VLOOKUP($J75,'Tableau de correspondance'!$A$7:$DY$156,128)</f>
        <v>1</v>
      </c>
      <c r="E75" s="541">
        <f ca="1">VLOOKUP($J75,'Tableau de correspondance'!$A$7:$DY$156,129)</f>
        <v>1</v>
      </c>
      <c r="F75" s="426"/>
      <c r="G75" s="426"/>
      <c r="H75" s="97"/>
      <c r="J75" s="543">
        <v>57</v>
      </c>
    </row>
    <row r="76" spans="1:10" ht="15">
      <c r="A76" s="219"/>
      <c r="B76" s="427" t="str">
        <f>VLOOKUP($J76,'Tableau de correspondance'!$A$7:$DY$156,2)</f>
        <v>12.1.2</v>
      </c>
      <c r="C76" s="540" t="str">
        <f>VLOOKUP($J76,'Tableau de correspondance'!$A$7:$DY$156,5)</f>
        <v>Contrôler les changements apportés aux systèmes et moyens de traitement de l’information.</v>
      </c>
      <c r="D76" s="541">
        <f ca="1">VLOOKUP($J76,'Tableau de correspondance'!$A$7:$DY$156,128)</f>
        <v>1</v>
      </c>
      <c r="E76" s="541">
        <f ca="1">VLOOKUP($J76,'Tableau de correspondance'!$A$7:$DY$156,129)</f>
        <v>1</v>
      </c>
      <c r="F76" s="426"/>
      <c r="G76" s="426"/>
      <c r="H76" s="97"/>
      <c r="J76" s="543">
        <v>58</v>
      </c>
    </row>
    <row r="77" spans="1:10" ht="26.25">
      <c r="A77" s="219"/>
      <c r="B77" s="427" t="str">
        <f>VLOOKUP($J77,'Tableau de correspondance'!$A$7:$DY$156,2)</f>
        <v>12.1.3</v>
      </c>
      <c r="C77" s="540" t="str">
        <f>VLOOKUP($J77,'Tableau de correspondance'!$A$7:$DY$156,5)</f>
        <v>Surveiller et d’ajuster au plus près l’utilisation des ressources et faire des projections sur les dimensionnements futurs pour assurer les performances requises pour le système.</v>
      </c>
      <c r="D77" s="541">
        <f ca="1">VLOOKUP($J77,'Tableau de correspondance'!$A$7:$DY$156,128)</f>
        <v>0</v>
      </c>
      <c r="E77" s="541" t="str">
        <f ca="1">VLOOKUP($J77,'Tableau de correspondance'!$A$7:$DY$156,129)</f>
        <v>-</v>
      </c>
      <c r="F77" s="426"/>
      <c r="G77" s="426"/>
      <c r="H77" s="97"/>
      <c r="J77" s="543">
        <v>59</v>
      </c>
    </row>
    <row r="78" spans="1:10" ht="26.25">
      <c r="A78" s="219"/>
      <c r="B78" s="427" t="str">
        <f>VLOOKUP($J78,'Tableau de correspondance'!$A$7:$DY$156,2)</f>
        <v>12.1.4</v>
      </c>
      <c r="C78" s="540" t="str">
        <f>VLOOKUP($J78,'Tableau de correspondance'!$A$7:$DY$156,5)</f>
        <v>Séparer les équipements de développement, de test et d’exploitation pour réduire les risques d’accès ou de changements non autorisés dans le système en exploitation.</v>
      </c>
      <c r="D78" s="541">
        <f ca="1">VLOOKUP($J78,'Tableau de correspondance'!$A$7:$DY$156,128)</f>
        <v>0</v>
      </c>
      <c r="E78" s="541" t="str">
        <f ca="1">VLOOKUP($J78,'Tableau de correspondance'!$A$7:$DY$156,129)</f>
        <v>-</v>
      </c>
      <c r="F78" s="426"/>
      <c r="G78" s="426"/>
      <c r="H78" s="97"/>
      <c r="J78" s="543">
        <v>60</v>
      </c>
    </row>
    <row r="79" spans="1:10" ht="64.5">
      <c r="A79" s="219"/>
      <c r="B79" s="427" t="str">
        <f>VLOOKUP($J79,'Tableau de correspondance'!$A$7:$DY$156,2)</f>
        <v>12.2.1</v>
      </c>
      <c r="C79" s="540" t="str">
        <f>VLOOKUP($J79,'Tableau de correspondance'!$A$7:$DY$156,5)</f>
        <v>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v>
      </c>
      <c r="D79" s="541">
        <f ca="1">VLOOKUP($J79,'Tableau de correspondance'!$A$7:$DY$156,128)</f>
        <v>1</v>
      </c>
      <c r="E79" s="541">
        <f ca="1">VLOOKUP($J79,'Tableau de correspondance'!$A$7:$DY$156,129)</f>
        <v>0</v>
      </c>
      <c r="F79" s="426"/>
      <c r="G79" s="426"/>
      <c r="H79" s="97"/>
      <c r="J79" s="543">
        <v>61</v>
      </c>
    </row>
    <row r="80" spans="1:10" ht="26.25">
      <c r="A80" s="219"/>
      <c r="B80" s="427" t="str">
        <f>VLOOKUP($J80,'Tableau de correspondance'!$A$7:$DY$156,2)</f>
        <v>12.3.1</v>
      </c>
      <c r="C80" s="540" t="str">
        <f>VLOOKUP($J80,'Tableau de correspondance'!$A$7:$DY$156,5)</f>
        <v>Réaliser des copies de sauvegarde des informations et logiciels et de les soumettre régulièrement à essai conformément à la politique de sauvegarde convenue.</v>
      </c>
      <c r="D80" s="541">
        <f ca="1">VLOOKUP($J80,'Tableau de correspondance'!$A$7:$DY$156,128)</f>
        <v>1</v>
      </c>
      <c r="E80" s="541">
        <f ca="1">VLOOKUP($J80,'Tableau de correspondance'!$A$7:$DY$156,129)</f>
        <v>0</v>
      </c>
      <c r="F80" s="426"/>
      <c r="G80" s="426"/>
      <c r="H80" s="97"/>
      <c r="J80" s="543">
        <v>62</v>
      </c>
    </row>
    <row r="81" spans="1:10" ht="64.5">
      <c r="A81" s="219"/>
      <c r="B81" s="427" t="str">
        <f>VLOOKUP($J81,'Tableau de correspondance'!$A$7:$DY$156,2)</f>
        <v>12.4.1</v>
      </c>
      <c r="C81" s="540" t="str">
        <f>VLOOKUP($J81,'Tableau de correspondance'!$A$7:$DY$156,5)</f>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D81" s="541">
        <f ca="1">VLOOKUP($J81,'Tableau de correspondance'!$A$7:$DY$156,128)</f>
        <v>1</v>
      </c>
      <c r="E81" s="541">
        <f ca="1">VLOOKUP($J81,'Tableau de correspondance'!$A$7:$DY$156,129)</f>
        <v>0</v>
      </c>
      <c r="F81" s="426"/>
      <c r="G81" s="426"/>
      <c r="H81" s="97"/>
      <c r="J81" s="543">
        <v>63</v>
      </c>
    </row>
    <row r="82" spans="1:10" ht="15">
      <c r="A82" s="219"/>
      <c r="B82" s="427" t="str">
        <f>VLOOKUP($J82,'Tableau de correspondance'!$A$7:$DY$156,2)</f>
        <v>12.4.2</v>
      </c>
      <c r="C82" s="540" t="str">
        <f>VLOOKUP($J82,'Tableau de correspondance'!$A$7:$DY$156,5)</f>
        <v>Protéger les équipements de journalisation et les informations journalisées contre le sabotage et les accès non autorisés.</v>
      </c>
      <c r="D82" s="541">
        <f ca="1">VLOOKUP($J82,'Tableau de correspondance'!$A$7:$DY$156,128)</f>
        <v>0</v>
      </c>
      <c r="E82" s="541" t="str">
        <f ca="1">VLOOKUP($J82,'Tableau de correspondance'!$A$7:$DY$156,129)</f>
        <v>-</v>
      </c>
      <c r="F82" s="426"/>
      <c r="G82" s="426"/>
      <c r="H82" s="97"/>
      <c r="J82" s="543">
        <v>64</v>
      </c>
    </row>
    <row r="83" spans="1:10" ht="15">
      <c r="A83" s="219"/>
      <c r="B83" s="427" t="str">
        <f>VLOOKUP($J83,'Tableau de correspondance'!$A$7:$DY$156,2)</f>
        <v>12.4.3</v>
      </c>
      <c r="C83" s="540" t="str">
        <f>VLOOKUP($J83,'Tableau de correspondance'!$A$7:$DY$156,5)</f>
        <v>Journaliser les activités de l’administrateur système et de l’opérateur système.</v>
      </c>
      <c r="D83" s="541">
        <f ca="1">VLOOKUP($J83,'Tableau de correspondance'!$A$7:$DY$156,128)</f>
        <v>0</v>
      </c>
      <c r="E83" s="541" t="str">
        <f ca="1">VLOOKUP($J83,'Tableau de correspondance'!$A$7:$DY$156,129)</f>
        <v>-</v>
      </c>
      <c r="F83" s="426"/>
      <c r="G83" s="426"/>
      <c r="H83" s="97"/>
      <c r="J83" s="543">
        <v>65</v>
      </c>
    </row>
    <row r="84" spans="1:10" ht="26.25">
      <c r="A84" s="219"/>
      <c r="B84" s="427" t="str">
        <f>VLOOKUP($J84,'Tableau de correspondance'!$A$7:$DY$156,2)</f>
        <v>12.4.4</v>
      </c>
      <c r="C84" s="540" t="str">
        <f>VLOOKUP($J84,'Tableau de correspondance'!$A$7:$DY$156,5)</f>
        <v>Synchroniser les horloges des différents systèmes de traitement de l’information d’un organisme ou d’un domaine de sécurité à l’aide d’une source de temps précise et préalablement définie.</v>
      </c>
      <c r="D84" s="541">
        <f ca="1">VLOOKUP($J84,'Tableau de correspondance'!$A$7:$DY$156,128)</f>
        <v>0</v>
      </c>
      <c r="E84" s="541" t="str">
        <f ca="1">VLOOKUP($J84,'Tableau de correspondance'!$A$7:$DY$156,129)</f>
        <v>-</v>
      </c>
      <c r="F84" s="426"/>
      <c r="G84" s="426"/>
      <c r="H84" s="97"/>
      <c r="J84" s="543">
        <v>66</v>
      </c>
    </row>
    <row r="85" spans="1:10" ht="15">
      <c r="A85" s="219"/>
      <c r="B85" s="427" t="str">
        <f>VLOOKUP($J85,'Tableau de correspondance'!$A$7:$DY$156,2)</f>
        <v>12.5.1</v>
      </c>
      <c r="C85" s="540" t="str">
        <f>VLOOKUP($J85,'Tableau de correspondance'!$A$7:$DY$156,5)</f>
        <v>Mettre des procédures en place pour contrôler l’installation du logiciel sur les systèmes en exploitation.</v>
      </c>
      <c r="D85" s="541">
        <f ca="1">VLOOKUP($J85,'Tableau de correspondance'!$A$7:$DY$156,128)</f>
        <v>1</v>
      </c>
      <c r="E85" s="541">
        <f ca="1">VLOOKUP($J85,'Tableau de correspondance'!$A$7:$DY$156,129)</f>
        <v>0</v>
      </c>
      <c r="F85" s="426"/>
      <c r="G85" s="426"/>
      <c r="H85" s="97"/>
      <c r="J85" s="543">
        <v>67</v>
      </c>
    </row>
    <row r="86" spans="1:10" ht="26.25">
      <c r="A86" s="219"/>
      <c r="B86" s="427" t="str">
        <f>VLOOKUP($J86,'Tableau de correspondance'!$A$7:$DY$156,2)</f>
        <v>12.6.1</v>
      </c>
      <c r="C86" s="540" t="str">
        <f>VLOOKUP($J86,'Tableau de correspondance'!$A$7:$DY$156,5)</f>
        <v>Être informé en temps voulu de toute vulnérabilité technique des systèmes d’information en exploitation, d’évaluer l’exposition de l’organisme audites vulnérabilités et d’entreprendre les actions appropriées pour traiter le risque associé.</v>
      </c>
      <c r="D86" s="541">
        <f ca="1">VLOOKUP($J86,'Tableau de correspondance'!$A$7:$DY$156,128)</f>
        <v>1</v>
      </c>
      <c r="E86" s="541">
        <f ca="1">VLOOKUP($J86,'Tableau de correspondance'!$A$7:$DY$156,129)</f>
        <v>0</v>
      </c>
      <c r="F86" s="426"/>
      <c r="G86" s="426"/>
      <c r="H86" s="97"/>
      <c r="J86" s="543">
        <v>68</v>
      </c>
    </row>
    <row r="87" spans="1:10" ht="15">
      <c r="A87" s="219"/>
      <c r="B87" s="427" t="str">
        <f>VLOOKUP($J87,'Tableau de correspondance'!$A$7:$DY$156,2)</f>
        <v>12.6.2</v>
      </c>
      <c r="C87" s="540" t="str">
        <f>VLOOKUP($J87,'Tableau de correspondance'!$A$7:$DY$156,5)</f>
        <v>Des règles régissant l'installation de logiciels par des utilisateurs doivent être établies et mise en oeuvre</v>
      </c>
      <c r="D87" s="541">
        <f ca="1">VLOOKUP($J87,'Tableau de correspondance'!$A$7:$DY$156,128)</f>
        <v>1</v>
      </c>
      <c r="E87" s="541">
        <f ca="1">VLOOKUP($J87,'Tableau de correspondance'!$A$7:$DY$156,129)</f>
        <v>0</v>
      </c>
      <c r="F87" s="426"/>
      <c r="G87" s="426"/>
      <c r="H87" s="97"/>
      <c r="J87" s="543">
        <v>69</v>
      </c>
    </row>
    <row r="88" spans="1:10" ht="39">
      <c r="A88" s="219"/>
      <c r="B88" s="427" t="str">
        <f>VLOOKUP($J88,'Tableau de correspondance'!$A$7:$DY$156,2)</f>
        <v>12.7.1</v>
      </c>
      <c r="C88" s="540" t="str">
        <f>VLOOKUP($J88,'Tableau de correspondance'!$A$7:$DY$156,5)</f>
        <v>Les exigences d’audit et les activités impliquant des contrôles des systèmes en exploitation soient planifiées de manière précise et qu’elles soient le résultat d’un accord afin de réduire le plus possible 
le risque de perturbations des processus métier.</v>
      </c>
      <c r="D88" s="541">
        <f ca="1">VLOOKUP($J88,'Tableau de correspondance'!$A$7:$DY$156,128)</f>
        <v>0</v>
      </c>
      <c r="E88" s="541" t="str">
        <f ca="1">VLOOKUP($J88,'Tableau de correspondance'!$A$7:$DY$156,129)</f>
        <v>-</v>
      </c>
      <c r="F88" s="426"/>
      <c r="G88" s="426"/>
      <c r="H88" s="97"/>
      <c r="J88" s="543">
        <v>70</v>
      </c>
    </row>
    <row r="89" spans="1:10" ht="15">
      <c r="A89" s="97"/>
      <c r="B89" s="427" t="str">
        <f>VLOOKUP($J89,'Tableau de correspondance'!$A$7:$DY$156,2)</f>
        <v>13.1.1</v>
      </c>
      <c r="C89" s="540" t="str">
        <f>VLOOKUP($J89,'Tableau de correspondance'!$A$7:$DY$156,5)</f>
        <v>Les utilisateurs aient uniquement accès aux services pour lesquels ils ont spécifiquement reçu une autorisation.</v>
      </c>
      <c r="D89" s="541">
        <f ca="1">VLOOKUP($J89,'Tableau de correspondance'!$A$7:$DY$156,128)</f>
        <v>1</v>
      </c>
      <c r="E89" s="541">
        <f ca="1">VLOOKUP($J89,'Tableau de correspondance'!$A$7:$DY$156,129)</f>
        <v>0</v>
      </c>
      <c r="F89" s="426"/>
      <c r="G89" s="426"/>
      <c r="H89" s="97"/>
      <c r="J89" s="543">
        <v>71</v>
      </c>
    </row>
    <row r="90" spans="1:10" ht="26.25">
      <c r="A90" s="97"/>
      <c r="B90" s="427" t="str">
        <f>VLOOKUP($J90,'Tableau de correspondance'!$A$7:$DY$156,2)</f>
        <v>13.1.2</v>
      </c>
      <c r="C90" s="540" t="str">
        <f>VLOOKUP($J90,'Tableau de correspondance'!$A$7:$DY$156,5)</f>
        <v>Les services de réseau, les mécanismes de sécurité, les niveaux de service et les exigences de gestion sont identifiées et intégrées dans les accords de service réseau</v>
      </c>
      <c r="D90" s="541">
        <f ca="1">VLOOKUP($J90,'Tableau de correspondance'!$A$7:$DY$156,128)</f>
        <v>0</v>
      </c>
      <c r="E90" s="541" t="str">
        <f ca="1">VLOOKUP($J90,'Tableau de correspondance'!$A$7:$DY$156,129)</f>
        <v>-</v>
      </c>
      <c r="F90" s="426"/>
      <c r="G90" s="426"/>
      <c r="H90" s="97"/>
      <c r="J90" s="543">
        <v>72</v>
      </c>
    </row>
    <row r="91" spans="1:10" ht="15">
      <c r="A91" s="97"/>
      <c r="B91" s="427" t="str">
        <f>VLOOKUP($J91,'Tableau de correspondance'!$A$7:$DY$156,2)</f>
        <v>13.1.3</v>
      </c>
      <c r="C91" s="540" t="str">
        <f>VLOOKUP($J91,'Tableau de correspondance'!$A$7:$DY$156,5)</f>
        <v>Les groupes de services d’information, d’utilisateurs et de systèmes d’information soient séparés sur le réseau.</v>
      </c>
      <c r="D91" s="541">
        <f ca="1">VLOOKUP($J91,'Tableau de correspondance'!$A$7:$DY$156,128)</f>
        <v>0</v>
      </c>
      <c r="E91" s="541" t="str">
        <f ca="1">VLOOKUP($J91,'Tableau de correspondance'!$A$7:$DY$156,129)</f>
        <v>-</v>
      </c>
      <c r="F91" s="426"/>
      <c r="G91" s="426"/>
      <c r="H91" s="97"/>
      <c r="J91" s="543">
        <v>73</v>
      </c>
    </row>
    <row r="92" spans="1:10" ht="26.25">
      <c r="A92" s="97"/>
      <c r="B92" s="427" t="str">
        <f>VLOOKUP($J92,'Tableau de correspondance'!$A$7:$DY$156,2)</f>
        <v>13.2.1</v>
      </c>
      <c r="C92" s="540" t="str">
        <f>VLOOKUP($J92,'Tableau de correspondance'!$A$7:$DY$156,5)</f>
        <v>Mettre en place des politiques, procédures et mesures d’échange formelles pour protéger les échanges d’informations transitant par tous types d’équipements de télécommunication.</v>
      </c>
      <c r="D92" s="541">
        <f ca="1">VLOOKUP($J92,'Tableau de correspondance'!$A$7:$DY$156,128)</f>
        <v>0</v>
      </c>
      <c r="E92" s="541" t="str">
        <f ca="1">VLOOKUP($J92,'Tableau de correspondance'!$A$7:$DY$156,129)</f>
        <v>-</v>
      </c>
      <c r="F92" s="426"/>
      <c r="G92" s="426"/>
      <c r="H92" s="97"/>
      <c r="J92" s="543">
        <v>74</v>
      </c>
    </row>
    <row r="93" spans="1:10" ht="15">
      <c r="A93" s="97"/>
      <c r="B93" s="427" t="str">
        <f>VLOOKUP($J93,'Tableau de correspondance'!$A$7:$DY$156,2)</f>
        <v>13.2.2</v>
      </c>
      <c r="C93" s="540" t="str">
        <f>VLOOKUP($J93,'Tableau de correspondance'!$A$7:$DY$156,5)</f>
        <v>Conclure des accords pour l’échange d’informations et de logiciels entre l’organisme et la partie externe.</v>
      </c>
      <c r="D93" s="541">
        <f ca="1">VLOOKUP($J93,'Tableau de correspondance'!$A$7:$DY$156,128)</f>
        <v>0</v>
      </c>
      <c r="E93" s="541" t="str">
        <f ca="1">VLOOKUP($J93,'Tableau de correspondance'!$A$7:$DY$156,129)</f>
        <v>-</v>
      </c>
      <c r="F93" s="426"/>
      <c r="G93" s="426"/>
      <c r="H93" s="97"/>
      <c r="J93" s="543">
        <v>75</v>
      </c>
    </row>
    <row r="94" spans="1:10" ht="15">
      <c r="A94" s="97"/>
      <c r="B94" s="427" t="str">
        <f>VLOOKUP($J94,'Tableau de correspondance'!$A$7:$DY$156,2)</f>
        <v>13.2.3</v>
      </c>
      <c r="C94" s="540" t="str">
        <f>VLOOKUP($J94,'Tableau de correspondance'!$A$7:$DY$156,5)</f>
        <v>Protéger de manière adéquate les informations transitant par la messagerie électronique.</v>
      </c>
      <c r="D94" s="541">
        <f ca="1">VLOOKUP($J94,'Tableau de correspondance'!$A$7:$DY$156,128)</f>
        <v>0</v>
      </c>
      <c r="E94" s="541" t="str">
        <f ca="1">VLOOKUP($J94,'Tableau de correspondance'!$A$7:$DY$156,129)</f>
        <v>-</v>
      </c>
      <c r="F94" s="426"/>
      <c r="G94" s="426"/>
      <c r="H94" s="97"/>
      <c r="J94" s="543">
        <v>76</v>
      </c>
    </row>
    <row r="95" spans="1:10" ht="26.25">
      <c r="A95" s="97"/>
      <c r="B95" s="427" t="str">
        <f>VLOOKUP($J95,'Tableau de correspondance'!$A$7:$DY$156,2)</f>
        <v>13.2.4</v>
      </c>
      <c r="C95" s="540" t="str">
        <f>VLOOKUP($J95,'Tableau de correspondance'!$A$7:$DY$156,5)</f>
        <v>Les exigences en matière de confidentialité et de non divulgation lors de transfert d'information sont identifiées, vérifiées régulièrement et documentées</v>
      </c>
      <c r="D95" s="541">
        <f ca="1">VLOOKUP($J95,'Tableau de correspondance'!$A$7:$DY$156,128)</f>
        <v>1</v>
      </c>
      <c r="E95" s="541">
        <f ca="1">VLOOKUP($J95,'Tableau de correspondance'!$A$7:$DY$156,129)</f>
        <v>0</v>
      </c>
      <c r="F95" s="539"/>
      <c r="G95" s="539"/>
      <c r="H95" s="97"/>
      <c r="J95" s="543">
        <v>77</v>
      </c>
    </row>
    <row r="96" spans="1:10" ht="26.25">
      <c r="A96" s="97"/>
      <c r="B96" s="427" t="str">
        <f>VLOOKUP($J96,'Tableau de correspondance'!$A$7:$DY$156,2)</f>
        <v>14.1.1</v>
      </c>
      <c r="C96" s="540" t="str">
        <f>VLOOKUP($J96,'Tableau de correspondance'!$A$7:$DY$156,5)</f>
        <v>Les exigences métier relatives aux nouveaux systèmes d’information ou que les améliorations apportées aux systèmes d’information existants spécifient les exigences de sécurité.</v>
      </c>
      <c r="D96" s="541">
        <f ca="1">VLOOKUP($J96,'Tableau de correspondance'!$A$7:$DY$156,128)</f>
        <v>1</v>
      </c>
      <c r="E96" s="541">
        <f ca="1">VLOOKUP($J96,'Tableau de correspondance'!$A$7:$DY$156,129)</f>
        <v>0</v>
      </c>
      <c r="F96" s="539"/>
      <c r="G96" s="539"/>
      <c r="H96" s="97"/>
      <c r="J96" s="543">
        <v>78</v>
      </c>
    </row>
    <row r="97" spans="1:10" ht="15">
      <c r="A97" s="97"/>
      <c r="B97" s="427" t="str">
        <f>VLOOKUP($J97,'Tableau de correspondance'!$A$7:$DY$156,2)</f>
        <v>14.1.2</v>
      </c>
      <c r="C97" s="540" t="str">
        <f>VLOOKUP($J97,'Tableau de correspondance'!$A$7:$DY$156,5)</f>
        <v>Les services d'applications sur les réseaux publics sont sécurisés</v>
      </c>
      <c r="D97" s="541">
        <f ca="1">VLOOKUP($J97,'Tableau de correspondance'!$A$7:$DY$156,128)</f>
        <v>1</v>
      </c>
      <c r="E97" s="541">
        <f ca="1">VLOOKUP($J97,'Tableau de correspondance'!$A$7:$DY$156,129)</f>
        <v>0</v>
      </c>
      <c r="F97" s="539"/>
      <c r="G97" s="539"/>
      <c r="H97" s="97"/>
      <c r="J97" s="543">
        <v>79</v>
      </c>
    </row>
    <row r="98" spans="1:10" ht="15">
      <c r="A98" s="97"/>
      <c r="B98" s="427" t="str">
        <f>VLOOKUP($J98,'Tableau de correspondance'!$A$7:$DY$156,2)</f>
        <v>14.1.3</v>
      </c>
      <c r="C98" s="540" t="str">
        <f>VLOOKUP($J98,'Tableau de correspondance'!$A$7:$DY$156,5)</f>
        <v>Les transactions liées aux services d'application sont protégées</v>
      </c>
      <c r="D98" s="541">
        <f ca="1">VLOOKUP($J98,'Tableau de correspondance'!$A$7:$DY$156,128)</f>
        <v>1</v>
      </c>
      <c r="E98" s="541">
        <f ca="1">VLOOKUP($J98,'Tableau de correspondance'!$A$7:$DY$156,129)</f>
        <v>0</v>
      </c>
      <c r="F98" s="539"/>
      <c r="G98" s="539"/>
      <c r="H98" s="97"/>
      <c r="J98" s="543">
        <v>80</v>
      </c>
    </row>
    <row r="99" spans="1:10" ht="26.25">
      <c r="A99" s="97"/>
      <c r="B99" s="427" t="str">
        <f>VLOOKUP($J99,'Tableau de correspondance'!$A$7:$DY$156,2)</f>
        <v>14.2.1</v>
      </c>
      <c r="C99" s="540" t="str">
        <f>VLOOKUP($J99,'Tableau de correspondance'!$A$7:$DY$156,5)</f>
        <v>Des règles de développement des logiciels et des systèmes sont établies et appliquées aux développements de l'organisation</v>
      </c>
      <c r="D99" s="541">
        <f ca="1">VLOOKUP($J99,'Tableau de correspondance'!$A$7:$DY$156,128)</f>
        <v>0</v>
      </c>
      <c r="E99" s="541" t="str">
        <f ca="1">VLOOKUP($J99,'Tableau de correspondance'!$A$7:$DY$156,129)</f>
        <v>-</v>
      </c>
      <c r="F99" s="539"/>
      <c r="G99" s="539"/>
      <c r="H99" s="97"/>
      <c r="J99" s="543">
        <v>81</v>
      </c>
    </row>
    <row r="100" spans="1:10" ht="26.25">
      <c r="A100" s="97"/>
      <c r="B100" s="427" t="str">
        <f>VLOOKUP($J100,'Tableau de correspondance'!$A$7:$DY$156,2)</f>
        <v>14.2.2</v>
      </c>
      <c r="C100" s="540" t="str">
        <f>VLOOKUP($J100,'Tableau de correspondance'!$A$7:$DY$156,5)</f>
        <v>Les changements des systèmes dans le cadre du cycle de développement sont contrôlés par le biais de procédures formelles</v>
      </c>
      <c r="D100" s="541">
        <f ca="1">VLOOKUP($J100,'Tableau de correspondance'!$A$7:$DY$156,128)</f>
        <v>0</v>
      </c>
      <c r="E100" s="541" t="str">
        <f ca="1">VLOOKUP($J100,'Tableau de correspondance'!$A$7:$DY$156,129)</f>
        <v>-</v>
      </c>
      <c r="F100" s="539"/>
      <c r="G100" s="539"/>
      <c r="H100" s="97"/>
      <c r="J100" s="543">
        <v>82</v>
      </c>
    </row>
    <row r="101" spans="1:10" ht="26.25">
      <c r="A101" s="97"/>
      <c r="B101" s="427" t="str">
        <f>VLOOKUP($J101,'Tableau de correspondance'!$A$7:$DY$156,2)</f>
        <v>14.2.3</v>
      </c>
      <c r="C101" s="540" t="str">
        <f>VLOOKUP($J101,'Tableau de correspondance'!$A$7:$DY$156,5)</f>
        <v>Lorsque des modifications sont apportées aux systèmes d’exploitation, réexaminer et de soumettre à essai les applications critiques de gestion afin de vérifier l’absence de tout effet indésirable sur l’activité ou sur la sécurité.</v>
      </c>
      <c r="D101" s="541">
        <f ca="1">VLOOKUP($J101,'Tableau de correspondance'!$A$7:$DY$156,128)</f>
        <v>0</v>
      </c>
      <c r="E101" s="541" t="str">
        <f ca="1">VLOOKUP($J101,'Tableau de correspondance'!$A$7:$DY$156,129)</f>
        <v>-</v>
      </c>
      <c r="F101" s="539"/>
      <c r="G101" s="539"/>
      <c r="H101" s="97"/>
      <c r="J101" s="543">
        <v>83</v>
      </c>
    </row>
    <row r="102" spans="1:10" ht="26.25">
      <c r="A102" s="97"/>
      <c r="B102" s="427" t="str">
        <f>VLOOKUP($J102,'Tableau de correspondance'!$A$7:$DY$156,2)</f>
        <v>14.2.4</v>
      </c>
      <c r="C102" s="540" t="str">
        <f>VLOOKUP($J102,'Tableau de correspondance'!$A$7:$DY$156,5)</f>
        <v>Ne pas encourager la modification des progiciels et de se limiter aux changements nécessaires. Également d’exercer un contrôle strict sur ces modifications.</v>
      </c>
      <c r="D102" s="541">
        <f ca="1">VLOOKUP($J102,'Tableau de correspondance'!$A$7:$DY$156,128)</f>
        <v>0</v>
      </c>
      <c r="E102" s="541" t="str">
        <f ca="1">VLOOKUP($J102,'Tableau de correspondance'!$A$7:$DY$156,129)</f>
        <v>-</v>
      </c>
      <c r="F102" s="539"/>
      <c r="G102" s="539"/>
      <c r="H102" s="97"/>
      <c r="J102" s="543">
        <v>84</v>
      </c>
    </row>
    <row r="103" spans="1:10" ht="26.25">
      <c r="A103" s="97"/>
      <c r="B103" s="427" t="str">
        <f>VLOOKUP($J103,'Tableau de correspondance'!$A$7:$DY$156,2)</f>
        <v>14.2.5</v>
      </c>
      <c r="C103" s="540" t="str">
        <f>VLOOKUP($J103,'Tableau de correspondance'!$A$7:$DY$156,5)</f>
        <v>Des principes d'ingénierie de la sécurité des SI sont établis, documentés, tenus à jour et appliqués à tous les travaux de mise en oeuvre des SI</v>
      </c>
      <c r="D103" s="541">
        <f ca="1">VLOOKUP($J103,'Tableau de correspondance'!$A$7:$DY$156,128)</f>
        <v>0</v>
      </c>
      <c r="E103" s="541" t="str">
        <f ca="1">VLOOKUP($J103,'Tableau de correspondance'!$A$7:$DY$156,129)</f>
        <v>-</v>
      </c>
      <c r="F103" s="539"/>
      <c r="G103" s="539"/>
      <c r="H103" s="97"/>
      <c r="J103" s="543">
        <v>85</v>
      </c>
    </row>
    <row r="104" spans="1:10" ht="26.25">
      <c r="A104" s="97"/>
      <c r="B104" s="427" t="str">
        <f>VLOOKUP($J104,'Tableau de correspondance'!$A$7:$DY$156,2)</f>
        <v>14.2.6</v>
      </c>
      <c r="C104" s="540" t="str">
        <f>VLOOKUP($J104,'Tableau de correspondance'!$A$7:$DY$156,5)</f>
        <v>Des environnements de développement sécurisés pour les tâches de développement et d'intégration sont établis et sécurisés</v>
      </c>
      <c r="D104" s="541">
        <f ca="1">VLOOKUP($J104,'Tableau de correspondance'!$A$7:$DY$156,128)</f>
        <v>1</v>
      </c>
      <c r="E104" s="541">
        <f ca="1">VLOOKUP($J104,'Tableau de correspondance'!$A$7:$DY$156,129)</f>
        <v>1</v>
      </c>
      <c r="F104" s="539"/>
      <c r="G104" s="539"/>
      <c r="H104" s="97"/>
      <c r="J104" s="543">
        <v>86</v>
      </c>
    </row>
    <row r="105" spans="1:10" ht="15">
      <c r="A105" s="97"/>
      <c r="B105" s="427" t="str">
        <f>VLOOKUP($J105,'Tableau de correspondance'!$A$7:$DY$156,2)</f>
        <v>14.2.7</v>
      </c>
      <c r="C105" s="540" t="str">
        <f>VLOOKUP($J105,'Tableau de correspondance'!$A$7:$DY$156,5)</f>
        <v>L’organisme encadre et contrôle le développement logiciel externalisé.</v>
      </c>
      <c r="D105" s="541">
        <f ca="1">VLOOKUP($J105,'Tableau de correspondance'!$A$7:$DY$156,128)</f>
        <v>0</v>
      </c>
      <c r="E105" s="541" t="str">
        <f ca="1">VLOOKUP($J105,'Tableau de correspondance'!$A$7:$DY$156,129)</f>
        <v>-</v>
      </c>
      <c r="F105" s="539"/>
      <c r="G105" s="539"/>
      <c r="H105" s="97"/>
      <c r="J105" s="543">
        <v>87</v>
      </c>
    </row>
    <row r="106" spans="1:10" ht="15">
      <c r="A106" s="97"/>
      <c r="B106" s="427" t="str">
        <f>VLOOKUP($J106,'Tableau de correspondance'!$A$7:$DY$156,2)</f>
        <v>14.2.8</v>
      </c>
      <c r="C106" s="540" t="str">
        <f>VLOOKUP($J106,'Tableau de correspondance'!$A$7:$DY$156,5)</f>
        <v>Des test de fonctionnalité de la sécurité sont réalisés pendant le développement</v>
      </c>
      <c r="D106" s="541">
        <f ca="1">VLOOKUP($J106,'Tableau de correspondance'!$A$7:$DY$156,128)</f>
        <v>0</v>
      </c>
      <c r="E106" s="541" t="str">
        <f ca="1">VLOOKUP($J106,'Tableau de correspondance'!$A$7:$DY$156,129)</f>
        <v>-</v>
      </c>
      <c r="F106" s="539"/>
      <c r="G106" s="539"/>
      <c r="H106" s="97"/>
      <c r="J106" s="543">
        <v>88</v>
      </c>
    </row>
    <row r="107" spans="1:10" ht="26.25">
      <c r="A107" s="97"/>
      <c r="B107" s="427" t="str">
        <f>VLOOKUP($J107,'Tableau de correspondance'!$A$7:$DY$156,2)</f>
        <v>14.2.9</v>
      </c>
      <c r="C107" s="540" t="str">
        <f>VLOOKUP($J107,'Tableau de correspondance'!$A$7:$DY$156,5)</f>
        <v>Des programmes de test de conformité et des critères associés sont définis et mis en oeuvre pour les nouveaux système d'information, les mises à jour et les nouvelles versions</v>
      </c>
      <c r="D107" s="541">
        <f ca="1">VLOOKUP($J107,'Tableau de correspondance'!$A$7:$DY$156,128)</f>
        <v>0</v>
      </c>
      <c r="E107" s="541" t="str">
        <f ca="1">VLOOKUP($J107,'Tableau de correspondance'!$A$7:$DY$156,129)</f>
        <v>-</v>
      </c>
      <c r="F107" s="539"/>
      <c r="G107" s="539"/>
      <c r="H107" s="97"/>
      <c r="J107" s="543">
        <v>89</v>
      </c>
    </row>
    <row r="108" spans="1:10" ht="15">
      <c r="A108" s="97"/>
      <c r="B108" s="427" t="str">
        <f>VLOOKUP($J108,'Tableau de correspondance'!$A$7:$DY$156,2)</f>
        <v>14.3.1</v>
      </c>
      <c r="C108" s="540" t="str">
        <f>VLOOKUP($J108,'Tableau de correspondance'!$A$7:$DY$156,5)</f>
        <v>Les données de test sont sélectionnées avec soin, protégées et contrôlées.</v>
      </c>
      <c r="D108" s="541">
        <f ca="1">VLOOKUP($J108,'Tableau de correspondance'!$A$7:$DY$156,128)</f>
        <v>0</v>
      </c>
      <c r="E108" s="541" t="str">
        <f ca="1">VLOOKUP($J108,'Tableau de correspondance'!$A$7:$DY$156,129)</f>
        <v>-</v>
      </c>
      <c r="F108" s="539"/>
      <c r="G108" s="539"/>
      <c r="H108" s="97"/>
      <c r="J108" s="543">
        <v>90</v>
      </c>
    </row>
    <row r="109" spans="1:10" ht="26.25">
      <c r="A109" s="97"/>
      <c r="B109" s="427" t="str">
        <f>VLOOKUP($J109,'Tableau de correspondance'!$A$7:$DY$156,2)</f>
        <v>15.1.1</v>
      </c>
      <c r="C109" s="540" t="str">
        <f>VLOOKUP($J109,'Tableau de correspondance'!$A$7:$DY$156,5)</f>
        <v>Identifier les risques pesant sur l’information et les moyens de traitement de l’organisme qui découlent d’activités impliquant des tiers, et de mettre en oeuvre des mesures appropriées avant d’accorder des accès.</v>
      </c>
      <c r="D109" s="541">
        <f ca="1">VLOOKUP($J109,'Tableau de correspondance'!$A$7:$DY$156,128)</f>
        <v>1</v>
      </c>
      <c r="E109" s="541">
        <f ca="1">VLOOKUP($J109,'Tableau de correspondance'!$A$7:$DY$156,129)</f>
        <v>0</v>
      </c>
      <c r="F109" s="426"/>
      <c r="G109" s="426"/>
      <c r="H109" s="97"/>
      <c r="J109" s="543">
        <v>91</v>
      </c>
    </row>
    <row r="110" spans="1:10" ht="26.25">
      <c r="A110" s="97"/>
      <c r="B110" s="427" t="str">
        <f>VLOOKUP($J110,'Tableau de correspondance'!$A$7:$DY$156,2)</f>
        <v>15.1.2</v>
      </c>
      <c r="C110" s="540" t="str">
        <f>VLOOKUP($J110,'Tableau de correspondance'!$A$7:$DY$156,5)</f>
        <v>Tous les besoins de sécurité doivent être traités avant d’accorder aux clients l’accès à l’information ou aux biens de l’organisme.</v>
      </c>
      <c r="D110" s="541">
        <f ca="1">VLOOKUP($J110,'Tableau de correspondance'!$A$7:$DY$156,128)</f>
        <v>0</v>
      </c>
      <c r="E110" s="541" t="str">
        <f ca="1">VLOOKUP($J110,'Tableau de correspondance'!$A$7:$DY$156,129)</f>
        <v>-</v>
      </c>
      <c r="F110" s="426"/>
      <c r="G110" s="426"/>
      <c r="H110" s="97"/>
      <c r="J110" s="543">
        <v>92</v>
      </c>
    </row>
    <row r="111" spans="1:10" ht="51.75">
      <c r="A111" s="97"/>
      <c r="B111" s="427" t="str">
        <f>VLOOKUP($J111,'Tableau de correspondance'!$A$7:$DY$156,2)</f>
        <v>15.1.3</v>
      </c>
      <c r="C111" s="540" t="str">
        <f>VLOOKUP($J111,'Tableau de correspondance'!$A$7:$DY$156,5)</f>
        <v>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v>
      </c>
      <c r="D111" s="541">
        <f ca="1">VLOOKUP($J111,'Tableau de correspondance'!$A$7:$DY$156,128)</f>
        <v>0</v>
      </c>
      <c r="E111" s="541" t="str">
        <f ca="1">VLOOKUP($J111,'Tableau de correspondance'!$A$7:$DY$156,129)</f>
        <v>-</v>
      </c>
      <c r="F111" s="426"/>
      <c r="G111" s="426"/>
      <c r="H111" s="97"/>
      <c r="J111" s="543">
        <v>93</v>
      </c>
    </row>
    <row r="112" spans="1:10" ht="51.75">
      <c r="A112" s="97"/>
      <c r="B112" s="427" t="str">
        <f>VLOOKUP($J112,'Tableau de correspondance'!$A$7:$DY$156,2)</f>
        <v>15.2.1</v>
      </c>
      <c r="C112" s="540" t="str">
        <f>VLOOKUP($J112,'Tableau de correspondance'!$A$7:$DY$156,5)</f>
        <v>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v>
      </c>
      <c r="D112" s="541">
        <f ca="1">VLOOKUP($J112,'Tableau de correspondance'!$A$7:$DY$156,128)</f>
        <v>0</v>
      </c>
      <c r="E112" s="541" t="str">
        <f ca="1">VLOOKUP($J112,'Tableau de correspondance'!$A$7:$DY$156,129)</f>
        <v>-</v>
      </c>
      <c r="F112" s="426"/>
      <c r="G112" s="426"/>
      <c r="H112" s="97"/>
      <c r="J112" s="543">
        <v>94</v>
      </c>
    </row>
    <row r="113" spans="1:10" ht="39">
      <c r="A113" s="97"/>
      <c r="B113" s="427" t="str">
        <f>VLOOKUP($J113,'Tableau de correspondance'!$A$7:$DY$156,2)</f>
        <v>15.2.2</v>
      </c>
      <c r="C113" s="540" t="str">
        <f>VLOOKUP($J113,'Tableau de correspondance'!$A$7:$DY$156,5)</f>
        <v>Gérer les changements effectués dans la prestation de service, comprenant le maintien et l’amélioration des politiques, procédures et mesures existant en matière de sécurité de l’information, en tenant compte 
de la criticité des systèmes et processus de gestion concernés et de la réévaluation du risque.</v>
      </c>
      <c r="D113" s="541">
        <f ca="1">VLOOKUP($J113,'Tableau de correspondance'!$A$7:$DY$156,128)</f>
        <v>0</v>
      </c>
      <c r="E113" s="541" t="str">
        <f ca="1">VLOOKUP($J113,'Tableau de correspondance'!$A$7:$DY$156,129)</f>
        <v>-</v>
      </c>
      <c r="F113" s="426"/>
      <c r="G113" s="426"/>
      <c r="H113" s="97"/>
      <c r="J113" s="543">
        <v>95</v>
      </c>
    </row>
    <row r="114" spans="1:10" ht="26.25">
      <c r="A114" s="97"/>
      <c r="B114" s="427" t="str">
        <f>VLOOKUP($J114,'Tableau de correspondance'!$A$7:$DY$156,2)</f>
        <v>16.1.1</v>
      </c>
      <c r="C114" s="540" t="str">
        <f>VLOOKUP($J114,'Tableau de correspondance'!$A$7:$DY$156,5)</f>
        <v>Établir des responsabilités et des procédures permettant de garantir une réponse rapide, efficace et pertinente en cas d’incident lié à la sécurité de l’information.</v>
      </c>
      <c r="D114" s="541">
        <f ca="1">VLOOKUP($J114,'Tableau de correspondance'!$A$7:$DY$156,128)</f>
        <v>1</v>
      </c>
      <c r="E114" s="541">
        <f ca="1">VLOOKUP($J114,'Tableau de correspondance'!$A$7:$DY$156,129)</f>
        <v>0</v>
      </c>
      <c r="F114" s="426"/>
      <c r="G114" s="426"/>
      <c r="H114" s="97"/>
      <c r="J114" s="543">
        <v>96</v>
      </c>
    </row>
    <row r="115" spans="1:10" ht="26.25">
      <c r="A115" s="97"/>
      <c r="B115" s="427" t="str">
        <f>VLOOKUP($J115,'Tableau de correspondance'!$A$7:$DY$156,2)</f>
        <v>16.1.2</v>
      </c>
      <c r="C115" s="540" t="str">
        <f>VLOOKUP($J115,'Tableau de correspondance'!$A$7:$DY$156,5)</f>
        <v>Signaler, dans les meilleurs délais, les événements liés à la sécurité de l’information, par les voies hiérarchiques appropriées.</v>
      </c>
      <c r="D115" s="541">
        <f ca="1">VLOOKUP($J115,'Tableau de correspondance'!$A$7:$DY$156,128)</f>
        <v>0</v>
      </c>
      <c r="E115" s="541" t="str">
        <f ca="1">VLOOKUP($J115,'Tableau de correspondance'!$A$7:$DY$156,129)</f>
        <v>-</v>
      </c>
      <c r="F115" s="426"/>
      <c r="G115" s="426"/>
      <c r="H115" s="97"/>
      <c r="J115" s="543">
        <v>97</v>
      </c>
    </row>
    <row r="116" spans="1:10" ht="26.25">
      <c r="A116" s="97"/>
      <c r="B116" s="427" t="str">
        <f>VLOOKUP($J116,'Tableau de correspondance'!$A$7:$DY$156,2)</f>
        <v>16.1.3</v>
      </c>
      <c r="C116" s="540" t="str">
        <f>VLOOKUP($J116,'Tableau de correspondance'!$A$7:$DY$156,5)</f>
        <v>Demander à tous les salariés, contractants et utilisateurs tiers des systèmes et services d’information de noter et de signaler toute faille de sécurité observée ou soupçonnée dans les systèmes ou services.</v>
      </c>
      <c r="D116" s="541">
        <f ca="1">VLOOKUP($J116,'Tableau de correspondance'!$A$7:$DY$156,128)</f>
        <v>0</v>
      </c>
      <c r="E116" s="541" t="str">
        <f ca="1">VLOOKUP($J116,'Tableau de correspondance'!$A$7:$DY$156,129)</f>
        <v>-</v>
      </c>
      <c r="F116" s="426"/>
      <c r="G116" s="426"/>
      <c r="H116" s="97"/>
      <c r="J116" s="543">
        <v>98</v>
      </c>
    </row>
    <row r="117" spans="1:10" ht="26.25">
      <c r="A117" s="97"/>
      <c r="B117" s="427" t="str">
        <f>VLOOKUP($J117,'Tableau de correspondance'!$A$7:$DY$156,2)</f>
        <v>16.1.4</v>
      </c>
      <c r="C117" s="540" t="str">
        <f>VLOOKUP($J117,'Tableau de correspondance'!$A$7:$DY$156,5)</f>
        <v>Les événements liés à la sécurité de l'informations sont appréciés et éventuellement classés comme incidents liés à la sécurité de l'information</v>
      </c>
      <c r="D117" s="541">
        <f ca="1">VLOOKUP($J117,'Tableau de correspondance'!$A$7:$DY$156,128)</f>
        <v>1</v>
      </c>
      <c r="E117" s="541">
        <f ca="1">VLOOKUP($J117,'Tableau de correspondance'!$A$7:$DY$156,129)</f>
        <v>0</v>
      </c>
      <c r="F117" s="426"/>
      <c r="G117" s="426"/>
      <c r="H117" s="97"/>
      <c r="J117" s="543">
        <v>99</v>
      </c>
    </row>
    <row r="118" spans="1:10" ht="15">
      <c r="A118" s="97"/>
      <c r="B118" s="427" t="str">
        <f>VLOOKUP($J118,'Tableau de correspondance'!$A$7:$DY$156,2)</f>
        <v>16.1.5</v>
      </c>
      <c r="C118" s="540" t="str">
        <f>VLOOKUP($J118,'Tableau de correspondance'!$A$7:$DY$156,5)</f>
        <v>Les incidents liés à la sécurité de l'informations sont traités conformément aux procédures documentées</v>
      </c>
      <c r="D118" s="541">
        <f ca="1">VLOOKUP($J118,'Tableau de correspondance'!$A$7:$DY$156,128)</f>
        <v>0</v>
      </c>
      <c r="E118" s="541" t="str">
        <f ca="1">VLOOKUP($J118,'Tableau de correspondance'!$A$7:$DY$156,129)</f>
        <v>-</v>
      </c>
      <c r="F118" s="426"/>
      <c r="G118" s="426"/>
      <c r="H118" s="97"/>
      <c r="J118" s="543">
        <v>100</v>
      </c>
    </row>
    <row r="119" spans="1:10" ht="26.25">
      <c r="A119" s="97"/>
      <c r="B119" s="427" t="str">
        <f>VLOOKUP($J119,'Tableau de correspondance'!$A$7:$DY$156,2)</f>
        <v>16.1.6</v>
      </c>
      <c r="C119" s="540" t="str">
        <f>VLOOKUP($J119,'Tableau de correspondance'!$A$7:$DY$156,5)</f>
        <v>Mettre en place des mécanismes permettant de quantifier et surveiller les différents types d’incidents liés à la sécurité de l’information ainsi que leur volume et les coûts associés.</v>
      </c>
      <c r="D119" s="541">
        <f ca="1">VLOOKUP($J119,'Tableau de correspondance'!$A$7:$DY$156,128)</f>
        <v>1</v>
      </c>
      <c r="E119" s="541">
        <f ca="1">VLOOKUP($J119,'Tableau de correspondance'!$A$7:$DY$156,129)</f>
        <v>0</v>
      </c>
      <c r="F119" s="426"/>
      <c r="G119" s="426"/>
      <c r="H119" s="97"/>
      <c r="J119" s="543">
        <v>101</v>
      </c>
    </row>
    <row r="120" spans="1:10" ht="51.75">
      <c r="A120" s="97"/>
      <c r="B120" s="427" t="str">
        <f>VLOOKUP($J120,'Tableau de correspondance'!$A$7:$DY$156,2)</f>
        <v>16.1.7</v>
      </c>
      <c r="C120" s="540" t="str">
        <f>VLOOKUP($J120,'Tableau de correspondance'!$A$7:$DY$156,5)</f>
        <v>Lorsqu’une action en justice civile ou pénale est engagée contre une personne physique ou un organisme, à la suite d’un incident lié à la sécurité de l’information, recueillir, conserver et présenter les informations
 conformément aux dispositions légales relatives à la présentation de preuves régissant la ou les juridiction(s) compétente(s).</v>
      </c>
      <c r="D120" s="541">
        <f ca="1">VLOOKUP($J120,'Tableau de correspondance'!$A$7:$DY$156,128)</f>
        <v>0</v>
      </c>
      <c r="E120" s="541" t="str">
        <f ca="1">VLOOKUP($J120,'Tableau de correspondance'!$A$7:$DY$156,129)</f>
        <v>-</v>
      </c>
      <c r="F120" s="426"/>
      <c r="G120" s="426"/>
      <c r="H120" s="97"/>
      <c r="J120" s="543">
        <v>102</v>
      </c>
    </row>
    <row r="121" spans="1:10" ht="26.25">
      <c r="A121" s="97"/>
      <c r="B121" s="427" t="str">
        <f>VLOOKUP($J121,'Tableau de correspondance'!$A$7:$DY$156,2)</f>
        <v>17.1.1</v>
      </c>
      <c r="C121" s="540" t="str">
        <f>VLOOKUP($J121,'Tableau de correspondance'!$A$7:$DY$156,5)</f>
        <v>Déterminer les exigences en matière de l'information et de continuité de management de la sécurité de l'information dans des situations défavorables comme lors d'une crise ou d'un sinistre</v>
      </c>
      <c r="D121" s="541">
        <f ca="1">VLOOKUP($J121,'Tableau de correspondance'!$A$7:$DY$156,128)</f>
        <v>1</v>
      </c>
      <c r="E121" s="541">
        <f ca="1">VLOOKUP($J121,'Tableau de correspondance'!$A$7:$DY$156,129)</f>
        <v>0</v>
      </c>
      <c r="F121" s="426"/>
      <c r="G121" s="426"/>
      <c r="H121" s="97"/>
      <c r="J121" s="543">
        <v>103</v>
      </c>
    </row>
    <row r="122" spans="1:10" ht="26.25">
      <c r="A122" s="97"/>
      <c r="B122" s="427" t="str">
        <f>VLOOKUP($J122,'Tableau de correspondance'!$A$7:$DY$156,2)</f>
        <v>17.1.2</v>
      </c>
      <c r="C122" s="540" t="str">
        <f>VLOOKUP($J122,'Tableau de correspondance'!$A$7:$DY$156,5)</f>
        <v>Les processus, procédures et mesures permettant de fournir le niveau requis de continuité des activités sont établis, documentés, mis en oeuvre et tenu à jour</v>
      </c>
      <c r="D122" s="541">
        <f ca="1">VLOOKUP($J122,'Tableau de correspondance'!$A$7:$DY$156,128)</f>
        <v>1</v>
      </c>
      <c r="E122" s="541">
        <f ca="1">VLOOKUP($J122,'Tableau de correspondance'!$A$7:$DY$156,129)</f>
        <v>0</v>
      </c>
      <c r="F122" s="426"/>
      <c r="G122" s="426"/>
      <c r="H122" s="97"/>
      <c r="J122" s="543">
        <v>104</v>
      </c>
    </row>
    <row r="123" spans="1:10" ht="26.25">
      <c r="A123" s="97"/>
      <c r="B123" s="427" t="str">
        <f>VLOOKUP($J123,'Tableau de correspondance'!$A$7:$DY$156,2)</f>
        <v>17.1.3</v>
      </c>
      <c r="C123" s="540" t="str">
        <f>VLOOKUP($J123,'Tableau de correspondance'!$A$7:$DY$156,5)</f>
        <v>Soumettre à essai et de mettre à jour régulièrement les plans de continuité de l’activité afin de s’assurer qu’ils sont actualisés et efficaces.</v>
      </c>
      <c r="D123" s="541">
        <f ca="1">VLOOKUP($J123,'Tableau de correspondance'!$A$7:$DY$156,128)</f>
        <v>1</v>
      </c>
      <c r="E123" s="541">
        <f ca="1">VLOOKUP($J123,'Tableau de correspondance'!$A$7:$DY$156,129)</f>
        <v>0</v>
      </c>
      <c r="F123" s="426"/>
      <c r="G123" s="426"/>
      <c r="H123" s="97"/>
      <c r="J123" s="543">
        <v>105</v>
      </c>
    </row>
    <row r="124" spans="1:10" ht="26.25">
      <c r="A124" s="97"/>
      <c r="B124" s="427" t="str">
        <f>VLOOKUP($J124,'Tableau de correspondance'!$A$7:$DY$156,2)</f>
        <v>17.2.1</v>
      </c>
      <c r="C124" s="540" t="str">
        <f>VLOOKUP($J124,'Tableau de correspondance'!$A$7:$DY$156,5)</f>
        <v>Des moyens de traitements de l'information sont mis en oeuvre avec suffisamment de redondances pour répondre aux exigences de disponibilité</v>
      </c>
      <c r="D124" s="541">
        <f ca="1">VLOOKUP($J124,'Tableau de correspondance'!$A$7:$DY$156,128)</f>
        <v>1</v>
      </c>
      <c r="E124" s="541">
        <f ca="1">VLOOKUP($J124,'Tableau de correspondance'!$A$7:$DY$156,129)</f>
        <v>0</v>
      </c>
      <c r="F124" s="426"/>
      <c r="G124" s="426"/>
      <c r="H124" s="97"/>
      <c r="J124" s="543">
        <v>106</v>
      </c>
    </row>
    <row r="125" spans="1:10" ht="39">
      <c r="A125" s="97"/>
      <c r="B125" s="427" t="str">
        <f>VLOOKUP($J125,'Tableau de correspondance'!$A$7:$DY$156,2)</f>
        <v>18.1.1</v>
      </c>
      <c r="C125" s="540" t="str">
        <f>VLOOKUP($J125,'Tableau de correspondance'!$A$7:$DY$156,5)</f>
        <v>Pour chaque système d’information et pour l’organisme, définir, documenter et mettre à jour explicitement toutes les exigences légales, réglementaires et contractuelles en vigueur, ainsi que la procédure 
utilisée par l’organisme pour satisfaire à ces exigences.</v>
      </c>
      <c r="D125" s="541">
        <f ca="1">VLOOKUP($J125,'Tableau de correspondance'!$A$7:$DY$156,128)</f>
        <v>0</v>
      </c>
      <c r="E125" s="541" t="str">
        <f ca="1">VLOOKUP($J125,'Tableau de correspondance'!$A$7:$DY$156,129)</f>
        <v>-</v>
      </c>
      <c r="F125" s="426"/>
      <c r="G125" s="426"/>
      <c r="H125" s="97"/>
      <c r="J125" s="543">
        <v>107</v>
      </c>
    </row>
    <row r="126" spans="1:10" ht="39">
      <c r="A126" s="97"/>
      <c r="B126" s="427" t="str">
        <f>VLOOKUP($J126,'Tableau de correspondance'!$A$7:$DY$156,2)</f>
        <v>18.1.2</v>
      </c>
      <c r="C126" s="540" t="str">
        <f>VLOOKUP($J126,'Tableau de correspondance'!$A$7:$DY$156,5)</f>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126" s="541">
        <f ca="1">VLOOKUP($J126,'Tableau de correspondance'!$A$7:$DY$156,128)</f>
        <v>0</v>
      </c>
      <c r="E126" s="541" t="str">
        <f ca="1">VLOOKUP($J126,'Tableau de correspondance'!$A$7:$DY$156,129)</f>
        <v>-</v>
      </c>
      <c r="F126" s="426"/>
      <c r="G126" s="426"/>
      <c r="H126" s="97"/>
      <c r="J126" s="543">
        <v>108</v>
      </c>
    </row>
    <row r="127" spans="1:10" ht="26.25">
      <c r="A127" s="97"/>
      <c r="B127" s="427" t="str">
        <f>VLOOKUP($J127,'Tableau de correspondance'!$A$7:$DY$156,2)</f>
        <v>18.1.3</v>
      </c>
      <c r="C127" s="540" t="str">
        <f>VLOOKUP($J127,'Tableau de correspondance'!$A$7:$DY$156,5)</f>
        <v>Protéger les enregistrements importants de la perte, destruction et falsification conformément aux exigences légales, réglementaires et aux exigences métier.</v>
      </c>
      <c r="D127" s="541">
        <f ca="1">VLOOKUP($J127,'Tableau de correspondance'!$A$7:$DY$156,128)</f>
        <v>0</v>
      </c>
      <c r="E127" s="541" t="str">
        <f ca="1">VLOOKUP($J127,'Tableau de correspondance'!$A$7:$DY$156,129)</f>
        <v>-</v>
      </c>
      <c r="F127" s="426"/>
      <c r="G127" s="426"/>
      <c r="H127" s="97"/>
      <c r="J127" s="543">
        <v>109</v>
      </c>
    </row>
    <row r="128" spans="1:10" ht="26.25">
      <c r="A128" s="97"/>
      <c r="B128" s="427" t="str">
        <f>VLOOKUP($J128,'Tableau de correspondance'!$A$7:$DY$156,2)</f>
        <v>18.1.4</v>
      </c>
      <c r="C128" s="540" t="str">
        <f>VLOOKUP($J128,'Tableau de correspondance'!$A$7:$DY$156,5)</f>
        <v>Garantir la protection et la confidentialité des données telles que l’exigent la législation ou les réglementations applicables, et les clauses contractuelles le cas échéant.</v>
      </c>
      <c r="D128" s="541">
        <f ca="1">VLOOKUP($J128,'Tableau de correspondance'!$A$7:$DY$156,128)</f>
        <v>1</v>
      </c>
      <c r="E128" s="541">
        <f ca="1">VLOOKUP($J128,'Tableau de correspondance'!$A$7:$DY$156,129)</f>
        <v>0</v>
      </c>
      <c r="F128" s="426"/>
      <c r="G128" s="426"/>
      <c r="H128" s="97"/>
      <c r="J128" s="543">
        <v>110</v>
      </c>
    </row>
    <row r="129" spans="1:10" ht="15">
      <c r="A129" s="97"/>
      <c r="B129" s="427" t="str">
        <f>VLOOKUP($J129,'Tableau de correspondance'!$A$7:$DY$156,2)</f>
        <v>18.1.5</v>
      </c>
      <c r="C129" s="540" t="str">
        <f>VLOOKUP($J129,'Tableau de correspondance'!$A$7:$DY$156,5)</f>
        <v>Prendre des mesures cryptographiques conformément aux accords, lois et réglementations applicables.</v>
      </c>
      <c r="D129" s="541">
        <f ca="1">VLOOKUP($J129,'Tableau de correspondance'!$A$7:$DY$156,128)</f>
        <v>0</v>
      </c>
      <c r="E129" s="541" t="str">
        <f ca="1">VLOOKUP($J129,'Tableau de correspondance'!$A$7:$DY$156,129)</f>
        <v>-</v>
      </c>
      <c r="F129" s="426"/>
      <c r="G129" s="426"/>
      <c r="H129" s="97"/>
      <c r="J129" s="543">
        <v>111</v>
      </c>
    </row>
    <row r="130" spans="1:10" ht="51.75">
      <c r="A130" s="97"/>
      <c r="B130" s="427" t="str">
        <f>VLOOKUP($J130,'Tableau de correspondance'!$A$7:$DY$156,2)</f>
        <v>18.2.1</v>
      </c>
      <c r="C130" s="540" t="str">
        <f>VLOOKUP($J130,'Tableau de correspondance'!$A$7:$DY$156,5)</f>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130" s="541">
        <f ca="1">VLOOKUP($J130,'Tableau de correspondance'!$A$7:$DY$156,128)</f>
        <v>0</v>
      </c>
      <c r="E130" s="541" t="str">
        <f ca="1">VLOOKUP($J130,'Tableau de correspondance'!$A$7:$DY$156,129)</f>
        <v>-</v>
      </c>
      <c r="F130" s="426"/>
      <c r="G130" s="426"/>
      <c r="H130" s="97"/>
      <c r="J130" s="543">
        <v>112</v>
      </c>
    </row>
    <row r="131" spans="1:10" ht="26.25">
      <c r="B131" s="427" t="str">
        <f>VLOOKUP($J131,'Tableau de correspondance'!$A$7:$DY$156,2)</f>
        <v>18.2.2</v>
      </c>
      <c r="C131" s="540" t="str">
        <f>VLOOKUP($J131,'Tableau de correspondance'!$A$7:$DY$156,5)</f>
        <v>Les responsables s’assurent de l’exécution correcte de l’ensemble des procédures de sécurité placées sous leur responsabilité en vue de garantir leur conformité avec les politiques et normes de sécurité.</v>
      </c>
      <c r="D131" s="541">
        <f ca="1">VLOOKUP($J131,'Tableau de correspondance'!$A$7:$DY$156,128)</f>
        <v>0</v>
      </c>
      <c r="E131" s="541" t="str">
        <f ca="1">VLOOKUP($J131,'Tableau de correspondance'!$A$7:$DY$156,129)</f>
        <v>-</v>
      </c>
      <c r="F131" s="426"/>
      <c r="G131" s="426"/>
      <c r="J131" s="543">
        <v>113</v>
      </c>
    </row>
    <row r="132" spans="1:10" ht="26.25">
      <c r="A132" s="97"/>
      <c r="B132" s="427" t="str">
        <f>VLOOKUP($J132,'Tableau de correspondance'!$A$7:$DY$156,2)</f>
        <v>18.2.3</v>
      </c>
      <c r="C132" s="540" t="str">
        <f>VLOOKUP($J132,'Tableau de correspondance'!$A$7:$DY$156,5)</f>
        <v>Vérifier régulièrement la conformité des systèmes d’information avec les normes relatives à la mise en oeuvre de la sécurité.</v>
      </c>
      <c r="D132" s="541">
        <f ca="1">VLOOKUP($J132,'Tableau de correspondance'!$A$7:$DY$156,128)</f>
        <v>0</v>
      </c>
      <c r="E132" s="541" t="str">
        <f ca="1">VLOOKUP($J132,'Tableau de correspondance'!$A$7:$DY$156,129)</f>
        <v>-</v>
      </c>
      <c r="F132" s="426"/>
      <c r="G132" s="426"/>
      <c r="H132" s="97"/>
      <c r="J132" s="543">
        <v>114</v>
      </c>
    </row>
    <row r="133" spans="1:10">
      <c r="A133" s="97"/>
      <c r="B133" s="97"/>
      <c r="C133" s="97"/>
      <c r="D133" s="97"/>
      <c r="E133" s="97"/>
      <c r="F133" s="97"/>
      <c r="G133" s="97"/>
      <c r="H133" s="97"/>
    </row>
    <row r="134" spans="1:10">
      <c r="A134" s="97"/>
      <c r="B134" s="97"/>
      <c r="C134" s="97"/>
      <c r="D134" s="97"/>
      <c r="E134" s="97"/>
      <c r="F134" s="97"/>
      <c r="G134" s="97"/>
      <c r="H134" s="97"/>
    </row>
    <row r="135" spans="1:10">
      <c r="A135" s="97"/>
      <c r="B135" s="97"/>
      <c r="C135" s="97"/>
      <c r="D135" s="97"/>
      <c r="E135" s="97"/>
      <c r="F135" s="97"/>
      <c r="G135" s="97"/>
      <c r="H135" s="97"/>
    </row>
  </sheetData>
  <mergeCells count="4">
    <mergeCell ref="B4:C4"/>
    <mergeCell ref="C11:C16"/>
    <mergeCell ref="B3:D3"/>
    <mergeCell ref="B2:D2"/>
  </mergeCells>
  <pageMargins left="0.59055118110236227" right="0.59055118110236227" top="0.74803149606299213" bottom="0.74803149606299213" header="0.31496062992125984" footer="0.31496062992125984"/>
  <pageSetup paperSize="9" scale="45" orientation="portrait" r:id="rId1"/>
  <headerFooter>
    <oddHeader>&amp;CPlan d'action triennal</oddHeader>
  </headerFooter>
  <drawing r:id="rId2"/>
  <extLst>
    <ext xmlns:x14="http://schemas.microsoft.com/office/spreadsheetml/2009/9/main" uri="{78C0D931-6437-407d-A8EE-F0AAD7539E65}">
      <x14:conditionalFormattings>
        <x14:conditionalFormatting xmlns:xm="http://schemas.microsoft.com/office/excel/2006/main">
          <x14:cfRule type="iconSet" priority="2" id="{60454DCF-FB60-4099-AFBD-DABC0FAE3F8A}">
            <x14:iconSet iconSet="3Symbols2" showValue="0" custom="1">
              <x14:cfvo type="percent">
                <xm:f>0</xm:f>
              </x14:cfvo>
              <x14:cfvo type="num">
                <xm:f>0</xm:f>
              </x14:cfvo>
              <x14:cfvo type="num">
                <xm:f>1</xm:f>
              </x14:cfvo>
              <x14:cfIcon iconSet="NoIcons" iconId="0"/>
              <x14:cfIcon iconSet="3Symbols" iconId="1"/>
              <x14:cfIcon iconSet="3Symbols2" iconId="2"/>
            </x14:iconSet>
          </x14:cfRule>
          <xm:sqref>F4:F5</xm:sqref>
        </x14:conditionalFormatting>
        <x14:conditionalFormatting xmlns:xm="http://schemas.microsoft.com/office/excel/2006/main">
          <x14:cfRule type="iconSet" priority="1" id="{7959E404-F1CC-4075-958B-7CD7D51786F3}">
            <x14:iconSet showValue="0" custom="1">
              <x14:cfvo type="percent">
                <xm:f>0</xm:f>
              </x14:cfvo>
              <x14:cfvo type="num">
                <xm:f>0</xm:f>
              </x14:cfvo>
              <x14:cfvo type="num">
                <xm:f>1</xm:f>
              </x14:cfvo>
              <x14:cfIcon iconSet="NoIcons" iconId="0"/>
              <x14:cfIcon iconSet="4RedToBlack" iconId="2"/>
              <x14:cfIcon iconSet="3TrafficLights1" iconId="2"/>
            </x14:iconSet>
          </x14:cfRule>
          <xm:sqref>F7:F10 F14:F16</xm:sqref>
        </x14:conditionalFormatting>
        <x14:conditionalFormatting xmlns:xm="http://schemas.microsoft.com/office/excel/2006/main">
          <x14:cfRule type="iconSet" priority="35" id="{2BAFDA8F-6451-439B-BD21-8A68A0C9CD8F}">
            <x14:iconSet iconSet="3Flags" showValue="0" custom="1">
              <x14:cfvo type="percent">
                <xm:f>0</xm:f>
              </x14:cfvo>
              <x14:cfvo type="num">
                <xm:f>0</xm:f>
              </x14:cfvo>
              <x14:cfvo type="num">
                <xm:f>1</xm:f>
              </x14:cfvo>
              <x14:cfIcon iconSet="NoIcons" iconId="0"/>
              <x14:cfIcon iconSet="3Symbols" iconId="1"/>
              <x14:cfIcon iconSet="3Symbols2" iconId="2"/>
            </x14:iconSet>
          </x14:cfRule>
          <xm:sqref>D19:D132</xm:sqref>
        </x14:conditionalFormatting>
        <x14:conditionalFormatting xmlns:xm="http://schemas.microsoft.com/office/excel/2006/main">
          <x14:cfRule type="iconSet" priority="36" id="{401E5A52-6F41-499C-AA33-C8CB98F21353}">
            <x14:iconSet showValue="0" custom="1">
              <x14:cfvo type="percent">
                <xm:f>0</xm:f>
              </x14:cfvo>
              <x14:cfvo type="num">
                <xm:f>0</xm:f>
              </x14:cfvo>
              <x14:cfvo type="num">
                <xm:f>1</xm:f>
              </x14:cfvo>
              <x14:cfIcon iconSet="NoIcons" iconId="0"/>
              <x14:cfIcon iconSet="3TrafficLights1" iconId="0"/>
              <x14:cfIcon iconSet="3TrafficLights1" iconId="2"/>
            </x14:iconSet>
          </x14:cfRule>
          <xm:sqref>E19:E132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9" tint="0.39997558519241921"/>
  </sheetPr>
  <dimension ref="A2:H6"/>
  <sheetViews>
    <sheetView workbookViewId="0">
      <selection activeCell="H45" sqref="H45"/>
    </sheetView>
  </sheetViews>
  <sheetFormatPr baseColWidth="10" defaultColWidth="10.85546875" defaultRowHeight="15"/>
  <cols>
    <col min="1" max="1" width="16.140625" style="182" customWidth="1"/>
    <col min="2" max="2" width="22" style="182" bestFit="1" customWidth="1"/>
    <col min="3" max="3" width="33.42578125" style="182" bestFit="1" customWidth="1"/>
    <col min="4" max="4" width="28.28515625" style="182" bestFit="1" customWidth="1"/>
    <col min="5" max="5" width="11.42578125" style="182" bestFit="1" customWidth="1"/>
    <col min="6" max="6" width="35.28515625" style="182" customWidth="1"/>
    <col min="7" max="7" width="41" style="182" customWidth="1"/>
    <col min="8" max="8" width="33.7109375" style="182" bestFit="1" customWidth="1"/>
    <col min="9" max="16384" width="10.85546875" style="182"/>
  </cols>
  <sheetData>
    <row r="2" spans="1:8" ht="30">
      <c r="A2" s="181" t="s">
        <v>385</v>
      </c>
      <c r="B2" s="181" t="s">
        <v>386</v>
      </c>
      <c r="C2" s="181" t="s">
        <v>387</v>
      </c>
      <c r="D2" s="181" t="s">
        <v>388</v>
      </c>
      <c r="E2" s="181" t="s">
        <v>389</v>
      </c>
      <c r="F2" s="181" t="s">
        <v>390</v>
      </c>
      <c r="G2" s="181" t="s">
        <v>65</v>
      </c>
      <c r="H2" s="181" t="s">
        <v>391</v>
      </c>
    </row>
    <row r="3" spans="1:8" ht="120">
      <c r="A3" s="183" t="s">
        <v>586</v>
      </c>
      <c r="B3" s="184" t="s">
        <v>392</v>
      </c>
      <c r="C3" s="184" t="s">
        <v>393</v>
      </c>
      <c r="D3" s="185" t="s">
        <v>394</v>
      </c>
      <c r="E3" s="185" t="s">
        <v>395</v>
      </c>
      <c r="F3" s="184" t="s">
        <v>396</v>
      </c>
      <c r="G3" s="184" t="s">
        <v>397</v>
      </c>
      <c r="H3" s="184" t="s">
        <v>398</v>
      </c>
    </row>
    <row r="4" spans="1:8" ht="105">
      <c r="A4" s="186" t="s">
        <v>587</v>
      </c>
      <c r="B4" s="187" t="s">
        <v>399</v>
      </c>
      <c r="C4" s="187" t="s">
        <v>400</v>
      </c>
      <c r="D4" s="188" t="s">
        <v>401</v>
      </c>
      <c r="E4" s="188" t="s">
        <v>402</v>
      </c>
      <c r="F4" s="187" t="s">
        <v>403</v>
      </c>
      <c r="G4" s="187" t="s">
        <v>404</v>
      </c>
      <c r="H4" s="187" t="s">
        <v>405</v>
      </c>
    </row>
    <row r="5" spans="1:8" ht="120">
      <c r="A5" s="189" t="s">
        <v>588</v>
      </c>
      <c r="B5" s="190" t="s">
        <v>406</v>
      </c>
      <c r="C5" s="190" t="s">
        <v>407</v>
      </c>
      <c r="D5" s="191" t="s">
        <v>408</v>
      </c>
      <c r="E5" s="191" t="s">
        <v>409</v>
      </c>
      <c r="F5" s="190" t="s">
        <v>410</v>
      </c>
      <c r="G5" s="190" t="s">
        <v>411</v>
      </c>
      <c r="H5" s="190" t="s">
        <v>412</v>
      </c>
    </row>
    <row r="6" spans="1:8" ht="75">
      <c r="A6" s="192" t="s">
        <v>589</v>
      </c>
      <c r="B6" s="193" t="s">
        <v>413</v>
      </c>
      <c r="C6" s="193" t="s">
        <v>414</v>
      </c>
      <c r="D6" s="194" t="s">
        <v>415</v>
      </c>
      <c r="E6" s="194" t="s">
        <v>416</v>
      </c>
      <c r="F6" s="193" t="s">
        <v>417</v>
      </c>
      <c r="G6" s="193" t="s">
        <v>418</v>
      </c>
      <c r="H6" s="194" t="s">
        <v>419</v>
      </c>
    </row>
  </sheetData>
  <customSheetViews>
    <customSheetView guid="{0E0D9003-12DF-4E33-969D-E7E93BBD195D}" showPageBreaks="1">
      <selection activeCell="A9" sqref="A9"/>
      <pageMargins left="0.7" right="0.7" top="0.75" bottom="0.75" header="0.3" footer="0.3"/>
      <pageSetup paperSize="9" orientation="portrait"/>
    </customSheetView>
  </customSheetView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9" tint="0.39997558519241921"/>
  </sheetPr>
  <dimension ref="A1:G72"/>
  <sheetViews>
    <sheetView zoomScale="140" zoomScaleSheetLayoutView="154" workbookViewId="0">
      <selection activeCell="F3" sqref="F3"/>
    </sheetView>
  </sheetViews>
  <sheetFormatPr baseColWidth="10" defaultRowHeight="12.75"/>
  <sheetData>
    <row r="1" spans="1:7">
      <c r="A1" s="336"/>
      <c r="B1" s="337"/>
      <c r="C1" s="337"/>
      <c r="D1" s="337"/>
      <c r="E1" s="337"/>
      <c r="F1" s="337"/>
      <c r="G1" s="338"/>
    </row>
    <row r="2" spans="1:7">
      <c r="A2" s="346" t="s">
        <v>1158</v>
      </c>
      <c r="B2" s="347"/>
      <c r="C2" s="335"/>
      <c r="D2" s="335"/>
      <c r="E2" s="335"/>
      <c r="F2" s="335"/>
      <c r="G2" s="340"/>
    </row>
    <row r="3" spans="1:7">
      <c r="A3" s="339"/>
      <c r="B3" s="335"/>
      <c r="C3" s="335"/>
      <c r="D3" s="335"/>
      <c r="E3" s="335"/>
      <c r="F3" s="335"/>
      <c r="G3" s="340"/>
    </row>
    <row r="4" spans="1:7" ht="12.75" customHeight="1">
      <c r="A4" s="1516" t="s">
        <v>1167</v>
      </c>
      <c r="B4" s="1517"/>
      <c r="C4" s="1517"/>
      <c r="D4" s="1517"/>
      <c r="E4" s="1517"/>
      <c r="F4" s="1517"/>
      <c r="G4" s="1518"/>
    </row>
    <row r="5" spans="1:7">
      <c r="A5" s="1516"/>
      <c r="B5" s="1517"/>
      <c r="C5" s="1517"/>
      <c r="D5" s="1517"/>
      <c r="E5" s="1517"/>
      <c r="F5" s="1517"/>
      <c r="G5" s="1518"/>
    </row>
    <row r="6" spans="1:7">
      <c r="A6" s="1516"/>
      <c r="B6" s="1517"/>
      <c r="C6" s="1517"/>
      <c r="D6" s="1517"/>
      <c r="E6" s="1517"/>
      <c r="F6" s="1517"/>
      <c r="G6" s="1518"/>
    </row>
    <row r="7" spans="1:7">
      <c r="A7" s="1516"/>
      <c r="B7" s="1517"/>
      <c r="C7" s="1517"/>
      <c r="D7" s="1517"/>
      <c r="E7" s="1517"/>
      <c r="F7" s="1517"/>
      <c r="G7" s="1518"/>
    </row>
    <row r="8" spans="1:7">
      <c r="A8" s="1516"/>
      <c r="B8" s="1517"/>
      <c r="C8" s="1517"/>
      <c r="D8" s="1517"/>
      <c r="E8" s="1517"/>
      <c r="F8" s="1517"/>
      <c r="G8" s="1518"/>
    </row>
    <row r="9" spans="1:7">
      <c r="A9" s="1516"/>
      <c r="B9" s="1517"/>
      <c r="C9" s="1517"/>
      <c r="D9" s="1517"/>
      <c r="E9" s="1517"/>
      <c r="F9" s="1517"/>
      <c r="G9" s="1518"/>
    </row>
    <row r="10" spans="1:7">
      <c r="A10" s="1516"/>
      <c r="B10" s="1517"/>
      <c r="C10" s="1517"/>
      <c r="D10" s="1517"/>
      <c r="E10" s="1517"/>
      <c r="F10" s="1517"/>
      <c r="G10" s="1518"/>
    </row>
    <row r="11" spans="1:7">
      <c r="A11" s="1516"/>
      <c r="B11" s="1517"/>
      <c r="C11" s="1517"/>
      <c r="D11" s="1517"/>
      <c r="E11" s="1517"/>
      <c r="F11" s="1517"/>
      <c r="G11" s="1518"/>
    </row>
    <row r="12" spans="1:7">
      <c r="A12" s="1516"/>
      <c r="B12" s="1517"/>
      <c r="C12" s="1517"/>
      <c r="D12" s="1517"/>
      <c r="E12" s="1517"/>
      <c r="F12" s="1517"/>
      <c r="G12" s="1518"/>
    </row>
    <row r="13" spans="1:7">
      <c r="A13" s="1516"/>
      <c r="B13" s="1517"/>
      <c r="C13" s="1517"/>
      <c r="D13" s="1517"/>
      <c r="E13" s="1517"/>
      <c r="F13" s="1517"/>
      <c r="G13" s="1518"/>
    </row>
    <row r="14" spans="1:7">
      <c r="A14" s="1516"/>
      <c r="B14" s="1517"/>
      <c r="C14" s="1517"/>
      <c r="D14" s="1517"/>
      <c r="E14" s="1517"/>
      <c r="F14" s="1517"/>
      <c r="G14" s="1518"/>
    </row>
    <row r="15" spans="1:7">
      <c r="A15" s="339"/>
      <c r="B15" s="335"/>
      <c r="C15" s="335"/>
      <c r="D15" s="335"/>
      <c r="E15" s="335"/>
      <c r="F15" s="335"/>
      <c r="G15" s="340"/>
    </row>
    <row r="16" spans="1:7">
      <c r="A16" s="346" t="s">
        <v>1157</v>
      </c>
      <c r="B16" s="335"/>
      <c r="C16" s="335"/>
      <c r="D16" s="335"/>
      <c r="E16" s="335"/>
      <c r="F16" s="335"/>
      <c r="G16" s="340"/>
    </row>
    <row r="17" spans="1:7">
      <c r="A17" s="339"/>
      <c r="B17" s="335"/>
      <c r="C17" s="335"/>
      <c r="D17" s="335"/>
      <c r="E17" s="335"/>
      <c r="F17" s="335"/>
      <c r="G17" s="340"/>
    </row>
    <row r="18" spans="1:7" ht="12.75" customHeight="1">
      <c r="A18" s="1516" t="s">
        <v>1159</v>
      </c>
      <c r="B18" s="1517"/>
      <c r="C18" s="1517"/>
      <c r="D18" s="1517"/>
      <c r="E18" s="1517"/>
      <c r="F18" s="1517"/>
      <c r="G18" s="1518"/>
    </row>
    <row r="19" spans="1:7">
      <c r="A19" s="1516"/>
      <c r="B19" s="1517"/>
      <c r="C19" s="1517"/>
      <c r="D19" s="1517"/>
      <c r="E19" s="1517"/>
      <c r="F19" s="1517"/>
      <c r="G19" s="1518"/>
    </row>
    <row r="20" spans="1:7">
      <c r="A20" s="1516"/>
      <c r="B20" s="1517"/>
      <c r="C20" s="1517"/>
      <c r="D20" s="1517"/>
      <c r="E20" s="1517"/>
      <c r="F20" s="1517"/>
      <c r="G20" s="1518"/>
    </row>
    <row r="21" spans="1:7">
      <c r="A21" s="1516"/>
      <c r="B21" s="1517"/>
      <c r="C21" s="1517"/>
      <c r="D21" s="1517"/>
      <c r="E21" s="1517"/>
      <c r="F21" s="1517"/>
      <c r="G21" s="1518"/>
    </row>
    <row r="22" spans="1:7">
      <c r="A22" s="1516"/>
      <c r="B22" s="1517"/>
      <c r="C22" s="1517"/>
      <c r="D22" s="1517"/>
      <c r="E22" s="1517"/>
      <c r="F22" s="1517"/>
      <c r="G22" s="1518"/>
    </row>
    <row r="23" spans="1:7" ht="18.75" customHeight="1">
      <c r="A23" s="1516"/>
      <c r="B23" s="1517"/>
      <c r="C23" s="1517"/>
      <c r="D23" s="1517"/>
      <c r="E23" s="1517"/>
      <c r="F23" s="1517"/>
      <c r="G23" s="1518"/>
    </row>
    <row r="24" spans="1:7" ht="18.75" customHeight="1">
      <c r="A24" s="1516"/>
      <c r="B24" s="1517"/>
      <c r="C24" s="1517"/>
      <c r="D24" s="1517"/>
      <c r="E24" s="1517"/>
      <c r="F24" s="1517"/>
      <c r="G24" s="1518"/>
    </row>
    <row r="25" spans="1:7" ht="18.75" customHeight="1">
      <c r="A25" s="443" t="s">
        <v>1162</v>
      </c>
      <c r="B25" s="444"/>
      <c r="C25" s="444"/>
      <c r="D25" s="444"/>
      <c r="E25" s="444"/>
      <c r="F25" s="444"/>
      <c r="G25" s="445"/>
    </row>
    <row r="26" spans="1:7" ht="18.75" customHeight="1">
      <c r="A26" s="1516" t="s">
        <v>1163</v>
      </c>
      <c r="B26" s="1517"/>
      <c r="C26" s="1517"/>
      <c r="D26" s="1517"/>
      <c r="E26" s="1517"/>
      <c r="F26" s="1517"/>
      <c r="G26" s="1518"/>
    </row>
    <row r="27" spans="1:7" ht="22.5" customHeight="1">
      <c r="A27" s="1516"/>
      <c r="B27" s="1517"/>
      <c r="C27" s="1517"/>
      <c r="D27" s="1517"/>
      <c r="E27" s="1517"/>
      <c r="F27" s="1517"/>
      <c r="G27" s="1518"/>
    </row>
    <row r="28" spans="1:7" ht="27.75" customHeight="1">
      <c r="A28" s="1663" t="s">
        <v>1160</v>
      </c>
      <c r="B28" s="1664"/>
      <c r="C28" s="1664"/>
      <c r="D28" s="1664"/>
      <c r="E28" s="1664"/>
      <c r="F28" s="1664"/>
      <c r="G28" s="1665"/>
    </row>
    <row r="29" spans="1:7" ht="15.75" customHeight="1">
      <c r="A29" s="1663" t="s">
        <v>1166</v>
      </c>
      <c r="B29" s="1664"/>
      <c r="C29" s="1664"/>
      <c r="D29" s="1664"/>
      <c r="E29" s="1664"/>
      <c r="F29" s="1664"/>
      <c r="G29" s="1665"/>
    </row>
    <row r="30" spans="1:7" ht="25.5" customHeight="1">
      <c r="A30" s="1663"/>
      <c r="B30" s="1664"/>
      <c r="C30" s="1664"/>
      <c r="D30" s="1664"/>
      <c r="E30" s="1664"/>
      <c r="F30" s="1664"/>
      <c r="G30" s="1665"/>
    </row>
    <row r="31" spans="1:7" ht="31.5" customHeight="1">
      <c r="A31" s="1663" t="s">
        <v>1161</v>
      </c>
      <c r="B31" s="1664"/>
      <c r="C31" s="1664"/>
      <c r="D31" s="1664"/>
      <c r="E31" s="1664"/>
      <c r="F31" s="1664"/>
      <c r="G31" s="1665"/>
    </row>
    <row r="32" spans="1:7" ht="39" customHeight="1">
      <c r="A32" s="1516" t="s">
        <v>1168</v>
      </c>
      <c r="B32" s="1517"/>
      <c r="C32" s="1517"/>
      <c r="D32" s="1517"/>
      <c r="E32" s="1517"/>
      <c r="F32" s="1517"/>
      <c r="G32" s="1518"/>
    </row>
    <row r="33" spans="1:7">
      <c r="A33" s="508"/>
      <c r="B33" s="505"/>
      <c r="C33" s="505"/>
      <c r="D33" s="505"/>
      <c r="E33" s="505"/>
      <c r="F33" s="505"/>
      <c r="G33" s="512"/>
    </row>
    <row r="34" spans="1:7">
      <c r="A34" s="508"/>
      <c r="B34" s="505"/>
      <c r="C34" s="505"/>
      <c r="D34" s="505"/>
      <c r="E34" s="505"/>
      <c r="F34" s="505"/>
      <c r="G34" s="512"/>
    </row>
    <row r="35" spans="1:7">
      <c r="A35" s="508"/>
      <c r="B35" s="505"/>
      <c r="C35" s="505"/>
      <c r="D35" s="505"/>
      <c r="E35" s="505"/>
      <c r="F35" s="505"/>
      <c r="G35" s="512"/>
    </row>
    <row r="36" spans="1:7" ht="29.25" customHeight="1">
      <c r="A36" s="1663" t="s">
        <v>1164</v>
      </c>
      <c r="B36" s="1664"/>
      <c r="C36" s="1664"/>
      <c r="D36" s="1664"/>
      <c r="E36" s="1664"/>
      <c r="F36" s="1664"/>
      <c r="G36" s="1665"/>
    </row>
    <row r="37" spans="1:7" ht="66" customHeight="1">
      <c r="A37" s="1666" t="s">
        <v>1165</v>
      </c>
      <c r="B37" s="1667"/>
      <c r="C37" s="1667"/>
      <c r="D37" s="1667"/>
      <c r="E37" s="1667"/>
      <c r="F37" s="1667"/>
      <c r="G37" s="1668"/>
    </row>
    <row r="38" spans="1:7">
      <c r="A38" s="1516"/>
      <c r="B38" s="1517"/>
      <c r="C38" s="1517"/>
      <c r="D38" s="1517"/>
      <c r="E38" s="1517"/>
      <c r="F38" s="1517"/>
      <c r="G38" s="1518"/>
    </row>
    <row r="39" spans="1:7" ht="44.25" customHeight="1">
      <c r="A39" s="513"/>
      <c r="B39" s="504"/>
      <c r="C39" s="504"/>
      <c r="D39" s="504"/>
      <c r="E39" s="504"/>
      <c r="F39" s="504"/>
      <c r="G39" s="507"/>
    </row>
    <row r="40" spans="1:7">
      <c r="A40" s="513"/>
      <c r="B40" s="335"/>
      <c r="C40" s="335"/>
      <c r="D40" s="335"/>
      <c r="E40" s="335"/>
      <c r="F40" s="335"/>
      <c r="G40" s="340"/>
    </row>
    <row r="41" spans="1:7" ht="15" customHeight="1">
      <c r="A41" s="513"/>
      <c r="B41" s="515"/>
      <c r="C41" s="515"/>
      <c r="D41" s="515"/>
      <c r="E41" s="515"/>
      <c r="F41" s="515"/>
      <c r="G41" s="516"/>
    </row>
    <row r="42" spans="1:7">
      <c r="A42" s="514"/>
      <c r="B42" s="515"/>
      <c r="C42" s="515"/>
      <c r="D42" s="515"/>
      <c r="E42" s="515"/>
      <c r="F42" s="515"/>
      <c r="G42" s="516"/>
    </row>
    <row r="43" spans="1:7">
      <c r="A43" s="514"/>
      <c r="B43" s="515"/>
      <c r="C43" s="515"/>
      <c r="D43" s="515"/>
      <c r="E43" s="515"/>
      <c r="F43" s="515"/>
      <c r="G43" s="516"/>
    </row>
    <row r="44" spans="1:7">
      <c r="A44" s="509"/>
      <c r="B44" s="506"/>
      <c r="C44" s="506"/>
      <c r="D44" s="506"/>
      <c r="E44" s="506"/>
      <c r="F44" s="506"/>
      <c r="G44" s="510"/>
    </row>
    <row r="45" spans="1:7" ht="32.25" customHeight="1">
      <c r="A45" s="1662"/>
      <c r="B45" s="1660"/>
      <c r="C45" s="1660"/>
      <c r="D45" s="1660"/>
      <c r="E45" s="1660"/>
      <c r="F45" s="1660"/>
      <c r="G45" s="1661"/>
    </row>
    <row r="46" spans="1:7" ht="24.75" customHeight="1">
      <c r="A46" s="1656"/>
      <c r="B46" s="1657"/>
      <c r="C46" s="1657"/>
      <c r="D46" s="1657"/>
      <c r="E46" s="1657"/>
      <c r="F46" s="1657"/>
      <c r="G46" s="1658"/>
    </row>
    <row r="47" spans="1:7" ht="23.25" customHeight="1">
      <c r="A47" s="1659"/>
      <c r="B47" s="1660"/>
      <c r="C47" s="1660"/>
      <c r="D47" s="1660"/>
      <c r="E47" s="1660"/>
      <c r="F47" s="1660"/>
      <c r="G47" s="1661"/>
    </row>
    <row r="48" spans="1:7" ht="38.25" customHeight="1">
      <c r="A48" s="1656"/>
      <c r="B48" s="1657"/>
      <c r="C48" s="1657"/>
      <c r="D48" s="1657"/>
      <c r="E48" s="1657"/>
      <c r="F48" s="1657"/>
      <c r="G48" s="1658"/>
    </row>
    <row r="49" spans="1:7">
      <c r="A49" s="1659"/>
      <c r="B49" s="1660"/>
      <c r="C49" s="1660"/>
      <c r="D49" s="1660"/>
      <c r="E49" s="1660"/>
      <c r="F49" s="1660"/>
      <c r="G49" s="1661"/>
    </row>
    <row r="50" spans="1:7" ht="48.75" customHeight="1">
      <c r="A50" s="1656"/>
      <c r="B50" s="1657"/>
      <c r="C50" s="1657"/>
      <c r="D50" s="1657"/>
      <c r="E50" s="1657"/>
      <c r="F50" s="1657"/>
      <c r="G50" s="1658"/>
    </row>
    <row r="51" spans="1:7" ht="24.75" customHeight="1">
      <c r="A51" s="1659"/>
      <c r="B51" s="1660"/>
      <c r="C51" s="1660"/>
      <c r="D51" s="1660"/>
      <c r="E51" s="1660"/>
      <c r="F51" s="1660"/>
      <c r="G51" s="1661"/>
    </row>
    <row r="52" spans="1:7" ht="36.75" customHeight="1">
      <c r="A52" s="1656"/>
      <c r="B52" s="1657"/>
      <c r="C52" s="1657"/>
      <c r="D52" s="1657"/>
      <c r="E52" s="1657"/>
      <c r="F52" s="1657"/>
      <c r="G52" s="1658"/>
    </row>
    <row r="53" spans="1:7" ht="24" customHeight="1">
      <c r="A53" s="1659"/>
      <c r="B53" s="1660"/>
      <c r="C53" s="1660"/>
      <c r="D53" s="1660"/>
      <c r="E53" s="1660"/>
      <c r="F53" s="1660"/>
      <c r="G53" s="1661"/>
    </row>
    <row r="54" spans="1:7" ht="39.75" customHeight="1">
      <c r="A54" s="1656"/>
      <c r="B54" s="1657"/>
      <c r="C54" s="1657"/>
      <c r="D54" s="1657"/>
      <c r="E54" s="1657"/>
      <c r="F54" s="1657"/>
      <c r="G54" s="1658"/>
    </row>
    <row r="55" spans="1:7">
      <c r="A55" s="1659"/>
      <c r="B55" s="1660"/>
      <c r="C55" s="1660"/>
      <c r="D55" s="1660"/>
      <c r="E55" s="1660"/>
      <c r="F55" s="1660"/>
      <c r="G55" s="1661"/>
    </row>
    <row r="56" spans="1:7" ht="45" customHeight="1">
      <c r="A56" s="1656"/>
      <c r="B56" s="1657"/>
      <c r="C56" s="1657"/>
      <c r="D56" s="1657"/>
      <c r="E56" s="1657"/>
      <c r="F56" s="1657"/>
      <c r="G56" s="1658"/>
    </row>
    <row r="57" spans="1:7">
      <c r="A57" s="339"/>
      <c r="B57" s="335"/>
      <c r="C57" s="335"/>
      <c r="D57" s="335"/>
      <c r="E57" s="335"/>
      <c r="F57" s="335"/>
      <c r="G57" s="340"/>
    </row>
    <row r="58" spans="1:7">
      <c r="A58" s="339"/>
      <c r="B58" s="335"/>
      <c r="C58" s="335"/>
      <c r="D58" s="335"/>
      <c r="E58" s="335"/>
      <c r="F58" s="335"/>
      <c r="G58" s="340"/>
    </row>
    <row r="59" spans="1:7">
      <c r="A59" s="339"/>
      <c r="B59" s="335"/>
      <c r="C59" s="335"/>
      <c r="D59" s="335"/>
      <c r="E59" s="335"/>
      <c r="F59" s="335"/>
      <c r="G59" s="340"/>
    </row>
    <row r="60" spans="1:7">
      <c r="A60" s="339"/>
      <c r="B60" s="335"/>
      <c r="C60" s="335"/>
      <c r="D60" s="335"/>
      <c r="E60" s="335"/>
      <c r="F60" s="335"/>
      <c r="G60" s="340"/>
    </row>
    <row r="61" spans="1:7">
      <c r="A61" s="339"/>
      <c r="B61" s="335"/>
      <c r="C61" s="335"/>
      <c r="D61" s="335"/>
      <c r="E61" s="335"/>
      <c r="F61" s="335"/>
      <c r="G61" s="340"/>
    </row>
    <row r="62" spans="1:7">
      <c r="A62" s="339"/>
      <c r="B62" s="335"/>
      <c r="C62" s="335"/>
      <c r="D62" s="335"/>
      <c r="E62" s="335"/>
      <c r="F62" s="335"/>
      <c r="G62" s="340"/>
    </row>
    <row r="63" spans="1:7">
      <c r="A63" s="339"/>
      <c r="B63" s="335"/>
      <c r="C63" s="335"/>
      <c r="D63" s="335"/>
      <c r="E63" s="335"/>
      <c r="F63" s="335"/>
      <c r="G63" s="340"/>
    </row>
    <row r="64" spans="1:7">
      <c r="A64" s="339"/>
      <c r="B64" s="335"/>
      <c r="C64" s="335"/>
      <c r="D64" s="335"/>
      <c r="E64" s="335"/>
      <c r="F64" s="335"/>
      <c r="G64" s="340"/>
    </row>
    <row r="65" spans="1:7">
      <c r="A65" s="339"/>
      <c r="B65" s="335"/>
      <c r="C65" s="335"/>
      <c r="D65" s="335"/>
      <c r="E65" s="335"/>
      <c r="F65" s="335"/>
      <c r="G65" s="340"/>
    </row>
    <row r="66" spans="1:7">
      <c r="A66" s="339"/>
      <c r="B66" s="335"/>
      <c r="C66" s="335"/>
      <c r="D66" s="335"/>
      <c r="E66" s="335"/>
      <c r="F66" s="335"/>
      <c r="G66" s="340"/>
    </row>
    <row r="67" spans="1:7">
      <c r="A67" s="339"/>
      <c r="B67" s="335"/>
      <c r="C67" s="335"/>
      <c r="D67" s="335"/>
      <c r="E67" s="335"/>
      <c r="F67" s="335"/>
      <c r="G67" s="340"/>
    </row>
    <row r="68" spans="1:7">
      <c r="A68" s="339"/>
      <c r="B68" s="335"/>
      <c r="C68" s="335"/>
      <c r="D68" s="335"/>
      <c r="E68" s="335"/>
      <c r="F68" s="335"/>
      <c r="G68" s="340"/>
    </row>
    <row r="69" spans="1:7">
      <c r="A69" s="339"/>
      <c r="B69" s="335"/>
      <c r="C69" s="335"/>
      <c r="D69" s="335"/>
      <c r="E69" s="335"/>
      <c r="F69" s="335"/>
      <c r="G69" s="340"/>
    </row>
    <row r="70" spans="1:7">
      <c r="A70" s="339"/>
      <c r="B70" s="335"/>
      <c r="C70" s="335"/>
      <c r="D70" s="335"/>
      <c r="E70" s="335"/>
      <c r="F70" s="335"/>
      <c r="G70" s="340"/>
    </row>
    <row r="71" spans="1:7">
      <c r="A71" s="339"/>
      <c r="B71" s="335"/>
      <c r="C71" s="335"/>
      <c r="D71" s="335"/>
      <c r="E71" s="335"/>
      <c r="F71" s="335"/>
      <c r="G71" s="340"/>
    </row>
    <row r="72" spans="1:7">
      <c r="A72" s="341"/>
      <c r="B72" s="342"/>
      <c r="C72" s="342"/>
      <c r="D72" s="342"/>
      <c r="E72" s="342"/>
      <c r="F72" s="342"/>
      <c r="G72" s="343"/>
    </row>
  </sheetData>
  <mergeCells count="23">
    <mergeCell ref="A37:G37"/>
    <mergeCell ref="A4:G14"/>
    <mergeCell ref="A18:G24"/>
    <mergeCell ref="A28:G28"/>
    <mergeCell ref="A29:G29"/>
    <mergeCell ref="A30:G30"/>
    <mergeCell ref="A31:G31"/>
    <mergeCell ref="A54:G54"/>
    <mergeCell ref="A55:G55"/>
    <mergeCell ref="A56:G56"/>
    <mergeCell ref="A26:G27"/>
    <mergeCell ref="A48:G48"/>
    <mergeCell ref="A49:G49"/>
    <mergeCell ref="A50:G50"/>
    <mergeCell ref="A51:G51"/>
    <mergeCell ref="A52:G52"/>
    <mergeCell ref="A53:G53"/>
    <mergeCell ref="A38:G38"/>
    <mergeCell ref="A45:G45"/>
    <mergeCell ref="A46:G46"/>
    <mergeCell ref="A47:G47"/>
    <mergeCell ref="A32:G32"/>
    <mergeCell ref="A36:G36"/>
  </mergeCells>
  <phoneticPr fontId="66" type="noConversion"/>
  <pageMargins left="0.7" right="0.7" top="0.75" bottom="0.75" header="0.3" footer="0.3"/>
  <pageSetup paperSize="9" orientation="portrait" r:id="rId1"/>
  <headerFooter>
    <oddHeader xml:space="preserve">&amp;L&amp;"Arial,Vet"
&amp;C&amp;"Arial,Vet"&amp;UAide  au questionnaire métier
</oddHead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9" tint="0.39997558519241921"/>
  </sheetPr>
  <dimension ref="A1:K111"/>
  <sheetViews>
    <sheetView topLeftCell="A19" zoomScale="110" zoomScaleNormal="110" zoomScaleSheetLayoutView="154" zoomScalePageLayoutView="90" workbookViewId="0">
      <selection activeCell="A17" sqref="A17:G17"/>
    </sheetView>
  </sheetViews>
  <sheetFormatPr baseColWidth="10" defaultRowHeight="12.75"/>
  <cols>
    <col min="7" max="7" width="27.42578125" customWidth="1"/>
    <col min="11" max="11" width="15.85546875" customWidth="1"/>
  </cols>
  <sheetData>
    <row r="1" spans="1:11">
      <c r="A1" s="335"/>
      <c r="B1" s="335"/>
      <c r="C1" s="335"/>
      <c r="D1" s="335"/>
      <c r="E1" s="335"/>
      <c r="F1" s="335"/>
      <c r="G1" s="335"/>
      <c r="H1" s="97"/>
      <c r="I1" s="97"/>
      <c r="J1" s="97"/>
      <c r="K1" s="97"/>
    </row>
    <row r="2" spans="1:11">
      <c r="A2" s="453" t="s">
        <v>653</v>
      </c>
      <c r="B2" s="347"/>
      <c r="C2" s="335"/>
      <c r="D2" s="335"/>
      <c r="E2" s="335"/>
      <c r="F2" s="335"/>
      <c r="G2" s="335"/>
      <c r="H2" s="97"/>
      <c r="I2" s="97"/>
      <c r="J2" s="97"/>
      <c r="K2" s="97"/>
    </row>
    <row r="3" spans="1:11">
      <c r="A3" s="335"/>
      <c r="B3" s="335"/>
      <c r="C3" s="335"/>
      <c r="D3" s="335"/>
      <c r="E3" s="335"/>
      <c r="F3" s="335"/>
      <c r="G3" s="335"/>
      <c r="H3" s="97"/>
      <c r="I3" s="97"/>
      <c r="J3" s="97"/>
      <c r="K3" s="97"/>
    </row>
    <row r="4" spans="1:11" ht="12.75" customHeight="1">
      <c r="A4" s="1517" t="s">
        <v>654</v>
      </c>
      <c r="B4" s="1517"/>
      <c r="C4" s="1517"/>
      <c r="D4" s="1517"/>
      <c r="E4" s="1517"/>
      <c r="F4" s="1517"/>
      <c r="G4" s="1517"/>
      <c r="H4" s="1517"/>
      <c r="I4" s="1517"/>
      <c r="J4" s="663"/>
      <c r="K4" s="663"/>
    </row>
    <row r="5" spans="1:11">
      <c r="A5" s="1517"/>
      <c r="B5" s="1517"/>
      <c r="C5" s="1517"/>
      <c r="D5" s="1517"/>
      <c r="E5" s="1517"/>
      <c r="F5" s="1517"/>
      <c r="G5" s="1517"/>
      <c r="H5" s="1517"/>
      <c r="I5" s="1517"/>
      <c r="J5" s="663"/>
      <c r="K5" s="663"/>
    </row>
    <row r="6" spans="1:11">
      <c r="A6" s="1517"/>
      <c r="B6" s="1517"/>
      <c r="C6" s="1517"/>
      <c r="D6" s="1517"/>
      <c r="E6" s="1517"/>
      <c r="F6" s="1517"/>
      <c r="G6" s="1517"/>
      <c r="H6" s="1517"/>
      <c r="I6" s="1517"/>
      <c r="J6" s="663"/>
      <c r="K6" s="663"/>
    </row>
    <row r="7" spans="1:11">
      <c r="A7" s="1517"/>
      <c r="B7" s="1517"/>
      <c r="C7" s="1517"/>
      <c r="D7" s="1517"/>
      <c r="E7" s="1517"/>
      <c r="F7" s="1517"/>
      <c r="G7" s="1517"/>
      <c r="H7" s="1517"/>
      <c r="I7" s="1517"/>
      <c r="J7" s="663"/>
      <c r="K7" s="663"/>
    </row>
    <row r="8" spans="1:11">
      <c r="A8" s="1517"/>
      <c r="B8" s="1517"/>
      <c r="C8" s="1517"/>
      <c r="D8" s="1517"/>
      <c r="E8" s="1517"/>
      <c r="F8" s="1517"/>
      <c r="G8" s="1517"/>
      <c r="H8" s="1517"/>
      <c r="I8" s="1517"/>
      <c r="J8" s="663"/>
      <c r="K8" s="663"/>
    </row>
    <row r="9" spans="1:11">
      <c r="A9" s="1517"/>
      <c r="B9" s="1517"/>
      <c r="C9" s="1517"/>
      <c r="D9" s="1517"/>
      <c r="E9" s="1517"/>
      <c r="F9" s="1517"/>
      <c r="G9" s="1517"/>
      <c r="H9" s="1517"/>
      <c r="I9" s="1517"/>
      <c r="J9" s="663"/>
      <c r="K9" s="663"/>
    </row>
    <row r="10" spans="1:11">
      <c r="A10" s="1517"/>
      <c r="B10" s="1517"/>
      <c r="C10" s="1517"/>
      <c r="D10" s="1517"/>
      <c r="E10" s="1517"/>
      <c r="F10" s="1517"/>
      <c r="G10" s="1517"/>
      <c r="H10" s="1517"/>
      <c r="I10" s="1517"/>
      <c r="J10" s="663"/>
      <c r="K10" s="663"/>
    </row>
    <row r="11" spans="1:11">
      <c r="A11" s="1517"/>
      <c r="B11" s="1517"/>
      <c r="C11" s="1517"/>
      <c r="D11" s="1517"/>
      <c r="E11" s="1517"/>
      <c r="F11" s="1517"/>
      <c r="G11" s="1517"/>
      <c r="H11" s="1517"/>
      <c r="I11" s="1517"/>
      <c r="J11" s="663"/>
      <c r="K11" s="663"/>
    </row>
    <row r="12" spans="1:11">
      <c r="A12" s="453" t="s">
        <v>655</v>
      </c>
      <c r="B12" s="335"/>
      <c r="C12" s="335"/>
      <c r="D12" s="335"/>
      <c r="E12" s="335"/>
      <c r="F12" s="335"/>
      <c r="G12" s="335"/>
      <c r="H12" s="454"/>
      <c r="I12" s="454"/>
      <c r="J12" s="454"/>
      <c r="K12" s="454"/>
    </row>
    <row r="13" spans="1:11">
      <c r="A13" s="335"/>
      <c r="B13" s="335"/>
      <c r="C13" s="335"/>
      <c r="D13" s="335"/>
      <c r="E13" s="335"/>
      <c r="F13" s="335"/>
      <c r="G13" s="335"/>
      <c r="H13" s="454"/>
      <c r="I13" s="454"/>
      <c r="J13" s="454"/>
      <c r="K13" s="454"/>
    </row>
    <row r="14" spans="1:11">
      <c r="A14" s="1529" t="s">
        <v>656</v>
      </c>
      <c r="B14" s="1529"/>
      <c r="C14" s="1529"/>
      <c r="D14" s="1529"/>
      <c r="E14" s="1529"/>
      <c r="F14" s="1529"/>
      <c r="G14" s="1529"/>
      <c r="H14" s="454"/>
      <c r="I14" s="454"/>
      <c r="J14" s="454"/>
      <c r="K14" s="454"/>
    </row>
    <row r="15" spans="1:11">
      <c r="A15" s="1529" t="s">
        <v>657</v>
      </c>
      <c r="B15" s="1529"/>
      <c r="C15" s="1529"/>
      <c r="D15" s="1529"/>
      <c r="E15" s="1529"/>
      <c r="F15" s="1529"/>
      <c r="G15" s="1529"/>
      <c r="H15" s="454"/>
      <c r="I15" s="454"/>
      <c r="J15" s="454"/>
      <c r="K15" s="454"/>
    </row>
    <row r="16" spans="1:11">
      <c r="A16" s="1529" t="s">
        <v>658</v>
      </c>
      <c r="B16" s="1529"/>
      <c r="C16" s="1529"/>
      <c r="D16" s="1529"/>
      <c r="E16" s="1529"/>
      <c r="F16" s="1529"/>
      <c r="G16" s="1529"/>
      <c r="H16" s="454"/>
      <c r="I16" s="454"/>
      <c r="J16" s="454"/>
      <c r="K16" s="454"/>
    </row>
    <row r="17" spans="1:11">
      <c r="A17" s="1529" t="s">
        <v>659</v>
      </c>
      <c r="B17" s="1529"/>
      <c r="C17" s="1529"/>
      <c r="D17" s="1529"/>
      <c r="E17" s="1529"/>
      <c r="F17" s="1529"/>
      <c r="G17" s="1529"/>
      <c r="H17" s="454"/>
      <c r="I17" s="454"/>
      <c r="J17" s="454"/>
      <c r="K17" s="454"/>
    </row>
    <row r="18" spans="1:11">
      <c r="A18" s="1517" t="s">
        <v>660</v>
      </c>
      <c r="B18" s="1529"/>
      <c r="C18" s="1529"/>
      <c r="D18" s="1529"/>
      <c r="E18" s="1529"/>
      <c r="F18" s="1529"/>
      <c r="G18" s="1529"/>
      <c r="H18" s="454"/>
      <c r="I18" s="454"/>
      <c r="J18" s="454"/>
      <c r="K18" s="454"/>
    </row>
    <row r="19" spans="1:11">
      <c r="A19" s="1529" t="s">
        <v>661</v>
      </c>
      <c r="B19" s="1529"/>
      <c r="C19" s="1529"/>
      <c r="D19" s="1529"/>
      <c r="E19" s="1529"/>
      <c r="F19" s="1529"/>
      <c r="G19" s="1529"/>
      <c r="H19" s="454"/>
      <c r="I19" s="454"/>
      <c r="J19" s="454"/>
      <c r="K19" s="454"/>
    </row>
    <row r="20" spans="1:11">
      <c r="A20" s="454"/>
      <c r="B20" s="454"/>
      <c r="C20" s="454"/>
      <c r="D20" s="454"/>
      <c r="E20" s="454"/>
      <c r="F20" s="454"/>
      <c r="G20" s="454"/>
      <c r="H20" s="454"/>
      <c r="I20" s="454"/>
      <c r="J20" s="454"/>
      <c r="K20" s="454"/>
    </row>
    <row r="21" spans="1:11">
      <c r="A21" s="454"/>
      <c r="B21" s="454"/>
      <c r="C21" s="454"/>
      <c r="D21" s="454"/>
      <c r="E21" s="454"/>
      <c r="F21" s="454"/>
      <c r="G21" s="454"/>
      <c r="H21" s="454"/>
      <c r="I21" s="454"/>
      <c r="J21" s="454"/>
      <c r="K21" s="454"/>
    </row>
    <row r="22" spans="1:11">
      <c r="A22" s="454"/>
      <c r="B22" s="454"/>
      <c r="C22" s="454"/>
      <c r="D22" s="454"/>
      <c r="E22" s="454"/>
      <c r="F22" s="454"/>
      <c r="G22" s="454"/>
      <c r="H22" s="454"/>
      <c r="I22" s="454"/>
      <c r="J22" s="454"/>
      <c r="K22" s="454"/>
    </row>
    <row r="23" spans="1:11" ht="23.25" customHeight="1">
      <c r="A23" s="454"/>
      <c r="B23" s="454"/>
      <c r="C23" s="454"/>
      <c r="D23" s="454"/>
      <c r="E23" s="454"/>
      <c r="F23" s="454"/>
      <c r="G23" s="454"/>
      <c r="H23" s="454"/>
      <c r="I23" s="454"/>
      <c r="J23" s="454"/>
      <c r="K23" s="454"/>
    </row>
    <row r="24" spans="1:11" ht="24" customHeight="1">
      <c r="A24" s="454"/>
      <c r="B24" s="454"/>
      <c r="C24" s="454"/>
      <c r="D24" s="454"/>
      <c r="E24" s="454"/>
      <c r="F24" s="454"/>
      <c r="G24" s="454"/>
      <c r="H24" s="454"/>
      <c r="I24" s="454"/>
      <c r="J24" s="454"/>
      <c r="K24" s="454"/>
    </row>
    <row r="25" spans="1:11">
      <c r="A25" s="454"/>
      <c r="B25" s="454"/>
      <c r="C25" s="454"/>
      <c r="D25" s="454"/>
      <c r="E25" s="454"/>
      <c r="F25" s="454"/>
      <c r="G25" s="454"/>
      <c r="H25" s="454"/>
      <c r="I25" s="454"/>
      <c r="J25" s="454"/>
      <c r="K25" s="454"/>
    </row>
    <row r="26" spans="1:11" ht="27.75" customHeight="1">
      <c r="A26" s="454"/>
      <c r="B26" s="454"/>
      <c r="C26" s="454"/>
      <c r="D26" s="454"/>
      <c r="E26" s="454"/>
      <c r="F26" s="454"/>
      <c r="G26" s="454"/>
      <c r="H26" s="454"/>
      <c r="I26" s="454"/>
      <c r="J26" s="454"/>
      <c r="K26" s="454"/>
    </row>
    <row r="27" spans="1:11" ht="25.5" customHeight="1">
      <c r="A27" s="454"/>
      <c r="B27" s="454"/>
      <c r="C27" s="454"/>
      <c r="D27" s="454"/>
      <c r="E27" s="454"/>
      <c r="F27" s="454"/>
      <c r="G27" s="454"/>
      <c r="H27" s="454"/>
      <c r="I27" s="454"/>
      <c r="J27" s="454"/>
      <c r="K27" s="454"/>
    </row>
    <row r="28" spans="1:11" ht="18.75" customHeight="1">
      <c r="A28" s="454"/>
      <c r="B28" s="454"/>
      <c r="C28" s="454"/>
      <c r="D28" s="454"/>
      <c r="E28" s="454"/>
      <c r="F28" s="454"/>
      <c r="G28" s="454"/>
      <c r="H28" s="454"/>
      <c r="I28" s="454"/>
      <c r="J28" s="454"/>
      <c r="K28" s="454"/>
    </row>
    <row r="29" spans="1:11" ht="18.75" customHeight="1">
      <c r="A29" s="454"/>
      <c r="B29" s="454"/>
      <c r="C29" s="454"/>
      <c r="D29" s="454"/>
      <c r="E29" s="454"/>
      <c r="F29" s="454"/>
      <c r="G29" s="454"/>
      <c r="H29" s="454"/>
      <c r="I29" s="454"/>
      <c r="J29" s="454"/>
      <c r="K29" s="454"/>
    </row>
    <row r="30" spans="1:11" ht="18.75" customHeight="1">
      <c r="A30" s="454"/>
      <c r="B30" s="454"/>
      <c r="C30" s="454"/>
      <c r="D30" s="454"/>
      <c r="E30" s="454"/>
      <c r="F30" s="454"/>
      <c r="G30" s="454"/>
      <c r="H30" s="454"/>
      <c r="I30" s="454"/>
      <c r="J30" s="454"/>
      <c r="K30" s="454"/>
    </row>
    <row r="31" spans="1:11" ht="18.75" customHeight="1">
      <c r="A31" s="1007"/>
      <c r="B31" s="1007"/>
      <c r="C31" s="1007"/>
      <c r="D31" s="1007"/>
      <c r="E31" s="1007"/>
      <c r="F31" s="1007"/>
      <c r="G31" s="1007"/>
      <c r="H31" s="97"/>
      <c r="I31" s="97"/>
      <c r="J31" s="97"/>
      <c r="K31" s="97"/>
    </row>
    <row r="32" spans="1:11" ht="18.75" customHeight="1">
      <c r="A32" s="97"/>
      <c r="B32" s="97"/>
      <c r="C32" s="97"/>
      <c r="D32" s="97"/>
      <c r="E32" s="97"/>
      <c r="F32" s="97"/>
      <c r="G32" s="97"/>
      <c r="H32" s="97"/>
      <c r="I32" s="97"/>
      <c r="J32" s="97"/>
      <c r="K32" s="97"/>
    </row>
    <row r="33" spans="1:11" ht="18.75" customHeight="1">
      <c r="A33" s="97"/>
      <c r="B33" s="97"/>
      <c r="C33" s="97"/>
      <c r="D33" s="97"/>
      <c r="E33" s="97"/>
      <c r="F33" s="97"/>
      <c r="G33" s="97"/>
      <c r="H33" s="97"/>
      <c r="I33" s="97"/>
      <c r="J33" s="97"/>
      <c r="K33" s="97"/>
    </row>
    <row r="34" spans="1:11">
      <c r="A34" s="97"/>
      <c r="B34" s="97"/>
      <c r="C34" s="97"/>
      <c r="D34" s="97"/>
      <c r="E34" s="97"/>
      <c r="F34" s="97"/>
      <c r="G34" s="97"/>
      <c r="H34" s="97"/>
      <c r="I34" s="97"/>
      <c r="J34" s="97"/>
      <c r="K34" s="97"/>
    </row>
    <row r="35" spans="1:11">
      <c r="A35" s="97"/>
      <c r="B35" s="97"/>
      <c r="C35" s="97"/>
      <c r="D35" s="97"/>
      <c r="E35" s="97"/>
      <c r="F35" s="97"/>
      <c r="G35" s="97"/>
      <c r="H35" s="97"/>
      <c r="I35" s="97"/>
      <c r="J35" s="97"/>
      <c r="K35" s="97"/>
    </row>
    <row r="36" spans="1:11">
      <c r="A36" s="97"/>
      <c r="B36" s="97"/>
      <c r="C36" s="97"/>
      <c r="D36" s="97"/>
      <c r="E36" s="97"/>
      <c r="F36" s="97"/>
      <c r="G36" s="97"/>
      <c r="H36" s="97"/>
      <c r="I36" s="97"/>
      <c r="J36" s="97"/>
      <c r="K36" s="97"/>
    </row>
    <row r="37" spans="1:11">
      <c r="A37" s="97"/>
      <c r="B37" s="97"/>
      <c r="C37" s="97"/>
      <c r="D37" s="97"/>
      <c r="E37" s="97"/>
      <c r="F37" s="97"/>
      <c r="G37" s="97"/>
      <c r="H37" s="97"/>
      <c r="I37" s="97"/>
      <c r="J37" s="97"/>
      <c r="K37" s="97"/>
    </row>
    <row r="38" spans="1:11">
      <c r="A38" s="97"/>
      <c r="B38" s="97"/>
      <c r="C38" s="97"/>
      <c r="D38" s="97"/>
      <c r="E38" s="97"/>
      <c r="F38" s="97"/>
      <c r="G38" s="97"/>
      <c r="H38" s="97"/>
      <c r="I38" s="97"/>
      <c r="J38" s="97"/>
      <c r="K38" s="97"/>
    </row>
    <row r="39" spans="1:11" ht="18.75" customHeight="1">
      <c r="A39" s="97"/>
      <c r="B39" s="97"/>
      <c r="C39" s="97"/>
      <c r="D39" s="97"/>
      <c r="E39" s="97"/>
      <c r="F39" s="97"/>
      <c r="G39" s="97"/>
      <c r="H39" s="97"/>
      <c r="I39" s="97"/>
      <c r="J39" s="97"/>
      <c r="K39" s="97"/>
    </row>
    <row r="40" spans="1:11" ht="18.75" customHeight="1">
      <c r="A40" s="1007"/>
      <c r="B40" s="1007"/>
      <c r="C40" s="1007"/>
      <c r="D40" s="1007"/>
      <c r="E40" s="1007"/>
      <c r="F40" s="1007"/>
      <c r="G40" s="1007"/>
      <c r="H40" s="97"/>
      <c r="I40" s="97"/>
      <c r="J40" s="97"/>
      <c r="K40" s="97"/>
    </row>
    <row r="41" spans="1:11" ht="18.75" customHeight="1">
      <c r="A41" s="1007"/>
      <c r="B41" s="1007"/>
      <c r="C41" s="1007"/>
      <c r="D41" s="1007"/>
      <c r="E41" s="1007"/>
      <c r="F41" s="1007"/>
      <c r="G41" s="1007"/>
      <c r="H41" s="97"/>
      <c r="I41" s="97"/>
      <c r="J41" s="97"/>
      <c r="K41" s="97"/>
    </row>
    <row r="42" spans="1:11" ht="18.75" customHeight="1">
      <c r="A42" s="1007"/>
      <c r="B42" s="1007"/>
      <c r="C42" s="1007"/>
      <c r="D42" s="1007"/>
      <c r="E42" s="1007"/>
      <c r="F42" s="1007"/>
      <c r="G42" s="1007"/>
      <c r="H42" s="97"/>
      <c r="I42" s="97"/>
      <c r="J42" s="97"/>
      <c r="K42" s="97"/>
    </row>
    <row r="43" spans="1:11" ht="18.75" customHeight="1">
      <c r="A43" s="1007"/>
      <c r="B43" s="1007"/>
      <c r="C43" s="1007"/>
      <c r="D43" s="1007"/>
      <c r="E43" s="1007"/>
      <c r="F43" s="1007"/>
      <c r="G43" s="1007"/>
      <c r="H43" s="97"/>
      <c r="I43" s="97"/>
      <c r="J43" s="97"/>
      <c r="K43" s="97"/>
    </row>
    <row r="44" spans="1:11" ht="18.75" customHeight="1">
      <c r="A44" s="1007"/>
      <c r="B44" s="1007"/>
      <c r="C44" s="1007"/>
      <c r="D44" s="1007"/>
      <c r="E44" s="1007"/>
      <c r="F44" s="1007"/>
      <c r="G44" s="1007"/>
      <c r="H44" s="97"/>
      <c r="I44" s="97"/>
      <c r="J44" s="97"/>
      <c r="K44" s="97"/>
    </row>
    <row r="45" spans="1:11" ht="18.75" customHeight="1">
      <c r="A45" s="1007"/>
      <c r="B45" s="1007"/>
      <c r="C45" s="1007"/>
      <c r="D45" s="1007"/>
      <c r="E45" s="1007"/>
      <c r="F45" s="1007"/>
      <c r="G45" s="1007"/>
      <c r="H45" s="97"/>
      <c r="I45" s="97"/>
      <c r="J45" s="97"/>
      <c r="K45" s="97"/>
    </row>
    <row r="46" spans="1:11" ht="18.75" customHeight="1">
      <c r="A46" s="1007"/>
      <c r="B46" s="1007"/>
      <c r="C46" s="1007"/>
      <c r="D46" s="1007"/>
      <c r="E46" s="1007"/>
      <c r="F46" s="1007"/>
      <c r="G46" s="1007"/>
      <c r="H46" s="97"/>
      <c r="I46" s="97"/>
      <c r="J46" s="97"/>
      <c r="K46" s="97"/>
    </row>
    <row r="47" spans="1:11" ht="18.75" customHeight="1">
      <c r="A47" s="1007"/>
      <c r="B47" s="1007"/>
      <c r="C47" s="1007"/>
      <c r="D47" s="1007"/>
      <c r="E47" s="1007"/>
      <c r="F47" s="1007"/>
      <c r="G47" s="1007"/>
      <c r="H47" s="97"/>
      <c r="I47" s="97"/>
      <c r="J47" s="97"/>
      <c r="K47" s="97"/>
    </row>
    <row r="48" spans="1:11" ht="18.75" customHeight="1">
      <c r="A48" s="1007"/>
      <c r="B48" s="1007"/>
      <c r="C48" s="1007"/>
      <c r="D48" s="1007"/>
      <c r="E48" s="1007"/>
      <c r="F48" s="1007"/>
      <c r="G48" s="1007"/>
      <c r="H48" s="97"/>
      <c r="I48" s="97"/>
      <c r="J48" s="97"/>
      <c r="K48" s="97"/>
    </row>
    <row r="49" spans="1:11" ht="18.75" customHeight="1">
      <c r="A49" s="1007"/>
      <c r="B49" s="1007"/>
      <c r="C49" s="1007"/>
      <c r="D49" s="1007"/>
      <c r="E49" s="1007"/>
      <c r="F49" s="1007"/>
      <c r="G49" s="1007"/>
      <c r="H49" s="97"/>
      <c r="I49" s="97"/>
      <c r="J49" s="97"/>
      <c r="K49" s="97"/>
    </row>
    <row r="50" spans="1:11" ht="18.75" customHeight="1">
      <c r="A50" s="1007"/>
      <c r="B50" s="1007"/>
      <c r="C50" s="1007"/>
      <c r="D50" s="1007"/>
      <c r="E50" s="1007"/>
      <c r="F50" s="1007"/>
      <c r="G50" s="1007"/>
      <c r="H50" s="97"/>
      <c r="I50" s="97"/>
      <c r="J50" s="97"/>
      <c r="K50" s="97"/>
    </row>
    <row r="51" spans="1:11" ht="18.75" customHeight="1">
      <c r="A51" s="1007"/>
      <c r="B51" s="1007"/>
      <c r="C51" s="1007"/>
      <c r="D51" s="1007"/>
      <c r="E51" s="1007"/>
      <c r="F51" s="1007"/>
      <c r="G51" s="1007"/>
      <c r="H51" s="97"/>
      <c r="I51" s="97"/>
      <c r="J51" s="97"/>
      <c r="K51" s="97"/>
    </row>
    <row r="52" spans="1:11" ht="18.75" customHeight="1">
      <c r="A52" s="1007"/>
      <c r="B52" s="1007"/>
      <c r="C52" s="1007"/>
      <c r="D52" s="1007"/>
      <c r="E52" s="1007"/>
      <c r="F52" s="1007"/>
      <c r="G52" s="1007"/>
      <c r="H52" s="97"/>
      <c r="I52" s="97"/>
      <c r="J52" s="97"/>
      <c r="K52" s="97"/>
    </row>
    <row r="53" spans="1:11" ht="18.75" customHeight="1">
      <c r="A53" s="1007"/>
      <c r="B53" s="1007"/>
      <c r="C53" s="1007"/>
      <c r="D53" s="1007"/>
      <c r="E53" s="1007"/>
      <c r="F53" s="1007"/>
      <c r="G53" s="1007"/>
      <c r="H53" s="97"/>
      <c r="I53" s="97"/>
      <c r="J53" s="97"/>
      <c r="K53" s="97"/>
    </row>
    <row r="54" spans="1:11" ht="18.75" customHeight="1">
      <c r="A54" s="1007"/>
      <c r="B54" s="1007"/>
      <c r="C54" s="1007"/>
      <c r="D54" s="1007"/>
      <c r="E54" s="1007"/>
      <c r="F54" s="1007"/>
      <c r="G54" s="1007"/>
      <c r="H54" s="97"/>
      <c r="I54" s="97"/>
      <c r="J54" s="97"/>
      <c r="K54" s="97"/>
    </row>
    <row r="55" spans="1:11" ht="18.75" customHeight="1">
      <c r="A55" s="1007"/>
      <c r="B55" s="1007"/>
      <c r="C55" s="1007"/>
      <c r="D55" s="1007"/>
      <c r="E55" s="1007"/>
      <c r="F55" s="1007"/>
      <c r="G55" s="1007"/>
      <c r="H55" s="97"/>
      <c r="I55" s="97"/>
      <c r="J55" s="97"/>
      <c r="K55" s="97"/>
    </row>
    <row r="56" spans="1:11" ht="18.75" customHeight="1">
      <c r="A56" s="1007"/>
      <c r="B56" s="1007"/>
      <c r="C56" s="1007"/>
      <c r="D56" s="1007"/>
      <c r="E56" s="1007"/>
      <c r="F56" s="1007"/>
      <c r="G56" s="1007"/>
      <c r="H56" s="97"/>
      <c r="I56" s="97"/>
      <c r="J56" s="97"/>
      <c r="K56" s="97"/>
    </row>
    <row r="57" spans="1:11" ht="18.75" customHeight="1">
      <c r="A57" s="1007"/>
      <c r="B57" s="1007"/>
      <c r="C57" s="1007"/>
      <c r="D57" s="1007"/>
      <c r="E57" s="1007"/>
      <c r="F57" s="1007"/>
      <c r="G57" s="1007"/>
      <c r="H57" s="97"/>
      <c r="I57" s="97"/>
      <c r="J57" s="97"/>
      <c r="K57" s="97"/>
    </row>
    <row r="58" spans="1:11" ht="18.75" customHeight="1">
      <c r="A58" s="1007"/>
      <c r="B58" s="1007"/>
      <c r="C58" s="1007"/>
      <c r="D58" s="1007"/>
      <c r="E58" s="1007"/>
      <c r="F58" s="1007"/>
      <c r="G58" s="1007"/>
      <c r="H58" s="97"/>
      <c r="I58" s="97"/>
      <c r="J58" s="97"/>
      <c r="K58" s="97"/>
    </row>
    <row r="59" spans="1:11" ht="18.75" customHeight="1">
      <c r="A59" s="1008" t="s">
        <v>673</v>
      </c>
      <c r="B59" s="1007"/>
      <c r="C59" s="1007"/>
      <c r="D59" s="1007"/>
      <c r="E59" s="1007"/>
      <c r="F59" s="1007"/>
      <c r="G59" s="1007"/>
      <c r="H59" s="97"/>
      <c r="I59" s="97"/>
      <c r="J59" s="97"/>
      <c r="K59" s="97"/>
    </row>
    <row r="60" spans="1:11" ht="18.75" customHeight="1">
      <c r="A60" s="1670" t="s">
        <v>1920</v>
      </c>
      <c r="B60" s="1670"/>
      <c r="C60" s="1670"/>
      <c r="D60" s="1670"/>
      <c r="E60" s="1670"/>
      <c r="F60" s="1670"/>
      <c r="G60" s="1670"/>
      <c r="H60" s="97"/>
      <c r="I60" s="97"/>
      <c r="J60" s="97"/>
      <c r="K60" s="97"/>
    </row>
    <row r="61" spans="1:11" ht="18.75" customHeight="1">
      <c r="A61" s="1670"/>
      <c r="B61" s="1670"/>
      <c r="C61" s="1670"/>
      <c r="D61" s="1670"/>
      <c r="E61" s="1670"/>
      <c r="F61" s="1670"/>
      <c r="G61" s="1670"/>
      <c r="H61" s="97"/>
      <c r="I61" s="97"/>
      <c r="J61" s="97"/>
      <c r="K61" s="97"/>
    </row>
    <row r="62" spans="1:11">
      <c r="A62" s="1670"/>
      <c r="B62" s="1670"/>
      <c r="C62" s="1670"/>
      <c r="D62" s="1670"/>
      <c r="E62" s="1670"/>
      <c r="F62" s="1670"/>
      <c r="G62" s="1670"/>
      <c r="H62" s="97"/>
      <c r="I62" s="97"/>
      <c r="J62" s="97"/>
      <c r="K62" s="97"/>
    </row>
    <row r="63" spans="1:11" ht="27.75" customHeight="1">
      <c r="A63" s="1517" t="s">
        <v>662</v>
      </c>
      <c r="B63" s="1517"/>
      <c r="C63" s="1517"/>
      <c r="D63" s="1517"/>
      <c r="E63" s="1517"/>
      <c r="F63" s="1517"/>
      <c r="G63" s="1517"/>
      <c r="H63" s="97"/>
      <c r="I63" s="97"/>
      <c r="J63" s="97"/>
      <c r="K63" s="97"/>
    </row>
    <row r="64" spans="1:11" ht="15.75" customHeight="1">
      <c r="A64" s="1657" t="s">
        <v>674</v>
      </c>
      <c r="B64" s="1657"/>
      <c r="C64" s="1657"/>
      <c r="D64" s="1657"/>
      <c r="E64" s="1657"/>
      <c r="F64" s="1657"/>
      <c r="G64" s="1657"/>
      <c r="H64" s="97"/>
      <c r="I64" s="97"/>
      <c r="J64" s="97"/>
      <c r="K64" s="97"/>
    </row>
    <row r="65" spans="1:11" ht="25.5" customHeight="1">
      <c r="A65" s="1517" t="s">
        <v>657</v>
      </c>
      <c r="B65" s="1517"/>
      <c r="C65" s="1517"/>
      <c r="D65" s="1517"/>
      <c r="E65" s="1517"/>
      <c r="F65" s="1517"/>
      <c r="G65" s="1517"/>
      <c r="H65" s="97"/>
      <c r="I65" s="97"/>
      <c r="J65" s="97"/>
      <c r="K65" s="97"/>
    </row>
    <row r="66" spans="1:11" ht="31.5" customHeight="1">
      <c r="A66" s="1657" t="s">
        <v>675</v>
      </c>
      <c r="B66" s="1657"/>
      <c r="C66" s="1657"/>
      <c r="D66" s="1657"/>
      <c r="E66" s="1657"/>
      <c r="F66" s="1657"/>
      <c r="G66" s="1657"/>
      <c r="H66" s="97"/>
      <c r="I66" s="97"/>
      <c r="J66" s="97"/>
      <c r="K66" s="97"/>
    </row>
    <row r="67" spans="1:11" ht="17.25" customHeight="1">
      <c r="A67" s="1517" t="s">
        <v>664</v>
      </c>
      <c r="B67" s="1517"/>
      <c r="C67" s="1517"/>
      <c r="D67" s="1517"/>
      <c r="E67" s="1517"/>
      <c r="F67" s="1517"/>
      <c r="G67" s="1517"/>
      <c r="H67" s="97"/>
      <c r="I67" s="97"/>
      <c r="J67" s="97"/>
      <c r="K67" s="97"/>
    </row>
    <row r="68" spans="1:11" ht="57.75" customHeight="1">
      <c r="A68" s="1657" t="s">
        <v>676</v>
      </c>
      <c r="B68" s="1657"/>
      <c r="C68" s="1657"/>
      <c r="D68" s="1657"/>
      <c r="E68" s="1657"/>
      <c r="F68" s="1657"/>
      <c r="G68" s="1657"/>
      <c r="H68" s="97"/>
      <c r="I68" s="97"/>
      <c r="J68" s="97"/>
      <c r="K68" s="97"/>
    </row>
    <row r="69" spans="1:11" ht="28.5" customHeight="1">
      <c r="A69" s="1517" t="s">
        <v>677</v>
      </c>
      <c r="B69" s="1517"/>
      <c r="C69" s="1517"/>
      <c r="D69" s="1517"/>
      <c r="E69" s="1517"/>
      <c r="F69" s="1517"/>
      <c r="G69" s="1517"/>
      <c r="H69" s="97"/>
      <c r="I69" s="97"/>
      <c r="J69" s="97"/>
      <c r="K69" s="97"/>
    </row>
    <row r="70" spans="1:11" ht="52.5" customHeight="1">
      <c r="A70" s="1657" t="s">
        <v>678</v>
      </c>
      <c r="B70" s="1657"/>
      <c r="C70" s="1657"/>
      <c r="D70" s="1657"/>
      <c r="E70" s="1657"/>
      <c r="F70" s="1657"/>
      <c r="G70" s="1657"/>
      <c r="H70" s="97"/>
      <c r="I70" s="97"/>
      <c r="J70" s="97"/>
      <c r="K70" s="97"/>
    </row>
    <row r="71" spans="1:11" ht="29.25" customHeight="1">
      <c r="A71" s="1517" t="s">
        <v>660</v>
      </c>
      <c r="B71" s="1517"/>
      <c r="C71" s="1517"/>
      <c r="D71" s="1517"/>
      <c r="E71" s="1517"/>
      <c r="F71" s="1517"/>
      <c r="G71" s="1517"/>
      <c r="H71" s="97"/>
      <c r="I71" s="97"/>
      <c r="J71" s="97"/>
      <c r="K71" s="97"/>
    </row>
    <row r="72" spans="1:11" ht="41.25" customHeight="1">
      <c r="A72" s="1657" t="s">
        <v>679</v>
      </c>
      <c r="B72" s="1657"/>
      <c r="C72" s="1657"/>
      <c r="D72" s="1657"/>
      <c r="E72" s="1657"/>
      <c r="F72" s="1657"/>
      <c r="G72" s="1657"/>
      <c r="H72" s="97"/>
      <c r="I72" s="97"/>
      <c r="J72" s="97"/>
      <c r="K72" s="97"/>
    </row>
    <row r="73" spans="1:11">
      <c r="A73" s="1517" t="s">
        <v>661</v>
      </c>
      <c r="B73" s="1517"/>
      <c r="C73" s="1517"/>
      <c r="D73" s="1517"/>
      <c r="E73" s="1517"/>
      <c r="F73" s="1517"/>
      <c r="G73" s="1517"/>
      <c r="H73" s="97"/>
      <c r="I73" s="97"/>
      <c r="J73" s="97"/>
      <c r="K73" s="97"/>
    </row>
    <row r="74" spans="1:11" ht="44.25" customHeight="1">
      <c r="A74" s="1657" t="s">
        <v>680</v>
      </c>
      <c r="B74" s="1657"/>
      <c r="C74" s="1657"/>
      <c r="D74" s="1657"/>
      <c r="E74" s="1657"/>
      <c r="F74" s="1657"/>
      <c r="G74" s="1657"/>
      <c r="H74" s="97"/>
      <c r="I74" s="97"/>
      <c r="J74" s="97"/>
      <c r="K74" s="97"/>
    </row>
    <row r="75" spans="1:11">
      <c r="A75" s="335"/>
      <c r="B75" s="335"/>
      <c r="C75" s="335"/>
      <c r="D75" s="335"/>
      <c r="E75" s="335"/>
      <c r="F75" s="335"/>
      <c r="G75" s="335"/>
      <c r="H75" s="97"/>
      <c r="I75" s="97"/>
      <c r="J75" s="97"/>
      <c r="K75" s="97"/>
    </row>
    <row r="76" spans="1:11" ht="15" customHeight="1">
      <c r="A76" s="1670" t="s">
        <v>671</v>
      </c>
      <c r="B76" s="1670"/>
      <c r="C76" s="1670"/>
      <c r="D76" s="1670"/>
      <c r="E76" s="1670"/>
      <c r="F76" s="1670"/>
      <c r="G76" s="1670"/>
      <c r="H76" s="97"/>
      <c r="I76" s="97"/>
      <c r="J76" s="97"/>
      <c r="K76" s="97"/>
    </row>
    <row r="77" spans="1:11">
      <c r="A77" s="1670"/>
      <c r="B77" s="1670"/>
      <c r="C77" s="1670"/>
      <c r="D77" s="1670"/>
      <c r="E77" s="1670"/>
      <c r="F77" s="1670"/>
      <c r="G77" s="1670"/>
      <c r="H77" s="97"/>
      <c r="I77" s="97"/>
      <c r="J77" s="97"/>
      <c r="K77" s="97"/>
    </row>
    <row r="78" spans="1:11">
      <c r="A78" s="1670"/>
      <c r="B78" s="1670"/>
      <c r="C78" s="1670"/>
      <c r="D78" s="1670"/>
      <c r="E78" s="1670"/>
      <c r="F78" s="1670"/>
      <c r="G78" s="1670"/>
      <c r="H78" s="97"/>
      <c r="I78" s="97"/>
      <c r="J78" s="97"/>
      <c r="K78" s="97"/>
    </row>
    <row r="79" spans="1:11">
      <c r="A79" s="1008"/>
      <c r="B79" s="1008"/>
      <c r="C79" s="1008"/>
      <c r="D79" s="1008"/>
      <c r="E79" s="1008"/>
      <c r="F79" s="1008"/>
      <c r="G79" s="1008"/>
      <c r="H79" s="97"/>
      <c r="I79" s="97"/>
      <c r="J79" s="97"/>
      <c r="K79" s="97"/>
    </row>
    <row r="80" spans="1:11" ht="32.25" customHeight="1">
      <c r="A80" s="1660" t="s">
        <v>662</v>
      </c>
      <c r="B80" s="1660"/>
      <c r="C80" s="1660"/>
      <c r="D80" s="1660"/>
      <c r="E80" s="1660"/>
      <c r="F80" s="1660"/>
      <c r="G80" s="1660"/>
      <c r="H80" s="97"/>
      <c r="I80" s="97"/>
      <c r="J80" s="97"/>
      <c r="K80" s="97"/>
    </row>
    <row r="81" spans="1:11" ht="24.75" customHeight="1">
      <c r="A81" s="1657" t="s">
        <v>672</v>
      </c>
      <c r="B81" s="1657"/>
      <c r="C81" s="1657"/>
      <c r="D81" s="1657"/>
      <c r="E81" s="1657"/>
      <c r="F81" s="1657"/>
      <c r="G81" s="1657"/>
      <c r="H81" s="97"/>
      <c r="I81" s="97"/>
      <c r="J81" s="97"/>
      <c r="K81" s="97"/>
    </row>
    <row r="82" spans="1:11" ht="23.25" customHeight="1">
      <c r="A82" s="1669" t="s">
        <v>657</v>
      </c>
      <c r="B82" s="1660"/>
      <c r="C82" s="1660"/>
      <c r="D82" s="1660"/>
      <c r="E82" s="1660"/>
      <c r="F82" s="1660"/>
      <c r="G82" s="1660"/>
      <c r="H82" s="97"/>
      <c r="I82" s="97"/>
      <c r="J82" s="97"/>
      <c r="K82" s="97"/>
    </row>
    <row r="83" spans="1:11" ht="38.25" customHeight="1">
      <c r="A83" s="1657" t="s">
        <v>663</v>
      </c>
      <c r="B83" s="1657"/>
      <c r="C83" s="1657"/>
      <c r="D83" s="1657"/>
      <c r="E83" s="1657"/>
      <c r="F83" s="1657"/>
      <c r="G83" s="1657"/>
      <c r="H83" s="97"/>
      <c r="I83" s="97"/>
      <c r="J83" s="97"/>
      <c r="K83" s="97"/>
    </row>
    <row r="84" spans="1:11">
      <c r="A84" s="1669" t="s">
        <v>664</v>
      </c>
      <c r="B84" s="1660"/>
      <c r="C84" s="1660"/>
      <c r="D84" s="1660"/>
      <c r="E84" s="1660"/>
      <c r="F84" s="1660"/>
      <c r="G84" s="1660"/>
      <c r="H84" s="97"/>
      <c r="I84" s="97"/>
      <c r="J84" s="97"/>
      <c r="K84" s="97"/>
    </row>
    <row r="85" spans="1:11" ht="48.75" customHeight="1">
      <c r="A85" s="1657" t="s">
        <v>665</v>
      </c>
      <c r="B85" s="1657"/>
      <c r="C85" s="1657"/>
      <c r="D85" s="1657"/>
      <c r="E85" s="1657"/>
      <c r="F85" s="1657"/>
      <c r="G85" s="1657"/>
      <c r="H85" s="97"/>
      <c r="I85" s="97"/>
      <c r="J85" s="97"/>
      <c r="K85" s="97"/>
    </row>
    <row r="86" spans="1:11" ht="24.75" customHeight="1">
      <c r="A86" s="1669" t="s">
        <v>666</v>
      </c>
      <c r="B86" s="1660"/>
      <c r="C86" s="1660"/>
      <c r="D86" s="1660"/>
      <c r="E86" s="1660"/>
      <c r="F86" s="1660"/>
      <c r="G86" s="1660"/>
      <c r="H86" s="97"/>
      <c r="I86" s="97"/>
      <c r="J86" s="97"/>
      <c r="K86" s="97"/>
    </row>
    <row r="87" spans="1:11" ht="36.75" customHeight="1">
      <c r="A87" s="1657" t="s">
        <v>667</v>
      </c>
      <c r="B87" s="1657"/>
      <c r="C87" s="1657"/>
      <c r="D87" s="1657"/>
      <c r="E87" s="1657"/>
      <c r="F87" s="1657"/>
      <c r="G87" s="1657"/>
      <c r="H87" s="97"/>
      <c r="I87" s="97"/>
      <c r="J87" s="97"/>
      <c r="K87" s="97"/>
    </row>
    <row r="88" spans="1:11" ht="24" customHeight="1">
      <c r="A88" s="1669" t="s">
        <v>668</v>
      </c>
      <c r="B88" s="1660"/>
      <c r="C88" s="1660"/>
      <c r="D88" s="1660"/>
      <c r="E88" s="1660"/>
      <c r="F88" s="1660"/>
      <c r="G88" s="1660"/>
      <c r="H88" s="97"/>
      <c r="I88" s="97"/>
      <c r="J88" s="97"/>
      <c r="K88" s="97"/>
    </row>
    <row r="89" spans="1:11" ht="39.75" customHeight="1">
      <c r="A89" s="1657" t="s">
        <v>669</v>
      </c>
      <c r="B89" s="1657"/>
      <c r="C89" s="1657"/>
      <c r="D89" s="1657"/>
      <c r="E89" s="1657"/>
      <c r="F89" s="1657"/>
      <c r="G89" s="1657"/>
      <c r="H89" s="97"/>
      <c r="I89" s="97"/>
      <c r="J89" s="97"/>
      <c r="K89" s="97"/>
    </row>
    <row r="90" spans="1:11">
      <c r="A90" s="1669" t="s">
        <v>661</v>
      </c>
      <c r="B90" s="1660"/>
      <c r="C90" s="1660"/>
      <c r="D90" s="1660"/>
      <c r="E90" s="1660"/>
      <c r="F90" s="1660"/>
      <c r="G90" s="1660"/>
      <c r="H90" s="97"/>
      <c r="I90" s="97"/>
      <c r="J90" s="97"/>
      <c r="K90" s="97"/>
    </row>
    <row r="91" spans="1:11" ht="45" customHeight="1">
      <c r="A91" s="1657" t="s">
        <v>670</v>
      </c>
      <c r="B91" s="1657"/>
      <c r="C91" s="1657"/>
      <c r="D91" s="1657"/>
      <c r="E91" s="1657"/>
      <c r="F91" s="1657"/>
      <c r="G91" s="1657"/>
      <c r="H91" s="97"/>
      <c r="I91" s="97"/>
      <c r="J91" s="97"/>
      <c r="K91" s="97"/>
    </row>
    <row r="92" spans="1:11">
      <c r="A92" s="335"/>
      <c r="B92" s="335"/>
      <c r="C92" s="335"/>
      <c r="D92" s="335"/>
      <c r="E92" s="335"/>
      <c r="F92" s="335"/>
      <c r="G92" s="335"/>
      <c r="H92" s="97"/>
      <c r="I92" s="97"/>
      <c r="J92" s="97"/>
      <c r="K92" s="97"/>
    </row>
    <row r="93" spans="1:11">
      <c r="A93" s="335"/>
      <c r="B93" s="335"/>
      <c r="C93" s="335"/>
      <c r="D93" s="335"/>
      <c r="E93" s="335"/>
      <c r="F93" s="335"/>
      <c r="G93" s="335"/>
      <c r="H93" s="97"/>
      <c r="I93" s="97"/>
      <c r="J93" s="97"/>
      <c r="K93" s="97"/>
    </row>
    <row r="94" spans="1:11">
      <c r="A94" s="335"/>
      <c r="B94" s="335"/>
      <c r="C94" s="335"/>
      <c r="D94" s="335"/>
      <c r="E94" s="335"/>
      <c r="F94" s="335"/>
      <c r="G94" s="335"/>
      <c r="H94" s="97"/>
      <c r="I94" s="97"/>
      <c r="J94" s="97"/>
      <c r="K94" s="97"/>
    </row>
    <row r="95" spans="1:11">
      <c r="A95" s="335"/>
      <c r="B95" s="335"/>
      <c r="C95" s="335"/>
      <c r="D95" s="335"/>
      <c r="E95" s="335"/>
      <c r="F95" s="335"/>
      <c r="G95" s="335"/>
      <c r="H95" s="97"/>
      <c r="I95" s="97"/>
      <c r="J95" s="97"/>
      <c r="K95" s="97"/>
    </row>
    <row r="96" spans="1:11">
      <c r="A96" s="335"/>
      <c r="B96" s="335"/>
      <c r="C96" s="335"/>
      <c r="D96" s="335"/>
      <c r="E96" s="335"/>
      <c r="F96" s="335"/>
      <c r="G96" s="335"/>
      <c r="H96" s="97"/>
      <c r="I96" s="97"/>
      <c r="J96" s="97"/>
      <c r="K96" s="97"/>
    </row>
    <row r="97" spans="1:11">
      <c r="A97" s="335"/>
      <c r="B97" s="335"/>
      <c r="C97" s="335"/>
      <c r="D97" s="335"/>
      <c r="E97" s="335"/>
      <c r="F97" s="335"/>
      <c r="G97" s="335"/>
      <c r="H97" s="97"/>
      <c r="I97" s="97"/>
      <c r="J97" s="97"/>
      <c r="K97" s="97"/>
    </row>
    <row r="98" spans="1:11">
      <c r="A98" s="335"/>
      <c r="B98" s="335"/>
      <c r="C98" s="335"/>
      <c r="D98" s="335"/>
      <c r="E98" s="335"/>
      <c r="F98" s="335"/>
      <c r="G98" s="335"/>
      <c r="H98" s="97"/>
      <c r="I98" s="97"/>
      <c r="J98" s="97"/>
      <c r="K98" s="97"/>
    </row>
    <row r="99" spans="1:11">
      <c r="A99" s="335"/>
      <c r="B99" s="335"/>
      <c r="C99" s="335"/>
      <c r="D99" s="335"/>
      <c r="E99" s="335"/>
      <c r="F99" s="335"/>
      <c r="G99" s="335"/>
      <c r="H99" s="97"/>
      <c r="I99" s="97"/>
      <c r="J99" s="97"/>
      <c r="K99" s="97"/>
    </row>
    <row r="100" spans="1:11">
      <c r="A100" s="335"/>
      <c r="B100" s="335"/>
      <c r="C100" s="335"/>
      <c r="D100" s="335"/>
      <c r="E100" s="335"/>
      <c r="F100" s="335"/>
      <c r="G100" s="335"/>
      <c r="H100" s="97"/>
      <c r="I100" s="97"/>
      <c r="J100" s="97"/>
      <c r="K100" s="97"/>
    </row>
    <row r="101" spans="1:11">
      <c r="A101" s="335"/>
      <c r="B101" s="335"/>
      <c r="C101" s="335"/>
      <c r="D101" s="335"/>
      <c r="E101" s="335"/>
      <c r="F101" s="335"/>
      <c r="G101" s="335"/>
      <c r="H101" s="97"/>
      <c r="I101" s="97"/>
      <c r="J101" s="97"/>
      <c r="K101" s="97"/>
    </row>
    <row r="102" spans="1:11">
      <c r="A102" s="335"/>
      <c r="B102" s="335"/>
      <c r="C102" s="335"/>
      <c r="D102" s="335"/>
      <c r="E102" s="335"/>
      <c r="F102" s="335"/>
      <c r="G102" s="335"/>
      <c r="H102" s="97"/>
      <c r="I102" s="97"/>
      <c r="J102" s="97"/>
      <c r="K102" s="97"/>
    </row>
    <row r="103" spans="1:11">
      <c r="A103" s="335"/>
      <c r="B103" s="335"/>
      <c r="C103" s="335"/>
      <c r="D103" s="335"/>
      <c r="E103" s="335"/>
      <c r="F103" s="335"/>
      <c r="G103" s="335"/>
      <c r="H103" s="97"/>
      <c r="I103" s="97"/>
      <c r="J103" s="97"/>
      <c r="K103" s="97"/>
    </row>
    <row r="104" spans="1:11">
      <c r="A104" s="335"/>
      <c r="B104" s="335"/>
      <c r="C104" s="335"/>
      <c r="D104" s="335"/>
      <c r="E104" s="335"/>
      <c r="F104" s="335"/>
      <c r="G104" s="335"/>
      <c r="H104" s="97"/>
      <c r="I104" s="97"/>
      <c r="J104" s="97"/>
      <c r="K104" s="97"/>
    </row>
    <row r="105" spans="1:11">
      <c r="A105" s="335"/>
      <c r="B105" s="335"/>
      <c r="C105" s="335"/>
      <c r="D105" s="335"/>
      <c r="E105" s="335"/>
      <c r="F105" s="335"/>
      <c r="G105" s="335"/>
      <c r="H105" s="97"/>
      <c r="I105" s="97"/>
      <c r="J105" s="97"/>
      <c r="K105" s="97"/>
    </row>
    <row r="106" spans="1:11">
      <c r="A106" s="335"/>
      <c r="B106" s="335"/>
      <c r="C106" s="335"/>
      <c r="D106" s="335"/>
      <c r="E106" s="335"/>
      <c r="F106" s="335"/>
      <c r="G106" s="335"/>
      <c r="H106" s="97"/>
      <c r="I106" s="97"/>
      <c r="J106" s="97"/>
      <c r="K106" s="97"/>
    </row>
    <row r="107" spans="1:11">
      <c r="A107" s="335"/>
      <c r="B107" s="335"/>
      <c r="C107" s="335"/>
      <c r="D107" s="335"/>
      <c r="E107" s="335"/>
      <c r="F107" s="335"/>
      <c r="G107" s="335"/>
      <c r="H107" s="97"/>
      <c r="I107" s="97"/>
      <c r="J107" s="97"/>
      <c r="K107" s="97"/>
    </row>
    <row r="108" spans="1:11">
      <c r="A108" s="97"/>
      <c r="B108" s="97"/>
      <c r="C108" s="97"/>
      <c r="D108" s="97"/>
      <c r="E108" s="97"/>
      <c r="F108" s="97"/>
      <c r="G108" s="97"/>
      <c r="H108" s="97"/>
      <c r="I108" s="97"/>
      <c r="J108" s="97"/>
      <c r="K108" s="97"/>
    </row>
    <row r="109" spans="1:11">
      <c r="A109" s="97"/>
      <c r="B109" s="97"/>
      <c r="C109" s="97"/>
      <c r="D109" s="97"/>
      <c r="E109" s="97"/>
      <c r="F109" s="97"/>
      <c r="G109" s="97"/>
      <c r="H109" s="97"/>
      <c r="I109" s="97"/>
      <c r="J109" s="97"/>
      <c r="K109" s="97"/>
    </row>
    <row r="110" spans="1:11">
      <c r="A110" s="97"/>
      <c r="B110" s="97"/>
      <c r="C110" s="97"/>
      <c r="D110" s="97"/>
      <c r="E110" s="97"/>
      <c r="F110" s="97"/>
      <c r="G110" s="97"/>
      <c r="H110" s="97"/>
      <c r="I110" s="97"/>
      <c r="J110" s="97"/>
      <c r="K110" s="97"/>
    </row>
    <row r="111" spans="1:11">
      <c r="A111" s="97"/>
      <c r="B111" s="97"/>
      <c r="C111" s="97"/>
      <c r="D111" s="97"/>
      <c r="E111" s="97"/>
      <c r="F111" s="97"/>
      <c r="G111" s="97"/>
      <c r="H111" s="97"/>
      <c r="I111" s="97"/>
      <c r="J111" s="97"/>
      <c r="K111" s="97"/>
    </row>
  </sheetData>
  <customSheetViews>
    <customSheetView guid="{0E0D9003-12DF-4E33-969D-E7E93BBD195D}" scale="140" showPageBreaks="1" view="pageLayout">
      <pageMargins left="0.7" right="0.7" top="0.75" bottom="0.75" header="0.3" footer="0.3"/>
      <pageSetup paperSize="9" orientation="portrait"/>
      <headerFooter>
        <oddHeader xml:space="preserve">&amp;L&amp;"Arial,Vet"
&amp;C&amp;"Arial,Vet"&amp;UAide  à l'évalulation de la maturité
</oddHeader>
      </headerFooter>
    </customSheetView>
  </customSheetViews>
  <mergeCells count="33">
    <mergeCell ref="A15:G15"/>
    <mergeCell ref="A16:G16"/>
    <mergeCell ref="A73:G73"/>
    <mergeCell ref="A17:G17"/>
    <mergeCell ref="A18:G18"/>
    <mergeCell ref="A19:G19"/>
    <mergeCell ref="A4:I11"/>
    <mergeCell ref="A80:G80"/>
    <mergeCell ref="A76:G78"/>
    <mergeCell ref="A60:G62"/>
    <mergeCell ref="A63:G63"/>
    <mergeCell ref="A64:G64"/>
    <mergeCell ref="A69:G69"/>
    <mergeCell ref="A65:G65"/>
    <mergeCell ref="A66:G66"/>
    <mergeCell ref="A67:G67"/>
    <mergeCell ref="A68:G68"/>
    <mergeCell ref="A74:G74"/>
    <mergeCell ref="A70:G70"/>
    <mergeCell ref="A71:G71"/>
    <mergeCell ref="A72:G72"/>
    <mergeCell ref="A14:G14"/>
    <mergeCell ref="A91:G91"/>
    <mergeCell ref="A81:G81"/>
    <mergeCell ref="A82:G82"/>
    <mergeCell ref="A83:G83"/>
    <mergeCell ref="A84:G84"/>
    <mergeCell ref="A85:G85"/>
    <mergeCell ref="A86:G86"/>
    <mergeCell ref="A87:G87"/>
    <mergeCell ref="A88:G88"/>
    <mergeCell ref="A89:G89"/>
    <mergeCell ref="A90:G90"/>
  </mergeCells>
  <phoneticPr fontId="66" type="noConversion"/>
  <pageMargins left="0.7" right="0.7" top="0.75" bottom="0.75" header="0.3" footer="0.3"/>
  <pageSetup paperSize="9" orientation="landscape" r:id="rId1"/>
  <headerFooter>
    <oddHeader xml:space="preserve">&amp;L&amp;"Arial,Vet"
&amp;C&amp;"Arial,Vet"&amp;UAide  à l'évalulation de la maturité
</oddHead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9" tint="0.39997558519241921"/>
  </sheetPr>
  <dimension ref="A1:G72"/>
  <sheetViews>
    <sheetView zoomScale="140" zoomScaleSheetLayoutView="154" workbookViewId="0"/>
  </sheetViews>
  <sheetFormatPr baseColWidth="10" defaultRowHeight="12.75"/>
  <sheetData>
    <row r="1" spans="1:7">
      <c r="A1" s="336"/>
      <c r="B1" s="337"/>
      <c r="C1" s="337"/>
      <c r="D1" s="337"/>
      <c r="E1" s="337"/>
      <c r="F1" s="337"/>
      <c r="G1" s="338"/>
    </row>
    <row r="2" spans="1:7">
      <c r="A2" s="346" t="s">
        <v>1086</v>
      </c>
      <c r="B2" s="347"/>
      <c r="C2" s="335"/>
      <c r="D2" s="335"/>
      <c r="E2" s="335"/>
      <c r="F2" s="335"/>
      <c r="G2" s="340"/>
    </row>
    <row r="3" spans="1:7">
      <c r="A3" s="339"/>
      <c r="B3" s="335"/>
      <c r="C3" s="335"/>
      <c r="D3" s="335"/>
      <c r="E3" s="335"/>
      <c r="F3" s="335"/>
      <c r="G3" s="340"/>
    </row>
    <row r="4" spans="1:7" ht="12.75" customHeight="1">
      <c r="A4" s="1516" t="s">
        <v>1087</v>
      </c>
      <c r="B4" s="1517"/>
      <c r="C4" s="1517"/>
      <c r="D4" s="1517"/>
      <c r="E4" s="1517"/>
      <c r="F4" s="1517"/>
      <c r="G4" s="1518"/>
    </row>
    <row r="5" spans="1:7">
      <c r="A5" s="1516"/>
      <c r="B5" s="1517"/>
      <c r="C5" s="1517"/>
      <c r="D5" s="1517"/>
      <c r="E5" s="1517"/>
      <c r="F5" s="1517"/>
      <c r="G5" s="1518"/>
    </row>
    <row r="6" spans="1:7">
      <c r="A6" s="1516"/>
      <c r="B6" s="1517"/>
      <c r="C6" s="1517"/>
      <c r="D6" s="1517"/>
      <c r="E6" s="1517"/>
      <c r="F6" s="1517"/>
      <c r="G6" s="1518"/>
    </row>
    <row r="7" spans="1:7">
      <c r="A7" s="1516"/>
      <c r="B7" s="1517"/>
      <c r="C7" s="1517"/>
      <c r="D7" s="1517"/>
      <c r="E7" s="1517"/>
      <c r="F7" s="1517"/>
      <c r="G7" s="1518"/>
    </row>
    <row r="8" spans="1:7">
      <c r="A8" s="1516"/>
      <c r="B8" s="1517"/>
      <c r="C8" s="1517"/>
      <c r="D8" s="1517"/>
      <c r="E8" s="1517"/>
      <c r="F8" s="1517"/>
      <c r="G8" s="1518"/>
    </row>
    <row r="9" spans="1:7">
      <c r="A9" s="1516"/>
      <c r="B9" s="1517"/>
      <c r="C9" s="1517"/>
      <c r="D9" s="1517"/>
      <c r="E9" s="1517"/>
      <c r="F9" s="1517"/>
      <c r="G9" s="1518"/>
    </row>
    <row r="10" spans="1:7">
      <c r="A10" s="1516"/>
      <c r="B10" s="1517"/>
      <c r="C10" s="1517"/>
      <c r="D10" s="1517"/>
      <c r="E10" s="1517"/>
      <c r="F10" s="1517"/>
      <c r="G10" s="1518"/>
    </row>
    <row r="11" spans="1:7">
      <c r="A11" s="1516"/>
      <c r="B11" s="1517"/>
      <c r="C11" s="1517"/>
      <c r="D11" s="1517"/>
      <c r="E11" s="1517"/>
      <c r="F11" s="1517"/>
      <c r="G11" s="1518"/>
    </row>
    <row r="12" spans="1:7">
      <c r="A12" s="1516"/>
      <c r="B12" s="1517"/>
      <c r="C12" s="1517"/>
      <c r="D12" s="1517"/>
      <c r="E12" s="1517"/>
      <c r="F12" s="1517"/>
      <c r="G12" s="1518"/>
    </row>
    <row r="13" spans="1:7">
      <c r="A13" s="1516"/>
      <c r="B13" s="1517"/>
      <c r="C13" s="1517"/>
      <c r="D13" s="1517"/>
      <c r="E13" s="1517"/>
      <c r="F13" s="1517"/>
      <c r="G13" s="1518"/>
    </row>
    <row r="14" spans="1:7">
      <c r="A14" s="1516"/>
      <c r="B14" s="1517"/>
      <c r="C14" s="1517"/>
      <c r="D14" s="1517"/>
      <c r="E14" s="1517"/>
      <c r="F14" s="1517"/>
      <c r="G14" s="1518"/>
    </row>
    <row r="15" spans="1:7">
      <c r="A15" s="339"/>
      <c r="B15" s="335"/>
      <c r="C15" s="335"/>
      <c r="D15" s="335"/>
      <c r="E15" s="335"/>
      <c r="F15" s="335"/>
      <c r="G15" s="340"/>
    </row>
    <row r="16" spans="1:7">
      <c r="A16" s="346" t="s">
        <v>1088</v>
      </c>
      <c r="B16" s="335"/>
      <c r="C16" s="335"/>
      <c r="D16" s="335"/>
      <c r="E16" s="335"/>
      <c r="F16" s="335"/>
      <c r="G16" s="340"/>
    </row>
    <row r="17" spans="1:7">
      <c r="A17" s="339"/>
      <c r="B17" s="335"/>
      <c r="C17" s="335"/>
      <c r="D17" s="335"/>
      <c r="E17" s="335"/>
      <c r="F17" s="335"/>
      <c r="G17" s="340"/>
    </row>
    <row r="18" spans="1:7" ht="12.75" customHeight="1">
      <c r="A18" s="1516" t="s">
        <v>1090</v>
      </c>
      <c r="B18" s="1517"/>
      <c r="C18" s="1517"/>
      <c r="D18" s="1517"/>
      <c r="E18" s="1517"/>
      <c r="F18" s="1517"/>
      <c r="G18" s="1518"/>
    </row>
    <row r="19" spans="1:7">
      <c r="A19" s="1516"/>
      <c r="B19" s="1517"/>
      <c r="C19" s="1517"/>
      <c r="D19" s="1517"/>
      <c r="E19" s="1517"/>
      <c r="F19" s="1517"/>
      <c r="G19" s="1518"/>
    </row>
    <row r="20" spans="1:7">
      <c r="A20" s="1516"/>
      <c r="B20" s="1517"/>
      <c r="C20" s="1517"/>
      <c r="D20" s="1517"/>
      <c r="E20" s="1517"/>
      <c r="F20" s="1517"/>
      <c r="G20" s="1518"/>
    </row>
    <row r="21" spans="1:7">
      <c r="A21" s="1516"/>
      <c r="B21" s="1517"/>
      <c r="C21" s="1517"/>
      <c r="D21" s="1517"/>
      <c r="E21" s="1517"/>
      <c r="F21" s="1517"/>
      <c r="G21" s="1518"/>
    </row>
    <row r="22" spans="1:7">
      <c r="A22" s="1516"/>
      <c r="B22" s="1517"/>
      <c r="C22" s="1517"/>
      <c r="D22" s="1517"/>
      <c r="E22" s="1517"/>
      <c r="F22" s="1517"/>
      <c r="G22" s="1518"/>
    </row>
    <row r="23" spans="1:7" ht="18.75" customHeight="1">
      <c r="A23" s="1516"/>
      <c r="B23" s="1517"/>
      <c r="C23" s="1517"/>
      <c r="D23" s="1517"/>
      <c r="E23" s="1517"/>
      <c r="F23" s="1517"/>
      <c r="G23" s="1518"/>
    </row>
    <row r="24" spans="1:7" ht="18.75" customHeight="1">
      <c r="A24" s="1516"/>
      <c r="B24" s="1517"/>
      <c r="C24" s="1517"/>
      <c r="D24" s="1517"/>
      <c r="E24" s="1517"/>
      <c r="F24" s="1517"/>
      <c r="G24" s="1518"/>
    </row>
    <row r="25" spans="1:7" ht="18.75" customHeight="1">
      <c r="A25" s="443" t="s">
        <v>1091</v>
      </c>
      <c r="B25" s="444"/>
      <c r="C25" s="444"/>
      <c r="D25" s="444"/>
      <c r="E25" s="444"/>
      <c r="F25" s="444"/>
      <c r="G25" s="445"/>
    </row>
    <row r="26" spans="1:7" ht="18.75" customHeight="1">
      <c r="A26" s="442" t="s">
        <v>1092</v>
      </c>
      <c r="B26" s="444"/>
      <c r="C26" s="444"/>
      <c r="D26" s="444"/>
      <c r="E26" s="444"/>
      <c r="F26" s="444"/>
      <c r="G26" s="445"/>
    </row>
    <row r="27" spans="1:7">
      <c r="A27" s="442" t="s">
        <v>1093</v>
      </c>
      <c r="B27" s="444"/>
      <c r="C27" s="444"/>
      <c r="D27" s="444"/>
      <c r="E27" s="444"/>
      <c r="F27" s="444"/>
      <c r="G27" s="445"/>
    </row>
    <row r="28" spans="1:7" ht="27.75" customHeight="1">
      <c r="A28" s="1516"/>
      <c r="B28" s="1517"/>
      <c r="C28" s="1517"/>
      <c r="D28" s="1517"/>
      <c r="E28" s="1517"/>
      <c r="F28" s="1517"/>
      <c r="G28" s="1518"/>
    </row>
    <row r="29" spans="1:7" ht="15.75" customHeight="1">
      <c r="A29" s="1656"/>
      <c r="B29" s="1657"/>
      <c r="C29" s="1657"/>
      <c r="D29" s="1657"/>
      <c r="E29" s="1657"/>
      <c r="F29" s="1657"/>
      <c r="G29" s="1658"/>
    </row>
    <row r="30" spans="1:7" ht="25.5" customHeight="1">
      <c r="A30" s="1516"/>
      <c r="B30" s="1517"/>
      <c r="C30" s="1517"/>
      <c r="D30" s="1517"/>
      <c r="E30" s="1517"/>
      <c r="F30" s="1517"/>
      <c r="G30" s="1518"/>
    </row>
    <row r="31" spans="1:7" ht="31.5" customHeight="1">
      <c r="A31" s="1656"/>
      <c r="B31" s="1657"/>
      <c r="C31" s="1657"/>
      <c r="D31" s="1657"/>
      <c r="E31" s="1657"/>
      <c r="F31" s="1657"/>
      <c r="G31" s="1658"/>
    </row>
    <row r="32" spans="1:7" ht="17.25" customHeight="1">
      <c r="A32" s="1516"/>
      <c r="B32" s="1517"/>
      <c r="C32" s="1517"/>
      <c r="D32" s="1517"/>
      <c r="E32" s="1517"/>
      <c r="F32" s="1517"/>
      <c r="G32" s="1518"/>
    </row>
    <row r="33" spans="1:7" ht="57.75" customHeight="1">
      <c r="A33" s="1656"/>
      <c r="B33" s="1657"/>
      <c r="C33" s="1657"/>
      <c r="D33" s="1657"/>
      <c r="E33" s="1657"/>
      <c r="F33" s="1657"/>
      <c r="G33" s="1658"/>
    </row>
    <row r="34" spans="1:7" ht="28.5" customHeight="1">
      <c r="A34" s="1516"/>
      <c r="B34" s="1517"/>
      <c r="C34" s="1517"/>
      <c r="D34" s="1517"/>
      <c r="E34" s="1517"/>
      <c r="F34" s="1517"/>
      <c r="G34" s="1518"/>
    </row>
    <row r="35" spans="1:7" ht="52.5" customHeight="1">
      <c r="A35" s="1656"/>
      <c r="B35" s="1657"/>
      <c r="C35" s="1657"/>
      <c r="D35" s="1657"/>
      <c r="E35" s="1657"/>
      <c r="F35" s="1657"/>
      <c r="G35" s="1658"/>
    </row>
    <row r="36" spans="1:7" ht="29.25" customHeight="1">
      <c r="A36" s="1516"/>
      <c r="B36" s="1517"/>
      <c r="C36" s="1517"/>
      <c r="D36" s="1517"/>
      <c r="E36" s="1517"/>
      <c r="F36" s="1517"/>
      <c r="G36" s="1518"/>
    </row>
    <row r="37" spans="1:7" ht="41.25" customHeight="1">
      <c r="A37" s="1656"/>
      <c r="B37" s="1657"/>
      <c r="C37" s="1657"/>
      <c r="D37" s="1657"/>
      <c r="E37" s="1657"/>
      <c r="F37" s="1657"/>
      <c r="G37" s="1658"/>
    </row>
    <row r="38" spans="1:7">
      <c r="A38" s="1516"/>
      <c r="B38" s="1517"/>
      <c r="C38" s="1517"/>
      <c r="D38" s="1517"/>
      <c r="E38" s="1517"/>
      <c r="F38" s="1517"/>
      <c r="G38" s="1518"/>
    </row>
    <row r="39" spans="1:7" ht="44.25" customHeight="1">
      <c r="A39" s="1656"/>
      <c r="B39" s="1657"/>
      <c r="C39" s="1657"/>
      <c r="D39" s="1657"/>
      <c r="E39" s="1657"/>
      <c r="F39" s="1657"/>
      <c r="G39" s="1658"/>
    </row>
    <row r="40" spans="1:7">
      <c r="A40" s="339"/>
      <c r="B40" s="335"/>
      <c r="C40" s="335"/>
      <c r="D40" s="335"/>
      <c r="E40" s="335"/>
      <c r="F40" s="335"/>
      <c r="G40" s="340"/>
    </row>
    <row r="41" spans="1:7" ht="15" customHeight="1">
      <c r="A41" s="1671"/>
      <c r="B41" s="1670"/>
      <c r="C41" s="1670"/>
      <c r="D41" s="1670"/>
      <c r="E41" s="1670"/>
      <c r="F41" s="1670"/>
      <c r="G41" s="1672"/>
    </row>
    <row r="42" spans="1:7">
      <c r="A42" s="1671"/>
      <c r="B42" s="1670"/>
      <c r="C42" s="1670"/>
      <c r="D42" s="1670"/>
      <c r="E42" s="1670"/>
      <c r="F42" s="1670"/>
      <c r="G42" s="1672"/>
    </row>
    <row r="43" spans="1:7">
      <c r="A43" s="1671"/>
      <c r="B43" s="1670"/>
      <c r="C43" s="1670"/>
      <c r="D43" s="1670"/>
      <c r="E43" s="1670"/>
      <c r="F43" s="1670"/>
      <c r="G43" s="1672"/>
    </row>
    <row r="44" spans="1:7">
      <c r="A44" s="423"/>
      <c r="B44" s="424"/>
      <c r="C44" s="424"/>
      <c r="D44" s="424"/>
      <c r="E44" s="424"/>
      <c r="F44" s="424"/>
      <c r="G44" s="425"/>
    </row>
    <row r="45" spans="1:7" ht="32.25" customHeight="1">
      <c r="A45" s="1662"/>
      <c r="B45" s="1660"/>
      <c r="C45" s="1660"/>
      <c r="D45" s="1660"/>
      <c r="E45" s="1660"/>
      <c r="F45" s="1660"/>
      <c r="G45" s="1661"/>
    </row>
    <row r="46" spans="1:7" ht="24.75" customHeight="1">
      <c r="A46" s="1656"/>
      <c r="B46" s="1657"/>
      <c r="C46" s="1657"/>
      <c r="D46" s="1657"/>
      <c r="E46" s="1657"/>
      <c r="F46" s="1657"/>
      <c r="G46" s="1658"/>
    </row>
    <row r="47" spans="1:7" ht="23.25" customHeight="1">
      <c r="A47" s="1659"/>
      <c r="B47" s="1660"/>
      <c r="C47" s="1660"/>
      <c r="D47" s="1660"/>
      <c r="E47" s="1660"/>
      <c r="F47" s="1660"/>
      <c r="G47" s="1661"/>
    </row>
    <row r="48" spans="1:7" ht="38.25" customHeight="1">
      <c r="A48" s="1656"/>
      <c r="B48" s="1657"/>
      <c r="C48" s="1657"/>
      <c r="D48" s="1657"/>
      <c r="E48" s="1657"/>
      <c r="F48" s="1657"/>
      <c r="G48" s="1658"/>
    </row>
    <row r="49" spans="1:7">
      <c r="A49" s="1659"/>
      <c r="B49" s="1660"/>
      <c r="C49" s="1660"/>
      <c r="D49" s="1660"/>
      <c r="E49" s="1660"/>
      <c r="F49" s="1660"/>
      <c r="G49" s="1661"/>
    </row>
    <row r="50" spans="1:7" ht="48.75" customHeight="1">
      <c r="A50" s="1656"/>
      <c r="B50" s="1657"/>
      <c r="C50" s="1657"/>
      <c r="D50" s="1657"/>
      <c r="E50" s="1657"/>
      <c r="F50" s="1657"/>
      <c r="G50" s="1658"/>
    </row>
    <row r="51" spans="1:7" ht="24.75" customHeight="1">
      <c r="A51" s="1659"/>
      <c r="B51" s="1660"/>
      <c r="C51" s="1660"/>
      <c r="D51" s="1660"/>
      <c r="E51" s="1660"/>
      <c r="F51" s="1660"/>
      <c r="G51" s="1661"/>
    </row>
    <row r="52" spans="1:7" ht="36.75" customHeight="1">
      <c r="A52" s="1656"/>
      <c r="B52" s="1657"/>
      <c r="C52" s="1657"/>
      <c r="D52" s="1657"/>
      <c r="E52" s="1657"/>
      <c r="F52" s="1657"/>
      <c r="G52" s="1658"/>
    </row>
    <row r="53" spans="1:7" ht="24" customHeight="1">
      <c r="A53" s="1659"/>
      <c r="B53" s="1660"/>
      <c r="C53" s="1660"/>
      <c r="D53" s="1660"/>
      <c r="E53" s="1660"/>
      <c r="F53" s="1660"/>
      <c r="G53" s="1661"/>
    </row>
    <row r="54" spans="1:7" ht="39.75" customHeight="1">
      <c r="A54" s="1656"/>
      <c r="B54" s="1657"/>
      <c r="C54" s="1657"/>
      <c r="D54" s="1657"/>
      <c r="E54" s="1657"/>
      <c r="F54" s="1657"/>
      <c r="G54" s="1658"/>
    </row>
    <row r="55" spans="1:7">
      <c r="A55" s="1659"/>
      <c r="B55" s="1660"/>
      <c r="C55" s="1660"/>
      <c r="D55" s="1660"/>
      <c r="E55" s="1660"/>
      <c r="F55" s="1660"/>
      <c r="G55" s="1661"/>
    </row>
    <row r="56" spans="1:7" ht="45" customHeight="1">
      <c r="A56" s="1656"/>
      <c r="B56" s="1657"/>
      <c r="C56" s="1657"/>
      <c r="D56" s="1657"/>
      <c r="E56" s="1657"/>
      <c r="F56" s="1657"/>
      <c r="G56" s="1658"/>
    </row>
    <row r="57" spans="1:7">
      <c r="A57" s="339"/>
      <c r="B57" s="335"/>
      <c r="C57" s="335"/>
      <c r="D57" s="335"/>
      <c r="E57" s="335"/>
      <c r="F57" s="335"/>
      <c r="G57" s="340"/>
    </row>
    <row r="58" spans="1:7">
      <c r="A58" s="339"/>
      <c r="B58" s="335"/>
      <c r="C58" s="335"/>
      <c r="D58" s="335"/>
      <c r="E58" s="335"/>
      <c r="F58" s="335"/>
      <c r="G58" s="340"/>
    </row>
    <row r="59" spans="1:7">
      <c r="A59" s="339"/>
      <c r="B59" s="335"/>
      <c r="C59" s="335"/>
      <c r="D59" s="335"/>
      <c r="E59" s="335"/>
      <c r="F59" s="335"/>
      <c r="G59" s="340"/>
    </row>
    <row r="60" spans="1:7">
      <c r="A60" s="339"/>
      <c r="B60" s="335"/>
      <c r="C60" s="335"/>
      <c r="D60" s="335"/>
      <c r="E60" s="335"/>
      <c r="F60" s="335"/>
      <c r="G60" s="340"/>
    </row>
    <row r="61" spans="1:7">
      <c r="A61" s="339"/>
      <c r="B61" s="335"/>
      <c r="C61" s="335"/>
      <c r="D61" s="335"/>
      <c r="E61" s="335"/>
      <c r="F61" s="335"/>
      <c r="G61" s="340"/>
    </row>
    <row r="62" spans="1:7">
      <c r="A62" s="339"/>
      <c r="B62" s="335"/>
      <c r="C62" s="335"/>
      <c r="D62" s="335"/>
      <c r="E62" s="335"/>
      <c r="F62" s="335"/>
      <c r="G62" s="340"/>
    </row>
    <row r="63" spans="1:7">
      <c r="A63" s="339"/>
      <c r="B63" s="335"/>
      <c r="C63" s="335"/>
      <c r="D63" s="335"/>
      <c r="E63" s="335"/>
      <c r="F63" s="335"/>
      <c r="G63" s="340"/>
    </row>
    <row r="64" spans="1:7">
      <c r="A64" s="339"/>
      <c r="B64" s="335"/>
      <c r="C64" s="335"/>
      <c r="D64" s="335"/>
      <c r="E64" s="335"/>
      <c r="F64" s="335"/>
      <c r="G64" s="340"/>
    </row>
    <row r="65" spans="1:7">
      <c r="A65" s="339"/>
      <c r="B65" s="335"/>
      <c r="C65" s="335"/>
      <c r="D65" s="335"/>
      <c r="E65" s="335"/>
      <c r="F65" s="335"/>
      <c r="G65" s="340"/>
    </row>
    <row r="66" spans="1:7">
      <c r="A66" s="339"/>
      <c r="B66" s="335"/>
      <c r="C66" s="335"/>
      <c r="D66" s="335"/>
      <c r="E66" s="335"/>
      <c r="F66" s="335"/>
      <c r="G66" s="340"/>
    </row>
    <row r="67" spans="1:7">
      <c r="A67" s="339"/>
      <c r="B67" s="335"/>
      <c r="C67" s="335"/>
      <c r="D67" s="335"/>
      <c r="E67" s="335"/>
      <c r="F67" s="335"/>
      <c r="G67" s="340"/>
    </row>
    <row r="68" spans="1:7">
      <c r="A68" s="339"/>
      <c r="B68" s="335"/>
      <c r="C68" s="335"/>
      <c r="D68" s="335"/>
      <c r="E68" s="335"/>
      <c r="F68" s="335"/>
      <c r="G68" s="340"/>
    </row>
    <row r="69" spans="1:7">
      <c r="A69" s="339"/>
      <c r="B69" s="335"/>
      <c r="C69" s="335"/>
      <c r="D69" s="335"/>
      <c r="E69" s="335"/>
      <c r="F69" s="335"/>
      <c r="G69" s="340"/>
    </row>
    <row r="70" spans="1:7">
      <c r="A70" s="339"/>
      <c r="B70" s="335"/>
      <c r="C70" s="335"/>
      <c r="D70" s="335"/>
      <c r="E70" s="335"/>
      <c r="F70" s="335"/>
      <c r="G70" s="340"/>
    </row>
    <row r="71" spans="1:7">
      <c r="A71" s="339"/>
      <c r="B71" s="335"/>
      <c r="C71" s="335"/>
      <c r="D71" s="335"/>
      <c r="E71" s="335"/>
      <c r="F71" s="335"/>
      <c r="G71" s="340"/>
    </row>
    <row r="72" spans="1:7">
      <c r="A72" s="341"/>
      <c r="B72" s="342"/>
      <c r="C72" s="342"/>
      <c r="D72" s="342"/>
      <c r="E72" s="342"/>
      <c r="F72" s="342"/>
      <c r="G72" s="343"/>
    </row>
  </sheetData>
  <customSheetViews>
    <customSheetView guid="{0E0D9003-12DF-4E33-969D-E7E93BBD195D}" scale="140" showPageBreaks="1" view="pageLayout">
      <selection activeCell="A22" sqref="A22:G22"/>
      <pageMargins left="0.7" right="0.7" top="0.75" bottom="0.75" header="0.3" footer="0.3"/>
      <pageSetup paperSize="9" orientation="portrait"/>
      <headerFooter>
        <oddHeader xml:space="preserve">&amp;L&amp;"Arial,Vet"
&amp;C&amp;"Arial,Vet"&amp;UAide  à l'évalulation de la maturité
</oddHeader>
      </headerFooter>
    </customSheetView>
  </customSheetViews>
  <mergeCells count="27">
    <mergeCell ref="A54:G54"/>
    <mergeCell ref="A55:G55"/>
    <mergeCell ref="A56:G56"/>
    <mergeCell ref="A48:G48"/>
    <mergeCell ref="A49:G49"/>
    <mergeCell ref="A50:G50"/>
    <mergeCell ref="A51:G51"/>
    <mergeCell ref="A52:G52"/>
    <mergeCell ref="A53:G53"/>
    <mergeCell ref="A47:G47"/>
    <mergeCell ref="A32:G32"/>
    <mergeCell ref="A33:G33"/>
    <mergeCell ref="A34:G34"/>
    <mergeCell ref="A35:G35"/>
    <mergeCell ref="A36:G36"/>
    <mergeCell ref="A37:G37"/>
    <mergeCell ref="A38:G38"/>
    <mergeCell ref="A39:G39"/>
    <mergeCell ref="A41:G43"/>
    <mergeCell ref="A45:G45"/>
    <mergeCell ref="A46:G46"/>
    <mergeCell ref="A31:G31"/>
    <mergeCell ref="A28:G28"/>
    <mergeCell ref="A29:G29"/>
    <mergeCell ref="A30:G30"/>
    <mergeCell ref="A4:G14"/>
    <mergeCell ref="A18:G24"/>
  </mergeCells>
  <phoneticPr fontId="66" type="noConversion"/>
  <pageMargins left="0.7" right="0.7" top="0.75" bottom="0.75" header="0.3" footer="0.3"/>
  <pageSetup paperSize="9" orientation="portrait" r:id="rId1"/>
  <headerFooter>
    <oddHeader xml:space="preserve">&amp;L&amp;"Arial,Vet"
&amp;C&amp;"Arial,Vet"&amp;UAide  à l'évalulation du risque 
</oddHead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tint="-0.249977111117893"/>
  </sheetPr>
  <dimension ref="B2:T130"/>
  <sheetViews>
    <sheetView topLeftCell="A10" zoomScale="90" zoomScaleNormal="90" zoomScalePageLayoutView="90" workbookViewId="0">
      <selection activeCell="D13" sqref="D13"/>
    </sheetView>
  </sheetViews>
  <sheetFormatPr baseColWidth="10" defaultRowHeight="12.75"/>
  <cols>
    <col min="1" max="1" width="3.28515625" customWidth="1"/>
    <col min="2" max="2" width="26.140625" customWidth="1"/>
    <col min="3" max="3" width="27.42578125" customWidth="1"/>
    <col min="4" max="4" width="63" customWidth="1"/>
  </cols>
  <sheetData>
    <row r="2" spans="2:17">
      <c r="B2" s="134" t="s">
        <v>438</v>
      </c>
    </row>
    <row r="3" spans="2:17" ht="13.5" thickBot="1"/>
    <row r="4" spans="2:17">
      <c r="B4" s="158"/>
      <c r="C4" s="269" t="s">
        <v>281</v>
      </c>
      <c r="D4" s="269" t="s">
        <v>282</v>
      </c>
      <c r="E4" s="269" t="s">
        <v>283</v>
      </c>
      <c r="F4" s="269" t="s">
        <v>284</v>
      </c>
      <c r="G4" s="269" t="s">
        <v>295</v>
      </c>
      <c r="H4" s="269" t="s">
        <v>710</v>
      </c>
      <c r="I4" s="269" t="s">
        <v>119</v>
      </c>
      <c r="J4" s="269" t="s">
        <v>286</v>
      </c>
      <c r="K4" s="269" t="s">
        <v>712</v>
      </c>
      <c r="L4" s="269" t="s">
        <v>296</v>
      </c>
      <c r="M4" s="269" t="s">
        <v>117</v>
      </c>
      <c r="N4" s="269" t="s">
        <v>711</v>
      </c>
      <c r="O4" s="269" t="s">
        <v>355</v>
      </c>
      <c r="P4" s="269" t="s">
        <v>358</v>
      </c>
      <c r="Q4" s="270" t="s">
        <v>380</v>
      </c>
    </row>
    <row r="5" spans="2:17">
      <c r="B5" s="152" t="s">
        <v>439</v>
      </c>
      <c r="C5" s="149">
        <f>'3_Menaces'!AI19</f>
        <v>0</v>
      </c>
      <c r="D5" s="149">
        <f>'3_Menaces'!AJ19</f>
        <v>0</v>
      </c>
      <c r="E5" s="149">
        <f>'3_Menaces'!AK19</f>
        <v>0</v>
      </c>
      <c r="F5" s="149">
        <f>'3_Menaces'!AL19</f>
        <v>0</v>
      </c>
      <c r="G5" s="149">
        <f>'3_Menaces'!AM19</f>
        <v>0</v>
      </c>
      <c r="H5" s="149">
        <f>'3_Menaces'!AN19</f>
        <v>0</v>
      </c>
      <c r="I5" s="149">
        <f>'3_Menaces'!AO19</f>
        <v>0</v>
      </c>
      <c r="J5" s="149">
        <f>'3_Menaces'!AP19</f>
        <v>0</v>
      </c>
      <c r="K5" s="149">
        <f>'3_Menaces'!AQ19</f>
        <v>0</v>
      </c>
      <c r="L5" s="149">
        <f>'3_Menaces'!AR19</f>
        <v>0</v>
      </c>
      <c r="M5" s="149">
        <f>'3_Menaces'!AS19</f>
        <v>0</v>
      </c>
      <c r="N5" s="149">
        <f>'3_Menaces'!AT19</f>
        <v>0</v>
      </c>
      <c r="O5" s="149">
        <f>'3_Menaces'!AU19</f>
        <v>0</v>
      </c>
      <c r="P5" s="149">
        <f>'3_Menaces'!AV19</f>
        <v>0</v>
      </c>
      <c r="Q5" s="104">
        <f>'3_Menaces'!AW19</f>
        <v>0</v>
      </c>
    </row>
    <row r="6" spans="2:17">
      <c r="B6" s="152" t="s">
        <v>440</v>
      </c>
      <c r="C6" s="153">
        <f>Compute3!AI$1</f>
        <v>3</v>
      </c>
      <c r="D6" s="153">
        <f>Compute3!AJ$1</f>
        <v>2.2000000000000002</v>
      </c>
      <c r="E6" s="153">
        <f>Compute3!AK$1</f>
        <v>3</v>
      </c>
      <c r="F6" s="153">
        <f>Compute3!AL$1</f>
        <v>1.5</v>
      </c>
      <c r="G6" s="153">
        <f>Compute3!AM$1</f>
        <v>3</v>
      </c>
      <c r="H6" s="153">
        <f>Compute3!AN$1</f>
        <v>0</v>
      </c>
      <c r="I6" s="153">
        <f>Compute3!AO$1</f>
        <v>4</v>
      </c>
      <c r="J6" s="153">
        <f>Compute3!AP$1</f>
        <v>2.4285714285714284</v>
      </c>
      <c r="K6" s="153">
        <f>Compute3!AQ$1</f>
        <v>2</v>
      </c>
      <c r="L6" s="153">
        <f>Compute3!AR$1</f>
        <v>1</v>
      </c>
      <c r="M6" s="153">
        <f>Compute3!AS$1</f>
        <v>1</v>
      </c>
      <c r="N6" s="153">
        <f>Compute3!AT$1</f>
        <v>3</v>
      </c>
      <c r="O6" s="153">
        <f>Compute3!AU$1</f>
        <v>2</v>
      </c>
      <c r="P6" s="153">
        <f>Compute3!AV$1</f>
        <v>0</v>
      </c>
      <c r="Q6" s="154" t="e">
        <f>Compute3!#REF!</f>
        <v>#REF!</v>
      </c>
    </row>
    <row r="7" spans="2:17" ht="13.5" thickBot="1">
      <c r="B7" s="155" t="s">
        <v>442</v>
      </c>
      <c r="C7" s="271">
        <f t="shared" ref="C7:Q7" si="0">5-LEFT(C6,1)</f>
        <v>2</v>
      </c>
      <c r="D7" s="271">
        <f t="shared" si="0"/>
        <v>3</v>
      </c>
      <c r="E7" s="271">
        <f t="shared" si="0"/>
        <v>2</v>
      </c>
      <c r="F7" s="271">
        <f t="shared" si="0"/>
        <v>4</v>
      </c>
      <c r="G7" s="271">
        <f t="shared" si="0"/>
        <v>2</v>
      </c>
      <c r="H7" s="271">
        <f t="shared" si="0"/>
        <v>5</v>
      </c>
      <c r="I7" s="271">
        <f t="shared" si="0"/>
        <v>1</v>
      </c>
      <c r="J7" s="271">
        <f t="shared" si="0"/>
        <v>3</v>
      </c>
      <c r="K7" s="271">
        <f t="shared" si="0"/>
        <v>3</v>
      </c>
      <c r="L7" s="271">
        <f t="shared" si="0"/>
        <v>4</v>
      </c>
      <c r="M7" s="271">
        <f t="shared" si="0"/>
        <v>4</v>
      </c>
      <c r="N7" s="271">
        <f t="shared" si="0"/>
        <v>2</v>
      </c>
      <c r="O7" s="271">
        <f t="shared" si="0"/>
        <v>3</v>
      </c>
      <c r="P7" s="271">
        <f t="shared" si="0"/>
        <v>5</v>
      </c>
      <c r="Q7" s="151" t="e">
        <f t="shared" si="0"/>
        <v>#REF!</v>
      </c>
    </row>
    <row r="8" spans="2:17" ht="6.75" customHeight="1" thickBot="1"/>
    <row r="9" spans="2:17" ht="13.5" thickBot="1">
      <c r="B9" s="272" t="s">
        <v>441</v>
      </c>
      <c r="C9" s="273">
        <f t="shared" ref="C9:Q9" si="1">C7*C5</f>
        <v>0</v>
      </c>
      <c r="D9" s="273">
        <f t="shared" si="1"/>
        <v>0</v>
      </c>
      <c r="E9" s="273">
        <f t="shared" si="1"/>
        <v>0</v>
      </c>
      <c r="F9" s="273">
        <f t="shared" si="1"/>
        <v>0</v>
      </c>
      <c r="G9" s="273">
        <f t="shared" si="1"/>
        <v>0</v>
      </c>
      <c r="H9" s="273">
        <f t="shared" si="1"/>
        <v>0</v>
      </c>
      <c r="I9" s="273">
        <f t="shared" si="1"/>
        <v>0</v>
      </c>
      <c r="J9" s="273">
        <f t="shared" si="1"/>
        <v>0</v>
      </c>
      <c r="K9" s="273">
        <f t="shared" si="1"/>
        <v>0</v>
      </c>
      <c r="L9" s="273">
        <f t="shared" si="1"/>
        <v>0</v>
      </c>
      <c r="M9" s="273">
        <f t="shared" si="1"/>
        <v>0</v>
      </c>
      <c r="N9" s="273">
        <f t="shared" si="1"/>
        <v>0</v>
      </c>
      <c r="O9" s="273">
        <f t="shared" si="1"/>
        <v>0</v>
      </c>
      <c r="P9" s="273">
        <f t="shared" si="1"/>
        <v>0</v>
      </c>
      <c r="Q9" s="274" t="e">
        <f t="shared" si="1"/>
        <v>#REF!</v>
      </c>
    </row>
    <row r="11" spans="2:17" ht="13.5" thickBot="1"/>
    <row r="12" spans="2:17">
      <c r="B12" s="278" t="s">
        <v>612</v>
      </c>
      <c r="C12" s="279"/>
      <c r="D12" s="280" t="s">
        <v>611</v>
      </c>
    </row>
    <row r="13" spans="2:17">
      <c r="B13" s="281" t="s">
        <v>68</v>
      </c>
      <c r="C13" s="244" t="s">
        <v>281</v>
      </c>
      <c r="D13" s="275" t="s">
        <v>448</v>
      </c>
    </row>
    <row r="14" spans="2:17">
      <c r="B14" s="281" t="s">
        <v>67</v>
      </c>
      <c r="C14" s="244" t="s">
        <v>282</v>
      </c>
      <c r="D14" s="275" t="s">
        <v>446</v>
      </c>
    </row>
    <row r="15" spans="2:17">
      <c r="B15" s="281" t="s">
        <v>75</v>
      </c>
      <c r="C15" s="244" t="s">
        <v>283</v>
      </c>
      <c r="D15" s="275" t="s">
        <v>446</v>
      </c>
    </row>
    <row r="16" spans="2:17">
      <c r="B16" s="281" t="s">
        <v>73</v>
      </c>
      <c r="C16" s="244" t="s">
        <v>284</v>
      </c>
      <c r="D16" s="275" t="s">
        <v>446</v>
      </c>
    </row>
    <row r="17" spans="2:4">
      <c r="B17" s="281" t="s">
        <v>294</v>
      </c>
      <c r="C17" s="244" t="s">
        <v>295</v>
      </c>
      <c r="D17" s="275" t="s">
        <v>448</v>
      </c>
    </row>
    <row r="18" spans="2:4">
      <c r="B18" s="281" t="s">
        <v>709</v>
      </c>
      <c r="C18" s="244" t="s">
        <v>710</v>
      </c>
      <c r="D18" s="275" t="s">
        <v>448</v>
      </c>
    </row>
    <row r="19" spans="2:4">
      <c r="B19" s="281" t="s">
        <v>70</v>
      </c>
      <c r="C19" s="244" t="s">
        <v>119</v>
      </c>
      <c r="D19" s="275" t="s">
        <v>449</v>
      </c>
    </row>
    <row r="20" spans="2:4">
      <c r="B20" s="281" t="s">
        <v>288</v>
      </c>
      <c r="C20" s="244" t="s">
        <v>286</v>
      </c>
      <c r="D20" s="275" t="s">
        <v>448</v>
      </c>
    </row>
    <row r="21" spans="2:4">
      <c r="B21" s="281" t="s">
        <v>135</v>
      </c>
      <c r="C21" s="244" t="s">
        <v>712</v>
      </c>
      <c r="D21" s="275" t="s">
        <v>447</v>
      </c>
    </row>
    <row r="22" spans="2:4">
      <c r="B22" s="281" t="s">
        <v>72</v>
      </c>
      <c r="C22" s="244" t="s">
        <v>296</v>
      </c>
      <c r="D22" s="275" t="s">
        <v>447</v>
      </c>
    </row>
    <row r="23" spans="2:4">
      <c r="B23" s="281" t="s">
        <v>83</v>
      </c>
      <c r="C23" s="244" t="s">
        <v>117</v>
      </c>
      <c r="D23" s="275" t="s">
        <v>448</v>
      </c>
    </row>
    <row r="24" spans="2:4">
      <c r="B24" s="283" t="s">
        <v>155</v>
      </c>
      <c r="C24" s="244" t="s">
        <v>711</v>
      </c>
      <c r="D24" s="275" t="s">
        <v>449</v>
      </c>
    </row>
    <row r="25" spans="2:4">
      <c r="B25" s="281" t="s">
        <v>356</v>
      </c>
      <c r="C25" s="244" t="s">
        <v>355</v>
      </c>
      <c r="D25" s="275" t="s">
        <v>446</v>
      </c>
    </row>
    <row r="26" spans="2:4">
      <c r="B26" s="281" t="s">
        <v>357</v>
      </c>
      <c r="C26" s="244" t="s">
        <v>358</v>
      </c>
      <c r="D26" s="275" t="s">
        <v>448</v>
      </c>
    </row>
    <row r="27" spans="2:4" ht="13.5" thickBot="1">
      <c r="B27" s="282" t="s">
        <v>379</v>
      </c>
      <c r="C27" s="276" t="s">
        <v>380</v>
      </c>
      <c r="D27" s="277" t="s">
        <v>449</v>
      </c>
    </row>
    <row r="32" spans="2:4">
      <c r="C32" s="2" t="s">
        <v>613</v>
      </c>
    </row>
    <row r="33" spans="3:7">
      <c r="C33" s="134" t="s">
        <v>443</v>
      </c>
    </row>
    <row r="34" spans="3:7">
      <c r="E34" s="2" t="s">
        <v>444</v>
      </c>
      <c r="G34" s="2" t="s">
        <v>445</v>
      </c>
    </row>
    <row r="35" spans="3:7">
      <c r="C35">
        <f>References!A25</f>
        <v>0</v>
      </c>
      <c r="D35" s="2" t="s">
        <v>358</v>
      </c>
      <c r="E35">
        <f t="shared" ref="E35:E49" si="2">HLOOKUP(D35,$C$4:$Q$9,6,)</f>
        <v>0</v>
      </c>
      <c r="F35">
        <f>VALUE((LEFT(G35,1)))-0.5</f>
        <v>2.5</v>
      </c>
      <c r="G35" t="str">
        <f>$D$26</f>
        <v>3: Facile - coûts limités - pas d'assistance externe</v>
      </c>
    </row>
    <row r="36" spans="3:7">
      <c r="C36">
        <f>References!A26</f>
        <v>0</v>
      </c>
      <c r="D36" s="2" t="s">
        <v>355</v>
      </c>
      <c r="E36">
        <f t="shared" si="2"/>
        <v>0</v>
      </c>
      <c r="F36">
        <f t="shared" ref="F36:F49" si="3">VALUE((LEFT(G36,1)))-0.5</f>
        <v>0.5</v>
      </c>
      <c r="G36" t="str">
        <f>$D$25</f>
        <v>1: Complexe - coûts importants - assistance externe indispensable</v>
      </c>
    </row>
    <row r="37" spans="3:7">
      <c r="C37">
        <f>References!A27</f>
        <v>0</v>
      </c>
      <c r="D37" s="2" t="s">
        <v>380</v>
      </c>
      <c r="E37" t="e">
        <f t="shared" si="2"/>
        <v>#REF!</v>
      </c>
      <c r="F37">
        <f>VALUE((LEFT(G37,1)))-0.5</f>
        <v>3.5</v>
      </c>
      <c r="G37" t="str">
        <f>$D$27</f>
        <v>4: Très facile - peu coûteux - pas d'assistance externe</v>
      </c>
    </row>
    <row r="38" spans="3:7">
      <c r="C38">
        <f>References!A28</f>
        <v>0</v>
      </c>
      <c r="D38" s="2" t="s">
        <v>281</v>
      </c>
      <c r="E38">
        <f t="shared" si="2"/>
        <v>0</v>
      </c>
      <c r="F38">
        <f t="shared" si="3"/>
        <v>2.5</v>
      </c>
      <c r="G38" t="str">
        <f>$D$13</f>
        <v>3: Facile - coûts limités - pas d'assistance externe</v>
      </c>
    </row>
    <row r="39" spans="3:7">
      <c r="C39">
        <f>References!A29</f>
        <v>0</v>
      </c>
      <c r="D39" s="2" t="s">
        <v>282</v>
      </c>
      <c r="E39">
        <f t="shared" si="2"/>
        <v>0</v>
      </c>
      <c r="F39">
        <f t="shared" si="3"/>
        <v>0.5</v>
      </c>
      <c r="G39" t="str">
        <f>$D$14</f>
        <v>1: Complexe - coûts importants - assistance externe indispensable</v>
      </c>
    </row>
    <row r="40" spans="3:7">
      <c r="C40">
        <f>References!A30</f>
        <v>0</v>
      </c>
      <c r="D40" s="2" t="s">
        <v>283</v>
      </c>
      <c r="E40">
        <f t="shared" si="2"/>
        <v>0</v>
      </c>
      <c r="F40">
        <f t="shared" si="3"/>
        <v>0.5</v>
      </c>
      <c r="G40" t="str">
        <f>$D$15</f>
        <v>1: Complexe - coûts importants - assistance externe indispensable</v>
      </c>
    </row>
    <row r="41" spans="3:7">
      <c r="C41">
        <f>References!A31</f>
        <v>0</v>
      </c>
      <c r="D41" s="2" t="s">
        <v>284</v>
      </c>
      <c r="E41">
        <f t="shared" si="2"/>
        <v>0</v>
      </c>
      <c r="F41">
        <f t="shared" si="3"/>
        <v>0.5</v>
      </c>
      <c r="G41" t="str">
        <f>$D$16</f>
        <v>1: Complexe - coûts importants - assistance externe indispensable</v>
      </c>
    </row>
    <row r="42" spans="3:7">
      <c r="C42">
        <f>References!A32</f>
        <v>0</v>
      </c>
      <c r="D42" s="2" t="s">
        <v>295</v>
      </c>
      <c r="E42">
        <f t="shared" si="2"/>
        <v>0</v>
      </c>
      <c r="F42">
        <f t="shared" si="3"/>
        <v>2.5</v>
      </c>
      <c r="G42" t="str">
        <f>$D$17</f>
        <v>3: Facile - coûts limités - pas d'assistance externe</v>
      </c>
    </row>
    <row r="43" spans="3:7">
      <c r="C43">
        <f>References!A33</f>
        <v>0</v>
      </c>
      <c r="D43" s="2" t="s">
        <v>710</v>
      </c>
      <c r="E43">
        <f t="shared" si="2"/>
        <v>0</v>
      </c>
      <c r="F43">
        <f t="shared" si="3"/>
        <v>2.5</v>
      </c>
      <c r="G43" t="str">
        <f>$D$18</f>
        <v>3: Facile - coûts limités - pas d'assistance externe</v>
      </c>
    </row>
    <row r="44" spans="3:7">
      <c r="C44">
        <f>References!A34</f>
        <v>0</v>
      </c>
      <c r="D44" s="2" t="s">
        <v>119</v>
      </c>
      <c r="E44">
        <f t="shared" si="2"/>
        <v>0</v>
      </c>
      <c r="F44">
        <f t="shared" si="3"/>
        <v>3.5</v>
      </c>
      <c r="G44" t="str">
        <f>$D$19</f>
        <v>4: Très facile - peu coûteux - pas d'assistance externe</v>
      </c>
    </row>
    <row r="45" spans="3:7">
      <c r="C45">
        <f>References!A35</f>
        <v>0</v>
      </c>
      <c r="D45" s="2" t="s">
        <v>286</v>
      </c>
      <c r="E45">
        <f t="shared" si="2"/>
        <v>0</v>
      </c>
      <c r="F45">
        <f t="shared" si="3"/>
        <v>2.5</v>
      </c>
      <c r="G45" t="str">
        <f>$D$20</f>
        <v>3: Facile - coûts limités - pas d'assistance externe</v>
      </c>
    </row>
    <row r="46" spans="3:7">
      <c r="C46">
        <f>References!A36</f>
        <v>0</v>
      </c>
      <c r="D46" s="2" t="s">
        <v>712</v>
      </c>
      <c r="E46">
        <f t="shared" si="2"/>
        <v>0</v>
      </c>
      <c r="F46">
        <f t="shared" si="3"/>
        <v>1.5</v>
      </c>
      <c r="G46" t="str">
        <f>$D$21</f>
        <v>2: Non élémentaire - coûts significatifs - assistance externe recommandée</v>
      </c>
    </row>
    <row r="47" spans="3:7">
      <c r="C47">
        <f>References!A37</f>
        <v>0</v>
      </c>
      <c r="D47" s="2" t="s">
        <v>296</v>
      </c>
      <c r="E47">
        <f t="shared" si="2"/>
        <v>0</v>
      </c>
      <c r="F47">
        <f t="shared" si="3"/>
        <v>1.5</v>
      </c>
      <c r="G47" t="str">
        <f>$D$22</f>
        <v>2: Non élémentaire - coûts significatifs - assistance externe recommandée</v>
      </c>
    </row>
    <row r="48" spans="3:7">
      <c r="C48">
        <f>References!A38</f>
        <v>0</v>
      </c>
      <c r="D48" s="2" t="s">
        <v>117</v>
      </c>
      <c r="E48">
        <f t="shared" si="2"/>
        <v>0</v>
      </c>
      <c r="F48">
        <f t="shared" si="3"/>
        <v>2.5</v>
      </c>
      <c r="G48" t="str">
        <f>$D$23</f>
        <v>3: Facile - coûts limités - pas d'assistance externe</v>
      </c>
    </row>
    <row r="49" spans="3:7">
      <c r="C49">
        <f>References!A39</f>
        <v>0</v>
      </c>
      <c r="D49" s="2" t="s">
        <v>711</v>
      </c>
      <c r="E49">
        <f t="shared" si="2"/>
        <v>0</v>
      </c>
      <c r="F49">
        <f t="shared" si="3"/>
        <v>3.5</v>
      </c>
      <c r="G49" t="str">
        <f>$D$24</f>
        <v>4: Très facile - peu coûteux - pas d'assistance externe</v>
      </c>
    </row>
    <row r="50" spans="3:7">
      <c r="D50" s="2"/>
    </row>
    <row r="51" spans="3:7">
      <c r="D51" s="2"/>
    </row>
    <row r="114" spans="19:20">
      <c r="S114" t="s">
        <v>115</v>
      </c>
      <c r="T114" t="s">
        <v>69</v>
      </c>
    </row>
    <row r="115" spans="19:20">
      <c r="S115" t="s">
        <v>116</v>
      </c>
      <c r="T115" t="s">
        <v>32</v>
      </c>
    </row>
    <row r="116" spans="19:20">
      <c r="S116" t="s">
        <v>281</v>
      </c>
      <c r="T116" t="s">
        <v>68</v>
      </c>
    </row>
    <row r="117" spans="19:20">
      <c r="S117" t="s">
        <v>282</v>
      </c>
      <c r="T117" t="s">
        <v>67</v>
      </c>
    </row>
    <row r="118" spans="19:20">
      <c r="S118" t="s">
        <v>283</v>
      </c>
      <c r="T118" t="s">
        <v>75</v>
      </c>
    </row>
    <row r="119" spans="19:20">
      <c r="S119" t="s">
        <v>284</v>
      </c>
      <c r="T119" t="s">
        <v>73</v>
      </c>
    </row>
    <row r="120" spans="19:20">
      <c r="S120" t="s">
        <v>295</v>
      </c>
      <c r="T120" t="s">
        <v>294</v>
      </c>
    </row>
    <row r="121" spans="19:20">
      <c r="S121" t="s">
        <v>285</v>
      </c>
      <c r="T121" t="s">
        <v>71</v>
      </c>
    </row>
    <row r="122" spans="19:20">
      <c r="S122" t="s">
        <v>119</v>
      </c>
      <c r="T122" t="s">
        <v>70</v>
      </c>
    </row>
    <row r="123" spans="19:20">
      <c r="S123" t="s">
        <v>286</v>
      </c>
      <c r="T123" t="s">
        <v>288</v>
      </c>
    </row>
    <row r="124" spans="19:20">
      <c r="S124" t="s">
        <v>287</v>
      </c>
      <c r="T124" t="s">
        <v>289</v>
      </c>
    </row>
    <row r="125" spans="19:20">
      <c r="S125" t="s">
        <v>296</v>
      </c>
      <c r="T125" t="s">
        <v>72</v>
      </c>
    </row>
    <row r="126" spans="19:20">
      <c r="S126" t="s">
        <v>117</v>
      </c>
      <c r="T126" t="s">
        <v>83</v>
      </c>
    </row>
    <row r="127" spans="19:20">
      <c r="S127" t="s">
        <v>118</v>
      </c>
      <c r="T127" t="s">
        <v>290</v>
      </c>
    </row>
    <row r="128" spans="19:20">
      <c r="S128" t="s">
        <v>355</v>
      </c>
      <c r="T128" t="s">
        <v>356</v>
      </c>
    </row>
    <row r="129" spans="19:20">
      <c r="S129" t="s">
        <v>358</v>
      </c>
      <c r="T129" t="s">
        <v>357</v>
      </c>
    </row>
    <row r="130" spans="19:20">
      <c r="S130" t="s">
        <v>380</v>
      </c>
      <c r="T130" t="s">
        <v>379</v>
      </c>
    </row>
  </sheetData>
  <customSheetViews>
    <customSheetView guid="{0E0D9003-12DF-4E33-969D-E7E93BBD195D}" scale="90" state="hidden" topLeftCell="A10">
      <selection activeCell="D13" sqref="D13"/>
      <pageMargins left="0.7" right="0.7" top="0.75" bottom="0.75" header="0.3" footer="0.3"/>
    </customSheetView>
  </customSheetView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References!$A$59:$A$62</xm:f>
          </x14:formula1>
          <xm:sqref>D13:D27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9" tint="0.39997558519241921"/>
  </sheetPr>
  <dimension ref="A2:H16"/>
  <sheetViews>
    <sheetView zoomScale="80" zoomScaleNormal="80" workbookViewId="0">
      <selection activeCell="C5" sqref="C5"/>
    </sheetView>
  </sheetViews>
  <sheetFormatPr baseColWidth="10" defaultColWidth="10.85546875" defaultRowHeight="15"/>
  <cols>
    <col min="1" max="1" width="16.140625" style="182" customWidth="1"/>
    <col min="2" max="2" width="39" style="182" customWidth="1"/>
    <col min="3" max="3" width="47.42578125" style="182" customWidth="1"/>
    <col min="4" max="4" width="21.85546875" style="182" customWidth="1"/>
    <col min="5" max="5" width="38.85546875" style="182" bestFit="1" customWidth="1"/>
    <col min="6" max="6" width="21.42578125" style="182" customWidth="1"/>
    <col min="7" max="7" width="51.42578125" style="182" customWidth="1"/>
    <col min="8" max="8" width="24.85546875" style="182" customWidth="1"/>
    <col min="9" max="16384" width="10.85546875" style="182"/>
  </cols>
  <sheetData>
    <row r="2" spans="1:8">
      <c r="A2" s="181" t="s">
        <v>385</v>
      </c>
      <c r="B2" s="181" t="s">
        <v>1853</v>
      </c>
      <c r="C2" s="798" t="s">
        <v>1858</v>
      </c>
      <c r="D2" s="799"/>
      <c r="E2" s="798" t="s">
        <v>1859</v>
      </c>
      <c r="F2" s="799"/>
      <c r="G2" s="798" t="s">
        <v>1860</v>
      </c>
      <c r="H2" s="799"/>
    </row>
    <row r="3" spans="1:8" ht="30">
      <c r="A3" s="181"/>
      <c r="B3" s="181" t="s">
        <v>1854</v>
      </c>
      <c r="C3" s="800" t="s">
        <v>1856</v>
      </c>
      <c r="D3" s="801"/>
      <c r="E3" s="800" t="s">
        <v>1857</v>
      </c>
      <c r="F3" s="801"/>
      <c r="G3" s="800" t="s">
        <v>1855</v>
      </c>
      <c r="H3" s="801"/>
    </row>
    <row r="4" spans="1:8" ht="90">
      <c r="A4" s="811" t="s">
        <v>1848</v>
      </c>
      <c r="B4" s="797" t="s">
        <v>1852</v>
      </c>
      <c r="C4" s="816" t="s">
        <v>1861</v>
      </c>
      <c r="D4" s="802"/>
      <c r="E4" s="820" t="s">
        <v>1869</v>
      </c>
      <c r="F4" s="806"/>
      <c r="G4" s="816" t="s">
        <v>1864</v>
      </c>
      <c r="H4" s="802"/>
    </row>
    <row r="5" spans="1:8" ht="375">
      <c r="A5" s="812" t="s">
        <v>1622</v>
      </c>
      <c r="B5" s="796" t="s">
        <v>1851</v>
      </c>
      <c r="C5" s="815" t="s">
        <v>1865</v>
      </c>
      <c r="D5" s="803"/>
      <c r="E5" s="807" t="s">
        <v>1872</v>
      </c>
      <c r="F5" s="808"/>
      <c r="G5" s="815" t="s">
        <v>1866</v>
      </c>
      <c r="H5" s="803"/>
    </row>
    <row r="6" spans="1:8" ht="285">
      <c r="A6" s="813" t="s">
        <v>1621</v>
      </c>
      <c r="B6" s="795" t="s">
        <v>1849</v>
      </c>
      <c r="C6" s="817" t="s">
        <v>1862</v>
      </c>
      <c r="D6" s="804"/>
      <c r="E6" s="821" t="s">
        <v>1870</v>
      </c>
      <c r="F6" s="809"/>
      <c r="G6" s="817" t="s">
        <v>1867</v>
      </c>
      <c r="H6" s="804"/>
    </row>
    <row r="7" spans="1:8" ht="135">
      <c r="A7" s="814" t="s">
        <v>1958</v>
      </c>
      <c r="B7" s="794" t="s">
        <v>1850</v>
      </c>
      <c r="C7" s="818" t="s">
        <v>1863</v>
      </c>
      <c r="D7" s="805"/>
      <c r="E7" s="819" t="s">
        <v>1871</v>
      </c>
      <c r="F7" s="810"/>
      <c r="G7" s="818" t="s">
        <v>1868</v>
      </c>
      <c r="H7" s="805"/>
    </row>
    <row r="9" spans="1:8" ht="15.75" thickBot="1">
      <c r="A9" s="824" t="s">
        <v>1873</v>
      </c>
      <c r="B9" s="823"/>
    </row>
    <row r="10" spans="1:8">
      <c r="A10" s="822" t="s">
        <v>1874</v>
      </c>
      <c r="B10" s="823"/>
      <c r="C10" s="823"/>
      <c r="D10" s="823"/>
      <c r="E10" s="823"/>
      <c r="F10" s="823"/>
    </row>
    <row r="11" spans="1:8">
      <c r="A11" s="822" t="s">
        <v>1875</v>
      </c>
      <c r="B11" s="823"/>
      <c r="C11" s="823"/>
    </row>
    <row r="12" spans="1:8">
      <c r="A12" s="822" t="s">
        <v>1876</v>
      </c>
      <c r="B12" s="823"/>
      <c r="C12" s="823"/>
      <c r="D12" s="823"/>
      <c r="E12" s="823"/>
    </row>
    <row r="13" spans="1:8">
      <c r="B13" s="822" t="s">
        <v>1877</v>
      </c>
      <c r="C13" s="823"/>
      <c r="D13" s="823"/>
    </row>
    <row r="14" spans="1:8">
      <c r="B14" s="822" t="s">
        <v>1878</v>
      </c>
      <c r="C14" s="823"/>
    </row>
    <row r="15" spans="1:8">
      <c r="B15" s="822" t="s">
        <v>1879</v>
      </c>
    </row>
    <row r="16" spans="1:8">
      <c r="B16" s="822" t="s">
        <v>1880</v>
      </c>
      <c r="C16" s="823"/>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6" tint="0.39997558519241921"/>
  </sheetPr>
  <dimension ref="A1:F123"/>
  <sheetViews>
    <sheetView topLeftCell="A53" workbookViewId="0">
      <selection activeCell="H45" sqref="H45"/>
    </sheetView>
  </sheetViews>
  <sheetFormatPr baseColWidth="10" defaultColWidth="9.140625" defaultRowHeight="15"/>
  <cols>
    <col min="1" max="1" width="3" style="207" customWidth="1"/>
    <col min="2" max="2" width="10.42578125" style="207" customWidth="1"/>
    <col min="3" max="3" width="39.28515625" style="207" customWidth="1"/>
    <col min="4" max="4" width="21.140625" style="207" customWidth="1"/>
    <col min="5" max="5" width="68.42578125" style="207" customWidth="1"/>
    <col min="6" max="6" width="4.42578125" style="207" hidden="1" customWidth="1"/>
    <col min="7" max="16384" width="9.140625" style="207"/>
  </cols>
  <sheetData>
    <row r="1" spans="1:6" ht="15.75" thickBot="1">
      <c r="A1" s="219"/>
      <c r="B1" s="219"/>
      <c r="C1" s="219"/>
      <c r="D1" s="219"/>
      <c r="E1" s="219"/>
      <c r="F1" s="219"/>
    </row>
    <row r="2" spans="1:6" ht="26.25" thickBot="1">
      <c r="A2" s="219"/>
      <c r="B2" s="1620" t="s">
        <v>649</v>
      </c>
      <c r="C2" s="1621"/>
      <c r="D2" s="1621"/>
      <c r="E2" s="1622"/>
      <c r="F2" s="219"/>
    </row>
    <row r="3" spans="1:6" ht="29.1" customHeight="1">
      <c r="A3" s="219"/>
      <c r="B3" s="1623" t="str">
        <f>"Organisation: "&amp;Contexte!$B$12</f>
        <v>Organisation: XYZ</v>
      </c>
      <c r="C3" s="1623"/>
      <c r="D3" s="1623"/>
      <c r="E3" s="1623"/>
      <c r="F3" s="219"/>
    </row>
    <row r="4" spans="1:6" ht="21" customHeight="1">
      <c r="A4" s="219"/>
      <c r="B4" s="1624" t="str">
        <f>"Date: "&amp;TEXT(Contexte!$D$12,"JJ-MM-AAAA")</f>
        <v>Date: 01-01-2000</v>
      </c>
      <c r="C4" s="1624"/>
      <c r="D4" s="356"/>
      <c r="E4" s="221" t="s">
        <v>563</v>
      </c>
      <c r="F4" s="219"/>
    </row>
    <row r="5" spans="1:6">
      <c r="A5" s="219"/>
      <c r="B5" s="219"/>
      <c r="C5" s="219"/>
      <c r="D5" s="219"/>
      <c r="E5" s="219"/>
      <c r="F5" s="219"/>
    </row>
    <row r="6" spans="1:6">
      <c r="A6" s="219"/>
      <c r="B6" s="219"/>
      <c r="C6" s="219"/>
      <c r="D6" s="219"/>
      <c r="E6" s="219"/>
      <c r="F6" s="219"/>
    </row>
    <row r="7" spans="1:6">
      <c r="A7" s="219"/>
      <c r="B7" s="219"/>
      <c r="C7" s="219"/>
      <c r="D7" s="219"/>
      <c r="E7" s="219"/>
      <c r="F7" s="219"/>
    </row>
    <row r="8" spans="1:6">
      <c r="A8" s="219"/>
      <c r="B8" s="219"/>
      <c r="C8" s="219"/>
      <c r="D8" s="219"/>
      <c r="E8" s="219"/>
      <c r="F8" s="219"/>
    </row>
    <row r="9" spans="1:6">
      <c r="A9" s="219"/>
      <c r="B9" s="219"/>
      <c r="C9" s="219"/>
      <c r="D9" s="219"/>
      <c r="E9" s="219"/>
      <c r="F9" s="219"/>
    </row>
    <row r="10" spans="1:6">
      <c r="A10" s="219"/>
      <c r="B10" s="219"/>
      <c r="C10" s="219"/>
      <c r="D10" s="219"/>
      <c r="E10" s="219"/>
      <c r="F10" s="219"/>
    </row>
    <row r="11" spans="1:6">
      <c r="A11" s="219"/>
      <c r="B11" s="219"/>
      <c r="C11" s="219"/>
      <c r="D11" s="219"/>
      <c r="E11" s="219"/>
      <c r="F11" s="219"/>
    </row>
    <row r="12" spans="1:6">
      <c r="A12" s="219"/>
      <c r="B12" s="219"/>
      <c r="C12" s="219"/>
      <c r="D12" s="219"/>
      <c r="E12" s="219"/>
      <c r="F12" s="219"/>
    </row>
    <row r="13" spans="1:6">
      <c r="A13" s="219"/>
      <c r="B13" s="219"/>
      <c r="C13" s="219"/>
      <c r="D13" s="219"/>
      <c r="E13" s="219"/>
      <c r="F13" s="219"/>
    </row>
    <row r="14" spans="1:6">
      <c r="A14" s="219"/>
      <c r="B14" s="219"/>
      <c r="C14" s="219"/>
      <c r="D14" s="219"/>
      <c r="E14" s="219"/>
      <c r="F14" s="219"/>
    </row>
    <row r="15" spans="1:6">
      <c r="A15" s="219"/>
      <c r="B15" s="219"/>
      <c r="C15" s="219"/>
      <c r="D15" s="219"/>
      <c r="E15" s="219"/>
      <c r="F15" s="219"/>
    </row>
    <row r="16" spans="1:6">
      <c r="A16" s="219"/>
      <c r="B16" s="219"/>
      <c r="C16" s="219"/>
      <c r="D16" s="219"/>
      <c r="E16" s="219"/>
      <c r="F16" s="219"/>
    </row>
    <row r="17" spans="1:6">
      <c r="A17" s="219"/>
      <c r="B17" s="219"/>
      <c r="C17" s="219"/>
      <c r="D17" s="219"/>
      <c r="E17" s="219"/>
      <c r="F17" s="219"/>
    </row>
    <row r="18" spans="1:6">
      <c r="A18" s="219"/>
      <c r="B18" s="219"/>
      <c r="C18" s="219"/>
      <c r="D18" s="219"/>
      <c r="E18" s="219"/>
      <c r="F18" s="219"/>
    </row>
    <row r="19" spans="1:6">
      <c r="A19" s="219"/>
      <c r="B19" s="219"/>
      <c r="C19" s="219"/>
      <c r="D19" s="219"/>
      <c r="E19" s="219"/>
      <c r="F19" s="219"/>
    </row>
    <row r="20" spans="1:6">
      <c r="A20" s="219"/>
      <c r="B20" s="219"/>
      <c r="C20" s="219"/>
      <c r="D20" s="219"/>
      <c r="E20" s="219"/>
      <c r="F20" s="219"/>
    </row>
    <row r="21" spans="1:6">
      <c r="A21" s="219"/>
      <c r="B21" s="219"/>
      <c r="C21" s="219"/>
      <c r="D21" s="219"/>
      <c r="E21" s="219"/>
      <c r="F21" s="219"/>
    </row>
    <row r="22" spans="1:6">
      <c r="A22" s="219"/>
      <c r="B22" s="219"/>
      <c r="C22" s="219"/>
      <c r="D22" s="219"/>
      <c r="E22" s="219"/>
      <c r="F22" s="219"/>
    </row>
    <row r="23" spans="1:6">
      <c r="A23" s="219"/>
      <c r="B23" s="219"/>
      <c r="C23" s="219"/>
      <c r="D23" s="219"/>
      <c r="E23" s="219"/>
      <c r="F23" s="219"/>
    </row>
    <row r="24" spans="1:6">
      <c r="A24" s="219"/>
      <c r="B24" s="219"/>
      <c r="C24" s="219"/>
      <c r="D24" s="219"/>
      <c r="E24" s="219"/>
      <c r="F24" s="219"/>
    </row>
    <row r="25" spans="1:6">
      <c r="A25" s="219"/>
      <c r="B25" s="219"/>
      <c r="C25" s="219"/>
      <c r="D25" s="219"/>
      <c r="E25" s="219"/>
      <c r="F25" s="219"/>
    </row>
    <row r="26" spans="1:6">
      <c r="A26" s="219"/>
      <c r="B26" s="219"/>
      <c r="C26" s="219"/>
      <c r="D26" s="219"/>
      <c r="E26" s="219"/>
      <c r="F26" s="219"/>
    </row>
    <row r="27" spans="1:6">
      <c r="A27" s="219"/>
      <c r="B27" s="219"/>
      <c r="C27" s="219"/>
      <c r="D27" s="219"/>
      <c r="E27" s="219"/>
      <c r="F27" s="219"/>
    </row>
    <row r="28" spans="1:6">
      <c r="A28" s="219"/>
      <c r="B28" s="219"/>
      <c r="C28" s="219"/>
      <c r="D28" s="219"/>
      <c r="E28" s="219"/>
      <c r="F28" s="219"/>
    </row>
    <row r="29" spans="1:6">
      <c r="A29" s="219"/>
      <c r="B29" s="219"/>
      <c r="C29" s="219"/>
      <c r="D29" s="219"/>
      <c r="E29" s="219"/>
      <c r="F29" s="219"/>
    </row>
    <row r="30" spans="1:6">
      <c r="A30" s="219"/>
      <c r="B30" s="219"/>
      <c r="C30" s="219"/>
      <c r="D30" s="219"/>
      <c r="E30" s="219"/>
      <c r="F30" s="219"/>
    </row>
    <row r="31" spans="1:6">
      <c r="A31" s="219"/>
      <c r="B31" s="219"/>
      <c r="C31" s="219"/>
      <c r="D31" s="219"/>
      <c r="E31" s="219"/>
      <c r="F31" s="219"/>
    </row>
    <row r="32" spans="1:6">
      <c r="A32" s="219"/>
      <c r="B32" s="219"/>
      <c r="C32" s="219"/>
      <c r="D32" s="219"/>
      <c r="E32" s="219"/>
      <c r="F32" s="219"/>
    </row>
    <row r="33" spans="1:6">
      <c r="A33" s="219"/>
      <c r="B33" s="219"/>
      <c r="C33" s="219"/>
      <c r="D33" s="219"/>
      <c r="E33" s="219"/>
      <c r="F33" s="219"/>
    </row>
    <row r="34" spans="1:6">
      <c r="A34" s="219"/>
      <c r="B34" s="219"/>
      <c r="C34" s="219"/>
      <c r="D34" s="219"/>
      <c r="E34" s="219"/>
      <c r="F34" s="219"/>
    </row>
    <row r="35" spans="1:6">
      <c r="A35" s="219"/>
      <c r="B35" s="219"/>
      <c r="C35" s="219"/>
      <c r="D35" s="219"/>
      <c r="E35" s="219"/>
      <c r="F35" s="219"/>
    </row>
    <row r="36" spans="1:6">
      <c r="A36" s="219"/>
      <c r="B36" s="219"/>
      <c r="C36" s="219"/>
      <c r="D36" s="219"/>
      <c r="E36" s="219"/>
      <c r="F36" s="219"/>
    </row>
    <row r="37" spans="1:6">
      <c r="A37" s="219"/>
      <c r="B37" s="219"/>
      <c r="C37" s="219"/>
      <c r="D37" s="219"/>
      <c r="E37" s="219"/>
      <c r="F37" s="219"/>
    </row>
    <row r="38" spans="1:6">
      <c r="A38" s="219"/>
      <c r="B38" s="219"/>
      <c r="C38" s="219"/>
      <c r="D38" s="219"/>
      <c r="E38" s="219"/>
      <c r="F38" s="219"/>
    </row>
    <row r="39" spans="1:6">
      <c r="A39" s="219"/>
      <c r="B39" s="219"/>
      <c r="C39" s="219"/>
      <c r="D39" s="219"/>
      <c r="E39" s="219"/>
      <c r="F39" s="219"/>
    </row>
    <row r="40" spans="1:6">
      <c r="A40" s="219"/>
      <c r="B40" s="219"/>
      <c r="C40" s="219"/>
      <c r="D40" s="219"/>
      <c r="E40" s="219"/>
      <c r="F40" s="219"/>
    </row>
    <row r="41" spans="1:6">
      <c r="A41" s="219"/>
      <c r="B41" s="219"/>
      <c r="C41" s="219"/>
      <c r="D41" s="219"/>
      <c r="E41" s="219"/>
      <c r="F41" s="219"/>
    </row>
    <row r="42" spans="1:6">
      <c r="A42" s="219"/>
      <c r="B42" s="219"/>
      <c r="C42" s="219"/>
      <c r="D42" s="219"/>
      <c r="E42" s="219"/>
      <c r="F42" s="219"/>
    </row>
    <row r="43" spans="1:6">
      <c r="A43" s="219"/>
      <c r="B43" s="219"/>
      <c r="C43" s="219"/>
      <c r="D43" s="219"/>
      <c r="E43" s="219"/>
      <c r="F43" s="219"/>
    </row>
    <row r="44" spans="1:6">
      <c r="A44" s="219"/>
      <c r="B44" s="219"/>
      <c r="C44" s="219"/>
      <c r="D44" s="219"/>
      <c r="E44" s="219"/>
      <c r="F44" s="219"/>
    </row>
    <row r="45" spans="1:6">
      <c r="A45" s="219"/>
      <c r="B45" s="219"/>
      <c r="C45" s="219"/>
      <c r="D45" s="219"/>
      <c r="E45" s="219"/>
      <c r="F45" s="219"/>
    </row>
    <row r="46" spans="1:6">
      <c r="A46" s="219"/>
      <c r="B46" s="219"/>
      <c r="C46" s="219"/>
      <c r="D46" s="219"/>
      <c r="E46" s="219"/>
      <c r="F46" s="219"/>
    </row>
    <row r="47" spans="1:6">
      <c r="A47" s="219"/>
      <c r="B47" s="219"/>
      <c r="C47" s="219"/>
      <c r="D47" s="219"/>
      <c r="E47" s="219"/>
      <c r="F47" s="219"/>
    </row>
    <row r="48" spans="1:6">
      <c r="A48" s="219"/>
      <c r="B48" s="219"/>
      <c r="C48" s="219"/>
      <c r="D48" s="219"/>
      <c r="E48" s="219"/>
      <c r="F48" s="219"/>
    </row>
    <row r="49" spans="1:6">
      <c r="A49" s="219"/>
      <c r="B49" s="219"/>
      <c r="C49" s="219"/>
      <c r="D49" s="219"/>
      <c r="E49" s="219"/>
      <c r="F49" s="219"/>
    </row>
    <row r="50" spans="1:6">
      <c r="A50" s="219"/>
      <c r="B50" s="219"/>
      <c r="C50" s="219"/>
      <c r="D50" s="219"/>
      <c r="E50" s="219"/>
      <c r="F50" s="219"/>
    </row>
    <row r="51" spans="1:6">
      <c r="A51" s="219"/>
      <c r="B51" s="219"/>
      <c r="C51" s="219"/>
      <c r="D51" s="219"/>
      <c r="E51" s="219"/>
      <c r="F51" s="219"/>
    </row>
    <row r="52" spans="1:6">
      <c r="A52" s="219"/>
      <c r="B52" s="219"/>
      <c r="C52" s="219"/>
      <c r="D52" s="219"/>
      <c r="E52" s="219"/>
      <c r="F52" s="219"/>
    </row>
    <row r="53" spans="1:6">
      <c r="A53" s="219"/>
      <c r="B53" s="219"/>
      <c r="C53" s="219"/>
      <c r="D53" s="219"/>
      <c r="E53" s="219"/>
      <c r="F53" s="219"/>
    </row>
    <row r="54" spans="1:6">
      <c r="A54" s="219"/>
      <c r="B54" s="219"/>
      <c r="C54" s="219"/>
      <c r="D54" s="219"/>
      <c r="E54" s="219"/>
      <c r="F54" s="219"/>
    </row>
    <row r="55" spans="1:6">
      <c r="A55" s="219"/>
      <c r="B55" s="219"/>
      <c r="C55" s="219"/>
      <c r="D55" s="219"/>
      <c r="E55" s="219"/>
      <c r="F55" s="219"/>
    </row>
    <row r="56" spans="1:6">
      <c r="A56" s="219"/>
      <c r="B56" s="219"/>
      <c r="C56" s="219"/>
      <c r="D56" s="219"/>
      <c r="E56" s="219"/>
      <c r="F56" s="219"/>
    </row>
    <row r="57" spans="1:6">
      <c r="A57" s="219"/>
      <c r="B57" s="219"/>
      <c r="C57" s="219"/>
      <c r="D57" s="219"/>
      <c r="E57" s="219"/>
      <c r="F57" s="219"/>
    </row>
    <row r="58" spans="1:6">
      <c r="A58" s="219"/>
      <c r="B58" s="219"/>
      <c r="C58" s="219"/>
      <c r="D58" s="219"/>
      <c r="E58" s="219"/>
      <c r="F58" s="219"/>
    </row>
    <row r="59" spans="1:6">
      <c r="A59" s="219"/>
      <c r="B59" s="219"/>
      <c r="C59" s="219"/>
      <c r="D59" s="219"/>
      <c r="E59" s="219"/>
      <c r="F59" s="219"/>
    </row>
    <row r="60" spans="1:6">
      <c r="A60" s="219"/>
      <c r="B60" s="219"/>
      <c r="C60" s="219"/>
      <c r="D60" s="219"/>
      <c r="E60" s="219"/>
      <c r="F60" s="219"/>
    </row>
    <row r="61" spans="1:6">
      <c r="A61" s="219"/>
      <c r="B61" s="219"/>
      <c r="C61" s="219"/>
      <c r="D61" s="219"/>
      <c r="E61" s="219"/>
      <c r="F61" s="219"/>
    </row>
    <row r="62" spans="1:6">
      <c r="A62" s="219"/>
      <c r="B62" s="219"/>
      <c r="C62" s="219"/>
      <c r="D62" s="219"/>
      <c r="E62" s="219"/>
      <c r="F62" s="219"/>
    </row>
    <row r="63" spans="1:6">
      <c r="A63" s="219"/>
      <c r="B63" s="219"/>
      <c r="C63" s="219"/>
      <c r="D63" s="219"/>
      <c r="E63" s="219"/>
      <c r="F63" s="219"/>
    </row>
    <row r="64" spans="1:6">
      <c r="A64" s="219"/>
      <c r="B64" s="219"/>
      <c r="C64" s="219"/>
      <c r="D64" s="219"/>
      <c r="E64" s="219"/>
      <c r="F64" s="219"/>
    </row>
    <row r="65" spans="1:6">
      <c r="A65" s="219"/>
      <c r="B65" s="219"/>
      <c r="C65" s="219"/>
      <c r="D65" s="219"/>
      <c r="E65" s="219"/>
      <c r="F65" s="219"/>
    </row>
    <row r="66" spans="1:6">
      <c r="A66" s="219"/>
      <c r="B66" s="219"/>
      <c r="C66" s="219"/>
      <c r="D66" s="219"/>
      <c r="E66" s="219"/>
      <c r="F66" s="219"/>
    </row>
    <row r="67" spans="1:6">
      <c r="A67" s="219"/>
      <c r="B67" s="219"/>
      <c r="C67" s="219"/>
      <c r="D67" s="219"/>
      <c r="E67" s="219"/>
      <c r="F67" s="219"/>
    </row>
    <row r="68" spans="1:6">
      <c r="A68" s="219"/>
      <c r="B68" s="219"/>
      <c r="C68" s="219"/>
      <c r="D68" s="219"/>
      <c r="E68" s="219"/>
      <c r="F68" s="219"/>
    </row>
    <row r="69" spans="1:6">
      <c r="A69" s="219"/>
      <c r="B69" s="219"/>
      <c r="C69" s="219"/>
      <c r="D69" s="219"/>
      <c r="E69" s="219"/>
      <c r="F69" s="219"/>
    </row>
    <row r="70" spans="1:6">
      <c r="A70" s="219"/>
      <c r="B70" s="328"/>
      <c r="C70" s="328"/>
      <c r="D70" s="328"/>
      <c r="E70" s="329"/>
      <c r="F70" s="219"/>
    </row>
    <row r="71" spans="1:6">
      <c r="A71" s="219"/>
      <c r="B71" s="330"/>
      <c r="C71" s="331"/>
      <c r="D71" s="332"/>
      <c r="E71" s="333"/>
      <c r="F71" s="219"/>
    </row>
    <row r="72" spans="1:6">
      <c r="A72" s="219"/>
      <c r="B72" s="330"/>
      <c r="C72" s="331"/>
      <c r="D72" s="333"/>
      <c r="E72" s="332"/>
      <c r="F72" s="219"/>
    </row>
    <row r="73" spans="1:6">
      <c r="A73" s="219"/>
      <c r="B73" s="330"/>
      <c r="C73" s="331"/>
      <c r="D73" s="333"/>
      <c r="E73" s="332"/>
      <c r="F73" s="219"/>
    </row>
    <row r="74" spans="1:6">
      <c r="A74" s="219"/>
      <c r="B74" s="330"/>
      <c r="C74" s="331"/>
      <c r="D74" s="333"/>
      <c r="E74" s="332"/>
      <c r="F74" s="219"/>
    </row>
    <row r="75" spans="1:6" ht="15.75" thickBot="1">
      <c r="A75" s="219"/>
      <c r="B75" s="739" t="s">
        <v>455</v>
      </c>
      <c r="C75" s="739" t="s">
        <v>248</v>
      </c>
      <c r="D75" s="739" t="s">
        <v>64</v>
      </c>
      <c r="E75" s="740" t="s">
        <v>63</v>
      </c>
      <c r="F75" s="219"/>
    </row>
    <row r="76" spans="1:6">
      <c r="A76" s="219"/>
      <c r="B76" s="741" t="str">
        <f>Compute4!A6</f>
        <v>5.1</v>
      </c>
      <c r="C76" s="742" t="str">
        <f>Compute4!B6</f>
        <v>Politique de sécurité de l'information</v>
      </c>
      <c r="D76" s="743">
        <f>Compute4!$BU$6</f>
        <v>26.5</v>
      </c>
      <c r="E76" s="744"/>
      <c r="F76" s="219"/>
    </row>
    <row r="77" spans="1:6">
      <c r="A77" s="219"/>
      <c r="B77" s="745" t="str">
        <f>Compute4!A13</f>
        <v>6.1.1</v>
      </c>
      <c r="C77" s="746" t="str">
        <f>Compute4!B13</f>
        <v>Organisation de la sécurité</v>
      </c>
      <c r="D77" s="738">
        <f>Compute4!$BU$13</f>
        <v>35.333333333333336</v>
      </c>
      <c r="E77" s="747"/>
      <c r="F77" s="219"/>
    </row>
    <row r="78" spans="1:6">
      <c r="A78" s="219"/>
      <c r="B78" s="745" t="str">
        <f>Compute4!A22</f>
        <v>6.1.2</v>
      </c>
      <c r="C78" s="746" t="str">
        <f>Compute4!B22</f>
        <v>Séparation des tâches</v>
      </c>
      <c r="D78" s="738">
        <f>Compute4!BU22</f>
        <v>29</v>
      </c>
      <c r="E78" s="747"/>
      <c r="F78" s="219"/>
    </row>
    <row r="79" spans="1:6">
      <c r="A79" s="219"/>
      <c r="B79" s="745" t="str">
        <f>Compute4!A23</f>
        <v>6.1.3</v>
      </c>
      <c r="C79" s="746" t="str">
        <f>Compute4!B23</f>
        <v>Partage d'information</v>
      </c>
      <c r="D79" s="738">
        <f>Compute4!BU23</f>
        <v>6.75</v>
      </c>
      <c r="E79" s="748"/>
      <c r="F79" s="219"/>
    </row>
    <row r="80" spans="1:6" ht="24">
      <c r="A80" s="219"/>
      <c r="B80" s="745" t="str">
        <f>Compute4!A24</f>
        <v>6.1.4</v>
      </c>
      <c r="C80" s="746" t="str">
        <f>Compute4!B24</f>
        <v>Sécurité de l'information dans le cadre de projets</v>
      </c>
      <c r="D80" s="738">
        <f>Compute4!BU24</f>
        <v>0</v>
      </c>
      <c r="E80" s="748"/>
      <c r="F80" s="219"/>
    </row>
    <row r="81" spans="1:6" ht="24">
      <c r="A81" s="219"/>
      <c r="B81" s="745" t="str">
        <f>Compute4!A26</f>
        <v>6.2.1</v>
      </c>
      <c r="C81" s="746" t="str">
        <f>Compute4!B26</f>
        <v>Protection des données  sur des médias mobiles</v>
      </c>
      <c r="D81" s="738">
        <f>Compute4!BU26</f>
        <v>19.333333333333332</v>
      </c>
      <c r="E81" s="747"/>
      <c r="F81" s="219"/>
    </row>
    <row r="82" spans="1:6">
      <c r="A82" s="219"/>
      <c r="B82" s="745" t="str">
        <f>Compute4!A27</f>
        <v>6.2.2</v>
      </c>
      <c r="C82" s="737" t="str">
        <f>Compute4!B27</f>
        <v>Télétravail</v>
      </c>
      <c r="D82" s="738">
        <f>Compute4!BU27</f>
        <v>15.5</v>
      </c>
      <c r="E82" s="747"/>
      <c r="F82" s="219"/>
    </row>
    <row r="83" spans="1:6">
      <c r="A83" s="219"/>
      <c r="B83" s="745" t="str">
        <f>Compute4!A29</f>
        <v>7.1</v>
      </c>
      <c r="C83" s="737" t="str">
        <f>Compute4!B29</f>
        <v>Traitement des données</v>
      </c>
      <c r="D83" s="738">
        <f>Compute4!BU29</f>
        <v>12.25</v>
      </c>
      <c r="E83" s="747"/>
      <c r="F83" s="219"/>
    </row>
    <row r="84" spans="1:6">
      <c r="A84" s="219"/>
      <c r="B84" s="745" t="str">
        <f>Compute4!A30</f>
        <v>7.2</v>
      </c>
      <c r="C84" s="737" t="str">
        <f>Compute4!B30</f>
        <v>Responsabilité de la direction</v>
      </c>
      <c r="D84" s="738">
        <f>Compute4!BU30</f>
        <v>9.25</v>
      </c>
      <c r="E84" s="747"/>
      <c r="F84" s="219"/>
    </row>
    <row r="85" spans="1:6">
      <c r="A85" s="219"/>
      <c r="B85" s="745" t="str">
        <f>Compute4!A31</f>
        <v>7.3</v>
      </c>
      <c r="C85" s="737" t="str">
        <f>Compute4!B31</f>
        <v>Sensibilisation et formation</v>
      </c>
      <c r="D85" s="738">
        <f>Compute4!BU31</f>
        <v>0</v>
      </c>
      <c r="E85" s="747"/>
      <c r="F85" s="219"/>
    </row>
    <row r="86" spans="1:6">
      <c r="A86" s="219"/>
      <c r="B86" s="745" t="str">
        <f>Compute4!A33</f>
        <v>8.1</v>
      </c>
      <c r="C86" s="737" t="str">
        <f>Compute4!B33</f>
        <v>Inventaire</v>
      </c>
      <c r="D86" s="738">
        <f>Compute4!$BU$33</f>
        <v>22</v>
      </c>
      <c r="E86" s="747"/>
      <c r="F86" s="219"/>
    </row>
    <row r="87" spans="1:6">
      <c r="A87" s="219"/>
      <c r="B87" s="745" t="str">
        <f>Compute4!A36</f>
        <v>8.2</v>
      </c>
      <c r="C87" s="737" t="str">
        <f>Compute4!B36</f>
        <v xml:space="preserve">Classification de l'information </v>
      </c>
      <c r="D87" s="738">
        <f>Compute4!$BU$36</f>
        <v>0</v>
      </c>
      <c r="E87" s="747"/>
      <c r="F87" s="219"/>
    </row>
    <row r="88" spans="1:6">
      <c r="A88" s="219"/>
      <c r="B88" s="745" t="str">
        <f>Compute4!A39</f>
        <v>8.3</v>
      </c>
      <c r="C88" s="737" t="str">
        <f>Compute4!B39</f>
        <v>Manipulation des supports</v>
      </c>
      <c r="D88" s="738">
        <f>Compute4!$BU$39</f>
        <v>13.333333333333332</v>
      </c>
      <c r="E88" s="747"/>
      <c r="F88" s="219"/>
    </row>
    <row r="89" spans="1:6">
      <c r="A89" s="219"/>
      <c r="B89" s="745" t="str">
        <f>Compute4!A43</f>
        <v>9.1</v>
      </c>
      <c r="C89" s="737" t="str">
        <f>Compute4!B43</f>
        <v>Protection des accès aux données</v>
      </c>
      <c r="D89" s="738">
        <f>Compute4!$BU$43</f>
        <v>12.666666666666666</v>
      </c>
      <c r="E89" s="747"/>
      <c r="F89" s="219"/>
    </row>
    <row r="90" spans="1:6">
      <c r="A90" s="219"/>
      <c r="B90" s="745" t="str">
        <f>Compute4!A45</f>
        <v>9.2</v>
      </c>
      <c r="C90" s="737" t="str">
        <f>Compute4!B45</f>
        <v>Cycle de vie  des accès</v>
      </c>
      <c r="D90" s="738">
        <f>Compute4!$BU$45</f>
        <v>12.666666666666666</v>
      </c>
      <c r="E90" s="747"/>
      <c r="F90" s="219"/>
    </row>
    <row r="91" spans="1:6">
      <c r="A91" s="219"/>
      <c r="B91" s="745" t="str">
        <f>Compute4!A49</f>
        <v>9.3</v>
      </c>
      <c r="C91" s="737" t="str">
        <f>Compute4!B49</f>
        <v>Responsabilité des utilisateurs</v>
      </c>
      <c r="D91" s="738">
        <f>Compute4!BU49</f>
        <v>3.4000000000000004</v>
      </c>
      <c r="E91" s="747"/>
      <c r="F91" s="219"/>
    </row>
    <row r="92" spans="1:6">
      <c r="A92" s="219"/>
      <c r="B92" s="745" t="str">
        <f>Compute4!A50</f>
        <v>9.4</v>
      </c>
      <c r="C92" s="737" t="str">
        <f>Compute4!B50</f>
        <v>Contrôle de l'accès</v>
      </c>
      <c r="D92" s="738">
        <f>Compute4!BU50</f>
        <v>10</v>
      </c>
      <c r="E92" s="747"/>
      <c r="F92" s="219"/>
    </row>
    <row r="93" spans="1:6">
      <c r="A93" s="219"/>
      <c r="B93" s="745" t="str">
        <f>Compute4!A53</f>
        <v>9.5</v>
      </c>
      <c r="C93" s="737" t="str">
        <f>Compute4!B53</f>
        <v>Limitation des programmes utilitaires</v>
      </c>
      <c r="D93" s="738">
        <f>Compute4!$BU$53</f>
        <v>0</v>
      </c>
      <c r="E93" s="747"/>
      <c r="F93" s="219"/>
    </row>
    <row r="94" spans="1:6">
      <c r="A94" s="219"/>
      <c r="B94" s="745" t="str">
        <f>Compute4!A56</f>
        <v>10.1</v>
      </c>
      <c r="C94" s="737" t="str">
        <f>Compute4!B56</f>
        <v>Chiffrement</v>
      </c>
      <c r="D94" s="738">
        <f>Compute4!$BU$56</f>
        <v>0</v>
      </c>
      <c r="E94" s="747"/>
      <c r="F94" s="219"/>
    </row>
    <row r="95" spans="1:6">
      <c r="A95" s="219"/>
      <c r="B95" s="745" t="str">
        <f>Compute4!A59</f>
        <v>11.1</v>
      </c>
      <c r="C95" s="737" t="str">
        <f>Compute4!B59</f>
        <v>Protection Physique</v>
      </c>
      <c r="D95" s="738">
        <f>Compute4!$BU$59</f>
        <v>9.1999999999999993</v>
      </c>
      <c r="E95" s="747"/>
      <c r="F95" s="219"/>
    </row>
    <row r="96" spans="1:6">
      <c r="A96" s="219"/>
      <c r="B96" s="745" t="str">
        <f>Compute4!A61</f>
        <v>11.2</v>
      </c>
      <c r="C96" s="737" t="str">
        <f>Compute4!B61</f>
        <v>Protection de l'environnement</v>
      </c>
      <c r="D96" s="738">
        <f>Compute4!$BU$61</f>
        <v>2</v>
      </c>
      <c r="E96" s="747"/>
      <c r="F96" s="219"/>
    </row>
    <row r="97" spans="1:6">
      <c r="A97" s="219"/>
      <c r="B97" s="745" t="str">
        <f>Compute4!A63</f>
        <v>11.3</v>
      </c>
      <c r="C97" s="737" t="str">
        <f>Compute4!B63</f>
        <v>Protection du matériel</v>
      </c>
      <c r="D97" s="738">
        <f>Compute4!$BU$63</f>
        <v>0</v>
      </c>
      <c r="E97" s="747"/>
      <c r="F97" s="219"/>
    </row>
    <row r="98" spans="1:6" ht="22.5" customHeight="1">
      <c r="A98" s="219"/>
      <c r="B98" s="745" t="str">
        <f>Compute4!A65</f>
        <v>11.4</v>
      </c>
      <c r="C98" s="737" t="str">
        <f>Compute4!B65</f>
        <v>Matériels utilisateurs sans surveillance</v>
      </c>
      <c r="D98" s="738">
        <f>Compute4!$BU$65</f>
        <v>5.6</v>
      </c>
      <c r="E98" s="747"/>
      <c r="F98" s="219"/>
    </row>
    <row r="99" spans="1:6" ht="24">
      <c r="A99" s="219"/>
      <c r="B99" s="745" t="str">
        <f>Compute4!A68</f>
        <v>12.1</v>
      </c>
      <c r="C99" s="737" t="str">
        <f>Compute4!B68</f>
        <v>Cartographie et documentation  de l'infrastructure</v>
      </c>
      <c r="D99" s="738">
        <f>Compute4!BU68</f>
        <v>8.7999999999999989</v>
      </c>
      <c r="E99" s="747"/>
      <c r="F99" s="219"/>
    </row>
    <row r="100" spans="1:6">
      <c r="A100" s="219"/>
      <c r="B100" s="745" t="str">
        <f>Compute4!A69</f>
        <v>12.2</v>
      </c>
      <c r="C100" s="737" t="str">
        <f>Compute4!B69</f>
        <v>Gestion du changement</v>
      </c>
      <c r="D100" s="738">
        <f>Compute4!BU69</f>
        <v>4.8</v>
      </c>
      <c r="E100" s="747"/>
      <c r="F100" s="219"/>
    </row>
    <row r="101" spans="1:6">
      <c r="A101" s="219"/>
      <c r="B101" s="745" t="str">
        <f>Compute4!A72</f>
        <v>12.3</v>
      </c>
      <c r="C101" s="737" t="str">
        <f>Compute4!B72</f>
        <v>Séparation des environnements</v>
      </c>
      <c r="D101" s="738">
        <f>Compute4!BU72</f>
        <v>0</v>
      </c>
      <c r="E101" s="747"/>
      <c r="F101" s="219"/>
    </row>
    <row r="102" spans="1:6">
      <c r="A102" s="219"/>
      <c r="B102" s="749" t="str">
        <f>Compute4!A73</f>
        <v>12.4</v>
      </c>
      <c r="C102" s="738" t="str">
        <f>Compute4!B73</f>
        <v>Protection contre des logiciels malveillants</v>
      </c>
      <c r="D102" s="738">
        <f>Compute4!BU73</f>
        <v>6.75</v>
      </c>
      <c r="E102" s="747"/>
      <c r="F102" s="219"/>
    </row>
    <row r="103" spans="1:6">
      <c r="A103" s="219"/>
      <c r="B103" s="745" t="str">
        <f>Compute4!A74</f>
        <v>12.5</v>
      </c>
      <c r="C103" s="737" t="str">
        <f>Compute4!B74</f>
        <v>Politique de sauvegarde</v>
      </c>
      <c r="D103" s="738">
        <f>Compute4!BU74</f>
        <v>67</v>
      </c>
      <c r="E103" s="747"/>
      <c r="F103" s="219"/>
    </row>
    <row r="104" spans="1:6">
      <c r="A104" s="219"/>
      <c r="B104" s="745" t="str">
        <f>Compute4!A77</f>
        <v>12.6</v>
      </c>
      <c r="C104" s="737" t="str">
        <f>Compute4!B77</f>
        <v>Journalisation et surveillance</v>
      </c>
      <c r="D104" s="738">
        <f>Compute4!$BU$77</f>
        <v>42.5</v>
      </c>
      <c r="E104" s="747"/>
      <c r="F104" s="219"/>
    </row>
    <row r="105" spans="1:6">
      <c r="A105" s="219"/>
      <c r="B105" s="745" t="str">
        <f>Compute4!A82</f>
        <v>12.7</v>
      </c>
      <c r="C105" s="737" t="str">
        <f>Compute4!B82</f>
        <v>Maîtrise des logiciels</v>
      </c>
      <c r="D105" s="738">
        <f>Compute4!BU82</f>
        <v>6.75</v>
      </c>
      <c r="E105" s="747"/>
      <c r="F105" s="219"/>
    </row>
    <row r="106" spans="1:6">
      <c r="A106" s="219"/>
      <c r="B106" s="745" t="str">
        <f>Compute4!A83</f>
        <v>12.8</v>
      </c>
      <c r="C106" s="737" t="str">
        <f>Compute4!B83</f>
        <v>Gestion des vulnérabilités</v>
      </c>
      <c r="D106" s="738">
        <f>Compute4!BU83</f>
        <v>9</v>
      </c>
      <c r="E106" s="748"/>
      <c r="F106" s="219"/>
    </row>
    <row r="107" spans="1:6">
      <c r="A107" s="219"/>
      <c r="B107" s="745" t="str">
        <f>Compute4!A84</f>
        <v>12.9</v>
      </c>
      <c r="C107" s="737" t="str">
        <f>Compute4!B84</f>
        <v>Impact des activités d'audit de sécurité</v>
      </c>
      <c r="D107" s="738">
        <f>Compute4!BU84</f>
        <v>0</v>
      </c>
      <c r="E107" s="748"/>
      <c r="F107" s="219"/>
    </row>
    <row r="108" spans="1:6">
      <c r="A108" s="219"/>
      <c r="B108" s="745" t="str">
        <f>Compute4!A86</f>
        <v>13.1</v>
      </c>
      <c r="C108" s="737" t="str">
        <f>Compute4!B86</f>
        <v xml:space="preserve">Gestion de la sécurité des réseaux </v>
      </c>
      <c r="D108" s="738">
        <f>Compute4!$BU$86</f>
        <v>11</v>
      </c>
      <c r="E108" s="748"/>
      <c r="F108" s="219"/>
    </row>
    <row r="109" spans="1:6">
      <c r="A109" s="219"/>
      <c r="B109" s="745" t="str">
        <f>Compute4!A88</f>
        <v>13.2</v>
      </c>
      <c r="C109" s="737" t="str">
        <f>Compute4!B88</f>
        <v>Cloisonnement</v>
      </c>
      <c r="D109" s="738">
        <f>Compute4!BU88</f>
        <v>0</v>
      </c>
      <c r="E109" s="748"/>
      <c r="F109" s="219"/>
    </row>
    <row r="110" spans="1:6">
      <c r="A110" s="219"/>
      <c r="B110" s="745" t="str">
        <f>Compute4!A89</f>
        <v>13.3</v>
      </c>
      <c r="C110" s="737" t="str">
        <f>Compute4!B89</f>
        <v xml:space="preserve">Politique de transfert d'information </v>
      </c>
      <c r="D110" s="738">
        <f>Compute4!BU89</f>
        <v>0</v>
      </c>
      <c r="E110" s="748"/>
      <c r="F110" s="219"/>
    </row>
    <row r="111" spans="1:6">
      <c r="A111" s="219"/>
      <c r="B111" s="745" t="str">
        <f>Compute4!A91</f>
        <v>13.4</v>
      </c>
      <c r="C111" s="737" t="str">
        <f>Compute4!B91</f>
        <v>Messagerie électronique</v>
      </c>
      <c r="D111" s="738">
        <f>Compute4!$BU$91</f>
        <v>0</v>
      </c>
      <c r="E111" s="748"/>
      <c r="F111" s="219"/>
    </row>
    <row r="112" spans="1:6">
      <c r="A112" s="219"/>
      <c r="B112" s="745" t="str">
        <f>Compute4!A93</f>
        <v>14.1</v>
      </c>
      <c r="C112" s="737" t="str">
        <f>Compute4!B93</f>
        <v>Exigences de sécurité</v>
      </c>
      <c r="D112" s="738">
        <f>Compute4!BU93</f>
        <v>38</v>
      </c>
      <c r="E112" s="748"/>
      <c r="F112" s="219"/>
    </row>
    <row r="113" spans="1:6">
      <c r="A113" s="219"/>
      <c r="B113" s="745" t="str">
        <f>Compute4!A94</f>
        <v>14.2</v>
      </c>
      <c r="C113" s="737" t="str">
        <f>Compute4!B94</f>
        <v>Méthode de développement structurée</v>
      </c>
      <c r="D113" s="738">
        <f>Compute4!BU94</f>
        <v>0</v>
      </c>
      <c r="E113" s="748"/>
      <c r="F113" s="219"/>
    </row>
    <row r="114" spans="1:6">
      <c r="A114" s="219"/>
      <c r="B114" s="745" t="str">
        <f>Compute4!A97</f>
        <v>14.3</v>
      </c>
      <c r="C114" s="737" t="str">
        <f>Compute4!B97</f>
        <v xml:space="preserve">Revue technique des applications </v>
      </c>
      <c r="D114" s="738">
        <f>Compute4!BU97</f>
        <v>0</v>
      </c>
      <c r="E114" s="748"/>
      <c r="F114" s="219"/>
    </row>
    <row r="115" spans="1:6">
      <c r="A115" s="219"/>
      <c r="B115" s="745" t="str">
        <f>Compute4!A98</f>
        <v>14.4</v>
      </c>
      <c r="C115" s="737" t="str">
        <f>Compute4!B98</f>
        <v>Données de test</v>
      </c>
      <c r="D115" s="738">
        <f>Compute4!BU98</f>
        <v>0</v>
      </c>
      <c r="E115" s="748"/>
      <c r="F115" s="219"/>
    </row>
    <row r="116" spans="1:6">
      <c r="A116" s="219"/>
      <c r="B116" s="745" t="str">
        <f>Compute4!A100</f>
        <v>15.1</v>
      </c>
      <c r="C116" s="737" t="str">
        <f>Compute4!B100</f>
        <v>Sous-traitant</v>
      </c>
      <c r="D116" s="738">
        <f>Compute4!$BU$100</f>
        <v>37</v>
      </c>
      <c r="E116" s="747"/>
      <c r="F116" s="219"/>
    </row>
    <row r="117" spans="1:6">
      <c r="A117" s="219"/>
      <c r="B117" s="745" t="str">
        <f>Compute4!A103</f>
        <v>15.2</v>
      </c>
      <c r="C117" s="737" t="str">
        <f>Compute4!B103</f>
        <v>Contrôle du sous-traitant</v>
      </c>
      <c r="D117" s="738">
        <f>Compute4!$BU$103</f>
        <v>0</v>
      </c>
      <c r="E117" s="748"/>
      <c r="F117" s="219"/>
    </row>
    <row r="118" spans="1:6">
      <c r="A118" s="219"/>
      <c r="B118" s="745" t="str">
        <f>Compute4!A105</f>
        <v>16.1</v>
      </c>
      <c r="C118" s="737" t="str">
        <f>Compute4!B105</f>
        <v>Gestion des Incidents de sécurité</v>
      </c>
      <c r="D118" s="738">
        <f>Compute4!$BU$105</f>
        <v>26.5</v>
      </c>
      <c r="E118" s="748"/>
      <c r="F118" s="219"/>
    </row>
    <row r="119" spans="1:6">
      <c r="B119" s="745" t="str">
        <f>Compute4!A109</f>
        <v>17.1</v>
      </c>
      <c r="C119" s="737" t="str">
        <f>Compute4!B109</f>
        <v>Gestion de la Continuité</v>
      </c>
      <c r="D119" s="738">
        <f>Compute4!BU109</f>
        <v>15.333333333333332</v>
      </c>
      <c r="E119" s="748"/>
      <c r="F119" s="219"/>
    </row>
    <row r="120" spans="1:6">
      <c r="B120" s="745" t="str">
        <f>Compute4!A110</f>
        <v>17.2</v>
      </c>
      <c r="C120" s="737" t="str">
        <f>Compute4!B110</f>
        <v>Plan de secours informatique</v>
      </c>
      <c r="D120" s="738">
        <f>Compute4!BU110</f>
        <v>17</v>
      </c>
      <c r="E120" s="750"/>
      <c r="F120" s="219"/>
    </row>
    <row r="121" spans="1:6">
      <c r="B121" s="745" t="str">
        <f>Compute4!A114</f>
        <v>18.1</v>
      </c>
      <c r="C121" s="737" t="str">
        <f>Compute4!B114</f>
        <v>Respect des prescriptions légales</v>
      </c>
      <c r="D121" s="738">
        <f>Compute4!$BU$114</f>
        <v>0</v>
      </c>
      <c r="E121" s="750"/>
      <c r="F121" s="219"/>
    </row>
    <row r="122" spans="1:6">
      <c r="B122" s="745" t="str">
        <f>Compute4!A117</f>
        <v>18.2</v>
      </c>
      <c r="C122" s="737" t="str">
        <f>Compute4!B117</f>
        <v>Protection de la vie privée</v>
      </c>
      <c r="D122" s="738">
        <f>Compute4!$BU$117</f>
        <v>0</v>
      </c>
      <c r="E122" s="750"/>
    </row>
    <row r="123" spans="1:6" ht="15.75" thickBot="1">
      <c r="B123" s="751" t="str">
        <f>Compute4!A121</f>
        <v>18.3</v>
      </c>
      <c r="C123" s="752" t="str">
        <f>Compute4!B121</f>
        <v xml:space="preserve">Revue de la sécurité de l'information </v>
      </c>
      <c r="D123" s="753">
        <f>Compute4!$BU$121</f>
        <v>0</v>
      </c>
      <c r="E123" s="754"/>
    </row>
  </sheetData>
  <autoFilter ref="B75:E120">
    <sortState ref="B76:E120">
      <sortCondition ref="B75:B120"/>
    </sortState>
  </autoFilter>
  <customSheetViews>
    <customSheetView guid="{0E0D9003-12DF-4E33-969D-E7E93BBD195D}" scale="90" showPageBreaks="1" printArea="1" filter="1" showAutoFilter="1" hiddenColumns="1" view="pageLayout" topLeftCell="A58">
      <selection activeCell="D76" sqref="D76"/>
      <pageMargins left="0.7" right="0.7" top="0.75" bottom="0.75" header="0.3" footer="0.3"/>
      <pageSetup paperSize="9" scale="70" orientation="portrait"/>
      <autoFilter ref="B75:E120">
        <filterColumn colId="2">
          <top10 val="10" filterVal="57.6"/>
        </filterColumn>
        <sortState ref="B77:E111">
          <sortCondition ref="C75:C120"/>
        </sortState>
      </autoFilter>
    </customSheetView>
  </customSheetViews>
  <mergeCells count="3">
    <mergeCell ref="B2:E2"/>
    <mergeCell ref="B3:E3"/>
    <mergeCell ref="B4:C4"/>
  </mergeCells>
  <pageMargins left="0.25" right="0.25" top="0.109375" bottom="0.75" header="0.3" footer="0.3"/>
  <pageSetup paperSize="9" scale="7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9" tint="0.39997558519241921"/>
  </sheetPr>
  <dimension ref="A1:K53"/>
  <sheetViews>
    <sheetView zoomScale="90" zoomScaleNormal="90" workbookViewId="0">
      <pane ySplit="4" topLeftCell="A5" activePane="bottomLeft" state="frozenSplit"/>
      <selection activeCell="H45" sqref="H45"/>
      <selection pane="bottomLeft" activeCell="F5" sqref="F5"/>
    </sheetView>
  </sheetViews>
  <sheetFormatPr baseColWidth="10" defaultColWidth="10.85546875" defaultRowHeight="15"/>
  <cols>
    <col min="1" max="1" width="4.85546875" style="648" bestFit="1" customWidth="1"/>
    <col min="2" max="2" width="28.85546875" style="656" bestFit="1" customWidth="1"/>
    <col min="3" max="3" width="42.7109375" style="656" customWidth="1"/>
    <col min="4" max="8" width="26.42578125" style="648" customWidth="1"/>
    <col min="9" max="9" width="48.140625" style="648" customWidth="1"/>
    <col min="10" max="16384" width="10.85546875" style="648"/>
  </cols>
  <sheetData>
    <row r="1" spans="1:11" ht="18.75">
      <c r="A1" s="646"/>
      <c r="B1" s="647"/>
      <c r="C1" s="647"/>
      <c r="D1" s="1673" t="s">
        <v>1273</v>
      </c>
      <c r="E1" s="1673"/>
      <c r="F1" s="1673"/>
      <c r="G1" s="1673"/>
      <c r="H1" s="1673"/>
      <c r="I1" s="646"/>
      <c r="J1" s="653"/>
      <c r="K1" s="653"/>
    </row>
    <row r="2" spans="1:11" ht="30">
      <c r="A2" s="646"/>
      <c r="B2" s="647"/>
      <c r="C2" s="647"/>
      <c r="D2" s="649" t="s">
        <v>1274</v>
      </c>
      <c r="E2" s="649" t="s">
        <v>1275</v>
      </c>
      <c r="F2" s="649" t="s">
        <v>1276</v>
      </c>
      <c r="G2" s="649" t="s">
        <v>1277</v>
      </c>
      <c r="H2" s="649" t="s">
        <v>1278</v>
      </c>
      <c r="I2" s="646"/>
      <c r="J2" s="653"/>
      <c r="K2" s="653"/>
    </row>
    <row r="3" spans="1:11" ht="63.75">
      <c r="A3" s="646"/>
      <c r="B3" s="647"/>
      <c r="C3" s="647"/>
      <c r="D3" s="650" t="s">
        <v>1279</v>
      </c>
      <c r="E3" s="650" t="s">
        <v>1280</v>
      </c>
      <c r="F3" s="650" t="s">
        <v>1281</v>
      </c>
      <c r="G3" s="650" t="s">
        <v>1282</v>
      </c>
      <c r="H3" s="650" t="s">
        <v>1283</v>
      </c>
      <c r="I3" s="646"/>
      <c r="J3" s="653"/>
      <c r="K3" s="653"/>
    </row>
    <row r="4" spans="1:11">
      <c r="A4" s="646"/>
      <c r="B4" s="647"/>
      <c r="C4" s="647"/>
      <c r="D4" s="651" t="s">
        <v>58</v>
      </c>
      <c r="E4" s="651" t="s">
        <v>59</v>
      </c>
      <c r="F4" s="651" t="s">
        <v>60</v>
      </c>
      <c r="G4" s="651" t="s">
        <v>61</v>
      </c>
      <c r="H4" s="651" t="s">
        <v>62</v>
      </c>
      <c r="I4" s="646" t="s">
        <v>1284</v>
      </c>
      <c r="J4" s="653"/>
      <c r="K4" s="653"/>
    </row>
    <row r="5" spans="1:11" s="653" customFormat="1" ht="330">
      <c r="A5" s="646" t="s">
        <v>466</v>
      </c>
      <c r="B5" s="647" t="s">
        <v>467</v>
      </c>
      <c r="C5" s="647" t="s">
        <v>1285</v>
      </c>
      <c r="D5" s="647"/>
      <c r="E5" s="647" t="s">
        <v>1286</v>
      </c>
      <c r="F5" s="647" t="s">
        <v>1287</v>
      </c>
      <c r="G5" s="865" t="s">
        <v>1288</v>
      </c>
      <c r="H5" s="647" t="s">
        <v>1289</v>
      </c>
      <c r="I5" s="652" t="s">
        <v>1290</v>
      </c>
    </row>
    <row r="6" spans="1:11" s="653" customFormat="1" ht="135">
      <c r="A6" s="646" t="s">
        <v>645</v>
      </c>
      <c r="B6" s="647" t="s">
        <v>474</v>
      </c>
      <c r="C6" s="647" t="s">
        <v>474</v>
      </c>
      <c r="D6" s="647"/>
      <c r="E6" s="647" t="s">
        <v>1291</v>
      </c>
      <c r="F6" s="647" t="s">
        <v>1292</v>
      </c>
      <c r="G6" s="647" t="s">
        <v>1293</v>
      </c>
      <c r="H6" s="647" t="s">
        <v>1294</v>
      </c>
      <c r="I6" s="647" t="s">
        <v>1295</v>
      </c>
    </row>
    <row r="7" spans="1:11" s="653" customFormat="1" ht="75">
      <c r="A7" s="830" t="s">
        <v>481</v>
      </c>
      <c r="B7" s="831" t="s">
        <v>1468</v>
      </c>
      <c r="C7" s="831" t="s">
        <v>1883</v>
      </c>
      <c r="D7" s="832"/>
      <c r="E7" s="832"/>
      <c r="F7" s="832"/>
      <c r="G7" s="832"/>
      <c r="H7" s="832"/>
      <c r="I7" s="832"/>
    </row>
    <row r="8" spans="1:11" ht="90">
      <c r="A8" s="646" t="s">
        <v>482</v>
      </c>
      <c r="B8" s="647" t="s">
        <v>634</v>
      </c>
      <c r="C8" s="647" t="s">
        <v>364</v>
      </c>
      <c r="D8" s="647"/>
      <c r="E8" s="647" t="s">
        <v>1296</v>
      </c>
      <c r="F8" s="646"/>
      <c r="G8" s="646"/>
      <c r="H8" s="646"/>
      <c r="I8" s="646"/>
    </row>
    <row r="9" spans="1:11" s="653" customFormat="1" ht="150">
      <c r="A9" s="646" t="s">
        <v>622</v>
      </c>
      <c r="B9" s="647" t="s">
        <v>623</v>
      </c>
      <c r="C9" s="647" t="s">
        <v>1297</v>
      </c>
      <c r="D9" s="647"/>
      <c r="E9" s="647" t="s">
        <v>1298</v>
      </c>
      <c r="F9" s="647" t="s">
        <v>1299</v>
      </c>
      <c r="G9" s="647" t="s">
        <v>1300</v>
      </c>
      <c r="H9" s="647" t="s">
        <v>1301</v>
      </c>
      <c r="I9" s="647" t="s">
        <v>1302</v>
      </c>
    </row>
    <row r="10" spans="1:11" s="653" customFormat="1" ht="300">
      <c r="A10" s="646" t="s">
        <v>485</v>
      </c>
      <c r="B10" s="647" t="s">
        <v>487</v>
      </c>
      <c r="C10" s="647" t="s">
        <v>635</v>
      </c>
      <c r="D10" s="646"/>
      <c r="E10" s="647" t="s">
        <v>1309</v>
      </c>
      <c r="F10" s="647" t="s">
        <v>1310</v>
      </c>
      <c r="G10" s="647" t="s">
        <v>1311</v>
      </c>
      <c r="H10" s="647" t="s">
        <v>1312</v>
      </c>
      <c r="I10" s="647" t="s">
        <v>1313</v>
      </c>
    </row>
    <row r="11" spans="1:11" s="653" customFormat="1" ht="150">
      <c r="A11" s="828" t="s">
        <v>486</v>
      </c>
      <c r="B11" s="829" t="s">
        <v>1659</v>
      </c>
      <c r="C11" s="647" t="s">
        <v>1303</v>
      </c>
      <c r="D11" s="646"/>
      <c r="E11" s="647" t="s">
        <v>1304</v>
      </c>
      <c r="F11" s="647" t="s">
        <v>1305</v>
      </c>
      <c r="G11" s="647" t="s">
        <v>1306</v>
      </c>
      <c r="H11" s="647" t="s">
        <v>1307</v>
      </c>
      <c r="I11" s="647" t="s">
        <v>1308</v>
      </c>
    </row>
    <row r="12" spans="1:11" s="653" customFormat="1" ht="150">
      <c r="A12" s="646" t="s">
        <v>489</v>
      </c>
      <c r="B12" s="647" t="s">
        <v>490</v>
      </c>
      <c r="C12" s="647" t="s">
        <v>1314</v>
      </c>
      <c r="D12" s="646"/>
      <c r="E12" s="647" t="s">
        <v>1315</v>
      </c>
      <c r="F12" s="647" t="s">
        <v>1316</v>
      </c>
      <c r="G12" s="647" t="s">
        <v>1317</v>
      </c>
      <c r="H12" s="647" t="s">
        <v>1318</v>
      </c>
      <c r="I12" s="647" t="s">
        <v>1319</v>
      </c>
    </row>
    <row r="13" spans="1:11" s="653" customFormat="1" ht="135">
      <c r="A13" s="646" t="s">
        <v>491</v>
      </c>
      <c r="B13" s="829" t="s">
        <v>1884</v>
      </c>
      <c r="C13" s="647" t="s">
        <v>1320</v>
      </c>
      <c r="D13" s="647"/>
      <c r="E13" s="647" t="s">
        <v>1321</v>
      </c>
      <c r="F13" s="647" t="s">
        <v>1322</v>
      </c>
      <c r="G13" s="647" t="s">
        <v>1323</v>
      </c>
      <c r="H13" s="647" t="s">
        <v>1324</v>
      </c>
      <c r="I13" s="647" t="s">
        <v>1325</v>
      </c>
    </row>
    <row r="14" spans="1:11" s="653" customFormat="1" ht="165">
      <c r="A14" s="646" t="s">
        <v>708</v>
      </c>
      <c r="B14" s="647" t="s">
        <v>648</v>
      </c>
      <c r="C14" s="647" t="s">
        <v>1326</v>
      </c>
      <c r="D14" s="646"/>
      <c r="E14" s="647" t="s">
        <v>1327</v>
      </c>
      <c r="F14" s="647" t="s">
        <v>1328</v>
      </c>
      <c r="G14" s="647" t="s">
        <v>1329</v>
      </c>
      <c r="H14" s="647" t="s">
        <v>1330</v>
      </c>
      <c r="I14" s="647" t="s">
        <v>1331</v>
      </c>
    </row>
    <row r="15" spans="1:11" s="653" customFormat="1" ht="120">
      <c r="A15" s="646" t="s">
        <v>493</v>
      </c>
      <c r="B15" s="647" t="s">
        <v>494</v>
      </c>
      <c r="C15" s="647" t="s">
        <v>367</v>
      </c>
      <c r="D15" s="646"/>
      <c r="E15" s="647" t="s">
        <v>1332</v>
      </c>
      <c r="F15" s="647" t="s">
        <v>1333</v>
      </c>
      <c r="G15" s="647" t="s">
        <v>1334</v>
      </c>
      <c r="H15" s="647" t="s">
        <v>1335</v>
      </c>
      <c r="I15" s="829" t="s">
        <v>1336</v>
      </c>
    </row>
    <row r="16" spans="1:11" s="653" customFormat="1" ht="75">
      <c r="A16" s="830" t="s">
        <v>495</v>
      </c>
      <c r="B16" s="831" t="s">
        <v>811</v>
      </c>
      <c r="C16" s="832" t="s">
        <v>1555</v>
      </c>
      <c r="D16" s="833"/>
      <c r="E16" s="832"/>
      <c r="F16" s="832"/>
      <c r="G16" s="832"/>
      <c r="H16" s="832"/>
      <c r="I16" s="832"/>
    </row>
    <row r="17" spans="1:9" s="653" customFormat="1" ht="150">
      <c r="A17" s="833" t="s">
        <v>624</v>
      </c>
      <c r="B17" s="831" t="s">
        <v>1886</v>
      </c>
      <c r="C17" s="831" t="s">
        <v>1885</v>
      </c>
      <c r="D17" s="833"/>
      <c r="E17" s="832" t="s">
        <v>1337</v>
      </c>
      <c r="F17" s="832" t="s">
        <v>1338</v>
      </c>
      <c r="G17" s="832" t="s">
        <v>1339</v>
      </c>
      <c r="H17" s="832" t="s">
        <v>1340</v>
      </c>
      <c r="I17" s="831" t="s">
        <v>1918</v>
      </c>
    </row>
    <row r="18" spans="1:9" s="653" customFormat="1" ht="195">
      <c r="A18" s="646" t="s">
        <v>497</v>
      </c>
      <c r="B18" s="647" t="s">
        <v>636</v>
      </c>
      <c r="C18" s="647" t="s">
        <v>1670</v>
      </c>
      <c r="D18" s="647"/>
      <c r="E18" s="647" t="s">
        <v>1341</v>
      </c>
      <c r="F18" s="647" t="s">
        <v>1342</v>
      </c>
      <c r="G18" s="647" t="s">
        <v>1343</v>
      </c>
      <c r="H18" s="647" t="s">
        <v>1344</v>
      </c>
      <c r="I18" s="647" t="s">
        <v>1345</v>
      </c>
    </row>
    <row r="19" spans="1:9" ht="165">
      <c r="A19" s="828" t="s">
        <v>499</v>
      </c>
      <c r="B19" s="647" t="s">
        <v>640</v>
      </c>
      <c r="C19" s="647" t="s">
        <v>1347</v>
      </c>
      <c r="D19" s="646"/>
      <c r="E19" s="647" t="s">
        <v>1348</v>
      </c>
      <c r="F19" s="647" t="s">
        <v>1349</v>
      </c>
      <c r="G19" s="647" t="s">
        <v>1350</v>
      </c>
      <c r="H19" s="647" t="s">
        <v>1351</v>
      </c>
      <c r="I19" s="647" t="s">
        <v>1352</v>
      </c>
    </row>
    <row r="20" spans="1:9" ht="45">
      <c r="A20" s="828" t="s">
        <v>500</v>
      </c>
      <c r="B20" s="831" t="s">
        <v>1503</v>
      </c>
      <c r="C20" s="831" t="s">
        <v>1887</v>
      </c>
      <c r="D20" s="833"/>
      <c r="E20" s="833"/>
      <c r="F20" s="833"/>
      <c r="G20" s="833"/>
      <c r="H20" s="833"/>
      <c r="I20" s="646"/>
    </row>
    <row r="21" spans="1:9" ht="90">
      <c r="A21" s="828" t="s">
        <v>501</v>
      </c>
      <c r="B21" s="831" t="s">
        <v>1888</v>
      </c>
      <c r="C21" s="832" t="s">
        <v>1507</v>
      </c>
      <c r="D21" s="833"/>
      <c r="E21" s="833"/>
      <c r="F21" s="833"/>
      <c r="G21" s="833"/>
      <c r="H21" s="833"/>
      <c r="I21" s="647" t="s">
        <v>1346</v>
      </c>
    </row>
    <row r="22" spans="1:9" ht="165">
      <c r="A22" s="646" t="s">
        <v>504</v>
      </c>
      <c r="B22" s="829" t="s">
        <v>1890</v>
      </c>
      <c r="C22" s="647" t="s">
        <v>1353</v>
      </c>
      <c r="D22" s="646"/>
      <c r="E22" s="647" t="s">
        <v>1354</v>
      </c>
      <c r="F22" s="647" t="s">
        <v>1355</v>
      </c>
      <c r="G22" s="647" t="s">
        <v>1356</v>
      </c>
      <c r="H22" s="647" t="s">
        <v>1357</v>
      </c>
      <c r="I22" s="647" t="s">
        <v>1358</v>
      </c>
    </row>
    <row r="23" spans="1:9" ht="165">
      <c r="A23" s="646" t="s">
        <v>506</v>
      </c>
      <c r="B23" s="829" t="s">
        <v>139</v>
      </c>
      <c r="C23" s="829" t="s">
        <v>1891</v>
      </c>
      <c r="D23" s="646"/>
      <c r="E23" s="647" t="s">
        <v>1359</v>
      </c>
      <c r="F23" s="647" t="s">
        <v>1360</v>
      </c>
      <c r="G23" s="647" t="s">
        <v>1361</v>
      </c>
      <c r="H23" s="647" t="s">
        <v>1362</v>
      </c>
      <c r="I23" s="646" t="s">
        <v>1363</v>
      </c>
    </row>
    <row r="24" spans="1:9" ht="165">
      <c r="A24" s="646" t="s">
        <v>507</v>
      </c>
      <c r="B24" s="647" t="s">
        <v>508</v>
      </c>
      <c r="C24" s="647" t="s">
        <v>1364</v>
      </c>
      <c r="D24" s="646"/>
      <c r="E24" s="647" t="s">
        <v>1365</v>
      </c>
      <c r="F24" s="647" t="s">
        <v>1366</v>
      </c>
      <c r="G24" s="647" t="s">
        <v>1367</v>
      </c>
      <c r="H24" s="647" t="s">
        <v>1368</v>
      </c>
      <c r="I24" s="647" t="s">
        <v>1369</v>
      </c>
    </row>
    <row r="25" spans="1:9" ht="180">
      <c r="A25" s="646" t="s">
        <v>510</v>
      </c>
      <c r="B25" s="647" t="s">
        <v>511</v>
      </c>
      <c r="C25" s="647" t="s">
        <v>107</v>
      </c>
      <c r="D25" s="646"/>
      <c r="E25" s="647" t="s">
        <v>1370</v>
      </c>
      <c r="F25" s="647" t="s">
        <v>1366</v>
      </c>
      <c r="G25" s="647" t="s">
        <v>1371</v>
      </c>
      <c r="H25" s="647" t="s">
        <v>1372</v>
      </c>
      <c r="I25" s="647" t="s">
        <v>1373</v>
      </c>
    </row>
    <row r="26" spans="1:9" s="654" customFormat="1" ht="180">
      <c r="A26" s="830" t="s">
        <v>512</v>
      </c>
      <c r="B26" s="834" t="s">
        <v>1514</v>
      </c>
      <c r="C26" s="831" t="s">
        <v>1515</v>
      </c>
      <c r="D26" s="833"/>
      <c r="E26" s="831" t="s">
        <v>1899</v>
      </c>
      <c r="F26" s="832" t="s">
        <v>1374</v>
      </c>
      <c r="G26" s="832" t="s">
        <v>1375</v>
      </c>
      <c r="H26" s="832" t="s">
        <v>1376</v>
      </c>
      <c r="I26" s="832" t="s">
        <v>1377</v>
      </c>
    </row>
    <row r="27" spans="1:9" s="654" customFormat="1" ht="120">
      <c r="A27" s="830" t="s">
        <v>581</v>
      </c>
      <c r="B27" s="831" t="s">
        <v>1510</v>
      </c>
      <c r="C27" s="831" t="s">
        <v>1893</v>
      </c>
      <c r="D27" s="833"/>
      <c r="E27" s="831" t="s">
        <v>1895</v>
      </c>
      <c r="F27" s="831" t="s">
        <v>1896</v>
      </c>
      <c r="G27" s="831" t="s">
        <v>1897</v>
      </c>
      <c r="H27" s="832"/>
      <c r="I27" s="831" t="s">
        <v>1898</v>
      </c>
    </row>
    <row r="28" spans="1:9" ht="135">
      <c r="A28" s="646" t="s">
        <v>515</v>
      </c>
      <c r="B28" s="829" t="s">
        <v>1900</v>
      </c>
      <c r="C28" s="829" t="s">
        <v>1902</v>
      </c>
      <c r="D28" s="646"/>
      <c r="E28" s="647" t="s">
        <v>1378</v>
      </c>
      <c r="F28" s="647" t="s">
        <v>1379</v>
      </c>
      <c r="G28" s="647" t="s">
        <v>1380</v>
      </c>
      <c r="H28" s="647" t="s">
        <v>1381</v>
      </c>
      <c r="I28" s="829" t="s">
        <v>1382</v>
      </c>
    </row>
    <row r="29" spans="1:9" ht="165">
      <c r="A29" s="830" t="s">
        <v>516</v>
      </c>
      <c r="B29" s="831" t="s">
        <v>1519</v>
      </c>
      <c r="C29" s="831" t="s">
        <v>1903</v>
      </c>
      <c r="D29" s="833"/>
      <c r="E29" s="832" t="s">
        <v>1389</v>
      </c>
      <c r="F29" s="832" t="s">
        <v>1390</v>
      </c>
      <c r="G29" s="832" t="s">
        <v>1391</v>
      </c>
      <c r="H29" s="832" t="s">
        <v>1392</v>
      </c>
      <c r="I29" s="832" t="s">
        <v>1393</v>
      </c>
    </row>
    <row r="30" spans="1:9" ht="165">
      <c r="A30" s="828" t="s">
        <v>518</v>
      </c>
      <c r="B30" s="647" t="s">
        <v>517</v>
      </c>
      <c r="C30" s="647" t="s">
        <v>375</v>
      </c>
      <c r="D30" s="646"/>
      <c r="E30" s="647" t="s">
        <v>1383</v>
      </c>
      <c r="F30" s="647" t="s">
        <v>1384</v>
      </c>
      <c r="G30" s="647" t="s">
        <v>1385</v>
      </c>
      <c r="H30" s="647" t="s">
        <v>1386</v>
      </c>
      <c r="I30" s="647" t="s">
        <v>1387</v>
      </c>
    </row>
    <row r="31" spans="1:9" ht="255">
      <c r="A31" s="646" t="s">
        <v>519</v>
      </c>
      <c r="B31" s="647" t="s">
        <v>642</v>
      </c>
      <c r="C31" s="647" t="s">
        <v>641</v>
      </c>
      <c r="D31" s="646"/>
      <c r="E31" s="647" t="s">
        <v>1394</v>
      </c>
      <c r="F31" s="647" t="s">
        <v>1395</v>
      </c>
      <c r="G31" s="647" t="s">
        <v>1396</v>
      </c>
      <c r="H31" s="647" t="s">
        <v>1397</v>
      </c>
      <c r="I31" s="647" t="s">
        <v>1398</v>
      </c>
    </row>
    <row r="32" spans="1:9" ht="165">
      <c r="A32" s="828" t="s">
        <v>520</v>
      </c>
      <c r="B32" s="647" t="s">
        <v>522</v>
      </c>
      <c r="C32" s="647" t="s">
        <v>1404</v>
      </c>
      <c r="D32" s="646"/>
      <c r="E32" s="647" t="s">
        <v>1405</v>
      </c>
      <c r="F32" s="647" t="s">
        <v>1406</v>
      </c>
      <c r="G32" s="647" t="s">
        <v>1407</v>
      </c>
      <c r="H32" s="647" t="s">
        <v>1408</v>
      </c>
      <c r="I32" s="647" t="s">
        <v>1409</v>
      </c>
    </row>
    <row r="33" spans="1:9" ht="240">
      <c r="A33" s="828" t="s">
        <v>521</v>
      </c>
      <c r="B33" s="829" t="s">
        <v>869</v>
      </c>
      <c r="C33" s="829" t="s">
        <v>1909</v>
      </c>
      <c r="D33" s="646"/>
      <c r="E33" s="829" t="s">
        <v>1904</v>
      </c>
      <c r="F33" s="829" t="s">
        <v>1905</v>
      </c>
      <c r="G33" s="829" t="s">
        <v>1906</v>
      </c>
      <c r="H33" s="829" t="s">
        <v>1907</v>
      </c>
      <c r="I33" s="829" t="s">
        <v>1908</v>
      </c>
    </row>
    <row r="34" spans="1:9" ht="95.25" customHeight="1">
      <c r="A34" s="830" t="s">
        <v>526</v>
      </c>
      <c r="B34" s="831" t="s">
        <v>1523</v>
      </c>
      <c r="C34" s="831" t="s">
        <v>1388</v>
      </c>
      <c r="D34" s="833"/>
      <c r="E34" s="831"/>
      <c r="F34" s="831"/>
      <c r="G34" s="831"/>
      <c r="H34" s="831"/>
      <c r="I34" s="831"/>
    </row>
    <row r="35" spans="1:9" ht="180">
      <c r="A35" s="828" t="s">
        <v>527</v>
      </c>
      <c r="B35" s="647" t="s">
        <v>73</v>
      </c>
      <c r="C35" s="647" t="s">
        <v>101</v>
      </c>
      <c r="D35" s="646"/>
      <c r="E35" s="647" t="s">
        <v>1399</v>
      </c>
      <c r="F35" s="647" t="s">
        <v>1400</v>
      </c>
      <c r="G35" s="647" t="s">
        <v>1401</v>
      </c>
      <c r="H35" s="647" t="s">
        <v>1402</v>
      </c>
      <c r="I35" s="647" t="s">
        <v>1403</v>
      </c>
    </row>
    <row r="36" spans="1:9" s="654" customFormat="1" ht="52.5" customHeight="1">
      <c r="A36" s="830" t="s">
        <v>1529</v>
      </c>
      <c r="B36" s="831" t="s">
        <v>1668</v>
      </c>
      <c r="C36" s="831" t="s">
        <v>1487</v>
      </c>
      <c r="D36" s="832"/>
      <c r="E36" s="831"/>
      <c r="F36" s="831"/>
      <c r="G36" s="831"/>
      <c r="H36" s="831"/>
      <c r="I36" s="831"/>
    </row>
    <row r="37" spans="1:9" ht="284.25" customHeight="1">
      <c r="A37" s="646" t="s">
        <v>529</v>
      </c>
      <c r="B37" s="647" t="s">
        <v>530</v>
      </c>
      <c r="C37" s="829" t="s">
        <v>1531</v>
      </c>
      <c r="D37" s="647"/>
      <c r="E37" s="829" t="s">
        <v>1911</v>
      </c>
      <c r="F37" s="829" t="s">
        <v>1912</v>
      </c>
      <c r="G37" s="829" t="s">
        <v>1913</v>
      </c>
      <c r="H37" s="829" t="s">
        <v>1914</v>
      </c>
      <c r="I37" s="647" t="s">
        <v>1410</v>
      </c>
    </row>
    <row r="38" spans="1:9" ht="81" customHeight="1">
      <c r="A38" s="833" t="s">
        <v>531</v>
      </c>
      <c r="B38" s="831" t="s">
        <v>703</v>
      </c>
      <c r="C38" s="831" t="s">
        <v>1538</v>
      </c>
      <c r="D38" s="833"/>
      <c r="E38" s="831"/>
      <c r="F38" s="831"/>
      <c r="G38" s="831"/>
      <c r="H38" s="832"/>
      <c r="I38" s="831"/>
    </row>
    <row r="39" spans="1:9" ht="138.94999999999999" customHeight="1">
      <c r="A39" s="833" t="s">
        <v>532</v>
      </c>
      <c r="B39" s="831" t="s">
        <v>1532</v>
      </c>
      <c r="C39" s="832" t="s">
        <v>700</v>
      </c>
      <c r="D39" s="832"/>
      <c r="E39" s="647" t="s">
        <v>1459</v>
      </c>
      <c r="F39" s="647" t="s">
        <v>1460</v>
      </c>
      <c r="G39" s="647" t="s">
        <v>1461</v>
      </c>
      <c r="H39" s="647" t="s">
        <v>1462</v>
      </c>
      <c r="I39" s="647" t="s">
        <v>1463</v>
      </c>
    </row>
    <row r="40" spans="1:9" ht="54.75" customHeight="1">
      <c r="A40" s="833" t="s">
        <v>534</v>
      </c>
      <c r="B40" s="831" t="s">
        <v>1535</v>
      </c>
      <c r="C40" s="832" t="s">
        <v>1537</v>
      </c>
      <c r="D40" s="832"/>
      <c r="E40" s="832"/>
      <c r="F40" s="832"/>
      <c r="G40" s="832"/>
      <c r="H40" s="832"/>
      <c r="I40" s="832"/>
    </row>
    <row r="41" spans="1:9" ht="180">
      <c r="A41" s="646" t="s">
        <v>535</v>
      </c>
      <c r="B41" s="647" t="s">
        <v>457</v>
      </c>
      <c r="C41" s="647" t="s">
        <v>1411</v>
      </c>
      <c r="D41" s="646"/>
      <c r="E41" s="647" t="s">
        <v>1412</v>
      </c>
      <c r="F41" s="647" t="s">
        <v>1413</v>
      </c>
      <c r="G41" s="647" t="s">
        <v>1414</v>
      </c>
      <c r="H41" s="647" t="s">
        <v>1415</v>
      </c>
      <c r="I41" s="647" t="s">
        <v>1416</v>
      </c>
    </row>
    <row r="42" spans="1:9" ht="345">
      <c r="A42" s="646" t="s">
        <v>536</v>
      </c>
      <c r="B42" s="647" t="s">
        <v>537</v>
      </c>
      <c r="C42" s="647" t="s">
        <v>702</v>
      </c>
      <c r="D42" s="647"/>
      <c r="E42" s="647" t="s">
        <v>1417</v>
      </c>
      <c r="F42" s="647" t="s">
        <v>1418</v>
      </c>
      <c r="G42" s="647" t="s">
        <v>1419</v>
      </c>
      <c r="H42" s="647" t="s">
        <v>1420</v>
      </c>
      <c r="I42" s="647" t="s">
        <v>1421</v>
      </c>
    </row>
    <row r="43" spans="1:9" ht="64.5" customHeight="1">
      <c r="A43" s="833" t="s">
        <v>538</v>
      </c>
      <c r="B43" s="831" t="s">
        <v>1915</v>
      </c>
      <c r="C43" s="832" t="s">
        <v>1662</v>
      </c>
      <c r="D43" s="832"/>
      <c r="E43" s="832"/>
      <c r="F43" s="832"/>
      <c r="G43" s="832"/>
      <c r="H43" s="832"/>
      <c r="I43" s="832"/>
    </row>
    <row r="44" spans="1:9" ht="135">
      <c r="A44" s="646" t="s">
        <v>539</v>
      </c>
      <c r="B44" s="647" t="s">
        <v>698</v>
      </c>
      <c r="C44" s="647" t="s">
        <v>1422</v>
      </c>
      <c r="D44" s="646"/>
      <c r="E44" s="647" t="s">
        <v>1423</v>
      </c>
      <c r="F44" s="647" t="s">
        <v>1424</v>
      </c>
      <c r="G44" s="647" t="s">
        <v>1425</v>
      </c>
      <c r="H44" s="647" t="s">
        <v>1426</v>
      </c>
      <c r="I44" s="646"/>
    </row>
    <row r="45" spans="1:9" s="655" customFormat="1" ht="240">
      <c r="A45" s="646" t="s">
        <v>541</v>
      </c>
      <c r="B45" s="647" t="s">
        <v>158</v>
      </c>
      <c r="C45" s="647" t="s">
        <v>692</v>
      </c>
      <c r="D45" s="646"/>
      <c r="E45" s="647" t="s">
        <v>1427</v>
      </c>
      <c r="F45" s="647" t="s">
        <v>1428</v>
      </c>
      <c r="G45" s="647" t="s">
        <v>1429</v>
      </c>
      <c r="H45" s="647" t="s">
        <v>1430</v>
      </c>
      <c r="I45" s="647" t="s">
        <v>1431</v>
      </c>
    </row>
    <row r="46" spans="1:9" s="655" customFormat="1" ht="60">
      <c r="A46" s="830" t="s">
        <v>912</v>
      </c>
      <c r="B46" s="831" t="s">
        <v>1916</v>
      </c>
      <c r="C46" s="831" t="s">
        <v>1917</v>
      </c>
      <c r="D46" s="833"/>
      <c r="E46" s="832"/>
      <c r="F46" s="832"/>
      <c r="G46" s="832"/>
      <c r="H46" s="832"/>
      <c r="I46" s="832"/>
    </row>
    <row r="47" spans="1:9" s="655" customFormat="1" ht="210">
      <c r="A47" s="646" t="s">
        <v>544</v>
      </c>
      <c r="B47" s="647" t="s">
        <v>545</v>
      </c>
      <c r="C47" s="647" t="s">
        <v>1432</v>
      </c>
      <c r="D47" s="647"/>
      <c r="E47" s="647" t="s">
        <v>1433</v>
      </c>
      <c r="F47" s="647" t="s">
        <v>1434</v>
      </c>
      <c r="G47" s="647" t="s">
        <v>1435</v>
      </c>
      <c r="H47" s="647" t="s">
        <v>1436</v>
      </c>
      <c r="I47" s="647" t="s">
        <v>1437</v>
      </c>
    </row>
    <row r="48" spans="1:9" s="655" customFormat="1" ht="330">
      <c r="A48" s="646" t="s">
        <v>549</v>
      </c>
      <c r="B48" s="647" t="s">
        <v>695</v>
      </c>
      <c r="C48" s="647" t="s">
        <v>1438</v>
      </c>
      <c r="D48" s="647"/>
      <c r="E48" s="647" t="s">
        <v>1439</v>
      </c>
      <c r="F48" s="647" t="s">
        <v>1440</v>
      </c>
      <c r="G48" s="647" t="s">
        <v>1441</v>
      </c>
      <c r="H48" s="647" t="s">
        <v>1442</v>
      </c>
      <c r="I48" s="647" t="s">
        <v>1443</v>
      </c>
    </row>
    <row r="49" spans="1:9" s="655" customFormat="1" ht="225">
      <c r="A49" s="646" t="s">
        <v>705</v>
      </c>
      <c r="B49" s="647" t="s">
        <v>71</v>
      </c>
      <c r="C49" s="647" t="s">
        <v>575</v>
      </c>
      <c r="D49" s="647"/>
      <c r="E49" s="647" t="s">
        <v>1444</v>
      </c>
      <c r="F49" s="647" t="s">
        <v>1445</v>
      </c>
      <c r="G49" s="647" t="s">
        <v>1446</v>
      </c>
      <c r="H49" s="647" t="s">
        <v>1447</v>
      </c>
      <c r="I49" s="647" t="s">
        <v>1448</v>
      </c>
    </row>
    <row r="50" spans="1:9" s="653" customFormat="1" ht="150">
      <c r="A50" s="828" t="s">
        <v>551</v>
      </c>
      <c r="B50" s="647" t="s">
        <v>553</v>
      </c>
      <c r="C50" s="647" t="s">
        <v>554</v>
      </c>
      <c r="D50" s="646"/>
      <c r="E50" s="647" t="s">
        <v>1454</v>
      </c>
      <c r="F50" s="647" t="s">
        <v>1455</v>
      </c>
      <c r="G50" s="647" t="s">
        <v>1456</v>
      </c>
      <c r="H50" s="647" t="s">
        <v>1457</v>
      </c>
      <c r="I50" s="647" t="s">
        <v>1458</v>
      </c>
    </row>
    <row r="51" spans="1:9" s="653" customFormat="1" ht="90">
      <c r="A51" s="830" t="s">
        <v>552</v>
      </c>
      <c r="B51" s="835" t="s">
        <v>1476</v>
      </c>
      <c r="C51" s="836" t="s">
        <v>1475</v>
      </c>
      <c r="D51" s="833"/>
      <c r="E51" s="832"/>
      <c r="F51" s="832"/>
      <c r="G51" s="832"/>
      <c r="H51" s="832"/>
      <c r="I51" s="832"/>
    </row>
    <row r="52" spans="1:9" s="653" customFormat="1" ht="165">
      <c r="A52" s="646" t="s">
        <v>701</v>
      </c>
      <c r="B52" s="647" t="s">
        <v>1484</v>
      </c>
      <c r="C52" s="837" t="s">
        <v>1919</v>
      </c>
      <c r="D52" s="646"/>
      <c r="E52" s="647" t="s">
        <v>1449</v>
      </c>
      <c r="F52" s="647" t="s">
        <v>1450</v>
      </c>
      <c r="G52" s="647" t="s">
        <v>1451</v>
      </c>
      <c r="H52" s="647" t="s">
        <v>1452</v>
      </c>
      <c r="I52" s="829" t="s">
        <v>1453</v>
      </c>
    </row>
    <row r="53" spans="1:9">
      <c r="A53" s="646"/>
      <c r="B53" s="647"/>
      <c r="C53" s="647">
        <f>COUNTIFS(C5:C52,"&lt;&gt;""")</f>
        <v>48</v>
      </c>
      <c r="D53" s="646"/>
      <c r="E53" s="647">
        <f>45 -COUNTBLANK(E5:E52)</f>
        <v>34</v>
      </c>
      <c r="F53" s="646"/>
      <c r="G53" s="646"/>
      <c r="H53" s="646"/>
      <c r="I53" s="646"/>
    </row>
  </sheetData>
  <mergeCells count="1">
    <mergeCell ref="D1:H1"/>
  </mergeCells>
  <pageMargins left="0.7" right="0.7" top="0.75" bottom="0.75" header="0.3" footer="0.3"/>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theme="9" tint="0.39997558519241921"/>
    <pageSetUpPr fitToPage="1"/>
  </sheetPr>
  <dimension ref="A1:M159"/>
  <sheetViews>
    <sheetView showGridLines="0" topLeftCell="A13" workbookViewId="0">
      <selection activeCell="E45" sqref="E45:M45"/>
    </sheetView>
  </sheetViews>
  <sheetFormatPr baseColWidth="10" defaultColWidth="5.85546875" defaultRowHeight="0" customHeight="1" zeroHeight="1"/>
  <cols>
    <col min="1" max="3" width="8.7109375" style="24" customWidth="1"/>
    <col min="4" max="4" width="12" style="24" customWidth="1"/>
    <col min="5" max="5" width="11.7109375" style="24" customWidth="1"/>
    <col min="6" max="6" width="15.28515625" style="25" customWidth="1"/>
    <col min="7" max="7" width="8.7109375" style="25" customWidth="1"/>
    <col min="8" max="8" width="6.85546875" style="25" customWidth="1"/>
    <col min="9" max="9" width="16.7109375" style="25" customWidth="1"/>
    <col min="10" max="10" width="6" style="25" customWidth="1"/>
    <col min="11" max="11" width="10.28515625" style="25" customWidth="1"/>
    <col min="12" max="12" width="7.28515625" style="25" customWidth="1"/>
    <col min="13" max="13" width="11.42578125" style="25" customWidth="1"/>
    <col min="14" max="16371" width="5.85546875" style="25"/>
    <col min="16372" max="16384" width="0.85546875" style="25" customWidth="1"/>
  </cols>
  <sheetData>
    <row r="1" spans="2:13" s="26" customFormat="1" ht="21.75" thickBot="1">
      <c r="B1" s="1679" t="s">
        <v>43</v>
      </c>
      <c r="C1" s="1679"/>
      <c r="D1" s="1679"/>
      <c r="E1" s="1679"/>
      <c r="F1" s="1679"/>
      <c r="G1" s="1679"/>
      <c r="H1" s="1679"/>
      <c r="I1" s="1679"/>
      <c r="J1" s="1679"/>
      <c r="K1" s="1679"/>
      <c r="L1" s="1679"/>
      <c r="M1" s="1679"/>
    </row>
    <row r="2" spans="2:13" s="26" customFormat="1" ht="13.5" customHeight="1" thickTop="1">
      <c r="B2" s="29"/>
      <c r="C2" s="29"/>
      <c r="D2" s="29"/>
      <c r="E2" s="29"/>
      <c r="F2" s="29"/>
      <c r="G2" s="29"/>
      <c r="H2" s="29"/>
      <c r="I2" s="29"/>
      <c r="J2" s="29"/>
      <c r="K2" s="29"/>
      <c r="L2" s="29"/>
      <c r="M2" s="29"/>
    </row>
    <row r="3" spans="2:13" s="26" customFormat="1" ht="13.5" customHeight="1">
      <c r="B3" s="1680" t="s">
        <v>31</v>
      </c>
      <c r="C3" s="1681"/>
      <c r="D3" s="1682"/>
      <c r="E3" s="1676" t="s">
        <v>30</v>
      </c>
      <c r="F3" s="1677"/>
      <c r="G3" s="1677"/>
      <c r="H3" s="1677"/>
      <c r="I3" s="1677"/>
      <c r="J3" s="1677"/>
      <c r="K3" s="1677"/>
      <c r="L3" s="1677"/>
      <c r="M3" s="1677"/>
    </row>
    <row r="4" spans="2:13" s="26" customFormat="1" ht="26.25" customHeight="1">
      <c r="B4" s="1674" t="s">
        <v>187</v>
      </c>
      <c r="C4" s="1675"/>
      <c r="D4" s="1678"/>
      <c r="E4" s="1674" t="s">
        <v>188</v>
      </c>
      <c r="F4" s="1675"/>
      <c r="G4" s="1675"/>
      <c r="H4" s="1675"/>
      <c r="I4" s="1675"/>
      <c r="J4" s="1675"/>
      <c r="K4" s="1675"/>
      <c r="L4" s="1675"/>
      <c r="M4" s="1675"/>
    </row>
    <row r="5" spans="2:13" s="26" customFormat="1" ht="24.95" customHeight="1">
      <c r="B5" s="1674" t="s">
        <v>130</v>
      </c>
      <c r="C5" s="1675"/>
      <c r="D5" s="1675"/>
      <c r="E5" s="1674" t="s">
        <v>131</v>
      </c>
      <c r="F5" s="1675"/>
      <c r="G5" s="1675"/>
      <c r="H5" s="1675"/>
      <c r="I5" s="1675"/>
      <c r="J5" s="1675"/>
      <c r="K5" s="1675"/>
      <c r="L5" s="1675"/>
      <c r="M5" s="1675"/>
    </row>
    <row r="6" spans="2:13" s="26" customFormat="1" ht="24.95" customHeight="1">
      <c r="B6" s="1674" t="s">
        <v>69</v>
      </c>
      <c r="C6" s="1675"/>
      <c r="D6" s="1675"/>
      <c r="E6" s="1674" t="s">
        <v>196</v>
      </c>
      <c r="F6" s="1675"/>
      <c r="G6" s="1675"/>
      <c r="H6" s="1675"/>
      <c r="I6" s="1675"/>
      <c r="J6" s="1675"/>
      <c r="K6" s="1675"/>
      <c r="L6" s="1675"/>
      <c r="M6" s="1675"/>
    </row>
    <row r="7" spans="2:13" s="26" customFormat="1" ht="42" customHeight="1">
      <c r="B7" s="1674" t="s">
        <v>133</v>
      </c>
      <c r="C7" s="1675"/>
      <c r="D7" s="1675"/>
      <c r="E7" s="1674" t="s">
        <v>132</v>
      </c>
      <c r="F7" s="1675"/>
      <c r="G7" s="1675"/>
      <c r="H7" s="1675"/>
      <c r="I7" s="1675"/>
      <c r="J7" s="1675"/>
      <c r="K7" s="1675"/>
      <c r="L7" s="1675"/>
      <c r="M7" s="1675"/>
    </row>
    <row r="8" spans="2:13" s="26" customFormat="1" ht="57.75" customHeight="1">
      <c r="B8" s="1674" t="s">
        <v>197</v>
      </c>
      <c r="C8" s="1675"/>
      <c r="D8" s="1675"/>
      <c r="E8" s="1674" t="s">
        <v>198</v>
      </c>
      <c r="F8" s="1675"/>
      <c r="G8" s="1675"/>
      <c r="H8" s="1675"/>
      <c r="I8" s="1675"/>
      <c r="J8" s="1675"/>
      <c r="K8" s="1675"/>
      <c r="L8" s="1675"/>
      <c r="M8" s="1675"/>
    </row>
    <row r="9" spans="2:13" s="26" customFormat="1" ht="42" customHeight="1">
      <c r="B9" s="1674" t="s">
        <v>189</v>
      </c>
      <c r="C9" s="1675"/>
      <c r="D9" s="1675"/>
      <c r="E9" s="1674" t="s">
        <v>190</v>
      </c>
      <c r="F9" s="1675"/>
      <c r="G9" s="1675"/>
      <c r="H9" s="1675"/>
      <c r="I9" s="1675"/>
      <c r="J9" s="1675"/>
      <c r="K9" s="1675"/>
      <c r="L9" s="1675"/>
      <c r="M9" s="1675"/>
    </row>
    <row r="10" spans="2:13" s="26" customFormat="1" ht="42" customHeight="1">
      <c r="B10" s="1674" t="s">
        <v>199</v>
      </c>
      <c r="C10" s="1675"/>
      <c r="D10" s="1675"/>
      <c r="E10" s="1674" t="s">
        <v>174</v>
      </c>
      <c r="F10" s="1675"/>
      <c r="G10" s="1675"/>
      <c r="H10" s="1675"/>
      <c r="I10" s="1675"/>
      <c r="J10" s="1675"/>
      <c r="K10" s="1675"/>
      <c r="L10" s="1675"/>
      <c r="M10" s="1675"/>
    </row>
    <row r="11" spans="2:13" s="26" customFormat="1" ht="24.95" customHeight="1">
      <c r="B11" s="1674" t="s">
        <v>135</v>
      </c>
      <c r="C11" s="1675"/>
      <c r="D11" s="1675"/>
      <c r="E11" s="1674" t="s">
        <v>134</v>
      </c>
      <c r="F11" s="1675"/>
      <c r="G11" s="1675"/>
      <c r="H11" s="1675"/>
      <c r="I11" s="1675"/>
      <c r="J11" s="1675"/>
      <c r="K11" s="1675"/>
      <c r="L11" s="1675"/>
      <c r="M11" s="1675"/>
    </row>
    <row r="12" spans="2:13" s="26" customFormat="1" ht="97.5" customHeight="1">
      <c r="B12" s="1674" t="s">
        <v>163</v>
      </c>
      <c r="C12" s="1675"/>
      <c r="D12" s="1675"/>
      <c r="E12" s="1674" t="s">
        <v>195</v>
      </c>
      <c r="F12" s="1675"/>
      <c r="G12" s="1675"/>
      <c r="H12" s="1675"/>
      <c r="I12" s="1675"/>
      <c r="J12" s="1675"/>
      <c r="K12" s="1675"/>
      <c r="L12" s="1675"/>
      <c r="M12" s="1675"/>
    </row>
    <row r="13" spans="2:13" s="26" customFormat="1" ht="64.5" customHeight="1">
      <c r="B13" s="1674" t="s">
        <v>164</v>
      </c>
      <c r="C13" s="1675"/>
      <c r="D13" s="1675"/>
      <c r="E13" s="1674" t="s">
        <v>165</v>
      </c>
      <c r="F13" s="1675"/>
      <c r="G13" s="1675"/>
      <c r="H13" s="1675"/>
      <c r="I13" s="1675"/>
      <c r="J13" s="1675"/>
      <c r="K13" s="1675"/>
      <c r="L13" s="1675"/>
      <c r="M13" s="1675"/>
    </row>
    <row r="14" spans="2:13" s="26" customFormat="1" ht="84" customHeight="1">
      <c r="B14" s="1674" t="s">
        <v>166</v>
      </c>
      <c r="C14" s="1675"/>
      <c r="D14" s="1675"/>
      <c r="E14" s="1674" t="s">
        <v>167</v>
      </c>
      <c r="F14" s="1675"/>
      <c r="G14" s="1675"/>
      <c r="H14" s="1675"/>
      <c r="I14" s="1675"/>
      <c r="J14" s="1675"/>
      <c r="K14" s="1675"/>
      <c r="L14" s="1675"/>
      <c r="M14" s="1675"/>
    </row>
    <row r="15" spans="2:13" s="26" customFormat="1" ht="24.95" customHeight="1">
      <c r="B15" s="1674" t="s">
        <v>0</v>
      </c>
      <c r="C15" s="1675"/>
      <c r="D15" s="1675"/>
      <c r="E15" s="1674" t="s">
        <v>136</v>
      </c>
      <c r="F15" s="1675"/>
      <c r="G15" s="1675"/>
      <c r="H15" s="1675"/>
      <c r="I15" s="1675"/>
      <c r="J15" s="1675"/>
      <c r="K15" s="1675"/>
      <c r="L15" s="1675"/>
      <c r="M15" s="1675"/>
    </row>
    <row r="16" spans="2:13" s="26" customFormat="1" ht="24.95" customHeight="1">
      <c r="B16" s="1674" t="s">
        <v>138</v>
      </c>
      <c r="C16" s="1675"/>
      <c r="D16" s="1675"/>
      <c r="E16" s="1674" t="s">
        <v>137</v>
      </c>
      <c r="F16" s="1675"/>
      <c r="G16" s="1675"/>
      <c r="H16" s="1675"/>
      <c r="I16" s="1675"/>
      <c r="J16" s="1675"/>
      <c r="K16" s="1675"/>
      <c r="L16" s="1675"/>
      <c r="M16" s="1675"/>
    </row>
    <row r="17" spans="2:13" s="26" customFormat="1" ht="24.95" customHeight="1">
      <c r="B17" s="1674" t="s">
        <v>139</v>
      </c>
      <c r="C17" s="1675"/>
      <c r="D17" s="1675"/>
      <c r="E17" s="1674" t="s">
        <v>140</v>
      </c>
      <c r="F17" s="1675"/>
      <c r="G17" s="1675"/>
      <c r="H17" s="1675"/>
      <c r="I17" s="1675"/>
      <c r="J17" s="1675"/>
      <c r="K17" s="1675"/>
      <c r="L17" s="1675"/>
      <c r="M17" s="1675"/>
    </row>
    <row r="18" spans="2:13" s="26" customFormat="1" ht="24.95" customHeight="1">
      <c r="B18" s="1674" t="s">
        <v>32</v>
      </c>
      <c r="C18" s="1675"/>
      <c r="D18" s="1675"/>
      <c r="E18" s="1674" t="s">
        <v>200</v>
      </c>
      <c r="F18" s="1675"/>
      <c r="G18" s="1675"/>
      <c r="H18" s="1675"/>
      <c r="I18" s="1675"/>
      <c r="J18" s="1675"/>
      <c r="K18" s="1675"/>
      <c r="L18" s="1675"/>
      <c r="M18" s="1675"/>
    </row>
    <row r="19" spans="2:13" s="26" customFormat="1" ht="86.25" customHeight="1">
      <c r="B19" s="1674" t="s">
        <v>247</v>
      </c>
      <c r="C19" s="1675"/>
      <c r="D19" s="1675"/>
      <c r="E19" s="1674" t="s">
        <v>202</v>
      </c>
      <c r="F19" s="1675"/>
      <c r="G19" s="1675"/>
      <c r="H19" s="1675"/>
      <c r="I19" s="1675"/>
      <c r="J19" s="1675"/>
      <c r="K19" s="1675"/>
      <c r="L19" s="1675"/>
      <c r="M19" s="1675"/>
    </row>
    <row r="20" spans="2:13" s="26" customFormat="1" ht="51" customHeight="1">
      <c r="B20" s="1674" t="s">
        <v>201</v>
      </c>
      <c r="C20" s="1675"/>
      <c r="D20" s="1675"/>
      <c r="E20" s="1674" t="s">
        <v>203</v>
      </c>
      <c r="F20" s="1675"/>
      <c r="G20" s="1675"/>
      <c r="H20" s="1675"/>
      <c r="I20" s="1675"/>
      <c r="J20" s="1675"/>
      <c r="K20" s="1675"/>
      <c r="L20" s="1675"/>
      <c r="M20" s="1675"/>
    </row>
    <row r="21" spans="2:13" s="26" customFormat="1" ht="25.5" customHeight="1">
      <c r="B21" s="1674" t="s">
        <v>204</v>
      </c>
      <c r="C21" s="1675"/>
      <c r="D21" s="1675"/>
      <c r="E21" s="1674" t="s">
        <v>206</v>
      </c>
      <c r="F21" s="1675"/>
      <c r="G21" s="1675"/>
      <c r="H21" s="1675"/>
      <c r="I21" s="1675"/>
      <c r="J21" s="1675"/>
      <c r="K21" s="1675"/>
      <c r="L21" s="1675"/>
      <c r="M21" s="1675"/>
    </row>
    <row r="22" spans="2:13" s="26" customFormat="1" ht="25.5" customHeight="1">
      <c r="B22" s="1674" t="s">
        <v>141</v>
      </c>
      <c r="C22" s="1675"/>
      <c r="D22" s="1675"/>
      <c r="E22" s="1674" t="s">
        <v>142</v>
      </c>
      <c r="F22" s="1675"/>
      <c r="G22" s="1675"/>
      <c r="H22" s="1675"/>
      <c r="I22" s="1675"/>
      <c r="J22" s="1675"/>
      <c r="K22" s="1675"/>
      <c r="L22" s="1675"/>
      <c r="M22" s="1675"/>
    </row>
    <row r="23" spans="2:13" s="26" customFormat="1" ht="45" customHeight="1">
      <c r="B23" s="1674" t="s">
        <v>205</v>
      </c>
      <c r="C23" s="1675"/>
      <c r="D23" s="1675"/>
      <c r="E23" s="1674" t="s">
        <v>207</v>
      </c>
      <c r="F23" s="1675"/>
      <c r="G23" s="1675"/>
      <c r="H23" s="1675"/>
      <c r="I23" s="1675"/>
      <c r="J23" s="1675"/>
      <c r="K23" s="1675"/>
      <c r="L23" s="1675"/>
      <c r="M23" s="1675"/>
    </row>
    <row r="24" spans="2:13" s="26" customFormat="1" ht="24.95" customHeight="1">
      <c r="B24" s="1674" t="s">
        <v>143</v>
      </c>
      <c r="C24" s="1675"/>
      <c r="D24" s="1675"/>
      <c r="E24" s="1674" t="s">
        <v>181</v>
      </c>
      <c r="F24" s="1675"/>
      <c r="G24" s="1675"/>
      <c r="H24" s="1675"/>
      <c r="I24" s="1675"/>
      <c r="J24" s="1675"/>
      <c r="K24" s="1675"/>
      <c r="L24" s="1675"/>
      <c r="M24" s="1675"/>
    </row>
    <row r="25" spans="2:13" s="26" customFormat="1" ht="59.25" customHeight="1">
      <c r="B25" s="1674" t="s">
        <v>208</v>
      </c>
      <c r="C25" s="1675"/>
      <c r="D25" s="1675"/>
      <c r="E25" s="1674" t="s">
        <v>209</v>
      </c>
      <c r="F25" s="1675"/>
      <c r="G25" s="1675"/>
      <c r="H25" s="1675"/>
      <c r="I25" s="1675"/>
      <c r="J25" s="1675"/>
      <c r="K25" s="1675"/>
      <c r="L25" s="1675"/>
      <c r="M25" s="1675"/>
    </row>
    <row r="26" spans="2:13" s="26" customFormat="1" ht="57" customHeight="1">
      <c r="B26" s="1674" t="s">
        <v>145</v>
      </c>
      <c r="C26" s="1675"/>
      <c r="D26" s="1675"/>
      <c r="E26" s="1674" t="s">
        <v>144</v>
      </c>
      <c r="F26" s="1675"/>
      <c r="G26" s="1675"/>
      <c r="H26" s="1675"/>
      <c r="I26" s="1675"/>
      <c r="J26" s="1675"/>
      <c r="K26" s="1675"/>
      <c r="L26" s="1675"/>
      <c r="M26" s="1675"/>
    </row>
    <row r="27" spans="2:13" s="26" customFormat="1" ht="25.5" customHeight="1">
      <c r="B27" s="1674" t="s">
        <v>191</v>
      </c>
      <c r="C27" s="1675"/>
      <c r="D27" s="1675"/>
      <c r="E27" s="1674" t="s">
        <v>192</v>
      </c>
      <c r="F27" s="1675"/>
      <c r="G27" s="1675"/>
      <c r="H27" s="1675"/>
      <c r="I27" s="1675"/>
      <c r="J27" s="1675"/>
      <c r="K27" s="1675"/>
      <c r="L27" s="1675"/>
      <c r="M27" s="1675"/>
    </row>
    <row r="28" spans="2:13" s="26" customFormat="1" ht="24.75" customHeight="1">
      <c r="B28" s="1674" t="s">
        <v>147</v>
      </c>
      <c r="C28" s="1675"/>
      <c r="D28" s="1675"/>
      <c r="E28" s="1674" t="s">
        <v>146</v>
      </c>
      <c r="F28" s="1675"/>
      <c r="G28" s="1675"/>
      <c r="H28" s="1675"/>
      <c r="I28" s="1675"/>
      <c r="J28" s="1675"/>
      <c r="K28" s="1675"/>
      <c r="L28" s="1675"/>
      <c r="M28" s="1675"/>
    </row>
    <row r="29" spans="2:13" s="26" customFormat="1" ht="24.75" customHeight="1">
      <c r="B29" s="1674" t="s">
        <v>186</v>
      </c>
      <c r="C29" s="1675"/>
      <c r="D29" s="1678"/>
      <c r="E29" s="1674" t="s">
        <v>185</v>
      </c>
      <c r="F29" s="1675"/>
      <c r="G29" s="1675"/>
      <c r="H29" s="1675"/>
      <c r="I29" s="1675"/>
      <c r="J29" s="1675"/>
      <c r="K29" s="1675"/>
      <c r="L29" s="1675"/>
      <c r="M29" s="1675"/>
    </row>
    <row r="30" spans="2:13" s="26" customFormat="1" ht="56.25" customHeight="1">
      <c r="B30" s="1674" t="s">
        <v>177</v>
      </c>
      <c r="C30" s="1675"/>
      <c r="D30" s="1678"/>
      <c r="E30" s="1674" t="s">
        <v>180</v>
      </c>
      <c r="F30" s="1675"/>
      <c r="G30" s="1675"/>
      <c r="H30" s="1675"/>
      <c r="I30" s="1675"/>
      <c r="J30" s="1675"/>
      <c r="K30" s="1675"/>
      <c r="L30" s="1675"/>
      <c r="M30" s="1675"/>
    </row>
    <row r="31" spans="2:13" s="26" customFormat="1" ht="25.5" customHeight="1">
      <c r="B31" s="1674" t="s">
        <v>178</v>
      </c>
      <c r="C31" s="1675"/>
      <c r="D31" s="1675"/>
      <c r="E31" s="1674" t="s">
        <v>179</v>
      </c>
      <c r="F31" s="1675"/>
      <c r="G31" s="1675"/>
      <c r="H31" s="1675"/>
      <c r="I31" s="1675"/>
      <c r="J31" s="1675"/>
      <c r="K31" s="1675"/>
      <c r="L31" s="1675"/>
      <c r="M31" s="1675"/>
    </row>
    <row r="32" spans="2:13" s="26" customFormat="1" ht="53.25" customHeight="1">
      <c r="B32" s="1674" t="s">
        <v>149</v>
      </c>
      <c r="C32" s="1675"/>
      <c r="D32" s="1675"/>
      <c r="E32" s="1674" t="s">
        <v>148</v>
      </c>
      <c r="F32" s="1675"/>
      <c r="G32" s="1675"/>
      <c r="H32" s="1675"/>
      <c r="I32" s="1675"/>
      <c r="J32" s="1675"/>
      <c r="K32" s="1675"/>
      <c r="L32" s="1675"/>
      <c r="M32" s="1675"/>
    </row>
    <row r="33" spans="2:13" s="26" customFormat="1" ht="25.5" customHeight="1">
      <c r="B33" s="1674" t="s">
        <v>151</v>
      </c>
      <c r="C33" s="1675"/>
      <c r="D33" s="1675"/>
      <c r="E33" s="1674" t="s">
        <v>150</v>
      </c>
      <c r="F33" s="1675"/>
      <c r="G33" s="1675"/>
      <c r="H33" s="1675"/>
      <c r="I33" s="1675"/>
      <c r="J33" s="1675"/>
      <c r="K33" s="1675"/>
      <c r="L33" s="1675"/>
      <c r="M33" s="1675"/>
    </row>
    <row r="34" spans="2:13" s="26" customFormat="1" ht="25.5" customHeight="1">
      <c r="B34" s="1674" t="s">
        <v>210</v>
      </c>
      <c r="C34" s="1675"/>
      <c r="D34" s="1675"/>
      <c r="E34" s="1674" t="s">
        <v>211</v>
      </c>
      <c r="F34" s="1675"/>
      <c r="G34" s="1675"/>
      <c r="H34" s="1675"/>
      <c r="I34" s="1675"/>
      <c r="J34" s="1675"/>
      <c r="K34" s="1675"/>
      <c r="L34" s="1675"/>
      <c r="M34" s="1675"/>
    </row>
    <row r="35" spans="2:13" s="26" customFormat="1" ht="25.5" customHeight="1">
      <c r="B35" s="1674" t="s">
        <v>153</v>
      </c>
      <c r="C35" s="1675"/>
      <c r="D35" s="1675"/>
      <c r="E35" s="1674" t="s">
        <v>152</v>
      </c>
      <c r="F35" s="1675"/>
      <c r="G35" s="1675"/>
      <c r="H35" s="1675"/>
      <c r="I35" s="1675"/>
      <c r="J35" s="1675"/>
      <c r="K35" s="1675"/>
      <c r="L35" s="1675"/>
      <c r="M35" s="1675"/>
    </row>
    <row r="36" spans="2:13" s="26" customFormat="1" ht="58.5" customHeight="1">
      <c r="B36" s="1674" t="s">
        <v>155</v>
      </c>
      <c r="C36" s="1675"/>
      <c r="D36" s="1675"/>
      <c r="E36" s="1674" t="s">
        <v>154</v>
      </c>
      <c r="F36" s="1675"/>
      <c r="G36" s="1675"/>
      <c r="H36" s="1675"/>
      <c r="I36" s="1675"/>
      <c r="J36" s="1675"/>
      <c r="K36" s="1675"/>
      <c r="L36" s="1675"/>
      <c r="M36" s="1675"/>
    </row>
    <row r="37" spans="2:13" s="26" customFormat="1" ht="108" customHeight="1">
      <c r="B37" s="1674" t="s">
        <v>168</v>
      </c>
      <c r="C37" s="1675"/>
      <c r="D37" s="1675"/>
      <c r="E37" s="1674" t="s">
        <v>194</v>
      </c>
      <c r="F37" s="1675"/>
      <c r="G37" s="1675"/>
      <c r="H37" s="1675"/>
      <c r="I37" s="1675"/>
      <c r="J37" s="1675"/>
      <c r="K37" s="1675"/>
      <c r="L37" s="1675"/>
      <c r="M37" s="1675"/>
    </row>
    <row r="38" spans="2:13" s="26" customFormat="1" ht="25.5" customHeight="1">
      <c r="B38" s="1674" t="s">
        <v>193</v>
      </c>
      <c r="C38" s="1675"/>
      <c r="D38" s="1675"/>
      <c r="E38" s="1674" t="s">
        <v>156</v>
      </c>
      <c r="F38" s="1675"/>
      <c r="G38" s="1675"/>
      <c r="H38" s="1675"/>
      <c r="I38" s="1675"/>
      <c r="J38" s="1675"/>
      <c r="K38" s="1675"/>
      <c r="L38" s="1675"/>
      <c r="M38" s="1675"/>
    </row>
    <row r="39" spans="2:13" s="26" customFormat="1" ht="38.25" customHeight="1">
      <c r="B39" s="1674" t="s">
        <v>72</v>
      </c>
      <c r="C39" s="1675"/>
      <c r="D39" s="1675"/>
      <c r="E39" s="1674" t="s">
        <v>157</v>
      </c>
      <c r="F39" s="1675"/>
      <c r="G39" s="1675"/>
      <c r="H39" s="1675"/>
      <c r="I39" s="1675"/>
      <c r="J39" s="1675"/>
      <c r="K39" s="1675"/>
      <c r="L39" s="1675"/>
      <c r="M39" s="1675"/>
    </row>
    <row r="40" spans="2:13" s="26" customFormat="1" ht="26.25" customHeight="1">
      <c r="B40" s="1674" t="s">
        <v>158</v>
      </c>
      <c r="C40" s="1675"/>
      <c r="D40" s="1675"/>
      <c r="E40" s="1674" t="s">
        <v>159</v>
      </c>
      <c r="F40" s="1675"/>
      <c r="G40" s="1675"/>
      <c r="H40" s="1675"/>
      <c r="I40" s="1675"/>
      <c r="J40" s="1675"/>
      <c r="K40" s="1675"/>
      <c r="L40" s="1675"/>
      <c r="M40" s="1675"/>
    </row>
    <row r="41" spans="2:13" s="26" customFormat="1" ht="45" customHeight="1">
      <c r="B41" s="1674" t="s">
        <v>175</v>
      </c>
      <c r="C41" s="1675"/>
      <c r="D41" s="1675"/>
      <c r="E41" s="1674" t="s">
        <v>176</v>
      </c>
      <c r="F41" s="1675"/>
      <c r="G41" s="1675"/>
      <c r="H41" s="1675"/>
      <c r="I41" s="1675"/>
      <c r="J41" s="1675"/>
      <c r="K41" s="1675"/>
      <c r="L41" s="1675"/>
      <c r="M41" s="1675"/>
    </row>
    <row r="42" spans="2:13" s="26" customFormat="1" ht="25.5" customHeight="1">
      <c r="B42" s="1674" t="s">
        <v>161</v>
      </c>
      <c r="C42" s="1675"/>
      <c r="D42" s="1675"/>
      <c r="E42" s="1674" t="s">
        <v>160</v>
      </c>
      <c r="F42" s="1675"/>
      <c r="G42" s="1675"/>
      <c r="H42" s="1675"/>
      <c r="I42" s="1675"/>
      <c r="J42" s="1675"/>
      <c r="K42" s="1675"/>
      <c r="L42" s="1675"/>
      <c r="M42" s="1675"/>
    </row>
    <row r="43" spans="2:13" s="26" customFormat="1" ht="25.5" customHeight="1">
      <c r="B43" s="1674" t="s">
        <v>170</v>
      </c>
      <c r="C43" s="1675"/>
      <c r="D43" s="1675"/>
      <c r="E43" s="1674" t="s">
        <v>173</v>
      </c>
      <c r="F43" s="1675"/>
      <c r="G43" s="1675"/>
      <c r="H43" s="1675"/>
      <c r="I43" s="1675"/>
      <c r="J43" s="1675"/>
      <c r="K43" s="1675"/>
      <c r="L43" s="1675"/>
      <c r="M43" s="1675"/>
    </row>
    <row r="44" spans="2:13" s="26" customFormat="1" ht="42.75" customHeight="1">
      <c r="B44" s="1674" t="s">
        <v>171</v>
      </c>
      <c r="C44" s="1675"/>
      <c r="D44" s="1675"/>
      <c r="E44" s="1674" t="s">
        <v>172</v>
      </c>
      <c r="F44" s="1675"/>
      <c r="G44" s="1675"/>
      <c r="H44" s="1675"/>
      <c r="I44" s="1675"/>
      <c r="J44" s="1675"/>
      <c r="K44" s="1675"/>
      <c r="L44" s="1675"/>
      <c r="M44" s="1675"/>
    </row>
    <row r="45" spans="2:13" s="26" customFormat="1" ht="94.5" customHeight="1">
      <c r="B45" s="1674" t="s">
        <v>169</v>
      </c>
      <c r="C45" s="1675"/>
      <c r="D45" s="1675"/>
      <c r="E45" s="1674" t="s">
        <v>162</v>
      </c>
      <c r="F45" s="1675"/>
      <c r="G45" s="1675"/>
      <c r="H45" s="1675"/>
      <c r="I45" s="1675"/>
      <c r="J45" s="1675"/>
      <c r="K45" s="1675"/>
      <c r="L45" s="1675"/>
      <c r="M45" s="1675"/>
    </row>
    <row r="46" spans="2:13" ht="47.25" customHeight="1">
      <c r="I46" s="44"/>
      <c r="J46" s="1683"/>
      <c r="K46" s="1683"/>
      <c r="L46" s="1683"/>
      <c r="M46" s="1683"/>
    </row>
    <row r="47" spans="2:13" ht="33.75" customHeight="1">
      <c r="I47" s="44"/>
      <c r="J47" s="1683"/>
      <c r="K47" s="1683"/>
      <c r="L47" s="1683"/>
      <c r="M47" s="1683"/>
    </row>
    <row r="48" spans="2:13" ht="33" customHeight="1">
      <c r="I48" s="45"/>
      <c r="J48" s="1683"/>
      <c r="K48" s="1683"/>
      <c r="L48" s="1683"/>
      <c r="M48" s="1683"/>
    </row>
    <row r="49" spans="2:8" ht="44.25" customHeight="1"/>
    <row r="50" spans="2:8" ht="12.75">
      <c r="B50" s="65"/>
      <c r="C50" s="65"/>
      <c r="D50" s="64"/>
      <c r="E50" s="64"/>
      <c r="F50" s="64"/>
      <c r="G50" s="64"/>
      <c r="H50" s="64"/>
    </row>
    <row r="51" spans="2:8" ht="12.75" customHeight="1"/>
    <row r="52" spans="2:8" ht="12.75" hidden="1" customHeight="1"/>
    <row r="53" spans="2:8" ht="12.75" hidden="1" customHeight="1"/>
    <row r="54" spans="2:8" ht="12.75" hidden="1" customHeight="1"/>
    <row r="55" spans="2:8" ht="12.75" hidden="1" customHeight="1"/>
    <row r="56" spans="2:8" ht="12.75" hidden="1" customHeight="1"/>
    <row r="57" spans="2:8" ht="12.75" hidden="1" customHeight="1"/>
    <row r="58" spans="2:8" ht="12.75" hidden="1" customHeight="1"/>
    <row r="59" spans="2:8" ht="12.75" hidden="1" customHeight="1"/>
    <row r="60" spans="2:8" ht="12.75" hidden="1" customHeight="1"/>
    <row r="61" spans="2:8" ht="12.75" hidden="1" customHeight="1"/>
    <row r="62" spans="2:8" ht="12.75" hidden="1" customHeight="1"/>
    <row r="63" spans="2:8" ht="12.75" hidden="1" customHeight="1"/>
    <row r="64" spans="2:8" ht="12.75" hidden="1" customHeight="1"/>
    <row r="65" ht="12.75" hidden="1" customHeight="1"/>
    <row r="66" ht="12.75" hidden="1" customHeight="1"/>
    <row r="67" ht="12.75" hidden="1" customHeight="1"/>
    <row r="68" ht="12.75" hidden="1" customHeight="1"/>
    <row r="69" ht="12.75" hidden="1" customHeight="1"/>
    <row r="70" ht="12.75" hidden="1" customHeight="1"/>
    <row r="71" ht="12.75" hidden="1" customHeight="1"/>
    <row r="72" ht="12.75" hidden="1" customHeight="1"/>
    <row r="73" ht="12.75" hidden="1" customHeight="1"/>
    <row r="74" ht="12.75" hidden="1" customHeight="1"/>
    <row r="75" ht="12.75" hidden="1" customHeight="1"/>
    <row r="76" ht="12.75" hidden="1" customHeight="1"/>
    <row r="77" ht="12.75" hidden="1" customHeight="1"/>
    <row r="78" ht="12.75" hidden="1" customHeight="1"/>
    <row r="79" ht="12.75" hidden="1" customHeight="1"/>
    <row r="80" ht="12.75" hidden="1" customHeight="1"/>
    <row r="81" ht="12.75" hidden="1" customHeight="1"/>
    <row r="82" ht="12.75" hidden="1" customHeight="1"/>
    <row r="83" ht="12.75" hidden="1" customHeight="1"/>
    <row r="84" ht="12.75" hidden="1" customHeight="1"/>
    <row r="85" ht="12.75" hidden="1" customHeight="1"/>
    <row r="86" ht="12.75" hidden="1" customHeight="1"/>
    <row r="87" ht="12.75" hidden="1" customHeight="1"/>
    <row r="88" ht="12.75" hidden="1" customHeight="1"/>
    <row r="89" ht="12.75" hidden="1" customHeight="1"/>
    <row r="90" ht="12.75" hidden="1" customHeight="1"/>
    <row r="91" ht="12.75" hidden="1" customHeight="1"/>
    <row r="92" ht="12.75" hidden="1" customHeight="1"/>
    <row r="93" ht="12.75" hidden="1" customHeight="1"/>
    <row r="94" ht="12.75" hidden="1" customHeight="1"/>
    <row r="95" ht="12.75" hidden="1" customHeight="1"/>
    <row r="96" ht="12.75" hidden="1" customHeight="1"/>
    <row r="97" ht="12.75" hidden="1" customHeight="1"/>
    <row r="98" ht="12.75" hidden="1" customHeight="1"/>
    <row r="99" ht="12.75" hidden="1" customHeight="1"/>
    <row r="100" ht="0" hidden="1" customHeight="1"/>
    <row r="101" ht="0" hidden="1" customHeight="1"/>
    <row r="102" ht="0" hidden="1" customHeight="1"/>
    <row r="103" ht="0" hidden="1" customHeight="1"/>
    <row r="104" ht="0" hidden="1" customHeight="1"/>
    <row r="105" ht="0" hidden="1" customHeight="1"/>
    <row r="106" ht="0" hidden="1" customHeight="1"/>
    <row r="107" ht="0" hidden="1" customHeight="1"/>
    <row r="108" ht="0" hidden="1" customHeight="1"/>
    <row r="109" ht="0" hidden="1" customHeight="1"/>
    <row r="110" ht="0" hidden="1" customHeight="1"/>
    <row r="111" ht="0" hidden="1" customHeight="1"/>
    <row r="112" ht="0" hidden="1" customHeight="1"/>
    <row r="113" ht="0" hidden="1" customHeight="1"/>
    <row r="114" ht="0" hidden="1" customHeight="1"/>
    <row r="115" ht="0" hidden="1" customHeight="1"/>
    <row r="116" ht="0" hidden="1" customHeight="1"/>
    <row r="117" ht="0" hidden="1" customHeight="1"/>
    <row r="118" ht="0" hidden="1" customHeight="1"/>
    <row r="119" ht="0" hidden="1" customHeight="1"/>
    <row r="120" ht="0" hidden="1" customHeight="1"/>
    <row r="121" ht="0" hidden="1" customHeight="1"/>
    <row r="122" ht="0" hidden="1" customHeight="1"/>
    <row r="123" ht="0" hidden="1" customHeight="1"/>
    <row r="124" ht="0" hidden="1" customHeight="1"/>
    <row r="125" ht="0" hidden="1" customHeight="1"/>
    <row r="126" ht="0" hidden="1" customHeight="1"/>
    <row r="127" ht="0" hidden="1" customHeight="1"/>
    <row r="128" ht="0" hidden="1" customHeight="1"/>
    <row r="129" ht="0" hidden="1" customHeight="1"/>
    <row r="130" ht="0" hidden="1" customHeight="1"/>
    <row r="131" ht="0" hidden="1" customHeight="1"/>
    <row r="132" ht="0" hidden="1" customHeight="1"/>
    <row r="133" ht="0" hidden="1" customHeight="1"/>
    <row r="134" ht="0" hidden="1" customHeight="1"/>
    <row r="135" ht="0" hidden="1" customHeight="1"/>
    <row r="136" ht="0" hidden="1" customHeight="1"/>
    <row r="137" ht="0" hidden="1" customHeight="1"/>
    <row r="138" ht="0" hidden="1" customHeight="1"/>
    <row r="139" ht="0" hidden="1" customHeight="1"/>
    <row r="140" ht="0" hidden="1" customHeight="1"/>
    <row r="141" ht="0" hidden="1" customHeight="1"/>
    <row r="142" ht="0" hidden="1" customHeight="1"/>
    <row r="143" ht="0" hidden="1" customHeight="1"/>
    <row r="144" ht="0" hidden="1" customHeight="1"/>
    <row r="145" ht="0" hidden="1" customHeight="1"/>
    <row r="146" ht="0" hidden="1" customHeight="1"/>
    <row r="147" ht="0" hidden="1" customHeight="1"/>
    <row r="148" ht="0" hidden="1" customHeight="1"/>
    <row r="149" ht="0" hidden="1" customHeight="1"/>
    <row r="150" ht="0" hidden="1" customHeight="1"/>
    <row r="151" ht="0" hidden="1" customHeight="1"/>
    <row r="152" ht="0" hidden="1" customHeight="1"/>
    <row r="153" ht="0" hidden="1" customHeight="1"/>
    <row r="154" ht="0" hidden="1" customHeight="1"/>
    <row r="155" ht="0" hidden="1" customHeight="1"/>
    <row r="156" ht="0" hidden="1" customHeight="1"/>
    <row r="157" ht="0" hidden="1" customHeight="1"/>
    <row r="158" ht="0" hidden="1" customHeight="1"/>
    <row r="159" ht="0" hidden="1" customHeight="1"/>
  </sheetData>
  <customSheetViews>
    <customSheetView guid="{0E0D9003-12DF-4E33-969D-E7E93BBD195D}" showPageBreaks="1" showGridLines="0" fitToPage="1" printArea="1" hiddenRows="1" topLeftCell="A34">
      <selection activeCell="E21" sqref="E21:M21"/>
      <pageMargins left="0.7" right="0.7" top="0.75" bottom="0.75" header="0.3" footer="0.3"/>
      <pageSetup paperSize="9" scale="65" fitToHeight="0" orientation="portrait"/>
      <headerFooter alignWithMargins="0">
        <oddFooter>&amp;L&amp;F
&amp;A&amp;C&amp;D&amp;RPage &amp;P / &amp;N</oddFooter>
      </headerFooter>
    </customSheetView>
  </customSheetViews>
  <mergeCells count="90">
    <mergeCell ref="J48:M48"/>
    <mergeCell ref="J46:M46"/>
    <mergeCell ref="J47:M47"/>
    <mergeCell ref="E28:M28"/>
    <mergeCell ref="E32:M32"/>
    <mergeCell ref="E33:M33"/>
    <mergeCell ref="E35:M35"/>
    <mergeCell ref="E36:M36"/>
    <mergeCell ref="E38:M38"/>
    <mergeCell ref="E39:M39"/>
    <mergeCell ref="E40:M40"/>
    <mergeCell ref="E29:M29"/>
    <mergeCell ref="E37:M37"/>
    <mergeCell ref="E42:M42"/>
    <mergeCell ref="E30:M30"/>
    <mergeCell ref="B45:D45"/>
    <mergeCell ref="E45:M45"/>
    <mergeCell ref="B6:D6"/>
    <mergeCell ref="B17:D17"/>
    <mergeCell ref="B40:D40"/>
    <mergeCell ref="B29:D29"/>
    <mergeCell ref="B9:D9"/>
    <mergeCell ref="E9:M9"/>
    <mergeCell ref="B27:D27"/>
    <mergeCell ref="E27:M27"/>
    <mergeCell ref="B39:D39"/>
    <mergeCell ref="B24:D24"/>
    <mergeCell ref="B18:D18"/>
    <mergeCell ref="B15:D15"/>
    <mergeCell ref="B33:D33"/>
    <mergeCell ref="B35:D35"/>
    <mergeCell ref="B1:M1"/>
    <mergeCell ref="B3:D3"/>
    <mergeCell ref="B5:D5"/>
    <mergeCell ref="E5:M5"/>
    <mergeCell ref="B42:D42"/>
    <mergeCell ref="B4:D4"/>
    <mergeCell ref="E4:M4"/>
    <mergeCell ref="B11:D11"/>
    <mergeCell ref="B22:D22"/>
    <mergeCell ref="E24:M24"/>
    <mergeCell ref="E26:M26"/>
    <mergeCell ref="E16:M16"/>
    <mergeCell ref="B12:D12"/>
    <mergeCell ref="B14:D14"/>
    <mergeCell ref="B13:D13"/>
    <mergeCell ref="B32:D32"/>
    <mergeCell ref="B44:D44"/>
    <mergeCell ref="E44:M44"/>
    <mergeCell ref="B43:D43"/>
    <mergeCell ref="E43:M43"/>
    <mergeCell ref="B28:D28"/>
    <mergeCell ref="B36:D36"/>
    <mergeCell ref="B37:D37"/>
    <mergeCell ref="B30:D30"/>
    <mergeCell ref="B41:D41"/>
    <mergeCell ref="E41:M41"/>
    <mergeCell ref="B38:D38"/>
    <mergeCell ref="B31:D31"/>
    <mergeCell ref="E31:M31"/>
    <mergeCell ref="E3:M3"/>
    <mergeCell ref="E6:M6"/>
    <mergeCell ref="E7:M7"/>
    <mergeCell ref="E11:M11"/>
    <mergeCell ref="E15:M15"/>
    <mergeCell ref="E14:M14"/>
    <mergeCell ref="E12:M12"/>
    <mergeCell ref="E13:M13"/>
    <mergeCell ref="E17:M17"/>
    <mergeCell ref="E18:M18"/>
    <mergeCell ref="E22:M22"/>
    <mergeCell ref="B7:D7"/>
    <mergeCell ref="B8:D8"/>
    <mergeCell ref="E8:M8"/>
    <mergeCell ref="B10:D10"/>
    <mergeCell ref="E10:M10"/>
    <mergeCell ref="B19:D19"/>
    <mergeCell ref="E19:M19"/>
    <mergeCell ref="B20:D20"/>
    <mergeCell ref="E20:M20"/>
    <mergeCell ref="B21:D21"/>
    <mergeCell ref="E21:M21"/>
    <mergeCell ref="B16:D16"/>
    <mergeCell ref="E23:M23"/>
    <mergeCell ref="B25:D25"/>
    <mergeCell ref="E25:M25"/>
    <mergeCell ref="B34:D34"/>
    <mergeCell ref="E34:M34"/>
    <mergeCell ref="B26:D26"/>
    <mergeCell ref="B23:D23"/>
  </mergeCells>
  <pageMargins left="0.78740157480314965" right="0.78740157480314965" top="0.98425196850393704" bottom="0.98425196850393704" header="0.51181102362204722" footer="0.51181102362204722"/>
  <pageSetup paperSize="9" scale="65" fitToHeight="0" orientation="portrait" r:id="rId1"/>
  <headerFooter alignWithMargins="0">
    <oddFooter>&amp;L&amp;F
&amp;A&amp;C&amp;D&amp;RPage &amp;P /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tint="-0.499984740745262"/>
  </sheetPr>
  <dimension ref="A1:AG108"/>
  <sheetViews>
    <sheetView topLeftCell="A85" workbookViewId="0">
      <selection activeCell="C18" sqref="C18"/>
    </sheetView>
  </sheetViews>
  <sheetFormatPr baseColWidth="10" defaultRowHeight="12.75"/>
  <cols>
    <col min="1" max="1" width="41.140625" customWidth="1"/>
    <col min="3" max="3" width="4.42578125" bestFit="1" customWidth="1"/>
    <col min="4" max="4" width="4.7109375" bestFit="1" customWidth="1"/>
    <col min="5" max="5" width="3" customWidth="1"/>
    <col min="6" max="6" width="2.85546875" customWidth="1"/>
    <col min="7" max="7" width="2.7109375" customWidth="1"/>
    <col min="8" max="12" width="2.42578125" customWidth="1"/>
    <col min="13" max="13" width="8.140625" customWidth="1"/>
    <col min="14" max="14" width="7.28515625" bestFit="1" customWidth="1"/>
    <col min="15" max="18" width="7.28515625" customWidth="1"/>
    <col min="26" max="26" width="24" customWidth="1"/>
  </cols>
  <sheetData>
    <row r="1" spans="1:33">
      <c r="A1" s="134" t="s">
        <v>233</v>
      </c>
    </row>
    <row r="2" spans="1:33">
      <c r="A2" s="2" t="s">
        <v>212</v>
      </c>
    </row>
    <row r="3" spans="1:33">
      <c r="A3" s="2" t="s">
        <v>214</v>
      </c>
    </row>
    <row r="5" spans="1:33">
      <c r="A5" s="134" t="s">
        <v>248</v>
      </c>
    </row>
    <row r="6" spans="1:33">
      <c r="A6" s="134" t="s">
        <v>257</v>
      </c>
    </row>
    <row r="7" spans="1:33">
      <c r="A7" s="2" t="s">
        <v>249</v>
      </c>
    </row>
    <row r="8" spans="1:33">
      <c r="A8" s="2" t="s">
        <v>250</v>
      </c>
    </row>
    <row r="9" spans="1:33">
      <c r="A9" s="2" t="s">
        <v>251</v>
      </c>
    </row>
    <row r="11" spans="1:33">
      <c r="A11" s="134" t="s">
        <v>252</v>
      </c>
      <c r="Z11" s="195"/>
      <c r="AA11" s="195"/>
      <c r="AB11" s="306"/>
      <c r="AC11" s="306"/>
      <c r="AD11" s="195"/>
      <c r="AE11" s="195"/>
      <c r="AF11" s="195"/>
      <c r="AG11" s="195"/>
    </row>
    <row r="12" spans="1:33">
      <c r="A12" t="s">
        <v>253</v>
      </c>
      <c r="Z12" s="195"/>
      <c r="AA12" s="195"/>
      <c r="AB12" s="306"/>
      <c r="AC12" s="306"/>
      <c r="AD12" s="195"/>
      <c r="AE12" s="195"/>
      <c r="AF12" s="195"/>
      <c r="AG12" s="195"/>
    </row>
    <row r="13" spans="1:33">
      <c r="A13" t="s">
        <v>254</v>
      </c>
      <c r="Z13" s="195"/>
      <c r="AA13" s="195"/>
      <c r="AB13" s="306"/>
      <c r="AC13" s="306"/>
      <c r="AD13" s="195"/>
      <c r="AE13" s="195"/>
      <c r="AF13" s="195"/>
      <c r="AG13" s="195"/>
    </row>
    <row r="14" spans="1:33">
      <c r="A14" t="s">
        <v>256</v>
      </c>
      <c r="Z14" s="195"/>
      <c r="AA14" s="195"/>
      <c r="AB14" s="306"/>
      <c r="AC14" s="306"/>
      <c r="AD14" s="195"/>
      <c r="AE14" s="195"/>
      <c r="AF14" s="195"/>
      <c r="AG14" s="195"/>
    </row>
    <row r="15" spans="1:33">
      <c r="A15" t="s">
        <v>255</v>
      </c>
      <c r="Z15" s="195"/>
      <c r="AA15" s="195"/>
      <c r="AB15" s="306"/>
      <c r="AC15" s="306"/>
      <c r="AD15" s="195"/>
      <c r="AE15" s="195"/>
      <c r="AF15" s="195"/>
      <c r="AG15" s="195"/>
    </row>
    <row r="16" spans="1:33">
      <c r="Z16" s="195"/>
      <c r="AA16" s="195"/>
      <c r="AB16" s="306"/>
      <c r="AC16" s="306"/>
      <c r="AD16" s="195"/>
      <c r="AE16" s="195"/>
      <c r="AF16" s="195"/>
      <c r="AG16" s="195"/>
    </row>
    <row r="17" spans="1:33">
      <c r="A17" s="134" t="s">
        <v>262</v>
      </c>
      <c r="Z17" s="195"/>
      <c r="AA17" s="195"/>
      <c r="AB17" s="306"/>
      <c r="AC17" s="306"/>
      <c r="AD17" s="195"/>
      <c r="AE17" s="195"/>
      <c r="AF17" s="195"/>
      <c r="AG17" s="195"/>
    </row>
    <row r="18" spans="1:33">
      <c r="A18" t="s">
        <v>263</v>
      </c>
      <c r="Z18" s="195"/>
      <c r="AA18" s="195"/>
      <c r="AB18" s="306"/>
      <c r="AC18" s="306"/>
      <c r="AD18" s="195"/>
      <c r="AE18" s="195"/>
      <c r="AF18" s="195"/>
      <c r="AG18" s="195"/>
    </row>
    <row r="19" spans="1:33">
      <c r="A19" t="s">
        <v>264</v>
      </c>
      <c r="Z19" s="195"/>
      <c r="AA19" s="195"/>
      <c r="AB19" s="306"/>
      <c r="AC19" s="306"/>
      <c r="AD19" s="195"/>
      <c r="AE19" s="195"/>
      <c r="AF19" s="195"/>
      <c r="AG19" s="195"/>
    </row>
    <row r="20" spans="1:33">
      <c r="A20" s="2" t="s">
        <v>604</v>
      </c>
      <c r="Z20" s="195"/>
      <c r="AA20" s="195"/>
      <c r="AB20" s="306"/>
      <c r="AC20" s="306"/>
      <c r="AD20" s="195"/>
      <c r="AE20" s="195"/>
      <c r="AF20" s="195"/>
      <c r="AG20" s="195"/>
    </row>
    <row r="21" spans="1:33">
      <c r="A21" s="2" t="s">
        <v>605</v>
      </c>
      <c r="Z21" s="195"/>
      <c r="AA21" s="195"/>
      <c r="AB21" s="306"/>
      <c r="AC21" s="306"/>
      <c r="AD21" s="195"/>
      <c r="AE21" s="195"/>
      <c r="AF21" s="195"/>
      <c r="AG21" s="195"/>
    </row>
    <row r="22" spans="1:33">
      <c r="A22" s="2" t="s">
        <v>606</v>
      </c>
      <c r="C22" s="145"/>
      <c r="D22" s="145"/>
      <c r="Z22" s="195"/>
      <c r="AA22" s="195"/>
      <c r="AB22" s="306"/>
      <c r="AC22" s="306"/>
      <c r="AD22" s="195"/>
      <c r="AE22" s="195"/>
      <c r="AF22" s="195"/>
      <c r="AG22" s="195"/>
    </row>
    <row r="23" spans="1:33">
      <c r="A23" s="149"/>
      <c r="B23" s="149"/>
      <c r="C23" s="159"/>
      <c r="D23" s="159"/>
      <c r="E23" s="159"/>
      <c r="F23" s="159"/>
      <c r="G23" s="159"/>
      <c r="H23" s="159"/>
      <c r="I23" s="159"/>
      <c r="J23" s="159"/>
      <c r="K23" s="159"/>
      <c r="L23" s="159"/>
      <c r="Z23" s="195"/>
      <c r="AA23" s="195"/>
      <c r="AB23" s="306"/>
      <c r="AC23" s="306"/>
      <c r="AD23" s="195"/>
      <c r="AE23" s="195"/>
      <c r="AF23" s="195"/>
      <c r="AG23" s="195"/>
    </row>
    <row r="24" spans="1:33" ht="25.5" customHeight="1">
      <c r="A24" s="1048" t="s">
        <v>2260</v>
      </c>
      <c r="B24" s="306"/>
      <c r="C24" s="1048"/>
      <c r="D24" s="1048"/>
      <c r="E24" s="1048"/>
      <c r="F24" s="1048"/>
      <c r="G24" s="1048"/>
      <c r="H24" s="1048"/>
      <c r="I24" s="1049"/>
      <c r="J24" s="1049"/>
      <c r="K24" s="1049"/>
      <c r="L24" s="1049"/>
      <c r="M24" s="923"/>
      <c r="N24" s="1684"/>
      <c r="O24" s="1684"/>
      <c r="P24" s="1048"/>
      <c r="Q24" s="1048"/>
      <c r="R24" s="1048"/>
      <c r="S24" s="134"/>
      <c r="T24" s="1052"/>
      <c r="U24" s="1052"/>
      <c r="V24" s="1052"/>
      <c r="W24" s="1052"/>
      <c r="X24" s="1052"/>
      <c r="Y24" s="1052"/>
      <c r="Z24" s="195"/>
      <c r="AA24" s="195"/>
      <c r="AB24" s="306"/>
      <c r="AC24" s="306"/>
      <c r="AD24" s="195"/>
      <c r="AE24" s="195"/>
      <c r="AF24" s="195"/>
      <c r="AG24" s="195"/>
    </row>
    <row r="25" spans="1:33">
      <c r="A25" s="1441"/>
      <c r="B25" s="195" t="s">
        <v>2261</v>
      </c>
      <c r="C25" s="306" t="s">
        <v>2262</v>
      </c>
      <c r="D25" s="306"/>
      <c r="E25" s="195"/>
      <c r="F25" s="195"/>
      <c r="G25" s="195"/>
      <c r="H25" s="195"/>
      <c r="I25" s="195"/>
      <c r="J25" s="195"/>
      <c r="K25" s="195"/>
      <c r="L25" s="195"/>
      <c r="M25" s="1050"/>
      <c r="N25" s="306"/>
      <c r="O25" s="306"/>
      <c r="P25" s="306"/>
      <c r="Q25" s="1051"/>
      <c r="R25" s="1051"/>
      <c r="T25" s="1052"/>
      <c r="U25" s="1052"/>
      <c r="V25" s="1052"/>
      <c r="W25" s="1052"/>
      <c r="X25" s="1052"/>
      <c r="Y25" s="1052"/>
      <c r="Z25" s="195"/>
      <c r="AA25" s="195"/>
      <c r="AB25" s="306"/>
      <c r="AC25" s="306"/>
      <c r="AD25" s="195"/>
      <c r="AE25" s="195"/>
      <c r="AF25" s="195"/>
      <c r="AG25" s="195"/>
    </row>
    <row r="26" spans="1:33">
      <c r="A26" s="195"/>
      <c r="B26" s="195">
        <v>16</v>
      </c>
      <c r="C26" s="306">
        <v>4</v>
      </c>
      <c r="D26" s="306"/>
      <c r="E26" s="195"/>
      <c r="F26" s="195"/>
      <c r="G26" s="195"/>
      <c r="H26" s="195"/>
      <c r="I26" s="195"/>
      <c r="J26" s="195"/>
      <c r="K26" s="195"/>
      <c r="L26" s="195"/>
      <c r="M26" s="1050"/>
      <c r="N26" s="306"/>
      <c r="O26" s="306"/>
      <c r="P26" s="306"/>
      <c r="Q26" s="1051"/>
      <c r="R26" s="1051"/>
      <c r="T26" s="1052"/>
      <c r="U26" s="1052"/>
      <c r="V26" s="1052"/>
      <c r="W26" s="1052"/>
      <c r="X26" s="1052"/>
      <c r="Y26" s="1052"/>
    </row>
    <row r="27" spans="1:33">
      <c r="A27" s="195"/>
      <c r="B27" s="195">
        <v>12</v>
      </c>
      <c r="C27" s="306">
        <v>4</v>
      </c>
      <c r="D27" s="306"/>
      <c r="E27" s="195"/>
      <c r="F27" s="195"/>
      <c r="G27" s="195"/>
      <c r="H27" s="195"/>
      <c r="I27" s="195"/>
      <c r="J27" s="195"/>
      <c r="K27" s="195"/>
      <c r="L27" s="195"/>
      <c r="M27" s="1050"/>
      <c r="N27" s="306"/>
      <c r="O27" s="306"/>
      <c r="P27" s="306"/>
      <c r="Q27" s="1051"/>
      <c r="R27" s="1051"/>
      <c r="T27" s="1052"/>
      <c r="U27" s="1052"/>
      <c r="V27" s="1052"/>
      <c r="W27" s="1052"/>
      <c r="X27" s="1052"/>
      <c r="Y27" s="1052"/>
    </row>
    <row r="28" spans="1:33">
      <c r="A28" s="195"/>
      <c r="B28" s="195">
        <v>9</v>
      </c>
      <c r="C28" s="306">
        <v>3</v>
      </c>
      <c r="D28" s="306"/>
      <c r="E28" s="195"/>
      <c r="F28" s="195"/>
      <c r="G28" s="195"/>
      <c r="H28" s="195"/>
      <c r="I28" s="195"/>
      <c r="J28" s="195"/>
      <c r="K28" s="195"/>
      <c r="L28" s="195"/>
      <c r="M28" s="1050"/>
      <c r="N28" s="306"/>
      <c r="O28" s="306"/>
      <c r="P28" s="306"/>
      <c r="Q28" s="306"/>
      <c r="R28" s="306"/>
      <c r="T28" s="1052"/>
      <c r="U28" s="1052"/>
      <c r="V28" s="1052"/>
      <c r="W28" s="1052"/>
      <c r="X28" s="1052"/>
      <c r="Y28" s="1052"/>
    </row>
    <row r="29" spans="1:33">
      <c r="A29" s="195"/>
      <c r="B29" s="195">
        <v>8</v>
      </c>
      <c r="C29" s="306">
        <v>3</v>
      </c>
      <c r="D29" s="306"/>
      <c r="E29" s="195"/>
      <c r="F29" s="195"/>
      <c r="G29" s="195"/>
      <c r="H29" s="195"/>
      <c r="I29" s="195"/>
      <c r="J29" s="195"/>
      <c r="K29" s="195"/>
      <c r="L29" s="195"/>
      <c r="M29" s="1050"/>
      <c r="N29" s="306"/>
      <c r="O29" s="306"/>
      <c r="P29" s="306"/>
      <c r="Q29" s="306"/>
      <c r="R29" s="306"/>
      <c r="T29" s="1052"/>
      <c r="U29" s="1052"/>
      <c r="V29" s="1052"/>
      <c r="W29" s="1052"/>
      <c r="X29" s="1052"/>
      <c r="Y29" s="1052"/>
    </row>
    <row r="30" spans="1:33">
      <c r="A30" s="195"/>
      <c r="B30" s="195">
        <v>6</v>
      </c>
      <c r="C30" s="306">
        <v>2</v>
      </c>
      <c r="D30" s="306"/>
      <c r="E30" s="195"/>
      <c r="F30" s="195"/>
      <c r="G30" s="195"/>
      <c r="H30" s="195"/>
      <c r="I30" s="195"/>
      <c r="J30" s="195"/>
      <c r="K30" s="195"/>
      <c r="L30" s="195"/>
      <c r="M30" s="1050"/>
      <c r="N30" s="306"/>
      <c r="O30" s="306"/>
      <c r="P30" s="306"/>
      <c r="Q30" s="306"/>
      <c r="R30" s="306"/>
      <c r="T30" s="1052"/>
      <c r="U30" s="1052"/>
      <c r="V30" s="1052"/>
      <c r="W30" s="1052"/>
      <c r="X30" s="1052"/>
      <c r="Y30" s="1052"/>
    </row>
    <row r="31" spans="1:33">
      <c r="A31" s="195"/>
      <c r="B31" s="195">
        <v>4</v>
      </c>
      <c r="C31" s="306">
        <v>2</v>
      </c>
      <c r="D31" s="306"/>
      <c r="E31" s="195"/>
      <c r="F31" s="195"/>
      <c r="G31" s="195"/>
      <c r="H31" s="195"/>
      <c r="I31" s="195"/>
      <c r="J31" s="195"/>
      <c r="K31" s="195"/>
      <c r="L31" s="195"/>
      <c r="M31" s="1050"/>
      <c r="N31" s="306"/>
      <c r="O31" s="306"/>
      <c r="P31" s="306"/>
      <c r="Q31" s="306"/>
      <c r="R31" s="306"/>
      <c r="T31" s="1052"/>
      <c r="U31" s="1052"/>
      <c r="V31" s="1052"/>
      <c r="W31" s="1052"/>
      <c r="X31" s="1052"/>
      <c r="Y31" s="1052"/>
    </row>
    <row r="32" spans="1:33">
      <c r="A32" s="195"/>
      <c r="B32" s="195">
        <v>3</v>
      </c>
      <c r="C32" s="306">
        <v>1</v>
      </c>
      <c r="D32" s="306"/>
      <c r="E32" s="195"/>
      <c r="F32" s="195"/>
      <c r="G32" s="195"/>
      <c r="H32" s="195"/>
      <c r="I32" s="195"/>
      <c r="J32" s="195"/>
      <c r="K32" s="195"/>
      <c r="L32" s="195"/>
      <c r="M32" s="1050"/>
      <c r="N32" s="306"/>
      <c r="O32" s="306"/>
      <c r="P32" s="306"/>
      <c r="Q32" s="306"/>
      <c r="R32" s="306"/>
      <c r="T32" s="1052"/>
      <c r="U32" s="1052"/>
      <c r="V32" s="1052"/>
      <c r="W32" s="1052"/>
      <c r="X32" s="1052"/>
      <c r="Y32" s="1052"/>
    </row>
    <row r="33" spans="1:25">
      <c r="A33" s="195"/>
      <c r="B33" s="195">
        <v>2</v>
      </c>
      <c r="C33" s="306">
        <v>1</v>
      </c>
      <c r="D33" s="306"/>
      <c r="E33" s="195"/>
      <c r="F33" s="195"/>
      <c r="G33" s="195"/>
      <c r="H33" s="195"/>
      <c r="I33" s="195"/>
      <c r="J33" s="195"/>
      <c r="K33" s="195"/>
      <c r="L33" s="195"/>
      <c r="M33" s="1050"/>
      <c r="N33" s="306"/>
      <c r="O33" s="306"/>
      <c r="P33" s="306"/>
      <c r="Q33" s="306"/>
      <c r="R33" s="306"/>
      <c r="T33" s="1052"/>
      <c r="U33" s="1052"/>
      <c r="V33" s="1052"/>
      <c r="W33" s="1052"/>
      <c r="X33" s="1052"/>
      <c r="Y33" s="1052"/>
    </row>
    <row r="34" spans="1:25">
      <c r="A34" s="195"/>
      <c r="B34" s="195">
        <v>1</v>
      </c>
      <c r="C34" s="306">
        <v>1</v>
      </c>
      <c r="D34" s="306"/>
      <c r="E34" s="195"/>
      <c r="F34" s="195"/>
      <c r="G34" s="195"/>
      <c r="H34" s="195"/>
      <c r="I34" s="195"/>
      <c r="J34" s="195"/>
      <c r="K34" s="195"/>
      <c r="L34" s="195"/>
      <c r="M34" s="1050"/>
      <c r="N34" s="306"/>
      <c r="O34" s="306"/>
      <c r="P34" s="306"/>
      <c r="Q34" s="306"/>
      <c r="R34" s="306"/>
      <c r="T34" s="1052"/>
      <c r="U34" s="1052"/>
      <c r="V34" s="1052"/>
      <c r="W34" s="1052"/>
      <c r="X34" s="1052"/>
      <c r="Y34" s="1052"/>
    </row>
    <row r="35" spans="1:25">
      <c r="A35" s="195"/>
      <c r="B35" s="195"/>
      <c r="C35" s="306"/>
      <c r="D35" s="306"/>
      <c r="E35" s="195"/>
      <c r="F35" s="195"/>
      <c r="G35" s="195"/>
      <c r="H35" s="195"/>
      <c r="I35" s="195"/>
      <c r="J35" s="195"/>
      <c r="K35" s="195"/>
      <c r="L35" s="195"/>
      <c r="M35" s="1050"/>
      <c r="N35" s="306"/>
      <c r="O35" s="306"/>
      <c r="P35" s="306"/>
      <c r="Q35" s="306"/>
      <c r="R35" s="306"/>
      <c r="T35" s="1052"/>
      <c r="U35" s="1052"/>
      <c r="V35" s="1052"/>
      <c r="W35" s="1052"/>
      <c r="X35" s="1052"/>
      <c r="Y35" s="1052"/>
    </row>
    <row r="36" spans="1:25">
      <c r="A36" s="195"/>
      <c r="B36" s="195"/>
      <c r="C36" s="306"/>
      <c r="D36" s="306"/>
      <c r="E36" s="195"/>
      <c r="F36" s="195"/>
      <c r="G36" s="195"/>
      <c r="H36" s="195"/>
      <c r="I36" s="195"/>
      <c r="J36" s="195"/>
      <c r="K36" s="195"/>
      <c r="L36" s="195"/>
      <c r="M36" s="1050"/>
      <c r="N36" s="306"/>
      <c r="O36" s="306"/>
      <c r="P36" s="306"/>
      <c r="Q36" s="306"/>
      <c r="R36" s="306"/>
      <c r="T36" s="1052"/>
      <c r="U36" s="1052"/>
      <c r="V36" s="1052"/>
      <c r="W36" s="1052"/>
      <c r="X36" s="1052"/>
      <c r="Y36" s="1052"/>
    </row>
    <row r="37" spans="1:25">
      <c r="A37" s="195"/>
      <c r="B37" s="195"/>
      <c r="C37" s="306"/>
      <c r="D37" s="306"/>
      <c r="E37" s="195"/>
      <c r="F37" s="195"/>
      <c r="G37" s="195"/>
      <c r="H37" s="195"/>
      <c r="I37" s="195"/>
      <c r="J37" s="195"/>
      <c r="K37" s="195"/>
      <c r="L37" s="195"/>
      <c r="M37" s="1050"/>
      <c r="N37" s="306"/>
      <c r="O37" s="306"/>
      <c r="P37" s="306"/>
      <c r="Q37" s="306"/>
      <c r="R37" s="306"/>
      <c r="T37" s="1052"/>
      <c r="U37" s="1052"/>
      <c r="V37" s="1052"/>
      <c r="W37" s="1052"/>
      <c r="X37" s="1052"/>
      <c r="Y37" s="1052"/>
    </row>
    <row r="38" spans="1:25">
      <c r="A38" s="195"/>
      <c r="B38" s="195"/>
      <c r="C38" s="306"/>
      <c r="D38" s="306"/>
      <c r="E38" s="195"/>
      <c r="F38" s="195"/>
      <c r="G38" s="195"/>
      <c r="H38" s="195"/>
      <c r="I38" s="195"/>
      <c r="J38" s="195"/>
      <c r="K38" s="195"/>
      <c r="L38" s="195"/>
      <c r="M38" s="1050"/>
      <c r="N38" s="306"/>
      <c r="O38" s="306"/>
      <c r="P38" s="306"/>
      <c r="Q38" s="306"/>
      <c r="R38" s="306"/>
      <c r="T38" s="1052"/>
      <c r="U38" s="1052"/>
      <c r="V38" s="1052"/>
      <c r="W38" s="1052"/>
      <c r="X38" s="1052"/>
      <c r="Y38" s="1052"/>
    </row>
    <row r="39" spans="1:25">
      <c r="A39" s="195"/>
      <c r="B39" s="195"/>
      <c r="C39" s="306"/>
      <c r="D39" s="306"/>
      <c r="E39" s="195"/>
      <c r="F39" s="195"/>
      <c r="G39" s="195"/>
      <c r="H39" s="195"/>
      <c r="I39" s="195"/>
      <c r="J39" s="195"/>
      <c r="K39" s="195"/>
      <c r="L39" s="195"/>
      <c r="M39" s="1050"/>
      <c r="N39" s="306"/>
      <c r="O39" s="306"/>
      <c r="P39" s="306"/>
      <c r="Q39" s="306"/>
      <c r="R39" s="306"/>
      <c r="T39" s="1052"/>
      <c r="U39" s="1052"/>
      <c r="V39" s="1052"/>
      <c r="W39" s="1052"/>
      <c r="X39" s="1052"/>
      <c r="Y39" s="1052"/>
    </row>
    <row r="40" spans="1:25">
      <c r="A40" s="2"/>
      <c r="B40" s="2"/>
      <c r="C40" s="149"/>
      <c r="D40" s="149"/>
      <c r="E40" s="153"/>
      <c r="F40" s="153"/>
      <c r="G40" s="153"/>
      <c r="H40" s="153"/>
      <c r="I40" s="153"/>
      <c r="J40" s="153"/>
      <c r="K40" s="153"/>
      <c r="L40" s="153"/>
      <c r="M40" s="350"/>
      <c r="N40" s="149"/>
      <c r="O40" s="306"/>
      <c r="P40" s="306"/>
      <c r="Q40" s="306"/>
      <c r="R40" s="306"/>
      <c r="T40" s="1052"/>
      <c r="U40" s="1052"/>
      <c r="V40" s="1052"/>
      <c r="W40" s="1052"/>
      <c r="X40" s="1052"/>
      <c r="Y40" s="1052"/>
    </row>
    <row r="41" spans="1:25">
      <c r="A41" s="2"/>
      <c r="B41" s="2"/>
      <c r="C41" s="149"/>
      <c r="D41" s="149"/>
      <c r="E41" s="153"/>
      <c r="F41" s="153"/>
      <c r="G41" s="153"/>
      <c r="H41" s="153"/>
      <c r="I41" s="153"/>
      <c r="J41" s="153"/>
      <c r="K41" s="153"/>
      <c r="L41" s="153"/>
      <c r="M41" s="350"/>
      <c r="N41" s="350"/>
      <c r="O41" s="306"/>
      <c r="P41" s="306"/>
      <c r="Q41" s="306"/>
      <c r="R41" s="306"/>
      <c r="T41" s="1052"/>
      <c r="U41" s="1052"/>
      <c r="V41" s="1052"/>
      <c r="W41" s="1052"/>
      <c r="X41" s="1052"/>
      <c r="Y41" s="1052"/>
    </row>
    <row r="44" spans="1:25">
      <c r="A44" s="134" t="s">
        <v>352</v>
      </c>
    </row>
    <row r="45" spans="1:25">
      <c r="A45" s="2" t="s">
        <v>334</v>
      </c>
    </row>
    <row r="46" spans="1:25">
      <c r="A46" s="2" t="s">
        <v>323</v>
      </c>
    </row>
    <row r="47" spans="1:25">
      <c r="A47" s="2" t="s">
        <v>329</v>
      </c>
    </row>
    <row r="48" spans="1:25">
      <c r="A48" s="2" t="s">
        <v>353</v>
      </c>
    </row>
    <row r="50" spans="1:24">
      <c r="A50" s="227" t="s">
        <v>440</v>
      </c>
      <c r="B50" s="227" t="s">
        <v>565</v>
      </c>
      <c r="D50" s="2" t="s">
        <v>1266</v>
      </c>
      <c r="T50" s="239"/>
      <c r="U50" s="245" t="s">
        <v>578</v>
      </c>
      <c r="V50" s="246"/>
      <c r="W50" s="246"/>
      <c r="X50" s="247"/>
    </row>
    <row r="51" spans="1:24">
      <c r="A51" s="232" t="s">
        <v>57</v>
      </c>
      <c r="B51" s="232">
        <v>0</v>
      </c>
      <c r="C51">
        <v>1</v>
      </c>
      <c r="D51">
        <v>5</v>
      </c>
      <c r="T51" s="98"/>
      <c r="U51" s="243" t="s">
        <v>579</v>
      </c>
      <c r="V51" s="241"/>
      <c r="W51" s="241"/>
      <c r="X51" s="242"/>
    </row>
    <row r="52" spans="1:24">
      <c r="A52" s="233" t="s">
        <v>58</v>
      </c>
      <c r="B52" s="233">
        <v>1</v>
      </c>
      <c r="C52">
        <v>1</v>
      </c>
      <c r="D52">
        <v>5</v>
      </c>
      <c r="T52" s="244" t="s">
        <v>630</v>
      </c>
      <c r="U52" s="240">
        <v>1</v>
      </c>
      <c r="V52" s="240">
        <v>2</v>
      </c>
      <c r="W52" s="240">
        <v>3</v>
      </c>
      <c r="X52" s="240">
        <v>4</v>
      </c>
    </row>
    <row r="53" spans="1:24">
      <c r="A53" s="229" t="s">
        <v>59</v>
      </c>
      <c r="B53" s="229">
        <v>2</v>
      </c>
      <c r="C53">
        <v>2</v>
      </c>
      <c r="D53">
        <v>4</v>
      </c>
      <c r="T53" s="240">
        <v>1</v>
      </c>
      <c r="U53" s="98">
        <v>2</v>
      </c>
      <c r="V53" s="98">
        <v>2</v>
      </c>
      <c r="W53" s="98">
        <v>2</v>
      </c>
      <c r="X53" s="98">
        <v>3</v>
      </c>
    </row>
    <row r="54" spans="1:24">
      <c r="A54" s="230" t="s">
        <v>60</v>
      </c>
      <c r="B54" s="230">
        <v>3</v>
      </c>
      <c r="C54">
        <v>3</v>
      </c>
      <c r="D54">
        <v>3</v>
      </c>
      <c r="T54" s="240">
        <v>2</v>
      </c>
      <c r="U54" s="98">
        <v>2</v>
      </c>
      <c r="V54" s="98">
        <v>3</v>
      </c>
      <c r="W54" s="98">
        <v>3</v>
      </c>
      <c r="X54" s="98">
        <v>3</v>
      </c>
    </row>
    <row r="55" spans="1:24">
      <c r="A55" s="231" t="s">
        <v>1213</v>
      </c>
      <c r="B55" s="231">
        <v>4</v>
      </c>
      <c r="C55">
        <v>4</v>
      </c>
      <c r="D55">
        <v>2</v>
      </c>
      <c r="T55" s="240">
        <v>3</v>
      </c>
      <c r="U55" s="98">
        <v>2</v>
      </c>
      <c r="V55" s="98">
        <v>3</v>
      </c>
      <c r="W55" s="98">
        <v>4</v>
      </c>
      <c r="X55" s="98">
        <v>4</v>
      </c>
    </row>
    <row r="56" spans="1:24">
      <c r="A56" s="228" t="s">
        <v>62</v>
      </c>
      <c r="B56" s="228">
        <v>5</v>
      </c>
      <c r="C56">
        <v>5</v>
      </c>
      <c r="D56">
        <v>1</v>
      </c>
      <c r="T56" s="240">
        <v>4</v>
      </c>
      <c r="U56" s="98">
        <v>3</v>
      </c>
      <c r="V56" s="98">
        <v>3</v>
      </c>
      <c r="W56" s="98">
        <v>4</v>
      </c>
      <c r="X56" s="98">
        <v>5</v>
      </c>
    </row>
    <row r="58" spans="1:24">
      <c r="A58" s="134" t="s">
        <v>743</v>
      </c>
    </row>
    <row r="59" spans="1:24">
      <c r="A59" s="197" t="s">
        <v>782</v>
      </c>
    </row>
    <row r="60" spans="1:24">
      <c r="A60" s="197" t="s">
        <v>779</v>
      </c>
    </row>
    <row r="61" spans="1:24">
      <c r="A61" s="197" t="s">
        <v>780</v>
      </c>
    </row>
    <row r="62" spans="1:24">
      <c r="A62" s="197" t="s">
        <v>781</v>
      </c>
    </row>
    <row r="65" spans="1:21" ht="15">
      <c r="A65" s="253" t="s">
        <v>385</v>
      </c>
      <c r="B65" s="244" t="s">
        <v>585</v>
      </c>
      <c r="D65" s="2" t="s">
        <v>1938</v>
      </c>
      <c r="T65" s="2" t="s">
        <v>602</v>
      </c>
      <c r="U65" s="2" t="s">
        <v>603</v>
      </c>
    </row>
    <row r="66" spans="1:21" ht="15">
      <c r="A66" s="254" t="s">
        <v>586</v>
      </c>
      <c r="B66" s="98">
        <v>8</v>
      </c>
      <c r="C66" s="2"/>
      <c r="D66">
        <v>4</v>
      </c>
      <c r="T66">
        <v>1</v>
      </c>
      <c r="U66" s="613" t="s">
        <v>1238</v>
      </c>
    </row>
    <row r="67" spans="1:21" ht="15">
      <c r="A67" s="255" t="s">
        <v>587</v>
      </c>
      <c r="B67" s="98">
        <v>4</v>
      </c>
      <c r="C67" s="2"/>
      <c r="D67">
        <v>3</v>
      </c>
      <c r="T67">
        <v>2</v>
      </c>
      <c r="U67" s="613" t="s">
        <v>1241</v>
      </c>
    </row>
    <row r="68" spans="1:21" ht="15">
      <c r="A68" s="256" t="s">
        <v>588</v>
      </c>
      <c r="B68" s="98">
        <v>2</v>
      </c>
      <c r="C68" s="2"/>
      <c r="D68">
        <v>2</v>
      </c>
      <c r="T68">
        <v>3</v>
      </c>
      <c r="U68" s="613" t="s">
        <v>1239</v>
      </c>
    </row>
    <row r="69" spans="1:21" ht="15">
      <c r="A69" s="257" t="s">
        <v>590</v>
      </c>
      <c r="B69" s="98">
        <v>1</v>
      </c>
      <c r="C69" s="2"/>
      <c r="D69">
        <v>1</v>
      </c>
      <c r="T69">
        <v>4</v>
      </c>
      <c r="U69" s="613" t="s">
        <v>1240</v>
      </c>
    </row>
    <row r="72" spans="1:21">
      <c r="A72" s="134" t="s">
        <v>685</v>
      </c>
    </row>
    <row r="73" spans="1:21">
      <c r="A73" s="195" t="s">
        <v>681</v>
      </c>
    </row>
    <row r="74" spans="1:21">
      <c r="A74" s="195" t="s">
        <v>682</v>
      </c>
    </row>
    <row r="75" spans="1:21">
      <c r="A75" s="195" t="s">
        <v>683</v>
      </c>
    </row>
    <row r="76" spans="1:21">
      <c r="A76" s="195" t="s">
        <v>684</v>
      </c>
    </row>
    <row r="77" spans="1:21">
      <c r="A77" s="195" t="s">
        <v>686</v>
      </c>
    </row>
    <row r="79" spans="1:21">
      <c r="A79" s="134" t="s">
        <v>1560</v>
      </c>
    </row>
    <row r="80" spans="1:21">
      <c r="A80" t="s">
        <v>783</v>
      </c>
    </row>
    <row r="81" spans="1:14">
      <c r="A81" t="s">
        <v>785</v>
      </c>
    </row>
    <row r="82" spans="1:14">
      <c r="A82" s="2" t="s">
        <v>784</v>
      </c>
    </row>
    <row r="83" spans="1:14">
      <c r="A83" s="2" t="s">
        <v>1561</v>
      </c>
    </row>
    <row r="85" spans="1:14">
      <c r="A85" s="134" t="s">
        <v>1062</v>
      </c>
    </row>
    <row r="86" spans="1:14">
      <c r="A86" s="2" t="s">
        <v>1059</v>
      </c>
    </row>
    <row r="87" spans="1:14">
      <c r="A87" s="2" t="s">
        <v>1060</v>
      </c>
    </row>
    <row r="88" spans="1:14">
      <c r="A88" s="2" t="s">
        <v>1061</v>
      </c>
    </row>
    <row r="91" spans="1:14">
      <c r="A91" s="608" t="s">
        <v>1229</v>
      </c>
      <c r="B91" s="2" t="s">
        <v>585</v>
      </c>
      <c r="N91" s="2" t="s">
        <v>1233</v>
      </c>
    </row>
    <row r="92" spans="1:14">
      <c r="A92" s="2" t="s">
        <v>1224</v>
      </c>
      <c r="B92" s="2" t="s">
        <v>1225</v>
      </c>
      <c r="N92" s="2" t="s">
        <v>1226</v>
      </c>
    </row>
    <row r="93" spans="1:14">
      <c r="A93" s="2" t="s">
        <v>1227</v>
      </c>
      <c r="B93" s="2" t="s">
        <v>1234</v>
      </c>
      <c r="N93" s="2" t="s">
        <v>1228</v>
      </c>
    </row>
    <row r="94" spans="1:14">
      <c r="A94" s="2" t="s">
        <v>1230</v>
      </c>
      <c r="B94" s="2" t="s">
        <v>1231</v>
      </c>
      <c r="N94" s="2" t="s">
        <v>1228</v>
      </c>
    </row>
    <row r="95" spans="1:14">
      <c r="A95" s="2" t="s">
        <v>1232</v>
      </c>
      <c r="B95" s="2" t="s">
        <v>1927</v>
      </c>
      <c r="N95" s="2" t="s">
        <v>1228</v>
      </c>
    </row>
    <row r="96" spans="1:14">
      <c r="A96" s="2" t="s">
        <v>1235</v>
      </c>
      <c r="B96" s="2" t="s">
        <v>1965</v>
      </c>
      <c r="N96" s="2" t="s">
        <v>715</v>
      </c>
    </row>
    <row r="97" spans="1:14">
      <c r="A97" s="2" t="s">
        <v>1236</v>
      </c>
      <c r="B97" s="2" t="s">
        <v>1237</v>
      </c>
      <c r="N97" s="2" t="s">
        <v>715</v>
      </c>
    </row>
    <row r="98" spans="1:14">
      <c r="A98" s="2" t="s">
        <v>1689</v>
      </c>
      <c r="B98" s="2" t="s">
        <v>1690</v>
      </c>
      <c r="N98" s="2" t="s">
        <v>1691</v>
      </c>
    </row>
    <row r="99" spans="1:14">
      <c r="A99" s="2" t="s">
        <v>1929</v>
      </c>
      <c r="B99" s="2" t="s">
        <v>1928</v>
      </c>
      <c r="N99" s="2" t="s">
        <v>1226</v>
      </c>
    </row>
    <row r="100" spans="1:14">
      <c r="A100" s="2" t="s">
        <v>2089</v>
      </c>
      <c r="B100" s="2" t="s">
        <v>2046</v>
      </c>
      <c r="N100" s="2" t="s">
        <v>1691</v>
      </c>
    </row>
    <row r="101" spans="1:14">
      <c r="A101" s="2"/>
      <c r="B101" s="2"/>
      <c r="N101" s="2"/>
    </row>
    <row r="102" spans="1:14" ht="15">
      <c r="A102" s="253" t="s">
        <v>1619</v>
      </c>
      <c r="B102" s="244" t="s">
        <v>585</v>
      </c>
    </row>
    <row r="103" spans="1:14" ht="15">
      <c r="A103" s="254" t="s">
        <v>1620</v>
      </c>
      <c r="B103" s="98">
        <v>8</v>
      </c>
    </row>
    <row r="104" spans="1:14" ht="15">
      <c r="A104" s="255" t="s">
        <v>1621</v>
      </c>
      <c r="B104" s="98">
        <v>4</v>
      </c>
    </row>
    <row r="105" spans="1:14" ht="15">
      <c r="A105" s="256" t="s">
        <v>1622</v>
      </c>
      <c r="B105" s="98">
        <v>2</v>
      </c>
    </row>
    <row r="106" spans="1:14" ht="15">
      <c r="A106" s="257" t="s">
        <v>1623</v>
      </c>
      <c r="B106" s="98">
        <v>1</v>
      </c>
    </row>
    <row r="108" spans="1:14">
      <c r="A108" s="2" t="s">
        <v>1930</v>
      </c>
      <c r="B108">
        <f>'3_Menaces'!F2</f>
        <v>3</v>
      </c>
      <c r="N108" s="2" t="s">
        <v>1931</v>
      </c>
    </row>
  </sheetData>
  <sortState ref="A24:H37">
    <sortCondition ref="A24"/>
  </sortState>
  <customSheetViews>
    <customSheetView guid="{0E0D9003-12DF-4E33-969D-E7E93BBD195D}" showPageBreaks="1" topLeftCell="A37">
      <selection activeCell="S76" sqref="S76"/>
      <pageMargins left="0.7" right="0.7" top="0.75" bottom="0.75" header="0.3" footer="0.3"/>
      <pageSetup paperSize="9" orientation="portrait"/>
    </customSheetView>
  </customSheetViews>
  <mergeCells count="1">
    <mergeCell ref="N24:O24"/>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0" tint="-0.249977111117893"/>
  </sheetPr>
  <dimension ref="A1:L131"/>
  <sheetViews>
    <sheetView topLeftCell="A130" zoomScale="80" zoomScaleNormal="80" zoomScalePageLayoutView="80" workbookViewId="0">
      <selection activeCell="G22" sqref="G22"/>
    </sheetView>
  </sheetViews>
  <sheetFormatPr baseColWidth="10" defaultRowHeight="12.75"/>
  <cols>
    <col min="1" max="1" width="11.28515625" style="141" bestFit="1" customWidth="1"/>
    <col min="2" max="2" width="25.28515625" style="141" customWidth="1"/>
    <col min="3" max="3" width="6.42578125" style="141" customWidth="1"/>
    <col min="4" max="4" width="127.85546875" style="141" customWidth="1"/>
    <col min="5" max="6" width="11.42578125" style="141" customWidth="1"/>
    <col min="7" max="7" width="134.85546875" style="162" customWidth="1"/>
    <col min="9" max="9" width="13.42578125" bestFit="1" customWidth="1"/>
    <col min="10" max="10" width="13" bestFit="1" customWidth="1"/>
    <col min="11" max="11" width="30.85546875" customWidth="1"/>
    <col min="12" max="12" width="0" hidden="1" customWidth="1"/>
  </cols>
  <sheetData>
    <row r="1" spans="1:11" ht="16.5" thickBot="1">
      <c r="A1" s="140" t="s">
        <v>120</v>
      </c>
      <c r="B1" s="140" t="s">
        <v>74</v>
      </c>
      <c r="C1" s="140"/>
      <c r="D1" s="140" t="s">
        <v>63</v>
      </c>
      <c r="E1" s="140"/>
      <c r="F1" s="140"/>
      <c r="G1" s="140" t="s">
        <v>303</v>
      </c>
      <c r="H1" s="140" t="s">
        <v>64</v>
      </c>
      <c r="I1" s="140" t="s">
        <v>65</v>
      </c>
      <c r="J1" s="102" t="s">
        <v>66</v>
      </c>
      <c r="K1" s="102" t="s">
        <v>28</v>
      </c>
    </row>
    <row r="2" spans="1:11">
      <c r="A2" s="168"/>
      <c r="B2" s="168"/>
      <c r="C2" s="168"/>
      <c r="D2" s="168"/>
      <c r="E2" s="168"/>
      <c r="F2" s="168"/>
      <c r="G2" s="168" t="str">
        <f>B3</f>
        <v>Organisation</v>
      </c>
      <c r="H2" s="168"/>
      <c r="I2" s="168"/>
      <c r="J2" s="168"/>
      <c r="K2" s="168"/>
    </row>
    <row r="3" spans="1:11" s="169" customFormat="1" ht="25.5">
      <c r="A3" s="142" t="s">
        <v>121</v>
      </c>
      <c r="B3" s="169" t="s">
        <v>357</v>
      </c>
      <c r="C3" s="169" t="s">
        <v>358</v>
      </c>
      <c r="D3" s="170" t="s">
        <v>359</v>
      </c>
      <c r="E3" s="171" t="e">
        <f>IF(G3&lt;&gt;"",1,0)</f>
        <v>#N/A</v>
      </c>
      <c r="F3" s="171" t="e">
        <f>IF(G3&lt;&gt;"",CONCATENATE(C3,"_",E3),"")</f>
        <v>#N/A</v>
      </c>
      <c r="G3" s="172" t="e">
        <f>IF(OR(VLOOKUP(C3,References!$B$25:$N$41,13)=ListeExigences!A3,ListeExigences!A3="ESG"),ListeExigences!D3,"")</f>
        <v>#N/A</v>
      </c>
    </row>
    <row r="4" spans="1:11" s="169" customFormat="1" ht="25.5">
      <c r="A4" s="142" t="s">
        <v>122</v>
      </c>
      <c r="B4" s="169" t="s">
        <v>357</v>
      </c>
      <c r="C4" s="169" t="s">
        <v>358</v>
      </c>
      <c r="D4" s="171" t="s">
        <v>360</v>
      </c>
      <c r="E4" s="169">
        <v>2</v>
      </c>
      <c r="F4" s="171" t="e">
        <f t="shared" ref="F4:F11" si="0">IF(G4&lt;&gt;"",CONCATENATE(C4,"_",E4),"")</f>
        <v>#N/A</v>
      </c>
      <c r="G4" s="172" t="e">
        <f>IF(OR(VLOOKUP(C4,References!$B$25:$N$41,13)=ListeExigences!A4,ListeExigences!A4="ESG"),ListeExigences!D4,"")</f>
        <v>#N/A</v>
      </c>
    </row>
    <row r="5" spans="1:11" s="169" customFormat="1" ht="25.5">
      <c r="A5" s="142" t="s">
        <v>121</v>
      </c>
      <c r="B5" s="169" t="s">
        <v>357</v>
      </c>
      <c r="C5" s="169" t="s">
        <v>358</v>
      </c>
      <c r="D5" s="171" t="s">
        <v>361</v>
      </c>
      <c r="E5" s="169">
        <v>3</v>
      </c>
      <c r="F5" s="171" t="e">
        <f t="shared" si="0"/>
        <v>#N/A</v>
      </c>
      <c r="G5" s="172" t="e">
        <f>IF(OR(VLOOKUP(C5,References!$B$25:$N$41,13)=ListeExigences!A5,ListeExigences!A5="ESG"),ListeExigences!D5,"")</f>
        <v>#N/A</v>
      </c>
    </row>
    <row r="6" spans="1:11" s="169" customFormat="1" ht="25.5">
      <c r="A6" s="142" t="s">
        <v>121</v>
      </c>
      <c r="B6" s="169" t="s">
        <v>357</v>
      </c>
      <c r="C6" s="169" t="s">
        <v>358</v>
      </c>
      <c r="D6" s="171" t="s">
        <v>362</v>
      </c>
      <c r="E6" s="169">
        <v>4</v>
      </c>
      <c r="F6" s="171" t="e">
        <f t="shared" si="0"/>
        <v>#N/A</v>
      </c>
      <c r="G6" s="172" t="e">
        <f>IF(OR(VLOOKUP(C6,References!$B$25:$N$41,13)=ListeExigences!A6,ListeExigences!A6="ESG"),ListeExigences!D6,"")</f>
        <v>#N/A</v>
      </c>
    </row>
    <row r="7" spans="1:11" s="169" customFormat="1" ht="25.5">
      <c r="A7" s="142" t="s">
        <v>121</v>
      </c>
      <c r="B7" s="169" t="s">
        <v>357</v>
      </c>
      <c r="C7" s="169" t="s">
        <v>358</v>
      </c>
      <c r="D7" s="170" t="s">
        <v>354</v>
      </c>
      <c r="E7" s="169">
        <v>5</v>
      </c>
      <c r="F7" s="171" t="e">
        <f t="shared" si="0"/>
        <v>#N/A</v>
      </c>
      <c r="G7" s="172" t="e">
        <f>IF(OR(VLOOKUP(C7,References!$B$25:$N$41,13)=ListeExigences!A7,ListeExigences!A7="ESG"),ListeExigences!D7,"")</f>
        <v>#N/A</v>
      </c>
    </row>
    <row r="8" spans="1:11" s="169" customFormat="1" ht="15">
      <c r="A8" s="142" t="s">
        <v>121</v>
      </c>
      <c r="B8" s="169" t="s">
        <v>357</v>
      </c>
      <c r="C8" s="169" t="s">
        <v>358</v>
      </c>
      <c r="D8" s="171" t="s">
        <v>363</v>
      </c>
      <c r="E8" s="169">
        <v>6</v>
      </c>
      <c r="F8" s="171" t="e">
        <f t="shared" si="0"/>
        <v>#N/A</v>
      </c>
      <c r="G8" s="172" t="e">
        <f>IF(OR(VLOOKUP(C8,References!$B$25:$N$41,13)=ListeExigences!A8,ListeExigences!A8="ESG"),ListeExigences!D8,"")</f>
        <v>#N/A</v>
      </c>
    </row>
    <row r="9" spans="1:11" s="169" customFormat="1" ht="25.5">
      <c r="A9" s="142" t="s">
        <v>121</v>
      </c>
      <c r="B9" s="169" t="s">
        <v>357</v>
      </c>
      <c r="C9" s="169" t="s">
        <v>358</v>
      </c>
      <c r="D9" s="171" t="s">
        <v>365</v>
      </c>
      <c r="E9" s="169">
        <v>7</v>
      </c>
      <c r="F9" s="171" t="e">
        <f t="shared" si="0"/>
        <v>#N/A</v>
      </c>
      <c r="G9" s="172" t="e">
        <f>IF(OR(VLOOKUP(C9,References!$B$25:$N$41,13)=ListeExigences!A9,ListeExigences!A9="ESG"),ListeExigences!D9,"")</f>
        <v>#N/A</v>
      </c>
    </row>
    <row r="10" spans="1:11" s="169" customFormat="1" ht="25.5">
      <c r="A10" s="142" t="s">
        <v>122</v>
      </c>
      <c r="B10" s="169" t="s">
        <v>357</v>
      </c>
      <c r="C10" s="169" t="s">
        <v>358</v>
      </c>
      <c r="D10" s="171" t="s">
        <v>364</v>
      </c>
      <c r="E10" s="169">
        <v>8</v>
      </c>
      <c r="F10" s="171" t="e">
        <f t="shared" si="0"/>
        <v>#N/A</v>
      </c>
      <c r="G10" s="172" t="e">
        <f>IF(OR(VLOOKUP(C10,References!$B$25:$N$41,13)=ListeExigences!A10,ListeExigences!A10="ESG"),ListeExigences!D10,"")</f>
        <v>#N/A</v>
      </c>
    </row>
    <row r="11" spans="1:11" s="169" customFormat="1" ht="26.25" thickBot="1">
      <c r="A11" s="142" t="s">
        <v>121</v>
      </c>
      <c r="B11" s="169" t="s">
        <v>357</v>
      </c>
      <c r="C11" s="169" t="s">
        <v>358</v>
      </c>
      <c r="D11" s="170" t="s">
        <v>366</v>
      </c>
      <c r="E11" s="169">
        <v>9</v>
      </c>
      <c r="F11" s="171" t="e">
        <f t="shared" si="0"/>
        <v>#N/A</v>
      </c>
      <c r="G11" s="172" t="e">
        <f>IF(OR(VLOOKUP(C11,References!$B$25:$N$41,13)=ListeExigences!A11,ListeExigences!A11="ESG"),ListeExigences!D11,"")</f>
        <v>#N/A</v>
      </c>
    </row>
    <row r="12" spans="1:11" ht="13.5" thickBot="1">
      <c r="A12" s="168"/>
      <c r="B12" s="168"/>
      <c r="C12" s="168"/>
      <c r="D12" s="168"/>
      <c r="E12" s="168"/>
      <c r="F12" s="168"/>
      <c r="G12" s="163" t="str">
        <f>B13</f>
        <v>Documentation</v>
      </c>
      <c r="H12" s="168"/>
      <c r="I12" s="168"/>
      <c r="J12" s="168"/>
      <c r="K12" s="168"/>
    </row>
    <row r="13" spans="1:11" s="169" customFormat="1" ht="15">
      <c r="A13" s="142" t="s">
        <v>121</v>
      </c>
      <c r="B13" s="169" t="s">
        <v>356</v>
      </c>
      <c r="C13" s="169" t="s">
        <v>355</v>
      </c>
      <c r="D13" s="171" t="s">
        <v>367</v>
      </c>
      <c r="E13" s="169">
        <v>1</v>
      </c>
      <c r="F13" s="171" t="e">
        <f>IF(G13&lt;&gt;"",CONCATENATE(C13,"_",E13),"")</f>
        <v>#N/A</v>
      </c>
      <c r="G13" s="172" t="e">
        <f>IF(OR(VLOOKUP(C13,References!$B$25:$N$41,13)=ListeExigences!A13,ListeExigences!A13="ESG"),ListeExigences!D13,"")</f>
        <v>#N/A</v>
      </c>
    </row>
    <row r="14" spans="1:11" s="169" customFormat="1" ht="15">
      <c r="A14" s="142" t="s">
        <v>121</v>
      </c>
      <c r="B14" s="169" t="s">
        <v>356</v>
      </c>
      <c r="C14" s="169" t="s">
        <v>355</v>
      </c>
      <c r="D14" s="171" t="s">
        <v>369</v>
      </c>
      <c r="E14" s="169">
        <v>2</v>
      </c>
      <c r="F14" s="171" t="e">
        <f>IF(G14&lt;&gt;"",CONCATENATE(C14,"_",E14),"")</f>
        <v>#N/A</v>
      </c>
      <c r="G14" s="172" t="e">
        <f>IF(OR(VLOOKUP(C14,References!$B$25:$N$41,13)=ListeExigences!A14,ListeExigences!A14="ESG"),ListeExigences!D14,"")</f>
        <v>#N/A</v>
      </c>
    </row>
    <row r="15" spans="1:11" s="169" customFormat="1" ht="25.5">
      <c r="A15" s="142" t="s">
        <v>121</v>
      </c>
      <c r="B15" s="169" t="s">
        <v>356</v>
      </c>
      <c r="C15" s="169" t="s">
        <v>355</v>
      </c>
      <c r="D15" s="171" t="s">
        <v>368</v>
      </c>
      <c r="E15" s="169">
        <v>3</v>
      </c>
      <c r="F15" s="171" t="e">
        <f>IF(G15&lt;&gt;"",CONCATENATE(C15,"_",E15),"")</f>
        <v>#N/A</v>
      </c>
      <c r="G15" s="172" t="e">
        <f>IF(OR(VLOOKUP(C15,References!$B$25:$N$41,13)=ListeExigences!A15,ListeExigences!A15="ESG"),ListeExigences!D15,"")</f>
        <v>#N/A</v>
      </c>
    </row>
    <row r="16" spans="1:11" s="169" customFormat="1" ht="25.5">
      <c r="A16" s="142" t="s">
        <v>121</v>
      </c>
      <c r="B16" s="169" t="s">
        <v>356</v>
      </c>
      <c r="C16" s="169" t="s">
        <v>355</v>
      </c>
      <c r="D16" s="171" t="s">
        <v>370</v>
      </c>
      <c r="E16" s="169">
        <v>4</v>
      </c>
      <c r="F16" s="171" t="e">
        <f>IF(G16&lt;&gt;"",CONCATENATE(C16,"_",E16),"")</f>
        <v>#N/A</v>
      </c>
      <c r="G16" s="172" t="e">
        <f>IF(OR(VLOOKUP(C16,References!$B$25:$N$41,13)=ListeExigences!A16,ListeExigences!A16="ESG"),ListeExigences!D16,"")</f>
        <v>#N/A</v>
      </c>
    </row>
    <row r="17" spans="1:12" s="169" customFormat="1" ht="15">
      <c r="A17" s="142" t="s">
        <v>122</v>
      </c>
      <c r="B17" s="169" t="s">
        <v>356</v>
      </c>
      <c r="C17" s="169" t="s">
        <v>355</v>
      </c>
      <c r="D17" s="171" t="s">
        <v>371</v>
      </c>
      <c r="E17" s="169">
        <v>5</v>
      </c>
      <c r="F17" s="171" t="e">
        <f>IF(G17&lt;&gt;"",CONCATENATE(C17,"_",E17),"")</f>
        <v>#N/A</v>
      </c>
      <c r="G17" s="172" t="e">
        <f>IF(OR(VLOOKUP(C17,References!$B$25:$N$41,13)=ListeExigences!A17,ListeExigences!A17="ESG"),ListeExigences!D17,"")</f>
        <v>#N/A</v>
      </c>
    </row>
    <row r="18" spans="1:12">
      <c r="A18" s="168"/>
      <c r="B18" s="168"/>
      <c r="C18" s="168"/>
      <c r="D18" s="168"/>
      <c r="E18" s="168"/>
      <c r="F18" s="168"/>
      <c r="G18" s="168" t="str">
        <f>B19</f>
        <v>Authentification</v>
      </c>
      <c r="H18" s="168"/>
      <c r="I18" s="168"/>
      <c r="J18" s="168"/>
      <c r="K18" s="168"/>
    </row>
    <row r="19" spans="1:12" ht="25.5">
      <c r="A19" s="142" t="s">
        <v>121</v>
      </c>
      <c r="B19" s="141" t="s">
        <v>69</v>
      </c>
      <c r="C19" s="141" t="e">
        <f>INDEX(References!$B$25:$B$41,MATCH(B19,References!$A$25:$A$41))</f>
        <v>#N/A</v>
      </c>
      <c r="D19" s="139" t="s">
        <v>85</v>
      </c>
      <c r="E19" s="139" t="e">
        <f>IF(G19&lt;&gt;"",1,0)</f>
        <v>#N/A</v>
      </c>
      <c r="F19" s="139" t="e">
        <f>IF(G19&lt;&gt;"",CONCATENATE(C19,"_",E19),"")</f>
        <v>#N/A</v>
      </c>
      <c r="G19" s="162" t="e">
        <f>IF(OR(VLOOKUP(C19,References!$B$25:$N$41,13)=ListeExigences!A19,ListeExigences!A19="ESG"),ListeExigences!D19,"")</f>
        <v>#N/A</v>
      </c>
      <c r="L19" t="e">
        <f>VLOOKUP(C19,References!$B$25:$N$41,13)</f>
        <v>#N/A</v>
      </c>
    </row>
    <row r="20" spans="1:12" ht="63.75">
      <c r="A20" s="142" t="s">
        <v>121</v>
      </c>
      <c r="B20" s="141" t="s">
        <v>69</v>
      </c>
      <c r="C20" s="141" t="e">
        <f>INDEX(References!$B$25:$B$41,MATCH(B20,References!$A$25:$A$41))</f>
        <v>#N/A</v>
      </c>
      <c r="D20" s="139" t="s">
        <v>306</v>
      </c>
      <c r="E20" s="139" t="e">
        <f t="shared" ref="E20:E28" si="1">IF(G20&lt;&gt;"",E19+1,E19)</f>
        <v>#N/A</v>
      </c>
      <c r="F20" s="139" t="e">
        <f t="shared" ref="F20:F28" si="2">IF(G20&lt;&gt;"",CONCATENATE(C20,"_",E20),"")</f>
        <v>#N/A</v>
      </c>
      <c r="G20" s="162" t="e">
        <f>IF(OR(VLOOKUP(C20,References!$B$25:$N$41,13)=ListeExigences!A20,ListeExigences!A20="ESG"),ListeExigences!D20,"")</f>
        <v>#N/A</v>
      </c>
      <c r="L20" t="e">
        <f>VLOOKUP(C20,References!$B$25:$N$41,13)</f>
        <v>#N/A</v>
      </c>
    </row>
    <row r="21" spans="1:12" ht="76.5">
      <c r="A21" s="142" t="s">
        <v>121</v>
      </c>
      <c r="B21" s="141" t="s">
        <v>69</v>
      </c>
      <c r="C21" s="141" t="e">
        <f>INDEX(References!$B$25:$B$41,MATCH(B21,References!$A$25:$A$41))</f>
        <v>#N/A</v>
      </c>
      <c r="D21" s="139" t="s">
        <v>311</v>
      </c>
      <c r="E21" s="139" t="e">
        <f t="shared" si="1"/>
        <v>#N/A</v>
      </c>
      <c r="F21" s="139" t="e">
        <f t="shared" si="2"/>
        <v>#N/A</v>
      </c>
      <c r="G21" s="162" t="e">
        <f>IF(OR(VLOOKUP(C21,References!$B$25:$N$41,13)=ListeExigences!A21,ListeExigences!A21="ESG"),ListeExigences!D21,"")</f>
        <v>#N/A</v>
      </c>
      <c r="L21" t="e">
        <f>VLOOKUP(C21,References!$B$25:$N$41,13)</f>
        <v>#N/A</v>
      </c>
    </row>
    <row r="22" spans="1:12" s="175" customFormat="1" ht="127.5">
      <c r="A22" s="173" t="s">
        <v>121</v>
      </c>
      <c r="B22" s="174" t="s">
        <v>69</v>
      </c>
      <c r="C22" s="174" t="e">
        <f>INDEX(References!$B$25:$B$41,MATCH(B22,References!$A$25:$A$41))</f>
        <v>#N/A</v>
      </c>
      <c r="D22" s="171" t="s">
        <v>372</v>
      </c>
      <c r="E22" s="171" t="e">
        <f>IF(G22&lt;&gt;"",E21+1,E21)</f>
        <v>#N/A</v>
      </c>
      <c r="F22" s="171" t="e">
        <f>IF(G22&lt;&gt;"",CONCATENATE(C22,"_",E22),"")</f>
        <v>#N/A</v>
      </c>
      <c r="G22" s="172" t="e">
        <f>IF(OR(VLOOKUP(C22,References!$B$25:$N$41,13)=ListeExigences!A22,ListeExigences!A22="ESG"),ListeExigences!D22,"")</f>
        <v>#N/A</v>
      </c>
    </row>
    <row r="23" spans="1:12" ht="76.5">
      <c r="A23" s="142" t="s">
        <v>122</v>
      </c>
      <c r="B23" s="141" t="s">
        <v>69</v>
      </c>
      <c r="C23" s="141" t="e">
        <f>INDEX(References!$B$25:$B$41,MATCH(B23,References!$A$25:$A$41))</f>
        <v>#N/A</v>
      </c>
      <c r="D23" s="139" t="s">
        <v>309</v>
      </c>
      <c r="E23" s="139" t="e">
        <f>IF(G23&lt;&gt;"",E21+1,E21)</f>
        <v>#N/A</v>
      </c>
      <c r="F23" s="139" t="e">
        <f t="shared" si="2"/>
        <v>#N/A</v>
      </c>
      <c r="G23" s="162" t="e">
        <f>IF(OR(VLOOKUP(C23,References!$B$25:$N$41,13)=ListeExigences!A23,ListeExigences!A23="ESG"),ListeExigences!D23,"")</f>
        <v>#N/A</v>
      </c>
      <c r="L23" t="e">
        <f>VLOOKUP(C23,References!$B$25:$N$41,13)</f>
        <v>#N/A</v>
      </c>
    </row>
    <row r="24" spans="1:12">
      <c r="A24" s="142" t="s">
        <v>122</v>
      </c>
      <c r="B24" s="141" t="s">
        <v>69</v>
      </c>
      <c r="C24" s="141" t="e">
        <f>INDEX(References!$B$25:$B$41,MATCH(B24,References!$A$25:$A$41))</f>
        <v>#N/A</v>
      </c>
      <c r="D24" s="139" t="s">
        <v>86</v>
      </c>
      <c r="E24" s="139" t="e">
        <f t="shared" si="1"/>
        <v>#N/A</v>
      </c>
      <c r="F24" s="139" t="e">
        <f t="shared" si="2"/>
        <v>#N/A</v>
      </c>
      <c r="G24" s="162" t="e">
        <f>IF(OR(VLOOKUP(C24,References!$B$25:$N$41,13)=ListeExigences!A24,ListeExigences!A24="ESG"),ListeExigences!D24,"")</f>
        <v>#N/A</v>
      </c>
      <c r="L24" t="e">
        <f>VLOOKUP(C24,References!$B$25:$N$41,13)</f>
        <v>#N/A</v>
      </c>
    </row>
    <row r="25" spans="1:12">
      <c r="A25" s="142" t="s">
        <v>123</v>
      </c>
      <c r="B25" s="141" t="s">
        <v>69</v>
      </c>
      <c r="C25" s="141" t="e">
        <f>INDEX(References!$B$25:$B$41,MATCH(B25,References!$A$25:$A$41))</f>
        <v>#N/A</v>
      </c>
      <c r="D25" s="139" t="s">
        <v>310</v>
      </c>
      <c r="E25" s="139" t="e">
        <f t="shared" si="1"/>
        <v>#N/A</v>
      </c>
      <c r="F25" s="139" t="e">
        <f t="shared" si="2"/>
        <v>#N/A</v>
      </c>
      <c r="G25" s="162" t="e">
        <f>IF(OR(VLOOKUP(C25,References!$B$25:$N$41,13)=ListeExigences!A25,ListeExigences!A25="ESG"),ListeExigences!D25,"")</f>
        <v>#N/A</v>
      </c>
      <c r="L25" t="e">
        <f>VLOOKUP(C25,References!$B$25:$N$41,13)</f>
        <v>#N/A</v>
      </c>
    </row>
    <row r="26" spans="1:12">
      <c r="A26" s="142" t="s">
        <v>123</v>
      </c>
      <c r="B26" s="141" t="s">
        <v>69</v>
      </c>
      <c r="C26" s="141" t="e">
        <f>INDEX(References!$B$25:$B$41,MATCH(B26,References!$A$25:$A$41))</f>
        <v>#N/A</v>
      </c>
      <c r="D26" s="139" t="s">
        <v>307</v>
      </c>
      <c r="E26" s="139" t="e">
        <f t="shared" si="1"/>
        <v>#N/A</v>
      </c>
      <c r="F26" s="139" t="e">
        <f t="shared" si="2"/>
        <v>#N/A</v>
      </c>
      <c r="G26" s="162" t="e">
        <f>IF(OR(VLOOKUP(C26,References!$B$25:$N$41,13)=ListeExigences!A26,ListeExigences!A26="ESG"),ListeExigences!D26,"")</f>
        <v>#N/A</v>
      </c>
      <c r="L26" t="e">
        <f>VLOOKUP(C26,References!$B$25:$N$41,13)</f>
        <v>#N/A</v>
      </c>
    </row>
    <row r="27" spans="1:12" ht="25.5">
      <c r="A27" s="142" t="s">
        <v>123</v>
      </c>
      <c r="B27" s="141" t="s">
        <v>69</v>
      </c>
      <c r="C27" s="141" t="e">
        <f>INDEX(References!$B$25:$B$41,MATCH(B27,References!$A$25:$A$41))</f>
        <v>#N/A</v>
      </c>
      <c r="D27" s="139" t="s">
        <v>308</v>
      </c>
      <c r="E27" s="139" t="e">
        <f t="shared" si="1"/>
        <v>#N/A</v>
      </c>
      <c r="F27" s="139" t="e">
        <f t="shared" si="2"/>
        <v>#N/A</v>
      </c>
      <c r="G27" s="162" t="e">
        <f>IF(OR(VLOOKUP(C27,References!$B$25:$N$41,13)=ListeExigences!A27,ListeExigences!A27="ESG"),ListeExigences!D27,"")</f>
        <v>#N/A</v>
      </c>
      <c r="L27" t="e">
        <f>VLOOKUP(C27,References!$B$25:$N$41,13)</f>
        <v>#N/A</v>
      </c>
    </row>
    <row r="28" spans="1:12" ht="13.5" thickBot="1">
      <c r="A28" s="142" t="s">
        <v>123</v>
      </c>
      <c r="B28" s="141" t="s">
        <v>69</v>
      </c>
      <c r="C28" s="141" t="e">
        <f>INDEX(References!$B$25:$B$41,MATCH(B28,References!$A$25:$A$41))</f>
        <v>#N/A</v>
      </c>
      <c r="D28" s="139" t="s">
        <v>87</v>
      </c>
      <c r="E28" s="139" t="e">
        <f t="shared" si="1"/>
        <v>#N/A</v>
      </c>
      <c r="F28" s="139" t="e">
        <f t="shared" si="2"/>
        <v>#N/A</v>
      </c>
      <c r="G28" s="162" t="e">
        <f>IF(OR(VLOOKUP(C28,References!$B$25:$N$41,13)=ListeExigences!A28,ListeExigences!A28="ESG"),ListeExigences!D28,"")</f>
        <v>#N/A</v>
      </c>
      <c r="L28" t="e">
        <f>VLOOKUP(C28,References!$B$25:$N$41,13)</f>
        <v>#N/A</v>
      </c>
    </row>
    <row r="29" spans="1:12" ht="13.5" thickBot="1">
      <c r="A29" s="163"/>
      <c r="B29" s="163"/>
      <c r="C29" s="163"/>
      <c r="D29" s="163"/>
      <c r="E29" s="163"/>
      <c r="F29" s="163"/>
      <c r="G29" s="163" t="str">
        <f>B30</f>
        <v>Disponibilité</v>
      </c>
      <c r="H29" s="163"/>
      <c r="I29" s="163"/>
      <c r="J29" s="163"/>
      <c r="K29" s="163"/>
    </row>
    <row r="30" spans="1:12" ht="25.5">
      <c r="A30" s="142" t="s">
        <v>121</v>
      </c>
      <c r="B30" s="142" t="s">
        <v>32</v>
      </c>
      <c r="C30" s="141" t="e">
        <f>INDEX(References!$B$25:$B$41,MATCH(B30,References!$A$25:$A$41))</f>
        <v>#N/A</v>
      </c>
      <c r="D30" s="139" t="s">
        <v>104</v>
      </c>
      <c r="E30" s="139" t="e">
        <f>IF(G30&lt;&gt;"",1,0)</f>
        <v>#N/A</v>
      </c>
      <c r="F30" s="139" t="e">
        <f t="shared" ref="F30:F100" si="3">IF(G30&lt;&gt;"",CONCATENATE(C30,"_",E30),"")</f>
        <v>#N/A</v>
      </c>
      <c r="G30" s="162" t="e">
        <f>IF(OR(VLOOKUP(C30,References!$B$25:$N$41,13)=ListeExigences!A30,ListeExigences!A30="ESG"),ListeExigences!D30,"")</f>
        <v>#N/A</v>
      </c>
      <c r="L30" t="e">
        <f>VLOOKUP(C30,References!$B$25:$N$41,13)</f>
        <v>#N/A</v>
      </c>
    </row>
    <row r="31" spans="1:12" ht="38.25">
      <c r="A31" s="142" t="s">
        <v>122</v>
      </c>
      <c r="B31" s="141" t="s">
        <v>32</v>
      </c>
      <c r="C31" s="141" t="e">
        <f>INDEX(References!$B$25:$B$41,MATCH(B31,References!$A$25:$A$41))</f>
        <v>#N/A</v>
      </c>
      <c r="D31" s="139" t="s">
        <v>312</v>
      </c>
      <c r="E31" s="139" t="e">
        <f>IF(G31&lt;&gt;"",E30+1,E30)</f>
        <v>#N/A</v>
      </c>
      <c r="F31" s="139" t="e">
        <f t="shared" si="3"/>
        <v>#N/A</v>
      </c>
      <c r="G31" s="162" t="e">
        <f>IF(OR(VLOOKUP(C31,References!$B$25:$N$41,13)=ListeExigences!A31,ListeExigences!A31="ESG"),ListeExigences!D31,"")</f>
        <v>#N/A</v>
      </c>
      <c r="L31" t="e">
        <f>VLOOKUP(C31,References!$B$25:$N$41,13)</f>
        <v>#N/A</v>
      </c>
    </row>
    <row r="32" spans="1:12" ht="38.25">
      <c r="A32" s="142" t="s">
        <v>123</v>
      </c>
      <c r="B32" s="141" t="s">
        <v>32</v>
      </c>
      <c r="C32" s="141" t="e">
        <f>INDEX(References!$B$25:$B$41,MATCH(B32,References!$A$25:$A$41))</f>
        <v>#N/A</v>
      </c>
      <c r="D32" s="139" t="s">
        <v>313</v>
      </c>
      <c r="E32" s="139" t="e">
        <f>IF(G32&lt;&gt;"",E31+1,E31)</f>
        <v>#N/A</v>
      </c>
      <c r="F32" s="139" t="e">
        <f t="shared" si="3"/>
        <v>#N/A</v>
      </c>
      <c r="G32" s="162" t="e">
        <f>IF(OR(VLOOKUP(C32,References!$B$25:$N$41,13)=ListeExigences!A32,ListeExigences!A32="ESG"),ListeExigences!D32,"")</f>
        <v>#N/A</v>
      </c>
      <c r="L32" t="e">
        <f>VLOOKUP(C32,References!$B$25:$N$41,13)</f>
        <v>#N/A</v>
      </c>
    </row>
    <row r="33" spans="1:12" ht="13.5" thickBot="1">
      <c r="A33" s="142" t="s">
        <v>123</v>
      </c>
      <c r="B33" s="141" t="s">
        <v>32</v>
      </c>
      <c r="C33" s="141" t="e">
        <f>INDEX(References!$B$25:$B$41,MATCH(B33,References!$A$25:$A$41))</f>
        <v>#N/A</v>
      </c>
      <c r="D33" s="142" t="s">
        <v>315</v>
      </c>
      <c r="E33" s="139" t="e">
        <f>IF(G33&lt;&gt;"",E32+1,E32)</f>
        <v>#N/A</v>
      </c>
      <c r="F33" s="139" t="e">
        <f t="shared" si="3"/>
        <v>#N/A</v>
      </c>
      <c r="G33" s="162" t="e">
        <f>IF(OR(VLOOKUP(C33,References!$B$25:$N$41,13)=ListeExigences!A33,ListeExigences!A33="ESG"),ListeExigences!D33,"")</f>
        <v>#N/A</v>
      </c>
      <c r="L33" t="e">
        <f>VLOOKUP(C33,References!$B$25:$N$41,13)</f>
        <v>#N/A</v>
      </c>
    </row>
    <row r="34" spans="1:12" ht="13.5" thickBot="1">
      <c r="A34" s="163"/>
      <c r="B34" s="163"/>
      <c r="C34" s="163"/>
      <c r="D34" s="163"/>
      <c r="E34" s="163"/>
      <c r="F34" s="163"/>
      <c r="G34" s="163" t="str">
        <f>B35</f>
        <v>Gestion des accès</v>
      </c>
      <c r="H34" s="163"/>
      <c r="I34" s="163"/>
      <c r="J34" s="163"/>
      <c r="K34" s="163"/>
    </row>
    <row r="35" spans="1:12" ht="63.75">
      <c r="A35" s="142" t="s">
        <v>121</v>
      </c>
      <c r="B35" s="141" t="s">
        <v>68</v>
      </c>
      <c r="C35" s="141" t="e">
        <f>INDEX(References!$B$25:$B$41,MATCH(B35,References!$A$25:$A$41))</f>
        <v>#N/A</v>
      </c>
      <c r="D35" s="139" t="s">
        <v>217</v>
      </c>
      <c r="E35" s="139" t="e">
        <f>IF(G35&lt;&gt;"",1,0)</f>
        <v>#N/A</v>
      </c>
      <c r="F35" s="139" t="e">
        <f t="shared" si="3"/>
        <v>#N/A</v>
      </c>
      <c r="G35" s="162" t="e">
        <f>IF(OR(VLOOKUP(C35,References!$B$25:$N$41,13)=ListeExigences!A35,ListeExigences!A35="ESG"),ListeExigences!D35,"")</f>
        <v>#N/A</v>
      </c>
      <c r="L35" t="e">
        <f>VLOOKUP(C35,References!$B$25:$N$41,13)</f>
        <v>#N/A</v>
      </c>
    </row>
    <row r="36" spans="1:12">
      <c r="A36" s="142" t="s">
        <v>121</v>
      </c>
      <c r="B36" s="141" t="s">
        <v>68</v>
      </c>
      <c r="C36" s="141" t="e">
        <f>INDEX(References!$B$25:$B$41,MATCH(B36,References!$A$25:$A$41))</f>
        <v>#N/A</v>
      </c>
      <c r="D36" s="139" t="s">
        <v>84</v>
      </c>
      <c r="E36" s="139" t="e">
        <f>IF(G36&lt;&gt;"",E35+1,E35)</f>
        <v>#N/A</v>
      </c>
      <c r="F36" s="139" t="e">
        <f t="shared" si="3"/>
        <v>#N/A</v>
      </c>
      <c r="G36" s="162" t="e">
        <f>IF(OR(VLOOKUP(C36,References!$B$25:$N$41,13)=ListeExigences!A36,ListeExigences!A36="ESG"),ListeExigences!D36,"")</f>
        <v>#N/A</v>
      </c>
      <c r="L36" t="e">
        <f>VLOOKUP(C36,References!$B$25:$N$41,13)</f>
        <v>#N/A</v>
      </c>
    </row>
    <row r="37" spans="1:12" ht="25.5">
      <c r="A37" s="142" t="s">
        <v>122</v>
      </c>
      <c r="B37" s="141" t="s">
        <v>68</v>
      </c>
      <c r="C37" s="141" t="e">
        <f>INDEX(References!$B$25:$B$41,MATCH(B37,References!$A$25:$A$41))</f>
        <v>#N/A</v>
      </c>
      <c r="D37" s="143" t="s">
        <v>314</v>
      </c>
      <c r="E37" s="139" t="e">
        <f>IF(G37&lt;&gt;"",E36+1,E36)</f>
        <v>#N/A</v>
      </c>
      <c r="F37" s="139" t="e">
        <f t="shared" si="3"/>
        <v>#N/A</v>
      </c>
      <c r="G37" s="162" t="e">
        <f>IF(OR(VLOOKUP(C37,References!$B$25:$N$41,13)=ListeExigences!A37,ListeExigences!A37="ESG"),ListeExigences!D37,"")</f>
        <v>#N/A</v>
      </c>
      <c r="L37" t="e">
        <f>VLOOKUP(C37,References!$B$25:$N$41,13)</f>
        <v>#N/A</v>
      </c>
    </row>
    <row r="38" spans="1:12" ht="38.25">
      <c r="A38" s="142" t="s">
        <v>123</v>
      </c>
      <c r="B38" s="141" t="s">
        <v>68</v>
      </c>
      <c r="C38" s="141" t="e">
        <f>INDEX(References!$B$25:$B$41,MATCH(B38,References!$A$25:$A$41))</f>
        <v>#N/A</v>
      </c>
      <c r="D38" s="143" t="s">
        <v>316</v>
      </c>
      <c r="E38" s="139" t="e">
        <f>IF(G38&lt;&gt;"",E37+1,E37)</f>
        <v>#N/A</v>
      </c>
      <c r="F38" s="139" t="e">
        <f t="shared" si="3"/>
        <v>#N/A</v>
      </c>
      <c r="G38" s="162" t="e">
        <f>IF(OR(VLOOKUP(C38,References!$B$25:$N$41,13)=ListeExigences!A38,ListeExigences!A38="ESG"),ListeExigences!D38,"")</f>
        <v>#N/A</v>
      </c>
      <c r="L38" t="e">
        <f>VLOOKUP(C38,References!$B$25:$N$41,13)</f>
        <v>#N/A</v>
      </c>
    </row>
    <row r="39" spans="1:12" ht="13.5" thickBot="1">
      <c r="A39" s="142" t="s">
        <v>123</v>
      </c>
      <c r="B39" s="141" t="s">
        <v>68</v>
      </c>
      <c r="C39" s="141" t="e">
        <f>INDEX(References!$B$25:$B$41,MATCH(B39,References!$A$25:$A$41))</f>
        <v>#N/A</v>
      </c>
      <c r="D39" s="143" t="s">
        <v>317</v>
      </c>
      <c r="E39" s="139" t="e">
        <f>IF(G39&lt;&gt;"",E38+1,E38)</f>
        <v>#N/A</v>
      </c>
      <c r="F39" s="139" t="e">
        <f t="shared" si="3"/>
        <v>#N/A</v>
      </c>
      <c r="G39" s="162" t="e">
        <f>IF(OR(VLOOKUP(C39,References!$B$25:$N$41,13)=ListeExigences!A39,ListeExigences!A39="ESG"),ListeExigences!D39,"")</f>
        <v>#N/A</v>
      </c>
      <c r="L39" t="e">
        <f>VLOOKUP(C39,References!$B$25:$N$41,13)</f>
        <v>#N/A</v>
      </c>
    </row>
    <row r="40" spans="1:12" ht="13.5" thickBot="1">
      <c r="A40" s="163"/>
      <c r="B40" s="163"/>
      <c r="C40" s="163"/>
      <c r="D40" s="163"/>
      <c r="E40" s="163"/>
      <c r="F40" s="163"/>
      <c r="G40" s="163" t="str">
        <f>B41</f>
        <v>Gestion des incidents</v>
      </c>
      <c r="H40" s="163"/>
      <c r="I40" s="163"/>
      <c r="J40" s="163"/>
      <c r="K40" s="163"/>
    </row>
    <row r="41" spans="1:12" ht="63.75">
      <c r="A41" s="142" t="s">
        <v>121</v>
      </c>
      <c r="B41" s="141" t="s">
        <v>67</v>
      </c>
      <c r="C41" s="141" t="e">
        <f>INDEX(References!$B$25:$B$41,MATCH(B41,References!$A$25:$A$41))</f>
        <v>#N/A</v>
      </c>
      <c r="D41" s="139" t="s">
        <v>80</v>
      </c>
      <c r="E41" s="139" t="e">
        <f>IF(G41&lt;&gt;"",1,0)</f>
        <v>#N/A</v>
      </c>
      <c r="F41" s="139" t="e">
        <f t="shared" si="3"/>
        <v>#N/A</v>
      </c>
      <c r="G41" s="162" t="e">
        <f>IF(OR(VLOOKUP(C41,References!$B$25:$N$41,13)=ListeExigences!A41,ListeExigences!A41="ESG"),ListeExigences!D41,"")</f>
        <v>#N/A</v>
      </c>
      <c r="L41" t="e">
        <f>VLOOKUP(C41,References!$B$25:$N$41,13)</f>
        <v>#N/A</v>
      </c>
    </row>
    <row r="42" spans="1:12" ht="25.5">
      <c r="A42" s="142" t="s">
        <v>121</v>
      </c>
      <c r="B42" s="141" t="s">
        <v>67</v>
      </c>
      <c r="C42" s="141" t="e">
        <f>INDEX(References!$B$25:$B$41,MATCH(B42,References!$A$25:$A$41))</f>
        <v>#N/A</v>
      </c>
      <c r="D42" s="139" t="s">
        <v>81</v>
      </c>
      <c r="E42" s="139" t="e">
        <f>IF(G42&lt;&gt;"",E41+1,E41)</f>
        <v>#N/A</v>
      </c>
      <c r="F42" s="139" t="e">
        <f t="shared" si="3"/>
        <v>#N/A</v>
      </c>
      <c r="G42" s="162" t="e">
        <f>IF(OR(VLOOKUP(C42,References!$B$25:$N$41,13)=ListeExigences!A42,ListeExigences!A42="ESG"),ListeExigences!D42,"")</f>
        <v>#N/A</v>
      </c>
      <c r="L42" t="e">
        <f>VLOOKUP(C42,References!$B$25:$N$41,13)</f>
        <v>#N/A</v>
      </c>
    </row>
    <row r="43" spans="1:12" ht="25.5">
      <c r="A43" s="142" t="s">
        <v>121</v>
      </c>
      <c r="B43" s="141" t="s">
        <v>67</v>
      </c>
      <c r="C43" s="141" t="e">
        <f>INDEX(References!$B$25:$B$41,MATCH(B43,References!$A$25:$A$41))</f>
        <v>#N/A</v>
      </c>
      <c r="D43" s="139" t="s">
        <v>82</v>
      </c>
      <c r="E43" s="139" t="e">
        <f>IF(G43&lt;&gt;"",E42+1,E42)</f>
        <v>#N/A</v>
      </c>
      <c r="F43" s="139" t="e">
        <f t="shared" si="3"/>
        <v>#N/A</v>
      </c>
      <c r="G43" s="162" t="e">
        <f>IF(OR(VLOOKUP(C43,References!$B$25:$N$41,13)=ListeExigences!A43,ListeExigences!A43="ESG"),ListeExigences!D43,"")</f>
        <v>#N/A</v>
      </c>
      <c r="L43" t="e">
        <f>VLOOKUP(C43,References!$B$25:$N$41,13)</f>
        <v>#N/A</v>
      </c>
    </row>
    <row r="44" spans="1:12" s="175" customFormat="1" ht="25.5">
      <c r="A44" s="173" t="s">
        <v>121</v>
      </c>
      <c r="B44" s="174" t="s">
        <v>67</v>
      </c>
      <c r="C44" s="174" t="e">
        <f>INDEX(References!$B$25:$B$41,MATCH(B44,References!$A$25:$A$41))</f>
        <v>#N/A</v>
      </c>
      <c r="D44" s="170" t="s">
        <v>373</v>
      </c>
      <c r="E44" s="171" t="e">
        <f>IF(G44&lt;&gt;"",E43+1,E43)</f>
        <v>#N/A</v>
      </c>
      <c r="F44" s="171" t="e">
        <f>IF(G44&lt;&gt;"",CONCATENATE(C44,"_",E44),"")</f>
        <v>#N/A</v>
      </c>
      <c r="G44" s="172" t="e">
        <f>IF(OR(VLOOKUP(C44,References!$B$25:$N$41,13)=ListeExigences!A44,ListeExigences!A44="ESG"),ListeExigences!D44,"")</f>
        <v>#N/A</v>
      </c>
    </row>
    <row r="45" spans="1:12" s="175" customFormat="1" ht="26.25" thickBot="1">
      <c r="A45" s="173" t="s">
        <v>121</v>
      </c>
      <c r="B45" s="174" t="s">
        <v>67</v>
      </c>
      <c r="C45" s="174" t="e">
        <f>INDEX(References!$B$25:$B$41,MATCH(B45,References!$A$25:$A$41))</f>
        <v>#N/A</v>
      </c>
      <c r="D45" s="170" t="s">
        <v>374</v>
      </c>
      <c r="E45" s="171" t="e">
        <f>IF(G45&lt;&gt;"",E44+1,E44)</f>
        <v>#N/A</v>
      </c>
      <c r="F45" s="171" t="e">
        <f>IF(G45&lt;&gt;"",CONCATENATE(C45,"_",E45),"")</f>
        <v>#N/A</v>
      </c>
      <c r="G45" s="172" t="e">
        <f>IF(OR(VLOOKUP(C45,References!$B$25:$N$41,13)=ListeExigences!A45,ListeExigences!A45="ESG"),ListeExigences!D45,"")</f>
        <v>#N/A</v>
      </c>
    </row>
    <row r="46" spans="1:12" ht="13.5" thickBot="1">
      <c r="A46" s="163"/>
      <c r="B46" s="163"/>
      <c r="C46" s="163"/>
      <c r="D46" s="163"/>
      <c r="E46" s="163"/>
      <c r="F46" s="163"/>
      <c r="G46" s="163" t="str">
        <f>B47</f>
        <v>Gestion des sous-traitants</v>
      </c>
      <c r="H46" s="163"/>
      <c r="I46" s="163"/>
      <c r="J46" s="163"/>
      <c r="K46" s="163"/>
    </row>
    <row r="47" spans="1:12" ht="25.5">
      <c r="A47" s="142" t="s">
        <v>122</v>
      </c>
      <c r="B47" s="141" t="s">
        <v>75</v>
      </c>
      <c r="C47" s="141" t="e">
        <f>INDEX(References!$B$25:$B$41,MATCH(B47,References!$A$25:$A$41))</f>
        <v>#N/A</v>
      </c>
      <c r="D47" s="139" t="s">
        <v>218</v>
      </c>
      <c r="E47" s="139" t="e">
        <f>IF(G47&lt;&gt;"",1,0)</f>
        <v>#N/A</v>
      </c>
      <c r="F47" s="139" t="e">
        <f t="shared" si="3"/>
        <v>#N/A</v>
      </c>
      <c r="G47" s="162" t="e">
        <f>IF(OR(VLOOKUP(C47,References!$B$25:$N$41,13)=ListeExigences!A47,ListeExigences!A47="ESG"),ListeExigences!D47,"")</f>
        <v>#N/A</v>
      </c>
      <c r="L47" t="e">
        <f>VLOOKUP(C47,References!$B$25:$N$41,13)</f>
        <v>#N/A</v>
      </c>
    </row>
    <row r="48" spans="1:12" ht="38.25">
      <c r="A48" s="142" t="s">
        <v>122</v>
      </c>
      <c r="B48" s="141" t="s">
        <v>75</v>
      </c>
      <c r="C48" s="141" t="e">
        <f>INDEX(References!$B$25:$B$41,MATCH(B48,References!$A$25:$A$41))</f>
        <v>#N/A</v>
      </c>
      <c r="D48" s="139" t="s">
        <v>102</v>
      </c>
      <c r="E48" s="139" t="e">
        <f>IF(G48&lt;&gt;"",E47+1,E47)</f>
        <v>#N/A</v>
      </c>
      <c r="F48" s="139" t="e">
        <f t="shared" si="3"/>
        <v>#N/A</v>
      </c>
      <c r="G48" s="162" t="e">
        <f>IF(OR(VLOOKUP(C48,References!$B$25:$N$41,13)=ListeExigences!A48,ListeExigences!A48="ESG"),ListeExigences!D48,"")</f>
        <v>#N/A</v>
      </c>
      <c r="L48" t="e">
        <f>VLOOKUP(C48,References!$B$25:$N$41,13)</f>
        <v>#N/A</v>
      </c>
    </row>
    <row r="49" spans="1:12" ht="25.5">
      <c r="A49" s="142" t="s">
        <v>122</v>
      </c>
      <c r="B49" s="141" t="s">
        <v>75</v>
      </c>
      <c r="C49" s="141" t="e">
        <f>INDEX(References!$B$25:$B$41,MATCH(B49,References!$A$25:$A$41))</f>
        <v>#N/A</v>
      </c>
      <c r="D49" s="144" t="s">
        <v>273</v>
      </c>
      <c r="E49" s="139" t="e">
        <f t="shared" ref="E49:E54" si="4">IF(G49&lt;&gt;"",E48+1,E48)</f>
        <v>#N/A</v>
      </c>
      <c r="F49" s="139" t="e">
        <f t="shared" si="3"/>
        <v>#N/A</v>
      </c>
      <c r="G49" s="162" t="e">
        <f>IF(OR(VLOOKUP(C49,References!$B$25:$N$41,13)=ListeExigences!A49,ListeExigences!A49="ESG"),ListeExigences!D49,"")</f>
        <v>#N/A</v>
      </c>
      <c r="L49" t="e">
        <f>VLOOKUP(C49,References!$B$25:$N$41,13)</f>
        <v>#N/A</v>
      </c>
    </row>
    <row r="50" spans="1:12" ht="25.5">
      <c r="A50" s="142" t="s">
        <v>122</v>
      </c>
      <c r="B50" s="141" t="s">
        <v>75</v>
      </c>
      <c r="C50" s="141" t="e">
        <f>INDEX(References!$B$25:$B$41,MATCH(B50,References!$A$25:$A$41))</f>
        <v>#N/A</v>
      </c>
      <c r="D50" s="139" t="s">
        <v>103</v>
      </c>
      <c r="E50" s="139" t="e">
        <f t="shared" si="4"/>
        <v>#N/A</v>
      </c>
      <c r="F50" s="139" t="e">
        <f t="shared" si="3"/>
        <v>#N/A</v>
      </c>
      <c r="G50" s="162" t="e">
        <f>IF(OR(VLOOKUP(C50,References!$B$25:$N$41,13)=ListeExigences!A50,ListeExigences!A50="ESG"),ListeExigences!D50,"")</f>
        <v>#N/A</v>
      </c>
      <c r="L50" t="e">
        <f>VLOOKUP(C50,References!$B$25:$N$41,13)</f>
        <v>#N/A</v>
      </c>
    </row>
    <row r="51" spans="1:12">
      <c r="A51" s="142" t="s">
        <v>123</v>
      </c>
      <c r="B51" s="141" t="s">
        <v>75</v>
      </c>
      <c r="C51" s="141" t="e">
        <f>INDEX(References!$B$25:$B$41,MATCH(B51,References!$A$25:$A$41))</f>
        <v>#N/A</v>
      </c>
      <c r="D51" s="144" t="s">
        <v>276</v>
      </c>
      <c r="E51" s="139" t="e">
        <f t="shared" si="4"/>
        <v>#N/A</v>
      </c>
      <c r="F51" s="139" t="e">
        <f t="shared" si="3"/>
        <v>#N/A</v>
      </c>
      <c r="G51" s="162" t="e">
        <f>IF(OR(VLOOKUP(C51,References!$B$25:$N$41,13)=ListeExigences!A51,ListeExigences!A51="ESG"),ListeExigences!D51,"")</f>
        <v>#N/A</v>
      </c>
      <c r="L51" t="e">
        <f>VLOOKUP(C51,References!$B$25:$N$41,13)</f>
        <v>#N/A</v>
      </c>
    </row>
    <row r="52" spans="1:12">
      <c r="A52" s="142" t="s">
        <v>123</v>
      </c>
      <c r="B52" s="141" t="s">
        <v>75</v>
      </c>
      <c r="C52" s="141" t="e">
        <f>INDEX(References!$B$25:$B$41,MATCH(B52,References!$A$25:$A$41))</f>
        <v>#N/A</v>
      </c>
      <c r="D52" s="144" t="s">
        <v>272</v>
      </c>
      <c r="E52" s="139" t="e">
        <f t="shared" si="4"/>
        <v>#N/A</v>
      </c>
      <c r="F52" s="139" t="e">
        <f t="shared" si="3"/>
        <v>#N/A</v>
      </c>
      <c r="G52" s="162" t="e">
        <f>IF(OR(VLOOKUP(C52,References!$B$25:$N$41,13)=ListeExigences!A52,ListeExigences!A52="ESG"),ListeExigences!D52,"")</f>
        <v>#N/A</v>
      </c>
      <c r="L52" t="e">
        <f>VLOOKUP(C52,References!$B$25:$N$41,13)</f>
        <v>#N/A</v>
      </c>
    </row>
    <row r="53" spans="1:12" ht="25.5">
      <c r="A53" s="142" t="s">
        <v>123</v>
      </c>
      <c r="B53" s="141" t="s">
        <v>75</v>
      </c>
      <c r="C53" s="141" t="e">
        <f>INDEX(References!$B$25:$B$41,MATCH(B53,References!$A$25:$A$41))</f>
        <v>#N/A</v>
      </c>
      <c r="D53" s="144" t="s">
        <v>274</v>
      </c>
      <c r="E53" s="139" t="e">
        <f t="shared" si="4"/>
        <v>#N/A</v>
      </c>
      <c r="F53" s="139" t="e">
        <f t="shared" si="3"/>
        <v>#N/A</v>
      </c>
      <c r="G53" s="162" t="e">
        <f>IF(OR(VLOOKUP(C53,References!$B$25:$N$41,13)=ListeExigences!A53,ListeExigences!A53="ESG"),ListeExigences!D53,"")</f>
        <v>#N/A</v>
      </c>
      <c r="L53" t="e">
        <f>VLOOKUP(C53,References!$B$25:$N$41,13)</f>
        <v>#N/A</v>
      </c>
    </row>
    <row r="54" spans="1:12" ht="39" thickBot="1">
      <c r="A54" s="142" t="s">
        <v>123</v>
      </c>
      <c r="B54" s="141" t="s">
        <v>75</v>
      </c>
      <c r="C54" s="141" t="e">
        <f>INDEX(References!$B$25:$B$41,MATCH(B54,References!$A$25:$A$41))</f>
        <v>#N/A</v>
      </c>
      <c r="D54" s="144" t="s">
        <v>318</v>
      </c>
      <c r="E54" s="139" t="e">
        <f t="shared" si="4"/>
        <v>#N/A</v>
      </c>
      <c r="F54" s="139" t="e">
        <f t="shared" si="3"/>
        <v>#N/A</v>
      </c>
      <c r="G54" s="162" t="e">
        <f>IF(OR(VLOOKUP(C54,References!$B$25:$N$41,13)=ListeExigences!A54,ListeExigences!A54="ESG"),ListeExigences!D54,"")</f>
        <v>#N/A</v>
      </c>
      <c r="L54" t="e">
        <f>VLOOKUP(C54,References!$B$25:$N$41,13)</f>
        <v>#N/A</v>
      </c>
    </row>
    <row r="55" spans="1:12" ht="13.5" thickBot="1">
      <c r="A55" s="163"/>
      <c r="B55" s="163"/>
      <c r="C55" s="163"/>
      <c r="D55" s="163"/>
      <c r="E55" s="163"/>
      <c r="F55" s="163"/>
      <c r="G55" s="163" t="str">
        <f>B56</f>
        <v>Gestion des vulnérabilités</v>
      </c>
      <c r="H55" s="163"/>
      <c r="I55" s="163"/>
      <c r="J55" s="163"/>
      <c r="K55" s="163"/>
    </row>
    <row r="56" spans="1:12">
      <c r="A56" s="142" t="s">
        <v>122</v>
      </c>
      <c r="B56" s="141" t="s">
        <v>73</v>
      </c>
      <c r="C56" s="141" t="e">
        <f>INDEX(References!$B$25:$B$41,MATCH(B56,References!$A$25:$A$41))</f>
        <v>#N/A</v>
      </c>
      <c r="D56" s="139" t="s">
        <v>101</v>
      </c>
      <c r="E56" s="139" t="e">
        <f>IF(G56&lt;&gt;"",1,0)</f>
        <v>#N/A</v>
      </c>
      <c r="F56" s="139" t="e">
        <f t="shared" si="3"/>
        <v>#N/A</v>
      </c>
      <c r="G56" s="162" t="e">
        <f>IF(OR(VLOOKUP(C56,References!$B$25:$N$41,13)=ListeExigences!A56,ListeExigences!A56="ESG"),ListeExigences!D56,"")</f>
        <v>#N/A</v>
      </c>
      <c r="L56" t="e">
        <f>VLOOKUP(C56,References!$B$25:$N$41,13)</f>
        <v>#N/A</v>
      </c>
    </row>
    <row r="57" spans="1:12" ht="26.25" thickBot="1">
      <c r="A57" s="142" t="s">
        <v>122</v>
      </c>
      <c r="B57" s="141" t="s">
        <v>73</v>
      </c>
      <c r="C57" s="141" t="e">
        <f>INDEX(References!$B$25:$B$41,MATCH(B57,References!$A$25:$A$41))</f>
        <v>#N/A</v>
      </c>
      <c r="D57" s="139" t="s">
        <v>219</v>
      </c>
      <c r="E57" s="139" t="e">
        <f>IF(G57&lt;&gt;"",E56+1,E56)</f>
        <v>#N/A</v>
      </c>
      <c r="F57" s="139" t="e">
        <f t="shared" si="3"/>
        <v>#N/A</v>
      </c>
      <c r="G57" s="162" t="e">
        <f>IF(OR(VLOOKUP(C57,References!$B$25:$N$41,13)=ListeExigences!A57,ListeExigences!A57="ESG"),ListeExigences!D57,"")</f>
        <v>#N/A</v>
      </c>
      <c r="L57" t="e">
        <f>VLOOKUP(C57,References!$B$25:$N$41,13)</f>
        <v>#N/A</v>
      </c>
    </row>
    <row r="58" spans="1:12" ht="13.5" thickBot="1">
      <c r="A58" s="163"/>
      <c r="B58" s="163"/>
      <c r="C58" s="163"/>
      <c r="D58" s="163"/>
      <c r="E58" s="163"/>
      <c r="F58" s="163"/>
      <c r="G58" s="163" t="str">
        <f>B59</f>
        <v>Plan de secours informatique</v>
      </c>
      <c r="H58" s="163"/>
      <c r="I58" s="163"/>
      <c r="J58" s="163"/>
      <c r="K58" s="163"/>
    </row>
    <row r="59" spans="1:12" ht="76.5">
      <c r="A59" s="142" t="s">
        <v>121</v>
      </c>
      <c r="B59" s="141" t="s">
        <v>71</v>
      </c>
      <c r="C59" s="141" t="e">
        <f>INDEX(References!$B$25:$B$41,MATCH(B59,References!$A$25:$A$41))</f>
        <v>#N/A</v>
      </c>
      <c r="D59" s="139" t="s">
        <v>106</v>
      </c>
      <c r="E59" s="139" t="e">
        <f>IF(G59&lt;&gt;"",1,0)</f>
        <v>#N/A</v>
      </c>
      <c r="F59" s="139" t="e">
        <f t="shared" si="3"/>
        <v>#N/A</v>
      </c>
      <c r="G59" s="162" t="e">
        <f>IF(OR(VLOOKUP(C59,References!$B$25:$N$41,13)=ListeExigences!A59,ListeExigences!A59="ESG"),ListeExigences!D59,"")</f>
        <v>#N/A</v>
      </c>
      <c r="L59" t="e">
        <f>VLOOKUP(C59,References!$B$25:$N$41,13)</f>
        <v>#N/A</v>
      </c>
    </row>
    <row r="60" spans="1:12" ht="13.5" thickBot="1">
      <c r="A60" s="142" t="s">
        <v>121</v>
      </c>
      <c r="B60" s="141" t="s">
        <v>71</v>
      </c>
      <c r="C60" s="141" t="e">
        <f>INDEX(References!$B$25:$B$41,MATCH(B60,References!$A$25:$A$41))</f>
        <v>#N/A</v>
      </c>
      <c r="D60" s="139" t="s">
        <v>105</v>
      </c>
      <c r="E60" s="139" t="e">
        <f>IF(G60&lt;&gt;"",E59+1,E59)</f>
        <v>#N/A</v>
      </c>
      <c r="F60" s="139" t="e">
        <f t="shared" si="3"/>
        <v>#N/A</v>
      </c>
      <c r="G60" s="162" t="e">
        <f>IF(OR(VLOOKUP(C60,References!$B$25:$N$41,13)=ListeExigences!A60,ListeExigences!A60="ESG"),ListeExigences!D60,"")</f>
        <v>#N/A</v>
      </c>
      <c r="L60" t="e">
        <f>VLOOKUP(C60,References!$B$25:$N$41,13)</f>
        <v>#N/A</v>
      </c>
    </row>
    <row r="61" spans="1:12" ht="13.5" thickBot="1">
      <c r="A61" s="163"/>
      <c r="B61" s="163"/>
      <c r="C61" s="163"/>
      <c r="D61" s="163"/>
      <c r="E61" s="163"/>
      <c r="F61" s="163"/>
      <c r="G61" s="163" t="str">
        <f>B62</f>
        <v>Sauvegarde des données</v>
      </c>
      <c r="H61" s="163"/>
      <c r="I61" s="163"/>
      <c r="J61" s="163"/>
      <c r="K61" s="163"/>
    </row>
    <row r="62" spans="1:12">
      <c r="A62" s="142" t="s">
        <v>121</v>
      </c>
      <c r="B62" s="141" t="s">
        <v>70</v>
      </c>
      <c r="C62" s="141" t="e">
        <f>INDEX(References!$B$25:$B$41,MATCH(B62,References!$A$25:$A$41))</f>
        <v>#N/A</v>
      </c>
      <c r="D62" s="139" t="s">
        <v>88</v>
      </c>
      <c r="E62" s="139" t="e">
        <f>IF(G62&lt;&gt;"",1,0)</f>
        <v>#N/A</v>
      </c>
      <c r="F62" s="139" t="e">
        <f t="shared" si="3"/>
        <v>#N/A</v>
      </c>
      <c r="G62" s="162" t="e">
        <f>IF(OR(VLOOKUP(C62,References!$B$25:$N$41,13)=ListeExigences!A62,ListeExigences!A62="ESG"),ListeExigences!D62,"")</f>
        <v>#N/A</v>
      </c>
      <c r="L62" t="e">
        <f>VLOOKUP(C62,References!$B$25:$N$41,13)</f>
        <v>#N/A</v>
      </c>
    </row>
    <row r="63" spans="1:12" ht="25.5">
      <c r="A63" s="142" t="s">
        <v>121</v>
      </c>
      <c r="B63" s="141" t="s">
        <v>70</v>
      </c>
      <c r="C63" s="141" t="e">
        <f>INDEX(References!$B$25:$B$41,MATCH(B63,References!$A$25:$A$41))</f>
        <v>#N/A</v>
      </c>
      <c r="D63" s="139" t="s">
        <v>89</v>
      </c>
      <c r="E63" s="139" t="e">
        <f>IF(G63&lt;&gt;"",E62+1,E62)</f>
        <v>#N/A</v>
      </c>
      <c r="F63" s="139" t="e">
        <f t="shared" si="3"/>
        <v>#N/A</v>
      </c>
      <c r="G63" s="162" t="e">
        <f>IF(OR(VLOOKUP(C63,References!$B$25:$N$41,13)=ListeExigences!A63,ListeExigences!A63="ESG"),ListeExigences!D63,"")</f>
        <v>#N/A</v>
      </c>
      <c r="L63" t="e">
        <f>VLOOKUP(C63,References!$B$25:$N$41,13)</f>
        <v>#N/A</v>
      </c>
    </row>
    <row r="64" spans="1:12">
      <c r="A64" s="142" t="s">
        <v>121</v>
      </c>
      <c r="B64" s="141" t="s">
        <v>70</v>
      </c>
      <c r="C64" s="141" t="e">
        <f>INDEX(References!$B$25:$B$41,MATCH(B64,References!$A$25:$A$41))</f>
        <v>#N/A</v>
      </c>
      <c r="D64" s="139" t="s">
        <v>90</v>
      </c>
      <c r="E64" s="139" t="e">
        <f t="shared" ref="E64:E71" si="5">IF(G64&lt;&gt;"",E63+1,E63)</f>
        <v>#N/A</v>
      </c>
      <c r="F64" s="139" t="e">
        <f t="shared" si="3"/>
        <v>#N/A</v>
      </c>
      <c r="G64" s="162" t="e">
        <f>IF(OR(VLOOKUP(C64,References!$B$25:$N$41,13)=ListeExigences!A64,ListeExigences!A64="ESG"),ListeExigences!D64,"")</f>
        <v>#N/A</v>
      </c>
      <c r="L64" t="e">
        <f>VLOOKUP(C64,References!$B$25:$N$41,13)</f>
        <v>#N/A</v>
      </c>
    </row>
    <row r="65" spans="1:12">
      <c r="A65" s="142" t="s">
        <v>121</v>
      </c>
      <c r="B65" s="141" t="s">
        <v>70</v>
      </c>
      <c r="C65" s="141" t="e">
        <f>INDEX(References!$B$25:$B$41,MATCH(B65,References!$A$25:$A$41))</f>
        <v>#N/A</v>
      </c>
      <c r="D65" s="139" t="s">
        <v>91</v>
      </c>
      <c r="E65" s="139" t="e">
        <f t="shared" si="5"/>
        <v>#N/A</v>
      </c>
      <c r="F65" s="139" t="e">
        <f t="shared" si="3"/>
        <v>#N/A</v>
      </c>
      <c r="G65" s="162" t="e">
        <f>IF(OR(VLOOKUP(C65,References!$B$25:$N$41,13)=ListeExigences!A65,ListeExigences!A65="ESG"),ListeExigences!D65,"")</f>
        <v>#N/A</v>
      </c>
      <c r="L65" t="e">
        <f>VLOOKUP(C65,References!$B$25:$N$41,13)</f>
        <v>#N/A</v>
      </c>
    </row>
    <row r="66" spans="1:12" ht="25.5">
      <c r="A66" s="142" t="s">
        <v>121</v>
      </c>
      <c r="B66" s="141" t="s">
        <v>70</v>
      </c>
      <c r="C66" s="141" t="e">
        <f>INDEX(References!$B$25:$B$41,MATCH(B66,References!$A$25:$A$41))</f>
        <v>#N/A</v>
      </c>
      <c r="D66" s="139" t="s">
        <v>92</v>
      </c>
      <c r="E66" s="139" t="e">
        <f t="shared" si="5"/>
        <v>#N/A</v>
      </c>
      <c r="F66" s="139" t="e">
        <f t="shared" si="3"/>
        <v>#N/A</v>
      </c>
      <c r="G66" s="162" t="e">
        <f>IF(OR(VLOOKUP(C66,References!$B$25:$N$41,13)=ListeExigences!A66,ListeExigences!A66="ESG"),ListeExigences!D66,"")</f>
        <v>#N/A</v>
      </c>
      <c r="L66" t="e">
        <f>VLOOKUP(C66,References!$B$25:$N$41,13)</f>
        <v>#N/A</v>
      </c>
    </row>
    <row r="67" spans="1:12">
      <c r="A67" s="142" t="s">
        <v>122</v>
      </c>
      <c r="B67" s="141" t="s">
        <v>70</v>
      </c>
      <c r="C67" s="141" t="e">
        <f>INDEX(References!$B$25:$B$41,MATCH(B67,References!$A$25:$A$41))</f>
        <v>#N/A</v>
      </c>
      <c r="D67" s="139" t="s">
        <v>124</v>
      </c>
      <c r="E67" s="139" t="e">
        <f t="shared" si="5"/>
        <v>#N/A</v>
      </c>
      <c r="F67" s="139" t="e">
        <f t="shared" si="3"/>
        <v>#N/A</v>
      </c>
      <c r="G67" s="162" t="e">
        <f>IF(OR(VLOOKUP(C67,References!$B$25:$N$41,13)=ListeExigences!A67,ListeExigences!A67="ESG"),ListeExigences!D67,"")</f>
        <v>#N/A</v>
      </c>
      <c r="L67" t="e">
        <f>VLOOKUP(C67,References!$B$25:$N$41,13)</f>
        <v>#N/A</v>
      </c>
    </row>
    <row r="68" spans="1:12">
      <c r="A68" s="142" t="s">
        <v>122</v>
      </c>
      <c r="B68" s="141" t="s">
        <v>70</v>
      </c>
      <c r="C68" s="141" t="e">
        <f>INDEX(References!$B$25:$B$41,MATCH(B68,References!$A$25:$A$41))</f>
        <v>#N/A</v>
      </c>
      <c r="D68" s="139" t="s">
        <v>94</v>
      </c>
      <c r="E68" s="139" t="e">
        <f t="shared" si="5"/>
        <v>#N/A</v>
      </c>
      <c r="F68" s="139" t="e">
        <f t="shared" si="3"/>
        <v>#N/A</v>
      </c>
      <c r="G68" s="162" t="e">
        <f>IF(OR(VLOOKUP(C68,References!$B$25:$N$41,13)=ListeExigences!A68,ListeExigences!A68="ESG"),ListeExigences!D68,"")</f>
        <v>#N/A</v>
      </c>
      <c r="L68" t="e">
        <f>VLOOKUP(C68,References!$B$25:$N$41,13)</f>
        <v>#N/A</v>
      </c>
    </row>
    <row r="69" spans="1:12">
      <c r="A69" s="142" t="s">
        <v>123</v>
      </c>
      <c r="B69" s="141" t="s">
        <v>70</v>
      </c>
      <c r="C69" s="141" t="e">
        <f>INDEX(References!$B$25:$B$41,MATCH(B69,References!$A$25:$A$41))</f>
        <v>#N/A</v>
      </c>
      <c r="D69" s="139" t="s">
        <v>93</v>
      </c>
      <c r="E69" s="139" t="e">
        <f t="shared" si="5"/>
        <v>#N/A</v>
      </c>
      <c r="F69" s="139" t="e">
        <f t="shared" si="3"/>
        <v>#N/A</v>
      </c>
      <c r="G69" s="162" t="e">
        <f>IF(OR(VLOOKUP(C69,References!$B$25:$N$41,13)=ListeExigences!A69,ListeExigences!A69="ESG"),ListeExigences!D69,"")</f>
        <v>#N/A</v>
      </c>
      <c r="L69" t="e">
        <f>VLOOKUP(C69,References!$B$25:$N$41,13)</f>
        <v>#N/A</v>
      </c>
    </row>
    <row r="70" spans="1:12">
      <c r="A70" s="142" t="s">
        <v>123</v>
      </c>
      <c r="B70" s="141" t="s">
        <v>70</v>
      </c>
      <c r="C70" s="141" t="e">
        <f>INDEX(References!$B$25:$B$41,MATCH(B70,References!$A$25:$A$41))</f>
        <v>#N/A</v>
      </c>
      <c r="D70" s="144" t="s">
        <v>275</v>
      </c>
      <c r="E70" s="139" t="e">
        <f t="shared" si="5"/>
        <v>#N/A</v>
      </c>
      <c r="F70" s="139" t="e">
        <f t="shared" si="3"/>
        <v>#N/A</v>
      </c>
      <c r="G70" s="162" t="e">
        <f>IF(OR(VLOOKUP(C70,References!$B$25:$N$41,13)=ListeExigences!A70,ListeExigences!A70="ESG"),ListeExigences!D70,"")</f>
        <v>#N/A</v>
      </c>
      <c r="L70" t="e">
        <f>VLOOKUP(C70,References!$B$25:$N$41,13)</f>
        <v>#N/A</v>
      </c>
    </row>
    <row r="71" spans="1:12" ht="13.5" thickBot="1">
      <c r="A71" s="142" t="s">
        <v>123</v>
      </c>
      <c r="B71" s="141" t="s">
        <v>70</v>
      </c>
      <c r="C71" s="141" t="e">
        <f>INDEX(References!$B$25:$B$41,MATCH(B71,References!$A$25:$A$41))</f>
        <v>#N/A</v>
      </c>
      <c r="D71" s="144" t="s">
        <v>95</v>
      </c>
      <c r="E71" s="139" t="e">
        <f t="shared" si="5"/>
        <v>#N/A</v>
      </c>
      <c r="F71" s="139" t="e">
        <f t="shared" si="3"/>
        <v>#N/A</v>
      </c>
      <c r="G71" s="162" t="e">
        <f>IF(OR(VLOOKUP(C71,References!$B$25:$N$41,13)=ListeExigences!A71,ListeExigences!A71="ESG"),ListeExigences!D71,"")</f>
        <v>#N/A</v>
      </c>
      <c r="L71" t="e">
        <f>VLOOKUP(C71,References!$B$25:$N$41,13)</f>
        <v>#N/A</v>
      </c>
    </row>
    <row r="72" spans="1:12" ht="13.5" thickBot="1">
      <c r="A72" s="163"/>
      <c r="B72" s="163"/>
      <c r="C72" s="163"/>
      <c r="D72" s="163"/>
      <c r="E72" s="163"/>
      <c r="F72" s="163"/>
      <c r="G72" s="163" t="str">
        <f>B73</f>
        <v>Securité applicative</v>
      </c>
      <c r="H72" s="163"/>
      <c r="I72" s="163"/>
      <c r="J72" s="163"/>
      <c r="K72" s="163"/>
    </row>
    <row r="73" spans="1:12" ht="191.25">
      <c r="A73" s="142" t="s">
        <v>121</v>
      </c>
      <c r="B73" s="141" t="s">
        <v>288</v>
      </c>
      <c r="C73" s="141" t="e">
        <f>INDEX(References!$B$25:$B$41,MATCH(B73,References!$A$25:$A$41))</f>
        <v>#N/A</v>
      </c>
      <c r="D73" s="144" t="s">
        <v>129</v>
      </c>
      <c r="E73" s="139" t="e">
        <f>IF(G73&lt;&gt;"",1,0)</f>
        <v>#N/A</v>
      </c>
      <c r="F73" s="139" t="e">
        <f t="shared" si="3"/>
        <v>#N/A</v>
      </c>
      <c r="G73" s="162" t="e">
        <f>IF(OR(VLOOKUP(C73,References!$B$25:$N$41,13)=ListeExigences!A73,ListeExigences!A73="ESG"),ListeExigences!D73,"")</f>
        <v>#N/A</v>
      </c>
      <c r="L73" t="e">
        <f>VLOOKUP(C73,References!$B$25:$N$41,13)</f>
        <v>#N/A</v>
      </c>
    </row>
    <row r="74" spans="1:12" s="105" customFormat="1">
      <c r="A74" s="176" t="s">
        <v>121</v>
      </c>
      <c r="B74" s="177" t="s">
        <v>288</v>
      </c>
      <c r="C74" s="177" t="e">
        <f>INDEX(References!$B$25:$B$41,MATCH(B74,References!$A$25:$A$41))</f>
        <v>#N/A</v>
      </c>
      <c r="D74" s="178" t="s">
        <v>96</v>
      </c>
      <c r="E74" s="178" t="e">
        <f>IF(G74&lt;&gt;"",E73+1,E73)</f>
        <v>#N/A</v>
      </c>
      <c r="F74" s="178" t="e">
        <f t="shared" si="3"/>
        <v>#N/A</v>
      </c>
      <c r="G74" s="179" t="e">
        <f>IF(OR(VLOOKUP(C74,References!$B$25:$N$41,13)=ListeExigences!A74,ListeExigences!A74="ESG"),ListeExigences!D74,"")</f>
        <v>#N/A</v>
      </c>
      <c r="L74" s="105" t="e">
        <f>VLOOKUP(C74,References!$B$25:$N$41,13)</f>
        <v>#N/A</v>
      </c>
    </row>
    <row r="75" spans="1:12" s="175" customFormat="1">
      <c r="A75" s="173" t="s">
        <v>121</v>
      </c>
      <c r="B75" s="174" t="s">
        <v>288</v>
      </c>
      <c r="C75" s="174" t="e">
        <f>INDEX(References!$B$25:$B$41,MATCH(B75,References!$A$25:$A$41))</f>
        <v>#N/A</v>
      </c>
      <c r="D75" s="171" t="s">
        <v>97</v>
      </c>
      <c r="E75" s="171" t="e">
        <f>IF(G75&lt;&gt;"",E74+1,E74)</f>
        <v>#N/A</v>
      </c>
      <c r="F75" s="171" t="e">
        <f t="shared" si="3"/>
        <v>#N/A</v>
      </c>
      <c r="G75" s="172" t="e">
        <f>IF(OR(VLOOKUP(C75,References!$B$25:$N$41,13)=ListeExigences!A75,ListeExigences!A75="ESG"),ListeExigences!D75,"")</f>
        <v>#N/A</v>
      </c>
      <c r="L75" s="175" t="e">
        <f>VLOOKUP(C75,References!$B$25:$N$41,13)</f>
        <v>#N/A</v>
      </c>
    </row>
    <row r="76" spans="1:12" s="169" customFormat="1" ht="15">
      <c r="A76" s="173" t="s">
        <v>121</v>
      </c>
      <c r="B76" s="174" t="s">
        <v>288</v>
      </c>
      <c r="C76" s="174" t="e">
        <f>INDEX(References!$B$25:$B$41,MATCH(B76,References!$A$25:$A$41))</f>
        <v>#N/A</v>
      </c>
      <c r="D76" s="171" t="s">
        <v>375</v>
      </c>
      <c r="E76" s="171" t="e">
        <f>IF(G76&lt;&gt;"",E75+1,E75)</f>
        <v>#N/A</v>
      </c>
      <c r="F76" s="171" t="e">
        <f t="shared" si="3"/>
        <v>#N/A</v>
      </c>
      <c r="G76" s="172" t="e">
        <f>IF(OR(VLOOKUP(C76,References!$B$25:$N$41,13)=ListeExigences!A76,ListeExigences!A76="ESG"),ListeExigences!D76,"")</f>
        <v>#N/A</v>
      </c>
    </row>
    <row r="77" spans="1:12" s="169" customFormat="1" ht="25.5">
      <c r="A77" s="173" t="s">
        <v>121</v>
      </c>
      <c r="B77" s="174" t="s">
        <v>288</v>
      </c>
      <c r="C77" s="174" t="e">
        <f>INDEX(References!$B$25:$B$41,MATCH(B77,References!$A$25:$A$41))</f>
        <v>#N/A</v>
      </c>
      <c r="D77" s="171" t="s">
        <v>376</v>
      </c>
      <c r="E77" s="171" t="e">
        <f>IF(G77&lt;&gt;"",E76+1,E76)</f>
        <v>#N/A</v>
      </c>
      <c r="F77" s="171" t="e">
        <f t="shared" si="3"/>
        <v>#N/A</v>
      </c>
      <c r="G77" s="172" t="e">
        <f>IF(OR(VLOOKUP(C77,References!$B$25:$N$41,13)=ListeExigences!A77,ListeExigences!A77="ESG"),ListeExigences!D77,"")</f>
        <v>#N/A</v>
      </c>
    </row>
    <row r="78" spans="1:12" s="169" customFormat="1" ht="15">
      <c r="A78" s="173" t="s">
        <v>121</v>
      </c>
      <c r="B78" s="174" t="s">
        <v>288</v>
      </c>
      <c r="C78" s="174" t="e">
        <f>INDEX(References!$B$25:$B$41,MATCH(B78,References!$A$25:$A$41))</f>
        <v>#N/A</v>
      </c>
      <c r="D78" s="171" t="s">
        <v>378</v>
      </c>
      <c r="E78" s="171" t="e">
        <f>IF(G78&lt;&gt;"",E77+1,E77)</f>
        <v>#N/A</v>
      </c>
      <c r="F78" s="171" t="e">
        <f t="shared" si="3"/>
        <v>#N/A</v>
      </c>
      <c r="G78" s="172" t="e">
        <f>IF(OR(VLOOKUP(C78,References!$B$25:$N$41,13)=ListeExigences!A78,ListeExigences!A78="ESG"),ListeExigences!D78,"")</f>
        <v>#N/A</v>
      </c>
    </row>
    <row r="79" spans="1:12" s="169" customFormat="1" ht="15">
      <c r="A79" s="173" t="s">
        <v>121</v>
      </c>
      <c r="B79" s="174" t="s">
        <v>288</v>
      </c>
      <c r="C79" s="174" t="e">
        <f>INDEX(References!$B$25:$B$41,MATCH(B79,References!$A$25:$A$41))</f>
        <v>#N/A</v>
      </c>
      <c r="D79" s="171" t="s">
        <v>377</v>
      </c>
      <c r="E79" s="171">
        <v>7</v>
      </c>
      <c r="F79" s="171" t="e">
        <f>IF(G79&lt;&gt;"",CONCATENATE(C79,"_",E79),"")</f>
        <v>#N/A</v>
      </c>
      <c r="G79" s="172" t="e">
        <f>IF(OR(VLOOKUP(C79,References!$B$25:$N$41,13)=ListeExigences!A79,ListeExigences!A79="ESG"),ListeExigences!D79,"")</f>
        <v>#N/A</v>
      </c>
    </row>
    <row r="80" spans="1:12" ht="26.25" thickBot="1">
      <c r="A80" s="142" t="s">
        <v>122</v>
      </c>
      <c r="B80" s="141" t="s">
        <v>288</v>
      </c>
      <c r="C80" s="141" t="e">
        <f>INDEX(References!$B$25:$B$41,MATCH(B80,References!$A$25:$A$41))</f>
        <v>#N/A</v>
      </c>
      <c r="D80" s="139" t="s">
        <v>98</v>
      </c>
      <c r="E80" s="139" t="e">
        <f>IF(G80&lt;&gt;"",E75+1,E75)</f>
        <v>#N/A</v>
      </c>
      <c r="F80" s="139" t="e">
        <f t="shared" si="3"/>
        <v>#N/A</v>
      </c>
      <c r="G80" s="162" t="e">
        <f>IF(OR(VLOOKUP(C80,References!$B$25:$N$41,13)=ListeExigences!A80,ListeExigences!A80="ESG"),ListeExigences!D80,"")</f>
        <v>#N/A</v>
      </c>
      <c r="L80" t="e">
        <f>VLOOKUP(C80,References!$B$25:$N$41,13)</f>
        <v>#N/A</v>
      </c>
    </row>
    <row r="81" spans="1:12" ht="13.5" thickBot="1">
      <c r="A81" s="163"/>
      <c r="B81" s="163"/>
      <c r="C81" s="163"/>
      <c r="D81" s="163"/>
      <c r="E81" s="163"/>
      <c r="F81" s="163"/>
      <c r="G81" s="163" t="str">
        <f>B82</f>
        <v>Sécurite des données</v>
      </c>
      <c r="H81" s="163"/>
      <c r="I81" s="163"/>
      <c r="J81" s="163"/>
      <c r="K81" s="163"/>
    </row>
    <row r="82" spans="1:12" ht="25.5">
      <c r="A82" s="142" t="s">
        <v>121</v>
      </c>
      <c r="B82" s="141" t="s">
        <v>289</v>
      </c>
      <c r="C82" s="141" t="e">
        <f>INDEX(References!$B$25:$B$41,MATCH(B82,References!$A$25:$A$41))</f>
        <v>#N/A</v>
      </c>
      <c r="D82" s="139" t="s">
        <v>182</v>
      </c>
      <c r="E82" s="139" t="e">
        <f>IF(G82&lt;&gt;"",1,0)</f>
        <v>#N/A</v>
      </c>
      <c r="F82" s="139" t="e">
        <f t="shared" si="3"/>
        <v>#N/A</v>
      </c>
      <c r="G82" s="162" t="e">
        <f>IF(OR(VLOOKUP(C82,References!$B$25:$N$41,13)=ListeExigences!A82,ListeExigences!A82="ESG"),ListeExigences!D82,"")</f>
        <v>#N/A</v>
      </c>
      <c r="L82" t="e">
        <f>VLOOKUP(C82,References!$B$25:$N$41,13)</f>
        <v>#N/A</v>
      </c>
    </row>
    <row r="83" spans="1:12">
      <c r="A83" s="142" t="s">
        <v>121</v>
      </c>
      <c r="B83" s="141" t="s">
        <v>289</v>
      </c>
      <c r="C83" s="141" t="e">
        <f>INDEX(References!$B$25:$B$41,MATCH(B83,References!$A$25:$A$41))</f>
        <v>#N/A</v>
      </c>
      <c r="D83" s="139" t="s">
        <v>183</v>
      </c>
      <c r="E83" s="139" t="e">
        <f>IF(G83&lt;&gt;"",E82+1,E82)</f>
        <v>#N/A</v>
      </c>
      <c r="F83" s="139" t="e">
        <f t="shared" si="3"/>
        <v>#N/A</v>
      </c>
      <c r="G83" s="162" t="e">
        <f>IF(OR(VLOOKUP(C83,References!$B$25:$N$41,13)=ListeExigences!A83,ListeExigences!A83="ESG"),ListeExigences!D83,"")</f>
        <v>#N/A</v>
      </c>
      <c r="L83" t="e">
        <f>VLOOKUP(C83,References!$B$25:$N$41,13)</f>
        <v>#N/A</v>
      </c>
    </row>
    <row r="84" spans="1:12" ht="25.5">
      <c r="A84" s="142" t="s">
        <v>121</v>
      </c>
      <c r="B84" s="141" t="s">
        <v>289</v>
      </c>
      <c r="C84" s="141" t="e">
        <f>INDEX(References!$B$25:$B$41,MATCH(B84,References!$A$25:$A$41))</f>
        <v>#N/A</v>
      </c>
      <c r="D84" s="139" t="s">
        <v>184</v>
      </c>
      <c r="E84" s="139" t="e">
        <f t="shared" ref="E84:E93" si="6">IF(G84&lt;&gt;"",E83+1,E83)</f>
        <v>#N/A</v>
      </c>
      <c r="F84" s="139" t="e">
        <f t="shared" si="3"/>
        <v>#N/A</v>
      </c>
      <c r="G84" s="162" t="e">
        <f>IF(OR(VLOOKUP(C84,References!$B$25:$N$41,13)=ListeExigences!A84,ListeExigences!A84="ESG"),ListeExigences!D84,"")</f>
        <v>#N/A</v>
      </c>
      <c r="L84" t="e">
        <f>VLOOKUP(C84,References!$B$25:$N$41,13)</f>
        <v>#N/A</v>
      </c>
    </row>
    <row r="85" spans="1:12" ht="25.5">
      <c r="A85" s="142" t="s">
        <v>122</v>
      </c>
      <c r="B85" s="141" t="s">
        <v>289</v>
      </c>
      <c r="C85" s="141" t="e">
        <f>INDEX(References!$B$25:$B$41,MATCH(B85,References!$A$25:$A$41))</f>
        <v>#N/A</v>
      </c>
      <c r="D85" s="139" t="s">
        <v>220</v>
      </c>
      <c r="E85" s="139" t="e">
        <f t="shared" si="6"/>
        <v>#N/A</v>
      </c>
      <c r="F85" s="139" t="e">
        <f t="shared" si="3"/>
        <v>#N/A</v>
      </c>
      <c r="G85" s="162" t="e">
        <f>IF(OR(VLOOKUP(C85,References!$B$25:$N$41,13)=ListeExigences!A85,ListeExigences!A85="ESG"),ListeExigences!D85,"")</f>
        <v>#N/A</v>
      </c>
      <c r="L85" t="e">
        <f>VLOOKUP(C85,References!$B$25:$N$41,13)</f>
        <v>#N/A</v>
      </c>
    </row>
    <row r="86" spans="1:12" ht="25.5">
      <c r="A86" s="142" t="s">
        <v>122</v>
      </c>
      <c r="B86" s="141" t="s">
        <v>289</v>
      </c>
      <c r="C86" s="141" t="e">
        <f>INDEX(References!$B$25:$B$41,MATCH(B86,References!$A$25:$A$41))</f>
        <v>#N/A</v>
      </c>
      <c r="D86" s="139" t="s">
        <v>99</v>
      </c>
      <c r="E86" s="139" t="e">
        <f t="shared" si="6"/>
        <v>#N/A</v>
      </c>
      <c r="F86" s="139" t="e">
        <f t="shared" si="3"/>
        <v>#N/A</v>
      </c>
      <c r="G86" s="162" t="e">
        <f>IF(OR(VLOOKUP(C86,References!$B$25:$N$41,13)=ListeExigences!A86,ListeExigences!A86="ESG"),ListeExigences!D86,"")</f>
        <v>#N/A</v>
      </c>
      <c r="L86" t="e">
        <f>VLOOKUP(C86,References!$B$25:$N$41,13)</f>
        <v>#N/A</v>
      </c>
    </row>
    <row r="87" spans="1:12" ht="25.5">
      <c r="A87" s="142" t="s">
        <v>122</v>
      </c>
      <c r="B87" s="141" t="s">
        <v>289</v>
      </c>
      <c r="C87" s="141" t="e">
        <f>INDEX(References!$B$25:$B$41,MATCH(B87,References!$A$25:$A$41))</f>
        <v>#N/A</v>
      </c>
      <c r="D87" s="144" t="s">
        <v>271</v>
      </c>
      <c r="E87" s="139" t="e">
        <f t="shared" si="6"/>
        <v>#N/A</v>
      </c>
      <c r="F87" s="139" t="e">
        <f t="shared" si="3"/>
        <v>#N/A</v>
      </c>
      <c r="G87" s="162" t="e">
        <f>IF(OR(VLOOKUP(C87,References!$B$25:$N$41,13)=ListeExigences!A87,ListeExigences!A87="ESG"),ListeExigences!D87,"")</f>
        <v>#N/A</v>
      </c>
      <c r="L87" t="e">
        <f>VLOOKUP(C87,References!$B$25:$N$41,13)</f>
        <v>#N/A</v>
      </c>
    </row>
    <row r="88" spans="1:12">
      <c r="A88" s="142" t="s">
        <v>122</v>
      </c>
      <c r="B88" s="141" t="s">
        <v>289</v>
      </c>
      <c r="C88" s="141" t="e">
        <f>INDEX(References!$B$25:$B$41,MATCH(B88,References!$A$25:$A$41))</f>
        <v>#N/A</v>
      </c>
      <c r="D88" s="144" t="s">
        <v>100</v>
      </c>
      <c r="E88" s="139" t="e">
        <f t="shared" si="6"/>
        <v>#N/A</v>
      </c>
      <c r="F88" s="139" t="e">
        <f t="shared" si="3"/>
        <v>#N/A</v>
      </c>
      <c r="G88" s="162" t="e">
        <f>IF(OR(VLOOKUP(C88,References!$B$25:$N$41,13)=ListeExigences!A88,ListeExigences!A88="ESG"),ListeExigences!D88,"")</f>
        <v>#N/A</v>
      </c>
      <c r="L88" t="e">
        <f>VLOOKUP(C88,References!$B$25:$N$41,13)</f>
        <v>#N/A</v>
      </c>
    </row>
    <row r="89" spans="1:12" ht="25.5">
      <c r="A89" s="142" t="s">
        <v>123</v>
      </c>
      <c r="B89" s="141" t="s">
        <v>289</v>
      </c>
      <c r="C89" s="141" t="e">
        <f>INDEX(References!$B$25:$B$41,MATCH(B89,References!$A$25:$A$41))</f>
        <v>#N/A</v>
      </c>
      <c r="D89" s="144" t="s">
        <v>220</v>
      </c>
      <c r="E89" s="139" t="e">
        <f t="shared" si="6"/>
        <v>#N/A</v>
      </c>
      <c r="F89" s="139" t="e">
        <f t="shared" si="3"/>
        <v>#N/A</v>
      </c>
      <c r="G89" s="162" t="e">
        <f>IF(OR(VLOOKUP(C89,References!$B$25:$N$41,13)=ListeExigences!A89,ListeExigences!A89="ESG"),ListeExigences!D89,"")</f>
        <v>#N/A</v>
      </c>
      <c r="L89" t="e">
        <f>VLOOKUP(C89,References!$B$25:$N$41,13)</f>
        <v>#N/A</v>
      </c>
    </row>
    <row r="90" spans="1:12" ht="25.5">
      <c r="A90" s="142" t="s">
        <v>123</v>
      </c>
      <c r="B90" s="141" t="s">
        <v>289</v>
      </c>
      <c r="C90" s="141" t="e">
        <f>INDEX(References!$B$25:$B$41,MATCH(B90,References!$A$25:$A$41))</f>
        <v>#N/A</v>
      </c>
      <c r="D90" s="144" t="s">
        <v>221</v>
      </c>
      <c r="E90" s="139" t="e">
        <f t="shared" si="6"/>
        <v>#N/A</v>
      </c>
      <c r="F90" s="139" t="e">
        <f t="shared" si="3"/>
        <v>#N/A</v>
      </c>
      <c r="G90" s="162" t="e">
        <f>IF(OR(VLOOKUP(C90,References!$B$25:$N$41,13)=ListeExigences!A90,ListeExigences!A90="ESG"),ListeExigences!D90,"")</f>
        <v>#N/A</v>
      </c>
      <c r="L90" t="e">
        <f>VLOOKUP(C90,References!$B$25:$N$41,13)</f>
        <v>#N/A</v>
      </c>
    </row>
    <row r="91" spans="1:12" ht="25.5">
      <c r="A91" s="142" t="s">
        <v>123</v>
      </c>
      <c r="B91" s="141" t="s">
        <v>289</v>
      </c>
      <c r="C91" s="141" t="e">
        <f>INDEX(References!$B$25:$B$41,MATCH(B91,References!$A$25:$A$41))</f>
        <v>#N/A</v>
      </c>
      <c r="D91" s="139" t="s">
        <v>222</v>
      </c>
      <c r="E91" s="139" t="e">
        <f t="shared" si="6"/>
        <v>#N/A</v>
      </c>
      <c r="F91" s="139" t="e">
        <f t="shared" si="3"/>
        <v>#N/A</v>
      </c>
      <c r="G91" s="162" t="e">
        <f>IF(OR(VLOOKUP(C91,References!$B$25:$N$41,13)=ListeExigences!A91,ListeExigences!A91="ESG"),ListeExigences!D91,"")</f>
        <v>#N/A</v>
      </c>
      <c r="L91" t="e">
        <f>VLOOKUP(C91,References!$B$25:$N$41,13)</f>
        <v>#N/A</v>
      </c>
    </row>
    <row r="92" spans="1:12" ht="25.5">
      <c r="A92" s="142" t="s">
        <v>123</v>
      </c>
      <c r="B92" s="141" t="s">
        <v>289</v>
      </c>
      <c r="C92" s="141" t="e">
        <f>INDEX(References!$B$25:$B$41,MATCH(B92,References!$A$25:$A$41))</f>
        <v>#N/A</v>
      </c>
      <c r="D92" s="144" t="s">
        <v>270</v>
      </c>
      <c r="E92" s="139" t="e">
        <f t="shared" si="6"/>
        <v>#N/A</v>
      </c>
      <c r="F92" s="139" t="e">
        <f t="shared" si="3"/>
        <v>#N/A</v>
      </c>
      <c r="G92" s="162" t="e">
        <f>IF(OR(VLOOKUP(C92,References!$B$25:$N$41,13)=ListeExigences!A92,ListeExigences!A92="ESG"),ListeExigences!D92,"")</f>
        <v>#N/A</v>
      </c>
      <c r="L92" t="e">
        <f>VLOOKUP(C92,References!$B$25:$N$41,13)</f>
        <v>#N/A</v>
      </c>
    </row>
    <row r="93" spans="1:12" ht="26.25" thickBot="1">
      <c r="A93" s="142" t="s">
        <v>123</v>
      </c>
      <c r="B93" s="141" t="s">
        <v>289</v>
      </c>
      <c r="C93" s="141" t="e">
        <f>INDEX(References!$B$25:$B$41,MATCH(B93,References!$A$25:$A$41))</f>
        <v>#N/A</v>
      </c>
      <c r="D93" s="144" t="s">
        <v>269</v>
      </c>
      <c r="E93" s="139" t="e">
        <f t="shared" si="6"/>
        <v>#N/A</v>
      </c>
      <c r="F93" s="139" t="e">
        <f t="shared" si="3"/>
        <v>#N/A</v>
      </c>
      <c r="G93" s="162" t="e">
        <f>IF(OR(VLOOKUP(C93,References!$B$25:$N$41,13)=ListeExigences!A93,ListeExigences!A93="ESG"),ListeExigences!D93,"")</f>
        <v>#N/A</v>
      </c>
      <c r="L93" t="e">
        <f>VLOOKUP(C93,References!$B$25:$N$41,13)</f>
        <v>#N/A</v>
      </c>
    </row>
    <row r="94" spans="1:12" ht="13.5" thickBot="1">
      <c r="A94" s="163"/>
      <c r="B94" s="163"/>
      <c r="C94" s="163"/>
      <c r="D94" s="163"/>
      <c r="E94" s="163"/>
      <c r="F94" s="163"/>
      <c r="G94" s="163" t="str">
        <f>B95</f>
        <v>Sécurité physique</v>
      </c>
      <c r="H94" s="163"/>
      <c r="I94" s="163"/>
      <c r="J94" s="163"/>
      <c r="K94" s="163"/>
    </row>
    <row r="95" spans="1:12" ht="25.5">
      <c r="A95" s="142" t="s">
        <v>121</v>
      </c>
      <c r="B95" s="141" t="s">
        <v>72</v>
      </c>
      <c r="C95" s="141" t="e">
        <f>INDEX(References!$B$25:$B$41,MATCH(B95,References!$A$25:$A$41))</f>
        <v>#N/A</v>
      </c>
      <c r="D95" s="144" t="s">
        <v>107</v>
      </c>
      <c r="E95" s="139" t="e">
        <f>IF(G95&lt;&gt;"",1,0)</f>
        <v>#N/A</v>
      </c>
      <c r="F95" s="139" t="e">
        <f t="shared" si="3"/>
        <v>#N/A</v>
      </c>
      <c r="G95" s="162" t="e">
        <f>IF(OR(VLOOKUP(C95,References!$B$25:$N$41,13)=ListeExigences!A95,ListeExigences!A95="ESG"),ListeExigences!D95,"")</f>
        <v>#N/A</v>
      </c>
      <c r="L95" t="e">
        <f>VLOOKUP(C95,References!$B$25:$N$41,13)</f>
        <v>#N/A</v>
      </c>
    </row>
    <row r="96" spans="1:12" ht="25.5">
      <c r="A96" s="142" t="s">
        <v>122</v>
      </c>
      <c r="B96" s="141" t="s">
        <v>72</v>
      </c>
      <c r="C96" s="141" t="e">
        <f>INDEX(References!$B$25:$B$41,MATCH(B96,References!$A$25:$A$41))</f>
        <v>#N/A</v>
      </c>
      <c r="D96" s="144" t="s">
        <v>108</v>
      </c>
      <c r="E96" s="139" t="e">
        <f>IF(G96&lt;&gt;"",E95+1,E95)</f>
        <v>#N/A</v>
      </c>
      <c r="F96" s="139" t="e">
        <f t="shared" si="3"/>
        <v>#N/A</v>
      </c>
      <c r="G96" s="162" t="e">
        <f>IF(OR(VLOOKUP(C96,References!$B$25:$N$41,13)=ListeExigences!A96,ListeExigences!A96="ESG"),ListeExigences!D96,"")</f>
        <v>#N/A</v>
      </c>
      <c r="L96" t="e">
        <f>VLOOKUP(C96,References!$B$25:$N$41,13)</f>
        <v>#N/A</v>
      </c>
    </row>
    <row r="97" spans="1:12" ht="26.25" thickBot="1">
      <c r="A97" s="142" t="s">
        <v>122</v>
      </c>
      <c r="B97" s="141" t="s">
        <v>72</v>
      </c>
      <c r="C97" s="141" t="e">
        <f>INDEX(References!$B$25:$B$41,MATCH(B97,References!$A$25:$A$41))</f>
        <v>#N/A</v>
      </c>
      <c r="D97" s="144" t="s">
        <v>513</v>
      </c>
      <c r="E97" s="139">
        <v>1</v>
      </c>
      <c r="F97" s="139"/>
    </row>
    <row r="98" spans="1:12" ht="13.5" thickBot="1">
      <c r="A98" s="163"/>
      <c r="B98" s="163"/>
      <c r="C98" s="163"/>
      <c r="D98" s="163"/>
      <c r="E98" s="163"/>
      <c r="F98" s="163"/>
      <c r="G98" s="163" t="str">
        <f>B99</f>
        <v>Tracabilité</v>
      </c>
      <c r="H98" s="163"/>
      <c r="I98" s="163"/>
      <c r="J98" s="163"/>
      <c r="K98" s="163"/>
    </row>
    <row r="99" spans="1:12" ht="25.5">
      <c r="A99" s="142" t="s">
        <v>121</v>
      </c>
      <c r="B99" s="141" t="s">
        <v>290</v>
      </c>
      <c r="C99" s="141" t="e">
        <f>INDEX(References!$B$25:$B$41,MATCH(B99,References!$A$25:$A$41))</f>
        <v>#N/A</v>
      </c>
      <c r="D99" s="139" t="s">
        <v>223</v>
      </c>
      <c r="E99" s="139" t="e">
        <f>IF(G99&lt;&gt;"",1,0)</f>
        <v>#N/A</v>
      </c>
      <c r="F99" s="139" t="e">
        <f t="shared" si="3"/>
        <v>#N/A</v>
      </c>
      <c r="G99" s="162" t="e">
        <f>IF(OR(VLOOKUP(C99,References!$B$25:$N$41,13)=ListeExigences!A99,ListeExigences!A99="ESG"),ListeExigences!D99,"")</f>
        <v>#N/A</v>
      </c>
      <c r="L99" t="e">
        <f>VLOOKUP(C99,References!$B$25:$N$41,13)</f>
        <v>#N/A</v>
      </c>
    </row>
    <row r="100" spans="1:12" ht="25.5">
      <c r="A100" s="142" t="s">
        <v>121</v>
      </c>
      <c r="B100" s="141" t="s">
        <v>290</v>
      </c>
      <c r="C100" s="141" t="e">
        <f>INDEX(References!$B$25:$B$41,MATCH(B100,References!$A$25:$A$41))</f>
        <v>#N/A</v>
      </c>
      <c r="D100" s="139" t="s">
        <v>109</v>
      </c>
      <c r="E100" s="139" t="e">
        <f>IF(G100&lt;&gt;"",E99+1,E99)</f>
        <v>#N/A</v>
      </c>
      <c r="F100" s="139" t="e">
        <f t="shared" si="3"/>
        <v>#N/A</v>
      </c>
      <c r="G100" s="162" t="e">
        <f>IF(OR(VLOOKUP(C100,References!$B$25:$N$41,13)=ListeExigences!A100,ListeExigences!A100="ESG"),ListeExigences!D100,"")</f>
        <v>#N/A</v>
      </c>
      <c r="L100" t="e">
        <f>VLOOKUP(C100,References!$B$25:$N$41,13)</f>
        <v>#N/A</v>
      </c>
    </row>
    <row r="101" spans="1:12">
      <c r="A101" s="142" t="s">
        <v>121</v>
      </c>
      <c r="B101" s="141" t="s">
        <v>290</v>
      </c>
      <c r="C101" s="141" t="e">
        <f>INDEX(References!$B$25:$B$41,MATCH(B101,References!$A$25:$A$41))</f>
        <v>#N/A</v>
      </c>
      <c r="D101" s="139" t="s">
        <v>110</v>
      </c>
      <c r="E101" s="139" t="e">
        <f t="shared" ref="E101:E113" si="7">IF(G101&lt;&gt;"",E100+1,E100)</f>
        <v>#N/A</v>
      </c>
      <c r="F101" s="139" t="e">
        <f t="shared" ref="F101:F121" si="8">IF(G101&lt;&gt;"",CONCATENATE(C101,"_",E101),"")</f>
        <v>#N/A</v>
      </c>
      <c r="G101" s="162" t="e">
        <f>IF(OR(VLOOKUP(C101,References!$B$25:$N$41,13)=ListeExigences!A101,ListeExigences!A101="ESG"),ListeExigences!D101,"")</f>
        <v>#N/A</v>
      </c>
      <c r="L101" t="e">
        <f>VLOOKUP(C101,References!$B$25:$N$41,13)</f>
        <v>#N/A</v>
      </c>
    </row>
    <row r="102" spans="1:12">
      <c r="A102" s="142" t="s">
        <v>121</v>
      </c>
      <c r="B102" s="141" t="s">
        <v>290</v>
      </c>
      <c r="C102" s="141" t="e">
        <f>INDEX(References!$B$25:$B$41,MATCH(B102,References!$A$25:$A$41))</f>
        <v>#N/A</v>
      </c>
      <c r="D102" s="139" t="s">
        <v>111</v>
      </c>
      <c r="E102" s="139" t="e">
        <f t="shared" si="7"/>
        <v>#N/A</v>
      </c>
      <c r="F102" s="139" t="e">
        <f t="shared" si="8"/>
        <v>#N/A</v>
      </c>
      <c r="G102" s="162" t="e">
        <f>IF(OR(VLOOKUP(C102,References!$B$25:$N$41,13)=ListeExigences!A102,ListeExigences!A102="ESG"),ListeExigences!D102,"")</f>
        <v>#N/A</v>
      </c>
      <c r="L102" t="e">
        <f>VLOOKUP(C102,References!$B$25:$N$41,13)</f>
        <v>#N/A</v>
      </c>
    </row>
    <row r="103" spans="1:12" ht="25.5">
      <c r="A103" s="142" t="s">
        <v>121</v>
      </c>
      <c r="B103" s="141" t="s">
        <v>290</v>
      </c>
      <c r="C103" s="141" t="e">
        <f>INDEX(References!$B$25:$B$41,MATCH(B103,References!$A$25:$A$41))</f>
        <v>#N/A</v>
      </c>
      <c r="D103" s="139" t="s">
        <v>113</v>
      </c>
      <c r="E103" s="139" t="e">
        <f t="shared" si="7"/>
        <v>#N/A</v>
      </c>
      <c r="F103" s="139" t="e">
        <f t="shared" si="8"/>
        <v>#N/A</v>
      </c>
      <c r="G103" s="162" t="e">
        <f>IF(OR(VLOOKUP(C103,References!$B$25:$N$41,13)=ListeExigences!A103,ListeExigences!A103="ESG"),ListeExigences!D103,"")</f>
        <v>#N/A</v>
      </c>
      <c r="L103" t="e">
        <f>VLOOKUP(C103,References!$B$25:$N$41,13)</f>
        <v>#N/A</v>
      </c>
    </row>
    <row r="104" spans="1:12" ht="38.25">
      <c r="A104" s="142" t="s">
        <v>122</v>
      </c>
      <c r="B104" s="141" t="s">
        <v>290</v>
      </c>
      <c r="C104" s="141" t="e">
        <f>INDEX(References!$B$25:$B$41,MATCH(B104,References!$A$25:$A$41))</f>
        <v>#N/A</v>
      </c>
      <c r="D104" s="139" t="s">
        <v>112</v>
      </c>
      <c r="E104" s="139" t="e">
        <f t="shared" si="7"/>
        <v>#N/A</v>
      </c>
      <c r="F104" s="139" t="e">
        <f t="shared" si="8"/>
        <v>#N/A</v>
      </c>
      <c r="G104" s="162" t="e">
        <f>IF(OR(VLOOKUP(C104,References!$B$25:$N$41,13)=ListeExigences!A104,ListeExigences!A104="ESG"),ListeExigences!D104,"")</f>
        <v>#N/A</v>
      </c>
      <c r="L104" t="e">
        <f>VLOOKUP(C104,References!$B$25:$N$41,13)</f>
        <v>#N/A</v>
      </c>
    </row>
    <row r="105" spans="1:12">
      <c r="A105" s="142" t="s">
        <v>122</v>
      </c>
      <c r="B105" s="141" t="s">
        <v>290</v>
      </c>
      <c r="C105" s="141" t="e">
        <f>INDEX(References!$B$25:$B$41,MATCH(B105,References!$A$25:$A$41))</f>
        <v>#N/A</v>
      </c>
      <c r="D105" s="139" t="s">
        <v>114</v>
      </c>
      <c r="E105" s="139" t="e">
        <f t="shared" si="7"/>
        <v>#N/A</v>
      </c>
      <c r="F105" s="139" t="e">
        <f t="shared" si="8"/>
        <v>#N/A</v>
      </c>
      <c r="G105" s="162" t="e">
        <f>IF(OR(VLOOKUP(C105,References!$B$25:$N$41,13)=ListeExigences!A105,ListeExigences!A105="ESG"),ListeExigences!D105,"")</f>
        <v>#N/A</v>
      </c>
      <c r="L105" t="e">
        <f>VLOOKUP(C105,References!$B$25:$N$41,13)</f>
        <v>#N/A</v>
      </c>
    </row>
    <row r="106" spans="1:12" ht="76.5">
      <c r="A106" s="142" t="s">
        <v>123</v>
      </c>
      <c r="B106" s="141" t="s">
        <v>290</v>
      </c>
      <c r="C106" s="141" t="e">
        <f>INDEX(References!$B$25:$B$41,MATCH(B106,References!$A$25:$A$41))</f>
        <v>#N/A</v>
      </c>
      <c r="D106" s="139" t="s">
        <v>260</v>
      </c>
      <c r="E106" s="139" t="e">
        <f t="shared" si="7"/>
        <v>#N/A</v>
      </c>
      <c r="F106" s="139" t="e">
        <f t="shared" si="8"/>
        <v>#N/A</v>
      </c>
      <c r="G106" s="162" t="e">
        <f>IF(OR(VLOOKUP(C106,References!$B$25:$N$41,13)=ListeExigences!A106,ListeExigences!A106="ESG"),ListeExigences!D106,"")</f>
        <v>#N/A</v>
      </c>
      <c r="L106" t="e">
        <f>VLOOKUP(C106,References!$B$25:$N$41,13)</f>
        <v>#N/A</v>
      </c>
    </row>
    <row r="107" spans="1:12" ht="25.5">
      <c r="A107" s="142" t="s">
        <v>123</v>
      </c>
      <c r="B107" s="141" t="s">
        <v>290</v>
      </c>
      <c r="C107" s="141" t="e">
        <f>INDEX(References!$B$25:$B$41,MATCH(B107,References!$A$25:$A$41))</f>
        <v>#N/A</v>
      </c>
      <c r="D107" s="139" t="s">
        <v>266</v>
      </c>
      <c r="E107" s="139" t="e">
        <f t="shared" si="7"/>
        <v>#N/A</v>
      </c>
      <c r="F107" s="139" t="e">
        <f t="shared" si="8"/>
        <v>#N/A</v>
      </c>
      <c r="G107" s="162" t="e">
        <f>IF(OR(VLOOKUP(C107,References!$B$25:$N$41,13)=ListeExigences!A107,ListeExigences!A107="ESG"),ListeExigences!D107,"")</f>
        <v>#N/A</v>
      </c>
      <c r="L107" t="e">
        <f>VLOOKUP(C107,References!$B$25:$N$41,13)</f>
        <v>#N/A</v>
      </c>
    </row>
    <row r="108" spans="1:12" ht="38.25">
      <c r="A108" s="142" t="s">
        <v>123</v>
      </c>
      <c r="B108" s="141" t="s">
        <v>290</v>
      </c>
      <c r="C108" s="141" t="e">
        <f>INDEX(References!$B$25:$B$41,MATCH(B108,References!$A$25:$A$41))</f>
        <v>#N/A</v>
      </c>
      <c r="D108" s="139" t="s">
        <v>267</v>
      </c>
      <c r="E108" s="139" t="e">
        <f t="shared" si="7"/>
        <v>#N/A</v>
      </c>
      <c r="F108" s="139" t="e">
        <f t="shared" si="8"/>
        <v>#N/A</v>
      </c>
      <c r="G108" s="162" t="e">
        <f>IF(OR(VLOOKUP(C108,References!$B$25:$N$41,13)=ListeExigences!A108,ListeExigences!A108="ESG"),ListeExigences!D108,"")</f>
        <v>#N/A</v>
      </c>
      <c r="L108" t="e">
        <f>VLOOKUP(C108,References!$B$25:$N$41,13)</f>
        <v>#N/A</v>
      </c>
    </row>
    <row r="109" spans="1:12" ht="25.5">
      <c r="A109" s="142" t="s">
        <v>123</v>
      </c>
      <c r="B109" s="141" t="s">
        <v>290</v>
      </c>
      <c r="C109" s="141" t="e">
        <f>INDEX(References!$B$25:$B$41,MATCH(B109,References!$A$25:$A$41))</f>
        <v>#N/A</v>
      </c>
      <c r="D109" s="139" t="s">
        <v>261</v>
      </c>
      <c r="E109" s="139" t="e">
        <f t="shared" si="7"/>
        <v>#N/A</v>
      </c>
      <c r="F109" s="139" t="e">
        <f t="shared" si="8"/>
        <v>#N/A</v>
      </c>
      <c r="G109" s="162" t="e">
        <f>IF(OR(VLOOKUP(C109,References!$B$25:$N$41,13)=ListeExigences!A109,ListeExigences!A109="ESG"),ListeExigences!D109,"")</f>
        <v>#N/A</v>
      </c>
      <c r="L109" t="e">
        <f>VLOOKUP(C109,References!$B$25:$N$41,13)</f>
        <v>#N/A</v>
      </c>
    </row>
    <row r="110" spans="1:12" ht="25.5">
      <c r="A110" s="142" t="s">
        <v>123</v>
      </c>
      <c r="B110" s="141" t="s">
        <v>290</v>
      </c>
      <c r="C110" s="141" t="e">
        <f>INDEX(References!$B$25:$B$41,MATCH(B110,References!$A$25:$A$41))</f>
        <v>#N/A</v>
      </c>
      <c r="D110" s="139" t="s">
        <v>268</v>
      </c>
      <c r="E110" s="139" t="e">
        <f t="shared" si="7"/>
        <v>#N/A</v>
      </c>
      <c r="F110" s="139" t="e">
        <f t="shared" si="8"/>
        <v>#N/A</v>
      </c>
      <c r="G110" s="162" t="e">
        <f>IF(OR(VLOOKUP(C110,References!$B$25:$N$41,13)=ListeExigences!A110,ListeExigences!A110="ESG"),ListeExigences!D110,"")</f>
        <v>#N/A</v>
      </c>
      <c r="L110" t="e">
        <f>VLOOKUP(C110,References!$B$25:$N$41,13)</f>
        <v>#N/A</v>
      </c>
    </row>
    <row r="111" spans="1:12">
      <c r="A111" s="142" t="s">
        <v>123</v>
      </c>
      <c r="B111" s="141" t="s">
        <v>290</v>
      </c>
      <c r="C111" s="141" t="e">
        <f>INDEX(References!$B$25:$B$41,MATCH(B111,References!$A$25:$A$41))</f>
        <v>#N/A</v>
      </c>
      <c r="D111" s="139" t="s">
        <v>126</v>
      </c>
      <c r="E111" s="139" t="e">
        <f t="shared" si="7"/>
        <v>#N/A</v>
      </c>
      <c r="F111" s="139" t="e">
        <f t="shared" si="8"/>
        <v>#N/A</v>
      </c>
      <c r="G111" s="162" t="e">
        <f>IF(OR(VLOOKUP(C111,References!$B$25:$N$41,13)=ListeExigences!A111,ListeExigences!A111="ESG"),ListeExigences!D111,"")</f>
        <v>#N/A</v>
      </c>
      <c r="L111" t="e">
        <f>VLOOKUP(C111,References!$B$25:$N$41,13)</f>
        <v>#N/A</v>
      </c>
    </row>
    <row r="112" spans="1:12" ht="38.25">
      <c r="A112" s="142" t="s">
        <v>123</v>
      </c>
      <c r="B112" s="141" t="s">
        <v>290</v>
      </c>
      <c r="C112" s="141" t="e">
        <f>INDEX(References!$B$25:$B$41,MATCH(B112,References!$A$25:$A$41))</f>
        <v>#N/A</v>
      </c>
      <c r="D112" s="139" t="s">
        <v>277</v>
      </c>
      <c r="E112" s="139" t="e">
        <f t="shared" si="7"/>
        <v>#N/A</v>
      </c>
      <c r="F112" s="139" t="e">
        <f t="shared" si="8"/>
        <v>#N/A</v>
      </c>
      <c r="G112" s="162" t="e">
        <f>IF(OR(VLOOKUP(C112,References!$B$25:$N$41,13)=ListeExigences!A112,ListeExigences!A112="ESG"),ListeExigences!D112,"")</f>
        <v>#N/A</v>
      </c>
      <c r="L112" t="e">
        <f>VLOOKUP(C112,References!$B$25:$N$41,13)</f>
        <v>#N/A</v>
      </c>
    </row>
    <row r="113" spans="1:12" ht="13.5" thickBot="1">
      <c r="A113" s="142" t="s">
        <v>123</v>
      </c>
      <c r="B113" s="141" t="s">
        <v>290</v>
      </c>
      <c r="C113" s="141" t="e">
        <f>INDEX(References!$B$25:$B$41,MATCH(B113,References!$A$25:$A$41))</f>
        <v>#N/A</v>
      </c>
      <c r="D113" s="139" t="s">
        <v>278</v>
      </c>
      <c r="E113" s="139" t="e">
        <f t="shared" si="7"/>
        <v>#N/A</v>
      </c>
      <c r="F113" s="139" t="e">
        <f t="shared" si="8"/>
        <v>#N/A</v>
      </c>
      <c r="G113" s="162" t="e">
        <f>IF(OR(VLOOKUP(C113,References!$B$25:$N$41,13)=ListeExigences!A113,ListeExigences!A113="ESG"),ListeExigences!D113,"")</f>
        <v>#N/A</v>
      </c>
      <c r="L113" t="e">
        <f>VLOOKUP(C113,References!$B$25:$N$41,13)</f>
        <v>#N/A</v>
      </c>
    </row>
    <row r="114" spans="1:12" ht="13.5" thickBot="1">
      <c r="A114" s="163"/>
      <c r="B114" s="163"/>
      <c r="C114" s="163"/>
      <c r="D114" s="163"/>
      <c r="E114" s="163"/>
      <c r="F114" s="163"/>
      <c r="G114" s="163" t="str">
        <f>B115</f>
        <v>Sensibilisation</v>
      </c>
      <c r="H114" s="163"/>
      <c r="I114" s="163"/>
      <c r="J114" s="163"/>
      <c r="K114" s="163"/>
    </row>
    <row r="115" spans="1:12" ht="38.25">
      <c r="A115" s="142" t="s">
        <v>121</v>
      </c>
      <c r="B115" s="141" t="s">
        <v>83</v>
      </c>
      <c r="C115" s="141" t="e">
        <f>INDEX(References!$B$25:$B$41,MATCH(B115,References!$A$25:$A$41))</f>
        <v>#N/A</v>
      </c>
      <c r="D115" s="139" t="s">
        <v>224</v>
      </c>
      <c r="E115" s="139" t="e">
        <f>IF(G115&lt;&gt;"",1,0)</f>
        <v>#N/A</v>
      </c>
      <c r="F115" s="139" t="e">
        <f t="shared" si="8"/>
        <v>#N/A</v>
      </c>
      <c r="G115" s="162" t="e">
        <f>IF(OR(VLOOKUP(C115,References!$B$25:$N$41,13)=ListeExigences!A115,ListeExigences!A115="ESG"),ListeExigences!D115,"")</f>
        <v>#N/A</v>
      </c>
      <c r="L115" t="e">
        <f>VLOOKUP(C115,References!$B$25:$N$41,13)</f>
        <v>#N/A</v>
      </c>
    </row>
    <row r="116" spans="1:12">
      <c r="A116" s="142" t="s">
        <v>122</v>
      </c>
      <c r="B116" s="141" t="s">
        <v>83</v>
      </c>
      <c r="C116" s="141" t="e">
        <f>INDEX(References!$B$25:$B$41,MATCH(B116,References!$A$25:$A$41))</f>
        <v>#N/A</v>
      </c>
      <c r="D116" s="139" t="s">
        <v>127</v>
      </c>
      <c r="E116" s="139" t="e">
        <f>IF(G116&lt;&gt;"",E115+1,E115)</f>
        <v>#N/A</v>
      </c>
      <c r="F116" s="139" t="e">
        <f t="shared" si="8"/>
        <v>#N/A</v>
      </c>
      <c r="G116" s="162" t="e">
        <f>IF(OR(VLOOKUP(C116,References!$B$25:$N$41,13)=ListeExigences!A116,ListeExigences!A116="ESG"),ListeExigences!D116,"")</f>
        <v>#N/A</v>
      </c>
      <c r="L116" t="e">
        <f>VLOOKUP(C116,References!$B$25:$N$41,13)</f>
        <v>#N/A</v>
      </c>
    </row>
    <row r="117" spans="1:12" ht="115.5" thickBot="1">
      <c r="A117" s="142" t="s">
        <v>123</v>
      </c>
      <c r="B117" s="141" t="s">
        <v>83</v>
      </c>
      <c r="C117" s="141" t="e">
        <f>INDEX(References!$B$25:$B$41,MATCH(B117,References!$A$25:$A$41))</f>
        <v>#N/A</v>
      </c>
      <c r="D117" s="144" t="s">
        <v>128</v>
      </c>
      <c r="E117" s="139" t="e">
        <f>IF(G117&lt;&gt;"",E116+1,E116)</f>
        <v>#N/A</v>
      </c>
      <c r="F117" s="139" t="e">
        <f t="shared" si="8"/>
        <v>#N/A</v>
      </c>
      <c r="G117" s="162" t="e">
        <f>IF(OR(VLOOKUP(C117,References!$B$25:$N$41,13)=ListeExigences!A117,ListeExigences!A117="ESG"),ListeExigences!D117,"")</f>
        <v>#N/A</v>
      </c>
      <c r="L117" t="e">
        <f>VLOOKUP(C117,References!$B$25:$N$41,13)</f>
        <v>#N/A</v>
      </c>
    </row>
    <row r="118" spans="1:12" ht="13.5" thickBot="1">
      <c r="A118" s="163"/>
      <c r="B118" s="163"/>
      <c r="C118" s="163"/>
      <c r="D118" s="163"/>
      <c r="E118" s="163"/>
      <c r="F118" s="163"/>
      <c r="G118" s="163" t="str">
        <f>B119</f>
        <v>Gouvernance</v>
      </c>
      <c r="H118" s="163"/>
      <c r="I118" s="163"/>
      <c r="J118" s="163"/>
      <c r="K118" s="163"/>
    </row>
    <row r="119" spans="1:12" ht="25.5">
      <c r="A119" s="142" t="s">
        <v>121</v>
      </c>
      <c r="B119" s="141" t="s">
        <v>294</v>
      </c>
      <c r="C119" s="141" t="e">
        <f>INDEX(References!$B$25:$B$41,MATCH(B119,References!$A$25:$A$41))</f>
        <v>#N/A</v>
      </c>
      <c r="D119" s="144" t="s">
        <v>299</v>
      </c>
      <c r="E119" s="139" t="e">
        <f>IF(G119&lt;&gt;"",1,0)</f>
        <v>#N/A</v>
      </c>
      <c r="F119" s="139" t="e">
        <f t="shared" si="8"/>
        <v>#N/A</v>
      </c>
      <c r="G119" s="162" t="e">
        <f>IF(OR(VLOOKUP(C119,References!$B$25:$N$41,13)=ListeExigences!A119,ListeExigences!A119="ESG"),ListeExigences!D119,"")</f>
        <v>#N/A</v>
      </c>
      <c r="L119" t="e">
        <f>VLOOKUP(C119,References!$B$25:$N$41,13)</f>
        <v>#N/A</v>
      </c>
    </row>
    <row r="120" spans="1:12" ht="38.25">
      <c r="A120" s="142" t="s">
        <v>122</v>
      </c>
      <c r="B120" s="142" t="s">
        <v>294</v>
      </c>
      <c r="C120" s="141" t="e">
        <f>INDEX(References!$B$25:$B$41,MATCH(B120,References!$A$25:$A$41))</f>
        <v>#N/A</v>
      </c>
      <c r="D120" s="144" t="s">
        <v>297</v>
      </c>
      <c r="E120" s="139" t="e">
        <f>IF(G120&lt;&gt;"",E119+1,E119)</f>
        <v>#N/A</v>
      </c>
      <c r="F120" s="139" t="e">
        <f t="shared" si="8"/>
        <v>#N/A</v>
      </c>
      <c r="G120" s="162" t="e">
        <f>IF(OR(VLOOKUP(C120,References!$B$25:$N$41,13)=ListeExigences!A120,ListeExigences!A120="ESG"),ListeExigences!D120,"")</f>
        <v>#N/A</v>
      </c>
      <c r="L120" t="e">
        <f>VLOOKUP(C120,References!$B$25:$N$41,13)</f>
        <v>#N/A</v>
      </c>
    </row>
    <row r="121" spans="1:12" ht="26.25" thickBot="1">
      <c r="A121" s="142" t="s">
        <v>123</v>
      </c>
      <c r="B121" s="142" t="s">
        <v>294</v>
      </c>
      <c r="C121" s="141" t="e">
        <f>INDEX(References!$B$25:$B$41,MATCH(B121,References!$A$25:$A$41))</f>
        <v>#N/A</v>
      </c>
      <c r="D121" s="139" t="s">
        <v>298</v>
      </c>
      <c r="E121" s="139" t="e">
        <f>IF(G121&lt;&gt;"",E120+1,E120)</f>
        <v>#N/A</v>
      </c>
      <c r="F121" s="139" t="e">
        <f t="shared" si="8"/>
        <v>#N/A</v>
      </c>
      <c r="G121" s="162" t="e">
        <f>IF(OR(VLOOKUP(C121,References!$B$25:$N$41,13)=ListeExigences!A121,ListeExigences!A121="ESG"),ListeExigences!D121,"")</f>
        <v>#N/A</v>
      </c>
      <c r="L121" t="e">
        <f>VLOOKUP(C121,References!$B$25:$N$41,13)</f>
        <v>#N/A</v>
      </c>
    </row>
    <row r="122" spans="1:12" ht="13.5" thickBot="1">
      <c r="A122" s="163"/>
      <c r="B122" s="163"/>
      <c r="C122" s="163"/>
      <c r="D122" s="163"/>
      <c r="E122" s="163"/>
      <c r="F122" s="163"/>
      <c r="G122" s="163" t="str">
        <f>B123</f>
        <v>Sécurité des réseaux</v>
      </c>
      <c r="H122" s="163"/>
      <c r="I122" s="163"/>
      <c r="J122" s="163"/>
      <c r="K122" s="163"/>
    </row>
    <row r="123" spans="1:12" s="175" customFormat="1" ht="15">
      <c r="A123" s="173" t="s">
        <v>121</v>
      </c>
      <c r="B123" s="169" t="s">
        <v>379</v>
      </c>
      <c r="C123" s="173" t="s">
        <v>380</v>
      </c>
      <c r="D123" s="180" t="s">
        <v>383</v>
      </c>
      <c r="E123" s="171">
        <f>IF(G123&lt;&gt;"",1,0)</f>
        <v>1</v>
      </c>
      <c r="F123" s="171" t="str">
        <f>IF(G123&lt;&gt;"",CONCATENATE(C123,"_",E123),"")</f>
        <v>SRES_1</v>
      </c>
      <c r="G123" s="172" t="str">
        <f>IF(OR(VLOOKUP(C123,References!$B$25:$N$41,13)=ListeExigences!A123,ListeExigences!A123="ESG"),ListeExigences!D123,"")</f>
        <v>Des mesures techniques doivent être mises en place afin d’assurer une accessibilité adéquate aux données tant mises à disposition que consultées</v>
      </c>
      <c r="L123" s="175">
        <f>VLOOKUP(C123,References!$B$25:$N$41,13)</f>
        <v>0</v>
      </c>
    </row>
    <row r="124" spans="1:12" s="175" customFormat="1" ht="25.5">
      <c r="A124" s="173" t="s">
        <v>122</v>
      </c>
      <c r="B124" s="169" t="s">
        <v>379</v>
      </c>
      <c r="C124" s="173" t="s">
        <v>380</v>
      </c>
      <c r="D124" s="180" t="s">
        <v>382</v>
      </c>
      <c r="E124" s="171">
        <f>IF(G124&lt;&gt;"",1,0)</f>
        <v>0</v>
      </c>
      <c r="F124" s="171" t="str">
        <f>IF(G124&lt;&gt;"",CONCATENATE(C124,"_",E124),"")</f>
        <v/>
      </c>
      <c r="G124" s="172" t="str">
        <f>IF(OR(VLOOKUP(C124,References!$B$25:$N$41,13)=ListeExigences!A124,ListeExigences!A124="ESG"),ListeExigences!D124,"")</f>
        <v/>
      </c>
      <c r="L124" s="175">
        <f>VLOOKUP(C124,References!$B$25:$N$41,13)</f>
        <v>0</v>
      </c>
    </row>
    <row r="125" spans="1:12" s="175" customFormat="1" ht="76.5">
      <c r="A125" s="173" t="s">
        <v>122</v>
      </c>
      <c r="B125" s="169" t="s">
        <v>379</v>
      </c>
      <c r="C125" s="173" t="s">
        <v>380</v>
      </c>
      <c r="D125" s="180" t="s">
        <v>381</v>
      </c>
      <c r="E125" s="171">
        <v>3</v>
      </c>
      <c r="F125" s="171" t="str">
        <f>IF(G125&lt;&gt;"",CONCATENATE(C125,"_",E125),"")</f>
        <v/>
      </c>
      <c r="G125" s="172" t="str">
        <f>IF(OR(VLOOKUP(C125,References!$B$25:$N$41,13)=ListeExigences!A125,ListeExigences!A125="ESG"),ListeExigences!D125,"")</f>
        <v/>
      </c>
      <c r="L125" s="175">
        <f>VLOOKUP(C125,References!$B$25:$N$41,13)</f>
        <v>0</v>
      </c>
    </row>
    <row r="129" spans="4:4">
      <c r="D129" s="180"/>
    </row>
    <row r="131" spans="4:4">
      <c r="D131" s="180"/>
    </row>
  </sheetData>
  <autoFilter ref="A1:D117"/>
  <sortState ref="B2:C65">
    <sortCondition ref="B2:B65"/>
  </sortState>
  <customSheetViews>
    <customSheetView guid="{0E0D9003-12DF-4E33-969D-E7E93BBD195D}" scale="80" showAutoFilter="1" hiddenColumns="1" state="hidden" topLeftCell="A130">
      <selection activeCell="G22" sqref="G22"/>
      <pageMargins left="0.7" right="0.7" top="0.75" bottom="0.75" header="0.3" footer="0.3"/>
      <pageSetup paperSize="9" orientation="portrait"/>
      <autoFilter ref="A1:D117"/>
    </customSheetView>
  </customSheetViews>
  <dataValidations count="14">
    <dataValidation type="list" allowBlank="1" showInputMessage="1" showErrorMessage="1" sqref="A56:A57 A19:A28 A35:A39 A59:A60 A62:A71 A41:A45 A82:A93 A95:A97 A99:A113 A115:A117 A119:A121 A30:A33 A47:A54 A73:A80 A123:A125 A13:A17 A3:A11">
      <formula1>"ESG,ESS,ESF"</formula1>
    </dataValidation>
    <dataValidation type="list" allowBlank="1" showInputMessage="1" showErrorMessage="1" sqref="B30:B33">
      <formula1>$A$25:$A$39</formula1>
    </dataValidation>
    <dataValidation type="list" allowBlank="1" showInputMessage="1" showErrorMessage="1" sqref="B19:B28">
      <formula1>$A$25:$A$39</formula1>
    </dataValidation>
    <dataValidation type="list" allowBlank="1" showInputMessage="1" showErrorMessage="1" sqref="B35:B39">
      <formula1>$A$25:$A$39</formula1>
    </dataValidation>
    <dataValidation type="list" allowBlank="1" showInputMessage="1" showErrorMessage="1" sqref="B59:B60">
      <formula1>$A$25:$A$39</formula1>
    </dataValidation>
    <dataValidation type="list" allowBlank="1" showInputMessage="1" showErrorMessage="1" sqref="B62:B71">
      <formula1>$A$25:$A$39</formula1>
    </dataValidation>
    <dataValidation type="list" allowBlank="1" showInputMessage="1" showErrorMessage="1" sqref="B82:B93">
      <formula1>$A$25:$A$39</formula1>
    </dataValidation>
    <dataValidation type="list" allowBlank="1" showInputMessage="1" showErrorMessage="1" sqref="B95:B97">
      <formula1>$A$25:$A$39</formula1>
    </dataValidation>
    <dataValidation type="list" allowBlank="1" showInputMessage="1" showErrorMessage="1" sqref="B99:B113">
      <formula1>$A$25:$A$39</formula1>
    </dataValidation>
    <dataValidation type="list" allowBlank="1" showInputMessage="1" showErrorMessage="1" sqref="B115:B117">
      <formula1>$A$25:$A$39</formula1>
    </dataValidation>
    <dataValidation type="list" allowBlank="1" showInputMessage="1" showErrorMessage="1" sqref="B56:B57">
      <formula1>$A$25:$A$39</formula1>
    </dataValidation>
    <dataValidation type="list" allowBlank="1" showInputMessage="1" showErrorMessage="1" sqref="B47:B54">
      <formula1>$A$25:$A$39</formula1>
    </dataValidation>
    <dataValidation type="list" allowBlank="1" showInputMessage="1" showErrorMessage="1" sqref="B41:B45">
      <formula1>$A$25:$A$39</formula1>
    </dataValidation>
    <dataValidation type="list" allowBlank="1" showInputMessage="1" showErrorMessage="1" sqref="B73:B80">
      <formula1>$A$25:$A$39</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References!$A$25:$A$41</xm:f>
          </x14:formula1>
          <xm:sqref>B119</xm:sqref>
        </x14:dataValidation>
        <x14:dataValidation type="list" allowBlank="1" showInputMessage="1" showErrorMessage="1">
          <x14:formula1>
            <xm:f>References!$A$12:$A$15</xm:f>
          </x14:formula1>
          <xm:sqref>H19:H28 H41:H45 H35:H39 H59:H60 H62:H71 H73:H80 H82:H93 H95:H97 H99:H113 H115:H117 H119:H121 H30:H33 H47:H54 H56:H57 H123:H125</xm:sqref>
        </x14:dataValidation>
        <x14:dataValidation type="list" allowBlank="1" showInputMessage="1" showErrorMessage="1">
          <x14:formula1>
            <xm:f>References!$A$6:$A$9</xm:f>
          </x14:formula1>
          <xm:sqref>I19:I28 I41:I45 I35:I39 I59:I60 I62:I71 I73:I80 I82:I93 I95:I97 I99:I113 I115:I117 I119:I121 I30:I33 I47:I54 I56:I57 I123:I125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38"/>
  <sheetViews>
    <sheetView workbookViewId="0">
      <selection activeCell="C8" sqref="C8"/>
    </sheetView>
  </sheetViews>
  <sheetFormatPr baseColWidth="10" defaultRowHeight="15.75"/>
  <cols>
    <col min="1" max="1" width="40.5703125" style="895" customWidth="1"/>
    <col min="2" max="2" width="11.42578125" style="895"/>
    <col min="3" max="3" width="23.42578125" style="895" customWidth="1"/>
    <col min="4" max="4" width="39.5703125" style="895" customWidth="1"/>
    <col min="5" max="5" width="106.42578125" style="895" customWidth="1"/>
    <col min="6" max="16384" width="11.42578125" style="895"/>
  </cols>
  <sheetData>
    <row r="1" spans="1:5">
      <c r="A1" s="919" t="s">
        <v>2059</v>
      </c>
    </row>
    <row r="2" spans="1:5">
      <c r="A2" s="894" t="s">
        <v>1967</v>
      </c>
      <c r="B2" s="894" t="s">
        <v>1968</v>
      </c>
      <c r="C2" s="894" t="s">
        <v>1969</v>
      </c>
      <c r="D2" s="894" t="s">
        <v>1970</v>
      </c>
      <c r="E2" s="894" t="s">
        <v>1971</v>
      </c>
    </row>
    <row r="3" spans="1:5">
      <c r="A3" s="895" t="s">
        <v>1972</v>
      </c>
      <c r="B3" s="895" t="s">
        <v>1973</v>
      </c>
      <c r="D3" s="895" t="s">
        <v>1974</v>
      </c>
      <c r="E3" s="895" t="s">
        <v>2051</v>
      </c>
    </row>
    <row r="4" spans="1:5">
      <c r="A4" s="895" t="s">
        <v>1972</v>
      </c>
      <c r="B4" s="895" t="s">
        <v>1973</v>
      </c>
      <c r="D4" s="895" t="s">
        <v>2247</v>
      </c>
      <c r="E4" s="895" t="s">
        <v>1975</v>
      </c>
    </row>
    <row r="5" spans="1:5">
      <c r="A5" s="895" t="s">
        <v>1996</v>
      </c>
      <c r="B5" s="895" t="s">
        <v>1976</v>
      </c>
      <c r="C5" s="895" t="s">
        <v>2247</v>
      </c>
      <c r="E5" s="895" t="s">
        <v>1977</v>
      </c>
    </row>
    <row r="6" spans="1:5">
      <c r="A6" s="895" t="s">
        <v>1996</v>
      </c>
      <c r="B6" s="895" t="s">
        <v>1973</v>
      </c>
      <c r="D6" s="895" t="s">
        <v>1978</v>
      </c>
      <c r="E6" s="895" t="s">
        <v>2060</v>
      </c>
    </row>
    <row r="7" spans="1:5">
      <c r="A7" s="895" t="s">
        <v>1996</v>
      </c>
      <c r="B7" s="895" t="s">
        <v>1973</v>
      </c>
      <c r="D7" s="895" t="s">
        <v>1979</v>
      </c>
      <c r="E7" s="895" t="s">
        <v>2061</v>
      </c>
    </row>
    <row r="8" spans="1:5">
      <c r="A8" s="895" t="s">
        <v>1996</v>
      </c>
      <c r="B8" s="895" t="s">
        <v>1973</v>
      </c>
      <c r="D8" s="895" t="s">
        <v>1980</v>
      </c>
      <c r="E8" s="895" t="s">
        <v>2062</v>
      </c>
    </row>
    <row r="9" spans="1:5">
      <c r="A9" s="895" t="s">
        <v>1996</v>
      </c>
      <c r="B9" s="895" t="s">
        <v>1973</v>
      </c>
      <c r="D9" s="895" t="s">
        <v>2050</v>
      </c>
      <c r="E9" s="895" t="s">
        <v>2063</v>
      </c>
    </row>
    <row r="10" spans="1:5">
      <c r="A10" s="895" t="s">
        <v>1996</v>
      </c>
      <c r="B10" s="895" t="s">
        <v>1973</v>
      </c>
      <c r="D10" s="895" t="s">
        <v>1981</v>
      </c>
      <c r="E10" s="895" t="s">
        <v>2064</v>
      </c>
    </row>
    <row r="11" spans="1:5">
      <c r="A11" s="895" t="s">
        <v>1996</v>
      </c>
      <c r="B11" s="895" t="s">
        <v>1973</v>
      </c>
      <c r="D11" s="895" t="s">
        <v>1982</v>
      </c>
      <c r="E11" s="896" t="s">
        <v>1983</v>
      </c>
    </row>
    <row r="12" spans="1:5">
      <c r="A12" s="895" t="s">
        <v>1996</v>
      </c>
      <c r="B12" s="895" t="s">
        <v>1973</v>
      </c>
      <c r="D12" s="895" t="s">
        <v>2052</v>
      </c>
      <c r="E12" s="896" t="s">
        <v>1950</v>
      </c>
    </row>
    <row r="13" spans="1:5">
      <c r="A13" s="895" t="s">
        <v>1996</v>
      </c>
      <c r="B13" s="895" t="s">
        <v>1973</v>
      </c>
      <c r="D13" s="895" t="s">
        <v>1984</v>
      </c>
      <c r="E13" s="896" t="s">
        <v>1985</v>
      </c>
    </row>
    <row r="14" spans="1:5">
      <c r="A14" s="895" t="s">
        <v>1986</v>
      </c>
      <c r="B14" s="895" t="s">
        <v>1976</v>
      </c>
      <c r="C14" s="895" t="s">
        <v>2053</v>
      </c>
      <c r="E14" s="896" t="s">
        <v>1987</v>
      </c>
    </row>
    <row r="15" spans="1:5">
      <c r="A15" s="895" t="s">
        <v>2054</v>
      </c>
      <c r="B15" s="895" t="s">
        <v>1976</v>
      </c>
      <c r="C15" s="895" t="s">
        <v>1982</v>
      </c>
      <c r="E15" s="895" t="s">
        <v>1989</v>
      </c>
    </row>
    <row r="16" spans="1:5">
      <c r="A16" s="895" t="s">
        <v>2054</v>
      </c>
      <c r="B16" s="895" t="s">
        <v>1976</v>
      </c>
      <c r="C16" s="895" t="s">
        <v>1986</v>
      </c>
      <c r="E16" s="895" t="s">
        <v>1988</v>
      </c>
    </row>
    <row r="17" spans="1:5">
      <c r="A17" s="895" t="s">
        <v>2054</v>
      </c>
      <c r="B17" s="895" t="s">
        <v>1973</v>
      </c>
      <c r="D17" s="895" t="s">
        <v>1225</v>
      </c>
      <c r="E17" s="895" t="s">
        <v>1990</v>
      </c>
    </row>
    <row r="18" spans="1:5">
      <c r="A18" s="895" t="s">
        <v>1225</v>
      </c>
      <c r="B18" s="895" t="s">
        <v>1976</v>
      </c>
      <c r="C18" s="895" t="s">
        <v>2055</v>
      </c>
      <c r="E18" s="895" t="s">
        <v>2056</v>
      </c>
    </row>
    <row r="19" spans="1:5">
      <c r="A19" s="895" t="s">
        <v>1225</v>
      </c>
      <c r="B19" s="895" t="s">
        <v>2057</v>
      </c>
      <c r="D19" s="895" t="s">
        <v>1927</v>
      </c>
      <c r="E19" s="895" t="s">
        <v>1991</v>
      </c>
    </row>
    <row r="20" spans="1:5">
      <c r="A20" s="895" t="s">
        <v>1992</v>
      </c>
      <c r="B20" s="895" t="s">
        <v>1976</v>
      </c>
      <c r="C20" s="895" t="s">
        <v>1231</v>
      </c>
      <c r="E20" s="895" t="s">
        <v>1991</v>
      </c>
    </row>
    <row r="21" spans="1:5">
      <c r="A21" s="895" t="s">
        <v>1992</v>
      </c>
      <c r="B21" s="895" t="s">
        <v>1976</v>
      </c>
      <c r="C21" s="895" t="s">
        <v>1992</v>
      </c>
      <c r="E21" s="895" t="s">
        <v>1993</v>
      </c>
    </row>
    <row r="22" spans="1:5">
      <c r="A22" s="895" t="s">
        <v>1992</v>
      </c>
      <c r="B22" s="895" t="s">
        <v>1973</v>
      </c>
      <c r="D22" s="895" t="s">
        <v>1994</v>
      </c>
      <c r="E22" s="895" t="s">
        <v>1995</v>
      </c>
    </row>
    <row r="23" spans="1:5">
      <c r="A23" s="895" t="s">
        <v>1994</v>
      </c>
      <c r="B23" s="895" t="s">
        <v>1976</v>
      </c>
      <c r="C23" s="895" t="s">
        <v>2058</v>
      </c>
      <c r="E23" s="895" t="s">
        <v>1995</v>
      </c>
    </row>
    <row r="24" spans="1:5">
      <c r="A24" s="895" t="s">
        <v>2066</v>
      </c>
      <c r="B24" s="895" t="s">
        <v>1976</v>
      </c>
      <c r="C24" s="895" t="s">
        <v>1978</v>
      </c>
      <c r="E24" s="895" t="s">
        <v>2071</v>
      </c>
    </row>
    <row r="25" spans="1:5">
      <c r="A25" s="895" t="s">
        <v>2067</v>
      </c>
      <c r="B25" s="895" t="s">
        <v>1976</v>
      </c>
      <c r="C25" s="895" t="s">
        <v>1979</v>
      </c>
      <c r="E25" s="895" t="s">
        <v>2071</v>
      </c>
    </row>
    <row r="26" spans="1:5">
      <c r="A26" s="895" t="s">
        <v>2068</v>
      </c>
      <c r="B26" s="895" t="s">
        <v>1976</v>
      </c>
      <c r="C26" s="895" t="s">
        <v>1980</v>
      </c>
      <c r="E26" s="895" t="s">
        <v>2071</v>
      </c>
    </row>
    <row r="27" spans="1:5">
      <c r="A27" s="895" t="s">
        <v>2069</v>
      </c>
      <c r="B27" s="895" t="s">
        <v>1976</v>
      </c>
      <c r="C27" s="895" t="s">
        <v>2050</v>
      </c>
      <c r="E27" s="895" t="s">
        <v>2071</v>
      </c>
    </row>
    <row r="28" spans="1:5">
      <c r="A28" s="895" t="s">
        <v>2070</v>
      </c>
      <c r="B28" s="895" t="s">
        <v>1976</v>
      </c>
      <c r="C28" s="895" t="s">
        <v>1981</v>
      </c>
      <c r="E28" s="895" t="s">
        <v>2071</v>
      </c>
    </row>
    <row r="29" spans="1:5">
      <c r="A29" s="895" t="s">
        <v>2065</v>
      </c>
      <c r="B29" s="895" t="s">
        <v>1976</v>
      </c>
      <c r="C29" s="895" t="s">
        <v>1984</v>
      </c>
      <c r="E29" s="895" t="s">
        <v>2072</v>
      </c>
    </row>
    <row r="32" spans="1:5">
      <c r="A32" s="919" t="s">
        <v>2039</v>
      </c>
    </row>
    <row r="33" spans="1:5">
      <c r="A33" s="895" t="s">
        <v>2035</v>
      </c>
      <c r="B33" s="895" t="s">
        <v>1973</v>
      </c>
      <c r="D33" s="895" t="s">
        <v>2037</v>
      </c>
      <c r="E33" s="895" t="s">
        <v>2042</v>
      </c>
    </row>
    <row r="34" spans="1:5">
      <c r="A34" s="895" t="s">
        <v>2036</v>
      </c>
      <c r="B34" s="895" t="s">
        <v>1976</v>
      </c>
      <c r="C34" s="895" t="s">
        <v>2037</v>
      </c>
      <c r="E34" s="895" t="s">
        <v>2045</v>
      </c>
    </row>
    <row r="35" spans="1:5">
      <c r="A35" s="895" t="s">
        <v>2040</v>
      </c>
      <c r="B35" s="895" t="s">
        <v>1973</v>
      </c>
      <c r="D35" s="895" t="s">
        <v>2038</v>
      </c>
      <c r="E35" s="895" t="s">
        <v>2043</v>
      </c>
    </row>
    <row r="36" spans="1:5">
      <c r="A36" s="895" t="s">
        <v>2036</v>
      </c>
      <c r="B36" s="895" t="s">
        <v>1976</v>
      </c>
      <c r="C36" s="895" t="s">
        <v>2038</v>
      </c>
      <c r="E36" s="895" t="s">
        <v>2044</v>
      </c>
    </row>
    <row r="37" spans="1:5">
      <c r="A37" s="895" t="s">
        <v>2036</v>
      </c>
      <c r="B37" s="895" t="s">
        <v>1973</v>
      </c>
      <c r="D37" s="895" t="s">
        <v>2047</v>
      </c>
      <c r="E37" s="895" t="s">
        <v>2048</v>
      </c>
    </row>
    <row r="38" spans="1:5">
      <c r="A38" s="895" t="s">
        <v>1690</v>
      </c>
      <c r="B38" s="895" t="s">
        <v>1976</v>
      </c>
      <c r="C38" s="895" t="s">
        <v>2041</v>
      </c>
      <c r="E38" s="895" t="s">
        <v>2049</v>
      </c>
    </row>
  </sheetData>
  <pageMargins left="0.75" right="0.75" top="1" bottom="1" header="0.5" footer="0.5"/>
  <pageSetup paperSize="9" orientation="portrait" horizontalDpi="4294967292" verticalDpi="4294967292"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J47"/>
  <sheetViews>
    <sheetView zoomScale="90" zoomScaleNormal="90" workbookViewId="0">
      <selection activeCell="A7" sqref="A7"/>
    </sheetView>
  </sheetViews>
  <sheetFormatPr baseColWidth="10" defaultRowHeight="12.75"/>
  <cols>
    <col min="1" max="1" width="13.28515625" customWidth="1"/>
    <col min="2" max="2" width="100" customWidth="1"/>
    <col min="4" max="4" width="33.28515625" customWidth="1"/>
    <col min="6" max="6" width="13.140625" customWidth="1"/>
    <col min="7" max="7" width="12.28515625" customWidth="1"/>
  </cols>
  <sheetData>
    <row r="1" spans="1:8" ht="15">
      <c r="A1" s="467" t="s">
        <v>580</v>
      </c>
      <c r="B1" s="207"/>
      <c r="C1" s="248"/>
      <c r="D1" s="207"/>
      <c r="E1" s="207"/>
      <c r="F1" s="207"/>
    </row>
    <row r="2" spans="1:8" ht="15">
      <c r="A2" s="294" t="s">
        <v>630</v>
      </c>
      <c r="B2" s="259">
        <f>SUM(F11,F12,F17,F18,F23,F24)/6</f>
        <v>3</v>
      </c>
      <c r="C2" s="260">
        <f>ROUND(B2,0)</f>
        <v>3</v>
      </c>
      <c r="D2" s="207"/>
      <c r="E2" s="207"/>
      <c r="F2" s="207"/>
    </row>
    <row r="3" spans="1:8" ht="15">
      <c r="A3" s="294" t="s">
        <v>631</v>
      </c>
      <c r="B3" s="259">
        <f>SUM(F13,F14,F19,F20,F25,F26)/6</f>
        <v>2.6666666666666665</v>
      </c>
      <c r="C3" s="260">
        <f>ROUND(B3,0)</f>
        <v>3</v>
      </c>
      <c r="D3" s="207"/>
      <c r="E3" s="207"/>
      <c r="F3" s="207"/>
    </row>
    <row r="4" spans="1:8" ht="15">
      <c r="A4" s="1009" t="s">
        <v>2238</v>
      </c>
      <c r="B4" s="207"/>
      <c r="C4" s="260">
        <f>INDEX(References!U53:X56,MATCH(C2,References!T53:T56,0),C3)</f>
        <v>4</v>
      </c>
      <c r="D4" s="207"/>
      <c r="E4" s="207"/>
      <c r="F4" s="207"/>
    </row>
    <row r="5" spans="1:8" ht="15">
      <c r="A5" s="261"/>
      <c r="B5" s="207"/>
      <c r="C5" s="260"/>
      <c r="D5" s="207"/>
      <c r="E5" s="207"/>
      <c r="F5" s="207"/>
    </row>
    <row r="6" spans="1:8" ht="15">
      <c r="A6" s="261"/>
      <c r="B6" s="207"/>
      <c r="C6" s="260"/>
      <c r="D6" s="207"/>
      <c r="E6" s="207"/>
      <c r="F6" s="207"/>
    </row>
    <row r="7" spans="1:8" ht="15">
      <c r="A7" s="261"/>
      <c r="B7" s="207"/>
      <c r="C7" s="260"/>
      <c r="D7" s="207"/>
      <c r="E7" s="207"/>
      <c r="F7" s="207"/>
    </row>
    <row r="8" spans="1:8" ht="15">
      <c r="A8" s="261"/>
      <c r="B8" s="207"/>
      <c r="C8" s="260"/>
      <c r="D8" s="207"/>
      <c r="E8" s="207"/>
      <c r="F8" s="207"/>
    </row>
    <row r="9" spans="1:8" ht="15">
      <c r="A9" s="261"/>
      <c r="B9" s="207"/>
      <c r="C9" s="260"/>
      <c r="D9" s="207"/>
      <c r="E9" s="207"/>
      <c r="F9" s="207"/>
    </row>
    <row r="10" spans="1:8" ht="15">
      <c r="A10" s="296">
        <v>11</v>
      </c>
      <c r="B10" s="296" t="str">
        <f>'1_Questionnaire'!D66</f>
        <v>Quel serait l'impact métier en cas d'une indisponibilité prolongée du  système critique?</v>
      </c>
      <c r="C10" s="252">
        <f>'1_Questionnaire'!E66</f>
        <v>0</v>
      </c>
      <c r="D10" s="252" t="str">
        <f>'1_Questionnaire'!G66</f>
        <v xml:space="preserve">Niveau d'impact estimé (voir matrice) : </v>
      </c>
      <c r="E10" s="219"/>
      <c r="F10" s="596" t="s">
        <v>1217</v>
      </c>
      <c r="G10" s="474" t="s">
        <v>1218</v>
      </c>
      <c r="H10" s="2" t="s">
        <v>1946</v>
      </c>
    </row>
    <row r="11" spans="1:8" ht="15">
      <c r="A11" s="296" t="s">
        <v>507</v>
      </c>
      <c r="B11" s="296" t="str">
        <f>'1_Questionnaire'!D67</f>
        <v xml:space="preserve">Perte fonctionnelle interne (démotivation, dysfonctionnement du service, surcharge…) </v>
      </c>
      <c r="C11" s="252">
        <f>'1_Questionnaire'!E67</f>
        <v>2</v>
      </c>
      <c r="D11" s="252" t="str">
        <f>'1_Questionnaire'!G67</f>
        <v>3 - Grave</v>
      </c>
      <c r="E11" s="297" t="str">
        <f t="shared" ref="E11:E26" si="0">LEFT(D11,1)</f>
        <v>3</v>
      </c>
      <c r="F11" s="219">
        <f>E11*1</f>
        <v>3</v>
      </c>
      <c r="G11" s="97">
        <f>IF(VALUE(F11)=4,References!$B$66,IF(VALUE(F11)=3,References!$B$67,IF(VALUE(F11)=2,References!$B$68,References!$B$69)))</f>
        <v>4</v>
      </c>
      <c r="H11">
        <f>G11*C11</f>
        <v>8</v>
      </c>
    </row>
    <row r="12" spans="1:8" ht="15">
      <c r="A12" s="296" t="s">
        <v>510</v>
      </c>
      <c r="B12" s="296" t="str">
        <f>'1_Questionnaire'!D68</f>
        <v xml:space="preserve">Perte financière (perte de budget, amendes, pénalités, condamnation au civil….) </v>
      </c>
      <c r="C12" s="252">
        <f>'1_Questionnaire'!E68</f>
        <v>3</v>
      </c>
      <c r="D12" s="252" t="str">
        <f>'1_Questionnaire'!G68</f>
        <v>1 -  Mineur</v>
      </c>
      <c r="E12" s="297" t="str">
        <f t="shared" si="0"/>
        <v>1</v>
      </c>
      <c r="F12" s="219">
        <f t="shared" ref="F12:F26" si="1">E12*1</f>
        <v>1</v>
      </c>
      <c r="G12" s="97">
        <f>IF(VALUE(F12)=4,References!$B$66,IF(VALUE(F12)=3,References!$B$67,IF(VALUE(F12)=2,References!$B$68,References!$B$69)))</f>
        <v>1</v>
      </c>
      <c r="H12">
        <f t="shared" ref="H12:H26" si="2">G12*C12</f>
        <v>3</v>
      </c>
    </row>
    <row r="13" spans="1:8" ht="15">
      <c r="A13" s="296" t="s">
        <v>512</v>
      </c>
      <c r="B13" s="296" t="str">
        <f>'1_Questionnaire'!D69</f>
        <v>Perte de réputation (image altérée dans le public, interpellation parlementaire, large échos dans la presse,…)</v>
      </c>
      <c r="C13" s="252">
        <f>'1_Questionnaire'!E69</f>
        <v>1</v>
      </c>
      <c r="D13" s="252" t="str">
        <f>'1_Questionnaire'!G69</f>
        <v>2 - Significatif</v>
      </c>
      <c r="E13" s="297" t="str">
        <f t="shared" si="0"/>
        <v>2</v>
      </c>
      <c r="F13" s="219">
        <f t="shared" si="1"/>
        <v>2</v>
      </c>
      <c r="G13" s="97">
        <f>IF(VALUE(F13)=4,References!$B$66,IF(VALUE(F13)=3,References!$B$67,IF(VALUE(F13)=2,References!$B$68,References!$B$69)))</f>
        <v>2</v>
      </c>
      <c r="H13">
        <f t="shared" si="2"/>
        <v>2</v>
      </c>
    </row>
    <row r="14" spans="1:8" ht="15">
      <c r="A14" s="296" t="s">
        <v>581</v>
      </c>
      <c r="B14" s="296" t="str">
        <f>'1_Questionnaire'!D70</f>
        <v>Perte de conformité (par rapport à un décret, une loi, une directive européenne, etc.…)</v>
      </c>
      <c r="C14" s="252">
        <f>'1_Questionnaire'!E70</f>
        <v>4</v>
      </c>
      <c r="D14" s="252" t="str">
        <f>'1_Questionnaire'!G70</f>
        <v>2 - Significatif</v>
      </c>
      <c r="E14" s="297" t="str">
        <f t="shared" si="0"/>
        <v>2</v>
      </c>
      <c r="F14" s="219">
        <f t="shared" si="1"/>
        <v>2</v>
      </c>
      <c r="G14" s="97">
        <f>IF(VALUE(F14)=4,References!$B$66,IF(VALUE(F14)=3,References!$B$67,IF(VALUE(F14)=2,References!$B$68,References!$B$69)))</f>
        <v>2</v>
      </c>
      <c r="H14">
        <f t="shared" si="2"/>
        <v>8</v>
      </c>
    </row>
    <row r="15" spans="1:8" ht="15">
      <c r="A15" s="296"/>
      <c r="B15" s="296">
        <f>'1_Questionnaire'!D71</f>
        <v>0</v>
      </c>
      <c r="C15" s="252">
        <f>'1_Questionnaire'!E71</f>
        <v>0</v>
      </c>
      <c r="D15" s="252">
        <f>'1_Questionnaire'!G71</f>
        <v>0</v>
      </c>
      <c r="E15" s="297" t="str">
        <f t="shared" si="0"/>
        <v>0</v>
      </c>
      <c r="F15" s="219">
        <f t="shared" si="1"/>
        <v>0</v>
      </c>
      <c r="G15" s="97"/>
    </row>
    <row r="16" spans="1:8" ht="15">
      <c r="A16" s="296">
        <v>12</v>
      </c>
      <c r="B16" s="296" t="str">
        <f>'1_Questionnaire'!D72</f>
        <v>Quel serait l'impact métier en cas de divulgation involontaire  ou non d'informations sensibles?</v>
      </c>
      <c r="C16" s="252">
        <f>'1_Questionnaire'!E72</f>
        <v>0</v>
      </c>
      <c r="D16" s="252" t="str">
        <f>'1_Questionnaire'!G72</f>
        <v xml:space="preserve">Niveau d'impact estimé (voir matrice) : </v>
      </c>
      <c r="E16" s="297" t="str">
        <f t="shared" si="0"/>
        <v>N</v>
      </c>
      <c r="F16" s="219"/>
      <c r="G16" s="97"/>
    </row>
    <row r="17" spans="1:8" ht="15">
      <c r="A17" s="298" t="s">
        <v>515</v>
      </c>
      <c r="B17" s="296" t="str">
        <f>'1_Questionnaire'!D73</f>
        <v xml:space="preserve">Perte fonctionnelle interne (démotivation, dysfonctionnement du service, surcharge…) </v>
      </c>
      <c r="C17" s="252">
        <f>'1_Questionnaire'!E73</f>
        <v>2</v>
      </c>
      <c r="D17" s="252" t="str">
        <f>'1_Questionnaire'!G73</f>
        <v>4 - Critique</v>
      </c>
      <c r="E17" s="297" t="str">
        <f t="shared" si="0"/>
        <v>4</v>
      </c>
      <c r="F17" s="219">
        <f t="shared" si="1"/>
        <v>4</v>
      </c>
      <c r="G17" s="97">
        <f>IF(VALUE(F17)=4,References!$B$66,IF(VALUE(F17)=3,References!$B$67,IF(VALUE(F17)=2,References!$B$68,References!$B$69)))</f>
        <v>8</v>
      </c>
      <c r="H17">
        <f t="shared" si="2"/>
        <v>16</v>
      </c>
    </row>
    <row r="18" spans="1:8" ht="15">
      <c r="A18" s="298" t="s">
        <v>516</v>
      </c>
      <c r="B18" s="296" t="str">
        <f>'1_Questionnaire'!D74</f>
        <v xml:space="preserve">Perte financière (perte de budget, amendes, pénalités, condamnation au civil….) </v>
      </c>
      <c r="C18" s="252">
        <f>'1_Questionnaire'!E74</f>
        <v>3</v>
      </c>
      <c r="D18" s="252" t="str">
        <f>'1_Questionnaire'!G74</f>
        <v>4 - Critique</v>
      </c>
      <c r="E18" s="297" t="str">
        <f t="shared" si="0"/>
        <v>4</v>
      </c>
      <c r="F18" s="219">
        <f t="shared" si="1"/>
        <v>4</v>
      </c>
      <c r="G18" s="97">
        <f>IF(VALUE(F18)=4,References!$B$66,IF(VALUE(F18)=3,References!$B$67,IF(VALUE(F18)=2,References!$B$68,References!$B$69)))</f>
        <v>8</v>
      </c>
      <c r="H18">
        <f t="shared" si="2"/>
        <v>24</v>
      </c>
    </row>
    <row r="19" spans="1:8" ht="15">
      <c r="A19" s="298" t="s">
        <v>518</v>
      </c>
      <c r="B19" s="296" t="str">
        <f>'1_Questionnaire'!D75</f>
        <v>Perte de réputation (image altérée dans le public, interpellation parlementaire, large échos dans la presse,…)</v>
      </c>
      <c r="C19" s="252">
        <f>'1_Questionnaire'!E75</f>
        <v>1</v>
      </c>
      <c r="D19" s="252" t="str">
        <f>'1_Questionnaire'!G75</f>
        <v>3 - Grave</v>
      </c>
      <c r="E19" s="297" t="str">
        <f t="shared" si="0"/>
        <v>3</v>
      </c>
      <c r="F19" s="219">
        <f t="shared" si="1"/>
        <v>3</v>
      </c>
      <c r="G19" s="97">
        <f>IF(VALUE(F19)=4,References!$B$66,IF(VALUE(F19)=3,References!$B$67,IF(VALUE(F19)=2,References!$B$68,References!$B$69)))</f>
        <v>4</v>
      </c>
      <c r="H19">
        <f t="shared" si="2"/>
        <v>4</v>
      </c>
    </row>
    <row r="20" spans="1:8" ht="15">
      <c r="A20" s="298" t="s">
        <v>519</v>
      </c>
      <c r="B20" s="296" t="str">
        <f>'1_Questionnaire'!D76</f>
        <v>Perte de conformité (par rapport à un décret, une loi, une directive européenne, etc.…)</v>
      </c>
      <c r="C20" s="252">
        <f>'1_Questionnaire'!E76</f>
        <v>4</v>
      </c>
      <c r="D20" s="252" t="str">
        <f>'1_Questionnaire'!G76</f>
        <v>4 - Critique</v>
      </c>
      <c r="E20" s="297" t="str">
        <f t="shared" si="0"/>
        <v>4</v>
      </c>
      <c r="F20" s="219">
        <f t="shared" si="1"/>
        <v>4</v>
      </c>
      <c r="G20" s="97">
        <f>IF(VALUE(F20)=4,References!$B$66,IF(VALUE(F20)=3,References!$B$67,IF(VALUE(F20)=2,References!$B$68,References!$B$69)))</f>
        <v>8</v>
      </c>
      <c r="H20">
        <f t="shared" si="2"/>
        <v>32</v>
      </c>
    </row>
    <row r="21" spans="1:8" ht="15">
      <c r="A21" s="296"/>
      <c r="B21" s="296">
        <f>'1_Questionnaire'!D77</f>
        <v>0</v>
      </c>
      <c r="C21" s="252">
        <f>'1_Questionnaire'!E77</f>
        <v>0</v>
      </c>
      <c r="D21" s="252">
        <f>'1_Questionnaire'!G77</f>
        <v>0</v>
      </c>
      <c r="E21" s="297" t="str">
        <f t="shared" si="0"/>
        <v>0</v>
      </c>
      <c r="F21" s="219">
        <f>E21*1</f>
        <v>0</v>
      </c>
      <c r="G21" s="97"/>
    </row>
    <row r="22" spans="1:8" ht="15">
      <c r="A22" s="296">
        <v>13</v>
      </c>
      <c r="B22" s="296" t="str">
        <f>'1_Questionnaire'!D78</f>
        <v>Quel serait l'impact métier en cas d'altération délibérée ou non de l'information?</v>
      </c>
      <c r="C22" s="252">
        <f>'1_Questionnaire'!E78</f>
        <v>0</v>
      </c>
      <c r="D22" s="252" t="str">
        <f>'1_Questionnaire'!G78</f>
        <v xml:space="preserve">Niveau d'impact estimé (voir matrice) : </v>
      </c>
      <c r="E22" s="297" t="str">
        <f t="shared" si="0"/>
        <v>N</v>
      </c>
      <c r="F22" s="219"/>
      <c r="G22" s="97"/>
    </row>
    <row r="23" spans="1:8" ht="15">
      <c r="A23" s="298" t="s">
        <v>529</v>
      </c>
      <c r="B23" s="296" t="str">
        <f>'1_Questionnaire'!D79</f>
        <v xml:space="preserve">Perte fonctionnelle interne (démotivation, dysfonctionnement du service, surcharge…) </v>
      </c>
      <c r="C23" s="252">
        <f>'1_Questionnaire'!E79</f>
        <v>2</v>
      </c>
      <c r="D23" s="252" t="str">
        <f>'1_Questionnaire'!G79</f>
        <v>3 - Grave</v>
      </c>
      <c r="E23" s="297" t="str">
        <f t="shared" si="0"/>
        <v>3</v>
      </c>
      <c r="F23" s="219">
        <f t="shared" si="1"/>
        <v>3</v>
      </c>
      <c r="G23" s="97">
        <f>IF(VALUE(F23)=4,References!$B$66,IF(VALUE(F23)=3,References!$B$67,IF(VALUE(F23)=2,References!$B$68,References!$B$69)))</f>
        <v>4</v>
      </c>
      <c r="H23">
        <f t="shared" si="2"/>
        <v>8</v>
      </c>
    </row>
    <row r="24" spans="1:8" ht="15">
      <c r="A24" s="298" t="s">
        <v>531</v>
      </c>
      <c r="B24" s="296" t="str">
        <f>'1_Questionnaire'!D80</f>
        <v xml:space="preserve">Perte financière (perte de budget, amendes, pénalités, condamnation au civil….) </v>
      </c>
      <c r="C24" s="252">
        <f>'1_Questionnaire'!E80</f>
        <v>3</v>
      </c>
      <c r="D24" s="252" t="str">
        <f>'1_Questionnaire'!G80</f>
        <v>3 - Grave</v>
      </c>
      <c r="E24" s="297" t="str">
        <f t="shared" si="0"/>
        <v>3</v>
      </c>
      <c r="F24" s="219">
        <f t="shared" si="1"/>
        <v>3</v>
      </c>
      <c r="G24" s="97">
        <f>IF(VALUE(F24)=4,References!$B$66,IF(VALUE(F24)=3,References!$B$67,IF(VALUE(F24)=2,References!$B$68,References!$B$69)))</f>
        <v>4</v>
      </c>
      <c r="H24">
        <f t="shared" si="2"/>
        <v>12</v>
      </c>
    </row>
    <row r="25" spans="1:8" ht="15">
      <c r="A25" s="298" t="s">
        <v>532</v>
      </c>
      <c r="B25" s="296" t="str">
        <f>'1_Questionnaire'!D81</f>
        <v>Perte de réputation (image altérée dans le public, interpellation parlementaire, large échos dans la presse,…)</v>
      </c>
      <c r="C25" s="252">
        <f>'1_Questionnaire'!E81</f>
        <v>1</v>
      </c>
      <c r="D25" s="252" t="str">
        <f>'1_Questionnaire'!G81</f>
        <v>2 - Significatif</v>
      </c>
      <c r="E25" s="297" t="str">
        <f t="shared" si="0"/>
        <v>2</v>
      </c>
      <c r="F25" s="219">
        <f t="shared" si="1"/>
        <v>2</v>
      </c>
      <c r="G25" s="97">
        <f>IF(VALUE(F25)=4,References!$B$66,IF(VALUE(F25)=3,References!$B$67,IF(VALUE(F25)=2,References!$B$68,References!$B$69)))</f>
        <v>2</v>
      </c>
      <c r="H25">
        <f t="shared" si="2"/>
        <v>2</v>
      </c>
    </row>
    <row r="26" spans="1:8" ht="15">
      <c r="A26" s="299" t="s">
        <v>534</v>
      </c>
      <c r="B26" s="296" t="str">
        <f>'1_Questionnaire'!D82</f>
        <v>Perte de conformité (par rapport à un décret, une loi, une directive européenne, etc.…)</v>
      </c>
      <c r="C26" s="252">
        <f>'1_Questionnaire'!E82</f>
        <v>4</v>
      </c>
      <c r="D26" s="252" t="str">
        <f>'1_Questionnaire'!G82</f>
        <v>3 - Grave</v>
      </c>
      <c r="E26" s="297" t="str">
        <f t="shared" si="0"/>
        <v>3</v>
      </c>
      <c r="F26" s="219">
        <f t="shared" si="1"/>
        <v>3</v>
      </c>
      <c r="G26" s="97">
        <f>IF(VALUE(F26)=4,References!$B$66,IF(VALUE(F26)=3,References!$B$67,IF(VALUE(F26)=2,References!$B$68,References!$B$69)))</f>
        <v>4</v>
      </c>
      <c r="H26">
        <f t="shared" si="2"/>
        <v>16</v>
      </c>
    </row>
    <row r="27" spans="1:8" ht="15">
      <c r="A27" s="97"/>
      <c r="B27" s="296"/>
      <c r="C27" s="252"/>
      <c r="D27" s="296"/>
      <c r="E27" s="297"/>
      <c r="F27" s="219"/>
      <c r="G27" s="97"/>
    </row>
    <row r="28" spans="1:8" ht="13.5" thickBot="1"/>
    <row r="29" spans="1:8">
      <c r="A29" s="1685" t="s">
        <v>1169</v>
      </c>
      <c r="B29" s="1686"/>
      <c r="C29" s="1687"/>
    </row>
    <row r="30" spans="1:8" ht="32.25" customHeight="1" thickBot="1">
      <c r="A30" s="1688"/>
      <c r="B30" s="1689"/>
      <c r="C30" s="1690"/>
    </row>
    <row r="31" spans="1:8" ht="26.25" thickBot="1">
      <c r="A31" s="465" t="s">
        <v>1114</v>
      </c>
      <c r="B31" s="466" t="s">
        <v>1119</v>
      </c>
      <c r="C31" s="468" t="s">
        <v>1121</v>
      </c>
    </row>
    <row r="32" spans="1:8">
      <c r="A32" s="463" t="s">
        <v>1098</v>
      </c>
      <c r="B32" s="344" t="s">
        <v>1124</v>
      </c>
      <c r="C32" s="464" t="s">
        <v>1941</v>
      </c>
    </row>
    <row r="33" spans="1:10">
      <c r="A33" s="463" t="s">
        <v>1099</v>
      </c>
      <c r="B33" s="344" t="s">
        <v>1940</v>
      </c>
      <c r="C33" s="464" t="s">
        <v>6</v>
      </c>
    </row>
    <row r="34" spans="1:10">
      <c r="A34" s="463" t="s">
        <v>1101</v>
      </c>
      <c r="B34" s="344" t="s">
        <v>1942</v>
      </c>
      <c r="C34" s="464" t="s">
        <v>19</v>
      </c>
    </row>
    <row r="35" spans="1:10">
      <c r="A35" s="463" t="s">
        <v>1103</v>
      </c>
      <c r="B35" s="344" t="s">
        <v>1123</v>
      </c>
      <c r="C35" s="464" t="s">
        <v>1100</v>
      </c>
    </row>
    <row r="36" spans="1:10">
      <c r="A36" s="463" t="s">
        <v>1107</v>
      </c>
      <c r="B36" s="344" t="s">
        <v>1120</v>
      </c>
      <c r="C36" s="464" t="s">
        <v>1102</v>
      </c>
    </row>
    <row r="37" spans="1:10">
      <c r="A37" s="463" t="s">
        <v>1109</v>
      </c>
      <c r="B37" s="344" t="s">
        <v>1947</v>
      </c>
      <c r="C37" s="464" t="s">
        <v>1944</v>
      </c>
      <c r="J37">
        <f>H11</f>
        <v>8</v>
      </c>
    </row>
    <row r="38" spans="1:10">
      <c r="A38" s="463" t="s">
        <v>1112</v>
      </c>
      <c r="B38" s="344" t="s">
        <v>1945</v>
      </c>
      <c r="C38" s="464" t="s">
        <v>1943</v>
      </c>
    </row>
    <row r="39" spans="1:10">
      <c r="A39" s="463" t="s">
        <v>1103</v>
      </c>
      <c r="B39" s="344" t="s">
        <v>1106</v>
      </c>
      <c r="C39" s="464" t="s">
        <v>1104</v>
      </c>
    </row>
    <row r="40" spans="1:10">
      <c r="A40" s="463" t="s">
        <v>1107</v>
      </c>
      <c r="B40" s="344" t="s">
        <v>1108</v>
      </c>
      <c r="C40" s="464" t="s">
        <v>1105</v>
      </c>
    </row>
    <row r="41" spans="1:10">
      <c r="A41" s="463" t="s">
        <v>1109</v>
      </c>
      <c r="B41" s="344" t="s">
        <v>1117</v>
      </c>
      <c r="C41" s="464" t="s">
        <v>1110</v>
      </c>
    </row>
    <row r="42" spans="1:10">
      <c r="A42" s="463" t="s">
        <v>1112</v>
      </c>
      <c r="B42" s="344" t="s">
        <v>1118</v>
      </c>
      <c r="C42" s="464" t="s">
        <v>1111</v>
      </c>
    </row>
    <row r="43" spans="1:10">
      <c r="A43" s="463" t="s">
        <v>1113</v>
      </c>
      <c r="B43" s="344" t="s">
        <v>1115</v>
      </c>
      <c r="C43" s="464" t="s">
        <v>1116</v>
      </c>
    </row>
    <row r="44" spans="1:10">
      <c r="A44" s="462"/>
      <c r="B44" s="335"/>
      <c r="C44" s="458"/>
    </row>
    <row r="45" spans="1:10">
      <c r="A45" s="462"/>
      <c r="B45" s="335"/>
      <c r="C45" s="458"/>
    </row>
    <row r="46" spans="1:10">
      <c r="A46" s="462"/>
      <c r="B46" s="335"/>
      <c r="C46" s="458"/>
    </row>
    <row r="47" spans="1:10" ht="13.5" thickBot="1">
      <c r="A47" s="459"/>
      <c r="B47" s="460"/>
      <c r="C47" s="461"/>
    </row>
  </sheetData>
  <customSheetViews>
    <customSheetView guid="{0E0D9003-12DF-4E33-969D-E7E93BBD195D}" showPageBreaks="1">
      <pageMargins left="0.7" right="0.7" top="0.75" bottom="0.75" header="0.3" footer="0.3"/>
      <pageSetup paperSize="9" orientation="portrait"/>
    </customSheetView>
  </customSheetViews>
  <mergeCells count="1">
    <mergeCell ref="A29:C30"/>
  </mergeCells>
  <pageMargins left="0.70866141732283472" right="0.70866141732283472" top="0.74803149606299213" bottom="0.74803149606299213" header="0.31496062992125984" footer="0.31496062992125984"/>
  <pageSetup paperSize="9"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Y42"/>
  <sheetViews>
    <sheetView topLeftCell="A16" zoomScale="90" zoomScaleNormal="90" workbookViewId="0">
      <selection activeCell="M25" sqref="M25"/>
    </sheetView>
  </sheetViews>
  <sheetFormatPr baseColWidth="10" defaultRowHeight="12.75"/>
  <cols>
    <col min="1" max="1" width="31.28515625" customWidth="1"/>
    <col min="2" max="2" width="15.28515625" bestFit="1" customWidth="1"/>
    <col min="3" max="3" width="10.28515625" bestFit="1" customWidth="1"/>
    <col min="4" max="4" width="4.7109375" bestFit="1" customWidth="1"/>
    <col min="5" max="8" width="2.5703125" bestFit="1" customWidth="1"/>
  </cols>
  <sheetData>
    <row r="1" spans="1:25" ht="15">
      <c r="A1" s="467" t="s">
        <v>2244</v>
      </c>
      <c r="B1" s="207"/>
      <c r="C1" s="248"/>
      <c r="D1" s="207"/>
      <c r="E1" s="207"/>
      <c r="F1" s="207"/>
    </row>
    <row r="2" spans="1:25" ht="15">
      <c r="A2" s="294"/>
      <c r="B2" s="259"/>
      <c r="C2" s="260"/>
      <c r="D2" s="207"/>
      <c r="E2" s="207"/>
      <c r="F2" s="207"/>
    </row>
    <row r="4" spans="1:25">
      <c r="S4" s="134"/>
      <c r="T4" s="1699" t="s">
        <v>304</v>
      </c>
      <c r="U4" s="1699"/>
      <c r="V4" s="1699"/>
      <c r="W4" s="1699"/>
      <c r="X4" s="1699"/>
      <c r="Y4" s="1699"/>
    </row>
    <row r="5" spans="1:25">
      <c r="T5" s="1699"/>
      <c r="U5" s="1699"/>
      <c r="V5" s="1699"/>
      <c r="W5" s="1699"/>
      <c r="X5" s="1699"/>
      <c r="Y5" s="1699"/>
    </row>
    <row r="6" spans="1:25">
      <c r="T6" s="1699"/>
      <c r="U6" s="1699"/>
      <c r="V6" s="1699"/>
      <c r="W6" s="1699"/>
      <c r="X6" s="1699"/>
      <c r="Y6" s="1699"/>
    </row>
    <row r="7" spans="1:25">
      <c r="T7" s="1699"/>
      <c r="U7" s="1699"/>
      <c r="V7" s="1699"/>
      <c r="W7" s="1699"/>
      <c r="X7" s="1699"/>
      <c r="Y7" s="1699"/>
    </row>
    <row r="8" spans="1:25">
      <c r="T8" s="1699"/>
      <c r="U8" s="1699"/>
      <c r="V8" s="1699"/>
      <c r="W8" s="1699"/>
      <c r="X8" s="1699"/>
      <c r="Y8" s="1699"/>
    </row>
    <row r="9" spans="1:25">
      <c r="T9" s="1699"/>
      <c r="U9" s="1699"/>
      <c r="V9" s="1699"/>
      <c r="W9" s="1699"/>
      <c r="X9" s="1699"/>
      <c r="Y9" s="1699"/>
    </row>
    <row r="10" spans="1:25">
      <c r="T10" s="1699"/>
      <c r="U10" s="1699"/>
      <c r="V10" s="1699"/>
      <c r="W10" s="1699"/>
      <c r="X10" s="1699"/>
      <c r="Y10" s="1699"/>
    </row>
    <row r="11" spans="1:25">
      <c r="T11" s="1699"/>
      <c r="U11" s="1699"/>
      <c r="V11" s="1699"/>
      <c r="W11" s="1699"/>
      <c r="X11" s="1699"/>
      <c r="Y11" s="1699"/>
    </row>
    <row r="12" spans="1:25">
      <c r="T12" s="1699"/>
      <c r="U12" s="1699"/>
      <c r="V12" s="1699"/>
      <c r="W12" s="1699"/>
      <c r="X12" s="1699"/>
      <c r="Y12" s="1699"/>
    </row>
    <row r="13" spans="1:25">
      <c r="T13" s="1699"/>
      <c r="U13" s="1699"/>
      <c r="V13" s="1699"/>
      <c r="W13" s="1699"/>
      <c r="X13" s="1699"/>
      <c r="Y13" s="1699"/>
    </row>
    <row r="14" spans="1:25">
      <c r="T14" s="1699"/>
      <c r="U14" s="1699"/>
      <c r="V14" s="1699"/>
      <c r="W14" s="1699"/>
      <c r="X14" s="1699"/>
      <c r="Y14" s="1699"/>
    </row>
    <row r="15" spans="1:25">
      <c r="T15" s="1699"/>
      <c r="U15" s="1699"/>
      <c r="V15" s="1699"/>
      <c r="W15" s="1699"/>
      <c r="X15" s="1699"/>
      <c r="Y15" s="1699"/>
    </row>
    <row r="16" spans="1:25">
      <c r="A16" s="134" t="s">
        <v>2246</v>
      </c>
      <c r="T16" s="1699"/>
      <c r="U16" s="1699"/>
      <c r="V16" s="1699"/>
      <c r="W16" s="1699"/>
      <c r="X16" s="1699"/>
      <c r="Y16" s="1699"/>
    </row>
    <row r="17" spans="1:25">
      <c r="T17" s="1699"/>
      <c r="U17" s="1699"/>
      <c r="V17" s="1699"/>
      <c r="W17" s="1699"/>
      <c r="X17" s="1699"/>
      <c r="Y17" s="1699"/>
    </row>
    <row r="18" spans="1:25">
      <c r="A18" s="1700" t="s">
        <v>2245</v>
      </c>
      <c r="B18" s="1701"/>
      <c r="C18" s="1701"/>
      <c r="D18" s="1701"/>
      <c r="E18" s="1701"/>
      <c r="F18" s="1701"/>
      <c r="G18" s="1701"/>
      <c r="H18" s="1701"/>
      <c r="I18" s="1701"/>
      <c r="T18" s="1699"/>
      <c r="U18" s="1699"/>
      <c r="V18" s="1699"/>
      <c r="W18" s="1699"/>
      <c r="X18" s="1699"/>
      <c r="Y18" s="1699"/>
    </row>
    <row r="19" spans="1:25">
      <c r="A19" s="1701"/>
      <c r="B19" s="1701"/>
      <c r="C19" s="1701"/>
      <c r="D19" s="1701"/>
      <c r="E19" s="1701"/>
      <c r="F19" s="1701"/>
      <c r="G19" s="1701"/>
      <c r="H19" s="1701"/>
      <c r="I19" s="1701"/>
      <c r="T19" s="1699"/>
      <c r="U19" s="1699"/>
      <c r="V19" s="1699"/>
      <c r="W19" s="1699"/>
      <c r="X19" s="1699"/>
      <c r="Y19" s="1699"/>
    </row>
    <row r="20" spans="1:25">
      <c r="A20" s="1701"/>
      <c r="B20" s="1701"/>
      <c r="C20" s="1701"/>
      <c r="D20" s="1701"/>
      <c r="E20" s="1701"/>
      <c r="F20" s="1701"/>
      <c r="G20" s="1701"/>
      <c r="H20" s="1701"/>
      <c r="I20" s="1701"/>
      <c r="T20" s="1699"/>
      <c r="U20" s="1699"/>
      <c r="V20" s="1699"/>
      <c r="W20" s="1699"/>
      <c r="X20" s="1699"/>
      <c r="Y20" s="1699"/>
    </row>
    <row r="21" spans="1:25" ht="96" customHeight="1">
      <c r="A21" s="1701"/>
      <c r="B21" s="1701"/>
      <c r="C21" s="1701"/>
      <c r="D21" s="1701"/>
      <c r="E21" s="1701"/>
      <c r="F21" s="1701"/>
      <c r="G21" s="1701"/>
      <c r="H21" s="1701"/>
      <c r="I21" s="1701"/>
      <c r="T21" s="1699"/>
      <c r="U21" s="1699"/>
      <c r="V21" s="1699"/>
      <c r="W21" s="1699"/>
      <c r="X21" s="1699"/>
      <c r="Y21" s="1699"/>
    </row>
    <row r="22" spans="1:25" ht="13.5" thickBot="1">
      <c r="T22" s="1699"/>
      <c r="U22" s="1699"/>
      <c r="V22" s="1699"/>
      <c r="W22" s="1699"/>
      <c r="X22" s="1699"/>
      <c r="Y22" s="1699"/>
    </row>
    <row r="23" spans="1:25" ht="13.5" thickBot="1">
      <c r="C23" s="1691" t="s">
        <v>291</v>
      </c>
      <c r="D23" s="1692"/>
      <c r="E23" s="1691" t="s">
        <v>280</v>
      </c>
      <c r="F23" s="1692"/>
      <c r="G23" s="1692"/>
      <c r="H23" s="1693"/>
      <c r="I23" s="159"/>
      <c r="J23" s="159"/>
      <c r="K23" s="159"/>
      <c r="L23" s="159"/>
    </row>
    <row r="24" spans="1:25" ht="32.25" customHeight="1" thickBot="1">
      <c r="A24" s="134" t="s">
        <v>302</v>
      </c>
      <c r="C24" s="351" t="s">
        <v>123</v>
      </c>
      <c r="D24" s="305" t="s">
        <v>122</v>
      </c>
      <c r="E24" s="352" t="s">
        <v>19</v>
      </c>
      <c r="F24" s="353" t="s">
        <v>7</v>
      </c>
      <c r="G24" s="353" t="s">
        <v>6</v>
      </c>
      <c r="H24" s="354" t="s">
        <v>5</v>
      </c>
      <c r="I24" s="1694" t="s">
        <v>301</v>
      </c>
      <c r="J24" s="1695"/>
      <c r="K24" s="1695"/>
      <c r="L24" s="1696"/>
      <c r="M24" s="1010" t="s">
        <v>2240</v>
      </c>
      <c r="N24" s="1697" t="s">
        <v>2239</v>
      </c>
      <c r="O24" s="1698"/>
      <c r="P24" s="305"/>
      <c r="Q24" s="305"/>
      <c r="R24" s="305"/>
    </row>
    <row r="25" spans="1:25">
      <c r="A25" s="1090" t="s">
        <v>294</v>
      </c>
      <c r="B25" s="1091" t="s">
        <v>295</v>
      </c>
      <c r="C25" s="1092">
        <v>13</v>
      </c>
      <c r="D25" s="1093">
        <v>10</v>
      </c>
      <c r="E25" s="1090" t="s">
        <v>293</v>
      </c>
      <c r="F25" s="1091" t="s">
        <v>293</v>
      </c>
      <c r="G25" s="1091" t="s">
        <v>293</v>
      </c>
      <c r="H25" s="1094" t="s">
        <v>293</v>
      </c>
      <c r="I25" s="1094">
        <v>1</v>
      </c>
      <c r="J25" s="1094">
        <v>1</v>
      </c>
      <c r="K25" s="1094">
        <v>1</v>
      </c>
      <c r="L25" s="1094">
        <v>1</v>
      </c>
      <c r="M25" s="300">
        <f>SUM(
IF(E25="O",'1_Questionnaire'!$Q$58*I25/(SUM(I25:L25)/4),0),
IF(F25="O",'1_Questionnaire'!$R$58*J25/(SUM(I25:L25)/4),0),
IF(G25="O",'1_Questionnaire'!$S$58*K25/(SUM(I25:L25)/4),0),
IF(H25="O",'1_Questionnaire'!$T$58*L25/(SUM(I25:L25)/4),0)
)/COUNTIF(E25:H25,"O")</f>
        <v>7.9720279720279716</v>
      </c>
      <c r="N25" s="1092" t="str">
        <f>IF(M25&gt;=C25,$C$24,IF(M25&gt;=D25,$D$24,"ESG"))</f>
        <v>ESG</v>
      </c>
      <c r="O25" s="307">
        <f t="shared" ref="O25:O38" si="0">INDEX($Q$25:$R$27,MATCH(N25,$Q$25:$Q$27,0),2)</f>
        <v>0</v>
      </c>
      <c r="P25" s="306"/>
      <c r="Q25" s="310" t="s">
        <v>121</v>
      </c>
      <c r="R25" s="311">
        <v>0</v>
      </c>
    </row>
    <row r="26" spans="1:25">
      <c r="A26" s="1095" t="s">
        <v>574</v>
      </c>
      <c r="B26" s="195" t="s">
        <v>358</v>
      </c>
      <c r="C26" s="707">
        <v>13</v>
      </c>
      <c r="D26" s="306">
        <v>10</v>
      </c>
      <c r="E26" s="1095" t="s">
        <v>293</v>
      </c>
      <c r="F26" s="195" t="s">
        <v>293</v>
      </c>
      <c r="G26" s="195" t="s">
        <v>293</v>
      </c>
      <c r="H26" s="1096" t="s">
        <v>293</v>
      </c>
      <c r="I26" s="1096">
        <v>1</v>
      </c>
      <c r="J26" s="1096">
        <v>1</v>
      </c>
      <c r="K26" s="1096">
        <v>1</v>
      </c>
      <c r="L26" s="1096">
        <v>1</v>
      </c>
      <c r="M26" s="161">
        <f>SUM(
IF(E26="O",'1_Questionnaire'!$Q$58*I26/(SUM(I26:L26)/4),0),
IF(F26="O",'1_Questionnaire'!$R$58*J26/(SUM(I26:L26)/4),0),
IF(G26="O",'1_Questionnaire'!$S$58*K26/(SUM(I26:L26)/4),0),
IF(H26="O",'1_Questionnaire'!$T$58*L26/(SUM(I26:L26)/4),0)
)/COUNTIF(E26:H26,"O")</f>
        <v>7.9720279720279716</v>
      </c>
      <c r="N26" s="707" t="str">
        <f>IF(M26&gt;=C26,$C$24,IF(M26&gt;=D26,$D$24,"ESG"))</f>
        <v>ESG</v>
      </c>
      <c r="O26" s="308">
        <f t="shared" si="0"/>
        <v>0</v>
      </c>
      <c r="P26" s="306"/>
      <c r="Q26" s="312" t="s">
        <v>122</v>
      </c>
      <c r="R26" s="313">
        <v>1</v>
      </c>
    </row>
    <row r="27" spans="1:25" ht="13.5" thickBot="1">
      <c r="A27" s="1095" t="s">
        <v>1547</v>
      </c>
      <c r="B27" s="195" t="s">
        <v>1544</v>
      </c>
      <c r="C27" s="707">
        <v>13</v>
      </c>
      <c r="D27" s="306">
        <v>10</v>
      </c>
      <c r="E27" s="1095" t="s">
        <v>292</v>
      </c>
      <c r="F27" s="195" t="s">
        <v>293</v>
      </c>
      <c r="G27" s="195" t="s">
        <v>293</v>
      </c>
      <c r="H27" s="1096" t="s">
        <v>292</v>
      </c>
      <c r="I27" s="1096">
        <v>1</v>
      </c>
      <c r="J27" s="1096">
        <v>1</v>
      </c>
      <c r="K27" s="1096">
        <v>1</v>
      </c>
      <c r="L27" s="1096">
        <v>1</v>
      </c>
      <c r="M27" s="161">
        <f>SUM(
IF(E27="O",'1_Questionnaire'!$Q$58*I27/(SUM(I27:L27)/4),0),
IF(F27="O",'1_Questionnaire'!$R$58*J27/(SUM(I27:L27)/4),0),
IF(G27="O",'1_Questionnaire'!$S$58*K27/(SUM(I27:L27)/4),0),
IF(H27="O",'1_Questionnaire'!$T$58*L27/(SUM(I27:L27)/4),0)
)/COUNTIF(E27:H27,"O")</f>
        <v>6.3986013986013983</v>
      </c>
      <c r="N27" s="707" t="str">
        <f>IF(M27&gt;=C27,$C$24,IF(M27&gt;=D27,$D$24,"ESG"))</f>
        <v>ESG</v>
      </c>
      <c r="O27" s="308">
        <f t="shared" si="0"/>
        <v>0</v>
      </c>
      <c r="P27" s="306"/>
      <c r="Q27" s="314" t="s">
        <v>123</v>
      </c>
      <c r="R27" s="315">
        <v>2</v>
      </c>
    </row>
    <row r="28" spans="1:25">
      <c r="A28" s="1095" t="s">
        <v>805</v>
      </c>
      <c r="B28" s="195" t="s">
        <v>1546</v>
      </c>
      <c r="C28" s="707">
        <v>13</v>
      </c>
      <c r="D28" s="306">
        <v>10</v>
      </c>
      <c r="E28" s="1095" t="s">
        <v>293</v>
      </c>
      <c r="F28" s="195" t="s">
        <v>293</v>
      </c>
      <c r="G28" s="195" t="s">
        <v>293</v>
      </c>
      <c r="H28" s="1096" t="s">
        <v>292</v>
      </c>
      <c r="I28" s="1096">
        <v>1</v>
      </c>
      <c r="J28" s="1096">
        <v>1</v>
      </c>
      <c r="K28" s="1096">
        <v>1</v>
      </c>
      <c r="L28" s="1096">
        <v>1</v>
      </c>
      <c r="M28" s="161">
        <f>SUM(
IF(E28="O",'1_Questionnaire'!$Q$58*I28/(SUM(I28:L28)/4),0),
IF(F28="O",'1_Questionnaire'!$R$58*J28/(SUM(I28:L28)/4),0),
IF(G28="O",'1_Questionnaire'!$S$58*K28/(SUM(I28:L28)/4),0),
IF(H28="O",'1_Questionnaire'!$T$58*L28/(SUM(I28:L28)/4),0)
)/COUNTIF(E28:H28,"O")</f>
        <v>8.3566433566433567</v>
      </c>
      <c r="N28" s="707" t="str">
        <f>IF(M28&gt;=C28,$C$24,IF(M28&gt;=D28,$D$24,"ESG"))</f>
        <v>ESG</v>
      </c>
      <c r="O28" s="308">
        <f t="shared" si="0"/>
        <v>0</v>
      </c>
      <c r="P28" s="306"/>
      <c r="Q28" s="306"/>
      <c r="R28" s="306"/>
    </row>
    <row r="29" spans="1:25">
      <c r="A29" s="152" t="s">
        <v>68</v>
      </c>
      <c r="B29" s="153" t="s">
        <v>281</v>
      </c>
      <c r="C29" s="148">
        <v>13</v>
      </c>
      <c r="D29" s="149">
        <v>10</v>
      </c>
      <c r="E29" s="152" t="s">
        <v>292</v>
      </c>
      <c r="F29" s="153" t="s">
        <v>292</v>
      </c>
      <c r="G29" s="153" t="s">
        <v>293</v>
      </c>
      <c r="H29" s="154" t="s">
        <v>293</v>
      </c>
      <c r="I29" s="154">
        <v>1</v>
      </c>
      <c r="J29" s="154">
        <v>1</v>
      </c>
      <c r="K29" s="154">
        <v>1</v>
      </c>
      <c r="L29" s="154">
        <v>1</v>
      </c>
      <c r="M29" s="161">
        <f>SUM(
IF(E29="O",'1_Questionnaire'!$Q$58*I29/(SUM(I29:L29)/4),0),
IF(F29="O",'1_Questionnaire'!$R$58*J29/(SUM(I29:L29)/4),0),
IF(G29="O",'1_Questionnaire'!$S$58*K29/(SUM(I29:L29)/4),0),
IF(H29="O",'1_Questionnaire'!$T$58*L29/(SUM(I29:L29)/4),0)
)/COUNTIF(E29:H29,"O")</f>
        <v>5.7167832167832167</v>
      </c>
      <c r="N29" s="707" t="str">
        <f t="shared" ref="N29:N38" si="1">IF(M29&gt;=C29,$C$24,IF(M29&gt;=D29,$D$24,"ESG"))</f>
        <v>ESG</v>
      </c>
      <c r="O29" s="308">
        <f t="shared" si="0"/>
        <v>0</v>
      </c>
      <c r="P29" s="306"/>
      <c r="Q29" s="306"/>
      <c r="R29" s="306"/>
    </row>
    <row r="30" spans="1:25">
      <c r="A30" s="152" t="s">
        <v>139</v>
      </c>
      <c r="B30" s="153" t="s">
        <v>712</v>
      </c>
      <c r="C30" s="148">
        <v>13</v>
      </c>
      <c r="D30" s="149">
        <v>10</v>
      </c>
      <c r="E30" s="152" t="s">
        <v>292</v>
      </c>
      <c r="F30" s="153" t="s">
        <v>293</v>
      </c>
      <c r="G30" s="153" t="s">
        <v>293</v>
      </c>
      <c r="H30" s="154" t="s">
        <v>292</v>
      </c>
      <c r="I30" s="154">
        <v>1</v>
      </c>
      <c r="J30" s="154">
        <v>1</v>
      </c>
      <c r="K30" s="154">
        <v>1</v>
      </c>
      <c r="L30" s="154">
        <v>1</v>
      </c>
      <c r="M30" s="161">
        <f>SUM(
IF(E30="O",'1_Questionnaire'!$Q$58*I30/(SUM(I30:L30)/4),0),
IF(F30="O",'1_Questionnaire'!$R$58*J30/(SUM(I30:L30)/4),0),
IF(G30="O",'1_Questionnaire'!$S$58*K30/(SUM(I30:L30)/4),0),
IF(H30="O",'1_Questionnaire'!$T$58*L30/(SUM(I30:L30)/4),0)
)/COUNTIF(E30:H30,"O")</f>
        <v>6.3986013986013983</v>
      </c>
      <c r="N30" s="707" t="str">
        <f t="shared" si="1"/>
        <v>ESG</v>
      </c>
      <c r="O30" s="308">
        <f t="shared" si="0"/>
        <v>0</v>
      </c>
      <c r="P30" s="306"/>
      <c r="Q30" s="306"/>
      <c r="R30" s="306"/>
    </row>
    <row r="31" spans="1:25">
      <c r="A31" s="152" t="s">
        <v>72</v>
      </c>
      <c r="B31" s="153" t="s">
        <v>296</v>
      </c>
      <c r="C31" s="148">
        <v>13</v>
      </c>
      <c r="D31" s="149">
        <v>10</v>
      </c>
      <c r="E31" s="152" t="s">
        <v>293</v>
      </c>
      <c r="F31" s="153" t="s">
        <v>293</v>
      </c>
      <c r="G31" s="153" t="s">
        <v>293</v>
      </c>
      <c r="H31" s="154" t="s">
        <v>292</v>
      </c>
      <c r="I31" s="154">
        <v>1</v>
      </c>
      <c r="J31" s="154">
        <v>1</v>
      </c>
      <c r="K31" s="154">
        <v>1</v>
      </c>
      <c r="L31" s="154">
        <v>1</v>
      </c>
      <c r="M31" s="161">
        <f>SUM(
IF(E31="O",'1_Questionnaire'!$Q$58*I31/(SUM(I31:L31)/4),0),
IF(F31="O",'1_Questionnaire'!$R$58*J31/(SUM(I31:L31)/4),0),
IF(G31="O",'1_Questionnaire'!$S$58*K31/(SUM(I31:L31)/4),0),
IF(H31="O",'1_Questionnaire'!$T$58*L31/(SUM(I31:L31)/4),0)
)/COUNTIF(E31:H31,"O")</f>
        <v>8.3566433566433567</v>
      </c>
      <c r="N31" s="707" t="str">
        <f t="shared" si="1"/>
        <v>ESG</v>
      </c>
      <c r="O31" s="308">
        <f t="shared" si="0"/>
        <v>0</v>
      </c>
      <c r="P31" s="306"/>
      <c r="Q31" s="306"/>
      <c r="R31" s="306"/>
    </row>
    <row r="32" spans="1:25">
      <c r="A32" s="152" t="s">
        <v>1548</v>
      </c>
      <c r="B32" s="153" t="s">
        <v>1549</v>
      </c>
      <c r="C32" s="148">
        <v>13</v>
      </c>
      <c r="D32" s="149">
        <v>10</v>
      </c>
      <c r="E32" s="152" t="s">
        <v>293</v>
      </c>
      <c r="F32" s="153" t="s">
        <v>293</v>
      </c>
      <c r="G32" s="153" t="s">
        <v>293</v>
      </c>
      <c r="H32" s="154" t="s">
        <v>293</v>
      </c>
      <c r="I32" s="154">
        <v>1</v>
      </c>
      <c r="J32" s="154">
        <v>1</v>
      </c>
      <c r="K32" s="154">
        <v>1</v>
      </c>
      <c r="L32" s="154">
        <v>1</v>
      </c>
      <c r="M32" s="161">
        <f>SUM(
IF(E32="O",'1_Questionnaire'!$Q$58*I32/(SUM(I32:L32)/4),0),
IF(F32="O",'1_Questionnaire'!$R$58*J32/(SUM(I32:L32)/4),0),
IF(G32="O",'1_Questionnaire'!$S$58*K32/(SUM(I32:L32)/4),0),
IF(H32="O",'1_Questionnaire'!$T$58*L32/(SUM(I32:L32)/4),0)
)/COUNTIF(E32:H32,"O")</f>
        <v>7.9720279720279716</v>
      </c>
      <c r="N32" s="707" t="str">
        <f t="shared" si="1"/>
        <v>ESG</v>
      </c>
      <c r="O32" s="308">
        <f t="shared" si="0"/>
        <v>0</v>
      </c>
      <c r="P32" s="306"/>
      <c r="Q32" s="306"/>
      <c r="R32" s="306"/>
    </row>
    <row r="33" spans="1:18">
      <c r="A33" s="152" t="s">
        <v>379</v>
      </c>
      <c r="B33" s="153" t="s">
        <v>380</v>
      </c>
      <c r="C33" s="148">
        <v>13</v>
      </c>
      <c r="D33" s="149">
        <v>10</v>
      </c>
      <c r="E33" s="152" t="s">
        <v>293</v>
      </c>
      <c r="F33" s="153" t="s">
        <v>293</v>
      </c>
      <c r="G33" s="153" t="s">
        <v>293</v>
      </c>
      <c r="H33" s="154" t="s">
        <v>292</v>
      </c>
      <c r="I33" s="154">
        <v>1</v>
      </c>
      <c r="J33" s="154">
        <v>1</v>
      </c>
      <c r="K33" s="154">
        <v>1</v>
      </c>
      <c r="L33" s="154">
        <v>1</v>
      </c>
      <c r="M33" s="161">
        <f>SUM(
IF(E33="O",'1_Questionnaire'!$Q$58*I33/(SUM(I33:L33)/4),0),
IF(F33="O",'1_Questionnaire'!$R$58*J33/(SUM(I33:L33)/4),0),
IF(G33="O",'1_Questionnaire'!$S$58*K33/(SUM(I33:L33)/4),0),
IF(H33="O",'1_Questionnaire'!$T$58*L33/(SUM(I33:L33)/4),0)
)/COUNTIF(E33:H33,"O")</f>
        <v>8.3566433566433567</v>
      </c>
      <c r="N33" s="707" t="str">
        <f t="shared" si="1"/>
        <v>ESG</v>
      </c>
      <c r="O33" s="308">
        <f t="shared" si="0"/>
        <v>0</v>
      </c>
      <c r="P33" s="306"/>
      <c r="Q33" s="306"/>
      <c r="R33" s="306"/>
    </row>
    <row r="34" spans="1:18">
      <c r="A34" s="152" t="s">
        <v>288</v>
      </c>
      <c r="B34" s="153" t="s">
        <v>286</v>
      </c>
      <c r="C34" s="148">
        <v>13</v>
      </c>
      <c r="D34" s="149">
        <v>10</v>
      </c>
      <c r="E34" s="152" t="s">
        <v>292</v>
      </c>
      <c r="F34" s="153" t="s">
        <v>293</v>
      </c>
      <c r="G34" s="153" t="s">
        <v>293</v>
      </c>
      <c r="H34" s="154" t="s">
        <v>292</v>
      </c>
      <c r="I34" s="154">
        <v>1</v>
      </c>
      <c r="J34" s="154">
        <v>1</v>
      </c>
      <c r="K34" s="154">
        <v>1</v>
      </c>
      <c r="L34" s="154">
        <v>1</v>
      </c>
      <c r="M34" s="161">
        <f>SUM(
IF(E34="O",'1_Questionnaire'!$Q$58*I34/(SUM(I34:L34)/4),0),
IF(F34="O",'1_Questionnaire'!$R$58*J34/(SUM(I34:L34)/4),0),
IF(G34="O",'1_Questionnaire'!$S$58*K34/(SUM(I34:L34)/4),0),
IF(H34="O",'1_Questionnaire'!$T$58*L34/(SUM(I34:L34)/4),0)
)/COUNTIF(E34:H34,"O")</f>
        <v>6.3986013986013983</v>
      </c>
      <c r="N34" s="707" t="str">
        <f t="shared" si="1"/>
        <v>ESG</v>
      </c>
      <c r="O34" s="308">
        <f t="shared" si="0"/>
        <v>0</v>
      </c>
      <c r="P34" s="306"/>
      <c r="Q34" s="306"/>
      <c r="R34" s="306"/>
    </row>
    <row r="35" spans="1:18">
      <c r="A35" s="152" t="s">
        <v>75</v>
      </c>
      <c r="B35" s="153" t="s">
        <v>283</v>
      </c>
      <c r="C35" s="148">
        <v>13</v>
      </c>
      <c r="D35" s="149">
        <v>10</v>
      </c>
      <c r="E35" s="152" t="s">
        <v>293</v>
      </c>
      <c r="F35" s="153" t="s">
        <v>293</v>
      </c>
      <c r="G35" s="153" t="s">
        <v>293</v>
      </c>
      <c r="H35" s="154" t="s">
        <v>293</v>
      </c>
      <c r="I35" s="154">
        <v>1</v>
      </c>
      <c r="J35" s="154">
        <v>1</v>
      </c>
      <c r="K35" s="154">
        <v>1</v>
      </c>
      <c r="L35" s="154">
        <v>1</v>
      </c>
      <c r="M35" s="161">
        <f>SUM(
IF(E35="O",'1_Questionnaire'!$Q$58*I35/(SUM(I35:L35)/4),0),
IF(F35="O",'1_Questionnaire'!$R$58*J35/(SUM(I35:L35)/4),0),
IF(G35="O",'1_Questionnaire'!$S$58*K35/(SUM(I35:L35)/4),0),
IF(H35="O",'1_Questionnaire'!$T$58*L35/(SUM(I35:L35)/4),0)
)/COUNTIF(E35:H35,"O")</f>
        <v>7.9720279720279716</v>
      </c>
      <c r="N35" s="707" t="str">
        <f t="shared" si="1"/>
        <v>ESG</v>
      </c>
      <c r="O35" s="308">
        <f t="shared" si="0"/>
        <v>0</v>
      </c>
      <c r="P35" s="306"/>
      <c r="Q35" s="306"/>
      <c r="R35" s="306"/>
    </row>
    <row r="36" spans="1:18">
      <c r="A36" s="152" t="s">
        <v>67</v>
      </c>
      <c r="B36" s="153" t="s">
        <v>282</v>
      </c>
      <c r="C36" s="148">
        <v>13</v>
      </c>
      <c r="D36" s="149">
        <v>10</v>
      </c>
      <c r="E36" s="152" t="s">
        <v>293</v>
      </c>
      <c r="F36" s="153" t="s">
        <v>293</v>
      </c>
      <c r="G36" s="153" t="s">
        <v>293</v>
      </c>
      <c r="H36" s="154" t="s">
        <v>293</v>
      </c>
      <c r="I36" s="154">
        <v>1</v>
      </c>
      <c r="J36" s="154">
        <v>1</v>
      </c>
      <c r="K36" s="154">
        <v>1</v>
      </c>
      <c r="L36" s="154">
        <v>1</v>
      </c>
      <c r="M36" s="161">
        <f>SUM(
IF(E36="O",'1_Questionnaire'!$Q$58*I36/(SUM(I36:L36)/4),0),
IF(F36="O",'1_Questionnaire'!$R$58*J36/(SUM(I36:L36)/4),0),
IF(G36="O",'1_Questionnaire'!$S$58*K36/(SUM(I36:L36)/4),0),
IF(H36="O",'1_Questionnaire'!$T$58*L36/(SUM(I36:L36)/4),0)
)/COUNTIF(E36:H36,"O")</f>
        <v>7.9720279720279716</v>
      </c>
      <c r="N36" s="707" t="str">
        <f t="shared" si="1"/>
        <v>ESG</v>
      </c>
      <c r="O36" s="308">
        <f t="shared" si="0"/>
        <v>0</v>
      </c>
      <c r="P36" s="306"/>
      <c r="Q36" s="306"/>
      <c r="R36" s="306"/>
    </row>
    <row r="37" spans="1:18">
      <c r="A37" s="152" t="s">
        <v>709</v>
      </c>
      <c r="B37" s="153" t="s">
        <v>710</v>
      </c>
      <c r="C37" s="148">
        <v>13</v>
      </c>
      <c r="D37" s="149">
        <v>10</v>
      </c>
      <c r="E37" s="152" t="s">
        <v>293</v>
      </c>
      <c r="F37" s="153" t="s">
        <v>293</v>
      </c>
      <c r="G37" s="153" t="s">
        <v>292</v>
      </c>
      <c r="H37" s="154" t="s">
        <v>292</v>
      </c>
      <c r="I37" s="154">
        <v>1</v>
      </c>
      <c r="J37" s="154">
        <v>1</v>
      </c>
      <c r="K37" s="154">
        <v>1</v>
      </c>
      <c r="L37" s="154">
        <v>1</v>
      </c>
      <c r="M37" s="161">
        <f>SUM(
IF(E37="O",'1_Questionnaire'!$Q$58*I37/(SUM(I37:L37)/4),0),
IF(F37="O",'1_Questionnaire'!$R$58*J37/(SUM(I37:L37)/4),0),
IF(G37="O",'1_Questionnaire'!$S$58*K37/(SUM(I37:L37)/4),0),
IF(H37="O",'1_Questionnaire'!$T$58*L37/(SUM(I37:L37)/4),0)
)/COUNTIF(E37:H37,"O")</f>
        <v>10.227272727272727</v>
      </c>
      <c r="N37" s="707" t="str">
        <f t="shared" si="1"/>
        <v>ESS</v>
      </c>
      <c r="O37" s="308">
        <f t="shared" si="0"/>
        <v>1</v>
      </c>
      <c r="P37" s="306"/>
      <c r="Q37" s="306"/>
      <c r="R37" s="306"/>
    </row>
    <row r="38" spans="1:18" ht="13.5" thickBot="1">
      <c r="A38" s="155" t="s">
        <v>65</v>
      </c>
      <c r="B38" s="156" t="s">
        <v>1545</v>
      </c>
      <c r="C38" s="150">
        <v>13</v>
      </c>
      <c r="D38" s="151">
        <v>10</v>
      </c>
      <c r="E38" s="155" t="s">
        <v>293</v>
      </c>
      <c r="F38" s="156" t="s">
        <v>293</v>
      </c>
      <c r="G38" s="156" t="s">
        <v>293</v>
      </c>
      <c r="H38" s="157" t="s">
        <v>293</v>
      </c>
      <c r="I38" s="160">
        <v>1</v>
      </c>
      <c r="J38" s="157">
        <v>1</v>
      </c>
      <c r="K38" s="157">
        <v>1</v>
      </c>
      <c r="L38" s="157">
        <v>1</v>
      </c>
      <c r="M38" s="301">
        <f>SUM(
IF(E38="O",'1_Questionnaire'!$Q$58*I38/(SUM(I38:L38)/4),0),
IF(F38="O",'1_Questionnaire'!$R$58*J38/(SUM(I38:L38)/4),0),
IF(G38="O",'1_Questionnaire'!$S$58*K38/(SUM(I38:L38)/4),0),
IF(H38="O",'1_Questionnaire'!$T$58*L38/(SUM(I38:L38)/4),0)
)/COUNTIF(E38:H38,"O")</f>
        <v>7.9720279720279716</v>
      </c>
      <c r="N38" s="1097" t="str">
        <f t="shared" si="1"/>
        <v>ESG</v>
      </c>
      <c r="O38" s="308">
        <f t="shared" si="0"/>
        <v>0</v>
      </c>
      <c r="P38" s="306"/>
      <c r="Q38" s="306"/>
      <c r="R38" s="306"/>
    </row>
    <row r="39" spans="1:18" ht="13.5" thickBot="1">
      <c r="A39" s="155"/>
      <c r="B39" s="156"/>
      <c r="C39" s="150"/>
      <c r="D39" s="151"/>
      <c r="E39" s="155"/>
      <c r="F39" s="156"/>
      <c r="G39" s="156"/>
      <c r="H39" s="157"/>
      <c r="I39" s="160">
        <v>0</v>
      </c>
      <c r="J39" s="157">
        <v>0</v>
      </c>
      <c r="K39" s="157">
        <v>0</v>
      </c>
      <c r="L39" s="157">
        <v>0</v>
      </c>
      <c r="M39" s="301">
        <v>0</v>
      </c>
      <c r="N39" s="459">
        <v>0</v>
      </c>
      <c r="O39" s="309">
        <v>0</v>
      </c>
      <c r="P39" s="707"/>
      <c r="Q39" s="306"/>
      <c r="R39" s="306"/>
    </row>
    <row r="40" spans="1:18">
      <c r="A40" s="2"/>
      <c r="B40" s="2"/>
      <c r="C40" s="149"/>
      <c r="D40" s="149"/>
      <c r="E40" s="153"/>
      <c r="F40" s="153"/>
      <c r="G40" s="153"/>
      <c r="H40" s="153"/>
      <c r="I40" s="153"/>
      <c r="J40" s="153"/>
      <c r="K40" s="153"/>
      <c r="L40" s="153"/>
      <c r="M40" s="350"/>
      <c r="N40" s="149"/>
      <c r="O40" s="306"/>
      <c r="P40" s="306"/>
      <c r="Q40" s="306"/>
      <c r="R40" s="306"/>
    </row>
    <row r="41" spans="1:18">
      <c r="A41" s="2"/>
      <c r="B41" s="2"/>
      <c r="C41" s="149"/>
      <c r="D41" s="149"/>
      <c r="E41" s="153"/>
      <c r="F41" s="153"/>
      <c r="G41" s="153"/>
      <c r="H41" s="153"/>
      <c r="I41" s="153"/>
      <c r="J41" s="153"/>
      <c r="K41" s="153"/>
      <c r="L41" s="153"/>
      <c r="M41" s="350"/>
      <c r="N41" s="350"/>
      <c r="O41" s="306"/>
      <c r="P41" s="306"/>
      <c r="Q41" s="306"/>
      <c r="R41" s="306"/>
    </row>
    <row r="42" spans="1:18">
      <c r="A42" s="306"/>
      <c r="B42" s="306"/>
      <c r="C42" s="306"/>
      <c r="D42" s="306"/>
      <c r="E42" s="306"/>
      <c r="F42" s="306"/>
      <c r="G42" s="306"/>
      <c r="H42" s="306"/>
    </row>
  </sheetData>
  <mergeCells count="6">
    <mergeCell ref="C23:D23"/>
    <mergeCell ref="E23:H23"/>
    <mergeCell ref="I24:L24"/>
    <mergeCell ref="N24:O24"/>
    <mergeCell ref="T4:Y22"/>
    <mergeCell ref="A18:I21"/>
  </mergeCells>
  <pageMargins left="0.70866141732283472" right="0.70866141732283472" top="0.74803149606299213" bottom="0.74803149606299213" header="0.31496062992125984" footer="0.31496062992125984"/>
  <pageSetup paperSize="9" orientation="landscape"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X134"/>
  <sheetViews>
    <sheetView workbookViewId="0">
      <selection activeCell="C125" sqref="C125"/>
    </sheetView>
  </sheetViews>
  <sheetFormatPr baseColWidth="10" defaultColWidth="9.140625" defaultRowHeight="15"/>
  <cols>
    <col min="1" max="1" width="20" style="207" customWidth="1"/>
    <col min="2" max="2" width="26" style="207" bestFit="1" customWidth="1"/>
    <col min="3" max="3" width="18.28515625" style="207" bestFit="1" customWidth="1"/>
    <col min="4" max="4" width="9.140625" style="207"/>
    <col min="5" max="5" width="9.42578125" style="207" bestFit="1" customWidth="1"/>
    <col min="6" max="14" width="9.140625" style="207"/>
    <col min="15" max="15" width="16.42578125" style="207" customWidth="1"/>
    <col min="16" max="19" width="9.140625" style="207"/>
    <col min="20" max="20" width="15.7109375" style="207" customWidth="1"/>
    <col min="21" max="21" width="37.42578125" style="207" customWidth="1"/>
    <col min="22" max="22" width="9.42578125" style="248" bestFit="1" customWidth="1"/>
    <col min="23" max="23" width="15.42578125" style="207" customWidth="1"/>
    <col min="24" max="24" width="14.140625" style="207" customWidth="1"/>
    <col min="25" max="16384" width="9.140625" style="207"/>
  </cols>
  <sheetData>
    <row r="1" spans="1:24" ht="15.75" thickBot="1">
      <c r="A1" s="467" t="s">
        <v>1076</v>
      </c>
      <c r="E1" s="207">
        <f ca="1">SUM(E5:E124)</f>
        <v>8</v>
      </c>
      <c r="F1" s="207">
        <f ca="1">SUM(F5:F124)</f>
        <v>6</v>
      </c>
      <c r="G1" s="207">
        <f ca="1">SUM(G5:G124)</f>
        <v>19</v>
      </c>
      <c r="H1" s="207">
        <f ca="1">SUM(H5:H124)</f>
        <v>7</v>
      </c>
      <c r="I1" s="207">
        <f ca="1">SUM(I5:I124)</f>
        <v>10</v>
      </c>
      <c r="J1" s="207">
        <f ca="1">SUM(J5:J124)/E1</f>
        <v>2.75</v>
      </c>
      <c r="K1" s="207">
        <f ca="1">SUM(K5:K124)/F1</f>
        <v>2</v>
      </c>
      <c r="L1" s="207">
        <f ca="1">SUM(L5:L124)/G1</f>
        <v>2.6842105263157894</v>
      </c>
      <c r="M1" s="207">
        <f ca="1">SUM(M5:M124)/H1</f>
        <v>1.5714285714285714</v>
      </c>
      <c r="N1" s="207">
        <f ca="1">SUM(N5:N124)/I1</f>
        <v>2.4</v>
      </c>
      <c r="T1" s="248"/>
    </row>
    <row r="2" spans="1:24">
      <c r="A2" s="285" t="s">
        <v>614</v>
      </c>
      <c r="E2" s="208" t="s">
        <v>557</v>
      </c>
      <c r="F2" s="209"/>
      <c r="G2" s="209"/>
      <c r="H2" s="209"/>
      <c r="I2" s="210"/>
      <c r="J2" s="208" t="s">
        <v>558</v>
      </c>
      <c r="L2" s="209"/>
      <c r="M2" s="209"/>
      <c r="N2" s="210"/>
      <c r="T2" s="294"/>
      <c r="U2" s="259"/>
      <c r="V2" s="260"/>
    </row>
    <row r="3" spans="1:24">
      <c r="E3" s="211" t="s">
        <v>559</v>
      </c>
      <c r="F3" s="212" t="s">
        <v>559</v>
      </c>
      <c r="G3" s="212" t="s">
        <v>559</v>
      </c>
      <c r="H3" s="212" t="s">
        <v>559</v>
      </c>
      <c r="I3" s="213" t="s">
        <v>559</v>
      </c>
      <c r="J3" s="211" t="s">
        <v>559</v>
      </c>
      <c r="K3" s="212" t="s">
        <v>559</v>
      </c>
      <c r="L3" s="212" t="s">
        <v>559</v>
      </c>
      <c r="M3" s="212" t="s">
        <v>559</v>
      </c>
      <c r="N3" s="213" t="s">
        <v>559</v>
      </c>
      <c r="T3" s="294"/>
      <c r="U3" s="259"/>
      <c r="V3" s="260"/>
    </row>
    <row r="4" spans="1:24" ht="15.75" thickBot="1">
      <c r="A4" s="295" t="s">
        <v>560</v>
      </c>
      <c r="B4" s="207" t="s">
        <v>458</v>
      </c>
      <c r="C4" s="207" t="s">
        <v>459</v>
      </c>
      <c r="D4" s="207" t="s">
        <v>561</v>
      </c>
      <c r="E4" s="214">
        <v>1</v>
      </c>
      <c r="F4" s="215">
        <v>2</v>
      </c>
      <c r="G4" s="215">
        <v>3</v>
      </c>
      <c r="H4" s="215">
        <v>4</v>
      </c>
      <c r="I4" s="216">
        <v>5</v>
      </c>
      <c r="J4" s="214">
        <v>1</v>
      </c>
      <c r="K4" s="215">
        <v>2</v>
      </c>
      <c r="L4" s="215">
        <v>3</v>
      </c>
      <c r="M4" s="215">
        <v>4</v>
      </c>
      <c r="N4" s="216">
        <v>5</v>
      </c>
      <c r="T4" s="261"/>
      <c r="V4" s="260"/>
    </row>
    <row r="5" spans="1:24" ht="18.75">
      <c r="A5" s="217">
        <f>'2_Maturité'!A5</f>
        <v>5</v>
      </c>
      <c r="B5" s="207">
        <f>'2_Maturité'!H5</f>
        <v>0</v>
      </c>
      <c r="C5" s="207">
        <f>'2_Maturité'!I5</f>
        <v>0</v>
      </c>
      <c r="D5" s="218" t="str">
        <f>LEFT(C5,1)</f>
        <v>0</v>
      </c>
      <c r="E5" s="207">
        <f ca="1">INDIRECT("2_Maturité"&amp;"!L"&amp;ROW())*$B5</f>
        <v>0</v>
      </c>
      <c r="F5" s="207">
        <f ca="1">INDIRECT("2_Maturité"&amp;"!M"&amp;ROW())*$B5</f>
        <v>0</v>
      </c>
      <c r="G5" s="207">
        <f ca="1">INDIRECT("2_Maturité"&amp;"!N"&amp;ROW())*$B5</f>
        <v>0</v>
      </c>
      <c r="H5" s="207">
        <f ca="1">INDIRECT("2_Maturité"&amp;"!O"&amp;ROW())*$B5</f>
        <v>0</v>
      </c>
      <c r="I5" s="207">
        <f ca="1">INDIRECT("2_Maturité"&amp;"!P"&amp;ROW())*$B5</f>
        <v>0</v>
      </c>
      <c r="J5" s="207">
        <f ca="1">E5*$D5</f>
        <v>0</v>
      </c>
      <c r="K5" s="207">
        <f ca="1">F5*$D5</f>
        <v>0</v>
      </c>
      <c r="L5" s="207">
        <f ca="1">G5*$D5</f>
        <v>0</v>
      </c>
      <c r="M5" s="207">
        <f ca="1">H5*$D5</f>
        <v>0</v>
      </c>
      <c r="N5" s="207">
        <f ca="1">I5*$D5</f>
        <v>0</v>
      </c>
      <c r="T5" s="249"/>
      <c r="U5" s="249"/>
      <c r="V5" s="252"/>
      <c r="W5" s="258"/>
    </row>
    <row r="6" spans="1:24" ht="18.75">
      <c r="A6" s="217" t="str">
        <f>'2_Maturité'!A6</f>
        <v>5.1</v>
      </c>
      <c r="B6" s="207">
        <f>'2_Maturité'!H6</f>
        <v>1</v>
      </c>
      <c r="C6" s="207" t="str">
        <f>'2_Maturité'!I6</f>
        <v>3: Défini</v>
      </c>
      <c r="D6" s="218" t="str">
        <f t="shared" ref="D6:D69" si="0">LEFT(C6,1)</f>
        <v>3</v>
      </c>
      <c r="E6" s="207">
        <f t="shared" ref="E6:E69" ca="1" si="1">INDIRECT("2_Maturité"&amp;"!L"&amp;ROW())*$B6</f>
        <v>0</v>
      </c>
      <c r="F6" s="207">
        <f t="shared" ref="F6:F69" ca="1" si="2">INDIRECT("2_Maturité"&amp;"!M"&amp;ROW())*$B6</f>
        <v>1</v>
      </c>
      <c r="G6" s="207">
        <f t="shared" ref="G6:G69" ca="1" si="3">INDIRECT("2_Maturité"&amp;"!N"&amp;ROW())*$B6</f>
        <v>0</v>
      </c>
      <c r="H6" s="207">
        <f t="shared" ref="H6:H69" ca="1" si="4">INDIRECT("2_Maturité"&amp;"!O"&amp;ROW())*$B6</f>
        <v>0</v>
      </c>
      <c r="I6" s="207">
        <f t="shared" ref="I6:I69" ca="1" si="5">INDIRECT("2_Maturité"&amp;"!P"&amp;ROW())*$B6</f>
        <v>1</v>
      </c>
      <c r="J6" s="207">
        <f t="shared" ref="J6:J69" ca="1" si="6">E6*$D6</f>
        <v>0</v>
      </c>
      <c r="K6" s="207">
        <f t="shared" ref="K6:K69" ca="1" si="7">F6*$D6</f>
        <v>3</v>
      </c>
      <c r="L6" s="207">
        <f t="shared" ref="L6:L69" ca="1" si="8">G6*$D6</f>
        <v>0</v>
      </c>
      <c r="M6" s="207">
        <f t="shared" ref="M6:M69" ca="1" si="9">H6*$D6</f>
        <v>0</v>
      </c>
      <c r="N6" s="207">
        <f t="shared" ref="N6:N69" ca="1" si="10">I6*$D6</f>
        <v>3</v>
      </c>
      <c r="T6" s="249"/>
      <c r="U6" s="249"/>
      <c r="V6" s="252"/>
      <c r="W6" s="249"/>
      <c r="X6" s="218"/>
    </row>
    <row r="7" spans="1:24" ht="18.75">
      <c r="A7" s="217" t="str">
        <f>'2_Maturité'!A7</f>
        <v>5.1.a</v>
      </c>
      <c r="B7" s="207">
        <f>'2_Maturité'!H7</f>
        <v>0</v>
      </c>
      <c r="C7" s="207">
        <f>'2_Maturité'!I7</f>
        <v>0</v>
      </c>
      <c r="D7" s="218" t="str">
        <f t="shared" si="0"/>
        <v>0</v>
      </c>
      <c r="E7" s="207">
        <f t="shared" ca="1" si="1"/>
        <v>0</v>
      </c>
      <c r="F7" s="207">
        <f t="shared" ca="1" si="2"/>
        <v>0</v>
      </c>
      <c r="G7" s="207">
        <f t="shared" ca="1" si="3"/>
        <v>0</v>
      </c>
      <c r="H7" s="207">
        <f t="shared" ca="1" si="4"/>
        <v>0</v>
      </c>
      <c r="I7" s="207">
        <f t="shared" ca="1" si="5"/>
        <v>0</v>
      </c>
      <c r="J7" s="207">
        <f t="shared" ca="1" si="6"/>
        <v>0</v>
      </c>
      <c r="K7" s="207">
        <f t="shared" ca="1" si="7"/>
        <v>0</v>
      </c>
      <c r="L7" s="207">
        <f t="shared" ca="1" si="8"/>
        <v>0</v>
      </c>
      <c r="M7" s="207">
        <f t="shared" ca="1" si="9"/>
        <v>0</v>
      </c>
      <c r="N7" s="207">
        <f t="shared" ca="1" si="10"/>
        <v>0</v>
      </c>
      <c r="T7" s="249"/>
      <c r="U7" s="249"/>
      <c r="V7" s="252"/>
      <c r="W7" s="249"/>
      <c r="X7" s="218"/>
    </row>
    <row r="8" spans="1:24" ht="18.75">
      <c r="A8" s="217" t="str">
        <f>'2_Maturité'!A8</f>
        <v>5.1.b</v>
      </c>
      <c r="B8" s="207">
        <f>'2_Maturité'!H8</f>
        <v>0</v>
      </c>
      <c r="C8" s="207">
        <f>'2_Maturité'!I8</f>
        <v>0</v>
      </c>
      <c r="D8" s="218" t="str">
        <f t="shared" si="0"/>
        <v>0</v>
      </c>
      <c r="E8" s="207">
        <f t="shared" ca="1" si="1"/>
        <v>0</v>
      </c>
      <c r="F8" s="207">
        <f t="shared" ca="1" si="2"/>
        <v>0</v>
      </c>
      <c r="G8" s="207">
        <f t="shared" ca="1" si="3"/>
        <v>0</v>
      </c>
      <c r="H8" s="207">
        <f t="shared" ca="1" si="4"/>
        <v>0</v>
      </c>
      <c r="I8" s="207">
        <f t="shared" ca="1" si="5"/>
        <v>0</v>
      </c>
      <c r="J8" s="207">
        <f t="shared" ca="1" si="6"/>
        <v>0</v>
      </c>
      <c r="K8" s="207">
        <f t="shared" ca="1" si="7"/>
        <v>0</v>
      </c>
      <c r="L8" s="207">
        <f t="shared" ca="1" si="8"/>
        <v>0</v>
      </c>
      <c r="M8" s="207">
        <f t="shared" ca="1" si="9"/>
        <v>0</v>
      </c>
      <c r="N8" s="207">
        <f t="shared" ca="1" si="10"/>
        <v>0</v>
      </c>
      <c r="T8" s="249"/>
      <c r="U8" s="249"/>
      <c r="V8" s="252"/>
      <c r="W8" s="249"/>
      <c r="X8" s="218"/>
    </row>
    <row r="9" spans="1:24" ht="18.75">
      <c r="A9" s="217" t="str">
        <f>'2_Maturité'!A9</f>
        <v>5.1.c</v>
      </c>
      <c r="B9" s="207">
        <f>'2_Maturité'!H9</f>
        <v>0</v>
      </c>
      <c r="C9" s="207">
        <f>'2_Maturité'!I9</f>
        <v>0</v>
      </c>
      <c r="D9" s="218" t="str">
        <f t="shared" si="0"/>
        <v>0</v>
      </c>
      <c r="E9" s="207">
        <f t="shared" ca="1" si="1"/>
        <v>0</v>
      </c>
      <c r="F9" s="207">
        <f t="shared" ca="1" si="2"/>
        <v>0</v>
      </c>
      <c r="G9" s="207">
        <f t="shared" ca="1" si="3"/>
        <v>0</v>
      </c>
      <c r="H9" s="207">
        <f t="shared" ca="1" si="4"/>
        <v>0</v>
      </c>
      <c r="I9" s="207">
        <f t="shared" ca="1" si="5"/>
        <v>0</v>
      </c>
      <c r="J9" s="207">
        <f t="shared" ca="1" si="6"/>
        <v>0</v>
      </c>
      <c r="K9" s="207">
        <f t="shared" ca="1" si="7"/>
        <v>0</v>
      </c>
      <c r="L9" s="207">
        <f t="shared" ca="1" si="8"/>
        <v>0</v>
      </c>
      <c r="M9" s="207">
        <f t="shared" ca="1" si="9"/>
        <v>0</v>
      </c>
      <c r="N9" s="207">
        <f t="shared" ca="1" si="10"/>
        <v>0</v>
      </c>
      <c r="T9" s="249"/>
      <c r="U9" s="249"/>
      <c r="V9" s="252"/>
      <c r="W9" s="249"/>
      <c r="X9" s="218"/>
    </row>
    <row r="10" spans="1:24" ht="18.75">
      <c r="A10" s="217" t="str">
        <f>'2_Maturité'!A10</f>
        <v>5.1.d</v>
      </c>
      <c r="B10" s="207">
        <f>'2_Maturité'!H10</f>
        <v>0</v>
      </c>
      <c r="C10" s="207">
        <f>'2_Maturité'!I10</f>
        <v>0</v>
      </c>
      <c r="D10" s="218" t="str">
        <f t="shared" si="0"/>
        <v>0</v>
      </c>
      <c r="E10" s="207">
        <f t="shared" ca="1" si="1"/>
        <v>0</v>
      </c>
      <c r="F10" s="207">
        <f t="shared" ca="1" si="2"/>
        <v>0</v>
      </c>
      <c r="G10" s="207">
        <f t="shared" ca="1" si="3"/>
        <v>0</v>
      </c>
      <c r="H10" s="207">
        <f t="shared" ca="1" si="4"/>
        <v>0</v>
      </c>
      <c r="I10" s="207">
        <f t="shared" ca="1" si="5"/>
        <v>0</v>
      </c>
      <c r="J10" s="207">
        <f t="shared" ca="1" si="6"/>
        <v>0</v>
      </c>
      <c r="K10" s="207">
        <f t="shared" ca="1" si="7"/>
        <v>0</v>
      </c>
      <c r="L10" s="207">
        <f t="shared" ca="1" si="8"/>
        <v>0</v>
      </c>
      <c r="M10" s="207">
        <f t="shared" ca="1" si="9"/>
        <v>0</v>
      </c>
      <c r="N10" s="207">
        <f t="shared" ca="1" si="10"/>
        <v>0</v>
      </c>
      <c r="T10" s="249"/>
      <c r="U10" s="249"/>
      <c r="V10" s="252"/>
      <c r="W10" s="249"/>
      <c r="X10" s="218"/>
    </row>
    <row r="11" spans="1:24" ht="18.75">
      <c r="A11" s="217">
        <f>'2_Maturité'!A11</f>
        <v>6</v>
      </c>
      <c r="B11" s="207">
        <f>'2_Maturité'!H11</f>
        <v>0</v>
      </c>
      <c r="C11" s="207">
        <f>'2_Maturité'!I11</f>
        <v>0</v>
      </c>
      <c r="D11" s="218" t="str">
        <f t="shared" si="0"/>
        <v>0</v>
      </c>
      <c r="E11" s="207">
        <f t="shared" ca="1" si="1"/>
        <v>0</v>
      </c>
      <c r="F11" s="207">
        <f t="shared" ca="1" si="2"/>
        <v>0</v>
      </c>
      <c r="G11" s="207">
        <f t="shared" ca="1" si="3"/>
        <v>0</v>
      </c>
      <c r="H11" s="207">
        <f t="shared" ca="1" si="4"/>
        <v>0</v>
      </c>
      <c r="I11" s="207">
        <f t="shared" ca="1" si="5"/>
        <v>0</v>
      </c>
      <c r="J11" s="207">
        <f t="shared" ca="1" si="6"/>
        <v>0</v>
      </c>
      <c r="K11" s="207">
        <f t="shared" ca="1" si="7"/>
        <v>0</v>
      </c>
      <c r="L11" s="207">
        <f t="shared" ca="1" si="8"/>
        <v>0</v>
      </c>
      <c r="M11" s="207">
        <f t="shared" ca="1" si="9"/>
        <v>0</v>
      </c>
      <c r="N11" s="207">
        <f t="shared" ca="1" si="10"/>
        <v>0</v>
      </c>
      <c r="T11" s="249"/>
      <c r="U11" s="249"/>
      <c r="V11" s="252"/>
      <c r="W11" s="249"/>
      <c r="X11" s="218"/>
    </row>
    <row r="12" spans="1:24" ht="18.75">
      <c r="A12" s="217" t="str">
        <f>'2_Maturité'!A12</f>
        <v>6.1</v>
      </c>
      <c r="B12" s="207">
        <f>'2_Maturité'!H12</f>
        <v>0</v>
      </c>
      <c r="C12" s="207">
        <f>'2_Maturité'!I12</f>
        <v>0</v>
      </c>
      <c r="D12" s="218" t="str">
        <f t="shared" si="0"/>
        <v>0</v>
      </c>
      <c r="E12" s="207">
        <f t="shared" ca="1" si="1"/>
        <v>0</v>
      </c>
      <c r="F12" s="207">
        <f t="shared" ca="1" si="2"/>
        <v>0</v>
      </c>
      <c r="G12" s="207">
        <f t="shared" ca="1" si="3"/>
        <v>0</v>
      </c>
      <c r="H12" s="207">
        <f t="shared" ca="1" si="4"/>
        <v>0</v>
      </c>
      <c r="I12" s="207">
        <f t="shared" ca="1" si="5"/>
        <v>0</v>
      </c>
      <c r="J12" s="207">
        <f t="shared" ca="1" si="6"/>
        <v>0</v>
      </c>
      <c r="K12" s="207">
        <f t="shared" ca="1" si="7"/>
        <v>0</v>
      </c>
      <c r="L12" s="207">
        <f t="shared" ca="1" si="8"/>
        <v>0</v>
      </c>
      <c r="M12" s="207">
        <f t="shared" ca="1" si="9"/>
        <v>0</v>
      </c>
      <c r="N12" s="207">
        <f t="shared" ca="1" si="10"/>
        <v>0</v>
      </c>
      <c r="T12" s="249"/>
      <c r="U12" s="249"/>
      <c r="V12" s="252"/>
      <c r="W12" s="249"/>
      <c r="X12" s="218"/>
    </row>
    <row r="13" spans="1:24" ht="18.75">
      <c r="A13" s="217" t="str">
        <f>'2_Maturité'!A13</f>
        <v>6.1.1</v>
      </c>
      <c r="B13" s="207">
        <f>'2_Maturité'!H13</f>
        <v>1</v>
      </c>
      <c r="C13" s="207" t="str">
        <f>'2_Maturité'!I13</f>
        <v>2: Reproductible</v>
      </c>
      <c r="D13" s="218" t="str">
        <f t="shared" si="0"/>
        <v>2</v>
      </c>
      <c r="E13" s="207">
        <f t="shared" ca="1" si="1"/>
        <v>0</v>
      </c>
      <c r="F13" s="207">
        <f t="shared" ca="1" si="2"/>
        <v>1</v>
      </c>
      <c r="G13" s="207">
        <f t="shared" ca="1" si="3"/>
        <v>0</v>
      </c>
      <c r="H13" s="207">
        <f t="shared" ca="1" si="4"/>
        <v>1</v>
      </c>
      <c r="I13" s="207">
        <f t="shared" ca="1" si="5"/>
        <v>1</v>
      </c>
      <c r="J13" s="207">
        <f t="shared" ca="1" si="6"/>
        <v>0</v>
      </c>
      <c r="K13" s="207">
        <f t="shared" ca="1" si="7"/>
        <v>2</v>
      </c>
      <c r="L13" s="207">
        <f t="shared" ca="1" si="8"/>
        <v>0</v>
      </c>
      <c r="M13" s="207">
        <f t="shared" ca="1" si="9"/>
        <v>2</v>
      </c>
      <c r="N13" s="207">
        <f t="shared" ca="1" si="10"/>
        <v>2</v>
      </c>
      <c r="T13" s="249"/>
      <c r="U13" s="249"/>
      <c r="V13" s="252"/>
      <c r="W13" s="249"/>
      <c r="X13" s="218"/>
    </row>
    <row r="14" spans="1:24" ht="18.75">
      <c r="A14" s="217" t="str">
        <f>'2_Maturité'!A14</f>
        <v>6.1.1.a</v>
      </c>
      <c r="B14" s="207">
        <f>'2_Maturité'!H14</f>
        <v>0</v>
      </c>
      <c r="C14" s="207">
        <f>'2_Maturité'!I14</f>
        <v>0</v>
      </c>
      <c r="D14" s="218" t="str">
        <f t="shared" si="0"/>
        <v>0</v>
      </c>
      <c r="E14" s="207">
        <f t="shared" ca="1" si="1"/>
        <v>0</v>
      </c>
      <c r="F14" s="207">
        <f t="shared" ca="1" si="2"/>
        <v>0</v>
      </c>
      <c r="G14" s="207">
        <f t="shared" ca="1" si="3"/>
        <v>0</v>
      </c>
      <c r="H14" s="207">
        <f t="shared" ca="1" si="4"/>
        <v>0</v>
      </c>
      <c r="I14" s="207">
        <f t="shared" ca="1" si="5"/>
        <v>0</v>
      </c>
      <c r="J14" s="207">
        <f t="shared" ca="1" si="6"/>
        <v>0</v>
      </c>
      <c r="K14" s="207">
        <f t="shared" ca="1" si="7"/>
        <v>0</v>
      </c>
      <c r="L14" s="207">
        <f t="shared" ca="1" si="8"/>
        <v>0</v>
      </c>
      <c r="M14" s="207">
        <f t="shared" ca="1" si="9"/>
        <v>0</v>
      </c>
      <c r="N14" s="207">
        <f t="shared" ca="1" si="10"/>
        <v>0</v>
      </c>
      <c r="T14" s="249"/>
      <c r="U14" s="249"/>
      <c r="V14" s="252"/>
      <c r="W14" s="249"/>
      <c r="X14" s="218"/>
    </row>
    <row r="15" spans="1:24" ht="18.75">
      <c r="A15" s="217" t="str">
        <f>'2_Maturité'!A15</f>
        <v>6.1.1.b</v>
      </c>
      <c r="B15" s="207">
        <f>'2_Maturité'!H15</f>
        <v>0</v>
      </c>
      <c r="C15" s="207">
        <f>'2_Maturité'!I15</f>
        <v>0</v>
      </c>
      <c r="D15" s="218" t="str">
        <f t="shared" si="0"/>
        <v>0</v>
      </c>
      <c r="E15" s="207">
        <f t="shared" ca="1" si="1"/>
        <v>0</v>
      </c>
      <c r="F15" s="207">
        <f t="shared" ca="1" si="2"/>
        <v>0</v>
      </c>
      <c r="G15" s="207">
        <f t="shared" ca="1" si="3"/>
        <v>0</v>
      </c>
      <c r="H15" s="207">
        <f t="shared" ca="1" si="4"/>
        <v>0</v>
      </c>
      <c r="I15" s="207">
        <f t="shared" ca="1" si="5"/>
        <v>0</v>
      </c>
      <c r="J15" s="207">
        <f t="shared" ca="1" si="6"/>
        <v>0</v>
      </c>
      <c r="K15" s="207">
        <f t="shared" ca="1" si="7"/>
        <v>0</v>
      </c>
      <c r="L15" s="207">
        <f t="shared" ca="1" si="8"/>
        <v>0</v>
      </c>
      <c r="M15" s="207">
        <f t="shared" ca="1" si="9"/>
        <v>0</v>
      </c>
      <c r="N15" s="207">
        <f t="shared" ca="1" si="10"/>
        <v>0</v>
      </c>
      <c r="T15" s="249"/>
      <c r="U15" s="249"/>
      <c r="V15" s="252"/>
      <c r="W15" s="249"/>
    </row>
    <row r="16" spans="1:24" ht="18.75">
      <c r="A16" s="217" t="str">
        <f>'2_Maturité'!A16</f>
        <v>6.1.1.c</v>
      </c>
      <c r="B16" s="207">
        <f>'2_Maturité'!H16</f>
        <v>0</v>
      </c>
      <c r="C16" s="207">
        <f>'2_Maturité'!I16</f>
        <v>0</v>
      </c>
      <c r="D16" s="218" t="str">
        <f t="shared" si="0"/>
        <v>0</v>
      </c>
      <c r="E16" s="207">
        <f t="shared" ca="1" si="1"/>
        <v>0</v>
      </c>
      <c r="F16" s="207">
        <f t="shared" ca="1" si="2"/>
        <v>0</v>
      </c>
      <c r="G16" s="207">
        <f t="shared" ca="1" si="3"/>
        <v>0</v>
      </c>
      <c r="H16" s="207">
        <f t="shared" ca="1" si="4"/>
        <v>0</v>
      </c>
      <c r="I16" s="207">
        <f t="shared" ca="1" si="5"/>
        <v>0</v>
      </c>
      <c r="J16" s="207">
        <f t="shared" ca="1" si="6"/>
        <v>0</v>
      </c>
      <c r="K16" s="207">
        <f t="shared" ca="1" si="7"/>
        <v>0</v>
      </c>
      <c r="L16" s="207">
        <f t="shared" ca="1" si="8"/>
        <v>0</v>
      </c>
      <c r="M16" s="207">
        <f t="shared" ca="1" si="9"/>
        <v>0</v>
      </c>
      <c r="N16" s="207">
        <f t="shared" ca="1" si="10"/>
        <v>0</v>
      </c>
      <c r="T16" s="250"/>
      <c r="U16" s="249"/>
      <c r="V16" s="252"/>
      <c r="W16" s="249"/>
      <c r="X16" s="218"/>
    </row>
    <row r="17" spans="1:24" ht="18.75">
      <c r="A17" s="217" t="str">
        <f>'2_Maturité'!A17</f>
        <v>6.1.1.d</v>
      </c>
      <c r="B17" s="207">
        <f>'2_Maturité'!H17</f>
        <v>0</v>
      </c>
      <c r="C17" s="207">
        <f>'2_Maturité'!I17</f>
        <v>0</v>
      </c>
      <c r="D17" s="218" t="str">
        <f t="shared" si="0"/>
        <v>0</v>
      </c>
      <c r="E17" s="207">
        <f t="shared" ca="1" si="1"/>
        <v>0</v>
      </c>
      <c r="F17" s="207">
        <f t="shared" ca="1" si="2"/>
        <v>0</v>
      </c>
      <c r="G17" s="207">
        <f t="shared" ca="1" si="3"/>
        <v>0</v>
      </c>
      <c r="H17" s="207">
        <f t="shared" ca="1" si="4"/>
        <v>0</v>
      </c>
      <c r="I17" s="207">
        <f t="shared" ca="1" si="5"/>
        <v>0</v>
      </c>
      <c r="J17" s="207">
        <f t="shared" ca="1" si="6"/>
        <v>0</v>
      </c>
      <c r="K17" s="207">
        <f t="shared" ca="1" si="7"/>
        <v>0</v>
      </c>
      <c r="L17" s="207">
        <f t="shared" ca="1" si="8"/>
        <v>0</v>
      </c>
      <c r="M17" s="207">
        <f t="shared" ca="1" si="9"/>
        <v>0</v>
      </c>
      <c r="N17" s="207">
        <f t="shared" ca="1" si="10"/>
        <v>0</v>
      </c>
      <c r="T17" s="250"/>
      <c r="U17" s="249"/>
      <c r="V17" s="252"/>
      <c r="W17" s="249"/>
      <c r="X17" s="218"/>
    </row>
    <row r="18" spans="1:24" ht="18.75">
      <c r="A18" s="217" t="str">
        <f>'2_Maturité'!A18</f>
        <v>6.1.1.e</v>
      </c>
      <c r="B18" s="207">
        <f>'2_Maturité'!H18</f>
        <v>0</v>
      </c>
      <c r="C18" s="207">
        <f>'2_Maturité'!I18</f>
        <v>0</v>
      </c>
      <c r="D18" s="218" t="str">
        <f t="shared" si="0"/>
        <v>0</v>
      </c>
      <c r="E18" s="207">
        <f t="shared" ca="1" si="1"/>
        <v>0</v>
      </c>
      <c r="F18" s="207">
        <f t="shared" ca="1" si="2"/>
        <v>0</v>
      </c>
      <c r="G18" s="207">
        <f t="shared" ca="1" si="3"/>
        <v>0</v>
      </c>
      <c r="H18" s="207">
        <f t="shared" ca="1" si="4"/>
        <v>0</v>
      </c>
      <c r="I18" s="207">
        <f t="shared" ca="1" si="5"/>
        <v>0</v>
      </c>
      <c r="J18" s="207">
        <f t="shared" ca="1" si="6"/>
        <v>0</v>
      </c>
      <c r="K18" s="207">
        <f t="shared" ca="1" si="7"/>
        <v>0</v>
      </c>
      <c r="L18" s="207">
        <f t="shared" ca="1" si="8"/>
        <v>0</v>
      </c>
      <c r="M18" s="207">
        <f t="shared" ca="1" si="9"/>
        <v>0</v>
      </c>
      <c r="N18" s="207">
        <f t="shared" ca="1" si="10"/>
        <v>0</v>
      </c>
      <c r="T18" s="250"/>
      <c r="U18" s="249"/>
      <c r="V18" s="252"/>
      <c r="W18" s="249"/>
      <c r="X18" s="218"/>
    </row>
    <row r="19" spans="1:24" ht="18.75">
      <c r="A19" s="217" t="str">
        <f>'2_Maturité'!A19</f>
        <v>6.1.1.f</v>
      </c>
      <c r="B19" s="207">
        <f>'2_Maturité'!H19</f>
        <v>0</v>
      </c>
      <c r="C19" s="207">
        <f>'2_Maturité'!I19</f>
        <v>0</v>
      </c>
      <c r="D19" s="218" t="str">
        <f t="shared" si="0"/>
        <v>0</v>
      </c>
      <c r="E19" s="207">
        <f t="shared" ca="1" si="1"/>
        <v>0</v>
      </c>
      <c r="F19" s="207">
        <f t="shared" ca="1" si="2"/>
        <v>0</v>
      </c>
      <c r="G19" s="207">
        <f t="shared" ca="1" si="3"/>
        <v>0</v>
      </c>
      <c r="H19" s="207">
        <f t="shared" ca="1" si="4"/>
        <v>0</v>
      </c>
      <c r="I19" s="207">
        <f t="shared" ca="1" si="5"/>
        <v>0</v>
      </c>
      <c r="J19" s="207">
        <f t="shared" ca="1" si="6"/>
        <v>0</v>
      </c>
      <c r="K19" s="207">
        <f t="shared" ca="1" si="7"/>
        <v>0</v>
      </c>
      <c r="L19" s="207">
        <f t="shared" ca="1" si="8"/>
        <v>0</v>
      </c>
      <c r="M19" s="207">
        <f t="shared" ca="1" si="9"/>
        <v>0</v>
      </c>
      <c r="N19" s="207">
        <f t="shared" ca="1" si="10"/>
        <v>0</v>
      </c>
      <c r="T19" s="250"/>
      <c r="U19" s="249"/>
      <c r="V19" s="252"/>
      <c r="W19" s="249"/>
      <c r="X19" s="218"/>
    </row>
    <row r="20" spans="1:24" ht="18.75">
      <c r="A20" s="217" t="str">
        <f>'2_Maturité'!A20</f>
        <v>6.1.1.g</v>
      </c>
      <c r="B20" s="207">
        <f>'2_Maturité'!H20</f>
        <v>0</v>
      </c>
      <c r="C20" s="207">
        <f>'2_Maturité'!I20</f>
        <v>0</v>
      </c>
      <c r="D20" s="218" t="str">
        <f t="shared" si="0"/>
        <v>0</v>
      </c>
      <c r="E20" s="207">
        <f t="shared" ca="1" si="1"/>
        <v>0</v>
      </c>
      <c r="F20" s="207">
        <f t="shared" ca="1" si="2"/>
        <v>0</v>
      </c>
      <c r="G20" s="207">
        <f t="shared" ca="1" si="3"/>
        <v>0</v>
      </c>
      <c r="H20" s="207">
        <f t="shared" ca="1" si="4"/>
        <v>0</v>
      </c>
      <c r="I20" s="207">
        <f t="shared" ca="1" si="5"/>
        <v>0</v>
      </c>
      <c r="J20" s="207">
        <f t="shared" ca="1" si="6"/>
        <v>0</v>
      </c>
      <c r="K20" s="207">
        <f t="shared" ca="1" si="7"/>
        <v>0</v>
      </c>
      <c r="L20" s="207">
        <f t="shared" ca="1" si="8"/>
        <v>0</v>
      </c>
      <c r="M20" s="207">
        <f t="shared" ca="1" si="9"/>
        <v>0</v>
      </c>
      <c r="N20" s="207">
        <f t="shared" ca="1" si="10"/>
        <v>0</v>
      </c>
      <c r="T20" s="249"/>
      <c r="U20" s="249"/>
      <c r="V20" s="252"/>
      <c r="W20" s="249"/>
      <c r="X20" s="218"/>
    </row>
    <row r="21" spans="1:24" ht="18.75">
      <c r="A21" s="217" t="str">
        <f>'2_Maturité'!A21</f>
        <v>6.1.1.h</v>
      </c>
      <c r="B21" s="207">
        <f>'2_Maturité'!H21</f>
        <v>0</v>
      </c>
      <c r="C21" s="207">
        <f>'2_Maturité'!I21</f>
        <v>0</v>
      </c>
      <c r="D21" s="218" t="str">
        <f t="shared" si="0"/>
        <v>0</v>
      </c>
      <c r="E21" s="207">
        <f t="shared" ca="1" si="1"/>
        <v>0</v>
      </c>
      <c r="F21" s="207">
        <f t="shared" ca="1" si="2"/>
        <v>0</v>
      </c>
      <c r="G21" s="207">
        <f t="shared" ca="1" si="3"/>
        <v>0</v>
      </c>
      <c r="H21" s="207">
        <f t="shared" ca="1" si="4"/>
        <v>0</v>
      </c>
      <c r="I21" s="207">
        <f t="shared" ca="1" si="5"/>
        <v>0</v>
      </c>
      <c r="J21" s="207">
        <f t="shared" ca="1" si="6"/>
        <v>0</v>
      </c>
      <c r="K21" s="207">
        <f t="shared" ca="1" si="7"/>
        <v>0</v>
      </c>
      <c r="L21" s="207">
        <f t="shared" ca="1" si="8"/>
        <v>0</v>
      </c>
      <c r="M21" s="207">
        <f t="shared" ca="1" si="9"/>
        <v>0</v>
      </c>
      <c r="N21" s="207">
        <f t="shared" ca="1" si="10"/>
        <v>0</v>
      </c>
      <c r="T21" s="249"/>
      <c r="U21" s="249"/>
      <c r="V21" s="252"/>
      <c r="W21" s="249"/>
      <c r="X21" s="218"/>
    </row>
    <row r="22" spans="1:24" ht="18.75">
      <c r="A22" s="217" t="str">
        <f>'2_Maturité'!A22</f>
        <v>6.1.2</v>
      </c>
      <c r="B22" s="207">
        <f>'2_Maturité'!H22</f>
        <v>1</v>
      </c>
      <c r="C22" s="207" t="str">
        <f>'2_Maturité'!I22</f>
        <v>1: Initial</v>
      </c>
      <c r="D22" s="218" t="str">
        <f t="shared" si="0"/>
        <v>1</v>
      </c>
      <c r="E22" s="207">
        <f t="shared" ca="1" si="1"/>
        <v>0</v>
      </c>
      <c r="F22" s="207">
        <f t="shared" ca="1" si="2"/>
        <v>1</v>
      </c>
      <c r="G22" s="207">
        <f t="shared" ca="1" si="3"/>
        <v>0</v>
      </c>
      <c r="H22" s="207">
        <f t="shared" ca="1" si="4"/>
        <v>1</v>
      </c>
      <c r="I22" s="207">
        <f t="shared" ca="1" si="5"/>
        <v>0</v>
      </c>
      <c r="J22" s="207">
        <f t="shared" ca="1" si="6"/>
        <v>0</v>
      </c>
      <c r="K22" s="207">
        <f t="shared" ca="1" si="7"/>
        <v>1</v>
      </c>
      <c r="L22" s="207">
        <f t="shared" ca="1" si="8"/>
        <v>0</v>
      </c>
      <c r="M22" s="207">
        <f t="shared" ca="1" si="9"/>
        <v>1</v>
      </c>
      <c r="N22" s="207">
        <f t="shared" ca="1" si="10"/>
        <v>0</v>
      </c>
      <c r="T22" s="249"/>
      <c r="U22" s="249"/>
      <c r="V22" s="252"/>
      <c r="W22" s="249"/>
    </row>
    <row r="23" spans="1:24" ht="18.75">
      <c r="A23" s="217" t="str">
        <f>'2_Maturité'!A23</f>
        <v>6.1.3</v>
      </c>
      <c r="B23" s="207">
        <f>'2_Maturité'!H23</f>
        <v>1</v>
      </c>
      <c r="C23" s="207" t="str">
        <f>'2_Maturité'!I23</f>
        <v>3: Défini</v>
      </c>
      <c r="D23" s="218" t="str">
        <f t="shared" si="0"/>
        <v>3</v>
      </c>
      <c r="E23" s="207">
        <f t="shared" ca="1" si="1"/>
        <v>1</v>
      </c>
      <c r="F23" s="207">
        <f t="shared" ca="1" si="2"/>
        <v>0</v>
      </c>
      <c r="G23" s="207">
        <f t="shared" ca="1" si="3"/>
        <v>0</v>
      </c>
      <c r="H23" s="207">
        <f t="shared" ca="1" si="4"/>
        <v>0</v>
      </c>
      <c r="I23" s="207">
        <f t="shared" ca="1" si="5"/>
        <v>0</v>
      </c>
      <c r="J23" s="207">
        <f t="shared" ca="1" si="6"/>
        <v>3</v>
      </c>
      <c r="K23" s="207">
        <f t="shared" ca="1" si="7"/>
        <v>0</v>
      </c>
      <c r="L23" s="207">
        <f t="shared" ca="1" si="8"/>
        <v>0</v>
      </c>
      <c r="M23" s="207">
        <f t="shared" ca="1" si="9"/>
        <v>0</v>
      </c>
      <c r="N23" s="207">
        <f t="shared" ca="1" si="10"/>
        <v>0</v>
      </c>
      <c r="T23" s="250"/>
      <c r="U23" s="249"/>
      <c r="V23" s="252"/>
      <c r="W23" s="249"/>
      <c r="X23" s="218"/>
    </row>
    <row r="24" spans="1:24" ht="18.75">
      <c r="A24" s="217" t="str">
        <f>'2_Maturité'!A24</f>
        <v>6.1.4</v>
      </c>
      <c r="B24" s="207">
        <f>'2_Maturité'!H24</f>
        <v>0</v>
      </c>
      <c r="C24" s="207" t="str">
        <f>'2_Maturité'!I24</f>
        <v>1: Initial</v>
      </c>
      <c r="D24" s="218" t="str">
        <f t="shared" si="0"/>
        <v>1</v>
      </c>
      <c r="E24" s="207">
        <f t="shared" ca="1" si="1"/>
        <v>0</v>
      </c>
      <c r="F24" s="207">
        <f t="shared" ca="1" si="2"/>
        <v>0</v>
      </c>
      <c r="G24" s="207">
        <f t="shared" ca="1" si="3"/>
        <v>0</v>
      </c>
      <c r="H24" s="207">
        <f t="shared" ca="1" si="4"/>
        <v>0</v>
      </c>
      <c r="I24" s="207">
        <f t="shared" ca="1" si="5"/>
        <v>0</v>
      </c>
      <c r="J24" s="207">
        <f t="shared" ca="1" si="6"/>
        <v>0</v>
      </c>
      <c r="K24" s="207">
        <f t="shared" ca="1" si="7"/>
        <v>0</v>
      </c>
      <c r="L24" s="207">
        <f t="shared" ca="1" si="8"/>
        <v>0</v>
      </c>
      <c r="M24" s="207">
        <f t="shared" ca="1" si="9"/>
        <v>0</v>
      </c>
      <c r="N24" s="207">
        <f t="shared" ca="1" si="10"/>
        <v>0</v>
      </c>
      <c r="T24" s="250"/>
      <c r="U24" s="249"/>
      <c r="V24" s="252"/>
      <c r="W24" s="249"/>
      <c r="X24" s="218"/>
    </row>
    <row r="25" spans="1:24" ht="18.75">
      <c r="A25" s="217" t="str">
        <f>'2_Maturité'!A25</f>
        <v>6.2</v>
      </c>
      <c r="B25" s="207">
        <f>'2_Maturité'!H25</f>
        <v>0</v>
      </c>
      <c r="C25" s="207">
        <f>'2_Maturité'!I25</f>
        <v>0</v>
      </c>
      <c r="D25" s="218" t="str">
        <f t="shared" si="0"/>
        <v>0</v>
      </c>
      <c r="E25" s="207">
        <f t="shared" ca="1" si="1"/>
        <v>0</v>
      </c>
      <c r="F25" s="207">
        <f t="shared" ca="1" si="2"/>
        <v>0</v>
      </c>
      <c r="G25" s="207">
        <f t="shared" ca="1" si="3"/>
        <v>0</v>
      </c>
      <c r="H25" s="207">
        <f t="shared" ca="1" si="4"/>
        <v>0</v>
      </c>
      <c r="I25" s="207">
        <f t="shared" ca="1" si="5"/>
        <v>0</v>
      </c>
      <c r="J25" s="207">
        <f t="shared" ca="1" si="6"/>
        <v>0</v>
      </c>
      <c r="K25" s="207">
        <f t="shared" ca="1" si="7"/>
        <v>0</v>
      </c>
      <c r="L25" s="207">
        <f t="shared" ca="1" si="8"/>
        <v>0</v>
      </c>
      <c r="M25" s="207">
        <f t="shared" ca="1" si="9"/>
        <v>0</v>
      </c>
      <c r="N25" s="207">
        <f t="shared" ca="1" si="10"/>
        <v>0</v>
      </c>
      <c r="T25" s="250"/>
      <c r="U25" s="249"/>
      <c r="V25" s="252"/>
      <c r="W25" s="249"/>
      <c r="X25" s="218"/>
    </row>
    <row r="26" spans="1:24" ht="18.75">
      <c r="A26" s="217" t="str">
        <f>'2_Maturité'!A26</f>
        <v>6.2.1</v>
      </c>
      <c r="B26" s="207">
        <f>'2_Maturité'!H26</f>
        <v>1</v>
      </c>
      <c r="C26" s="207" t="str">
        <f>'2_Maturité'!I26</f>
        <v>2: Reproductible</v>
      </c>
      <c r="D26" s="218" t="str">
        <f t="shared" si="0"/>
        <v>2</v>
      </c>
      <c r="E26" s="207">
        <f t="shared" ca="1" si="1"/>
        <v>0</v>
      </c>
      <c r="F26" s="207">
        <f t="shared" ca="1" si="2"/>
        <v>0</v>
      </c>
      <c r="G26" s="207">
        <f t="shared" ca="1" si="3"/>
        <v>1</v>
      </c>
      <c r="H26" s="207">
        <f t="shared" ca="1" si="4"/>
        <v>0</v>
      </c>
      <c r="I26" s="207">
        <f t="shared" ca="1" si="5"/>
        <v>0</v>
      </c>
      <c r="J26" s="207">
        <f t="shared" ca="1" si="6"/>
        <v>0</v>
      </c>
      <c r="K26" s="207">
        <f t="shared" ca="1" si="7"/>
        <v>0</v>
      </c>
      <c r="L26" s="207">
        <f t="shared" ca="1" si="8"/>
        <v>2</v>
      </c>
      <c r="M26" s="207">
        <f t="shared" ca="1" si="9"/>
        <v>0</v>
      </c>
      <c r="N26" s="207">
        <f t="shared" ca="1" si="10"/>
        <v>0</v>
      </c>
      <c r="T26" s="248"/>
      <c r="U26" s="249"/>
      <c r="V26" s="252"/>
      <c r="W26" s="249"/>
      <c r="X26" s="218"/>
    </row>
    <row r="27" spans="1:24" ht="18.75">
      <c r="A27" s="217" t="str">
        <f>'2_Maturité'!A27</f>
        <v>6.2.2</v>
      </c>
      <c r="B27" s="207">
        <f>'2_Maturité'!H27</f>
        <v>1</v>
      </c>
      <c r="C27" s="207" t="str">
        <f>'2_Maturité'!I27</f>
        <v>3: Défini</v>
      </c>
      <c r="D27" s="218" t="str">
        <f t="shared" si="0"/>
        <v>3</v>
      </c>
      <c r="E27" s="207">
        <f t="shared" ca="1" si="1"/>
        <v>0</v>
      </c>
      <c r="F27" s="207">
        <f t="shared" ca="1" si="2"/>
        <v>0</v>
      </c>
      <c r="G27" s="207">
        <f t="shared" ca="1" si="3"/>
        <v>1</v>
      </c>
      <c r="H27" s="207">
        <f t="shared" ca="1" si="4"/>
        <v>0</v>
      </c>
      <c r="I27" s="207">
        <f t="shared" ca="1" si="5"/>
        <v>0</v>
      </c>
      <c r="J27" s="207">
        <f t="shared" ca="1" si="6"/>
        <v>0</v>
      </c>
      <c r="K27" s="207">
        <f t="shared" ca="1" si="7"/>
        <v>0</v>
      </c>
      <c r="L27" s="207">
        <f t="shared" ca="1" si="8"/>
        <v>3</v>
      </c>
      <c r="M27" s="207">
        <f t="shared" ca="1" si="9"/>
        <v>0</v>
      </c>
      <c r="N27" s="207">
        <f t="shared" ca="1" si="10"/>
        <v>0</v>
      </c>
      <c r="T27" s="248"/>
      <c r="U27" s="249"/>
      <c r="V27" s="252"/>
      <c r="W27" s="249"/>
      <c r="X27" s="218"/>
    </row>
    <row r="28" spans="1:24" ht="18.75">
      <c r="A28" s="217">
        <f>'2_Maturité'!A28</f>
        <v>7</v>
      </c>
      <c r="B28" s="207">
        <f>'2_Maturité'!H28</f>
        <v>0</v>
      </c>
      <c r="C28" s="207">
        <f>'2_Maturité'!I28</f>
        <v>0</v>
      </c>
      <c r="D28" s="218" t="str">
        <f t="shared" si="0"/>
        <v>0</v>
      </c>
      <c r="E28" s="207">
        <f t="shared" ca="1" si="1"/>
        <v>0</v>
      </c>
      <c r="F28" s="207">
        <f t="shared" ca="1" si="2"/>
        <v>0</v>
      </c>
      <c r="G28" s="207">
        <f t="shared" ca="1" si="3"/>
        <v>0</v>
      </c>
      <c r="H28" s="207">
        <f t="shared" ca="1" si="4"/>
        <v>0</v>
      </c>
      <c r="I28" s="207">
        <f t="shared" ca="1" si="5"/>
        <v>0</v>
      </c>
      <c r="J28" s="207">
        <f t="shared" ca="1" si="6"/>
        <v>0</v>
      </c>
      <c r="K28" s="207">
        <f t="shared" ca="1" si="7"/>
        <v>0</v>
      </c>
      <c r="L28" s="207">
        <f t="shared" ca="1" si="8"/>
        <v>0</v>
      </c>
      <c r="M28" s="207">
        <f t="shared" ca="1" si="9"/>
        <v>0</v>
      </c>
      <c r="N28" s="207">
        <f t="shared" ca="1" si="10"/>
        <v>0</v>
      </c>
      <c r="V28" s="251"/>
    </row>
    <row r="29" spans="1:24" ht="18.75">
      <c r="A29" s="217" t="str">
        <f>'2_Maturité'!A29</f>
        <v>7.1</v>
      </c>
      <c r="B29" s="207">
        <f>'2_Maturité'!H29</f>
        <v>1</v>
      </c>
      <c r="C29" s="207" t="str">
        <f>'2_Maturité'!I29</f>
        <v>3: Défini</v>
      </c>
      <c r="D29" s="218" t="str">
        <f t="shared" si="0"/>
        <v>3</v>
      </c>
      <c r="E29" s="207">
        <f t="shared" ca="1" si="1"/>
        <v>1</v>
      </c>
      <c r="F29" s="207">
        <f t="shared" ca="1" si="2"/>
        <v>0</v>
      </c>
      <c r="G29" s="207">
        <f t="shared" ca="1" si="3"/>
        <v>0</v>
      </c>
      <c r="H29" s="207">
        <f t="shared" ca="1" si="4"/>
        <v>1</v>
      </c>
      <c r="I29" s="207">
        <f t="shared" ca="1" si="5"/>
        <v>0</v>
      </c>
      <c r="J29" s="207">
        <f t="shared" ca="1" si="6"/>
        <v>3</v>
      </c>
      <c r="K29" s="207">
        <f t="shared" ca="1" si="7"/>
        <v>0</v>
      </c>
      <c r="L29" s="207">
        <f t="shared" ca="1" si="8"/>
        <v>0</v>
      </c>
      <c r="M29" s="207">
        <f t="shared" ca="1" si="9"/>
        <v>3</v>
      </c>
      <c r="N29" s="207">
        <f t="shared" ca="1" si="10"/>
        <v>0</v>
      </c>
    </row>
    <row r="30" spans="1:24" ht="18.75">
      <c r="A30" s="217" t="str">
        <f>'2_Maturité'!A30</f>
        <v>7.2</v>
      </c>
      <c r="B30" s="207">
        <f>'2_Maturité'!H30</f>
        <v>1</v>
      </c>
      <c r="C30" s="207" t="str">
        <f>'2_Maturité'!I30</f>
        <v>3: Défini</v>
      </c>
      <c r="D30" s="218" t="str">
        <f t="shared" si="0"/>
        <v>3</v>
      </c>
      <c r="E30" s="207">
        <f t="shared" ca="1" si="1"/>
        <v>1</v>
      </c>
      <c r="F30" s="207">
        <f t="shared" ca="1" si="2"/>
        <v>1</v>
      </c>
      <c r="G30" s="207">
        <f t="shared" ca="1" si="3"/>
        <v>0</v>
      </c>
      <c r="H30" s="207">
        <f t="shared" ca="1" si="4"/>
        <v>0</v>
      </c>
      <c r="I30" s="207">
        <f t="shared" ca="1" si="5"/>
        <v>0</v>
      </c>
      <c r="J30" s="207">
        <f t="shared" ca="1" si="6"/>
        <v>3</v>
      </c>
      <c r="K30" s="207">
        <f t="shared" ca="1" si="7"/>
        <v>3</v>
      </c>
      <c r="L30" s="207">
        <f t="shared" ca="1" si="8"/>
        <v>0</v>
      </c>
      <c r="M30" s="207">
        <f t="shared" ca="1" si="9"/>
        <v>0</v>
      </c>
      <c r="N30" s="207">
        <f t="shared" ca="1" si="10"/>
        <v>0</v>
      </c>
    </row>
    <row r="31" spans="1:24" ht="18.75">
      <c r="A31" s="217" t="str">
        <f>'2_Maturité'!A31</f>
        <v>7.3</v>
      </c>
      <c r="B31" s="207">
        <f>'2_Maturité'!H31</f>
        <v>0</v>
      </c>
      <c r="C31" s="207" t="str">
        <f>'2_Maturité'!I31</f>
        <v>2: Reproductible</v>
      </c>
      <c r="D31" s="218" t="str">
        <f t="shared" si="0"/>
        <v>2</v>
      </c>
      <c r="E31" s="207">
        <f t="shared" ca="1" si="1"/>
        <v>0</v>
      </c>
      <c r="F31" s="207">
        <f t="shared" ca="1" si="2"/>
        <v>0</v>
      </c>
      <c r="G31" s="207">
        <f t="shared" ca="1" si="3"/>
        <v>0</v>
      </c>
      <c r="H31" s="207">
        <f t="shared" ca="1" si="4"/>
        <v>0</v>
      </c>
      <c r="I31" s="207">
        <f t="shared" ca="1" si="5"/>
        <v>0</v>
      </c>
      <c r="J31" s="207">
        <f t="shared" ca="1" si="6"/>
        <v>0</v>
      </c>
      <c r="K31" s="207">
        <f t="shared" ca="1" si="7"/>
        <v>0</v>
      </c>
      <c r="L31" s="207">
        <f t="shared" ca="1" si="8"/>
        <v>0</v>
      </c>
      <c r="M31" s="207">
        <f t="shared" ca="1" si="9"/>
        <v>0</v>
      </c>
      <c r="N31" s="207">
        <f t="shared" ca="1" si="10"/>
        <v>0</v>
      </c>
    </row>
    <row r="32" spans="1:24" ht="18.75">
      <c r="A32" s="217">
        <f>'2_Maturité'!A32</f>
        <v>8</v>
      </c>
      <c r="B32" s="207">
        <f>'2_Maturité'!H32</f>
        <v>0</v>
      </c>
      <c r="C32" s="207">
        <f>'2_Maturité'!I32</f>
        <v>0</v>
      </c>
      <c r="D32" s="218" t="str">
        <f t="shared" si="0"/>
        <v>0</v>
      </c>
      <c r="E32" s="207">
        <f t="shared" ca="1" si="1"/>
        <v>0</v>
      </c>
      <c r="F32" s="207">
        <f t="shared" ca="1" si="2"/>
        <v>0</v>
      </c>
      <c r="G32" s="207">
        <f t="shared" ca="1" si="3"/>
        <v>0</v>
      </c>
      <c r="H32" s="207">
        <f t="shared" ca="1" si="4"/>
        <v>0</v>
      </c>
      <c r="I32" s="207">
        <f t="shared" ca="1" si="5"/>
        <v>0</v>
      </c>
      <c r="J32" s="207">
        <f t="shared" ca="1" si="6"/>
        <v>0</v>
      </c>
      <c r="K32" s="207">
        <f t="shared" ca="1" si="7"/>
        <v>0</v>
      </c>
      <c r="L32" s="207">
        <f t="shared" ca="1" si="8"/>
        <v>0</v>
      </c>
      <c r="M32" s="207">
        <f t="shared" ca="1" si="9"/>
        <v>0</v>
      </c>
      <c r="N32" s="207">
        <f t="shared" ca="1" si="10"/>
        <v>0</v>
      </c>
    </row>
    <row r="33" spans="1:14" ht="18.75">
      <c r="A33" s="217" t="str">
        <f>'2_Maturité'!A33</f>
        <v>8.1</v>
      </c>
      <c r="B33" s="207">
        <f>'2_Maturité'!H33</f>
        <v>1</v>
      </c>
      <c r="C33" s="207" t="str">
        <f>'2_Maturité'!I33</f>
        <v>1: Initial</v>
      </c>
      <c r="D33" s="218" t="str">
        <f t="shared" si="0"/>
        <v>1</v>
      </c>
      <c r="E33" s="207">
        <f t="shared" ca="1" si="1"/>
        <v>0</v>
      </c>
      <c r="F33" s="207">
        <f t="shared" ca="1" si="2"/>
        <v>0</v>
      </c>
      <c r="G33" s="207">
        <f t="shared" ca="1" si="3"/>
        <v>0</v>
      </c>
      <c r="H33" s="207">
        <f t="shared" ca="1" si="4"/>
        <v>0</v>
      </c>
      <c r="I33" s="207">
        <f t="shared" ca="1" si="5"/>
        <v>1</v>
      </c>
      <c r="J33" s="207">
        <f t="shared" ca="1" si="6"/>
        <v>0</v>
      </c>
      <c r="K33" s="207">
        <f t="shared" ca="1" si="7"/>
        <v>0</v>
      </c>
      <c r="L33" s="207">
        <f t="shared" ca="1" si="8"/>
        <v>0</v>
      </c>
      <c r="M33" s="207">
        <f t="shared" ca="1" si="9"/>
        <v>0</v>
      </c>
      <c r="N33" s="207">
        <f t="shared" ca="1" si="10"/>
        <v>1</v>
      </c>
    </row>
    <row r="34" spans="1:14" ht="18.75">
      <c r="A34" s="217" t="str">
        <f>'2_Maturité'!A34</f>
        <v>8.1a</v>
      </c>
      <c r="B34" s="207">
        <f>'2_Maturité'!H34</f>
        <v>0</v>
      </c>
      <c r="C34" s="207">
        <f>'2_Maturité'!I34</f>
        <v>0</v>
      </c>
      <c r="D34" s="218" t="str">
        <f t="shared" si="0"/>
        <v>0</v>
      </c>
      <c r="E34" s="207">
        <f t="shared" ca="1" si="1"/>
        <v>0</v>
      </c>
      <c r="F34" s="207">
        <f t="shared" ca="1" si="2"/>
        <v>0</v>
      </c>
      <c r="G34" s="207">
        <f t="shared" ca="1" si="3"/>
        <v>0</v>
      </c>
      <c r="H34" s="207">
        <f t="shared" ca="1" si="4"/>
        <v>0</v>
      </c>
      <c r="I34" s="207">
        <f t="shared" ca="1" si="5"/>
        <v>0</v>
      </c>
      <c r="J34" s="207">
        <f t="shared" ca="1" si="6"/>
        <v>0</v>
      </c>
      <c r="K34" s="207">
        <f t="shared" ca="1" si="7"/>
        <v>0</v>
      </c>
      <c r="L34" s="207">
        <f t="shared" ca="1" si="8"/>
        <v>0</v>
      </c>
      <c r="M34" s="207">
        <f t="shared" ca="1" si="9"/>
        <v>0</v>
      </c>
      <c r="N34" s="207">
        <f t="shared" ca="1" si="10"/>
        <v>0</v>
      </c>
    </row>
    <row r="35" spans="1:14" ht="18.75">
      <c r="A35" s="217" t="str">
        <f>'2_Maturité'!A35</f>
        <v>8.1.b</v>
      </c>
      <c r="B35" s="207">
        <f>'2_Maturité'!H35</f>
        <v>0</v>
      </c>
      <c r="C35" s="207">
        <f>'2_Maturité'!I35</f>
        <v>0</v>
      </c>
      <c r="D35" s="218" t="str">
        <f t="shared" si="0"/>
        <v>0</v>
      </c>
      <c r="E35" s="207">
        <f t="shared" ca="1" si="1"/>
        <v>0</v>
      </c>
      <c r="F35" s="207">
        <f t="shared" ca="1" si="2"/>
        <v>0</v>
      </c>
      <c r="G35" s="207">
        <f t="shared" ca="1" si="3"/>
        <v>0</v>
      </c>
      <c r="H35" s="207">
        <f t="shared" ca="1" si="4"/>
        <v>0</v>
      </c>
      <c r="I35" s="207">
        <f t="shared" ca="1" si="5"/>
        <v>0</v>
      </c>
      <c r="J35" s="207">
        <f t="shared" ca="1" si="6"/>
        <v>0</v>
      </c>
      <c r="K35" s="207">
        <f t="shared" ca="1" si="7"/>
        <v>0</v>
      </c>
      <c r="L35" s="207">
        <f t="shared" ca="1" si="8"/>
        <v>0</v>
      </c>
      <c r="M35" s="207">
        <f t="shared" ca="1" si="9"/>
        <v>0</v>
      </c>
      <c r="N35" s="207">
        <f t="shared" ca="1" si="10"/>
        <v>0</v>
      </c>
    </row>
    <row r="36" spans="1:14" ht="18.75">
      <c r="A36" s="217" t="str">
        <f>'2_Maturité'!A36</f>
        <v>8.2</v>
      </c>
      <c r="B36" s="207">
        <f>'2_Maturité'!H36</f>
        <v>0</v>
      </c>
      <c r="C36" s="207" t="str">
        <f>'2_Maturité'!I36</f>
        <v>1: Initial</v>
      </c>
      <c r="D36" s="218" t="str">
        <f t="shared" si="0"/>
        <v>1</v>
      </c>
      <c r="E36" s="207">
        <f t="shared" ca="1" si="1"/>
        <v>0</v>
      </c>
      <c r="F36" s="207">
        <f t="shared" ca="1" si="2"/>
        <v>0</v>
      </c>
      <c r="G36" s="207">
        <f t="shared" ca="1" si="3"/>
        <v>0</v>
      </c>
      <c r="H36" s="207">
        <f t="shared" ca="1" si="4"/>
        <v>0</v>
      </c>
      <c r="I36" s="207">
        <f t="shared" ca="1" si="5"/>
        <v>0</v>
      </c>
      <c r="J36" s="207">
        <f t="shared" ca="1" si="6"/>
        <v>0</v>
      </c>
      <c r="K36" s="207">
        <f t="shared" ca="1" si="7"/>
        <v>0</v>
      </c>
      <c r="L36" s="207">
        <f t="shared" ca="1" si="8"/>
        <v>0</v>
      </c>
      <c r="M36" s="207">
        <f t="shared" ca="1" si="9"/>
        <v>0</v>
      </c>
      <c r="N36" s="207">
        <f t="shared" ca="1" si="10"/>
        <v>0</v>
      </c>
    </row>
    <row r="37" spans="1:14" ht="18.75">
      <c r="A37" s="217" t="str">
        <f>'2_Maturité'!A37</f>
        <v>8.2.a</v>
      </c>
      <c r="B37" s="207">
        <f>'2_Maturité'!H37</f>
        <v>0</v>
      </c>
      <c r="C37" s="207">
        <f>'2_Maturité'!I37</f>
        <v>0</v>
      </c>
      <c r="D37" s="218" t="str">
        <f t="shared" si="0"/>
        <v>0</v>
      </c>
      <c r="E37" s="207">
        <f t="shared" ca="1" si="1"/>
        <v>0</v>
      </c>
      <c r="F37" s="207">
        <f t="shared" ca="1" si="2"/>
        <v>0</v>
      </c>
      <c r="G37" s="207">
        <f t="shared" ca="1" si="3"/>
        <v>0</v>
      </c>
      <c r="H37" s="207">
        <f t="shared" ca="1" si="4"/>
        <v>0</v>
      </c>
      <c r="I37" s="207">
        <f t="shared" ca="1" si="5"/>
        <v>0</v>
      </c>
      <c r="J37" s="207">
        <f t="shared" ca="1" si="6"/>
        <v>0</v>
      </c>
      <c r="K37" s="207">
        <f t="shared" ca="1" si="7"/>
        <v>0</v>
      </c>
      <c r="L37" s="207">
        <f t="shared" ca="1" si="8"/>
        <v>0</v>
      </c>
      <c r="M37" s="207">
        <f t="shared" ca="1" si="9"/>
        <v>0</v>
      </c>
      <c r="N37" s="207">
        <f t="shared" ca="1" si="10"/>
        <v>0</v>
      </c>
    </row>
    <row r="38" spans="1:14" ht="18.75">
      <c r="A38" s="217" t="str">
        <f>'2_Maturité'!A38</f>
        <v>8.2.b</v>
      </c>
      <c r="B38" s="207">
        <f>'2_Maturité'!H38</f>
        <v>0</v>
      </c>
      <c r="C38" s="207">
        <f>'2_Maturité'!I38</f>
        <v>0</v>
      </c>
      <c r="D38" s="218" t="str">
        <f t="shared" si="0"/>
        <v>0</v>
      </c>
      <c r="E38" s="207">
        <f t="shared" ca="1" si="1"/>
        <v>0</v>
      </c>
      <c r="F38" s="207">
        <f t="shared" ca="1" si="2"/>
        <v>0</v>
      </c>
      <c r="G38" s="207">
        <f t="shared" ca="1" si="3"/>
        <v>0</v>
      </c>
      <c r="H38" s="207">
        <f t="shared" ca="1" si="4"/>
        <v>0</v>
      </c>
      <c r="I38" s="207">
        <f t="shared" ca="1" si="5"/>
        <v>0</v>
      </c>
      <c r="J38" s="207">
        <f t="shared" ca="1" si="6"/>
        <v>0</v>
      </c>
      <c r="K38" s="207">
        <f t="shared" ca="1" si="7"/>
        <v>0</v>
      </c>
      <c r="L38" s="207">
        <f t="shared" ca="1" si="8"/>
        <v>0</v>
      </c>
      <c r="M38" s="207">
        <f t="shared" ca="1" si="9"/>
        <v>0</v>
      </c>
      <c r="N38" s="207">
        <f t="shared" ca="1" si="10"/>
        <v>0</v>
      </c>
    </row>
    <row r="39" spans="1:14" ht="18.75">
      <c r="A39" s="217" t="str">
        <f>'2_Maturité'!A39</f>
        <v>8.3</v>
      </c>
      <c r="B39" s="207">
        <f>'2_Maturité'!H39</f>
        <v>1</v>
      </c>
      <c r="C39" s="207" t="str">
        <f>'2_Maturité'!I39</f>
        <v>2: Reproductible</v>
      </c>
      <c r="D39" s="218" t="str">
        <f t="shared" si="0"/>
        <v>2</v>
      </c>
      <c r="E39" s="207">
        <f t="shared" ca="1" si="1"/>
        <v>0</v>
      </c>
      <c r="F39" s="207">
        <f t="shared" ca="1" si="2"/>
        <v>0</v>
      </c>
      <c r="G39" s="207">
        <f t="shared" ca="1" si="3"/>
        <v>1</v>
      </c>
      <c r="H39" s="207">
        <f t="shared" ca="1" si="4"/>
        <v>0</v>
      </c>
      <c r="I39" s="207">
        <f t="shared" ca="1" si="5"/>
        <v>0</v>
      </c>
      <c r="J39" s="207">
        <f t="shared" ca="1" si="6"/>
        <v>0</v>
      </c>
      <c r="K39" s="207">
        <f t="shared" ca="1" si="7"/>
        <v>0</v>
      </c>
      <c r="L39" s="207">
        <f t="shared" ca="1" si="8"/>
        <v>2</v>
      </c>
      <c r="M39" s="207">
        <f t="shared" ca="1" si="9"/>
        <v>0</v>
      </c>
      <c r="N39" s="207">
        <f t="shared" ca="1" si="10"/>
        <v>0</v>
      </c>
    </row>
    <row r="40" spans="1:14" ht="18.75">
      <c r="A40" s="217" t="str">
        <f>'2_Maturité'!A40</f>
        <v>8.3a</v>
      </c>
      <c r="B40" s="207">
        <f>'2_Maturité'!H40</f>
        <v>0</v>
      </c>
      <c r="C40" s="207">
        <f>'2_Maturité'!I40</f>
        <v>0</v>
      </c>
      <c r="D40" s="218" t="str">
        <f t="shared" si="0"/>
        <v>0</v>
      </c>
      <c r="E40" s="207">
        <f t="shared" ca="1" si="1"/>
        <v>0</v>
      </c>
      <c r="F40" s="207">
        <f t="shared" ca="1" si="2"/>
        <v>0</v>
      </c>
      <c r="G40" s="207">
        <f t="shared" ca="1" si="3"/>
        <v>0</v>
      </c>
      <c r="H40" s="207">
        <f t="shared" ca="1" si="4"/>
        <v>0</v>
      </c>
      <c r="I40" s="207">
        <f t="shared" ca="1" si="5"/>
        <v>0</v>
      </c>
      <c r="J40" s="207">
        <f t="shared" ca="1" si="6"/>
        <v>0</v>
      </c>
      <c r="K40" s="207">
        <f t="shared" ca="1" si="7"/>
        <v>0</v>
      </c>
      <c r="L40" s="207">
        <f t="shared" ca="1" si="8"/>
        <v>0</v>
      </c>
      <c r="M40" s="207">
        <f t="shared" ca="1" si="9"/>
        <v>0</v>
      </c>
      <c r="N40" s="207">
        <f t="shared" ca="1" si="10"/>
        <v>0</v>
      </c>
    </row>
    <row r="41" spans="1:14" ht="18.75">
      <c r="A41" s="217" t="str">
        <f>'2_Maturité'!A41</f>
        <v>8.3b</v>
      </c>
      <c r="B41" s="207">
        <f>'2_Maturité'!H41</f>
        <v>0</v>
      </c>
      <c r="C41" s="207">
        <f>'2_Maturité'!I41</f>
        <v>0</v>
      </c>
      <c r="D41" s="218" t="str">
        <f t="shared" si="0"/>
        <v>0</v>
      </c>
      <c r="E41" s="207">
        <f t="shared" ca="1" si="1"/>
        <v>0</v>
      </c>
      <c r="F41" s="207">
        <f t="shared" ca="1" si="2"/>
        <v>0</v>
      </c>
      <c r="G41" s="207">
        <f t="shared" ca="1" si="3"/>
        <v>0</v>
      </c>
      <c r="H41" s="207">
        <f t="shared" ca="1" si="4"/>
        <v>0</v>
      </c>
      <c r="I41" s="207">
        <f t="shared" ca="1" si="5"/>
        <v>0</v>
      </c>
      <c r="J41" s="207">
        <f t="shared" ca="1" si="6"/>
        <v>0</v>
      </c>
      <c r="K41" s="207">
        <f t="shared" ca="1" si="7"/>
        <v>0</v>
      </c>
      <c r="L41" s="207">
        <f t="shared" ca="1" si="8"/>
        <v>0</v>
      </c>
      <c r="M41" s="207">
        <f t="shared" ca="1" si="9"/>
        <v>0</v>
      </c>
      <c r="N41" s="207">
        <f t="shared" ca="1" si="10"/>
        <v>0</v>
      </c>
    </row>
    <row r="42" spans="1:14" ht="18.75">
      <c r="A42" s="217">
        <f>'2_Maturité'!A42</f>
        <v>9</v>
      </c>
      <c r="B42" s="207">
        <f>'2_Maturité'!H42</f>
        <v>0</v>
      </c>
      <c r="C42" s="207">
        <f>'2_Maturité'!I42</f>
        <v>0</v>
      </c>
      <c r="D42" s="218" t="str">
        <f t="shared" si="0"/>
        <v>0</v>
      </c>
      <c r="E42" s="207">
        <f t="shared" ca="1" si="1"/>
        <v>0</v>
      </c>
      <c r="F42" s="207">
        <f t="shared" ca="1" si="2"/>
        <v>0</v>
      </c>
      <c r="G42" s="207">
        <f t="shared" ca="1" si="3"/>
        <v>0</v>
      </c>
      <c r="H42" s="207">
        <f t="shared" ca="1" si="4"/>
        <v>0</v>
      </c>
      <c r="I42" s="207">
        <f t="shared" ca="1" si="5"/>
        <v>0</v>
      </c>
      <c r="J42" s="207">
        <f t="shared" ca="1" si="6"/>
        <v>0</v>
      </c>
      <c r="K42" s="207">
        <f t="shared" ca="1" si="7"/>
        <v>0</v>
      </c>
      <c r="L42" s="207">
        <f t="shared" ca="1" si="8"/>
        <v>0</v>
      </c>
      <c r="M42" s="207">
        <f t="shared" ca="1" si="9"/>
        <v>0</v>
      </c>
      <c r="N42" s="207">
        <f t="shared" ca="1" si="10"/>
        <v>0</v>
      </c>
    </row>
    <row r="43" spans="1:14" ht="18.75">
      <c r="A43" s="217" t="str">
        <f>'2_Maturité'!A43</f>
        <v>9.1</v>
      </c>
      <c r="B43" s="207">
        <f>'2_Maturité'!H43</f>
        <v>1</v>
      </c>
      <c r="C43" s="207" t="str">
        <f>'2_Maturité'!I43</f>
        <v>2: Reproductible</v>
      </c>
      <c r="D43" s="218" t="str">
        <f t="shared" si="0"/>
        <v>2</v>
      </c>
      <c r="E43" s="207">
        <f t="shared" ca="1" si="1"/>
        <v>0</v>
      </c>
      <c r="F43" s="207">
        <f t="shared" ca="1" si="2"/>
        <v>0</v>
      </c>
      <c r="G43" s="207">
        <f t="shared" ca="1" si="3"/>
        <v>1</v>
      </c>
      <c r="H43" s="207">
        <f t="shared" ca="1" si="4"/>
        <v>0</v>
      </c>
      <c r="I43" s="207">
        <f t="shared" ca="1" si="5"/>
        <v>0</v>
      </c>
      <c r="J43" s="207">
        <f t="shared" ca="1" si="6"/>
        <v>0</v>
      </c>
      <c r="K43" s="207">
        <f t="shared" ca="1" si="7"/>
        <v>0</v>
      </c>
      <c r="L43" s="207">
        <f t="shared" ca="1" si="8"/>
        <v>2</v>
      </c>
      <c r="M43" s="207">
        <f t="shared" ca="1" si="9"/>
        <v>0</v>
      </c>
      <c r="N43" s="207">
        <f t="shared" ca="1" si="10"/>
        <v>0</v>
      </c>
    </row>
    <row r="44" spans="1:14" ht="18.75">
      <c r="A44" s="217" t="str">
        <f>'2_Maturité'!A44</f>
        <v>9.1.a</v>
      </c>
      <c r="B44" s="207">
        <f>'2_Maturité'!H44</f>
        <v>0</v>
      </c>
      <c r="C44" s="207">
        <f>'2_Maturité'!I44</f>
        <v>0</v>
      </c>
      <c r="D44" s="218" t="str">
        <f t="shared" si="0"/>
        <v>0</v>
      </c>
      <c r="E44" s="207">
        <f t="shared" ca="1" si="1"/>
        <v>0</v>
      </c>
      <c r="F44" s="207">
        <f t="shared" ca="1" si="2"/>
        <v>0</v>
      </c>
      <c r="G44" s="207">
        <f t="shared" ca="1" si="3"/>
        <v>0</v>
      </c>
      <c r="H44" s="207">
        <f t="shared" ca="1" si="4"/>
        <v>0</v>
      </c>
      <c r="I44" s="207">
        <f t="shared" ca="1" si="5"/>
        <v>0</v>
      </c>
      <c r="J44" s="207">
        <f t="shared" ca="1" si="6"/>
        <v>0</v>
      </c>
      <c r="K44" s="207">
        <f t="shared" ca="1" si="7"/>
        <v>0</v>
      </c>
      <c r="L44" s="207">
        <f t="shared" ca="1" si="8"/>
        <v>0</v>
      </c>
      <c r="M44" s="207">
        <f t="shared" ca="1" si="9"/>
        <v>0</v>
      </c>
      <c r="N44" s="207">
        <f t="shared" ca="1" si="10"/>
        <v>0</v>
      </c>
    </row>
    <row r="45" spans="1:14" ht="18.75">
      <c r="A45" s="217" t="str">
        <f>'2_Maturité'!A45</f>
        <v>9.2</v>
      </c>
      <c r="B45" s="207">
        <f>'2_Maturité'!H45</f>
        <v>1</v>
      </c>
      <c r="C45" s="207" t="str">
        <f>'2_Maturité'!I45</f>
        <v>2: Reproductible</v>
      </c>
      <c r="D45" s="218" t="str">
        <f t="shared" si="0"/>
        <v>2</v>
      </c>
      <c r="E45" s="207">
        <f t="shared" ca="1" si="1"/>
        <v>0</v>
      </c>
      <c r="F45" s="207">
        <f t="shared" ca="1" si="2"/>
        <v>0</v>
      </c>
      <c r="G45" s="207">
        <f t="shared" ca="1" si="3"/>
        <v>1</v>
      </c>
      <c r="H45" s="207">
        <f t="shared" ca="1" si="4"/>
        <v>0</v>
      </c>
      <c r="I45" s="207">
        <f t="shared" ca="1" si="5"/>
        <v>1</v>
      </c>
      <c r="J45" s="207">
        <f t="shared" ca="1" si="6"/>
        <v>0</v>
      </c>
      <c r="K45" s="207">
        <f t="shared" ca="1" si="7"/>
        <v>0</v>
      </c>
      <c r="L45" s="207">
        <f t="shared" ca="1" si="8"/>
        <v>2</v>
      </c>
      <c r="M45" s="207">
        <f t="shared" ca="1" si="9"/>
        <v>0</v>
      </c>
      <c r="N45" s="207">
        <f t="shared" ca="1" si="10"/>
        <v>2</v>
      </c>
    </row>
    <row r="46" spans="1:14" ht="18.75">
      <c r="A46" s="217" t="str">
        <f>'2_Maturité'!A46</f>
        <v>9.2.a</v>
      </c>
      <c r="B46" s="207">
        <f>'2_Maturité'!H46</f>
        <v>0</v>
      </c>
      <c r="C46" s="207">
        <f>'2_Maturité'!I46</f>
        <v>0</v>
      </c>
      <c r="D46" s="218" t="str">
        <f t="shared" si="0"/>
        <v>0</v>
      </c>
      <c r="E46" s="207">
        <f t="shared" ca="1" si="1"/>
        <v>0</v>
      </c>
      <c r="F46" s="207">
        <f t="shared" ca="1" si="2"/>
        <v>0</v>
      </c>
      <c r="G46" s="207">
        <f t="shared" ca="1" si="3"/>
        <v>0</v>
      </c>
      <c r="H46" s="207">
        <f t="shared" ca="1" si="4"/>
        <v>0</v>
      </c>
      <c r="I46" s="207">
        <f t="shared" ca="1" si="5"/>
        <v>0</v>
      </c>
      <c r="J46" s="207">
        <f t="shared" ca="1" si="6"/>
        <v>0</v>
      </c>
      <c r="K46" s="207">
        <f t="shared" ca="1" si="7"/>
        <v>0</v>
      </c>
      <c r="L46" s="207">
        <f t="shared" ca="1" si="8"/>
        <v>0</v>
      </c>
      <c r="M46" s="207">
        <f t="shared" ca="1" si="9"/>
        <v>0</v>
      </c>
      <c r="N46" s="207">
        <f t="shared" ca="1" si="10"/>
        <v>0</v>
      </c>
    </row>
    <row r="47" spans="1:14" ht="18.75">
      <c r="A47" s="217" t="str">
        <f>'2_Maturité'!A47</f>
        <v>9.2.b</v>
      </c>
      <c r="B47" s="207">
        <f>'2_Maturité'!H47</f>
        <v>0</v>
      </c>
      <c r="C47" s="207">
        <f>'2_Maturité'!I47</f>
        <v>0</v>
      </c>
      <c r="D47" s="218" t="str">
        <f t="shared" si="0"/>
        <v>0</v>
      </c>
      <c r="E47" s="207">
        <f t="shared" ca="1" si="1"/>
        <v>0</v>
      </c>
      <c r="F47" s="207">
        <f t="shared" ca="1" si="2"/>
        <v>0</v>
      </c>
      <c r="G47" s="207">
        <f t="shared" ca="1" si="3"/>
        <v>0</v>
      </c>
      <c r="H47" s="207">
        <f t="shared" ca="1" si="4"/>
        <v>0</v>
      </c>
      <c r="I47" s="207">
        <f t="shared" ca="1" si="5"/>
        <v>0</v>
      </c>
      <c r="J47" s="207">
        <f t="shared" ca="1" si="6"/>
        <v>0</v>
      </c>
      <c r="K47" s="207">
        <f t="shared" ca="1" si="7"/>
        <v>0</v>
      </c>
      <c r="L47" s="207">
        <f t="shared" ca="1" si="8"/>
        <v>0</v>
      </c>
      <c r="M47" s="207">
        <f t="shared" ca="1" si="9"/>
        <v>0</v>
      </c>
      <c r="N47" s="207">
        <f t="shared" ca="1" si="10"/>
        <v>0</v>
      </c>
    </row>
    <row r="48" spans="1:14" ht="18.75">
      <c r="A48" s="217" t="str">
        <f>'2_Maturité'!A48</f>
        <v>9.2.c</v>
      </c>
      <c r="B48" s="207">
        <f>'2_Maturité'!H48</f>
        <v>0</v>
      </c>
      <c r="C48" s="207">
        <f>'2_Maturité'!I48</f>
        <v>0</v>
      </c>
      <c r="D48" s="218" t="str">
        <f t="shared" si="0"/>
        <v>0</v>
      </c>
      <c r="E48" s="207">
        <f t="shared" ca="1" si="1"/>
        <v>0</v>
      </c>
      <c r="F48" s="207">
        <f t="shared" ca="1" si="2"/>
        <v>0</v>
      </c>
      <c r="G48" s="207">
        <f t="shared" ca="1" si="3"/>
        <v>0</v>
      </c>
      <c r="H48" s="207">
        <f t="shared" ca="1" si="4"/>
        <v>0</v>
      </c>
      <c r="I48" s="207">
        <f t="shared" ca="1" si="5"/>
        <v>0</v>
      </c>
      <c r="J48" s="207">
        <f t="shared" ca="1" si="6"/>
        <v>0</v>
      </c>
      <c r="K48" s="207">
        <f t="shared" ca="1" si="7"/>
        <v>0</v>
      </c>
      <c r="L48" s="207">
        <f t="shared" ca="1" si="8"/>
        <v>0</v>
      </c>
      <c r="M48" s="207">
        <f t="shared" ca="1" si="9"/>
        <v>0</v>
      </c>
      <c r="N48" s="207">
        <f t="shared" ca="1" si="10"/>
        <v>0</v>
      </c>
    </row>
    <row r="49" spans="1:14" ht="18.75">
      <c r="A49" s="217" t="str">
        <f>'2_Maturité'!A49</f>
        <v>9.3</v>
      </c>
      <c r="B49" s="207">
        <f>'2_Maturité'!H49</f>
        <v>1</v>
      </c>
      <c r="C49" s="207" t="str">
        <f>'2_Maturité'!I49</f>
        <v>4: Mesuré</v>
      </c>
      <c r="D49" s="218" t="str">
        <f t="shared" si="0"/>
        <v>4</v>
      </c>
      <c r="E49" s="207">
        <f t="shared" ca="1" si="1"/>
        <v>1</v>
      </c>
      <c r="F49" s="207">
        <f t="shared" ca="1" si="2"/>
        <v>0</v>
      </c>
      <c r="G49" s="207">
        <f t="shared" ca="1" si="3"/>
        <v>0</v>
      </c>
      <c r="H49" s="207">
        <f t="shared" ca="1" si="4"/>
        <v>0</v>
      </c>
      <c r="I49" s="207">
        <f t="shared" ca="1" si="5"/>
        <v>0</v>
      </c>
      <c r="J49" s="207">
        <f t="shared" ca="1" si="6"/>
        <v>4</v>
      </c>
      <c r="K49" s="207">
        <f t="shared" ca="1" si="7"/>
        <v>0</v>
      </c>
      <c r="L49" s="207">
        <f t="shared" ca="1" si="8"/>
        <v>0</v>
      </c>
      <c r="M49" s="207">
        <f t="shared" ca="1" si="9"/>
        <v>0</v>
      </c>
      <c r="N49" s="207">
        <f t="shared" ca="1" si="10"/>
        <v>0</v>
      </c>
    </row>
    <row r="50" spans="1:14" ht="18.75">
      <c r="A50" s="217" t="str">
        <f>'2_Maturité'!A50</f>
        <v>9.4</v>
      </c>
      <c r="B50" s="207">
        <f>'2_Maturité'!H50</f>
        <v>1</v>
      </c>
      <c r="C50" s="207" t="str">
        <f>'2_Maturité'!I50</f>
        <v>4: Mesuré</v>
      </c>
      <c r="D50" s="218" t="str">
        <f t="shared" si="0"/>
        <v>4</v>
      </c>
      <c r="E50" s="207">
        <f t="shared" ca="1" si="1"/>
        <v>0</v>
      </c>
      <c r="F50" s="207">
        <f t="shared" ca="1" si="2"/>
        <v>0</v>
      </c>
      <c r="G50" s="207">
        <f t="shared" ca="1" si="3"/>
        <v>1</v>
      </c>
      <c r="H50" s="207">
        <f t="shared" ca="1" si="4"/>
        <v>0</v>
      </c>
      <c r="I50" s="207">
        <f t="shared" ca="1" si="5"/>
        <v>0</v>
      </c>
      <c r="J50" s="207">
        <f t="shared" ca="1" si="6"/>
        <v>0</v>
      </c>
      <c r="K50" s="207">
        <f t="shared" ca="1" si="7"/>
        <v>0</v>
      </c>
      <c r="L50" s="207">
        <f t="shared" ca="1" si="8"/>
        <v>4</v>
      </c>
      <c r="M50" s="207">
        <f t="shared" ca="1" si="9"/>
        <v>0</v>
      </c>
      <c r="N50" s="207">
        <f t="shared" ca="1" si="10"/>
        <v>0</v>
      </c>
    </row>
    <row r="51" spans="1:14" ht="18.75">
      <c r="A51" s="217" t="str">
        <f>'2_Maturité'!A51</f>
        <v>9.4.a</v>
      </c>
      <c r="B51" s="207">
        <f>'2_Maturité'!H51</f>
        <v>0</v>
      </c>
      <c r="C51" s="207">
        <f>'2_Maturité'!I51</f>
        <v>0</v>
      </c>
      <c r="D51" s="218" t="str">
        <f t="shared" si="0"/>
        <v>0</v>
      </c>
      <c r="E51" s="207">
        <f t="shared" ca="1" si="1"/>
        <v>0</v>
      </c>
      <c r="F51" s="207">
        <f t="shared" ca="1" si="2"/>
        <v>0</v>
      </c>
      <c r="G51" s="207">
        <f t="shared" ca="1" si="3"/>
        <v>0</v>
      </c>
      <c r="H51" s="207">
        <f t="shared" ca="1" si="4"/>
        <v>0</v>
      </c>
      <c r="I51" s="207">
        <f t="shared" ca="1" si="5"/>
        <v>0</v>
      </c>
      <c r="J51" s="207">
        <f t="shared" ca="1" si="6"/>
        <v>0</v>
      </c>
      <c r="K51" s="207">
        <f t="shared" ca="1" si="7"/>
        <v>0</v>
      </c>
      <c r="L51" s="207">
        <f t="shared" ca="1" si="8"/>
        <v>0</v>
      </c>
      <c r="M51" s="207">
        <f t="shared" ca="1" si="9"/>
        <v>0</v>
      </c>
      <c r="N51" s="207">
        <f t="shared" ca="1" si="10"/>
        <v>0</v>
      </c>
    </row>
    <row r="52" spans="1:14" ht="18.75">
      <c r="A52" s="217" t="str">
        <f>'2_Maturité'!A52</f>
        <v>9.4.b</v>
      </c>
      <c r="B52" s="207">
        <f>'2_Maturité'!H52</f>
        <v>0</v>
      </c>
      <c r="C52" s="207">
        <f>'2_Maturité'!I52</f>
        <v>0</v>
      </c>
      <c r="D52" s="218" t="str">
        <f t="shared" si="0"/>
        <v>0</v>
      </c>
      <c r="E52" s="207">
        <f t="shared" ca="1" si="1"/>
        <v>0</v>
      </c>
      <c r="F52" s="207">
        <f t="shared" ca="1" si="2"/>
        <v>0</v>
      </c>
      <c r="G52" s="207">
        <f t="shared" ca="1" si="3"/>
        <v>0</v>
      </c>
      <c r="H52" s="207">
        <f t="shared" ca="1" si="4"/>
        <v>0</v>
      </c>
      <c r="I52" s="207">
        <f t="shared" ca="1" si="5"/>
        <v>0</v>
      </c>
      <c r="J52" s="207">
        <f t="shared" ca="1" si="6"/>
        <v>0</v>
      </c>
      <c r="K52" s="207">
        <f t="shared" ca="1" si="7"/>
        <v>0</v>
      </c>
      <c r="L52" s="207">
        <f t="shared" ca="1" si="8"/>
        <v>0</v>
      </c>
      <c r="M52" s="207">
        <f t="shared" ca="1" si="9"/>
        <v>0</v>
      </c>
      <c r="N52" s="207">
        <f t="shared" ca="1" si="10"/>
        <v>0</v>
      </c>
    </row>
    <row r="53" spans="1:14" ht="18.75">
      <c r="A53" s="217" t="str">
        <f>'2_Maturité'!A53</f>
        <v>9.5</v>
      </c>
      <c r="B53" s="207">
        <f>'2_Maturité'!H53</f>
        <v>0</v>
      </c>
      <c r="C53" s="207" t="str">
        <f>'2_Maturité'!I53</f>
        <v>1: Initial</v>
      </c>
      <c r="D53" s="218" t="str">
        <f t="shared" si="0"/>
        <v>1</v>
      </c>
      <c r="E53" s="207">
        <f t="shared" ca="1" si="1"/>
        <v>0</v>
      </c>
      <c r="F53" s="207">
        <f t="shared" ca="1" si="2"/>
        <v>0</v>
      </c>
      <c r="G53" s="207">
        <f t="shared" ca="1" si="3"/>
        <v>0</v>
      </c>
      <c r="H53" s="207">
        <f t="shared" ca="1" si="4"/>
        <v>0</v>
      </c>
      <c r="I53" s="207">
        <f t="shared" ca="1" si="5"/>
        <v>0</v>
      </c>
      <c r="J53" s="207">
        <f t="shared" ca="1" si="6"/>
        <v>0</v>
      </c>
      <c r="K53" s="207">
        <f t="shared" ca="1" si="7"/>
        <v>0</v>
      </c>
      <c r="L53" s="207">
        <f t="shared" ca="1" si="8"/>
        <v>0</v>
      </c>
      <c r="M53" s="207">
        <f t="shared" ca="1" si="9"/>
        <v>0</v>
      </c>
      <c r="N53" s="207">
        <f t="shared" ca="1" si="10"/>
        <v>0</v>
      </c>
    </row>
    <row r="54" spans="1:14" ht="18.75">
      <c r="A54" s="217" t="str">
        <f>'2_Maturité'!A54</f>
        <v>9.5.a</v>
      </c>
      <c r="B54" s="207">
        <f>'2_Maturité'!H54</f>
        <v>0</v>
      </c>
      <c r="C54" s="207">
        <f>'2_Maturité'!I54</f>
        <v>0</v>
      </c>
      <c r="D54" s="218" t="str">
        <f t="shared" si="0"/>
        <v>0</v>
      </c>
      <c r="E54" s="207">
        <f t="shared" ca="1" si="1"/>
        <v>0</v>
      </c>
      <c r="F54" s="207">
        <f t="shared" ca="1" si="2"/>
        <v>0</v>
      </c>
      <c r="G54" s="207">
        <f t="shared" ca="1" si="3"/>
        <v>0</v>
      </c>
      <c r="H54" s="207">
        <f t="shared" ca="1" si="4"/>
        <v>0</v>
      </c>
      <c r="I54" s="207">
        <f t="shared" ca="1" si="5"/>
        <v>0</v>
      </c>
      <c r="J54" s="207">
        <f t="shared" ca="1" si="6"/>
        <v>0</v>
      </c>
      <c r="K54" s="207">
        <f t="shared" ca="1" si="7"/>
        <v>0</v>
      </c>
      <c r="L54" s="207">
        <f t="shared" ca="1" si="8"/>
        <v>0</v>
      </c>
      <c r="M54" s="207">
        <f t="shared" ca="1" si="9"/>
        <v>0</v>
      </c>
      <c r="N54" s="207">
        <f t="shared" ca="1" si="10"/>
        <v>0</v>
      </c>
    </row>
    <row r="55" spans="1:14" ht="18.75">
      <c r="A55" s="217">
        <f>'2_Maturité'!A55</f>
        <v>10</v>
      </c>
      <c r="B55" s="207">
        <f>'2_Maturité'!H55</f>
        <v>0</v>
      </c>
      <c r="C55" s="207">
        <f>'2_Maturité'!I55</f>
        <v>0</v>
      </c>
      <c r="D55" s="218" t="str">
        <f t="shared" si="0"/>
        <v>0</v>
      </c>
      <c r="E55" s="207">
        <f t="shared" ca="1" si="1"/>
        <v>0</v>
      </c>
      <c r="F55" s="207">
        <f t="shared" ca="1" si="2"/>
        <v>0</v>
      </c>
      <c r="G55" s="207">
        <f t="shared" ca="1" si="3"/>
        <v>0</v>
      </c>
      <c r="H55" s="207">
        <f t="shared" ca="1" si="4"/>
        <v>0</v>
      </c>
      <c r="I55" s="207">
        <f t="shared" ca="1" si="5"/>
        <v>0</v>
      </c>
      <c r="J55" s="207">
        <f t="shared" ca="1" si="6"/>
        <v>0</v>
      </c>
      <c r="K55" s="207">
        <f t="shared" ca="1" si="7"/>
        <v>0</v>
      </c>
      <c r="L55" s="207">
        <f t="shared" ca="1" si="8"/>
        <v>0</v>
      </c>
      <c r="M55" s="207">
        <f t="shared" ca="1" si="9"/>
        <v>0</v>
      </c>
      <c r="N55" s="207">
        <f t="shared" ca="1" si="10"/>
        <v>0</v>
      </c>
    </row>
    <row r="56" spans="1:14" ht="18.75">
      <c r="A56" s="217" t="str">
        <f>'2_Maturité'!A56</f>
        <v>10.1</v>
      </c>
      <c r="B56" s="207">
        <f>'2_Maturité'!H56</f>
        <v>0</v>
      </c>
      <c r="C56" s="207" t="str">
        <f>'2_Maturité'!I56</f>
        <v>1: Initial</v>
      </c>
      <c r="D56" s="218" t="str">
        <f t="shared" si="0"/>
        <v>1</v>
      </c>
      <c r="E56" s="207">
        <f t="shared" ca="1" si="1"/>
        <v>0</v>
      </c>
      <c r="F56" s="207">
        <f t="shared" ca="1" si="2"/>
        <v>0</v>
      </c>
      <c r="G56" s="207">
        <f t="shared" ca="1" si="3"/>
        <v>0</v>
      </c>
      <c r="H56" s="207">
        <f t="shared" ca="1" si="4"/>
        <v>0</v>
      </c>
      <c r="I56" s="207">
        <f t="shared" ca="1" si="5"/>
        <v>0</v>
      </c>
      <c r="J56" s="207">
        <f t="shared" ca="1" si="6"/>
        <v>0</v>
      </c>
      <c r="K56" s="207">
        <f t="shared" ca="1" si="7"/>
        <v>0</v>
      </c>
      <c r="L56" s="207">
        <f t="shared" ca="1" si="8"/>
        <v>0</v>
      </c>
      <c r="M56" s="207">
        <f t="shared" ca="1" si="9"/>
        <v>0</v>
      </c>
      <c r="N56" s="207">
        <f t="shared" ca="1" si="10"/>
        <v>0</v>
      </c>
    </row>
    <row r="57" spans="1:14" ht="18.75">
      <c r="A57" s="217" t="str">
        <f>'2_Maturité'!A57</f>
        <v>10.a</v>
      </c>
      <c r="B57" s="207">
        <f>'2_Maturité'!H57</f>
        <v>0</v>
      </c>
      <c r="C57" s="207">
        <f>'2_Maturité'!I57</f>
        <v>0</v>
      </c>
      <c r="D57" s="218" t="str">
        <f t="shared" si="0"/>
        <v>0</v>
      </c>
      <c r="E57" s="207">
        <f t="shared" ca="1" si="1"/>
        <v>0</v>
      </c>
      <c r="F57" s="207">
        <f t="shared" ca="1" si="2"/>
        <v>0</v>
      </c>
      <c r="G57" s="207">
        <f t="shared" ca="1" si="3"/>
        <v>0</v>
      </c>
      <c r="H57" s="207">
        <f t="shared" ca="1" si="4"/>
        <v>0</v>
      </c>
      <c r="I57" s="207">
        <f t="shared" ca="1" si="5"/>
        <v>0</v>
      </c>
      <c r="J57" s="207">
        <f t="shared" ca="1" si="6"/>
        <v>0</v>
      </c>
      <c r="K57" s="207">
        <f t="shared" ca="1" si="7"/>
        <v>0</v>
      </c>
      <c r="L57" s="207">
        <f t="shared" ca="1" si="8"/>
        <v>0</v>
      </c>
      <c r="M57" s="207">
        <f t="shared" ca="1" si="9"/>
        <v>0</v>
      </c>
      <c r="N57" s="207">
        <f t="shared" ca="1" si="10"/>
        <v>0</v>
      </c>
    </row>
    <row r="58" spans="1:14" ht="18.75">
      <c r="A58" s="217">
        <f>'2_Maturité'!A58</f>
        <v>11</v>
      </c>
      <c r="B58" s="207">
        <f>'2_Maturité'!H58</f>
        <v>0</v>
      </c>
      <c r="C58" s="207">
        <f>'2_Maturité'!I58</f>
        <v>0</v>
      </c>
      <c r="D58" s="218" t="str">
        <f t="shared" si="0"/>
        <v>0</v>
      </c>
      <c r="E58" s="207">
        <f t="shared" ca="1" si="1"/>
        <v>0</v>
      </c>
      <c r="F58" s="207">
        <f t="shared" ca="1" si="2"/>
        <v>0</v>
      </c>
      <c r="G58" s="207">
        <f t="shared" ca="1" si="3"/>
        <v>0</v>
      </c>
      <c r="H58" s="207">
        <f t="shared" ca="1" si="4"/>
        <v>0</v>
      </c>
      <c r="I58" s="207">
        <f t="shared" ca="1" si="5"/>
        <v>0</v>
      </c>
      <c r="J58" s="207">
        <f t="shared" ca="1" si="6"/>
        <v>0</v>
      </c>
      <c r="K58" s="207">
        <f t="shared" ca="1" si="7"/>
        <v>0</v>
      </c>
      <c r="L58" s="207">
        <f t="shared" ca="1" si="8"/>
        <v>0</v>
      </c>
      <c r="M58" s="207">
        <f t="shared" ca="1" si="9"/>
        <v>0</v>
      </c>
      <c r="N58" s="207">
        <f t="shared" ca="1" si="10"/>
        <v>0</v>
      </c>
    </row>
    <row r="59" spans="1:14" ht="18.75">
      <c r="A59" s="217" t="str">
        <f>'2_Maturité'!A59</f>
        <v>11.1</v>
      </c>
      <c r="B59" s="207">
        <f>'2_Maturité'!H59</f>
        <v>1</v>
      </c>
      <c r="C59" s="207" t="str">
        <f>'2_Maturité'!I59</f>
        <v>4: Mesuré</v>
      </c>
      <c r="D59" s="218" t="str">
        <f t="shared" si="0"/>
        <v>4</v>
      </c>
      <c r="E59" s="207">
        <f t="shared" ca="1" si="1"/>
        <v>0</v>
      </c>
      <c r="F59" s="207">
        <f t="shared" ca="1" si="2"/>
        <v>0</v>
      </c>
      <c r="G59" s="207">
        <f t="shared" ca="1" si="3"/>
        <v>1</v>
      </c>
      <c r="H59" s="207">
        <f t="shared" ca="1" si="4"/>
        <v>0</v>
      </c>
      <c r="I59" s="207">
        <f t="shared" ca="1" si="5"/>
        <v>0</v>
      </c>
      <c r="J59" s="207">
        <f t="shared" ca="1" si="6"/>
        <v>0</v>
      </c>
      <c r="K59" s="207">
        <f t="shared" ca="1" si="7"/>
        <v>0</v>
      </c>
      <c r="L59" s="207">
        <f t="shared" ca="1" si="8"/>
        <v>4</v>
      </c>
      <c r="M59" s="207">
        <f t="shared" ca="1" si="9"/>
        <v>0</v>
      </c>
      <c r="N59" s="207">
        <f t="shared" ca="1" si="10"/>
        <v>0</v>
      </c>
    </row>
    <row r="60" spans="1:14" ht="18.75">
      <c r="A60" s="217" t="str">
        <f>'2_Maturité'!A60</f>
        <v>11.1.a</v>
      </c>
      <c r="B60" s="207">
        <f>'2_Maturité'!H60</f>
        <v>0</v>
      </c>
      <c r="C60" s="207">
        <f>'2_Maturité'!I60</f>
        <v>0</v>
      </c>
      <c r="D60" s="218" t="str">
        <f t="shared" si="0"/>
        <v>0</v>
      </c>
      <c r="E60" s="207">
        <f t="shared" ca="1" si="1"/>
        <v>0</v>
      </c>
      <c r="F60" s="207">
        <f t="shared" ca="1" si="2"/>
        <v>0</v>
      </c>
      <c r="G60" s="207">
        <f t="shared" ca="1" si="3"/>
        <v>0</v>
      </c>
      <c r="H60" s="207">
        <f t="shared" ca="1" si="4"/>
        <v>0</v>
      </c>
      <c r="I60" s="207">
        <f t="shared" ca="1" si="5"/>
        <v>0</v>
      </c>
      <c r="J60" s="207">
        <f t="shared" ca="1" si="6"/>
        <v>0</v>
      </c>
      <c r="K60" s="207">
        <f t="shared" ca="1" si="7"/>
        <v>0</v>
      </c>
      <c r="L60" s="207">
        <f t="shared" ca="1" si="8"/>
        <v>0</v>
      </c>
      <c r="M60" s="207">
        <f t="shared" ca="1" si="9"/>
        <v>0</v>
      </c>
      <c r="N60" s="207">
        <f t="shared" ca="1" si="10"/>
        <v>0</v>
      </c>
    </row>
    <row r="61" spans="1:14" ht="18.75">
      <c r="A61" s="217" t="str">
        <f>'2_Maturité'!A61</f>
        <v>11.2</v>
      </c>
      <c r="B61" s="207">
        <f>'2_Maturité'!H61</f>
        <v>1</v>
      </c>
      <c r="C61" s="207" t="str">
        <f>'2_Maturité'!I61</f>
        <v>4: Mesuré</v>
      </c>
      <c r="D61" s="218" t="str">
        <f t="shared" si="0"/>
        <v>4</v>
      </c>
      <c r="E61" s="207">
        <f t="shared" ca="1" si="1"/>
        <v>0</v>
      </c>
      <c r="F61" s="207">
        <f t="shared" ca="1" si="2"/>
        <v>0</v>
      </c>
      <c r="G61" s="207">
        <f t="shared" ca="1" si="3"/>
        <v>1</v>
      </c>
      <c r="H61" s="207">
        <f t="shared" ca="1" si="4"/>
        <v>0</v>
      </c>
      <c r="I61" s="207">
        <f t="shared" ca="1" si="5"/>
        <v>0</v>
      </c>
      <c r="J61" s="207">
        <f t="shared" ca="1" si="6"/>
        <v>0</v>
      </c>
      <c r="K61" s="207">
        <f t="shared" ca="1" si="7"/>
        <v>0</v>
      </c>
      <c r="L61" s="207">
        <f t="shared" ca="1" si="8"/>
        <v>4</v>
      </c>
      <c r="M61" s="207">
        <f t="shared" ca="1" si="9"/>
        <v>0</v>
      </c>
      <c r="N61" s="207">
        <f t="shared" ca="1" si="10"/>
        <v>0</v>
      </c>
    </row>
    <row r="62" spans="1:14" ht="18.75">
      <c r="A62" s="217" t="str">
        <f>'2_Maturité'!A62</f>
        <v>11.2.a</v>
      </c>
      <c r="B62" s="207">
        <f>'2_Maturité'!H62</f>
        <v>0</v>
      </c>
      <c r="C62" s="207">
        <f>'2_Maturité'!I62</f>
        <v>0</v>
      </c>
      <c r="D62" s="218" t="str">
        <f t="shared" si="0"/>
        <v>0</v>
      </c>
      <c r="E62" s="207">
        <f t="shared" ca="1" si="1"/>
        <v>0</v>
      </c>
      <c r="F62" s="207">
        <f t="shared" ca="1" si="2"/>
        <v>0</v>
      </c>
      <c r="G62" s="207">
        <f t="shared" ca="1" si="3"/>
        <v>0</v>
      </c>
      <c r="H62" s="207">
        <f t="shared" ca="1" si="4"/>
        <v>0</v>
      </c>
      <c r="I62" s="207">
        <f t="shared" ca="1" si="5"/>
        <v>0</v>
      </c>
      <c r="J62" s="207">
        <f t="shared" ca="1" si="6"/>
        <v>0</v>
      </c>
      <c r="K62" s="207">
        <f t="shared" ca="1" si="7"/>
        <v>0</v>
      </c>
      <c r="L62" s="207">
        <f t="shared" ca="1" si="8"/>
        <v>0</v>
      </c>
      <c r="M62" s="207">
        <f t="shared" ca="1" si="9"/>
        <v>0</v>
      </c>
      <c r="N62" s="207">
        <f t="shared" ca="1" si="10"/>
        <v>0</v>
      </c>
    </row>
    <row r="63" spans="1:14" ht="18.75">
      <c r="A63" s="217" t="str">
        <f>'2_Maturité'!A63</f>
        <v>11.3</v>
      </c>
      <c r="B63" s="207">
        <f>'2_Maturité'!H63</f>
        <v>0</v>
      </c>
      <c r="C63" s="207" t="str">
        <f>'2_Maturité'!I63</f>
        <v>4: Mesuré</v>
      </c>
      <c r="D63" s="218" t="str">
        <f t="shared" si="0"/>
        <v>4</v>
      </c>
      <c r="E63" s="207">
        <f t="shared" ca="1" si="1"/>
        <v>0</v>
      </c>
      <c r="F63" s="207">
        <f t="shared" ca="1" si="2"/>
        <v>0</v>
      </c>
      <c r="G63" s="207">
        <f t="shared" ca="1" si="3"/>
        <v>0</v>
      </c>
      <c r="H63" s="207">
        <f t="shared" ca="1" si="4"/>
        <v>0</v>
      </c>
      <c r="I63" s="207">
        <f t="shared" ca="1" si="5"/>
        <v>0</v>
      </c>
      <c r="J63" s="207">
        <f t="shared" ca="1" si="6"/>
        <v>0</v>
      </c>
      <c r="K63" s="207">
        <f t="shared" ca="1" si="7"/>
        <v>0</v>
      </c>
      <c r="L63" s="207">
        <f t="shared" ca="1" si="8"/>
        <v>0</v>
      </c>
      <c r="M63" s="207">
        <f t="shared" ca="1" si="9"/>
        <v>0</v>
      </c>
      <c r="N63" s="207">
        <f t="shared" ca="1" si="10"/>
        <v>0</v>
      </c>
    </row>
    <row r="64" spans="1:14" ht="18.75">
      <c r="A64" s="217" t="str">
        <f>'2_Maturité'!A64</f>
        <v>11.3.a</v>
      </c>
      <c r="B64" s="207">
        <f>'2_Maturité'!H64</f>
        <v>0</v>
      </c>
      <c r="C64" s="207">
        <f>'2_Maturité'!I64</f>
        <v>0</v>
      </c>
      <c r="D64" s="218" t="str">
        <f t="shared" si="0"/>
        <v>0</v>
      </c>
      <c r="E64" s="207">
        <f t="shared" ca="1" si="1"/>
        <v>0</v>
      </c>
      <c r="F64" s="207">
        <f t="shared" ca="1" si="2"/>
        <v>0</v>
      </c>
      <c r="G64" s="207">
        <f t="shared" ca="1" si="3"/>
        <v>0</v>
      </c>
      <c r="H64" s="207">
        <f t="shared" ca="1" si="4"/>
        <v>0</v>
      </c>
      <c r="I64" s="207">
        <f t="shared" ca="1" si="5"/>
        <v>0</v>
      </c>
      <c r="J64" s="207">
        <f t="shared" ca="1" si="6"/>
        <v>0</v>
      </c>
      <c r="K64" s="207">
        <f t="shared" ca="1" si="7"/>
        <v>0</v>
      </c>
      <c r="L64" s="207">
        <f t="shared" ca="1" si="8"/>
        <v>0</v>
      </c>
      <c r="M64" s="207">
        <f t="shared" ca="1" si="9"/>
        <v>0</v>
      </c>
      <c r="N64" s="207">
        <f t="shared" ca="1" si="10"/>
        <v>0</v>
      </c>
    </row>
    <row r="65" spans="1:14" ht="18.75">
      <c r="A65" s="217" t="str">
        <f>'2_Maturité'!A65</f>
        <v>11.4</v>
      </c>
      <c r="B65" s="207">
        <f>'2_Maturité'!H65</f>
        <v>1</v>
      </c>
      <c r="C65" s="207" t="str">
        <f>'2_Maturité'!I65</f>
        <v>4: Mesuré</v>
      </c>
      <c r="D65" s="218" t="str">
        <f t="shared" si="0"/>
        <v>4</v>
      </c>
      <c r="E65" s="207">
        <f t="shared" ca="1" si="1"/>
        <v>1</v>
      </c>
      <c r="F65" s="207">
        <f t="shared" ca="1" si="2"/>
        <v>0</v>
      </c>
      <c r="G65" s="207">
        <f t="shared" ca="1" si="3"/>
        <v>1</v>
      </c>
      <c r="H65" s="207">
        <f t="shared" ca="1" si="4"/>
        <v>0</v>
      </c>
      <c r="I65" s="207">
        <f t="shared" ca="1" si="5"/>
        <v>0</v>
      </c>
      <c r="J65" s="207">
        <f t="shared" ca="1" si="6"/>
        <v>4</v>
      </c>
      <c r="K65" s="207">
        <f t="shared" ca="1" si="7"/>
        <v>0</v>
      </c>
      <c r="L65" s="207">
        <f t="shared" ca="1" si="8"/>
        <v>4</v>
      </c>
      <c r="M65" s="207">
        <f t="shared" ca="1" si="9"/>
        <v>0</v>
      </c>
      <c r="N65" s="207">
        <f t="shared" ca="1" si="10"/>
        <v>0</v>
      </c>
    </row>
    <row r="66" spans="1:14" ht="18.75">
      <c r="A66" s="217" t="str">
        <f>'2_Maturité'!A66</f>
        <v>11.4.a</v>
      </c>
      <c r="B66" s="207">
        <f>'2_Maturité'!H66</f>
        <v>0</v>
      </c>
      <c r="C66" s="207">
        <f>'2_Maturité'!I66</f>
        <v>0</v>
      </c>
      <c r="D66" s="218" t="str">
        <f t="shared" si="0"/>
        <v>0</v>
      </c>
      <c r="E66" s="207">
        <f t="shared" ca="1" si="1"/>
        <v>0</v>
      </c>
      <c r="F66" s="207">
        <f t="shared" ca="1" si="2"/>
        <v>0</v>
      </c>
      <c r="G66" s="207">
        <f t="shared" ca="1" si="3"/>
        <v>0</v>
      </c>
      <c r="H66" s="207">
        <f t="shared" ca="1" si="4"/>
        <v>0</v>
      </c>
      <c r="I66" s="207">
        <f t="shared" ca="1" si="5"/>
        <v>0</v>
      </c>
      <c r="J66" s="207">
        <f t="shared" ca="1" si="6"/>
        <v>0</v>
      </c>
      <c r="K66" s="207">
        <f t="shared" ca="1" si="7"/>
        <v>0</v>
      </c>
      <c r="L66" s="207">
        <f t="shared" ca="1" si="8"/>
        <v>0</v>
      </c>
      <c r="M66" s="207">
        <f t="shared" ca="1" si="9"/>
        <v>0</v>
      </c>
      <c r="N66" s="207">
        <f t="shared" ca="1" si="10"/>
        <v>0</v>
      </c>
    </row>
    <row r="67" spans="1:14" ht="18.75">
      <c r="A67" s="217">
        <f>'2_Maturité'!A67</f>
        <v>12</v>
      </c>
      <c r="B67" s="207">
        <f>'2_Maturité'!H67</f>
        <v>0</v>
      </c>
      <c r="C67" s="207">
        <f>'2_Maturité'!I67</f>
        <v>0</v>
      </c>
      <c r="D67" s="218" t="str">
        <f t="shared" si="0"/>
        <v>0</v>
      </c>
      <c r="E67" s="207">
        <f t="shared" ca="1" si="1"/>
        <v>0</v>
      </c>
      <c r="F67" s="207">
        <f t="shared" ca="1" si="2"/>
        <v>0</v>
      </c>
      <c r="G67" s="207">
        <f t="shared" ca="1" si="3"/>
        <v>0</v>
      </c>
      <c r="H67" s="207">
        <f t="shared" ca="1" si="4"/>
        <v>0</v>
      </c>
      <c r="I67" s="207">
        <f t="shared" ca="1" si="5"/>
        <v>0</v>
      </c>
      <c r="J67" s="207">
        <f t="shared" ca="1" si="6"/>
        <v>0</v>
      </c>
      <c r="K67" s="207">
        <f t="shared" ca="1" si="7"/>
        <v>0</v>
      </c>
      <c r="L67" s="207">
        <f t="shared" ca="1" si="8"/>
        <v>0</v>
      </c>
      <c r="M67" s="207">
        <f t="shared" ca="1" si="9"/>
        <v>0</v>
      </c>
      <c r="N67" s="207">
        <f t="shared" ca="1" si="10"/>
        <v>0</v>
      </c>
    </row>
    <row r="68" spans="1:14" ht="18.75">
      <c r="A68" s="217" t="str">
        <f>'2_Maturité'!A68</f>
        <v>12.1</v>
      </c>
      <c r="B68" s="207">
        <f>'2_Maturité'!H68</f>
        <v>1</v>
      </c>
      <c r="C68" s="207" t="str">
        <f>'2_Maturité'!I68</f>
        <v>4: Mesuré</v>
      </c>
      <c r="D68" s="218" t="str">
        <f t="shared" si="0"/>
        <v>4</v>
      </c>
      <c r="E68" s="207">
        <f t="shared" ca="1" si="1"/>
        <v>0</v>
      </c>
      <c r="F68" s="207">
        <f t="shared" ca="1" si="2"/>
        <v>0</v>
      </c>
      <c r="G68" s="207">
        <f t="shared" ca="1" si="3"/>
        <v>1</v>
      </c>
      <c r="H68" s="207">
        <f t="shared" ca="1" si="4"/>
        <v>0</v>
      </c>
      <c r="I68" s="207">
        <f t="shared" ca="1" si="5"/>
        <v>0</v>
      </c>
      <c r="J68" s="207">
        <f t="shared" ca="1" si="6"/>
        <v>0</v>
      </c>
      <c r="K68" s="207">
        <f t="shared" ca="1" si="7"/>
        <v>0</v>
      </c>
      <c r="L68" s="207">
        <f t="shared" ca="1" si="8"/>
        <v>4</v>
      </c>
      <c r="M68" s="207">
        <f t="shared" ca="1" si="9"/>
        <v>0</v>
      </c>
      <c r="N68" s="207">
        <f t="shared" ca="1" si="10"/>
        <v>0</v>
      </c>
    </row>
    <row r="69" spans="1:14" ht="18.75">
      <c r="A69" s="217" t="str">
        <f>'2_Maturité'!A69</f>
        <v>12.2</v>
      </c>
      <c r="B69" s="207">
        <f>'2_Maturité'!H69</f>
        <v>1</v>
      </c>
      <c r="C69" s="207" t="str">
        <f>'2_Maturité'!I69</f>
        <v>4: Mesuré</v>
      </c>
      <c r="D69" s="218" t="str">
        <f t="shared" si="0"/>
        <v>4</v>
      </c>
      <c r="E69" s="207">
        <f t="shared" ca="1" si="1"/>
        <v>0</v>
      </c>
      <c r="F69" s="207">
        <f t="shared" ca="1" si="2"/>
        <v>0</v>
      </c>
      <c r="G69" s="207">
        <f t="shared" ca="1" si="3"/>
        <v>1</v>
      </c>
      <c r="H69" s="207">
        <f t="shared" ca="1" si="4"/>
        <v>0</v>
      </c>
      <c r="I69" s="207">
        <f t="shared" ca="1" si="5"/>
        <v>1</v>
      </c>
      <c r="J69" s="207">
        <f t="shared" ca="1" si="6"/>
        <v>0</v>
      </c>
      <c r="K69" s="207">
        <f t="shared" ca="1" si="7"/>
        <v>0</v>
      </c>
      <c r="L69" s="207">
        <f t="shared" ca="1" si="8"/>
        <v>4</v>
      </c>
      <c r="M69" s="207">
        <f t="shared" ca="1" si="9"/>
        <v>0</v>
      </c>
      <c r="N69" s="207">
        <f t="shared" ca="1" si="10"/>
        <v>4</v>
      </c>
    </row>
    <row r="70" spans="1:14" ht="18.75">
      <c r="A70" s="217" t="str">
        <f>'2_Maturité'!A70</f>
        <v>12.2.a</v>
      </c>
      <c r="B70" s="207">
        <f>'2_Maturité'!H70</f>
        <v>0</v>
      </c>
      <c r="C70" s="207">
        <f>'2_Maturité'!I70</f>
        <v>0</v>
      </c>
      <c r="D70" s="218" t="str">
        <f t="shared" ref="D70:D121" si="11">LEFT(C70,1)</f>
        <v>0</v>
      </c>
      <c r="E70" s="207">
        <f t="shared" ref="E70:E124" ca="1" si="12">INDIRECT("2_Maturité"&amp;"!L"&amp;ROW())*$B70</f>
        <v>0</v>
      </c>
      <c r="F70" s="207">
        <f t="shared" ref="F70:F124" ca="1" si="13">INDIRECT("2_Maturité"&amp;"!M"&amp;ROW())*$B70</f>
        <v>0</v>
      </c>
      <c r="G70" s="207">
        <f t="shared" ref="G70:G124" ca="1" si="14">INDIRECT("2_Maturité"&amp;"!N"&amp;ROW())*$B70</f>
        <v>0</v>
      </c>
      <c r="H70" s="207">
        <f t="shared" ref="H70:H124" ca="1" si="15">INDIRECT("2_Maturité"&amp;"!O"&amp;ROW())*$B70</f>
        <v>0</v>
      </c>
      <c r="I70" s="207">
        <f t="shared" ref="I70:I124" ca="1" si="16">INDIRECT("2_Maturité"&amp;"!P"&amp;ROW())*$B70</f>
        <v>0</v>
      </c>
      <c r="J70" s="207">
        <f t="shared" ref="J70:J124" ca="1" si="17">E70*$D70</f>
        <v>0</v>
      </c>
      <c r="K70" s="207">
        <f t="shared" ref="K70:K124" ca="1" si="18">F70*$D70</f>
        <v>0</v>
      </c>
      <c r="L70" s="207">
        <f t="shared" ref="L70:L124" ca="1" si="19">G70*$D70</f>
        <v>0</v>
      </c>
      <c r="M70" s="207">
        <f t="shared" ref="M70:M124" ca="1" si="20">H70*$D70</f>
        <v>0</v>
      </c>
      <c r="N70" s="207">
        <f t="shared" ref="N70:N124" ca="1" si="21">I70*$D70</f>
        <v>0</v>
      </c>
    </row>
    <row r="71" spans="1:14" ht="18.75">
      <c r="A71" s="217" t="str">
        <f>'2_Maturité'!A71</f>
        <v>12.2.b</v>
      </c>
      <c r="B71" s="207">
        <f>'2_Maturité'!H71</f>
        <v>0</v>
      </c>
      <c r="C71" s="207">
        <f>'2_Maturité'!I71</f>
        <v>0</v>
      </c>
      <c r="D71" s="218" t="str">
        <f t="shared" si="11"/>
        <v>0</v>
      </c>
      <c r="E71" s="207">
        <f t="shared" ca="1" si="12"/>
        <v>0</v>
      </c>
      <c r="F71" s="207">
        <f t="shared" ca="1" si="13"/>
        <v>0</v>
      </c>
      <c r="G71" s="207">
        <f t="shared" ca="1" si="14"/>
        <v>0</v>
      </c>
      <c r="H71" s="207">
        <f t="shared" ca="1" si="15"/>
        <v>0</v>
      </c>
      <c r="I71" s="207">
        <f t="shared" ca="1" si="16"/>
        <v>0</v>
      </c>
      <c r="J71" s="207">
        <f t="shared" ca="1" si="17"/>
        <v>0</v>
      </c>
      <c r="K71" s="207">
        <f t="shared" ca="1" si="18"/>
        <v>0</v>
      </c>
      <c r="L71" s="207">
        <f t="shared" ca="1" si="19"/>
        <v>0</v>
      </c>
      <c r="M71" s="207">
        <f t="shared" ca="1" si="20"/>
        <v>0</v>
      </c>
      <c r="N71" s="207">
        <f t="shared" ca="1" si="21"/>
        <v>0</v>
      </c>
    </row>
    <row r="72" spans="1:14" ht="18.75">
      <c r="A72" s="217" t="str">
        <f>'2_Maturité'!A72</f>
        <v>12.3</v>
      </c>
      <c r="B72" s="207">
        <f>'2_Maturité'!H72</f>
        <v>0</v>
      </c>
      <c r="C72" s="207" t="str">
        <f>'2_Maturité'!I72</f>
        <v>1: Initial</v>
      </c>
      <c r="D72" s="218" t="str">
        <f t="shared" si="11"/>
        <v>1</v>
      </c>
      <c r="E72" s="207">
        <f t="shared" ca="1" si="12"/>
        <v>0</v>
      </c>
      <c r="F72" s="207">
        <f t="shared" ca="1" si="13"/>
        <v>0</v>
      </c>
      <c r="G72" s="207">
        <f t="shared" ca="1" si="14"/>
        <v>0</v>
      </c>
      <c r="H72" s="207">
        <f t="shared" ca="1" si="15"/>
        <v>0</v>
      </c>
      <c r="I72" s="207">
        <f t="shared" ca="1" si="16"/>
        <v>0</v>
      </c>
      <c r="J72" s="207">
        <f t="shared" ca="1" si="17"/>
        <v>0</v>
      </c>
      <c r="K72" s="207">
        <f t="shared" ca="1" si="18"/>
        <v>0</v>
      </c>
      <c r="L72" s="207">
        <f t="shared" ca="1" si="19"/>
        <v>0</v>
      </c>
      <c r="M72" s="207">
        <f t="shared" ca="1" si="20"/>
        <v>0</v>
      </c>
      <c r="N72" s="207">
        <f t="shared" ca="1" si="21"/>
        <v>0</v>
      </c>
    </row>
    <row r="73" spans="1:14" ht="18.75">
      <c r="A73" s="217" t="str">
        <f>'2_Maturité'!A73</f>
        <v>12.4</v>
      </c>
      <c r="B73" s="207">
        <f>'2_Maturité'!H73</f>
        <v>1</v>
      </c>
      <c r="C73" s="207" t="str">
        <f>'2_Maturité'!I73</f>
        <v>3: Défini</v>
      </c>
      <c r="D73" s="218" t="str">
        <f t="shared" si="11"/>
        <v>3</v>
      </c>
      <c r="E73" s="207">
        <f t="shared" ca="1" si="12"/>
        <v>0</v>
      </c>
      <c r="F73" s="207">
        <f t="shared" ca="1" si="13"/>
        <v>0</v>
      </c>
      <c r="G73" s="207">
        <f t="shared" ca="1" si="14"/>
        <v>1</v>
      </c>
      <c r="H73" s="207">
        <f t="shared" ca="1" si="15"/>
        <v>0</v>
      </c>
      <c r="I73" s="207">
        <f t="shared" ca="1" si="16"/>
        <v>0</v>
      </c>
      <c r="J73" s="207">
        <f t="shared" ca="1" si="17"/>
        <v>0</v>
      </c>
      <c r="K73" s="207">
        <f t="shared" ca="1" si="18"/>
        <v>0</v>
      </c>
      <c r="L73" s="207">
        <f t="shared" ca="1" si="19"/>
        <v>3</v>
      </c>
      <c r="M73" s="207">
        <f t="shared" ca="1" si="20"/>
        <v>0</v>
      </c>
      <c r="N73" s="207">
        <f t="shared" ca="1" si="21"/>
        <v>0</v>
      </c>
    </row>
    <row r="74" spans="1:14" ht="18.75">
      <c r="A74" s="217" t="str">
        <f>'2_Maturité'!A74</f>
        <v>12.5</v>
      </c>
      <c r="B74" s="207">
        <f>'2_Maturité'!H74</f>
        <v>1</v>
      </c>
      <c r="C74" s="207" t="str">
        <f>'2_Maturité'!I74</f>
        <v>0: Inexistant</v>
      </c>
      <c r="D74" s="218" t="str">
        <f t="shared" si="11"/>
        <v>0</v>
      </c>
      <c r="E74" s="207">
        <f t="shared" ca="1" si="12"/>
        <v>0</v>
      </c>
      <c r="F74" s="207">
        <f t="shared" ca="1" si="13"/>
        <v>0</v>
      </c>
      <c r="G74" s="207">
        <f t="shared" ca="1" si="14"/>
        <v>1</v>
      </c>
      <c r="H74" s="207">
        <f t="shared" ca="1" si="15"/>
        <v>0</v>
      </c>
      <c r="I74" s="207">
        <f t="shared" ca="1" si="16"/>
        <v>0</v>
      </c>
      <c r="J74" s="207">
        <f t="shared" ca="1" si="17"/>
        <v>0</v>
      </c>
      <c r="K74" s="207">
        <f t="shared" ca="1" si="18"/>
        <v>0</v>
      </c>
      <c r="L74" s="207">
        <f t="shared" ca="1" si="19"/>
        <v>0</v>
      </c>
      <c r="M74" s="207">
        <f t="shared" ca="1" si="20"/>
        <v>0</v>
      </c>
      <c r="N74" s="207">
        <f t="shared" ca="1" si="21"/>
        <v>0</v>
      </c>
    </row>
    <row r="75" spans="1:14" ht="18.75">
      <c r="A75" s="217" t="str">
        <f>'2_Maturité'!A75</f>
        <v>12.5.a</v>
      </c>
      <c r="B75" s="207">
        <f>'2_Maturité'!H75</f>
        <v>0</v>
      </c>
      <c r="C75" s="207">
        <f>'2_Maturité'!I75</f>
        <v>0</v>
      </c>
      <c r="D75" s="218" t="str">
        <f t="shared" si="11"/>
        <v>0</v>
      </c>
      <c r="E75" s="207">
        <f t="shared" ca="1" si="12"/>
        <v>0</v>
      </c>
      <c r="F75" s="207">
        <f t="shared" ca="1" si="13"/>
        <v>0</v>
      </c>
      <c r="G75" s="207">
        <f t="shared" ca="1" si="14"/>
        <v>0</v>
      </c>
      <c r="H75" s="207">
        <f t="shared" ca="1" si="15"/>
        <v>0</v>
      </c>
      <c r="I75" s="207">
        <f t="shared" ca="1" si="16"/>
        <v>0</v>
      </c>
      <c r="J75" s="207">
        <f t="shared" ca="1" si="17"/>
        <v>0</v>
      </c>
      <c r="K75" s="207">
        <f t="shared" ca="1" si="18"/>
        <v>0</v>
      </c>
      <c r="L75" s="207">
        <f t="shared" ca="1" si="19"/>
        <v>0</v>
      </c>
      <c r="M75" s="207">
        <f t="shared" ca="1" si="20"/>
        <v>0</v>
      </c>
      <c r="N75" s="207">
        <f t="shared" ca="1" si="21"/>
        <v>0</v>
      </c>
    </row>
    <row r="76" spans="1:14" ht="18.75">
      <c r="A76" s="217" t="str">
        <f>'2_Maturité'!A76</f>
        <v>12.5.b</v>
      </c>
      <c r="B76" s="207">
        <f>'2_Maturité'!H76</f>
        <v>0</v>
      </c>
      <c r="C76" s="207">
        <f>'2_Maturité'!I76</f>
        <v>0</v>
      </c>
      <c r="D76" s="218" t="str">
        <f t="shared" si="11"/>
        <v>0</v>
      </c>
      <c r="E76" s="207">
        <f t="shared" ca="1" si="12"/>
        <v>0</v>
      </c>
      <c r="F76" s="207">
        <f t="shared" ca="1" si="13"/>
        <v>0</v>
      </c>
      <c r="G76" s="207">
        <f t="shared" ca="1" si="14"/>
        <v>0</v>
      </c>
      <c r="H76" s="207">
        <f t="shared" ca="1" si="15"/>
        <v>0</v>
      </c>
      <c r="I76" s="207">
        <f t="shared" ca="1" si="16"/>
        <v>0</v>
      </c>
      <c r="J76" s="207">
        <f t="shared" ca="1" si="17"/>
        <v>0</v>
      </c>
      <c r="K76" s="207">
        <f t="shared" ca="1" si="18"/>
        <v>0</v>
      </c>
      <c r="L76" s="207">
        <f t="shared" ca="1" si="19"/>
        <v>0</v>
      </c>
      <c r="M76" s="207">
        <f t="shared" ca="1" si="20"/>
        <v>0</v>
      </c>
      <c r="N76" s="207">
        <f t="shared" ca="1" si="21"/>
        <v>0</v>
      </c>
    </row>
    <row r="77" spans="1:14" ht="18.75">
      <c r="A77" s="217" t="str">
        <f>'2_Maturité'!A77</f>
        <v>12.6</v>
      </c>
      <c r="B77" s="207">
        <f>'2_Maturité'!H77</f>
        <v>1</v>
      </c>
      <c r="C77" s="207" t="str">
        <f>'2_Maturité'!I77</f>
        <v>1: Initial</v>
      </c>
      <c r="D77" s="218" t="str">
        <f t="shared" si="11"/>
        <v>1</v>
      </c>
      <c r="E77" s="207">
        <f t="shared" ca="1" si="12"/>
        <v>0</v>
      </c>
      <c r="F77" s="207">
        <f t="shared" ca="1" si="13"/>
        <v>0</v>
      </c>
      <c r="G77" s="207">
        <f t="shared" ca="1" si="14"/>
        <v>0</v>
      </c>
      <c r="H77" s="207">
        <f t="shared" ca="1" si="15"/>
        <v>1</v>
      </c>
      <c r="I77" s="207">
        <f t="shared" ca="1" si="16"/>
        <v>0</v>
      </c>
      <c r="J77" s="207">
        <f t="shared" ca="1" si="17"/>
        <v>0</v>
      </c>
      <c r="K77" s="207">
        <f t="shared" ca="1" si="18"/>
        <v>0</v>
      </c>
      <c r="L77" s="207">
        <f t="shared" ca="1" si="19"/>
        <v>0</v>
      </c>
      <c r="M77" s="207">
        <f t="shared" ca="1" si="20"/>
        <v>1</v>
      </c>
      <c r="N77" s="207">
        <f t="shared" ca="1" si="21"/>
        <v>0</v>
      </c>
    </row>
    <row r="78" spans="1:14" ht="18.75">
      <c r="A78" s="217" t="str">
        <f>'2_Maturité'!A78</f>
        <v>12.6.a</v>
      </c>
      <c r="B78" s="207">
        <f>'2_Maturité'!H78</f>
        <v>0</v>
      </c>
      <c r="C78" s="207">
        <f>'2_Maturité'!I78</f>
        <v>0</v>
      </c>
      <c r="D78" s="218" t="str">
        <f t="shared" si="11"/>
        <v>0</v>
      </c>
      <c r="E78" s="207">
        <f t="shared" ca="1" si="12"/>
        <v>0</v>
      </c>
      <c r="F78" s="207">
        <f t="shared" ca="1" si="13"/>
        <v>0</v>
      </c>
      <c r="G78" s="207">
        <f t="shared" ca="1" si="14"/>
        <v>0</v>
      </c>
      <c r="H78" s="207">
        <f t="shared" ca="1" si="15"/>
        <v>0</v>
      </c>
      <c r="I78" s="207">
        <f t="shared" ca="1" si="16"/>
        <v>0</v>
      </c>
      <c r="J78" s="207">
        <f t="shared" ca="1" si="17"/>
        <v>0</v>
      </c>
      <c r="K78" s="207">
        <f t="shared" ca="1" si="18"/>
        <v>0</v>
      </c>
      <c r="L78" s="207">
        <f t="shared" ca="1" si="19"/>
        <v>0</v>
      </c>
      <c r="M78" s="207">
        <f t="shared" ca="1" si="20"/>
        <v>0</v>
      </c>
      <c r="N78" s="207">
        <f t="shared" ca="1" si="21"/>
        <v>0</v>
      </c>
    </row>
    <row r="79" spans="1:14" ht="18.75">
      <c r="A79" s="217" t="str">
        <f>'2_Maturité'!A79</f>
        <v>12.6.b</v>
      </c>
      <c r="B79" s="207">
        <f>'2_Maturité'!H79</f>
        <v>0</v>
      </c>
      <c r="C79" s="207">
        <f>'2_Maturité'!I79</f>
        <v>0</v>
      </c>
      <c r="D79" s="218" t="str">
        <f t="shared" si="11"/>
        <v>0</v>
      </c>
      <c r="E79" s="207">
        <f t="shared" ca="1" si="12"/>
        <v>0</v>
      </c>
      <c r="F79" s="207">
        <f t="shared" ca="1" si="13"/>
        <v>0</v>
      </c>
      <c r="G79" s="207">
        <f t="shared" ca="1" si="14"/>
        <v>0</v>
      </c>
      <c r="H79" s="207">
        <f t="shared" ca="1" si="15"/>
        <v>0</v>
      </c>
      <c r="I79" s="207">
        <f t="shared" ca="1" si="16"/>
        <v>0</v>
      </c>
      <c r="J79" s="207">
        <f t="shared" ca="1" si="17"/>
        <v>0</v>
      </c>
      <c r="K79" s="207">
        <f t="shared" ca="1" si="18"/>
        <v>0</v>
      </c>
      <c r="L79" s="207">
        <f t="shared" ca="1" si="19"/>
        <v>0</v>
      </c>
      <c r="M79" s="207">
        <f t="shared" ca="1" si="20"/>
        <v>0</v>
      </c>
      <c r="N79" s="207">
        <f t="shared" ca="1" si="21"/>
        <v>0</v>
      </c>
    </row>
    <row r="80" spans="1:14" ht="18.75">
      <c r="A80" s="217" t="str">
        <f>'2_Maturité'!A80</f>
        <v>12.6.c</v>
      </c>
      <c r="B80" s="207">
        <f>'2_Maturité'!H80</f>
        <v>0</v>
      </c>
      <c r="C80" s="207">
        <f>'2_Maturité'!I80</f>
        <v>0</v>
      </c>
      <c r="D80" s="218" t="str">
        <f t="shared" si="11"/>
        <v>0</v>
      </c>
      <c r="E80" s="207">
        <f t="shared" ca="1" si="12"/>
        <v>0</v>
      </c>
      <c r="F80" s="207">
        <f t="shared" ca="1" si="13"/>
        <v>0</v>
      </c>
      <c r="G80" s="207">
        <f t="shared" ca="1" si="14"/>
        <v>0</v>
      </c>
      <c r="H80" s="207">
        <f t="shared" ca="1" si="15"/>
        <v>0</v>
      </c>
      <c r="I80" s="207">
        <f t="shared" ca="1" si="16"/>
        <v>0</v>
      </c>
      <c r="J80" s="207">
        <f t="shared" ca="1" si="17"/>
        <v>0</v>
      </c>
      <c r="K80" s="207">
        <f t="shared" ca="1" si="18"/>
        <v>0</v>
      </c>
      <c r="L80" s="207">
        <f t="shared" ca="1" si="19"/>
        <v>0</v>
      </c>
      <c r="M80" s="207">
        <f t="shared" ca="1" si="20"/>
        <v>0</v>
      </c>
      <c r="N80" s="207">
        <f t="shared" ca="1" si="21"/>
        <v>0</v>
      </c>
    </row>
    <row r="81" spans="1:14" ht="18.75">
      <c r="A81" s="217" t="str">
        <f>'2_Maturité'!A81</f>
        <v>12.6.d</v>
      </c>
      <c r="B81" s="207">
        <f>'2_Maturité'!H81</f>
        <v>0</v>
      </c>
      <c r="C81" s="207">
        <f>'2_Maturité'!I81</f>
        <v>0</v>
      </c>
      <c r="D81" s="218" t="str">
        <f t="shared" si="11"/>
        <v>0</v>
      </c>
      <c r="E81" s="207">
        <f t="shared" ca="1" si="12"/>
        <v>0</v>
      </c>
      <c r="F81" s="207">
        <f t="shared" ca="1" si="13"/>
        <v>0</v>
      </c>
      <c r="G81" s="207">
        <f t="shared" ca="1" si="14"/>
        <v>0</v>
      </c>
      <c r="H81" s="207">
        <f t="shared" ca="1" si="15"/>
        <v>0</v>
      </c>
      <c r="I81" s="207">
        <f t="shared" ca="1" si="16"/>
        <v>0</v>
      </c>
      <c r="J81" s="207">
        <f t="shared" ca="1" si="17"/>
        <v>0</v>
      </c>
      <c r="K81" s="207">
        <f t="shared" ca="1" si="18"/>
        <v>0</v>
      </c>
      <c r="L81" s="207">
        <f t="shared" ca="1" si="19"/>
        <v>0</v>
      </c>
      <c r="M81" s="207">
        <f t="shared" ca="1" si="20"/>
        <v>0</v>
      </c>
      <c r="N81" s="207">
        <f t="shared" ca="1" si="21"/>
        <v>0</v>
      </c>
    </row>
    <row r="82" spans="1:14" ht="18.75">
      <c r="A82" s="217" t="str">
        <f>'2_Maturité'!A82</f>
        <v>12.7</v>
      </c>
      <c r="B82" s="207">
        <f>'2_Maturité'!H82</f>
        <v>1</v>
      </c>
      <c r="C82" s="207" t="str">
        <f>'2_Maturité'!I82</f>
        <v>3: Défini</v>
      </c>
      <c r="D82" s="218" t="str">
        <f t="shared" si="11"/>
        <v>3</v>
      </c>
      <c r="E82" s="207">
        <f t="shared" ca="1" si="12"/>
        <v>0</v>
      </c>
      <c r="F82" s="207">
        <f t="shared" ca="1" si="13"/>
        <v>0</v>
      </c>
      <c r="G82" s="207">
        <f t="shared" ca="1" si="14"/>
        <v>1</v>
      </c>
      <c r="H82" s="207">
        <f t="shared" ca="1" si="15"/>
        <v>0</v>
      </c>
      <c r="I82" s="207">
        <f t="shared" ca="1" si="16"/>
        <v>1</v>
      </c>
      <c r="J82" s="207">
        <f t="shared" ca="1" si="17"/>
        <v>0</v>
      </c>
      <c r="K82" s="207">
        <f t="shared" ca="1" si="18"/>
        <v>0</v>
      </c>
      <c r="L82" s="207">
        <f t="shared" ca="1" si="19"/>
        <v>3</v>
      </c>
      <c r="M82" s="207">
        <f t="shared" ca="1" si="20"/>
        <v>0</v>
      </c>
      <c r="N82" s="207">
        <f t="shared" ca="1" si="21"/>
        <v>3</v>
      </c>
    </row>
    <row r="83" spans="1:14" ht="18.75">
      <c r="A83" s="217" t="str">
        <f>'2_Maturité'!A83</f>
        <v>12.8</v>
      </c>
      <c r="B83" s="207">
        <f>'2_Maturité'!H83</f>
        <v>1</v>
      </c>
      <c r="C83" s="207" t="str">
        <f>'2_Maturité'!I83</f>
        <v>2: Reproductible</v>
      </c>
      <c r="D83" s="218" t="str">
        <f t="shared" si="11"/>
        <v>2</v>
      </c>
      <c r="E83" s="207">
        <f t="shared" ca="1" si="12"/>
        <v>0</v>
      </c>
      <c r="F83" s="207">
        <f t="shared" ca="1" si="13"/>
        <v>0</v>
      </c>
      <c r="G83" s="207">
        <f t="shared" ca="1" si="14"/>
        <v>1</v>
      </c>
      <c r="H83" s="207">
        <f t="shared" ca="1" si="15"/>
        <v>0</v>
      </c>
      <c r="I83" s="207">
        <f t="shared" ca="1" si="16"/>
        <v>0</v>
      </c>
      <c r="J83" s="207">
        <f t="shared" ca="1" si="17"/>
        <v>0</v>
      </c>
      <c r="K83" s="207">
        <f t="shared" ca="1" si="18"/>
        <v>0</v>
      </c>
      <c r="L83" s="207">
        <f t="shared" ca="1" si="19"/>
        <v>2</v>
      </c>
      <c r="M83" s="207">
        <f t="shared" ca="1" si="20"/>
        <v>0</v>
      </c>
      <c r="N83" s="207">
        <f t="shared" ca="1" si="21"/>
        <v>0</v>
      </c>
    </row>
    <row r="84" spans="1:14" ht="18.75">
      <c r="A84" s="217" t="str">
        <f>'2_Maturité'!A84</f>
        <v>12.9</v>
      </c>
      <c r="B84" s="207">
        <f>'2_Maturité'!H84</f>
        <v>0</v>
      </c>
      <c r="C84" s="207" t="str">
        <f>'2_Maturité'!I84</f>
        <v>1: Initial</v>
      </c>
      <c r="D84" s="218" t="str">
        <f t="shared" si="11"/>
        <v>1</v>
      </c>
      <c r="E84" s="207">
        <f t="shared" ca="1" si="12"/>
        <v>0</v>
      </c>
      <c r="F84" s="207">
        <f t="shared" ca="1" si="13"/>
        <v>0</v>
      </c>
      <c r="G84" s="207">
        <f t="shared" ca="1" si="14"/>
        <v>0</v>
      </c>
      <c r="H84" s="207">
        <f t="shared" ca="1" si="15"/>
        <v>0</v>
      </c>
      <c r="I84" s="207">
        <f t="shared" ca="1" si="16"/>
        <v>0</v>
      </c>
      <c r="J84" s="207">
        <f t="shared" ca="1" si="17"/>
        <v>0</v>
      </c>
      <c r="K84" s="207">
        <f t="shared" ca="1" si="18"/>
        <v>0</v>
      </c>
      <c r="L84" s="207">
        <f t="shared" ca="1" si="19"/>
        <v>0</v>
      </c>
      <c r="M84" s="207">
        <f t="shared" ca="1" si="20"/>
        <v>0</v>
      </c>
      <c r="N84" s="207">
        <f t="shared" ca="1" si="21"/>
        <v>0</v>
      </c>
    </row>
    <row r="85" spans="1:14" ht="18.75">
      <c r="A85" s="217">
        <f>'2_Maturité'!A85</f>
        <v>13</v>
      </c>
      <c r="B85" s="207">
        <f>'2_Maturité'!H85</f>
        <v>0</v>
      </c>
      <c r="C85" s="207">
        <f>'2_Maturité'!I85</f>
        <v>0</v>
      </c>
      <c r="D85" s="218" t="str">
        <f t="shared" si="11"/>
        <v>0</v>
      </c>
      <c r="E85" s="207">
        <f t="shared" ca="1" si="12"/>
        <v>0</v>
      </c>
      <c r="F85" s="207">
        <f t="shared" ca="1" si="13"/>
        <v>0</v>
      </c>
      <c r="G85" s="207">
        <f t="shared" ca="1" si="14"/>
        <v>0</v>
      </c>
      <c r="H85" s="207">
        <f t="shared" ca="1" si="15"/>
        <v>0</v>
      </c>
      <c r="I85" s="207">
        <f t="shared" ca="1" si="16"/>
        <v>0</v>
      </c>
      <c r="J85" s="207">
        <f t="shared" ca="1" si="17"/>
        <v>0</v>
      </c>
      <c r="K85" s="207">
        <f t="shared" ca="1" si="18"/>
        <v>0</v>
      </c>
      <c r="L85" s="207">
        <f t="shared" ca="1" si="19"/>
        <v>0</v>
      </c>
      <c r="M85" s="207">
        <f t="shared" ca="1" si="20"/>
        <v>0</v>
      </c>
      <c r="N85" s="207">
        <f t="shared" ca="1" si="21"/>
        <v>0</v>
      </c>
    </row>
    <row r="86" spans="1:14" ht="18.75">
      <c r="A86" s="217" t="str">
        <f>'2_Maturité'!A86</f>
        <v>13.1</v>
      </c>
      <c r="B86" s="207">
        <f>'2_Maturité'!H86</f>
        <v>1</v>
      </c>
      <c r="C86" s="207" t="str">
        <f>'2_Maturité'!I86</f>
        <v>2: Reproductible</v>
      </c>
      <c r="D86" s="218" t="str">
        <f t="shared" si="11"/>
        <v>2</v>
      </c>
      <c r="E86" s="207">
        <f t="shared" ca="1" si="12"/>
        <v>0</v>
      </c>
      <c r="F86" s="207">
        <f t="shared" ca="1" si="13"/>
        <v>0</v>
      </c>
      <c r="G86" s="207">
        <f t="shared" ca="1" si="14"/>
        <v>1</v>
      </c>
      <c r="H86" s="207">
        <f t="shared" ca="1" si="15"/>
        <v>0</v>
      </c>
      <c r="I86" s="207">
        <f t="shared" ca="1" si="16"/>
        <v>1</v>
      </c>
      <c r="J86" s="207">
        <f t="shared" ca="1" si="17"/>
        <v>0</v>
      </c>
      <c r="K86" s="207">
        <f t="shared" ca="1" si="18"/>
        <v>0</v>
      </c>
      <c r="L86" s="207">
        <f t="shared" ca="1" si="19"/>
        <v>2</v>
      </c>
      <c r="M86" s="207">
        <f t="shared" ca="1" si="20"/>
        <v>0</v>
      </c>
      <c r="N86" s="207">
        <f t="shared" ca="1" si="21"/>
        <v>2</v>
      </c>
    </row>
    <row r="87" spans="1:14" ht="18.75">
      <c r="A87" s="217" t="str">
        <f>'2_Maturité'!A87</f>
        <v>13.1.a</v>
      </c>
      <c r="B87" s="207">
        <f>'2_Maturité'!H87</f>
        <v>0</v>
      </c>
      <c r="C87" s="207">
        <f>'2_Maturité'!I87</f>
        <v>0</v>
      </c>
      <c r="D87" s="218" t="str">
        <f t="shared" si="11"/>
        <v>0</v>
      </c>
      <c r="E87" s="207">
        <f t="shared" ca="1" si="12"/>
        <v>0</v>
      </c>
      <c r="F87" s="207">
        <f t="shared" ca="1" si="13"/>
        <v>0</v>
      </c>
      <c r="G87" s="207">
        <f t="shared" ca="1" si="14"/>
        <v>0</v>
      </c>
      <c r="H87" s="207">
        <f t="shared" ca="1" si="15"/>
        <v>0</v>
      </c>
      <c r="I87" s="207">
        <f t="shared" ca="1" si="16"/>
        <v>0</v>
      </c>
      <c r="J87" s="207">
        <f t="shared" ca="1" si="17"/>
        <v>0</v>
      </c>
      <c r="K87" s="207">
        <f t="shared" ca="1" si="18"/>
        <v>0</v>
      </c>
      <c r="L87" s="207">
        <f t="shared" ca="1" si="19"/>
        <v>0</v>
      </c>
      <c r="M87" s="207">
        <f t="shared" ca="1" si="20"/>
        <v>0</v>
      </c>
      <c r="N87" s="207">
        <f t="shared" ca="1" si="21"/>
        <v>0</v>
      </c>
    </row>
    <row r="88" spans="1:14" ht="18.75">
      <c r="A88" s="217" t="str">
        <f>'2_Maturité'!A88</f>
        <v>13.2</v>
      </c>
      <c r="B88" s="207">
        <f>'2_Maturité'!H88</f>
        <v>0</v>
      </c>
      <c r="C88" s="207" t="str">
        <f>'2_Maturité'!I88</f>
        <v>1: Initial</v>
      </c>
      <c r="D88" s="218" t="str">
        <f t="shared" si="11"/>
        <v>1</v>
      </c>
      <c r="E88" s="207">
        <f t="shared" ca="1" si="12"/>
        <v>0</v>
      </c>
      <c r="F88" s="207">
        <f t="shared" ca="1" si="13"/>
        <v>0</v>
      </c>
      <c r="G88" s="207">
        <f t="shared" ca="1" si="14"/>
        <v>0</v>
      </c>
      <c r="H88" s="207">
        <f t="shared" ca="1" si="15"/>
        <v>0</v>
      </c>
      <c r="I88" s="207">
        <f t="shared" ca="1" si="16"/>
        <v>0</v>
      </c>
      <c r="J88" s="207">
        <f t="shared" ca="1" si="17"/>
        <v>0</v>
      </c>
      <c r="K88" s="207">
        <f t="shared" ca="1" si="18"/>
        <v>0</v>
      </c>
      <c r="L88" s="207">
        <f t="shared" ca="1" si="19"/>
        <v>0</v>
      </c>
      <c r="M88" s="207">
        <f t="shared" ca="1" si="20"/>
        <v>0</v>
      </c>
      <c r="N88" s="207">
        <f t="shared" ca="1" si="21"/>
        <v>0</v>
      </c>
    </row>
    <row r="89" spans="1:14" ht="18.75">
      <c r="A89" s="217" t="str">
        <f>'2_Maturité'!A89</f>
        <v>13.3</v>
      </c>
      <c r="B89" s="207">
        <f>'2_Maturité'!H89</f>
        <v>0</v>
      </c>
      <c r="C89" s="207" t="str">
        <f>'2_Maturité'!I89</f>
        <v>1: Initial</v>
      </c>
      <c r="D89" s="218" t="str">
        <f t="shared" si="11"/>
        <v>1</v>
      </c>
      <c r="E89" s="207">
        <f t="shared" ca="1" si="12"/>
        <v>0</v>
      </c>
      <c r="F89" s="207">
        <f t="shared" ca="1" si="13"/>
        <v>0</v>
      </c>
      <c r="G89" s="207">
        <f t="shared" ca="1" si="14"/>
        <v>0</v>
      </c>
      <c r="H89" s="207">
        <f t="shared" ca="1" si="15"/>
        <v>0</v>
      </c>
      <c r="I89" s="207">
        <f t="shared" ca="1" si="16"/>
        <v>0</v>
      </c>
      <c r="J89" s="207">
        <f t="shared" ca="1" si="17"/>
        <v>0</v>
      </c>
      <c r="K89" s="207">
        <f t="shared" ca="1" si="18"/>
        <v>0</v>
      </c>
      <c r="L89" s="207">
        <f t="shared" ca="1" si="19"/>
        <v>0</v>
      </c>
      <c r="M89" s="207">
        <f t="shared" ca="1" si="20"/>
        <v>0</v>
      </c>
      <c r="N89" s="207">
        <f t="shared" ca="1" si="21"/>
        <v>0</v>
      </c>
    </row>
    <row r="90" spans="1:14" ht="18.75">
      <c r="A90" s="217" t="str">
        <f>'2_Maturité'!A90</f>
        <v>13.3.a</v>
      </c>
      <c r="B90" s="207">
        <f>'2_Maturité'!H90</f>
        <v>0</v>
      </c>
      <c r="C90" s="207">
        <f>'2_Maturité'!I90</f>
        <v>0</v>
      </c>
      <c r="D90" s="218" t="str">
        <f t="shared" si="11"/>
        <v>0</v>
      </c>
      <c r="E90" s="207">
        <f t="shared" ca="1" si="12"/>
        <v>0</v>
      </c>
      <c r="F90" s="207">
        <f t="shared" ca="1" si="13"/>
        <v>0</v>
      </c>
      <c r="G90" s="207">
        <f t="shared" ca="1" si="14"/>
        <v>0</v>
      </c>
      <c r="H90" s="207">
        <f t="shared" ca="1" si="15"/>
        <v>0</v>
      </c>
      <c r="I90" s="207">
        <f t="shared" ca="1" si="16"/>
        <v>0</v>
      </c>
      <c r="J90" s="207">
        <f t="shared" ca="1" si="17"/>
        <v>0</v>
      </c>
      <c r="K90" s="207">
        <f t="shared" ca="1" si="18"/>
        <v>0</v>
      </c>
      <c r="L90" s="207">
        <f t="shared" ca="1" si="19"/>
        <v>0</v>
      </c>
      <c r="M90" s="207">
        <f t="shared" ca="1" si="20"/>
        <v>0</v>
      </c>
      <c r="N90" s="207">
        <f t="shared" ca="1" si="21"/>
        <v>0</v>
      </c>
    </row>
    <row r="91" spans="1:14" ht="18.75">
      <c r="A91" s="217" t="str">
        <f>'2_Maturité'!A91</f>
        <v>13.4</v>
      </c>
      <c r="B91" s="207">
        <f>'2_Maturité'!H91</f>
        <v>0</v>
      </c>
      <c r="C91" s="207" t="str">
        <f>'2_Maturité'!I91</f>
        <v>1: Initial</v>
      </c>
      <c r="D91" s="218" t="str">
        <f t="shared" si="11"/>
        <v>1</v>
      </c>
      <c r="E91" s="207">
        <f t="shared" ca="1" si="12"/>
        <v>0</v>
      </c>
      <c r="F91" s="207">
        <f t="shared" ca="1" si="13"/>
        <v>0</v>
      </c>
      <c r="G91" s="207">
        <f t="shared" ca="1" si="14"/>
        <v>0</v>
      </c>
      <c r="H91" s="207">
        <f t="shared" ca="1" si="15"/>
        <v>0</v>
      </c>
      <c r="I91" s="207">
        <f t="shared" ca="1" si="16"/>
        <v>0</v>
      </c>
      <c r="J91" s="207">
        <f t="shared" ca="1" si="17"/>
        <v>0</v>
      </c>
      <c r="K91" s="207">
        <f t="shared" ca="1" si="18"/>
        <v>0</v>
      </c>
      <c r="L91" s="207">
        <f t="shared" ca="1" si="19"/>
        <v>0</v>
      </c>
      <c r="M91" s="207">
        <f t="shared" ca="1" si="20"/>
        <v>0</v>
      </c>
      <c r="N91" s="207">
        <f t="shared" ca="1" si="21"/>
        <v>0</v>
      </c>
    </row>
    <row r="92" spans="1:14" ht="18.75">
      <c r="A92" s="217">
        <f>'2_Maturité'!A92</f>
        <v>14</v>
      </c>
      <c r="B92" s="207">
        <f>'2_Maturité'!H92</f>
        <v>0</v>
      </c>
      <c r="C92" s="207">
        <f>'2_Maturité'!I92</f>
        <v>0</v>
      </c>
      <c r="D92" s="218" t="str">
        <f t="shared" si="11"/>
        <v>0</v>
      </c>
      <c r="E92" s="207">
        <f t="shared" ca="1" si="12"/>
        <v>0</v>
      </c>
      <c r="F92" s="207">
        <f t="shared" ca="1" si="13"/>
        <v>0</v>
      </c>
      <c r="G92" s="207">
        <f t="shared" ca="1" si="14"/>
        <v>0</v>
      </c>
      <c r="H92" s="207">
        <f t="shared" ca="1" si="15"/>
        <v>0</v>
      </c>
      <c r="I92" s="207">
        <f t="shared" ca="1" si="16"/>
        <v>0</v>
      </c>
      <c r="J92" s="207">
        <f t="shared" ca="1" si="17"/>
        <v>0</v>
      </c>
      <c r="K92" s="207">
        <f t="shared" ca="1" si="18"/>
        <v>0</v>
      </c>
      <c r="L92" s="207">
        <f t="shared" ca="1" si="19"/>
        <v>0</v>
      </c>
      <c r="M92" s="207">
        <f t="shared" ca="1" si="20"/>
        <v>0</v>
      </c>
      <c r="N92" s="207">
        <f t="shared" ca="1" si="21"/>
        <v>0</v>
      </c>
    </row>
    <row r="93" spans="1:14" ht="18.75">
      <c r="A93" s="217" t="str">
        <f>'2_Maturité'!A93</f>
        <v>14.1</v>
      </c>
      <c r="B93" s="207">
        <f>'2_Maturité'!H93</f>
        <v>1</v>
      </c>
      <c r="C93" s="207" t="str">
        <f>'2_Maturité'!I93</f>
        <v>1: Initial</v>
      </c>
      <c r="D93" s="218" t="str">
        <f t="shared" si="11"/>
        <v>1</v>
      </c>
      <c r="E93" s="207">
        <f t="shared" ca="1" si="12"/>
        <v>1</v>
      </c>
      <c r="F93" s="207">
        <f t="shared" ca="1" si="13"/>
        <v>0</v>
      </c>
      <c r="G93" s="207">
        <f t="shared" ca="1" si="14"/>
        <v>1</v>
      </c>
      <c r="H93" s="207">
        <f t="shared" ca="1" si="15"/>
        <v>1</v>
      </c>
      <c r="I93" s="207">
        <f t="shared" ca="1" si="16"/>
        <v>0</v>
      </c>
      <c r="J93" s="207">
        <f t="shared" ca="1" si="17"/>
        <v>1</v>
      </c>
      <c r="K93" s="207">
        <f t="shared" ca="1" si="18"/>
        <v>0</v>
      </c>
      <c r="L93" s="207">
        <f t="shared" ca="1" si="19"/>
        <v>1</v>
      </c>
      <c r="M93" s="207">
        <f t="shared" ca="1" si="20"/>
        <v>1</v>
      </c>
      <c r="N93" s="207">
        <f t="shared" ca="1" si="21"/>
        <v>0</v>
      </c>
    </row>
    <row r="94" spans="1:14" ht="18.75">
      <c r="A94" s="217" t="str">
        <f>'2_Maturité'!A94</f>
        <v>14.2</v>
      </c>
      <c r="B94" s="207">
        <f>'2_Maturité'!H94</f>
        <v>0</v>
      </c>
      <c r="C94" s="207" t="str">
        <f>'2_Maturité'!I94</f>
        <v>1: Initial</v>
      </c>
      <c r="D94" s="218" t="str">
        <f t="shared" si="11"/>
        <v>1</v>
      </c>
      <c r="E94" s="207">
        <f t="shared" ca="1" si="12"/>
        <v>0</v>
      </c>
      <c r="F94" s="207">
        <f t="shared" ca="1" si="13"/>
        <v>0</v>
      </c>
      <c r="G94" s="207">
        <f t="shared" ca="1" si="14"/>
        <v>0</v>
      </c>
      <c r="H94" s="207">
        <f t="shared" ca="1" si="15"/>
        <v>0</v>
      </c>
      <c r="I94" s="207">
        <f t="shared" ca="1" si="16"/>
        <v>0</v>
      </c>
      <c r="J94" s="207">
        <f t="shared" ca="1" si="17"/>
        <v>0</v>
      </c>
      <c r="K94" s="207">
        <f t="shared" ca="1" si="18"/>
        <v>0</v>
      </c>
      <c r="L94" s="207">
        <f t="shared" ca="1" si="19"/>
        <v>0</v>
      </c>
      <c r="M94" s="207">
        <f t="shared" ca="1" si="20"/>
        <v>0</v>
      </c>
      <c r="N94" s="207">
        <f t="shared" ca="1" si="21"/>
        <v>0</v>
      </c>
    </row>
    <row r="95" spans="1:14" ht="18.75">
      <c r="A95" s="217" t="str">
        <f>'2_Maturité'!A95</f>
        <v>14.2.a</v>
      </c>
      <c r="B95" s="207">
        <f>'2_Maturité'!H95</f>
        <v>0</v>
      </c>
      <c r="C95" s="207">
        <f>'2_Maturité'!I95</f>
        <v>0</v>
      </c>
      <c r="D95" s="218" t="str">
        <f t="shared" si="11"/>
        <v>0</v>
      </c>
      <c r="E95" s="207">
        <f t="shared" ca="1" si="12"/>
        <v>0</v>
      </c>
      <c r="F95" s="207">
        <f t="shared" ca="1" si="13"/>
        <v>0</v>
      </c>
      <c r="G95" s="207">
        <f t="shared" ca="1" si="14"/>
        <v>0</v>
      </c>
      <c r="H95" s="207">
        <f t="shared" ca="1" si="15"/>
        <v>0</v>
      </c>
      <c r="I95" s="207">
        <f t="shared" ca="1" si="16"/>
        <v>0</v>
      </c>
      <c r="J95" s="207">
        <f t="shared" ca="1" si="17"/>
        <v>0</v>
      </c>
      <c r="K95" s="207">
        <f t="shared" ca="1" si="18"/>
        <v>0</v>
      </c>
      <c r="L95" s="207">
        <f t="shared" ca="1" si="19"/>
        <v>0</v>
      </c>
      <c r="M95" s="207">
        <f t="shared" ca="1" si="20"/>
        <v>0</v>
      </c>
      <c r="N95" s="207">
        <f t="shared" ca="1" si="21"/>
        <v>0</v>
      </c>
    </row>
    <row r="96" spans="1:14" ht="18.75">
      <c r="A96" s="217" t="str">
        <f>'2_Maturité'!A96</f>
        <v>14.2.b</v>
      </c>
      <c r="B96" s="207">
        <f>'2_Maturité'!H96</f>
        <v>0</v>
      </c>
      <c r="C96" s="207">
        <f>'2_Maturité'!I96</f>
        <v>0</v>
      </c>
      <c r="D96" s="218" t="str">
        <f t="shared" si="11"/>
        <v>0</v>
      </c>
      <c r="E96" s="207">
        <f t="shared" ca="1" si="12"/>
        <v>0</v>
      </c>
      <c r="F96" s="207">
        <f t="shared" ca="1" si="13"/>
        <v>0</v>
      </c>
      <c r="G96" s="207">
        <f t="shared" ca="1" si="14"/>
        <v>0</v>
      </c>
      <c r="H96" s="207">
        <f t="shared" ca="1" si="15"/>
        <v>0</v>
      </c>
      <c r="I96" s="207">
        <f t="shared" ca="1" si="16"/>
        <v>0</v>
      </c>
      <c r="J96" s="207">
        <f t="shared" ca="1" si="17"/>
        <v>0</v>
      </c>
      <c r="K96" s="207">
        <f t="shared" ca="1" si="18"/>
        <v>0</v>
      </c>
      <c r="L96" s="207">
        <f t="shared" ca="1" si="19"/>
        <v>0</v>
      </c>
      <c r="M96" s="207">
        <f t="shared" ca="1" si="20"/>
        <v>0</v>
      </c>
      <c r="N96" s="207">
        <f t="shared" ca="1" si="21"/>
        <v>0</v>
      </c>
    </row>
    <row r="97" spans="1:14" ht="18.75">
      <c r="A97" s="217" t="str">
        <f>'2_Maturité'!A97</f>
        <v>14.3</v>
      </c>
      <c r="B97" s="207">
        <f>'2_Maturité'!H97</f>
        <v>0</v>
      </c>
      <c r="C97" s="207" t="str">
        <f>'2_Maturité'!I97</f>
        <v>1: Initial</v>
      </c>
      <c r="D97" s="218" t="str">
        <f t="shared" si="11"/>
        <v>1</v>
      </c>
      <c r="E97" s="207">
        <f t="shared" ca="1" si="12"/>
        <v>0</v>
      </c>
      <c r="F97" s="207">
        <f t="shared" ca="1" si="13"/>
        <v>0</v>
      </c>
      <c r="G97" s="207">
        <f t="shared" ca="1" si="14"/>
        <v>0</v>
      </c>
      <c r="H97" s="207">
        <f t="shared" ca="1" si="15"/>
        <v>0</v>
      </c>
      <c r="I97" s="207">
        <f t="shared" ca="1" si="16"/>
        <v>0</v>
      </c>
      <c r="J97" s="207">
        <f t="shared" ca="1" si="17"/>
        <v>0</v>
      </c>
      <c r="K97" s="207">
        <f t="shared" ca="1" si="18"/>
        <v>0</v>
      </c>
      <c r="L97" s="207">
        <f t="shared" ca="1" si="19"/>
        <v>0</v>
      </c>
      <c r="M97" s="207">
        <f t="shared" ca="1" si="20"/>
        <v>0</v>
      </c>
      <c r="N97" s="207">
        <f t="shared" ca="1" si="21"/>
        <v>0</v>
      </c>
    </row>
    <row r="98" spans="1:14" ht="18.75">
      <c r="A98" s="217" t="str">
        <f>'2_Maturité'!A98</f>
        <v>14.4</v>
      </c>
      <c r="B98" s="207">
        <f>'2_Maturité'!H98</f>
        <v>0</v>
      </c>
      <c r="C98" s="207" t="str">
        <f>'2_Maturité'!I98</f>
        <v>1: Initial</v>
      </c>
      <c r="D98" s="218" t="str">
        <f t="shared" si="11"/>
        <v>1</v>
      </c>
      <c r="E98" s="207">
        <f t="shared" ca="1" si="12"/>
        <v>0</v>
      </c>
      <c r="F98" s="207">
        <f t="shared" ca="1" si="13"/>
        <v>0</v>
      </c>
      <c r="G98" s="207">
        <f t="shared" ca="1" si="14"/>
        <v>0</v>
      </c>
      <c r="H98" s="207">
        <f t="shared" ca="1" si="15"/>
        <v>0</v>
      </c>
      <c r="I98" s="207">
        <f t="shared" ca="1" si="16"/>
        <v>0</v>
      </c>
      <c r="J98" s="207">
        <f t="shared" ca="1" si="17"/>
        <v>0</v>
      </c>
      <c r="K98" s="207">
        <f t="shared" ca="1" si="18"/>
        <v>0</v>
      </c>
      <c r="L98" s="207">
        <f t="shared" ca="1" si="19"/>
        <v>0</v>
      </c>
      <c r="M98" s="207">
        <f t="shared" ca="1" si="20"/>
        <v>0</v>
      </c>
      <c r="N98" s="207">
        <f t="shared" ca="1" si="21"/>
        <v>0</v>
      </c>
    </row>
    <row r="99" spans="1:14" ht="18.75">
      <c r="A99" s="217">
        <f>'2_Maturité'!A99</f>
        <v>15</v>
      </c>
      <c r="B99" s="207">
        <f>'2_Maturité'!H99</f>
        <v>0</v>
      </c>
      <c r="C99" s="207">
        <f>'2_Maturité'!I99</f>
        <v>0</v>
      </c>
      <c r="D99" s="218" t="str">
        <f t="shared" si="11"/>
        <v>0</v>
      </c>
      <c r="E99" s="207">
        <f t="shared" ca="1" si="12"/>
        <v>0</v>
      </c>
      <c r="F99" s="207">
        <f t="shared" ca="1" si="13"/>
        <v>0</v>
      </c>
      <c r="G99" s="207">
        <f t="shared" ca="1" si="14"/>
        <v>0</v>
      </c>
      <c r="H99" s="207">
        <f t="shared" ca="1" si="15"/>
        <v>0</v>
      </c>
      <c r="I99" s="207">
        <f t="shared" ca="1" si="16"/>
        <v>0</v>
      </c>
      <c r="J99" s="207">
        <f t="shared" ca="1" si="17"/>
        <v>0</v>
      </c>
      <c r="K99" s="207">
        <f t="shared" ca="1" si="18"/>
        <v>0</v>
      </c>
      <c r="L99" s="207">
        <f t="shared" ca="1" si="19"/>
        <v>0</v>
      </c>
      <c r="M99" s="207">
        <f t="shared" ca="1" si="20"/>
        <v>0</v>
      </c>
      <c r="N99" s="207">
        <f t="shared" ca="1" si="21"/>
        <v>0</v>
      </c>
    </row>
    <row r="100" spans="1:14" ht="18.75">
      <c r="A100" s="217" t="str">
        <f>'2_Maturité'!A100</f>
        <v>15.1</v>
      </c>
      <c r="B100" s="207">
        <f>'2_Maturité'!H100</f>
        <v>1</v>
      </c>
      <c r="C100" s="207" t="str">
        <f>'2_Maturité'!I100</f>
        <v>1: Initial</v>
      </c>
      <c r="D100" s="218" t="str">
        <f t="shared" si="11"/>
        <v>1</v>
      </c>
      <c r="E100" s="207">
        <f t="shared" ca="1" si="12"/>
        <v>1</v>
      </c>
      <c r="F100" s="207">
        <f t="shared" ca="1" si="13"/>
        <v>1</v>
      </c>
      <c r="G100" s="207">
        <f t="shared" ca="1" si="14"/>
        <v>0</v>
      </c>
      <c r="H100" s="207">
        <f t="shared" ca="1" si="15"/>
        <v>1</v>
      </c>
      <c r="I100" s="207">
        <f t="shared" ca="1" si="16"/>
        <v>0</v>
      </c>
      <c r="J100" s="207">
        <f t="shared" ca="1" si="17"/>
        <v>1</v>
      </c>
      <c r="K100" s="207">
        <f t="shared" ca="1" si="18"/>
        <v>1</v>
      </c>
      <c r="L100" s="207">
        <f t="shared" ca="1" si="19"/>
        <v>0</v>
      </c>
      <c r="M100" s="207">
        <f t="shared" ca="1" si="20"/>
        <v>1</v>
      </c>
      <c r="N100" s="207">
        <f t="shared" ca="1" si="21"/>
        <v>0</v>
      </c>
    </row>
    <row r="101" spans="1:14" ht="18.75">
      <c r="A101" s="217" t="str">
        <f>'2_Maturité'!A101</f>
        <v>15.1.a</v>
      </c>
      <c r="B101" s="207">
        <f>'2_Maturité'!H101</f>
        <v>0</v>
      </c>
      <c r="C101" s="207">
        <f>'2_Maturité'!I101</f>
        <v>0</v>
      </c>
      <c r="D101" s="218" t="str">
        <f t="shared" si="11"/>
        <v>0</v>
      </c>
      <c r="E101" s="207">
        <f t="shared" ca="1" si="12"/>
        <v>0</v>
      </c>
      <c r="F101" s="207">
        <f t="shared" ca="1" si="13"/>
        <v>0</v>
      </c>
      <c r="G101" s="207">
        <f t="shared" ca="1" si="14"/>
        <v>0</v>
      </c>
      <c r="H101" s="207">
        <f t="shared" ca="1" si="15"/>
        <v>0</v>
      </c>
      <c r="I101" s="207">
        <f t="shared" ca="1" si="16"/>
        <v>0</v>
      </c>
      <c r="J101" s="207">
        <f t="shared" ca="1" si="17"/>
        <v>0</v>
      </c>
      <c r="K101" s="207">
        <f t="shared" ca="1" si="18"/>
        <v>0</v>
      </c>
      <c r="L101" s="207">
        <f t="shared" ca="1" si="19"/>
        <v>0</v>
      </c>
      <c r="M101" s="207">
        <f t="shared" ca="1" si="20"/>
        <v>0</v>
      </c>
      <c r="N101" s="207">
        <f t="shared" ca="1" si="21"/>
        <v>0</v>
      </c>
    </row>
    <row r="102" spans="1:14" ht="18.75">
      <c r="A102" s="217" t="str">
        <f>'2_Maturité'!A102</f>
        <v>15.1.b</v>
      </c>
      <c r="B102" s="207">
        <f>'2_Maturité'!H102</f>
        <v>0</v>
      </c>
      <c r="C102" s="207">
        <f>'2_Maturité'!I102</f>
        <v>0</v>
      </c>
      <c r="D102" s="218" t="str">
        <f t="shared" si="11"/>
        <v>0</v>
      </c>
      <c r="E102" s="207">
        <f t="shared" ca="1" si="12"/>
        <v>0</v>
      </c>
      <c r="F102" s="207">
        <f t="shared" ca="1" si="13"/>
        <v>0</v>
      </c>
      <c r="G102" s="207">
        <f t="shared" ca="1" si="14"/>
        <v>0</v>
      </c>
      <c r="H102" s="207">
        <f t="shared" ca="1" si="15"/>
        <v>0</v>
      </c>
      <c r="I102" s="207">
        <f t="shared" ca="1" si="16"/>
        <v>0</v>
      </c>
      <c r="J102" s="207">
        <f t="shared" ca="1" si="17"/>
        <v>0</v>
      </c>
      <c r="K102" s="207">
        <f t="shared" ca="1" si="18"/>
        <v>0</v>
      </c>
      <c r="L102" s="207">
        <f t="shared" ca="1" si="19"/>
        <v>0</v>
      </c>
      <c r="M102" s="207">
        <f t="shared" ca="1" si="20"/>
        <v>0</v>
      </c>
      <c r="N102" s="207">
        <f t="shared" ca="1" si="21"/>
        <v>0</v>
      </c>
    </row>
    <row r="103" spans="1:14" ht="18.75">
      <c r="A103" s="217" t="str">
        <f>'2_Maturité'!A103</f>
        <v>15.2</v>
      </c>
      <c r="B103" s="207">
        <f>'2_Maturité'!H103</f>
        <v>0</v>
      </c>
      <c r="C103" s="207" t="str">
        <f>'2_Maturité'!I103</f>
        <v>1: Initial</v>
      </c>
      <c r="D103" s="218" t="str">
        <f t="shared" si="11"/>
        <v>1</v>
      </c>
      <c r="E103" s="207">
        <f t="shared" ca="1" si="12"/>
        <v>0</v>
      </c>
      <c r="F103" s="207">
        <f t="shared" ca="1" si="13"/>
        <v>0</v>
      </c>
      <c r="G103" s="207">
        <f t="shared" ca="1" si="14"/>
        <v>0</v>
      </c>
      <c r="H103" s="207">
        <f t="shared" ca="1" si="15"/>
        <v>0</v>
      </c>
      <c r="I103" s="207">
        <f t="shared" ca="1" si="16"/>
        <v>0</v>
      </c>
      <c r="J103" s="207">
        <f t="shared" ca="1" si="17"/>
        <v>0</v>
      </c>
      <c r="K103" s="207">
        <f t="shared" ca="1" si="18"/>
        <v>0</v>
      </c>
      <c r="L103" s="207">
        <f t="shared" ca="1" si="19"/>
        <v>0</v>
      </c>
      <c r="M103" s="207">
        <f t="shared" ca="1" si="20"/>
        <v>0</v>
      </c>
      <c r="N103" s="207">
        <f t="shared" ca="1" si="21"/>
        <v>0</v>
      </c>
    </row>
    <row r="104" spans="1:14" ht="18.75">
      <c r="A104" s="217">
        <f>'2_Maturité'!A104</f>
        <v>16</v>
      </c>
      <c r="B104" s="207">
        <f>'2_Maturité'!H104</f>
        <v>0</v>
      </c>
      <c r="C104" s="207">
        <f>'2_Maturité'!I104</f>
        <v>0</v>
      </c>
      <c r="D104" s="218" t="str">
        <f t="shared" si="11"/>
        <v>0</v>
      </c>
      <c r="E104" s="207">
        <f t="shared" ca="1" si="12"/>
        <v>0</v>
      </c>
      <c r="F104" s="207">
        <f t="shared" ca="1" si="13"/>
        <v>0</v>
      </c>
      <c r="G104" s="207">
        <f t="shared" ca="1" si="14"/>
        <v>0</v>
      </c>
      <c r="H104" s="207">
        <f t="shared" ca="1" si="15"/>
        <v>0</v>
      </c>
      <c r="I104" s="207">
        <f t="shared" ca="1" si="16"/>
        <v>0</v>
      </c>
      <c r="J104" s="207">
        <f t="shared" ca="1" si="17"/>
        <v>0</v>
      </c>
      <c r="K104" s="207">
        <f t="shared" ca="1" si="18"/>
        <v>0</v>
      </c>
      <c r="L104" s="207">
        <f t="shared" ca="1" si="19"/>
        <v>0</v>
      </c>
      <c r="M104" s="207">
        <f t="shared" ca="1" si="20"/>
        <v>0</v>
      </c>
      <c r="N104" s="207">
        <f t="shared" ca="1" si="21"/>
        <v>0</v>
      </c>
    </row>
    <row r="105" spans="1:14" ht="18.75">
      <c r="A105" s="217" t="str">
        <f>'2_Maturité'!A105</f>
        <v>16.1</v>
      </c>
      <c r="B105" s="207">
        <f>'2_Maturité'!H105</f>
        <v>1</v>
      </c>
      <c r="C105" s="207" t="str">
        <f>'2_Maturité'!I105</f>
        <v>3: Défini</v>
      </c>
      <c r="D105" s="218" t="str">
        <f t="shared" si="11"/>
        <v>3</v>
      </c>
      <c r="E105" s="207">
        <f t="shared" ca="1" si="12"/>
        <v>1</v>
      </c>
      <c r="F105" s="207">
        <f t="shared" ca="1" si="13"/>
        <v>0</v>
      </c>
      <c r="G105" s="207">
        <f t="shared" ca="1" si="14"/>
        <v>1</v>
      </c>
      <c r="H105" s="207">
        <f t="shared" ca="1" si="15"/>
        <v>0</v>
      </c>
      <c r="I105" s="207">
        <f t="shared" ca="1" si="16"/>
        <v>1</v>
      </c>
      <c r="J105" s="207">
        <f t="shared" ca="1" si="17"/>
        <v>3</v>
      </c>
      <c r="K105" s="207">
        <f t="shared" ca="1" si="18"/>
        <v>0</v>
      </c>
      <c r="L105" s="207">
        <f t="shared" ca="1" si="19"/>
        <v>3</v>
      </c>
      <c r="M105" s="207">
        <f t="shared" ca="1" si="20"/>
        <v>0</v>
      </c>
      <c r="N105" s="207">
        <f t="shared" ca="1" si="21"/>
        <v>3</v>
      </c>
    </row>
    <row r="106" spans="1:14" ht="18.75">
      <c r="A106" s="217" t="str">
        <f>'2_Maturité'!A106</f>
        <v>16.1.a</v>
      </c>
      <c r="B106" s="207">
        <f>'2_Maturité'!H106</f>
        <v>0</v>
      </c>
      <c r="C106" s="207">
        <f>'2_Maturité'!I106</f>
        <v>0</v>
      </c>
      <c r="D106" s="218" t="str">
        <f t="shared" si="11"/>
        <v>0</v>
      </c>
      <c r="E106" s="207">
        <f t="shared" ca="1" si="12"/>
        <v>0</v>
      </c>
      <c r="F106" s="207">
        <f t="shared" ca="1" si="13"/>
        <v>0</v>
      </c>
      <c r="G106" s="207">
        <f t="shared" ca="1" si="14"/>
        <v>0</v>
      </c>
      <c r="H106" s="207">
        <f t="shared" ca="1" si="15"/>
        <v>0</v>
      </c>
      <c r="I106" s="207">
        <f t="shared" ca="1" si="16"/>
        <v>0</v>
      </c>
      <c r="J106" s="207">
        <f t="shared" ca="1" si="17"/>
        <v>0</v>
      </c>
      <c r="K106" s="207">
        <f t="shared" ca="1" si="18"/>
        <v>0</v>
      </c>
      <c r="L106" s="207">
        <f t="shared" ca="1" si="19"/>
        <v>0</v>
      </c>
      <c r="M106" s="207">
        <f t="shared" ca="1" si="20"/>
        <v>0</v>
      </c>
      <c r="N106" s="207">
        <f t="shared" ca="1" si="21"/>
        <v>0</v>
      </c>
    </row>
    <row r="107" spans="1:14" ht="18.75">
      <c r="A107" s="217" t="str">
        <f>'2_Maturité'!A107</f>
        <v>16.1.b</v>
      </c>
      <c r="B107" s="207">
        <f>'2_Maturité'!H107</f>
        <v>0</v>
      </c>
      <c r="C107" s="207">
        <f>'2_Maturité'!I107</f>
        <v>0</v>
      </c>
      <c r="D107" s="218" t="str">
        <f t="shared" si="11"/>
        <v>0</v>
      </c>
      <c r="E107" s="207">
        <f t="shared" ca="1" si="12"/>
        <v>0</v>
      </c>
      <c r="F107" s="207">
        <f t="shared" ca="1" si="13"/>
        <v>0</v>
      </c>
      <c r="G107" s="207">
        <f t="shared" ca="1" si="14"/>
        <v>0</v>
      </c>
      <c r="H107" s="207">
        <f t="shared" ca="1" si="15"/>
        <v>0</v>
      </c>
      <c r="I107" s="207">
        <f t="shared" ca="1" si="16"/>
        <v>0</v>
      </c>
      <c r="J107" s="207">
        <f t="shared" ca="1" si="17"/>
        <v>0</v>
      </c>
      <c r="K107" s="207">
        <f t="shared" ca="1" si="18"/>
        <v>0</v>
      </c>
      <c r="L107" s="207">
        <f t="shared" ca="1" si="19"/>
        <v>0</v>
      </c>
      <c r="M107" s="207">
        <f t="shared" ca="1" si="20"/>
        <v>0</v>
      </c>
      <c r="N107" s="207">
        <f t="shared" ca="1" si="21"/>
        <v>0</v>
      </c>
    </row>
    <row r="108" spans="1:14" ht="18.75">
      <c r="A108" s="217">
        <f>'2_Maturité'!A108</f>
        <v>17</v>
      </c>
      <c r="B108" s="207">
        <f>'2_Maturité'!H108</f>
        <v>0</v>
      </c>
      <c r="C108" s="207">
        <f>'2_Maturité'!I108</f>
        <v>0</v>
      </c>
      <c r="D108" s="218" t="str">
        <f t="shared" si="11"/>
        <v>0</v>
      </c>
      <c r="E108" s="207">
        <f t="shared" ca="1" si="12"/>
        <v>0</v>
      </c>
      <c r="F108" s="207">
        <f t="shared" ca="1" si="13"/>
        <v>0</v>
      </c>
      <c r="G108" s="207">
        <f t="shared" ca="1" si="14"/>
        <v>0</v>
      </c>
      <c r="H108" s="207">
        <f t="shared" ca="1" si="15"/>
        <v>0</v>
      </c>
      <c r="I108" s="207">
        <f t="shared" ca="1" si="16"/>
        <v>0</v>
      </c>
      <c r="J108" s="207">
        <f t="shared" ca="1" si="17"/>
        <v>0</v>
      </c>
      <c r="K108" s="207">
        <f t="shared" ca="1" si="18"/>
        <v>0</v>
      </c>
      <c r="L108" s="207">
        <f t="shared" ca="1" si="19"/>
        <v>0</v>
      </c>
      <c r="M108" s="207">
        <f t="shared" ca="1" si="20"/>
        <v>0</v>
      </c>
      <c r="N108" s="207">
        <f t="shared" ca="1" si="21"/>
        <v>0</v>
      </c>
    </row>
    <row r="109" spans="1:14" ht="18.75">
      <c r="A109" s="217" t="str">
        <f>'2_Maturité'!A109</f>
        <v>17.1</v>
      </c>
      <c r="B109" s="207">
        <f>'2_Maturité'!H109</f>
        <v>1</v>
      </c>
      <c r="C109" s="207" t="str">
        <f>'2_Maturité'!I109</f>
        <v>2: Reproductible</v>
      </c>
      <c r="D109" s="218" t="str">
        <f t="shared" si="11"/>
        <v>2</v>
      </c>
      <c r="E109" s="207">
        <f t="shared" ca="1" si="12"/>
        <v>0</v>
      </c>
      <c r="F109" s="207">
        <f t="shared" ca="1" si="13"/>
        <v>1</v>
      </c>
      <c r="G109" s="207">
        <f t="shared" ca="1" si="14"/>
        <v>0</v>
      </c>
      <c r="H109" s="207">
        <f t="shared" ca="1" si="15"/>
        <v>1</v>
      </c>
      <c r="I109" s="207">
        <f t="shared" ca="1" si="16"/>
        <v>1</v>
      </c>
      <c r="J109" s="207">
        <f t="shared" ca="1" si="17"/>
        <v>0</v>
      </c>
      <c r="K109" s="207">
        <f t="shared" ca="1" si="18"/>
        <v>2</v>
      </c>
      <c r="L109" s="207">
        <f t="shared" ca="1" si="19"/>
        <v>0</v>
      </c>
      <c r="M109" s="207">
        <f t="shared" ca="1" si="20"/>
        <v>2</v>
      </c>
      <c r="N109" s="207">
        <f t="shared" ca="1" si="21"/>
        <v>2</v>
      </c>
    </row>
    <row r="110" spans="1:14" ht="18.75">
      <c r="A110" s="217" t="str">
        <f>'2_Maturité'!A110</f>
        <v>17.2</v>
      </c>
      <c r="B110" s="207">
        <f>'2_Maturité'!H110</f>
        <v>1</v>
      </c>
      <c r="C110" s="207" t="str">
        <f>'2_Maturité'!I110</f>
        <v>2: Reproductible</v>
      </c>
      <c r="D110" s="218" t="str">
        <f t="shared" si="11"/>
        <v>2</v>
      </c>
      <c r="E110" s="207">
        <f t="shared" ca="1" si="12"/>
        <v>0</v>
      </c>
      <c r="F110" s="207">
        <f t="shared" ca="1" si="13"/>
        <v>0</v>
      </c>
      <c r="G110" s="207">
        <f t="shared" ca="1" si="14"/>
        <v>1</v>
      </c>
      <c r="H110" s="207">
        <f t="shared" ca="1" si="15"/>
        <v>0</v>
      </c>
      <c r="I110" s="207">
        <f t="shared" ca="1" si="16"/>
        <v>1</v>
      </c>
      <c r="J110" s="207">
        <f t="shared" ca="1" si="17"/>
        <v>0</v>
      </c>
      <c r="K110" s="207">
        <f t="shared" ca="1" si="18"/>
        <v>0</v>
      </c>
      <c r="L110" s="207">
        <f t="shared" ca="1" si="19"/>
        <v>2</v>
      </c>
      <c r="M110" s="207">
        <f t="shared" ca="1" si="20"/>
        <v>0</v>
      </c>
      <c r="N110" s="207">
        <f t="shared" ca="1" si="21"/>
        <v>2</v>
      </c>
    </row>
    <row r="111" spans="1:14" ht="18.75">
      <c r="A111" s="217" t="str">
        <f>'2_Maturité'!A111</f>
        <v>17.2.a</v>
      </c>
      <c r="B111" s="207">
        <f>'2_Maturité'!H111</f>
        <v>0</v>
      </c>
      <c r="C111" s="207">
        <f>'2_Maturité'!I111</f>
        <v>0</v>
      </c>
      <c r="D111" s="218" t="str">
        <f t="shared" si="11"/>
        <v>0</v>
      </c>
      <c r="E111" s="207">
        <f t="shared" ca="1" si="12"/>
        <v>0</v>
      </c>
      <c r="F111" s="207">
        <f t="shared" ca="1" si="13"/>
        <v>0</v>
      </c>
      <c r="G111" s="207">
        <f t="shared" ca="1" si="14"/>
        <v>0</v>
      </c>
      <c r="H111" s="207">
        <f t="shared" ca="1" si="15"/>
        <v>0</v>
      </c>
      <c r="I111" s="207">
        <f t="shared" ca="1" si="16"/>
        <v>0</v>
      </c>
      <c r="J111" s="207">
        <f t="shared" ca="1" si="17"/>
        <v>0</v>
      </c>
      <c r="K111" s="207">
        <f t="shared" ca="1" si="18"/>
        <v>0</v>
      </c>
      <c r="L111" s="207">
        <f t="shared" ca="1" si="19"/>
        <v>0</v>
      </c>
      <c r="M111" s="207">
        <f t="shared" ca="1" si="20"/>
        <v>0</v>
      </c>
      <c r="N111" s="207">
        <f t="shared" ca="1" si="21"/>
        <v>0</v>
      </c>
    </row>
    <row r="112" spans="1:14" ht="18.75">
      <c r="A112" s="217" t="str">
        <f>'2_Maturité'!A112</f>
        <v>17.2.b</v>
      </c>
      <c r="B112" s="207">
        <f>'2_Maturité'!H112</f>
        <v>0</v>
      </c>
      <c r="C112" s="207">
        <f>'2_Maturité'!I112</f>
        <v>0</v>
      </c>
      <c r="D112" s="218" t="str">
        <f t="shared" si="11"/>
        <v>0</v>
      </c>
      <c r="E112" s="207">
        <f t="shared" ca="1" si="12"/>
        <v>0</v>
      </c>
      <c r="F112" s="207">
        <f t="shared" ca="1" si="13"/>
        <v>0</v>
      </c>
      <c r="G112" s="207">
        <f t="shared" ca="1" si="14"/>
        <v>0</v>
      </c>
      <c r="H112" s="207">
        <f t="shared" ca="1" si="15"/>
        <v>0</v>
      </c>
      <c r="I112" s="207">
        <f t="shared" ca="1" si="16"/>
        <v>0</v>
      </c>
      <c r="J112" s="207">
        <f t="shared" ca="1" si="17"/>
        <v>0</v>
      </c>
      <c r="K112" s="207">
        <f t="shared" ca="1" si="18"/>
        <v>0</v>
      </c>
      <c r="L112" s="207">
        <f t="shared" ca="1" si="19"/>
        <v>0</v>
      </c>
      <c r="M112" s="207">
        <f t="shared" ca="1" si="20"/>
        <v>0</v>
      </c>
      <c r="N112" s="207">
        <f t="shared" ca="1" si="21"/>
        <v>0</v>
      </c>
    </row>
    <row r="113" spans="1:16" ht="18.75">
      <c r="A113" s="217">
        <f>'2_Maturité'!A113</f>
        <v>18</v>
      </c>
      <c r="B113" s="207">
        <f>'2_Maturité'!H113</f>
        <v>0</v>
      </c>
      <c r="C113" s="207">
        <f>'2_Maturité'!I113</f>
        <v>0</v>
      </c>
      <c r="D113" s="218" t="str">
        <f t="shared" si="11"/>
        <v>0</v>
      </c>
      <c r="E113" s="207">
        <f t="shared" ca="1" si="12"/>
        <v>0</v>
      </c>
      <c r="F113" s="207">
        <f t="shared" ca="1" si="13"/>
        <v>0</v>
      </c>
      <c r="G113" s="207">
        <f t="shared" ca="1" si="14"/>
        <v>0</v>
      </c>
      <c r="H113" s="207">
        <f t="shared" ca="1" si="15"/>
        <v>0</v>
      </c>
      <c r="I113" s="207">
        <f t="shared" ca="1" si="16"/>
        <v>0</v>
      </c>
      <c r="J113" s="207">
        <f t="shared" ca="1" si="17"/>
        <v>0</v>
      </c>
      <c r="K113" s="207">
        <f t="shared" ca="1" si="18"/>
        <v>0</v>
      </c>
      <c r="L113" s="207">
        <f t="shared" ca="1" si="19"/>
        <v>0</v>
      </c>
      <c r="M113" s="207">
        <f t="shared" ca="1" si="20"/>
        <v>0</v>
      </c>
      <c r="N113" s="207">
        <f t="shared" ca="1" si="21"/>
        <v>0</v>
      </c>
    </row>
    <row r="114" spans="1:16" ht="18.75">
      <c r="A114" s="217" t="str">
        <f>'2_Maturité'!A114</f>
        <v>18.1</v>
      </c>
      <c r="B114" s="207">
        <f>'2_Maturité'!H114</f>
        <v>0</v>
      </c>
      <c r="C114" s="207" t="str">
        <f>'2_Maturité'!I114</f>
        <v>2: Reproductible</v>
      </c>
      <c r="D114" s="218" t="str">
        <f t="shared" si="11"/>
        <v>2</v>
      </c>
      <c r="E114" s="207">
        <f t="shared" ca="1" si="12"/>
        <v>0</v>
      </c>
      <c r="F114" s="207">
        <f t="shared" ca="1" si="13"/>
        <v>0</v>
      </c>
      <c r="G114" s="207">
        <f t="shared" ca="1" si="14"/>
        <v>0</v>
      </c>
      <c r="H114" s="207">
        <f t="shared" ca="1" si="15"/>
        <v>0</v>
      </c>
      <c r="I114" s="207">
        <f t="shared" ca="1" si="16"/>
        <v>0</v>
      </c>
      <c r="J114" s="207">
        <f t="shared" ca="1" si="17"/>
        <v>0</v>
      </c>
      <c r="K114" s="207">
        <f t="shared" ca="1" si="18"/>
        <v>0</v>
      </c>
      <c r="L114" s="207">
        <f t="shared" ca="1" si="19"/>
        <v>0</v>
      </c>
      <c r="M114" s="207">
        <f t="shared" ca="1" si="20"/>
        <v>0</v>
      </c>
      <c r="N114" s="207">
        <f t="shared" ca="1" si="21"/>
        <v>0</v>
      </c>
    </row>
    <row r="115" spans="1:16" ht="18.75">
      <c r="A115" s="217" t="str">
        <f>'2_Maturité'!A115</f>
        <v>18.1.a</v>
      </c>
      <c r="B115" s="207">
        <f>'2_Maturité'!H115</f>
        <v>0</v>
      </c>
      <c r="C115" s="207">
        <f>'2_Maturité'!I115</f>
        <v>0</v>
      </c>
      <c r="D115" s="218" t="str">
        <f t="shared" si="11"/>
        <v>0</v>
      </c>
      <c r="E115" s="207">
        <f t="shared" ca="1" si="12"/>
        <v>0</v>
      </c>
      <c r="F115" s="207">
        <f t="shared" ca="1" si="13"/>
        <v>0</v>
      </c>
      <c r="G115" s="207">
        <f t="shared" ca="1" si="14"/>
        <v>0</v>
      </c>
      <c r="H115" s="207">
        <f t="shared" ca="1" si="15"/>
        <v>0</v>
      </c>
      <c r="I115" s="207">
        <f t="shared" ca="1" si="16"/>
        <v>0</v>
      </c>
      <c r="J115" s="207">
        <f t="shared" ca="1" si="17"/>
        <v>0</v>
      </c>
      <c r="K115" s="207">
        <f t="shared" ca="1" si="18"/>
        <v>0</v>
      </c>
      <c r="L115" s="207">
        <f t="shared" ca="1" si="19"/>
        <v>0</v>
      </c>
      <c r="M115" s="207">
        <f t="shared" ca="1" si="20"/>
        <v>0</v>
      </c>
      <c r="N115" s="207">
        <f t="shared" ca="1" si="21"/>
        <v>0</v>
      </c>
    </row>
    <row r="116" spans="1:16" ht="18.75">
      <c r="A116" s="217" t="str">
        <f>'2_Maturité'!A116</f>
        <v>18.1.b</v>
      </c>
      <c r="B116" s="207">
        <f>'2_Maturité'!H116</f>
        <v>0</v>
      </c>
      <c r="C116" s="207">
        <f>'2_Maturité'!I116</f>
        <v>0</v>
      </c>
      <c r="D116" s="218" t="str">
        <f t="shared" si="11"/>
        <v>0</v>
      </c>
      <c r="E116" s="207">
        <f t="shared" ca="1" si="12"/>
        <v>0</v>
      </c>
      <c r="F116" s="207">
        <f t="shared" ca="1" si="13"/>
        <v>0</v>
      </c>
      <c r="G116" s="207">
        <f t="shared" ca="1" si="14"/>
        <v>0</v>
      </c>
      <c r="H116" s="207">
        <f t="shared" ca="1" si="15"/>
        <v>0</v>
      </c>
      <c r="I116" s="207">
        <f t="shared" ca="1" si="16"/>
        <v>0</v>
      </c>
      <c r="J116" s="207">
        <f t="shared" ca="1" si="17"/>
        <v>0</v>
      </c>
      <c r="K116" s="207">
        <f t="shared" ca="1" si="18"/>
        <v>0</v>
      </c>
      <c r="L116" s="207">
        <f t="shared" ca="1" si="19"/>
        <v>0</v>
      </c>
      <c r="M116" s="207">
        <f t="shared" ca="1" si="20"/>
        <v>0</v>
      </c>
      <c r="N116" s="207">
        <f t="shared" ca="1" si="21"/>
        <v>0</v>
      </c>
    </row>
    <row r="117" spans="1:16" ht="18.75">
      <c r="A117" s="217" t="str">
        <f>'2_Maturité'!A117</f>
        <v>18.2</v>
      </c>
      <c r="B117" s="207">
        <f>'2_Maturité'!H117</f>
        <v>0</v>
      </c>
      <c r="C117" s="207" t="str">
        <f>'2_Maturité'!I117</f>
        <v>1: Initial</v>
      </c>
      <c r="D117" s="218" t="str">
        <f t="shared" si="11"/>
        <v>1</v>
      </c>
      <c r="E117" s="207">
        <f t="shared" ca="1" si="12"/>
        <v>0</v>
      </c>
      <c r="F117" s="207">
        <f t="shared" ca="1" si="13"/>
        <v>0</v>
      </c>
      <c r="G117" s="207">
        <f t="shared" ca="1" si="14"/>
        <v>0</v>
      </c>
      <c r="H117" s="207">
        <f t="shared" ca="1" si="15"/>
        <v>0</v>
      </c>
      <c r="I117" s="207">
        <f t="shared" ca="1" si="16"/>
        <v>0</v>
      </c>
      <c r="J117" s="207">
        <f t="shared" ca="1" si="17"/>
        <v>0</v>
      </c>
      <c r="K117" s="207">
        <f t="shared" ca="1" si="18"/>
        <v>0</v>
      </c>
      <c r="L117" s="207">
        <f t="shared" ca="1" si="19"/>
        <v>0</v>
      </c>
      <c r="M117" s="207">
        <f t="shared" ca="1" si="20"/>
        <v>0</v>
      </c>
      <c r="N117" s="207">
        <f t="shared" ca="1" si="21"/>
        <v>0</v>
      </c>
    </row>
    <row r="118" spans="1:16" ht="18.75">
      <c r="A118" s="217" t="str">
        <f>'2_Maturité'!A118</f>
        <v>18.2.a</v>
      </c>
      <c r="B118" s="207">
        <f>'2_Maturité'!H118</f>
        <v>0</v>
      </c>
      <c r="C118" s="207">
        <f>'2_Maturité'!I118</f>
        <v>0</v>
      </c>
      <c r="D118" s="218" t="str">
        <f t="shared" si="11"/>
        <v>0</v>
      </c>
      <c r="E118" s="207">
        <f t="shared" ca="1" si="12"/>
        <v>0</v>
      </c>
      <c r="F118" s="207">
        <f t="shared" ca="1" si="13"/>
        <v>0</v>
      </c>
      <c r="G118" s="207">
        <f t="shared" ca="1" si="14"/>
        <v>0</v>
      </c>
      <c r="H118" s="207">
        <f t="shared" ca="1" si="15"/>
        <v>0</v>
      </c>
      <c r="I118" s="207">
        <f t="shared" ca="1" si="16"/>
        <v>0</v>
      </c>
      <c r="J118" s="207">
        <f t="shared" ca="1" si="17"/>
        <v>0</v>
      </c>
      <c r="K118" s="207">
        <f t="shared" ca="1" si="18"/>
        <v>0</v>
      </c>
      <c r="L118" s="207">
        <f t="shared" ca="1" si="19"/>
        <v>0</v>
      </c>
      <c r="M118" s="207">
        <f t="shared" ca="1" si="20"/>
        <v>0</v>
      </c>
      <c r="N118" s="207">
        <f t="shared" ca="1" si="21"/>
        <v>0</v>
      </c>
    </row>
    <row r="119" spans="1:16" ht="18.75">
      <c r="A119" s="217" t="str">
        <f>'2_Maturité'!A119</f>
        <v>18.2.b</v>
      </c>
      <c r="B119" s="207">
        <f>'2_Maturité'!H119</f>
        <v>0</v>
      </c>
      <c r="C119" s="207">
        <f>'2_Maturité'!I119</f>
        <v>0</v>
      </c>
      <c r="D119" s="218" t="str">
        <f t="shared" si="11"/>
        <v>0</v>
      </c>
      <c r="E119" s="207">
        <f t="shared" ca="1" si="12"/>
        <v>0</v>
      </c>
      <c r="F119" s="207">
        <f t="shared" ca="1" si="13"/>
        <v>0</v>
      </c>
      <c r="G119" s="207">
        <f t="shared" ca="1" si="14"/>
        <v>0</v>
      </c>
      <c r="H119" s="207">
        <f t="shared" ca="1" si="15"/>
        <v>0</v>
      </c>
      <c r="I119" s="207">
        <f t="shared" ca="1" si="16"/>
        <v>0</v>
      </c>
      <c r="J119" s="207">
        <f t="shared" ca="1" si="17"/>
        <v>0</v>
      </c>
      <c r="K119" s="207">
        <f t="shared" ca="1" si="18"/>
        <v>0</v>
      </c>
      <c r="L119" s="207">
        <f t="shared" ca="1" si="19"/>
        <v>0</v>
      </c>
      <c r="M119" s="207">
        <f t="shared" ca="1" si="20"/>
        <v>0</v>
      </c>
      <c r="N119" s="207">
        <f t="shared" ca="1" si="21"/>
        <v>0</v>
      </c>
    </row>
    <row r="120" spans="1:16" ht="18.75">
      <c r="A120" s="217" t="str">
        <f>'2_Maturité'!A120</f>
        <v>18.2.c</v>
      </c>
      <c r="B120" s="207">
        <f>'2_Maturité'!H120</f>
        <v>0</v>
      </c>
      <c r="C120" s="207">
        <f>'2_Maturité'!I120</f>
        <v>0</v>
      </c>
      <c r="D120" s="218" t="str">
        <f t="shared" si="11"/>
        <v>0</v>
      </c>
      <c r="E120" s="207">
        <f t="shared" ca="1" si="12"/>
        <v>0</v>
      </c>
      <c r="F120" s="207">
        <f t="shared" ca="1" si="13"/>
        <v>0</v>
      </c>
      <c r="G120" s="207">
        <f t="shared" ca="1" si="14"/>
        <v>0</v>
      </c>
      <c r="H120" s="207">
        <f t="shared" ca="1" si="15"/>
        <v>0</v>
      </c>
      <c r="I120" s="207">
        <f t="shared" ca="1" si="16"/>
        <v>0</v>
      </c>
      <c r="J120" s="207">
        <f t="shared" ca="1" si="17"/>
        <v>0</v>
      </c>
      <c r="K120" s="207">
        <f t="shared" ca="1" si="18"/>
        <v>0</v>
      </c>
      <c r="L120" s="207">
        <f t="shared" ca="1" si="19"/>
        <v>0</v>
      </c>
      <c r="M120" s="207">
        <f t="shared" ca="1" si="20"/>
        <v>0</v>
      </c>
      <c r="N120" s="207">
        <f t="shared" ca="1" si="21"/>
        <v>0</v>
      </c>
    </row>
    <row r="121" spans="1:16" ht="18.75">
      <c r="A121" s="217" t="str">
        <f>'2_Maturité'!A121</f>
        <v>18.3</v>
      </c>
      <c r="B121" s="207">
        <f>'2_Maturité'!H121</f>
        <v>0</v>
      </c>
      <c r="C121" s="207" t="str">
        <f>'2_Maturité'!I121</f>
        <v>2: Reproductible</v>
      </c>
      <c r="D121" s="218" t="str">
        <f t="shared" si="11"/>
        <v>2</v>
      </c>
      <c r="E121" s="207">
        <f t="shared" ca="1" si="12"/>
        <v>0</v>
      </c>
      <c r="F121" s="207">
        <f t="shared" ca="1" si="13"/>
        <v>0</v>
      </c>
      <c r="G121" s="207">
        <f t="shared" ca="1" si="14"/>
        <v>0</v>
      </c>
      <c r="H121" s="207">
        <f t="shared" ca="1" si="15"/>
        <v>0</v>
      </c>
      <c r="I121" s="207">
        <f t="shared" ca="1" si="16"/>
        <v>0</v>
      </c>
      <c r="J121" s="207">
        <f t="shared" ca="1" si="17"/>
        <v>0</v>
      </c>
      <c r="K121" s="207">
        <f t="shared" ca="1" si="18"/>
        <v>0</v>
      </c>
      <c r="L121" s="207">
        <f t="shared" ca="1" si="19"/>
        <v>0</v>
      </c>
      <c r="M121" s="207">
        <f t="shared" ca="1" si="20"/>
        <v>0</v>
      </c>
      <c r="N121" s="207">
        <f t="shared" ca="1" si="21"/>
        <v>0</v>
      </c>
    </row>
    <row r="122" spans="1:16" ht="18.75">
      <c r="A122" s="217" t="str">
        <f>'2_Maturité'!A122</f>
        <v>18.3.a</v>
      </c>
      <c r="B122" s="207">
        <f>'2_Maturité'!H122</f>
        <v>0</v>
      </c>
      <c r="C122" s="207">
        <f>'2_Maturité'!I122</f>
        <v>0</v>
      </c>
      <c r="D122" s="218" t="str">
        <f>LEFT(C122,1)</f>
        <v>0</v>
      </c>
      <c r="E122" s="207">
        <f t="shared" ca="1" si="12"/>
        <v>0</v>
      </c>
      <c r="F122" s="207">
        <f t="shared" ca="1" si="13"/>
        <v>0</v>
      </c>
      <c r="G122" s="207">
        <f t="shared" ca="1" si="14"/>
        <v>0</v>
      </c>
      <c r="H122" s="207">
        <f t="shared" ca="1" si="15"/>
        <v>0</v>
      </c>
      <c r="I122" s="207">
        <f t="shared" ca="1" si="16"/>
        <v>0</v>
      </c>
      <c r="J122" s="207">
        <f t="shared" ca="1" si="17"/>
        <v>0</v>
      </c>
      <c r="K122" s="207">
        <f t="shared" ca="1" si="18"/>
        <v>0</v>
      </c>
      <c r="L122" s="207">
        <f t="shared" ca="1" si="19"/>
        <v>0</v>
      </c>
      <c r="M122" s="207">
        <f t="shared" ca="1" si="20"/>
        <v>0</v>
      </c>
      <c r="N122" s="207">
        <f t="shared" ca="1" si="21"/>
        <v>0</v>
      </c>
    </row>
    <row r="123" spans="1:16" ht="18.75">
      <c r="A123" s="217" t="str">
        <f>'2_Maturité'!A123</f>
        <v>18.3.b</v>
      </c>
      <c r="B123" s="207">
        <f>'2_Maturité'!H123</f>
        <v>0</v>
      </c>
      <c r="C123" s="207">
        <f>'2_Maturité'!I123</f>
        <v>0</v>
      </c>
      <c r="D123" s="218" t="str">
        <f>LEFT(C123,1)</f>
        <v>0</v>
      </c>
      <c r="E123" s="207">
        <f t="shared" ca="1" si="12"/>
        <v>0</v>
      </c>
      <c r="F123" s="207">
        <f t="shared" ca="1" si="13"/>
        <v>0</v>
      </c>
      <c r="G123" s="207">
        <f t="shared" ca="1" si="14"/>
        <v>0</v>
      </c>
      <c r="H123" s="207">
        <f t="shared" ca="1" si="15"/>
        <v>0</v>
      </c>
      <c r="I123" s="207">
        <f t="shared" ca="1" si="16"/>
        <v>0</v>
      </c>
      <c r="J123" s="207">
        <f t="shared" ca="1" si="17"/>
        <v>0</v>
      </c>
      <c r="K123" s="207">
        <f t="shared" ca="1" si="18"/>
        <v>0</v>
      </c>
      <c r="L123" s="207">
        <f t="shared" ca="1" si="19"/>
        <v>0</v>
      </c>
      <c r="M123" s="207">
        <f t="shared" ca="1" si="20"/>
        <v>0</v>
      </c>
      <c r="N123" s="207">
        <f t="shared" ca="1" si="21"/>
        <v>0</v>
      </c>
    </row>
    <row r="124" spans="1:16" ht="18.75">
      <c r="A124" s="217" t="str">
        <f>'2_Maturité'!A124</f>
        <v>18.3.c</v>
      </c>
      <c r="B124" s="207">
        <f>'2_Maturité'!H124</f>
        <v>0</v>
      </c>
      <c r="C124" s="207">
        <f>'2_Maturité'!I124</f>
        <v>0</v>
      </c>
      <c r="D124" s="218" t="str">
        <f>LEFT(C124,1)</f>
        <v>0</v>
      </c>
      <c r="E124" s="207">
        <f t="shared" ca="1" si="12"/>
        <v>0</v>
      </c>
      <c r="F124" s="207">
        <f t="shared" ca="1" si="13"/>
        <v>0</v>
      </c>
      <c r="G124" s="207">
        <f t="shared" ca="1" si="14"/>
        <v>0</v>
      </c>
      <c r="H124" s="207">
        <f t="shared" ca="1" si="15"/>
        <v>0</v>
      </c>
      <c r="I124" s="207">
        <f t="shared" ca="1" si="16"/>
        <v>0</v>
      </c>
      <c r="J124" s="207">
        <f t="shared" ca="1" si="17"/>
        <v>0</v>
      </c>
      <c r="K124" s="207">
        <f t="shared" ca="1" si="18"/>
        <v>0</v>
      </c>
      <c r="L124" s="207">
        <f t="shared" ca="1" si="19"/>
        <v>0</v>
      </c>
      <c r="M124" s="207">
        <f t="shared" ca="1" si="20"/>
        <v>0</v>
      </c>
      <c r="N124" s="207">
        <f t="shared" ca="1" si="21"/>
        <v>0</v>
      </c>
    </row>
    <row r="126" spans="1:16">
      <c r="A126" s="1702" t="s">
        <v>1178</v>
      </c>
      <c r="B126" s="1702"/>
      <c r="C126" s="1702"/>
      <c r="D126" s="1702"/>
      <c r="E126" s="1702"/>
      <c r="F126" s="1702"/>
      <c r="G126" s="1702"/>
      <c r="H126" s="1702"/>
      <c r="I126" s="1702"/>
      <c r="J126" s="1702"/>
      <c r="K126" s="1702"/>
      <c r="L126" s="1702"/>
      <c r="M126" s="1702"/>
      <c r="N126" s="1702"/>
      <c r="O126" s="1702"/>
    </row>
    <row r="127" spans="1:16" ht="33" customHeight="1" thickBot="1">
      <c r="A127" s="1703"/>
      <c r="B127" s="1703"/>
      <c r="C127" s="1703"/>
      <c r="D127" s="1703"/>
      <c r="E127" s="1703"/>
      <c r="F127" s="1703"/>
      <c r="G127" s="1703"/>
      <c r="H127" s="1703"/>
      <c r="I127" s="1703"/>
      <c r="J127" s="1703"/>
      <c r="K127" s="1703"/>
      <c r="L127" s="1703"/>
      <c r="M127" s="1703"/>
      <c r="N127" s="1703"/>
      <c r="O127" s="1703"/>
    </row>
    <row r="128" spans="1:16" ht="30.75" thickBot="1">
      <c r="A128" s="465" t="s">
        <v>1114</v>
      </c>
      <c r="B128" s="1705" t="s">
        <v>1119</v>
      </c>
      <c r="C128" s="1705"/>
      <c r="D128" s="1705"/>
      <c r="E128" s="1705"/>
      <c r="F128" s="1705"/>
      <c r="G128" s="1705"/>
      <c r="H128" s="1705"/>
      <c r="I128" s="1705"/>
      <c r="J128" s="1705"/>
      <c r="K128" s="1705"/>
      <c r="L128" s="1705"/>
      <c r="M128" s="1705"/>
      <c r="N128" s="1705"/>
      <c r="O128" s="469" t="s">
        <v>1128</v>
      </c>
      <c r="P128" s="212"/>
    </row>
    <row r="129" spans="1:15">
      <c r="A129" s="470" t="s">
        <v>1098</v>
      </c>
      <c r="B129" s="1706" t="s">
        <v>1126</v>
      </c>
      <c r="C129" s="1706"/>
      <c r="D129" s="1706"/>
      <c r="E129" s="1706"/>
      <c r="F129" s="1706"/>
      <c r="G129" s="1706"/>
      <c r="H129" s="1706"/>
      <c r="I129" s="1706"/>
      <c r="J129" s="1706"/>
      <c r="K129" s="1706"/>
      <c r="L129" s="1706"/>
      <c r="M129" s="1706"/>
      <c r="N129" s="1706"/>
      <c r="O129" s="772" t="s">
        <v>1816</v>
      </c>
    </row>
    <row r="130" spans="1:15">
      <c r="A130" s="463" t="s">
        <v>1099</v>
      </c>
      <c r="B130" s="1704" t="s">
        <v>1122</v>
      </c>
      <c r="C130" s="1704"/>
      <c r="D130" s="1704"/>
      <c r="E130" s="1704"/>
      <c r="F130" s="1704"/>
      <c r="G130" s="1704"/>
      <c r="H130" s="1704"/>
      <c r="I130" s="1704"/>
      <c r="J130" s="1704"/>
      <c r="K130" s="1704"/>
      <c r="L130" s="1704"/>
      <c r="M130" s="1704"/>
      <c r="N130" s="1704"/>
      <c r="O130" s="773" t="s">
        <v>1813</v>
      </c>
    </row>
    <row r="131" spans="1:15">
      <c r="A131" s="463" t="s">
        <v>1101</v>
      </c>
      <c r="B131" s="1704" t="s">
        <v>1179</v>
      </c>
      <c r="C131" s="1704"/>
      <c r="D131" s="1704"/>
      <c r="E131" s="1704"/>
      <c r="F131" s="1704"/>
      <c r="G131" s="1704"/>
      <c r="H131" s="1704"/>
      <c r="I131" s="1704"/>
      <c r="J131" s="1704"/>
      <c r="K131" s="1704"/>
      <c r="L131" s="1704"/>
      <c r="M131" s="1704"/>
      <c r="N131" s="1704"/>
      <c r="O131" s="773" t="s">
        <v>1814</v>
      </c>
    </row>
    <row r="132" spans="1:15">
      <c r="A132" s="463" t="s">
        <v>1103</v>
      </c>
      <c r="B132" s="1704" t="s">
        <v>1125</v>
      </c>
      <c r="C132" s="1704"/>
      <c r="D132" s="1704"/>
      <c r="E132" s="1704"/>
      <c r="F132" s="1704"/>
      <c r="G132" s="1704"/>
      <c r="H132" s="1704"/>
      <c r="I132" s="1704"/>
      <c r="J132" s="1704"/>
      <c r="K132" s="1704"/>
      <c r="L132" s="1704"/>
      <c r="M132" s="1704"/>
      <c r="N132" s="1704"/>
      <c r="O132" s="773" t="s">
        <v>1815</v>
      </c>
    </row>
    <row r="133" spans="1:15">
      <c r="A133" s="463" t="s">
        <v>1107</v>
      </c>
      <c r="B133" s="1704" t="s">
        <v>1127</v>
      </c>
      <c r="C133" s="1704"/>
      <c r="D133" s="1704"/>
      <c r="E133" s="1704"/>
      <c r="F133" s="1704"/>
      <c r="G133" s="1704"/>
      <c r="H133" s="1704"/>
      <c r="I133" s="1704"/>
      <c r="J133" s="1704"/>
      <c r="K133" s="1704"/>
      <c r="L133" s="1704"/>
      <c r="M133" s="1704"/>
      <c r="N133" s="1704"/>
      <c r="O133" s="471" t="s">
        <v>1137</v>
      </c>
    </row>
    <row r="134" spans="1:15" ht="15.75" thickBot="1">
      <c r="A134" s="214"/>
      <c r="B134" s="472"/>
      <c r="C134" s="472"/>
      <c r="D134" s="472"/>
      <c r="E134" s="472"/>
      <c r="F134" s="472"/>
      <c r="G134" s="472"/>
      <c r="H134" s="472"/>
      <c r="I134" s="472"/>
      <c r="J134" s="472"/>
      <c r="K134" s="472"/>
      <c r="L134" s="472"/>
      <c r="M134" s="472"/>
      <c r="N134" s="472"/>
      <c r="O134" s="473"/>
    </row>
  </sheetData>
  <autoFilter ref="A4:X119"/>
  <customSheetViews>
    <customSheetView guid="{0E0D9003-12DF-4E33-969D-E7E93BBD195D}" showPageBreaks="1" topLeftCell="A97">
      <selection activeCell="H19" sqref="H19"/>
      <pageMargins left="0.7" right="0.7" top="0.75" bottom="0.75" header="0.3" footer="0.3"/>
      <pageSetup paperSize="9" orientation="portrait"/>
    </customSheetView>
  </customSheetViews>
  <mergeCells count="7">
    <mergeCell ref="A126:O127"/>
    <mergeCell ref="B133:N133"/>
    <mergeCell ref="B128:N128"/>
    <mergeCell ref="B129:N129"/>
    <mergeCell ref="B130:N130"/>
    <mergeCell ref="B132:N132"/>
    <mergeCell ref="B131:N131"/>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Y252"/>
  <sheetViews>
    <sheetView workbookViewId="0">
      <selection activeCell="E6" sqref="E6"/>
    </sheetView>
  </sheetViews>
  <sheetFormatPr baseColWidth="10" defaultColWidth="9.140625" defaultRowHeight="27.75" customHeight="1"/>
  <cols>
    <col min="1" max="1" width="17.7109375" style="207" customWidth="1"/>
    <col min="2" max="2" width="34.85546875" style="207" customWidth="1"/>
    <col min="3" max="3" width="9.140625" style="207"/>
    <col min="4" max="4" width="17.7109375" style="207" customWidth="1"/>
    <col min="5" max="5" width="9.140625" style="207"/>
    <col min="6" max="6" width="9.42578125" style="207" bestFit="1" customWidth="1"/>
    <col min="7" max="20" width="9.140625" style="207"/>
    <col min="21" max="21" width="15.7109375" style="207" customWidth="1"/>
    <col min="22" max="22" width="37.42578125" style="207" customWidth="1"/>
    <col min="23" max="23" width="9.42578125" style="248" bestFit="1" customWidth="1"/>
    <col min="24" max="24" width="15.42578125" style="207" customWidth="1"/>
    <col min="25" max="25" width="14.140625" style="207" customWidth="1"/>
    <col min="26" max="16384" width="9.140625" style="207"/>
  </cols>
  <sheetData>
    <row r="1" spans="1:25" ht="27.75" customHeight="1" thickBot="1">
      <c r="A1" s="467" t="s">
        <v>1077</v>
      </c>
      <c r="B1" s="285"/>
      <c r="F1" s="207">
        <f ca="1">SUM(F5:F124)</f>
        <v>8</v>
      </c>
      <c r="G1" s="207">
        <f ca="1">SUM(G5:G124)</f>
        <v>6</v>
      </c>
      <c r="H1" s="207">
        <f ca="1">SUM(H5:H124)</f>
        <v>19</v>
      </c>
      <c r="I1" s="207">
        <f ca="1">SUM(I5:I124)</f>
        <v>7</v>
      </c>
      <c r="J1" s="207">
        <f ca="1">SUM(J5:J124)</f>
        <v>10</v>
      </c>
      <c r="K1" s="207">
        <f ca="1">SUM(K5:K124)/F1</f>
        <v>2.75</v>
      </c>
      <c r="L1" s="207">
        <f ca="1">SUM(L5:L124)/G1</f>
        <v>2</v>
      </c>
      <c r="M1" s="207">
        <f ca="1">SUM(M5:M124)/H1</f>
        <v>2.6842105263157894</v>
      </c>
      <c r="N1" s="207">
        <f ca="1">SUM(N5:N124)/I1</f>
        <v>1.5714285714285714</v>
      </c>
      <c r="O1" s="207">
        <f ca="1">SUM(O5:O124)/J1</f>
        <v>2.4</v>
      </c>
      <c r="U1" s="248"/>
    </row>
    <row r="2" spans="1:25" ht="27.75" customHeight="1">
      <c r="A2" s="285" t="s">
        <v>614</v>
      </c>
      <c r="B2" s="285"/>
      <c r="F2" s="208" t="s">
        <v>557</v>
      </c>
      <c r="G2" s="209"/>
      <c r="H2" s="209"/>
      <c r="I2" s="209"/>
      <c r="J2" s="210"/>
      <c r="K2" s="208" t="s">
        <v>558</v>
      </c>
      <c r="L2" s="209"/>
      <c r="M2" s="209"/>
      <c r="N2" s="209"/>
      <c r="O2" s="210"/>
      <c r="U2" s="294"/>
      <c r="V2" s="259"/>
      <c r="W2" s="260"/>
    </row>
    <row r="3" spans="1:25" ht="27.75" customHeight="1">
      <c r="F3" s="211" t="s">
        <v>559</v>
      </c>
      <c r="G3" s="212" t="s">
        <v>559</v>
      </c>
      <c r="H3" s="212" t="s">
        <v>559</v>
      </c>
      <c r="I3" s="212" t="s">
        <v>559</v>
      </c>
      <c r="J3" s="213" t="s">
        <v>559</v>
      </c>
      <c r="K3" s="211" t="s">
        <v>559</v>
      </c>
      <c r="L3" s="212" t="s">
        <v>559</v>
      </c>
      <c r="M3" s="212" t="s">
        <v>559</v>
      </c>
      <c r="N3" s="212" t="s">
        <v>559</v>
      </c>
      <c r="O3" s="213" t="s">
        <v>559</v>
      </c>
      <c r="U3" s="294"/>
      <c r="V3" s="259"/>
      <c r="W3" s="260"/>
    </row>
    <row r="4" spans="1:25" ht="15.75" thickBot="1">
      <c r="A4" s="295" t="s">
        <v>560</v>
      </c>
      <c r="B4" s="366" t="s">
        <v>457</v>
      </c>
      <c r="C4" s="207" t="s">
        <v>458</v>
      </c>
      <c r="D4" s="207" t="s">
        <v>459</v>
      </c>
      <c r="E4" s="207" t="s">
        <v>561</v>
      </c>
      <c r="F4" s="214">
        <v>1</v>
      </c>
      <c r="G4" s="215">
        <v>2</v>
      </c>
      <c r="H4" s="215">
        <v>3</v>
      </c>
      <c r="I4" s="215">
        <v>4</v>
      </c>
      <c r="J4" s="216">
        <v>5</v>
      </c>
      <c r="K4" s="214">
        <v>1</v>
      </c>
      <c r="L4" s="215">
        <v>2</v>
      </c>
      <c r="M4" s="215">
        <v>3</v>
      </c>
      <c r="N4" s="215">
        <v>4</v>
      </c>
      <c r="O4" s="216">
        <v>5</v>
      </c>
      <c r="U4" s="261"/>
      <c r="W4" s="260"/>
    </row>
    <row r="5" spans="1:25" ht="72.75" customHeight="1">
      <c r="A5" s="217">
        <f>Compute1!A5</f>
        <v>5</v>
      </c>
      <c r="B5" s="217" t="str">
        <f>'2_Maturité'!B5</f>
        <v>POLITIQUE DE LA SECURITE DE L'INFORMATION</v>
      </c>
      <c r="C5" s="207">
        <f>'2_Maturité'!H5</f>
        <v>0</v>
      </c>
      <c r="D5" s="207">
        <f>'2_Maturité'!I5</f>
        <v>0</v>
      </c>
      <c r="E5" s="218" t="str">
        <f>LEFT(D5,1)</f>
        <v>0</v>
      </c>
      <c r="F5" s="207">
        <f ca="1">INDIRECT("2_Maturité"&amp;"!L"&amp;ROW())*$C5</f>
        <v>0</v>
      </c>
      <c r="G5" s="207">
        <f ca="1">INDIRECT("2_Maturité"&amp;"!M"&amp;ROW())*$C5</f>
        <v>0</v>
      </c>
      <c r="H5" s="207">
        <f ca="1">INDIRECT("2_Maturité"&amp;"!N"&amp;ROW())*$C5</f>
        <v>0</v>
      </c>
      <c r="I5" s="207">
        <f ca="1">INDIRECT("2_Maturité"&amp;"!O"&amp;ROW())*$C5</f>
        <v>0</v>
      </c>
      <c r="J5" s="207">
        <f ca="1">INDIRECT("2_Maturité"&amp;"!P"&amp;ROW())*$C5</f>
        <v>0</v>
      </c>
      <c r="K5" s="207">
        <f ca="1">F5*$E5</f>
        <v>0</v>
      </c>
      <c r="L5" s="207">
        <f ca="1">G5*$E5</f>
        <v>0</v>
      </c>
      <c r="M5" s="207">
        <f ca="1">H5*$E5</f>
        <v>0</v>
      </c>
      <c r="N5" s="207">
        <f ca="1">I5*$E5</f>
        <v>0</v>
      </c>
      <c r="O5" s="207">
        <f ca="1">J5*$E5</f>
        <v>0</v>
      </c>
      <c r="U5" s="249"/>
      <c r="V5" s="249"/>
      <c r="W5" s="252"/>
      <c r="X5" s="258"/>
    </row>
    <row r="6" spans="1:25" ht="18.75">
      <c r="A6" s="217" t="str">
        <f>Compute1!A6</f>
        <v>5.1</v>
      </c>
      <c r="B6" s="217" t="str">
        <f>'2_Maturité'!B6</f>
        <v>Politique de sécurité de l'information</v>
      </c>
      <c r="C6" s="207">
        <f>'2_Maturité'!H6</f>
        <v>1</v>
      </c>
      <c r="D6" s="207" t="str">
        <f>'2_Maturité'!I6</f>
        <v>3: Défini</v>
      </c>
      <c r="E6" s="218" t="str">
        <f t="shared" ref="E6:E69" si="0">LEFT(D6,1)</f>
        <v>3</v>
      </c>
      <c r="F6" s="207">
        <f t="shared" ref="F6:F69" ca="1" si="1">INDIRECT("2_Maturité"&amp;"!L"&amp;ROW())*$C6</f>
        <v>0</v>
      </c>
      <c r="G6" s="207">
        <f t="shared" ref="G6:G69" ca="1" si="2">INDIRECT("2_Maturité"&amp;"!M"&amp;ROW())*$C6</f>
        <v>1</v>
      </c>
      <c r="H6" s="207">
        <f t="shared" ref="H6:H69" ca="1" si="3">INDIRECT("2_Maturité"&amp;"!N"&amp;ROW())*$C6</f>
        <v>0</v>
      </c>
      <c r="I6" s="207">
        <f t="shared" ref="I6:I69" ca="1" si="4">INDIRECT("2_Maturité"&amp;"!O"&amp;ROW())*$C6</f>
        <v>0</v>
      </c>
      <c r="J6" s="207">
        <f t="shared" ref="J6:J69" ca="1" si="5">INDIRECT("2_Maturité"&amp;"!P"&amp;ROW())*$C6</f>
        <v>1</v>
      </c>
      <c r="K6" s="207">
        <f t="shared" ref="K6:K69" ca="1" si="6">F6*$E6</f>
        <v>0</v>
      </c>
      <c r="L6" s="207">
        <f t="shared" ref="L6:L69" ca="1" si="7">G6*$E6</f>
        <v>3</v>
      </c>
      <c r="M6" s="207">
        <f t="shared" ref="M6:M69" ca="1" si="8">H6*$E6</f>
        <v>0</v>
      </c>
      <c r="N6" s="207">
        <f t="shared" ref="N6:N69" ca="1" si="9">I6*$E6</f>
        <v>0</v>
      </c>
      <c r="O6" s="207">
        <f t="shared" ref="O6:O69" ca="1" si="10">J6*$E6</f>
        <v>3</v>
      </c>
      <c r="U6" s="249"/>
      <c r="V6" s="249"/>
      <c r="W6" s="252"/>
      <c r="X6" s="249"/>
      <c r="Y6" s="218"/>
    </row>
    <row r="7" spans="1:25" ht="18.75">
      <c r="A7" s="217" t="str">
        <f>Compute1!A7</f>
        <v>5.1.a</v>
      </c>
      <c r="B7" s="217">
        <f>'2_Maturité'!B7</f>
        <v>0</v>
      </c>
      <c r="C7" s="207">
        <f>'2_Maturité'!H7</f>
        <v>0</v>
      </c>
      <c r="D7" s="207">
        <f>'2_Maturité'!I7</f>
        <v>0</v>
      </c>
      <c r="E7" s="218" t="str">
        <f t="shared" si="0"/>
        <v>0</v>
      </c>
      <c r="F7" s="207">
        <f t="shared" ca="1" si="1"/>
        <v>0</v>
      </c>
      <c r="G7" s="207">
        <f t="shared" ca="1" si="2"/>
        <v>0</v>
      </c>
      <c r="H7" s="207">
        <f t="shared" ca="1" si="3"/>
        <v>0</v>
      </c>
      <c r="I7" s="207">
        <f t="shared" ca="1" si="4"/>
        <v>0</v>
      </c>
      <c r="J7" s="207">
        <f t="shared" ca="1" si="5"/>
        <v>0</v>
      </c>
      <c r="K7" s="207">
        <f t="shared" ca="1" si="6"/>
        <v>0</v>
      </c>
      <c r="L7" s="207">
        <f t="shared" ca="1" si="7"/>
        <v>0</v>
      </c>
      <c r="M7" s="207">
        <f t="shared" ca="1" si="8"/>
        <v>0</v>
      </c>
      <c r="N7" s="207">
        <f t="shared" ca="1" si="9"/>
        <v>0</v>
      </c>
      <c r="O7" s="207">
        <f t="shared" ca="1" si="10"/>
        <v>0</v>
      </c>
      <c r="U7" s="249"/>
      <c r="V7" s="249"/>
      <c r="W7" s="252"/>
      <c r="X7" s="249"/>
      <c r="Y7" s="218"/>
    </row>
    <row r="8" spans="1:25" ht="18.75">
      <c r="A8" s="217" t="str">
        <f>Compute1!A8</f>
        <v>5.1.b</v>
      </c>
      <c r="B8" s="217">
        <f>'2_Maturité'!B8</f>
        <v>0</v>
      </c>
      <c r="C8" s="207">
        <f>'2_Maturité'!H8</f>
        <v>0</v>
      </c>
      <c r="D8" s="207">
        <f>'2_Maturité'!I8</f>
        <v>0</v>
      </c>
      <c r="E8" s="218" t="str">
        <f t="shared" si="0"/>
        <v>0</v>
      </c>
      <c r="F8" s="207">
        <f t="shared" ca="1" si="1"/>
        <v>0</v>
      </c>
      <c r="G8" s="207">
        <f t="shared" ca="1" si="2"/>
        <v>0</v>
      </c>
      <c r="H8" s="207">
        <f t="shared" ca="1" si="3"/>
        <v>0</v>
      </c>
      <c r="I8" s="207">
        <f t="shared" ca="1" si="4"/>
        <v>0</v>
      </c>
      <c r="J8" s="207">
        <f t="shared" ca="1" si="5"/>
        <v>0</v>
      </c>
      <c r="K8" s="207">
        <f t="shared" ca="1" si="6"/>
        <v>0</v>
      </c>
      <c r="L8" s="207">
        <f t="shared" ca="1" si="7"/>
        <v>0</v>
      </c>
      <c r="M8" s="207">
        <f t="shared" ca="1" si="8"/>
        <v>0</v>
      </c>
      <c r="N8" s="207">
        <f t="shared" ca="1" si="9"/>
        <v>0</v>
      </c>
      <c r="O8" s="207">
        <f t="shared" ca="1" si="10"/>
        <v>0</v>
      </c>
      <c r="U8" s="249"/>
      <c r="V8" s="249"/>
      <c r="W8" s="252"/>
      <c r="X8" s="249"/>
      <c r="Y8" s="218"/>
    </row>
    <row r="9" spans="1:25" ht="18.75">
      <c r="A9" s="217" t="str">
        <f>Compute1!A9</f>
        <v>5.1.c</v>
      </c>
      <c r="B9" s="217">
        <f>'2_Maturité'!B9</f>
        <v>0</v>
      </c>
      <c r="C9" s="207">
        <f>'2_Maturité'!H9</f>
        <v>0</v>
      </c>
      <c r="D9" s="207">
        <f>'2_Maturité'!I9</f>
        <v>0</v>
      </c>
      <c r="E9" s="218" t="str">
        <f t="shared" si="0"/>
        <v>0</v>
      </c>
      <c r="F9" s="207">
        <f t="shared" ca="1" si="1"/>
        <v>0</v>
      </c>
      <c r="G9" s="207">
        <f t="shared" ca="1" si="2"/>
        <v>0</v>
      </c>
      <c r="H9" s="207">
        <f t="shared" ca="1" si="3"/>
        <v>0</v>
      </c>
      <c r="I9" s="207">
        <f t="shared" ca="1" si="4"/>
        <v>0</v>
      </c>
      <c r="J9" s="207">
        <f t="shared" ca="1" si="5"/>
        <v>0</v>
      </c>
      <c r="K9" s="207">
        <f t="shared" ca="1" si="6"/>
        <v>0</v>
      </c>
      <c r="L9" s="207">
        <f t="shared" ca="1" si="7"/>
        <v>0</v>
      </c>
      <c r="M9" s="207">
        <f t="shared" ca="1" si="8"/>
        <v>0</v>
      </c>
      <c r="N9" s="207">
        <f t="shared" ca="1" si="9"/>
        <v>0</v>
      </c>
      <c r="O9" s="207">
        <f t="shared" ca="1" si="10"/>
        <v>0</v>
      </c>
      <c r="U9" s="249"/>
      <c r="V9" s="249"/>
      <c r="W9" s="252"/>
      <c r="X9" s="249"/>
      <c r="Y9" s="218"/>
    </row>
    <row r="10" spans="1:25" ht="18.75">
      <c r="A10" s="217" t="str">
        <f>Compute1!A10</f>
        <v>5.1.d</v>
      </c>
      <c r="B10" s="217">
        <f>'2_Maturité'!B10</f>
        <v>0</v>
      </c>
      <c r="C10" s="207">
        <f>'2_Maturité'!H10</f>
        <v>0</v>
      </c>
      <c r="D10" s="207">
        <f>'2_Maturité'!I10</f>
        <v>0</v>
      </c>
      <c r="E10" s="218" t="str">
        <f t="shared" si="0"/>
        <v>0</v>
      </c>
      <c r="F10" s="207">
        <f t="shared" ca="1" si="1"/>
        <v>0</v>
      </c>
      <c r="G10" s="207">
        <f t="shared" ca="1" si="2"/>
        <v>0</v>
      </c>
      <c r="H10" s="207">
        <f t="shared" ca="1" si="3"/>
        <v>0</v>
      </c>
      <c r="I10" s="207">
        <f t="shared" ca="1" si="4"/>
        <v>0</v>
      </c>
      <c r="J10" s="207">
        <f t="shared" ca="1" si="5"/>
        <v>0</v>
      </c>
      <c r="K10" s="207">
        <f t="shared" ca="1" si="6"/>
        <v>0</v>
      </c>
      <c r="L10" s="207">
        <f t="shared" ca="1" si="7"/>
        <v>0</v>
      </c>
      <c r="M10" s="207">
        <f t="shared" ca="1" si="8"/>
        <v>0</v>
      </c>
      <c r="N10" s="207">
        <f t="shared" ca="1" si="9"/>
        <v>0</v>
      </c>
      <c r="O10" s="207">
        <f t="shared" ca="1" si="10"/>
        <v>0</v>
      </c>
      <c r="U10" s="249"/>
      <c r="V10" s="249"/>
      <c r="W10" s="252"/>
      <c r="X10" s="249"/>
      <c r="Y10" s="218"/>
    </row>
    <row r="11" spans="1:25" ht="18.75">
      <c r="A11" s="217">
        <f>Compute1!A11</f>
        <v>6</v>
      </c>
      <c r="B11" s="217" t="str">
        <f>'2_Maturité'!B11</f>
        <v>ORGANISATION DE LA SECURITE DE L'INFORMATION</v>
      </c>
      <c r="C11" s="207">
        <f>'2_Maturité'!H11</f>
        <v>0</v>
      </c>
      <c r="D11" s="207">
        <f>'2_Maturité'!I11</f>
        <v>0</v>
      </c>
      <c r="E11" s="218" t="str">
        <f t="shared" si="0"/>
        <v>0</v>
      </c>
      <c r="F11" s="207">
        <f t="shared" ca="1" si="1"/>
        <v>0</v>
      </c>
      <c r="G11" s="207">
        <f t="shared" ca="1" si="2"/>
        <v>0</v>
      </c>
      <c r="H11" s="207">
        <f t="shared" ca="1" si="3"/>
        <v>0</v>
      </c>
      <c r="I11" s="207">
        <f t="shared" ca="1" si="4"/>
        <v>0</v>
      </c>
      <c r="J11" s="207">
        <f t="shared" ca="1" si="5"/>
        <v>0</v>
      </c>
      <c r="K11" s="207">
        <f t="shared" ca="1" si="6"/>
        <v>0</v>
      </c>
      <c r="L11" s="207">
        <f t="shared" ca="1" si="7"/>
        <v>0</v>
      </c>
      <c r="M11" s="207">
        <f t="shared" ca="1" si="8"/>
        <v>0</v>
      </c>
      <c r="N11" s="207">
        <f t="shared" ca="1" si="9"/>
        <v>0</v>
      </c>
      <c r="O11" s="207">
        <f t="shared" ca="1" si="10"/>
        <v>0</v>
      </c>
      <c r="U11" s="249"/>
      <c r="V11" s="249"/>
      <c r="W11" s="252"/>
      <c r="X11" s="249"/>
      <c r="Y11" s="218"/>
    </row>
    <row r="12" spans="1:25" ht="18.75">
      <c r="A12" s="217" t="str">
        <f>Compute1!A12</f>
        <v>6.1</v>
      </c>
      <c r="B12" s="217" t="str">
        <f>'2_Maturité'!B12</f>
        <v>Organisation Interne</v>
      </c>
      <c r="C12" s="207">
        <f>'2_Maturité'!H12</f>
        <v>0</v>
      </c>
      <c r="D12" s="207">
        <f>'2_Maturité'!I12</f>
        <v>0</v>
      </c>
      <c r="E12" s="218" t="str">
        <f t="shared" si="0"/>
        <v>0</v>
      </c>
      <c r="F12" s="207">
        <f t="shared" ca="1" si="1"/>
        <v>0</v>
      </c>
      <c r="G12" s="207">
        <f t="shared" ca="1" si="2"/>
        <v>0</v>
      </c>
      <c r="H12" s="207">
        <f t="shared" ca="1" si="3"/>
        <v>0</v>
      </c>
      <c r="I12" s="207">
        <f t="shared" ca="1" si="4"/>
        <v>0</v>
      </c>
      <c r="J12" s="207">
        <f t="shared" ca="1" si="5"/>
        <v>0</v>
      </c>
      <c r="K12" s="207">
        <f t="shared" ca="1" si="6"/>
        <v>0</v>
      </c>
      <c r="L12" s="207">
        <f t="shared" ca="1" si="7"/>
        <v>0</v>
      </c>
      <c r="M12" s="207">
        <f t="shared" ca="1" si="8"/>
        <v>0</v>
      </c>
      <c r="N12" s="207">
        <f t="shared" ca="1" si="9"/>
        <v>0</v>
      </c>
      <c r="O12" s="207">
        <f t="shared" ca="1" si="10"/>
        <v>0</v>
      </c>
      <c r="U12" s="249"/>
      <c r="V12" s="249"/>
      <c r="W12" s="252"/>
      <c r="X12" s="249"/>
      <c r="Y12" s="218"/>
    </row>
    <row r="13" spans="1:25" ht="18.75">
      <c r="A13" s="217" t="str">
        <f>Compute1!A13</f>
        <v>6.1.1</v>
      </c>
      <c r="B13" s="217" t="str">
        <f>'2_Maturité'!B13</f>
        <v>Organisation de la sécurité</v>
      </c>
      <c r="C13" s="207">
        <f>'2_Maturité'!H13</f>
        <v>1</v>
      </c>
      <c r="D13" s="207" t="str">
        <f>'2_Maturité'!I13</f>
        <v>2: Reproductible</v>
      </c>
      <c r="E13" s="218" t="str">
        <f t="shared" si="0"/>
        <v>2</v>
      </c>
      <c r="F13" s="207">
        <f t="shared" ca="1" si="1"/>
        <v>0</v>
      </c>
      <c r="G13" s="207">
        <f t="shared" ca="1" si="2"/>
        <v>1</v>
      </c>
      <c r="H13" s="207">
        <f t="shared" ca="1" si="3"/>
        <v>0</v>
      </c>
      <c r="I13" s="207">
        <f t="shared" ca="1" si="4"/>
        <v>1</v>
      </c>
      <c r="J13" s="207">
        <f t="shared" ca="1" si="5"/>
        <v>1</v>
      </c>
      <c r="K13" s="207">
        <f t="shared" ca="1" si="6"/>
        <v>0</v>
      </c>
      <c r="L13" s="207">
        <f t="shared" ca="1" si="7"/>
        <v>2</v>
      </c>
      <c r="M13" s="207">
        <f t="shared" ca="1" si="8"/>
        <v>0</v>
      </c>
      <c r="N13" s="207">
        <f t="shared" ca="1" si="9"/>
        <v>2</v>
      </c>
      <c r="O13" s="207">
        <f t="shared" ca="1" si="10"/>
        <v>2</v>
      </c>
      <c r="U13" s="249"/>
      <c r="V13" s="249"/>
      <c r="W13" s="252"/>
      <c r="X13" s="249"/>
      <c r="Y13" s="218"/>
    </row>
    <row r="14" spans="1:25" ht="18.75">
      <c r="A14" s="217" t="str">
        <f>Compute1!A14</f>
        <v>6.1.1.a</v>
      </c>
      <c r="B14" s="217">
        <f>'2_Maturité'!B14</f>
        <v>0</v>
      </c>
      <c r="C14" s="207">
        <f>'2_Maturité'!H14</f>
        <v>0</v>
      </c>
      <c r="D14" s="207">
        <f>'2_Maturité'!I14</f>
        <v>0</v>
      </c>
      <c r="E14" s="218" t="str">
        <f t="shared" si="0"/>
        <v>0</v>
      </c>
      <c r="F14" s="207">
        <f t="shared" ca="1" si="1"/>
        <v>0</v>
      </c>
      <c r="G14" s="207">
        <f t="shared" ca="1" si="2"/>
        <v>0</v>
      </c>
      <c r="H14" s="207">
        <f t="shared" ca="1" si="3"/>
        <v>0</v>
      </c>
      <c r="I14" s="207">
        <f t="shared" ca="1" si="4"/>
        <v>0</v>
      </c>
      <c r="J14" s="207">
        <f t="shared" ca="1" si="5"/>
        <v>0</v>
      </c>
      <c r="K14" s="207">
        <f t="shared" ca="1" si="6"/>
        <v>0</v>
      </c>
      <c r="L14" s="207">
        <f t="shared" ca="1" si="7"/>
        <v>0</v>
      </c>
      <c r="M14" s="207">
        <f t="shared" ca="1" si="8"/>
        <v>0</v>
      </c>
      <c r="N14" s="207">
        <f t="shared" ca="1" si="9"/>
        <v>0</v>
      </c>
      <c r="O14" s="207">
        <f t="shared" ca="1" si="10"/>
        <v>0</v>
      </c>
      <c r="U14" s="249"/>
      <c r="V14" s="249"/>
      <c r="W14" s="252"/>
      <c r="X14" s="249"/>
      <c r="Y14" s="218"/>
    </row>
    <row r="15" spans="1:25" ht="18.75">
      <c r="A15" s="217" t="str">
        <f>Compute1!A15</f>
        <v>6.1.1.b</v>
      </c>
      <c r="B15" s="217">
        <f>'2_Maturité'!B15</f>
        <v>0</v>
      </c>
      <c r="C15" s="207">
        <f>'2_Maturité'!H15</f>
        <v>0</v>
      </c>
      <c r="D15" s="207">
        <f>'2_Maturité'!I15</f>
        <v>0</v>
      </c>
      <c r="E15" s="218" t="str">
        <f t="shared" si="0"/>
        <v>0</v>
      </c>
      <c r="F15" s="207">
        <f t="shared" ca="1" si="1"/>
        <v>0</v>
      </c>
      <c r="G15" s="207">
        <f t="shared" ca="1" si="2"/>
        <v>0</v>
      </c>
      <c r="H15" s="207">
        <f t="shared" ca="1" si="3"/>
        <v>0</v>
      </c>
      <c r="I15" s="207">
        <f t="shared" ca="1" si="4"/>
        <v>0</v>
      </c>
      <c r="J15" s="207">
        <f t="shared" ca="1" si="5"/>
        <v>0</v>
      </c>
      <c r="K15" s="207">
        <f t="shared" ca="1" si="6"/>
        <v>0</v>
      </c>
      <c r="L15" s="207">
        <f t="shared" ca="1" si="7"/>
        <v>0</v>
      </c>
      <c r="M15" s="207">
        <f t="shared" ca="1" si="8"/>
        <v>0</v>
      </c>
      <c r="N15" s="207">
        <f t="shared" ca="1" si="9"/>
        <v>0</v>
      </c>
      <c r="O15" s="207">
        <f t="shared" ca="1" si="10"/>
        <v>0</v>
      </c>
      <c r="U15" s="249"/>
      <c r="V15" s="249"/>
      <c r="W15" s="252"/>
      <c r="X15" s="249"/>
    </row>
    <row r="16" spans="1:25" ht="18.75">
      <c r="A16" s="217" t="str">
        <f>Compute1!A16</f>
        <v>6.1.1.c</v>
      </c>
      <c r="B16" s="217">
        <f>'2_Maturité'!B16</f>
        <v>0</v>
      </c>
      <c r="C16" s="207">
        <f>'2_Maturité'!H16</f>
        <v>0</v>
      </c>
      <c r="D16" s="207">
        <f>'2_Maturité'!I16</f>
        <v>0</v>
      </c>
      <c r="E16" s="218" t="str">
        <f t="shared" si="0"/>
        <v>0</v>
      </c>
      <c r="F16" s="207">
        <f t="shared" ca="1" si="1"/>
        <v>0</v>
      </c>
      <c r="G16" s="207">
        <f t="shared" ca="1" si="2"/>
        <v>0</v>
      </c>
      <c r="H16" s="207">
        <f t="shared" ca="1" si="3"/>
        <v>0</v>
      </c>
      <c r="I16" s="207">
        <f t="shared" ca="1" si="4"/>
        <v>0</v>
      </c>
      <c r="J16" s="207">
        <f t="shared" ca="1" si="5"/>
        <v>0</v>
      </c>
      <c r="K16" s="207">
        <f t="shared" ca="1" si="6"/>
        <v>0</v>
      </c>
      <c r="L16" s="207">
        <f t="shared" ca="1" si="7"/>
        <v>0</v>
      </c>
      <c r="M16" s="207">
        <f t="shared" ca="1" si="8"/>
        <v>0</v>
      </c>
      <c r="N16" s="207">
        <f t="shared" ca="1" si="9"/>
        <v>0</v>
      </c>
      <c r="O16" s="207">
        <f t="shared" ca="1" si="10"/>
        <v>0</v>
      </c>
      <c r="U16" s="250"/>
      <c r="V16" s="249"/>
      <c r="W16" s="252"/>
      <c r="X16" s="249"/>
      <c r="Y16" s="218"/>
    </row>
    <row r="17" spans="1:25" ht="18.75">
      <c r="A17" s="217" t="str">
        <f>Compute1!A17</f>
        <v>6.1.1.d</v>
      </c>
      <c r="B17" s="217">
        <f>'2_Maturité'!B17</f>
        <v>0</v>
      </c>
      <c r="C17" s="207">
        <f>'2_Maturité'!H17</f>
        <v>0</v>
      </c>
      <c r="D17" s="207">
        <f>'2_Maturité'!I17</f>
        <v>0</v>
      </c>
      <c r="E17" s="218" t="str">
        <f t="shared" si="0"/>
        <v>0</v>
      </c>
      <c r="F17" s="207">
        <f t="shared" ca="1" si="1"/>
        <v>0</v>
      </c>
      <c r="G17" s="207">
        <f t="shared" ca="1" si="2"/>
        <v>0</v>
      </c>
      <c r="H17" s="207">
        <f t="shared" ca="1" si="3"/>
        <v>0</v>
      </c>
      <c r="I17" s="207">
        <f t="shared" ca="1" si="4"/>
        <v>0</v>
      </c>
      <c r="J17" s="207">
        <f t="shared" ca="1" si="5"/>
        <v>0</v>
      </c>
      <c r="K17" s="207">
        <f t="shared" ca="1" si="6"/>
        <v>0</v>
      </c>
      <c r="L17" s="207">
        <f t="shared" ca="1" si="7"/>
        <v>0</v>
      </c>
      <c r="M17" s="207">
        <f t="shared" ca="1" si="8"/>
        <v>0</v>
      </c>
      <c r="N17" s="207">
        <f t="shared" ca="1" si="9"/>
        <v>0</v>
      </c>
      <c r="O17" s="207">
        <f t="shared" ca="1" si="10"/>
        <v>0</v>
      </c>
      <c r="U17" s="250"/>
      <c r="V17" s="249"/>
      <c r="W17" s="252"/>
      <c r="X17" s="249"/>
      <c r="Y17" s="218"/>
    </row>
    <row r="18" spans="1:25" ht="18.75">
      <c r="A18" s="217" t="str">
        <f>Compute1!A18</f>
        <v>6.1.1.e</v>
      </c>
      <c r="B18" s="217">
        <f>'2_Maturité'!B18</f>
        <v>0</v>
      </c>
      <c r="C18" s="207">
        <f>'2_Maturité'!H18</f>
        <v>0</v>
      </c>
      <c r="D18" s="207">
        <f>'2_Maturité'!I18</f>
        <v>0</v>
      </c>
      <c r="E18" s="218" t="str">
        <f t="shared" si="0"/>
        <v>0</v>
      </c>
      <c r="F18" s="207">
        <f t="shared" ca="1" si="1"/>
        <v>0</v>
      </c>
      <c r="G18" s="207">
        <f t="shared" ca="1" si="2"/>
        <v>0</v>
      </c>
      <c r="H18" s="207">
        <f t="shared" ca="1" si="3"/>
        <v>0</v>
      </c>
      <c r="I18" s="207">
        <f t="shared" ca="1" si="4"/>
        <v>0</v>
      </c>
      <c r="J18" s="207">
        <f t="shared" ca="1" si="5"/>
        <v>0</v>
      </c>
      <c r="K18" s="207">
        <f t="shared" ca="1" si="6"/>
        <v>0</v>
      </c>
      <c r="L18" s="207">
        <f t="shared" ca="1" si="7"/>
        <v>0</v>
      </c>
      <c r="M18" s="207">
        <f t="shared" ca="1" si="8"/>
        <v>0</v>
      </c>
      <c r="N18" s="207">
        <f t="shared" ca="1" si="9"/>
        <v>0</v>
      </c>
      <c r="O18" s="207">
        <f t="shared" ca="1" si="10"/>
        <v>0</v>
      </c>
      <c r="U18" s="250"/>
      <c r="V18" s="249"/>
      <c r="W18" s="252"/>
      <c r="X18" s="249"/>
      <c r="Y18" s="218"/>
    </row>
    <row r="19" spans="1:25" ht="18.75">
      <c r="A19" s="217" t="str">
        <f>Compute1!A19</f>
        <v>6.1.1.f</v>
      </c>
      <c r="B19" s="217">
        <f>'2_Maturité'!B19</f>
        <v>0</v>
      </c>
      <c r="C19" s="207">
        <f>'2_Maturité'!H19</f>
        <v>0</v>
      </c>
      <c r="D19" s="207">
        <f>'2_Maturité'!I19</f>
        <v>0</v>
      </c>
      <c r="E19" s="218" t="str">
        <f t="shared" si="0"/>
        <v>0</v>
      </c>
      <c r="F19" s="207">
        <f t="shared" ca="1" si="1"/>
        <v>0</v>
      </c>
      <c r="G19" s="207">
        <f t="shared" ca="1" si="2"/>
        <v>0</v>
      </c>
      <c r="H19" s="207">
        <f t="shared" ca="1" si="3"/>
        <v>0</v>
      </c>
      <c r="I19" s="207">
        <f t="shared" ca="1" si="4"/>
        <v>0</v>
      </c>
      <c r="J19" s="207">
        <f t="shared" ca="1" si="5"/>
        <v>0</v>
      </c>
      <c r="K19" s="207">
        <f t="shared" ca="1" si="6"/>
        <v>0</v>
      </c>
      <c r="L19" s="207">
        <f t="shared" ca="1" si="7"/>
        <v>0</v>
      </c>
      <c r="M19" s="207">
        <f t="shared" ca="1" si="8"/>
        <v>0</v>
      </c>
      <c r="N19" s="207">
        <f t="shared" ca="1" si="9"/>
        <v>0</v>
      </c>
      <c r="O19" s="207">
        <f t="shared" ca="1" si="10"/>
        <v>0</v>
      </c>
      <c r="U19" s="250"/>
      <c r="V19" s="249"/>
      <c r="W19" s="252"/>
      <c r="X19" s="249"/>
      <c r="Y19" s="218"/>
    </row>
    <row r="20" spans="1:25" ht="18.75">
      <c r="A20" s="217" t="str">
        <f>Compute1!A20</f>
        <v>6.1.1.g</v>
      </c>
      <c r="B20" s="217">
        <f>'2_Maturité'!B20</f>
        <v>0</v>
      </c>
      <c r="C20" s="207">
        <f>'2_Maturité'!H20</f>
        <v>0</v>
      </c>
      <c r="D20" s="207">
        <f>'2_Maturité'!I20</f>
        <v>0</v>
      </c>
      <c r="E20" s="218" t="str">
        <f t="shared" si="0"/>
        <v>0</v>
      </c>
      <c r="F20" s="207">
        <f t="shared" ca="1" si="1"/>
        <v>0</v>
      </c>
      <c r="G20" s="207">
        <f t="shared" ca="1" si="2"/>
        <v>0</v>
      </c>
      <c r="H20" s="207">
        <f t="shared" ca="1" si="3"/>
        <v>0</v>
      </c>
      <c r="I20" s="207">
        <f t="shared" ca="1" si="4"/>
        <v>0</v>
      </c>
      <c r="J20" s="207">
        <f t="shared" ca="1" si="5"/>
        <v>0</v>
      </c>
      <c r="K20" s="207">
        <f t="shared" ca="1" si="6"/>
        <v>0</v>
      </c>
      <c r="L20" s="207">
        <f t="shared" ca="1" si="7"/>
        <v>0</v>
      </c>
      <c r="M20" s="207">
        <f t="shared" ca="1" si="8"/>
        <v>0</v>
      </c>
      <c r="N20" s="207">
        <f t="shared" ca="1" si="9"/>
        <v>0</v>
      </c>
      <c r="O20" s="207">
        <f t="shared" ca="1" si="10"/>
        <v>0</v>
      </c>
      <c r="U20" s="249"/>
      <c r="V20" s="249"/>
      <c r="W20" s="252"/>
      <c r="X20" s="249"/>
      <c r="Y20" s="218"/>
    </row>
    <row r="21" spans="1:25" ht="18.75">
      <c r="A21" s="217" t="str">
        <f>Compute1!A21</f>
        <v>6.1.1.h</v>
      </c>
      <c r="B21" s="217">
        <f>'2_Maturité'!B21</f>
        <v>0</v>
      </c>
      <c r="C21" s="207">
        <f>'2_Maturité'!H21</f>
        <v>0</v>
      </c>
      <c r="D21" s="207">
        <f>'2_Maturité'!I21</f>
        <v>0</v>
      </c>
      <c r="E21" s="218" t="str">
        <f t="shared" si="0"/>
        <v>0</v>
      </c>
      <c r="F21" s="207">
        <f t="shared" ca="1" si="1"/>
        <v>0</v>
      </c>
      <c r="G21" s="207">
        <f t="shared" ca="1" si="2"/>
        <v>0</v>
      </c>
      <c r="H21" s="207">
        <f t="shared" ca="1" si="3"/>
        <v>0</v>
      </c>
      <c r="I21" s="207">
        <f t="shared" ca="1" si="4"/>
        <v>0</v>
      </c>
      <c r="J21" s="207">
        <f t="shared" ca="1" si="5"/>
        <v>0</v>
      </c>
      <c r="K21" s="207">
        <f t="shared" ca="1" si="6"/>
        <v>0</v>
      </c>
      <c r="L21" s="207">
        <f t="shared" ca="1" si="7"/>
        <v>0</v>
      </c>
      <c r="M21" s="207">
        <f t="shared" ca="1" si="8"/>
        <v>0</v>
      </c>
      <c r="N21" s="207">
        <f t="shared" ca="1" si="9"/>
        <v>0</v>
      </c>
      <c r="O21" s="207">
        <f t="shared" ca="1" si="10"/>
        <v>0</v>
      </c>
      <c r="U21" s="249"/>
      <c r="V21" s="249"/>
      <c r="W21" s="252"/>
      <c r="X21" s="249"/>
      <c r="Y21" s="218"/>
    </row>
    <row r="22" spans="1:25" ht="18.75">
      <c r="A22" s="217" t="str">
        <f>Compute1!A22</f>
        <v>6.1.2</v>
      </c>
      <c r="B22" s="217" t="str">
        <f>'2_Maturité'!B22</f>
        <v>Séparation des tâches</v>
      </c>
      <c r="C22" s="207">
        <f>'2_Maturité'!H22</f>
        <v>1</v>
      </c>
      <c r="D22" s="207" t="str">
        <f>'2_Maturité'!I22</f>
        <v>1: Initial</v>
      </c>
      <c r="E22" s="218" t="str">
        <f t="shared" si="0"/>
        <v>1</v>
      </c>
      <c r="F22" s="207">
        <f t="shared" ca="1" si="1"/>
        <v>0</v>
      </c>
      <c r="G22" s="207">
        <f t="shared" ca="1" si="2"/>
        <v>1</v>
      </c>
      <c r="H22" s="207">
        <f t="shared" ca="1" si="3"/>
        <v>0</v>
      </c>
      <c r="I22" s="207">
        <f t="shared" ca="1" si="4"/>
        <v>1</v>
      </c>
      <c r="J22" s="207">
        <f t="shared" ca="1" si="5"/>
        <v>0</v>
      </c>
      <c r="K22" s="207">
        <f t="shared" ca="1" si="6"/>
        <v>0</v>
      </c>
      <c r="L22" s="207">
        <f t="shared" ca="1" si="7"/>
        <v>1</v>
      </c>
      <c r="M22" s="207">
        <f t="shared" ca="1" si="8"/>
        <v>0</v>
      </c>
      <c r="N22" s="207">
        <f t="shared" ca="1" si="9"/>
        <v>1</v>
      </c>
      <c r="O22" s="207">
        <f t="shared" ca="1" si="10"/>
        <v>0</v>
      </c>
      <c r="U22" s="249"/>
      <c r="V22" s="249"/>
      <c r="W22" s="252"/>
      <c r="X22" s="249"/>
    </row>
    <row r="23" spans="1:25" ht="18.75">
      <c r="A23" s="217" t="str">
        <f>Compute1!A23</f>
        <v>6.1.3</v>
      </c>
      <c r="B23" s="217" t="str">
        <f>'2_Maturité'!B23</f>
        <v>Partage d'information</v>
      </c>
      <c r="C23" s="207">
        <f>'2_Maturité'!H23</f>
        <v>1</v>
      </c>
      <c r="D23" s="207" t="str">
        <f>'2_Maturité'!I23</f>
        <v>3: Défini</v>
      </c>
      <c r="E23" s="218" t="str">
        <f t="shared" si="0"/>
        <v>3</v>
      </c>
      <c r="F23" s="207">
        <f t="shared" ca="1" si="1"/>
        <v>1</v>
      </c>
      <c r="G23" s="207">
        <f t="shared" ca="1" si="2"/>
        <v>0</v>
      </c>
      <c r="H23" s="207">
        <f t="shared" ca="1" si="3"/>
        <v>0</v>
      </c>
      <c r="I23" s="207">
        <f t="shared" ca="1" si="4"/>
        <v>0</v>
      </c>
      <c r="J23" s="207">
        <f t="shared" ca="1" si="5"/>
        <v>0</v>
      </c>
      <c r="K23" s="207">
        <f t="shared" ca="1" si="6"/>
        <v>3</v>
      </c>
      <c r="L23" s="207">
        <f t="shared" ca="1" si="7"/>
        <v>0</v>
      </c>
      <c r="M23" s="207">
        <f t="shared" ca="1" si="8"/>
        <v>0</v>
      </c>
      <c r="N23" s="207">
        <f t="shared" ca="1" si="9"/>
        <v>0</v>
      </c>
      <c r="O23" s="207">
        <f t="shared" ca="1" si="10"/>
        <v>0</v>
      </c>
      <c r="U23" s="250"/>
      <c r="V23" s="249"/>
      <c r="W23" s="252"/>
      <c r="X23" s="249"/>
      <c r="Y23" s="218"/>
    </row>
    <row r="24" spans="1:25" ht="18.75">
      <c r="A24" s="217" t="str">
        <f>Compute1!A24</f>
        <v>6.1.4</v>
      </c>
      <c r="B24" s="217" t="str">
        <f>'2_Maturité'!B24</f>
        <v>Sécurité de l'information dans le cadre de projets</v>
      </c>
      <c r="C24" s="207">
        <f>'2_Maturité'!H24</f>
        <v>0</v>
      </c>
      <c r="D24" s="207" t="str">
        <f>'2_Maturité'!I24</f>
        <v>1: Initial</v>
      </c>
      <c r="E24" s="218" t="str">
        <f t="shared" si="0"/>
        <v>1</v>
      </c>
      <c r="F24" s="207">
        <f t="shared" ca="1" si="1"/>
        <v>0</v>
      </c>
      <c r="G24" s="207">
        <f t="shared" ca="1" si="2"/>
        <v>0</v>
      </c>
      <c r="H24" s="207">
        <f t="shared" ca="1" si="3"/>
        <v>0</v>
      </c>
      <c r="I24" s="207">
        <f t="shared" ca="1" si="4"/>
        <v>0</v>
      </c>
      <c r="J24" s="207">
        <f t="shared" ca="1" si="5"/>
        <v>0</v>
      </c>
      <c r="K24" s="207">
        <f t="shared" ca="1" si="6"/>
        <v>0</v>
      </c>
      <c r="L24" s="207">
        <f t="shared" ca="1" si="7"/>
        <v>0</v>
      </c>
      <c r="M24" s="207">
        <f t="shared" ca="1" si="8"/>
        <v>0</v>
      </c>
      <c r="N24" s="207">
        <f t="shared" ca="1" si="9"/>
        <v>0</v>
      </c>
      <c r="O24" s="207">
        <f t="shared" ca="1" si="10"/>
        <v>0</v>
      </c>
      <c r="U24" s="250"/>
      <c r="V24" s="249"/>
      <c r="W24" s="252"/>
      <c r="X24" s="249"/>
      <c r="Y24" s="218"/>
    </row>
    <row r="25" spans="1:25" ht="18.75">
      <c r="A25" s="217" t="str">
        <f>Compute1!A25</f>
        <v>6.2</v>
      </c>
      <c r="B25" s="217" t="str">
        <f>'2_Maturité'!B25</f>
        <v>Appareils mobiles et télétravail</v>
      </c>
      <c r="C25" s="207">
        <f>'2_Maturité'!H25</f>
        <v>0</v>
      </c>
      <c r="D25" s="207">
        <f>'2_Maturité'!I25</f>
        <v>0</v>
      </c>
      <c r="E25" s="218" t="str">
        <f t="shared" si="0"/>
        <v>0</v>
      </c>
      <c r="F25" s="207">
        <f t="shared" ca="1" si="1"/>
        <v>0</v>
      </c>
      <c r="G25" s="207">
        <f t="shared" ca="1" si="2"/>
        <v>0</v>
      </c>
      <c r="H25" s="207">
        <f t="shared" ca="1" si="3"/>
        <v>0</v>
      </c>
      <c r="I25" s="207">
        <f t="shared" ca="1" si="4"/>
        <v>0</v>
      </c>
      <c r="J25" s="207">
        <f t="shared" ca="1" si="5"/>
        <v>0</v>
      </c>
      <c r="K25" s="207">
        <f t="shared" ca="1" si="6"/>
        <v>0</v>
      </c>
      <c r="L25" s="207">
        <f t="shared" ca="1" si="7"/>
        <v>0</v>
      </c>
      <c r="M25" s="207">
        <f t="shared" ca="1" si="8"/>
        <v>0</v>
      </c>
      <c r="N25" s="207">
        <f t="shared" ca="1" si="9"/>
        <v>0</v>
      </c>
      <c r="O25" s="207">
        <f t="shared" ca="1" si="10"/>
        <v>0</v>
      </c>
      <c r="U25" s="250"/>
      <c r="V25" s="249"/>
      <c r="W25" s="252"/>
      <c r="X25" s="249"/>
      <c r="Y25" s="218"/>
    </row>
    <row r="26" spans="1:25" ht="18.75">
      <c r="A26" s="217" t="str">
        <f>Compute1!A26</f>
        <v>6.2.1</v>
      </c>
      <c r="B26" s="217" t="str">
        <f>'2_Maturité'!B26</f>
        <v>Protection des données  sur des médias mobiles</v>
      </c>
      <c r="C26" s="207">
        <f>'2_Maturité'!H26</f>
        <v>1</v>
      </c>
      <c r="D26" s="207" t="str">
        <f>'2_Maturité'!I26</f>
        <v>2: Reproductible</v>
      </c>
      <c r="E26" s="218" t="str">
        <f t="shared" si="0"/>
        <v>2</v>
      </c>
      <c r="F26" s="207">
        <f t="shared" ca="1" si="1"/>
        <v>0</v>
      </c>
      <c r="G26" s="207">
        <f t="shared" ca="1" si="2"/>
        <v>0</v>
      </c>
      <c r="H26" s="207">
        <f t="shared" ca="1" si="3"/>
        <v>1</v>
      </c>
      <c r="I26" s="207">
        <f t="shared" ca="1" si="4"/>
        <v>0</v>
      </c>
      <c r="J26" s="207">
        <f t="shared" ca="1" si="5"/>
        <v>0</v>
      </c>
      <c r="K26" s="207">
        <f t="shared" ca="1" si="6"/>
        <v>0</v>
      </c>
      <c r="L26" s="207">
        <f t="shared" ca="1" si="7"/>
        <v>0</v>
      </c>
      <c r="M26" s="207">
        <f t="shared" ca="1" si="8"/>
        <v>2</v>
      </c>
      <c r="N26" s="207">
        <f t="shared" ca="1" si="9"/>
        <v>0</v>
      </c>
      <c r="O26" s="207">
        <f t="shared" ca="1" si="10"/>
        <v>0</v>
      </c>
      <c r="U26" s="248"/>
      <c r="V26" s="249"/>
      <c r="W26" s="252"/>
      <c r="X26" s="249"/>
      <c r="Y26" s="218"/>
    </row>
    <row r="27" spans="1:25" ht="18.75">
      <c r="A27" s="217" t="str">
        <f>Compute1!A27</f>
        <v>6.2.2</v>
      </c>
      <c r="B27" s="217" t="str">
        <f>'2_Maturité'!B27</f>
        <v>Télétravail</v>
      </c>
      <c r="C27" s="207">
        <f>'2_Maturité'!H27</f>
        <v>1</v>
      </c>
      <c r="D27" s="207" t="str">
        <f>'2_Maturité'!I27</f>
        <v>3: Défini</v>
      </c>
      <c r="E27" s="218" t="str">
        <f t="shared" si="0"/>
        <v>3</v>
      </c>
      <c r="F27" s="207">
        <f t="shared" ca="1" si="1"/>
        <v>0</v>
      </c>
      <c r="G27" s="207">
        <f t="shared" ca="1" si="2"/>
        <v>0</v>
      </c>
      <c r="H27" s="207">
        <f t="shared" ca="1" si="3"/>
        <v>1</v>
      </c>
      <c r="I27" s="207">
        <f t="shared" ca="1" si="4"/>
        <v>0</v>
      </c>
      <c r="J27" s="207">
        <f t="shared" ca="1" si="5"/>
        <v>0</v>
      </c>
      <c r="K27" s="207">
        <f t="shared" ca="1" si="6"/>
        <v>0</v>
      </c>
      <c r="L27" s="207">
        <f t="shared" ca="1" si="7"/>
        <v>0</v>
      </c>
      <c r="M27" s="207">
        <f t="shared" ca="1" si="8"/>
        <v>3</v>
      </c>
      <c r="N27" s="207">
        <f t="shared" ca="1" si="9"/>
        <v>0</v>
      </c>
      <c r="O27" s="207">
        <f t="shared" ca="1" si="10"/>
        <v>0</v>
      </c>
      <c r="U27" s="248"/>
      <c r="V27" s="249"/>
      <c r="W27" s="252"/>
      <c r="X27" s="249"/>
      <c r="Y27" s="218"/>
    </row>
    <row r="28" spans="1:25" ht="18.75">
      <c r="A28" s="217">
        <f>Compute1!A28</f>
        <v>7</v>
      </c>
      <c r="B28" s="217" t="str">
        <f>'2_Maturité'!B28</f>
        <v>SECURITE LIEE AUX COLLABORATEURS</v>
      </c>
      <c r="C28" s="207">
        <f>'2_Maturité'!H28</f>
        <v>0</v>
      </c>
      <c r="D28" s="207">
        <f>'2_Maturité'!I28</f>
        <v>0</v>
      </c>
      <c r="E28" s="218" t="str">
        <f t="shared" si="0"/>
        <v>0</v>
      </c>
      <c r="F28" s="207">
        <f t="shared" ca="1" si="1"/>
        <v>0</v>
      </c>
      <c r="G28" s="207">
        <f t="shared" ca="1" si="2"/>
        <v>0</v>
      </c>
      <c r="H28" s="207">
        <f t="shared" ca="1" si="3"/>
        <v>0</v>
      </c>
      <c r="I28" s="207">
        <f t="shared" ca="1" si="4"/>
        <v>0</v>
      </c>
      <c r="J28" s="207">
        <f t="shared" ca="1" si="5"/>
        <v>0</v>
      </c>
      <c r="K28" s="207">
        <f t="shared" ca="1" si="6"/>
        <v>0</v>
      </c>
      <c r="L28" s="207">
        <f t="shared" ca="1" si="7"/>
        <v>0</v>
      </c>
      <c r="M28" s="207">
        <f t="shared" ca="1" si="8"/>
        <v>0</v>
      </c>
      <c r="N28" s="207">
        <f t="shared" ca="1" si="9"/>
        <v>0</v>
      </c>
      <c r="O28" s="207">
        <f t="shared" ca="1" si="10"/>
        <v>0</v>
      </c>
      <c r="W28" s="251"/>
    </row>
    <row r="29" spans="1:25" ht="18.75">
      <c r="A29" s="217" t="str">
        <f>Compute1!A29</f>
        <v>7.1</v>
      </c>
      <c r="B29" s="217" t="str">
        <f>'2_Maturité'!B29</f>
        <v>Traitement des données</v>
      </c>
      <c r="C29" s="207">
        <f>'2_Maturité'!H29</f>
        <v>1</v>
      </c>
      <c r="D29" s="207" t="str">
        <f>'2_Maturité'!I29</f>
        <v>3: Défini</v>
      </c>
      <c r="E29" s="218" t="str">
        <f t="shared" si="0"/>
        <v>3</v>
      </c>
      <c r="F29" s="207">
        <f t="shared" ca="1" si="1"/>
        <v>1</v>
      </c>
      <c r="G29" s="207">
        <f t="shared" ca="1" si="2"/>
        <v>0</v>
      </c>
      <c r="H29" s="207">
        <f t="shared" ca="1" si="3"/>
        <v>0</v>
      </c>
      <c r="I29" s="207">
        <f t="shared" ca="1" si="4"/>
        <v>1</v>
      </c>
      <c r="J29" s="207">
        <f t="shared" ca="1" si="5"/>
        <v>0</v>
      </c>
      <c r="K29" s="207">
        <f t="shared" ca="1" si="6"/>
        <v>3</v>
      </c>
      <c r="L29" s="207">
        <f t="shared" ca="1" si="7"/>
        <v>0</v>
      </c>
      <c r="M29" s="207">
        <f t="shared" ca="1" si="8"/>
        <v>0</v>
      </c>
      <c r="N29" s="207">
        <f t="shared" ca="1" si="9"/>
        <v>3</v>
      </c>
      <c r="O29" s="207">
        <f t="shared" ca="1" si="10"/>
        <v>0</v>
      </c>
    </row>
    <row r="30" spans="1:25" ht="18.75">
      <c r="A30" s="217" t="str">
        <f>Compute1!A30</f>
        <v>7.2</v>
      </c>
      <c r="B30" s="217" t="str">
        <f>'2_Maturité'!B30</f>
        <v>Responsabilité de la direction</v>
      </c>
      <c r="C30" s="207">
        <f>'2_Maturité'!H30</f>
        <v>1</v>
      </c>
      <c r="D30" s="207" t="str">
        <f>'2_Maturité'!I30</f>
        <v>3: Défini</v>
      </c>
      <c r="E30" s="218" t="str">
        <f t="shared" si="0"/>
        <v>3</v>
      </c>
      <c r="F30" s="207">
        <f t="shared" ca="1" si="1"/>
        <v>1</v>
      </c>
      <c r="G30" s="207">
        <f t="shared" ca="1" si="2"/>
        <v>1</v>
      </c>
      <c r="H30" s="207">
        <f t="shared" ca="1" si="3"/>
        <v>0</v>
      </c>
      <c r="I30" s="207">
        <f t="shared" ca="1" si="4"/>
        <v>0</v>
      </c>
      <c r="J30" s="207">
        <f t="shared" ca="1" si="5"/>
        <v>0</v>
      </c>
      <c r="K30" s="207">
        <f t="shared" ca="1" si="6"/>
        <v>3</v>
      </c>
      <c r="L30" s="207">
        <f t="shared" ca="1" si="7"/>
        <v>3</v>
      </c>
      <c r="M30" s="207">
        <f t="shared" ca="1" si="8"/>
        <v>0</v>
      </c>
      <c r="N30" s="207">
        <f t="shared" ca="1" si="9"/>
        <v>0</v>
      </c>
      <c r="O30" s="207">
        <f t="shared" ca="1" si="10"/>
        <v>0</v>
      </c>
    </row>
    <row r="31" spans="1:25" ht="18.75">
      <c r="A31" s="217" t="str">
        <f>Compute1!A31</f>
        <v>7.3</v>
      </c>
      <c r="B31" s="217" t="str">
        <f>'2_Maturité'!B31</f>
        <v>Sensibilisation et formation</v>
      </c>
      <c r="C31" s="207">
        <f>'2_Maturité'!H31</f>
        <v>0</v>
      </c>
      <c r="D31" s="207" t="str">
        <f>'2_Maturité'!I31</f>
        <v>2: Reproductible</v>
      </c>
      <c r="E31" s="218" t="str">
        <f t="shared" si="0"/>
        <v>2</v>
      </c>
      <c r="F31" s="207">
        <f t="shared" ca="1" si="1"/>
        <v>0</v>
      </c>
      <c r="G31" s="207">
        <f t="shared" ca="1" si="2"/>
        <v>0</v>
      </c>
      <c r="H31" s="207">
        <f t="shared" ca="1" si="3"/>
        <v>0</v>
      </c>
      <c r="I31" s="207">
        <f t="shared" ca="1" si="4"/>
        <v>0</v>
      </c>
      <c r="J31" s="207">
        <f t="shared" ca="1" si="5"/>
        <v>0</v>
      </c>
      <c r="K31" s="207">
        <f t="shared" ca="1" si="6"/>
        <v>0</v>
      </c>
      <c r="L31" s="207">
        <f t="shared" ca="1" si="7"/>
        <v>0</v>
      </c>
      <c r="M31" s="207">
        <f t="shared" ca="1" si="8"/>
        <v>0</v>
      </c>
      <c r="N31" s="207">
        <f t="shared" ca="1" si="9"/>
        <v>0</v>
      </c>
      <c r="O31" s="207">
        <f t="shared" ca="1" si="10"/>
        <v>0</v>
      </c>
    </row>
    <row r="32" spans="1:25" ht="18.75">
      <c r="A32" s="217">
        <f>Compute1!A32</f>
        <v>8</v>
      </c>
      <c r="B32" s="217" t="str">
        <f>'2_Maturité'!B32</f>
        <v>GESTION DES RESSOURCES DE L'ENTREPRISE</v>
      </c>
      <c r="C32" s="207">
        <f>'2_Maturité'!H32</f>
        <v>0</v>
      </c>
      <c r="D32" s="207">
        <f>'2_Maturité'!I32</f>
        <v>0</v>
      </c>
      <c r="E32" s="218" t="str">
        <f t="shared" si="0"/>
        <v>0</v>
      </c>
      <c r="F32" s="207">
        <f t="shared" ca="1" si="1"/>
        <v>0</v>
      </c>
      <c r="G32" s="207">
        <f t="shared" ca="1" si="2"/>
        <v>0</v>
      </c>
      <c r="H32" s="207">
        <f t="shared" ca="1" si="3"/>
        <v>0</v>
      </c>
      <c r="I32" s="207">
        <f t="shared" ca="1" si="4"/>
        <v>0</v>
      </c>
      <c r="J32" s="207">
        <f t="shared" ca="1" si="5"/>
        <v>0</v>
      </c>
      <c r="K32" s="207">
        <f t="shared" ca="1" si="6"/>
        <v>0</v>
      </c>
      <c r="L32" s="207">
        <f t="shared" ca="1" si="7"/>
        <v>0</v>
      </c>
      <c r="M32" s="207">
        <f t="shared" ca="1" si="8"/>
        <v>0</v>
      </c>
      <c r="N32" s="207">
        <f t="shared" ca="1" si="9"/>
        <v>0</v>
      </c>
      <c r="O32" s="207">
        <f t="shared" ca="1" si="10"/>
        <v>0</v>
      </c>
    </row>
    <row r="33" spans="1:15" ht="18.75">
      <c r="A33" s="217" t="str">
        <f>Compute1!A33</f>
        <v>8.1</v>
      </c>
      <c r="B33" s="217" t="str">
        <f>'2_Maturité'!B33</f>
        <v>Inventaire</v>
      </c>
      <c r="C33" s="207">
        <f>'2_Maturité'!H33</f>
        <v>1</v>
      </c>
      <c r="D33" s="207" t="str">
        <f>'2_Maturité'!I33</f>
        <v>1: Initial</v>
      </c>
      <c r="E33" s="218" t="str">
        <f t="shared" si="0"/>
        <v>1</v>
      </c>
      <c r="F33" s="207">
        <f t="shared" ca="1" si="1"/>
        <v>0</v>
      </c>
      <c r="G33" s="207">
        <f t="shared" ca="1" si="2"/>
        <v>0</v>
      </c>
      <c r="H33" s="207">
        <f t="shared" ca="1" si="3"/>
        <v>0</v>
      </c>
      <c r="I33" s="207">
        <f t="shared" ca="1" si="4"/>
        <v>0</v>
      </c>
      <c r="J33" s="207">
        <f t="shared" ca="1" si="5"/>
        <v>1</v>
      </c>
      <c r="K33" s="207">
        <f t="shared" ca="1" si="6"/>
        <v>0</v>
      </c>
      <c r="L33" s="207">
        <f t="shared" ca="1" si="7"/>
        <v>0</v>
      </c>
      <c r="M33" s="207">
        <f t="shared" ca="1" si="8"/>
        <v>0</v>
      </c>
      <c r="N33" s="207">
        <f t="shared" ca="1" si="9"/>
        <v>0</v>
      </c>
      <c r="O33" s="207">
        <f t="shared" ca="1" si="10"/>
        <v>1</v>
      </c>
    </row>
    <row r="34" spans="1:15" ht="18.75">
      <c r="A34" s="217" t="str">
        <f>Compute1!A34</f>
        <v>8.1a</v>
      </c>
      <c r="B34" s="217">
        <f>'2_Maturité'!B34</f>
        <v>0</v>
      </c>
      <c r="C34" s="207">
        <f>'2_Maturité'!H34</f>
        <v>0</v>
      </c>
      <c r="D34" s="207">
        <f>'2_Maturité'!I34</f>
        <v>0</v>
      </c>
      <c r="E34" s="218" t="str">
        <f t="shared" si="0"/>
        <v>0</v>
      </c>
      <c r="F34" s="207">
        <f t="shared" ca="1" si="1"/>
        <v>0</v>
      </c>
      <c r="G34" s="207">
        <f t="shared" ca="1" si="2"/>
        <v>0</v>
      </c>
      <c r="H34" s="207">
        <f t="shared" ca="1" si="3"/>
        <v>0</v>
      </c>
      <c r="I34" s="207">
        <f t="shared" ca="1" si="4"/>
        <v>0</v>
      </c>
      <c r="J34" s="207">
        <f t="shared" ca="1" si="5"/>
        <v>0</v>
      </c>
      <c r="K34" s="207">
        <f t="shared" ca="1" si="6"/>
        <v>0</v>
      </c>
      <c r="L34" s="207">
        <f t="shared" ca="1" si="7"/>
        <v>0</v>
      </c>
      <c r="M34" s="207">
        <f t="shared" ca="1" si="8"/>
        <v>0</v>
      </c>
      <c r="N34" s="207">
        <f t="shared" ca="1" si="9"/>
        <v>0</v>
      </c>
      <c r="O34" s="207">
        <f t="shared" ca="1" si="10"/>
        <v>0</v>
      </c>
    </row>
    <row r="35" spans="1:15" ht="18.75">
      <c r="A35" s="217" t="str">
        <f>Compute1!A35</f>
        <v>8.1.b</v>
      </c>
      <c r="B35" s="217">
        <f>'2_Maturité'!B35</f>
        <v>0</v>
      </c>
      <c r="C35" s="207">
        <f>'2_Maturité'!H35</f>
        <v>0</v>
      </c>
      <c r="D35" s="207">
        <f>'2_Maturité'!I35</f>
        <v>0</v>
      </c>
      <c r="E35" s="218" t="str">
        <f t="shared" si="0"/>
        <v>0</v>
      </c>
      <c r="F35" s="207">
        <f t="shared" ca="1" si="1"/>
        <v>0</v>
      </c>
      <c r="G35" s="207">
        <f t="shared" ca="1" si="2"/>
        <v>0</v>
      </c>
      <c r="H35" s="207">
        <f t="shared" ca="1" si="3"/>
        <v>0</v>
      </c>
      <c r="I35" s="207">
        <f t="shared" ca="1" si="4"/>
        <v>0</v>
      </c>
      <c r="J35" s="207">
        <f t="shared" ca="1" si="5"/>
        <v>0</v>
      </c>
      <c r="K35" s="207">
        <f t="shared" ca="1" si="6"/>
        <v>0</v>
      </c>
      <c r="L35" s="207">
        <f t="shared" ca="1" si="7"/>
        <v>0</v>
      </c>
      <c r="M35" s="207">
        <f t="shared" ca="1" si="8"/>
        <v>0</v>
      </c>
      <c r="N35" s="207">
        <f t="shared" ca="1" si="9"/>
        <v>0</v>
      </c>
      <c r="O35" s="207">
        <f t="shared" ca="1" si="10"/>
        <v>0</v>
      </c>
    </row>
    <row r="36" spans="1:15" ht="18.75">
      <c r="A36" s="217" t="str">
        <f>Compute1!A36</f>
        <v>8.2</v>
      </c>
      <c r="B36" s="217" t="str">
        <f>'2_Maturité'!B36</f>
        <v xml:space="preserve">Classification de l'information </v>
      </c>
      <c r="C36" s="207">
        <f>'2_Maturité'!H36</f>
        <v>0</v>
      </c>
      <c r="D36" s="207" t="str">
        <f>'2_Maturité'!I36</f>
        <v>1: Initial</v>
      </c>
      <c r="E36" s="218" t="str">
        <f t="shared" si="0"/>
        <v>1</v>
      </c>
      <c r="F36" s="207">
        <f t="shared" ca="1" si="1"/>
        <v>0</v>
      </c>
      <c r="G36" s="207">
        <f t="shared" ca="1" si="2"/>
        <v>0</v>
      </c>
      <c r="H36" s="207">
        <f t="shared" ca="1" si="3"/>
        <v>0</v>
      </c>
      <c r="I36" s="207">
        <f t="shared" ca="1" si="4"/>
        <v>0</v>
      </c>
      <c r="J36" s="207">
        <f t="shared" ca="1" si="5"/>
        <v>0</v>
      </c>
      <c r="K36" s="207">
        <f t="shared" ca="1" si="6"/>
        <v>0</v>
      </c>
      <c r="L36" s="207">
        <f t="shared" ca="1" si="7"/>
        <v>0</v>
      </c>
      <c r="M36" s="207">
        <f t="shared" ca="1" si="8"/>
        <v>0</v>
      </c>
      <c r="N36" s="207">
        <f t="shared" ca="1" si="9"/>
        <v>0</v>
      </c>
      <c r="O36" s="207">
        <f t="shared" ca="1" si="10"/>
        <v>0</v>
      </c>
    </row>
    <row r="37" spans="1:15" ht="18.75">
      <c r="A37" s="217" t="str">
        <f>Compute1!A37</f>
        <v>8.2.a</v>
      </c>
      <c r="B37" s="217">
        <f>'2_Maturité'!B37</f>
        <v>0</v>
      </c>
      <c r="C37" s="207">
        <f>'2_Maturité'!H37</f>
        <v>0</v>
      </c>
      <c r="D37" s="207">
        <f>'2_Maturité'!I37</f>
        <v>0</v>
      </c>
      <c r="E37" s="218" t="str">
        <f t="shared" si="0"/>
        <v>0</v>
      </c>
      <c r="F37" s="207">
        <f t="shared" ca="1" si="1"/>
        <v>0</v>
      </c>
      <c r="G37" s="207">
        <f t="shared" ca="1" si="2"/>
        <v>0</v>
      </c>
      <c r="H37" s="207">
        <f t="shared" ca="1" si="3"/>
        <v>0</v>
      </c>
      <c r="I37" s="207">
        <f t="shared" ca="1" si="4"/>
        <v>0</v>
      </c>
      <c r="J37" s="207">
        <f t="shared" ca="1" si="5"/>
        <v>0</v>
      </c>
      <c r="K37" s="207">
        <f t="shared" ca="1" si="6"/>
        <v>0</v>
      </c>
      <c r="L37" s="207">
        <f t="shared" ca="1" si="7"/>
        <v>0</v>
      </c>
      <c r="M37" s="207">
        <f t="shared" ca="1" si="8"/>
        <v>0</v>
      </c>
      <c r="N37" s="207">
        <f t="shared" ca="1" si="9"/>
        <v>0</v>
      </c>
      <c r="O37" s="207">
        <f t="shared" ca="1" si="10"/>
        <v>0</v>
      </c>
    </row>
    <row r="38" spans="1:15" ht="18.75">
      <c r="A38" s="217" t="str">
        <f>Compute1!A38</f>
        <v>8.2.b</v>
      </c>
      <c r="B38" s="217">
        <f>'2_Maturité'!B38</f>
        <v>0</v>
      </c>
      <c r="C38" s="207">
        <f>'2_Maturité'!H38</f>
        <v>0</v>
      </c>
      <c r="D38" s="207">
        <f>'2_Maturité'!I38</f>
        <v>0</v>
      </c>
      <c r="E38" s="218" t="str">
        <f t="shared" si="0"/>
        <v>0</v>
      </c>
      <c r="F38" s="207">
        <f t="shared" ca="1" si="1"/>
        <v>0</v>
      </c>
      <c r="G38" s="207">
        <f t="shared" ca="1" si="2"/>
        <v>0</v>
      </c>
      <c r="H38" s="207">
        <f t="shared" ca="1" si="3"/>
        <v>0</v>
      </c>
      <c r="I38" s="207">
        <f t="shared" ca="1" si="4"/>
        <v>0</v>
      </c>
      <c r="J38" s="207">
        <f t="shared" ca="1" si="5"/>
        <v>0</v>
      </c>
      <c r="K38" s="207">
        <f t="shared" ca="1" si="6"/>
        <v>0</v>
      </c>
      <c r="L38" s="207">
        <f t="shared" ca="1" si="7"/>
        <v>0</v>
      </c>
      <c r="M38" s="207">
        <f t="shared" ca="1" si="8"/>
        <v>0</v>
      </c>
      <c r="N38" s="207">
        <f t="shared" ca="1" si="9"/>
        <v>0</v>
      </c>
      <c r="O38" s="207">
        <f t="shared" ca="1" si="10"/>
        <v>0</v>
      </c>
    </row>
    <row r="39" spans="1:15" ht="18.75">
      <c r="A39" s="217" t="str">
        <f>Compute1!A39</f>
        <v>8.3</v>
      </c>
      <c r="B39" s="217" t="str">
        <f>'2_Maturité'!B39</f>
        <v>Manipulation des supports</v>
      </c>
      <c r="C39" s="207">
        <f>'2_Maturité'!H39</f>
        <v>1</v>
      </c>
      <c r="D39" s="207" t="str">
        <f>'2_Maturité'!I39</f>
        <v>2: Reproductible</v>
      </c>
      <c r="E39" s="218" t="str">
        <f t="shared" si="0"/>
        <v>2</v>
      </c>
      <c r="F39" s="207">
        <f t="shared" ca="1" si="1"/>
        <v>0</v>
      </c>
      <c r="G39" s="207">
        <f t="shared" ca="1" si="2"/>
        <v>0</v>
      </c>
      <c r="H39" s="207">
        <f t="shared" ca="1" si="3"/>
        <v>1</v>
      </c>
      <c r="I39" s="207">
        <f t="shared" ca="1" si="4"/>
        <v>0</v>
      </c>
      <c r="J39" s="207">
        <f t="shared" ca="1" si="5"/>
        <v>0</v>
      </c>
      <c r="K39" s="207">
        <f t="shared" ca="1" si="6"/>
        <v>0</v>
      </c>
      <c r="L39" s="207">
        <f t="shared" ca="1" si="7"/>
        <v>0</v>
      </c>
      <c r="M39" s="207">
        <f t="shared" ca="1" si="8"/>
        <v>2</v>
      </c>
      <c r="N39" s="207">
        <f t="shared" ca="1" si="9"/>
        <v>0</v>
      </c>
      <c r="O39" s="207">
        <f t="shared" ca="1" si="10"/>
        <v>0</v>
      </c>
    </row>
    <row r="40" spans="1:15" ht="18.75">
      <c r="A40" s="217" t="str">
        <f>Compute1!A40</f>
        <v>8.3a</v>
      </c>
      <c r="B40" s="217">
        <f>'2_Maturité'!B40</f>
        <v>0</v>
      </c>
      <c r="C40" s="207">
        <f>'2_Maturité'!H40</f>
        <v>0</v>
      </c>
      <c r="D40" s="207">
        <f>'2_Maturité'!I40</f>
        <v>0</v>
      </c>
      <c r="E40" s="218" t="str">
        <f t="shared" si="0"/>
        <v>0</v>
      </c>
      <c r="F40" s="207">
        <f t="shared" ca="1" si="1"/>
        <v>0</v>
      </c>
      <c r="G40" s="207">
        <f t="shared" ca="1" si="2"/>
        <v>0</v>
      </c>
      <c r="H40" s="207">
        <f t="shared" ca="1" si="3"/>
        <v>0</v>
      </c>
      <c r="I40" s="207">
        <f t="shared" ca="1" si="4"/>
        <v>0</v>
      </c>
      <c r="J40" s="207">
        <f t="shared" ca="1" si="5"/>
        <v>0</v>
      </c>
      <c r="K40" s="207">
        <f t="shared" ca="1" si="6"/>
        <v>0</v>
      </c>
      <c r="L40" s="207">
        <f t="shared" ca="1" si="7"/>
        <v>0</v>
      </c>
      <c r="M40" s="207">
        <f t="shared" ca="1" si="8"/>
        <v>0</v>
      </c>
      <c r="N40" s="207">
        <f t="shared" ca="1" si="9"/>
        <v>0</v>
      </c>
      <c r="O40" s="207">
        <f t="shared" ca="1" si="10"/>
        <v>0</v>
      </c>
    </row>
    <row r="41" spans="1:15" ht="18.75">
      <c r="A41" s="217" t="str">
        <f>Compute1!A41</f>
        <v>8.3b</v>
      </c>
      <c r="B41" s="217">
        <f>'2_Maturité'!B41</f>
        <v>0</v>
      </c>
      <c r="C41" s="207">
        <f>'2_Maturité'!H41</f>
        <v>0</v>
      </c>
      <c r="D41" s="207">
        <f>'2_Maturité'!I41</f>
        <v>0</v>
      </c>
      <c r="E41" s="218" t="str">
        <f t="shared" si="0"/>
        <v>0</v>
      </c>
      <c r="F41" s="207">
        <f t="shared" ca="1" si="1"/>
        <v>0</v>
      </c>
      <c r="G41" s="207">
        <f t="shared" ca="1" si="2"/>
        <v>0</v>
      </c>
      <c r="H41" s="207">
        <f t="shared" ca="1" si="3"/>
        <v>0</v>
      </c>
      <c r="I41" s="207">
        <f t="shared" ca="1" si="4"/>
        <v>0</v>
      </c>
      <c r="J41" s="207">
        <f t="shared" ca="1" si="5"/>
        <v>0</v>
      </c>
      <c r="K41" s="207">
        <f t="shared" ca="1" si="6"/>
        <v>0</v>
      </c>
      <c r="L41" s="207">
        <f t="shared" ca="1" si="7"/>
        <v>0</v>
      </c>
      <c r="M41" s="207">
        <f t="shared" ca="1" si="8"/>
        <v>0</v>
      </c>
      <c r="N41" s="207">
        <f t="shared" ca="1" si="9"/>
        <v>0</v>
      </c>
      <c r="O41" s="207">
        <f t="shared" ca="1" si="10"/>
        <v>0</v>
      </c>
    </row>
    <row r="42" spans="1:15" ht="18.75">
      <c r="A42" s="217">
        <f>Compute1!A42</f>
        <v>9</v>
      </c>
      <c r="B42" s="217" t="str">
        <f>'2_Maturité'!B42</f>
        <v>PROTECTION DE L'ACCES (LOGIQUE)</v>
      </c>
      <c r="C42" s="207">
        <f>'2_Maturité'!H42</f>
        <v>0</v>
      </c>
      <c r="D42" s="207">
        <f>'2_Maturité'!I42</f>
        <v>0</v>
      </c>
      <c r="E42" s="218" t="str">
        <f t="shared" si="0"/>
        <v>0</v>
      </c>
      <c r="F42" s="207">
        <f t="shared" ca="1" si="1"/>
        <v>0</v>
      </c>
      <c r="G42" s="207">
        <f t="shared" ca="1" si="2"/>
        <v>0</v>
      </c>
      <c r="H42" s="207">
        <f t="shared" ca="1" si="3"/>
        <v>0</v>
      </c>
      <c r="I42" s="207">
        <f t="shared" ca="1" si="4"/>
        <v>0</v>
      </c>
      <c r="J42" s="207">
        <f t="shared" ca="1" si="5"/>
        <v>0</v>
      </c>
      <c r="K42" s="207">
        <f t="shared" ca="1" si="6"/>
        <v>0</v>
      </c>
      <c r="L42" s="207">
        <f t="shared" ca="1" si="7"/>
        <v>0</v>
      </c>
      <c r="M42" s="207">
        <f t="shared" ca="1" si="8"/>
        <v>0</v>
      </c>
      <c r="N42" s="207">
        <f t="shared" ca="1" si="9"/>
        <v>0</v>
      </c>
      <c r="O42" s="207">
        <f t="shared" ca="1" si="10"/>
        <v>0</v>
      </c>
    </row>
    <row r="43" spans="1:15" ht="18.75">
      <c r="A43" s="217" t="str">
        <f>Compute1!A43</f>
        <v>9.1</v>
      </c>
      <c r="B43" s="217" t="str">
        <f>'2_Maturité'!B43</f>
        <v>Protection des accès aux données</v>
      </c>
      <c r="C43" s="207">
        <f>'2_Maturité'!H43</f>
        <v>1</v>
      </c>
      <c r="D43" s="207" t="str">
        <f>'2_Maturité'!I43</f>
        <v>2: Reproductible</v>
      </c>
      <c r="E43" s="218" t="str">
        <f t="shared" si="0"/>
        <v>2</v>
      </c>
      <c r="F43" s="207">
        <f t="shared" ca="1" si="1"/>
        <v>0</v>
      </c>
      <c r="G43" s="207">
        <f t="shared" ca="1" si="2"/>
        <v>0</v>
      </c>
      <c r="H43" s="207">
        <f t="shared" ca="1" si="3"/>
        <v>1</v>
      </c>
      <c r="I43" s="207">
        <f t="shared" ca="1" si="4"/>
        <v>0</v>
      </c>
      <c r="J43" s="207">
        <f t="shared" ca="1" si="5"/>
        <v>0</v>
      </c>
      <c r="K43" s="207">
        <f t="shared" ca="1" si="6"/>
        <v>0</v>
      </c>
      <c r="L43" s="207">
        <f t="shared" ca="1" si="7"/>
        <v>0</v>
      </c>
      <c r="M43" s="207">
        <f t="shared" ca="1" si="8"/>
        <v>2</v>
      </c>
      <c r="N43" s="207">
        <f t="shared" ca="1" si="9"/>
        <v>0</v>
      </c>
      <c r="O43" s="207">
        <f t="shared" ca="1" si="10"/>
        <v>0</v>
      </c>
    </row>
    <row r="44" spans="1:15" ht="18.75">
      <c r="A44" s="217" t="str">
        <f>Compute1!A44</f>
        <v>9.1.a</v>
      </c>
      <c r="B44" s="217">
        <f>'2_Maturité'!B44</f>
        <v>0</v>
      </c>
      <c r="C44" s="207">
        <f>'2_Maturité'!H44</f>
        <v>0</v>
      </c>
      <c r="D44" s="207">
        <f>'2_Maturité'!I44</f>
        <v>0</v>
      </c>
      <c r="E44" s="218" t="str">
        <f t="shared" si="0"/>
        <v>0</v>
      </c>
      <c r="F44" s="207">
        <f t="shared" ca="1" si="1"/>
        <v>0</v>
      </c>
      <c r="G44" s="207">
        <f t="shared" ca="1" si="2"/>
        <v>0</v>
      </c>
      <c r="H44" s="207">
        <f t="shared" ca="1" si="3"/>
        <v>0</v>
      </c>
      <c r="I44" s="207">
        <f t="shared" ca="1" si="4"/>
        <v>0</v>
      </c>
      <c r="J44" s="207">
        <f t="shared" ca="1" si="5"/>
        <v>0</v>
      </c>
      <c r="K44" s="207">
        <f t="shared" ca="1" si="6"/>
        <v>0</v>
      </c>
      <c r="L44" s="207">
        <f t="shared" ca="1" si="7"/>
        <v>0</v>
      </c>
      <c r="M44" s="207">
        <f t="shared" ca="1" si="8"/>
        <v>0</v>
      </c>
      <c r="N44" s="207">
        <f t="shared" ca="1" si="9"/>
        <v>0</v>
      </c>
      <c r="O44" s="207">
        <f t="shared" ca="1" si="10"/>
        <v>0</v>
      </c>
    </row>
    <row r="45" spans="1:15" ht="18.75">
      <c r="A45" s="217" t="str">
        <f>Compute1!A45</f>
        <v>9.2</v>
      </c>
      <c r="B45" s="217" t="str">
        <f>'2_Maturité'!B45</f>
        <v>Cycle de vie  des accès</v>
      </c>
      <c r="C45" s="207">
        <f>'2_Maturité'!H45</f>
        <v>1</v>
      </c>
      <c r="D45" s="207" t="str">
        <f>'2_Maturité'!I45</f>
        <v>2: Reproductible</v>
      </c>
      <c r="E45" s="218" t="str">
        <f t="shared" si="0"/>
        <v>2</v>
      </c>
      <c r="F45" s="207">
        <f t="shared" ca="1" si="1"/>
        <v>0</v>
      </c>
      <c r="G45" s="207">
        <f t="shared" ca="1" si="2"/>
        <v>0</v>
      </c>
      <c r="H45" s="207">
        <f t="shared" ca="1" si="3"/>
        <v>1</v>
      </c>
      <c r="I45" s="207">
        <f t="shared" ca="1" si="4"/>
        <v>0</v>
      </c>
      <c r="J45" s="207">
        <f t="shared" ca="1" si="5"/>
        <v>1</v>
      </c>
      <c r="K45" s="207">
        <f t="shared" ca="1" si="6"/>
        <v>0</v>
      </c>
      <c r="L45" s="207">
        <f t="shared" ca="1" si="7"/>
        <v>0</v>
      </c>
      <c r="M45" s="207">
        <f t="shared" ca="1" si="8"/>
        <v>2</v>
      </c>
      <c r="N45" s="207">
        <f t="shared" ca="1" si="9"/>
        <v>0</v>
      </c>
      <c r="O45" s="207">
        <f t="shared" ca="1" si="10"/>
        <v>2</v>
      </c>
    </row>
    <row r="46" spans="1:15" ht="18.75">
      <c r="A46" s="217" t="str">
        <f>Compute1!A46</f>
        <v>9.2.a</v>
      </c>
      <c r="B46" s="217">
        <f>'2_Maturité'!B46</f>
        <v>0</v>
      </c>
      <c r="C46" s="207">
        <f>'2_Maturité'!H46</f>
        <v>0</v>
      </c>
      <c r="D46" s="207">
        <f>'2_Maturité'!I46</f>
        <v>0</v>
      </c>
      <c r="E46" s="218" t="str">
        <f t="shared" si="0"/>
        <v>0</v>
      </c>
      <c r="F46" s="207">
        <f t="shared" ca="1" si="1"/>
        <v>0</v>
      </c>
      <c r="G46" s="207">
        <f t="shared" ca="1" si="2"/>
        <v>0</v>
      </c>
      <c r="H46" s="207">
        <f t="shared" ca="1" si="3"/>
        <v>0</v>
      </c>
      <c r="I46" s="207">
        <f t="shared" ca="1" si="4"/>
        <v>0</v>
      </c>
      <c r="J46" s="207">
        <f t="shared" ca="1" si="5"/>
        <v>0</v>
      </c>
      <c r="K46" s="207">
        <f t="shared" ca="1" si="6"/>
        <v>0</v>
      </c>
      <c r="L46" s="207">
        <f t="shared" ca="1" si="7"/>
        <v>0</v>
      </c>
      <c r="M46" s="207">
        <f t="shared" ca="1" si="8"/>
        <v>0</v>
      </c>
      <c r="N46" s="207">
        <f t="shared" ca="1" si="9"/>
        <v>0</v>
      </c>
      <c r="O46" s="207">
        <f t="shared" ca="1" si="10"/>
        <v>0</v>
      </c>
    </row>
    <row r="47" spans="1:15" ht="18.75">
      <c r="A47" s="217" t="str">
        <f>Compute1!A47</f>
        <v>9.2.b</v>
      </c>
      <c r="B47" s="217">
        <f>'2_Maturité'!B47</f>
        <v>0</v>
      </c>
      <c r="C47" s="207">
        <f>'2_Maturité'!H47</f>
        <v>0</v>
      </c>
      <c r="D47" s="207">
        <f>'2_Maturité'!I47</f>
        <v>0</v>
      </c>
      <c r="E47" s="218" t="str">
        <f t="shared" si="0"/>
        <v>0</v>
      </c>
      <c r="F47" s="207">
        <f t="shared" ca="1" si="1"/>
        <v>0</v>
      </c>
      <c r="G47" s="207">
        <f t="shared" ca="1" si="2"/>
        <v>0</v>
      </c>
      <c r="H47" s="207">
        <f t="shared" ca="1" si="3"/>
        <v>0</v>
      </c>
      <c r="I47" s="207">
        <f t="shared" ca="1" si="4"/>
        <v>0</v>
      </c>
      <c r="J47" s="207">
        <f t="shared" ca="1" si="5"/>
        <v>0</v>
      </c>
      <c r="K47" s="207">
        <f t="shared" ca="1" si="6"/>
        <v>0</v>
      </c>
      <c r="L47" s="207">
        <f t="shared" ca="1" si="7"/>
        <v>0</v>
      </c>
      <c r="M47" s="207">
        <f t="shared" ca="1" si="8"/>
        <v>0</v>
      </c>
      <c r="N47" s="207">
        <f t="shared" ca="1" si="9"/>
        <v>0</v>
      </c>
      <c r="O47" s="207">
        <f t="shared" ca="1" si="10"/>
        <v>0</v>
      </c>
    </row>
    <row r="48" spans="1:15" ht="18.75">
      <c r="A48" s="217" t="str">
        <f>Compute1!A48</f>
        <v>9.2.c</v>
      </c>
      <c r="B48" s="217">
        <f>'2_Maturité'!B48</f>
        <v>0</v>
      </c>
      <c r="C48" s="207">
        <f>'2_Maturité'!H48</f>
        <v>0</v>
      </c>
      <c r="D48" s="207">
        <f>'2_Maturité'!I48</f>
        <v>0</v>
      </c>
      <c r="E48" s="218" t="str">
        <f t="shared" si="0"/>
        <v>0</v>
      </c>
      <c r="F48" s="207">
        <f t="shared" ca="1" si="1"/>
        <v>0</v>
      </c>
      <c r="G48" s="207">
        <f t="shared" ca="1" si="2"/>
        <v>0</v>
      </c>
      <c r="H48" s="207">
        <f t="shared" ca="1" si="3"/>
        <v>0</v>
      </c>
      <c r="I48" s="207">
        <f t="shared" ca="1" si="4"/>
        <v>0</v>
      </c>
      <c r="J48" s="207">
        <f t="shared" ca="1" si="5"/>
        <v>0</v>
      </c>
      <c r="K48" s="207">
        <f t="shared" ca="1" si="6"/>
        <v>0</v>
      </c>
      <c r="L48" s="207">
        <f t="shared" ca="1" si="7"/>
        <v>0</v>
      </c>
      <c r="M48" s="207">
        <f t="shared" ca="1" si="8"/>
        <v>0</v>
      </c>
      <c r="N48" s="207">
        <f t="shared" ca="1" si="9"/>
        <v>0</v>
      </c>
      <c r="O48" s="207">
        <f t="shared" ca="1" si="10"/>
        <v>0</v>
      </c>
    </row>
    <row r="49" spans="1:15" ht="18.75">
      <c r="A49" s="217" t="str">
        <f>Compute1!A49</f>
        <v>9.3</v>
      </c>
      <c r="B49" s="217" t="str">
        <f>'2_Maturité'!B49</f>
        <v>Responsabilité des utilisateurs</v>
      </c>
      <c r="C49" s="207">
        <f>'2_Maturité'!H49</f>
        <v>1</v>
      </c>
      <c r="D49" s="207" t="str">
        <f>'2_Maturité'!I49</f>
        <v>4: Mesuré</v>
      </c>
      <c r="E49" s="218" t="str">
        <f t="shared" si="0"/>
        <v>4</v>
      </c>
      <c r="F49" s="207">
        <f t="shared" ca="1" si="1"/>
        <v>1</v>
      </c>
      <c r="G49" s="207">
        <f t="shared" ca="1" si="2"/>
        <v>0</v>
      </c>
      <c r="H49" s="207">
        <f t="shared" ca="1" si="3"/>
        <v>0</v>
      </c>
      <c r="I49" s="207">
        <f t="shared" ca="1" si="4"/>
        <v>0</v>
      </c>
      <c r="J49" s="207">
        <f t="shared" ca="1" si="5"/>
        <v>0</v>
      </c>
      <c r="K49" s="207">
        <f t="shared" ca="1" si="6"/>
        <v>4</v>
      </c>
      <c r="L49" s="207">
        <f t="shared" ca="1" si="7"/>
        <v>0</v>
      </c>
      <c r="M49" s="207">
        <f t="shared" ca="1" si="8"/>
        <v>0</v>
      </c>
      <c r="N49" s="207">
        <f t="shared" ca="1" si="9"/>
        <v>0</v>
      </c>
      <c r="O49" s="207">
        <f t="shared" ca="1" si="10"/>
        <v>0</v>
      </c>
    </row>
    <row r="50" spans="1:15" ht="18.75">
      <c r="A50" s="217" t="str">
        <f>Compute1!A50</f>
        <v>9.4</v>
      </c>
      <c r="B50" s="217" t="str">
        <f>'2_Maturité'!B50</f>
        <v>Contrôle de l'accès</v>
      </c>
      <c r="C50" s="207">
        <f>'2_Maturité'!H50</f>
        <v>1</v>
      </c>
      <c r="D50" s="207" t="str">
        <f>'2_Maturité'!I50</f>
        <v>4: Mesuré</v>
      </c>
      <c r="E50" s="218" t="str">
        <f t="shared" si="0"/>
        <v>4</v>
      </c>
      <c r="F50" s="207">
        <f t="shared" ca="1" si="1"/>
        <v>0</v>
      </c>
      <c r="G50" s="207">
        <f t="shared" ca="1" si="2"/>
        <v>0</v>
      </c>
      <c r="H50" s="207">
        <f t="shared" ca="1" si="3"/>
        <v>1</v>
      </c>
      <c r="I50" s="207">
        <f t="shared" ca="1" si="4"/>
        <v>0</v>
      </c>
      <c r="J50" s="207">
        <f t="shared" ca="1" si="5"/>
        <v>0</v>
      </c>
      <c r="K50" s="207">
        <f t="shared" ca="1" si="6"/>
        <v>0</v>
      </c>
      <c r="L50" s="207">
        <f t="shared" ca="1" si="7"/>
        <v>0</v>
      </c>
      <c r="M50" s="207">
        <f t="shared" ca="1" si="8"/>
        <v>4</v>
      </c>
      <c r="N50" s="207">
        <f t="shared" ca="1" si="9"/>
        <v>0</v>
      </c>
      <c r="O50" s="207">
        <f t="shared" ca="1" si="10"/>
        <v>0</v>
      </c>
    </row>
    <row r="51" spans="1:15" ht="18.75">
      <c r="A51" s="217" t="str">
        <f>Compute1!A51</f>
        <v>9.4.a</v>
      </c>
      <c r="B51" s="217">
        <f>'2_Maturité'!B51</f>
        <v>0</v>
      </c>
      <c r="C51" s="207">
        <f>'2_Maturité'!H51</f>
        <v>0</v>
      </c>
      <c r="D51" s="207">
        <f>'2_Maturité'!I51</f>
        <v>0</v>
      </c>
      <c r="E51" s="218" t="str">
        <f t="shared" si="0"/>
        <v>0</v>
      </c>
      <c r="F51" s="207">
        <f t="shared" ca="1" si="1"/>
        <v>0</v>
      </c>
      <c r="G51" s="207">
        <f t="shared" ca="1" si="2"/>
        <v>0</v>
      </c>
      <c r="H51" s="207">
        <f t="shared" ca="1" si="3"/>
        <v>0</v>
      </c>
      <c r="I51" s="207">
        <f t="shared" ca="1" si="4"/>
        <v>0</v>
      </c>
      <c r="J51" s="207">
        <f t="shared" ca="1" si="5"/>
        <v>0</v>
      </c>
      <c r="K51" s="207">
        <f t="shared" ca="1" si="6"/>
        <v>0</v>
      </c>
      <c r="L51" s="207">
        <f t="shared" ca="1" si="7"/>
        <v>0</v>
      </c>
      <c r="M51" s="207">
        <f t="shared" ca="1" si="8"/>
        <v>0</v>
      </c>
      <c r="N51" s="207">
        <f t="shared" ca="1" si="9"/>
        <v>0</v>
      </c>
      <c r="O51" s="207">
        <f t="shared" ca="1" si="10"/>
        <v>0</v>
      </c>
    </row>
    <row r="52" spans="1:15" ht="18.75">
      <c r="A52" s="217" t="str">
        <f>Compute1!A52</f>
        <v>9.4.b</v>
      </c>
      <c r="B52" s="217">
        <f>'2_Maturité'!B52</f>
        <v>0</v>
      </c>
      <c r="C52" s="207">
        <f>'2_Maturité'!H52</f>
        <v>0</v>
      </c>
      <c r="D52" s="207">
        <f>'2_Maturité'!I52</f>
        <v>0</v>
      </c>
      <c r="E52" s="218" t="str">
        <f t="shared" si="0"/>
        <v>0</v>
      </c>
      <c r="F52" s="207">
        <f t="shared" ca="1" si="1"/>
        <v>0</v>
      </c>
      <c r="G52" s="207">
        <f t="shared" ca="1" si="2"/>
        <v>0</v>
      </c>
      <c r="H52" s="207">
        <f t="shared" ca="1" si="3"/>
        <v>0</v>
      </c>
      <c r="I52" s="207">
        <f t="shared" ca="1" si="4"/>
        <v>0</v>
      </c>
      <c r="J52" s="207">
        <f t="shared" ca="1" si="5"/>
        <v>0</v>
      </c>
      <c r="K52" s="207">
        <f t="shared" ca="1" si="6"/>
        <v>0</v>
      </c>
      <c r="L52" s="207">
        <f t="shared" ca="1" si="7"/>
        <v>0</v>
      </c>
      <c r="M52" s="207">
        <f t="shared" ca="1" si="8"/>
        <v>0</v>
      </c>
      <c r="N52" s="207">
        <f t="shared" ca="1" si="9"/>
        <v>0</v>
      </c>
      <c r="O52" s="207">
        <f t="shared" ca="1" si="10"/>
        <v>0</v>
      </c>
    </row>
    <row r="53" spans="1:15" ht="18.75">
      <c r="A53" s="217" t="str">
        <f>Compute1!A53</f>
        <v>9.5</v>
      </c>
      <c r="B53" s="217" t="str">
        <f>'2_Maturité'!B53</f>
        <v>Limitation des programmes utilitaires</v>
      </c>
      <c r="C53" s="207">
        <f>'2_Maturité'!H53</f>
        <v>0</v>
      </c>
      <c r="D53" s="207" t="str">
        <f>'2_Maturité'!I53</f>
        <v>1: Initial</v>
      </c>
      <c r="E53" s="218" t="str">
        <f t="shared" si="0"/>
        <v>1</v>
      </c>
      <c r="F53" s="207">
        <f t="shared" ca="1" si="1"/>
        <v>0</v>
      </c>
      <c r="G53" s="207">
        <f t="shared" ca="1" si="2"/>
        <v>0</v>
      </c>
      <c r="H53" s="207">
        <f t="shared" ca="1" si="3"/>
        <v>0</v>
      </c>
      <c r="I53" s="207">
        <f t="shared" ca="1" si="4"/>
        <v>0</v>
      </c>
      <c r="J53" s="207">
        <f t="shared" ca="1" si="5"/>
        <v>0</v>
      </c>
      <c r="K53" s="207">
        <f t="shared" ca="1" si="6"/>
        <v>0</v>
      </c>
      <c r="L53" s="207">
        <f t="shared" ca="1" si="7"/>
        <v>0</v>
      </c>
      <c r="M53" s="207">
        <f t="shared" ca="1" si="8"/>
        <v>0</v>
      </c>
      <c r="N53" s="207">
        <f t="shared" ca="1" si="9"/>
        <v>0</v>
      </c>
      <c r="O53" s="207">
        <f t="shared" ca="1" si="10"/>
        <v>0</v>
      </c>
    </row>
    <row r="54" spans="1:15" ht="18.75">
      <c r="A54" s="217" t="str">
        <f>Compute1!A54</f>
        <v>9.5.a</v>
      </c>
      <c r="B54" s="217">
        <f>'2_Maturité'!B54</f>
        <v>0</v>
      </c>
      <c r="C54" s="207">
        <f>'2_Maturité'!H54</f>
        <v>0</v>
      </c>
      <c r="D54" s="207">
        <f>'2_Maturité'!I54</f>
        <v>0</v>
      </c>
      <c r="E54" s="218" t="str">
        <f t="shared" si="0"/>
        <v>0</v>
      </c>
      <c r="F54" s="207">
        <f t="shared" ca="1" si="1"/>
        <v>0</v>
      </c>
      <c r="G54" s="207">
        <f t="shared" ca="1" si="2"/>
        <v>0</v>
      </c>
      <c r="H54" s="207">
        <f t="shared" ca="1" si="3"/>
        <v>0</v>
      </c>
      <c r="I54" s="207">
        <f t="shared" ca="1" si="4"/>
        <v>0</v>
      </c>
      <c r="J54" s="207">
        <f t="shared" ca="1" si="5"/>
        <v>0</v>
      </c>
      <c r="K54" s="207">
        <f t="shared" ca="1" si="6"/>
        <v>0</v>
      </c>
      <c r="L54" s="207">
        <f t="shared" ca="1" si="7"/>
        <v>0</v>
      </c>
      <c r="M54" s="207">
        <f t="shared" ca="1" si="8"/>
        <v>0</v>
      </c>
      <c r="N54" s="207">
        <f t="shared" ca="1" si="9"/>
        <v>0</v>
      </c>
      <c r="O54" s="207">
        <f t="shared" ca="1" si="10"/>
        <v>0</v>
      </c>
    </row>
    <row r="55" spans="1:15" ht="18.75">
      <c r="A55" s="217">
        <f>Compute1!A55</f>
        <v>10</v>
      </c>
      <c r="B55" s="217" t="str">
        <f>'2_Maturité'!B55</f>
        <v>CRYPTOGRAPHIE</v>
      </c>
      <c r="C55" s="207">
        <f>'2_Maturité'!H55</f>
        <v>0</v>
      </c>
      <c r="D55" s="207">
        <f>'2_Maturité'!I55</f>
        <v>0</v>
      </c>
      <c r="E55" s="218" t="str">
        <f t="shared" si="0"/>
        <v>0</v>
      </c>
      <c r="F55" s="207">
        <f t="shared" ca="1" si="1"/>
        <v>0</v>
      </c>
      <c r="G55" s="207">
        <f t="shared" ca="1" si="2"/>
        <v>0</v>
      </c>
      <c r="H55" s="207">
        <f t="shared" ca="1" si="3"/>
        <v>0</v>
      </c>
      <c r="I55" s="207">
        <f t="shared" ca="1" si="4"/>
        <v>0</v>
      </c>
      <c r="J55" s="207">
        <f t="shared" ca="1" si="5"/>
        <v>0</v>
      </c>
      <c r="K55" s="207">
        <f t="shared" ca="1" si="6"/>
        <v>0</v>
      </c>
      <c r="L55" s="207">
        <f t="shared" ca="1" si="7"/>
        <v>0</v>
      </c>
      <c r="M55" s="207">
        <f t="shared" ca="1" si="8"/>
        <v>0</v>
      </c>
      <c r="N55" s="207">
        <f t="shared" ca="1" si="9"/>
        <v>0</v>
      </c>
      <c r="O55" s="207">
        <f t="shared" ca="1" si="10"/>
        <v>0</v>
      </c>
    </row>
    <row r="56" spans="1:15" ht="18.75">
      <c r="A56" s="217" t="str">
        <f>Compute1!A56</f>
        <v>10.1</v>
      </c>
      <c r="B56" s="217" t="str">
        <f>'2_Maturité'!B56</f>
        <v>Chiffrement</v>
      </c>
      <c r="C56" s="207">
        <f>'2_Maturité'!H56</f>
        <v>0</v>
      </c>
      <c r="D56" s="207" t="str">
        <f>'2_Maturité'!I56</f>
        <v>1: Initial</v>
      </c>
      <c r="E56" s="218" t="str">
        <f t="shared" si="0"/>
        <v>1</v>
      </c>
      <c r="F56" s="207">
        <f t="shared" ca="1" si="1"/>
        <v>0</v>
      </c>
      <c r="G56" s="207">
        <f t="shared" ca="1" si="2"/>
        <v>0</v>
      </c>
      <c r="H56" s="207">
        <f t="shared" ca="1" si="3"/>
        <v>0</v>
      </c>
      <c r="I56" s="207">
        <f t="shared" ca="1" si="4"/>
        <v>0</v>
      </c>
      <c r="J56" s="207">
        <f t="shared" ca="1" si="5"/>
        <v>0</v>
      </c>
      <c r="K56" s="207">
        <f t="shared" ca="1" si="6"/>
        <v>0</v>
      </c>
      <c r="L56" s="207">
        <f t="shared" ca="1" si="7"/>
        <v>0</v>
      </c>
      <c r="M56" s="207">
        <f t="shared" ca="1" si="8"/>
        <v>0</v>
      </c>
      <c r="N56" s="207">
        <f t="shared" ca="1" si="9"/>
        <v>0</v>
      </c>
      <c r="O56" s="207">
        <f t="shared" ca="1" si="10"/>
        <v>0</v>
      </c>
    </row>
    <row r="57" spans="1:15" ht="18.75">
      <c r="A57" s="217" t="str">
        <f>Compute1!A57</f>
        <v>10.a</v>
      </c>
      <c r="B57" s="217" t="str">
        <f>'2_Maturité'!B57</f>
        <v>Gestion des clés cryptographiques</v>
      </c>
      <c r="C57" s="207">
        <f>'2_Maturité'!H57</f>
        <v>0</v>
      </c>
      <c r="D57" s="207">
        <f>'2_Maturité'!I57</f>
        <v>0</v>
      </c>
      <c r="E57" s="218" t="str">
        <f t="shared" si="0"/>
        <v>0</v>
      </c>
      <c r="F57" s="207">
        <f t="shared" ca="1" si="1"/>
        <v>0</v>
      </c>
      <c r="G57" s="207">
        <f t="shared" ca="1" si="2"/>
        <v>0</v>
      </c>
      <c r="H57" s="207">
        <f t="shared" ca="1" si="3"/>
        <v>0</v>
      </c>
      <c r="I57" s="207">
        <f t="shared" ca="1" si="4"/>
        <v>0</v>
      </c>
      <c r="J57" s="207">
        <f t="shared" ca="1" si="5"/>
        <v>0</v>
      </c>
      <c r="K57" s="207">
        <f t="shared" ca="1" si="6"/>
        <v>0</v>
      </c>
      <c r="L57" s="207">
        <f t="shared" ca="1" si="7"/>
        <v>0</v>
      </c>
      <c r="M57" s="207">
        <f t="shared" ca="1" si="8"/>
        <v>0</v>
      </c>
      <c r="N57" s="207">
        <f t="shared" ca="1" si="9"/>
        <v>0</v>
      </c>
      <c r="O57" s="207">
        <f t="shared" ca="1" si="10"/>
        <v>0</v>
      </c>
    </row>
    <row r="58" spans="1:15" ht="18.75">
      <c r="A58" s="217">
        <f>Compute1!A58</f>
        <v>11</v>
      </c>
      <c r="B58" s="217" t="str">
        <f>'2_Maturité'!B58</f>
        <v>PROTECTION PHYSIQUE ET PROTECTION DE L'ENVIRONNEMENT</v>
      </c>
      <c r="C58" s="207">
        <f>'2_Maturité'!H58</f>
        <v>0</v>
      </c>
      <c r="D58" s="207">
        <f>'2_Maturité'!I58</f>
        <v>0</v>
      </c>
      <c r="E58" s="218" t="str">
        <f t="shared" si="0"/>
        <v>0</v>
      </c>
      <c r="F58" s="207">
        <f t="shared" ca="1" si="1"/>
        <v>0</v>
      </c>
      <c r="G58" s="207">
        <f t="shared" ca="1" si="2"/>
        <v>0</v>
      </c>
      <c r="H58" s="207">
        <f t="shared" ca="1" si="3"/>
        <v>0</v>
      </c>
      <c r="I58" s="207">
        <f t="shared" ca="1" si="4"/>
        <v>0</v>
      </c>
      <c r="J58" s="207">
        <f t="shared" ca="1" si="5"/>
        <v>0</v>
      </c>
      <c r="K58" s="207">
        <f t="shared" ca="1" si="6"/>
        <v>0</v>
      </c>
      <c r="L58" s="207">
        <f t="shared" ca="1" si="7"/>
        <v>0</v>
      </c>
      <c r="M58" s="207">
        <f t="shared" ca="1" si="8"/>
        <v>0</v>
      </c>
      <c r="N58" s="207">
        <f t="shared" ca="1" si="9"/>
        <v>0</v>
      </c>
      <c r="O58" s="207">
        <f t="shared" ca="1" si="10"/>
        <v>0</v>
      </c>
    </row>
    <row r="59" spans="1:15" ht="18.75">
      <c r="A59" s="217" t="str">
        <f>Compute1!A59</f>
        <v>11.1</v>
      </c>
      <c r="B59" s="217" t="str">
        <f>'2_Maturité'!B59</f>
        <v>Protection Physique</v>
      </c>
      <c r="C59" s="207">
        <f>'2_Maturité'!H59</f>
        <v>1</v>
      </c>
      <c r="D59" s="207" t="str">
        <f>'2_Maturité'!I59</f>
        <v>4: Mesuré</v>
      </c>
      <c r="E59" s="218" t="str">
        <f t="shared" si="0"/>
        <v>4</v>
      </c>
      <c r="F59" s="207">
        <f t="shared" ca="1" si="1"/>
        <v>0</v>
      </c>
      <c r="G59" s="207">
        <f t="shared" ca="1" si="2"/>
        <v>0</v>
      </c>
      <c r="H59" s="207">
        <f t="shared" ca="1" si="3"/>
        <v>1</v>
      </c>
      <c r="I59" s="207">
        <f t="shared" ca="1" si="4"/>
        <v>0</v>
      </c>
      <c r="J59" s="207">
        <f t="shared" ca="1" si="5"/>
        <v>0</v>
      </c>
      <c r="K59" s="207">
        <f t="shared" ca="1" si="6"/>
        <v>0</v>
      </c>
      <c r="L59" s="207">
        <f t="shared" ca="1" si="7"/>
        <v>0</v>
      </c>
      <c r="M59" s="207">
        <f t="shared" ca="1" si="8"/>
        <v>4</v>
      </c>
      <c r="N59" s="207">
        <f t="shared" ca="1" si="9"/>
        <v>0</v>
      </c>
      <c r="O59" s="207">
        <f t="shared" ca="1" si="10"/>
        <v>0</v>
      </c>
    </row>
    <row r="60" spans="1:15" ht="18.75">
      <c r="A60" s="217" t="str">
        <f>Compute1!A60</f>
        <v>11.1.a</v>
      </c>
      <c r="B60" s="217">
        <f>'2_Maturité'!B60</f>
        <v>0</v>
      </c>
      <c r="C60" s="207">
        <f>'2_Maturité'!H60</f>
        <v>0</v>
      </c>
      <c r="D60" s="207">
        <f>'2_Maturité'!I60</f>
        <v>0</v>
      </c>
      <c r="E60" s="218" t="str">
        <f t="shared" si="0"/>
        <v>0</v>
      </c>
      <c r="F60" s="207">
        <f t="shared" ca="1" si="1"/>
        <v>0</v>
      </c>
      <c r="G60" s="207">
        <f t="shared" ca="1" si="2"/>
        <v>0</v>
      </c>
      <c r="H60" s="207">
        <f t="shared" ca="1" si="3"/>
        <v>0</v>
      </c>
      <c r="I60" s="207">
        <f t="shared" ca="1" si="4"/>
        <v>0</v>
      </c>
      <c r="J60" s="207">
        <f t="shared" ca="1" si="5"/>
        <v>0</v>
      </c>
      <c r="K60" s="207">
        <f t="shared" ca="1" si="6"/>
        <v>0</v>
      </c>
      <c r="L60" s="207">
        <f t="shared" ca="1" si="7"/>
        <v>0</v>
      </c>
      <c r="M60" s="207">
        <f t="shared" ca="1" si="8"/>
        <v>0</v>
      </c>
      <c r="N60" s="207">
        <f t="shared" ca="1" si="9"/>
        <v>0</v>
      </c>
      <c r="O60" s="207">
        <f t="shared" ca="1" si="10"/>
        <v>0</v>
      </c>
    </row>
    <row r="61" spans="1:15" ht="18.75">
      <c r="A61" s="217" t="str">
        <f>Compute1!A61</f>
        <v>11.2</v>
      </c>
      <c r="B61" s="217" t="str">
        <f>'2_Maturité'!B61</f>
        <v>Protection de l'environnement</v>
      </c>
      <c r="C61" s="207">
        <f>'2_Maturité'!H61</f>
        <v>1</v>
      </c>
      <c r="D61" s="207" t="str">
        <f>'2_Maturité'!I61</f>
        <v>4: Mesuré</v>
      </c>
      <c r="E61" s="218" t="str">
        <f t="shared" si="0"/>
        <v>4</v>
      </c>
      <c r="F61" s="207">
        <f t="shared" ca="1" si="1"/>
        <v>0</v>
      </c>
      <c r="G61" s="207">
        <f t="shared" ca="1" si="2"/>
        <v>0</v>
      </c>
      <c r="H61" s="207">
        <f t="shared" ca="1" si="3"/>
        <v>1</v>
      </c>
      <c r="I61" s="207">
        <f t="shared" ca="1" si="4"/>
        <v>0</v>
      </c>
      <c r="J61" s="207">
        <f t="shared" ca="1" si="5"/>
        <v>0</v>
      </c>
      <c r="K61" s="207">
        <f t="shared" ca="1" si="6"/>
        <v>0</v>
      </c>
      <c r="L61" s="207">
        <f t="shared" ca="1" si="7"/>
        <v>0</v>
      </c>
      <c r="M61" s="207">
        <f t="shared" ca="1" si="8"/>
        <v>4</v>
      </c>
      <c r="N61" s="207">
        <f t="shared" ca="1" si="9"/>
        <v>0</v>
      </c>
      <c r="O61" s="207">
        <f t="shared" ca="1" si="10"/>
        <v>0</v>
      </c>
    </row>
    <row r="62" spans="1:15" ht="18.75">
      <c r="A62" s="217" t="str">
        <f>Compute1!A62</f>
        <v>11.2.a</v>
      </c>
      <c r="B62" s="217">
        <f>'2_Maturité'!B62</f>
        <v>0</v>
      </c>
      <c r="C62" s="207">
        <f>'2_Maturité'!H62</f>
        <v>0</v>
      </c>
      <c r="D62" s="207">
        <f>'2_Maturité'!I62</f>
        <v>0</v>
      </c>
      <c r="E62" s="218" t="str">
        <f t="shared" si="0"/>
        <v>0</v>
      </c>
      <c r="F62" s="207">
        <f t="shared" ca="1" si="1"/>
        <v>0</v>
      </c>
      <c r="G62" s="207">
        <f t="shared" ca="1" si="2"/>
        <v>0</v>
      </c>
      <c r="H62" s="207">
        <f t="shared" ca="1" si="3"/>
        <v>0</v>
      </c>
      <c r="I62" s="207">
        <f t="shared" ca="1" si="4"/>
        <v>0</v>
      </c>
      <c r="J62" s="207">
        <f t="shared" ca="1" si="5"/>
        <v>0</v>
      </c>
      <c r="K62" s="207">
        <f t="shared" ca="1" si="6"/>
        <v>0</v>
      </c>
      <c r="L62" s="207">
        <f t="shared" ca="1" si="7"/>
        <v>0</v>
      </c>
      <c r="M62" s="207">
        <f t="shared" ca="1" si="8"/>
        <v>0</v>
      </c>
      <c r="N62" s="207">
        <f t="shared" ca="1" si="9"/>
        <v>0</v>
      </c>
      <c r="O62" s="207">
        <f t="shared" ca="1" si="10"/>
        <v>0</v>
      </c>
    </row>
    <row r="63" spans="1:15" ht="18.75">
      <c r="A63" s="217" t="str">
        <f>Compute1!A63</f>
        <v>11.3</v>
      </c>
      <c r="B63" s="217" t="str">
        <f>'2_Maturité'!B63</f>
        <v>Protection du matériel</v>
      </c>
      <c r="C63" s="207">
        <f>'2_Maturité'!H63</f>
        <v>0</v>
      </c>
      <c r="D63" s="207" t="str">
        <f>'2_Maturité'!I63</f>
        <v>4: Mesuré</v>
      </c>
      <c r="E63" s="218" t="str">
        <f t="shared" si="0"/>
        <v>4</v>
      </c>
      <c r="F63" s="207">
        <f t="shared" ca="1" si="1"/>
        <v>0</v>
      </c>
      <c r="G63" s="207">
        <f t="shared" ca="1" si="2"/>
        <v>0</v>
      </c>
      <c r="H63" s="207">
        <f t="shared" ca="1" si="3"/>
        <v>0</v>
      </c>
      <c r="I63" s="207">
        <f t="shared" ca="1" si="4"/>
        <v>0</v>
      </c>
      <c r="J63" s="207">
        <f t="shared" ca="1" si="5"/>
        <v>0</v>
      </c>
      <c r="K63" s="207">
        <f t="shared" ca="1" si="6"/>
        <v>0</v>
      </c>
      <c r="L63" s="207">
        <f t="shared" ca="1" si="7"/>
        <v>0</v>
      </c>
      <c r="M63" s="207">
        <f t="shared" ca="1" si="8"/>
        <v>0</v>
      </c>
      <c r="N63" s="207">
        <f t="shared" ca="1" si="9"/>
        <v>0</v>
      </c>
      <c r="O63" s="207">
        <f t="shared" ca="1" si="10"/>
        <v>0</v>
      </c>
    </row>
    <row r="64" spans="1:15" ht="18.75">
      <c r="A64" s="217" t="str">
        <f>Compute1!A64</f>
        <v>11.3.a</v>
      </c>
      <c r="B64" s="217">
        <f>'2_Maturité'!B64</f>
        <v>0</v>
      </c>
      <c r="C64" s="207">
        <f>'2_Maturité'!H64</f>
        <v>0</v>
      </c>
      <c r="D64" s="207">
        <f>'2_Maturité'!I64</f>
        <v>0</v>
      </c>
      <c r="E64" s="218" t="str">
        <f t="shared" si="0"/>
        <v>0</v>
      </c>
      <c r="F64" s="207">
        <f t="shared" ca="1" si="1"/>
        <v>0</v>
      </c>
      <c r="G64" s="207">
        <f t="shared" ca="1" si="2"/>
        <v>0</v>
      </c>
      <c r="H64" s="207">
        <f t="shared" ca="1" si="3"/>
        <v>0</v>
      </c>
      <c r="I64" s="207">
        <f t="shared" ca="1" si="4"/>
        <v>0</v>
      </c>
      <c r="J64" s="207">
        <f t="shared" ca="1" si="5"/>
        <v>0</v>
      </c>
      <c r="K64" s="207">
        <f t="shared" ca="1" si="6"/>
        <v>0</v>
      </c>
      <c r="L64" s="207">
        <f t="shared" ca="1" si="7"/>
        <v>0</v>
      </c>
      <c r="M64" s="207">
        <f t="shared" ca="1" si="8"/>
        <v>0</v>
      </c>
      <c r="N64" s="207">
        <f t="shared" ca="1" si="9"/>
        <v>0</v>
      </c>
      <c r="O64" s="207">
        <f t="shared" ca="1" si="10"/>
        <v>0</v>
      </c>
    </row>
    <row r="65" spans="1:15" ht="18.75">
      <c r="A65" s="217" t="str">
        <f>Compute1!A65</f>
        <v>11.4</v>
      </c>
      <c r="B65" s="217" t="str">
        <f>'2_Maturité'!B65</f>
        <v>Matériels utilisateurs sans surveillance</v>
      </c>
      <c r="C65" s="207">
        <f>'2_Maturité'!H65</f>
        <v>1</v>
      </c>
      <c r="D65" s="207" t="str">
        <f>'2_Maturité'!I65</f>
        <v>4: Mesuré</v>
      </c>
      <c r="E65" s="218" t="str">
        <f t="shared" si="0"/>
        <v>4</v>
      </c>
      <c r="F65" s="207">
        <f t="shared" ca="1" si="1"/>
        <v>1</v>
      </c>
      <c r="G65" s="207">
        <f t="shared" ca="1" si="2"/>
        <v>0</v>
      </c>
      <c r="H65" s="207">
        <f t="shared" ca="1" si="3"/>
        <v>1</v>
      </c>
      <c r="I65" s="207">
        <f t="shared" ca="1" si="4"/>
        <v>0</v>
      </c>
      <c r="J65" s="207">
        <f t="shared" ca="1" si="5"/>
        <v>0</v>
      </c>
      <c r="K65" s="207">
        <f t="shared" ca="1" si="6"/>
        <v>4</v>
      </c>
      <c r="L65" s="207">
        <f t="shared" ca="1" si="7"/>
        <v>0</v>
      </c>
      <c r="M65" s="207">
        <f t="shared" ca="1" si="8"/>
        <v>4</v>
      </c>
      <c r="N65" s="207">
        <f t="shared" ca="1" si="9"/>
        <v>0</v>
      </c>
      <c r="O65" s="207">
        <f t="shared" ca="1" si="10"/>
        <v>0</v>
      </c>
    </row>
    <row r="66" spans="1:15" ht="18.75">
      <c r="A66" s="217" t="str">
        <f>Compute1!A66</f>
        <v>11.4.a</v>
      </c>
      <c r="B66" s="217">
        <f>'2_Maturité'!B66</f>
        <v>0</v>
      </c>
      <c r="C66" s="207">
        <f>'2_Maturité'!H66</f>
        <v>0</v>
      </c>
      <c r="D66" s="207">
        <f>'2_Maturité'!I66</f>
        <v>0</v>
      </c>
      <c r="E66" s="218" t="str">
        <f t="shared" si="0"/>
        <v>0</v>
      </c>
      <c r="F66" s="207">
        <f t="shared" ca="1" si="1"/>
        <v>0</v>
      </c>
      <c r="G66" s="207">
        <f t="shared" ca="1" si="2"/>
        <v>0</v>
      </c>
      <c r="H66" s="207">
        <f t="shared" ca="1" si="3"/>
        <v>0</v>
      </c>
      <c r="I66" s="207">
        <f t="shared" ca="1" si="4"/>
        <v>0</v>
      </c>
      <c r="J66" s="207">
        <f t="shared" ca="1" si="5"/>
        <v>0</v>
      </c>
      <c r="K66" s="207">
        <f t="shared" ca="1" si="6"/>
        <v>0</v>
      </c>
      <c r="L66" s="207">
        <f t="shared" ca="1" si="7"/>
        <v>0</v>
      </c>
      <c r="M66" s="207">
        <f t="shared" ca="1" si="8"/>
        <v>0</v>
      </c>
      <c r="N66" s="207">
        <f t="shared" ca="1" si="9"/>
        <v>0</v>
      </c>
      <c r="O66" s="207">
        <f t="shared" ca="1" si="10"/>
        <v>0</v>
      </c>
    </row>
    <row r="67" spans="1:15" ht="18.75">
      <c r="A67" s="217">
        <f>Compute1!A67</f>
        <v>12</v>
      </c>
      <c r="B67" s="217" t="str">
        <f>'2_Maturité'!B67</f>
        <v>GESTION OPERATIONNELLE</v>
      </c>
      <c r="C67" s="207">
        <f>'2_Maturité'!H67</f>
        <v>0</v>
      </c>
      <c r="D67" s="207">
        <f>'2_Maturité'!I67</f>
        <v>0</v>
      </c>
      <c r="E67" s="218" t="str">
        <f t="shared" si="0"/>
        <v>0</v>
      </c>
      <c r="F67" s="207">
        <f t="shared" ca="1" si="1"/>
        <v>0</v>
      </c>
      <c r="G67" s="207">
        <f t="shared" ca="1" si="2"/>
        <v>0</v>
      </c>
      <c r="H67" s="207">
        <f t="shared" ca="1" si="3"/>
        <v>0</v>
      </c>
      <c r="I67" s="207">
        <f t="shared" ca="1" si="4"/>
        <v>0</v>
      </c>
      <c r="J67" s="207">
        <f t="shared" ca="1" si="5"/>
        <v>0</v>
      </c>
      <c r="K67" s="207">
        <f t="shared" ca="1" si="6"/>
        <v>0</v>
      </c>
      <c r="L67" s="207">
        <f t="shared" ca="1" si="7"/>
        <v>0</v>
      </c>
      <c r="M67" s="207">
        <f t="shared" ca="1" si="8"/>
        <v>0</v>
      </c>
      <c r="N67" s="207">
        <f t="shared" ca="1" si="9"/>
        <v>0</v>
      </c>
      <c r="O67" s="207">
        <f t="shared" ca="1" si="10"/>
        <v>0</v>
      </c>
    </row>
    <row r="68" spans="1:15" ht="18.75">
      <c r="A68" s="217" t="str">
        <f>Compute1!A68</f>
        <v>12.1</v>
      </c>
      <c r="B68" s="217" t="str">
        <f>'2_Maturité'!B68</f>
        <v>Cartographie et documentation  de l'infrastructure</v>
      </c>
      <c r="C68" s="207">
        <f>'2_Maturité'!H68</f>
        <v>1</v>
      </c>
      <c r="D68" s="207" t="str">
        <f>'2_Maturité'!I68</f>
        <v>4: Mesuré</v>
      </c>
      <c r="E68" s="218" t="str">
        <f t="shared" si="0"/>
        <v>4</v>
      </c>
      <c r="F68" s="207">
        <f t="shared" ca="1" si="1"/>
        <v>0</v>
      </c>
      <c r="G68" s="207">
        <f t="shared" ca="1" si="2"/>
        <v>0</v>
      </c>
      <c r="H68" s="207">
        <f t="shared" ca="1" si="3"/>
        <v>1</v>
      </c>
      <c r="I68" s="207">
        <f t="shared" ca="1" si="4"/>
        <v>0</v>
      </c>
      <c r="J68" s="207">
        <f t="shared" ca="1" si="5"/>
        <v>0</v>
      </c>
      <c r="K68" s="207">
        <f t="shared" ca="1" si="6"/>
        <v>0</v>
      </c>
      <c r="L68" s="207">
        <f t="shared" ca="1" si="7"/>
        <v>0</v>
      </c>
      <c r="M68" s="207">
        <f t="shared" ca="1" si="8"/>
        <v>4</v>
      </c>
      <c r="N68" s="207">
        <f t="shared" ca="1" si="9"/>
        <v>0</v>
      </c>
      <c r="O68" s="207">
        <f t="shared" ca="1" si="10"/>
        <v>0</v>
      </c>
    </row>
    <row r="69" spans="1:15" ht="18.75">
      <c r="A69" s="217" t="str">
        <f>Compute1!A69</f>
        <v>12.2</v>
      </c>
      <c r="B69" s="217" t="str">
        <f>'2_Maturité'!B69</f>
        <v>Gestion du changement</v>
      </c>
      <c r="C69" s="207">
        <f>'2_Maturité'!H69</f>
        <v>1</v>
      </c>
      <c r="D69" s="207" t="str">
        <f>'2_Maturité'!I69</f>
        <v>4: Mesuré</v>
      </c>
      <c r="E69" s="218" t="str">
        <f t="shared" si="0"/>
        <v>4</v>
      </c>
      <c r="F69" s="207">
        <f t="shared" ca="1" si="1"/>
        <v>0</v>
      </c>
      <c r="G69" s="207">
        <f t="shared" ca="1" si="2"/>
        <v>0</v>
      </c>
      <c r="H69" s="207">
        <f t="shared" ca="1" si="3"/>
        <v>1</v>
      </c>
      <c r="I69" s="207">
        <f t="shared" ca="1" si="4"/>
        <v>0</v>
      </c>
      <c r="J69" s="207">
        <f t="shared" ca="1" si="5"/>
        <v>1</v>
      </c>
      <c r="K69" s="207">
        <f t="shared" ca="1" si="6"/>
        <v>0</v>
      </c>
      <c r="L69" s="207">
        <f t="shared" ca="1" si="7"/>
        <v>0</v>
      </c>
      <c r="M69" s="207">
        <f t="shared" ca="1" si="8"/>
        <v>4</v>
      </c>
      <c r="N69" s="207">
        <f t="shared" ca="1" si="9"/>
        <v>0</v>
      </c>
      <c r="O69" s="207">
        <f t="shared" ca="1" si="10"/>
        <v>4</v>
      </c>
    </row>
    <row r="70" spans="1:15" ht="18.75">
      <c r="A70" s="217" t="str">
        <f>Compute1!A70</f>
        <v>12.2.a</v>
      </c>
      <c r="B70" s="217">
        <f>'2_Maturité'!B70</f>
        <v>0</v>
      </c>
      <c r="C70" s="207">
        <f>'2_Maturité'!H70</f>
        <v>0</v>
      </c>
      <c r="D70" s="207">
        <f>'2_Maturité'!I70</f>
        <v>0</v>
      </c>
      <c r="E70" s="218" t="str">
        <f t="shared" ref="E70:E124" si="11">LEFT(D70,1)</f>
        <v>0</v>
      </c>
      <c r="F70" s="207">
        <f t="shared" ref="F70:F124" ca="1" si="12">INDIRECT("2_Maturité"&amp;"!L"&amp;ROW())*$C70</f>
        <v>0</v>
      </c>
      <c r="G70" s="207">
        <f t="shared" ref="G70:G124" ca="1" si="13">INDIRECT("2_Maturité"&amp;"!M"&amp;ROW())*$C70</f>
        <v>0</v>
      </c>
      <c r="H70" s="207">
        <f t="shared" ref="H70:H124" ca="1" si="14">INDIRECT("2_Maturité"&amp;"!N"&amp;ROW())*$C70</f>
        <v>0</v>
      </c>
      <c r="I70" s="207">
        <f t="shared" ref="I70:I124" ca="1" si="15">INDIRECT("2_Maturité"&amp;"!O"&amp;ROW())*$C70</f>
        <v>0</v>
      </c>
      <c r="J70" s="207">
        <f t="shared" ref="J70:J124" ca="1" si="16">INDIRECT("2_Maturité"&amp;"!P"&amp;ROW())*$C70</f>
        <v>0</v>
      </c>
      <c r="K70" s="207">
        <f t="shared" ref="K70:K124" ca="1" si="17">F70*$E70</f>
        <v>0</v>
      </c>
      <c r="L70" s="207">
        <f t="shared" ref="L70:L124" ca="1" si="18">G70*$E70</f>
        <v>0</v>
      </c>
      <c r="M70" s="207">
        <f t="shared" ref="M70:M124" ca="1" si="19">H70*$E70</f>
        <v>0</v>
      </c>
      <c r="N70" s="207">
        <f t="shared" ref="N70:N124" ca="1" si="20">I70*$E70</f>
        <v>0</v>
      </c>
      <c r="O70" s="207">
        <f t="shared" ref="O70:O124" ca="1" si="21">J70*$E70</f>
        <v>0</v>
      </c>
    </row>
    <row r="71" spans="1:15" ht="18.75">
      <c r="A71" s="217" t="str">
        <f>Compute1!A71</f>
        <v>12.2.b</v>
      </c>
      <c r="B71" s="217">
        <f>'2_Maturité'!B71</f>
        <v>0</v>
      </c>
      <c r="C71" s="207">
        <f>'2_Maturité'!H71</f>
        <v>0</v>
      </c>
      <c r="D71" s="207">
        <f>'2_Maturité'!I71</f>
        <v>0</v>
      </c>
      <c r="E71" s="218" t="str">
        <f t="shared" si="11"/>
        <v>0</v>
      </c>
      <c r="F71" s="207">
        <f t="shared" ca="1" si="12"/>
        <v>0</v>
      </c>
      <c r="G71" s="207">
        <f t="shared" ca="1" si="13"/>
        <v>0</v>
      </c>
      <c r="H71" s="207">
        <f t="shared" ca="1" si="14"/>
        <v>0</v>
      </c>
      <c r="I71" s="207">
        <f t="shared" ca="1" si="15"/>
        <v>0</v>
      </c>
      <c r="J71" s="207">
        <f t="shared" ca="1" si="16"/>
        <v>0</v>
      </c>
      <c r="K71" s="207">
        <f t="shared" ca="1" si="17"/>
        <v>0</v>
      </c>
      <c r="L71" s="207">
        <f t="shared" ca="1" si="18"/>
        <v>0</v>
      </c>
      <c r="M71" s="207">
        <f t="shared" ca="1" si="19"/>
        <v>0</v>
      </c>
      <c r="N71" s="207">
        <f t="shared" ca="1" si="20"/>
        <v>0</v>
      </c>
      <c r="O71" s="207">
        <f t="shared" ca="1" si="21"/>
        <v>0</v>
      </c>
    </row>
    <row r="72" spans="1:15" ht="18.75">
      <c r="A72" s="217" t="str">
        <f>Compute1!A72</f>
        <v>12.3</v>
      </c>
      <c r="B72" s="217" t="str">
        <f>'2_Maturité'!B72</f>
        <v>Séparation des environnements</v>
      </c>
      <c r="C72" s="207">
        <f>'2_Maturité'!H72</f>
        <v>0</v>
      </c>
      <c r="D72" s="207" t="str">
        <f>'2_Maturité'!I72</f>
        <v>1: Initial</v>
      </c>
      <c r="E72" s="218" t="str">
        <f t="shared" si="11"/>
        <v>1</v>
      </c>
      <c r="F72" s="207">
        <f t="shared" ca="1" si="12"/>
        <v>0</v>
      </c>
      <c r="G72" s="207">
        <f t="shared" ca="1" si="13"/>
        <v>0</v>
      </c>
      <c r="H72" s="207">
        <f t="shared" ca="1" si="14"/>
        <v>0</v>
      </c>
      <c r="I72" s="207">
        <f t="shared" ca="1" si="15"/>
        <v>0</v>
      </c>
      <c r="J72" s="207">
        <f t="shared" ca="1" si="16"/>
        <v>0</v>
      </c>
      <c r="K72" s="207">
        <f t="shared" ca="1" si="17"/>
        <v>0</v>
      </c>
      <c r="L72" s="207">
        <f t="shared" ca="1" si="18"/>
        <v>0</v>
      </c>
      <c r="M72" s="207">
        <f t="shared" ca="1" si="19"/>
        <v>0</v>
      </c>
      <c r="N72" s="207">
        <f t="shared" ca="1" si="20"/>
        <v>0</v>
      </c>
      <c r="O72" s="207">
        <f t="shared" ca="1" si="21"/>
        <v>0</v>
      </c>
    </row>
    <row r="73" spans="1:15" ht="18.75">
      <c r="A73" s="217" t="str">
        <f>Compute1!A73</f>
        <v>12.4</v>
      </c>
      <c r="B73" s="217" t="str">
        <f>'2_Maturité'!B73</f>
        <v>Protection contre des logiciels malveillants</v>
      </c>
      <c r="C73" s="207">
        <f>'2_Maturité'!H73</f>
        <v>1</v>
      </c>
      <c r="D73" s="207" t="str">
        <f>'2_Maturité'!I73</f>
        <v>3: Défini</v>
      </c>
      <c r="E73" s="218" t="str">
        <f t="shared" si="11"/>
        <v>3</v>
      </c>
      <c r="F73" s="207">
        <f t="shared" ca="1" si="12"/>
        <v>0</v>
      </c>
      <c r="G73" s="207">
        <f t="shared" ca="1" si="13"/>
        <v>0</v>
      </c>
      <c r="H73" s="207">
        <f t="shared" ca="1" si="14"/>
        <v>1</v>
      </c>
      <c r="I73" s="207">
        <f t="shared" ca="1" si="15"/>
        <v>0</v>
      </c>
      <c r="J73" s="207">
        <f t="shared" ca="1" si="16"/>
        <v>0</v>
      </c>
      <c r="K73" s="207">
        <f t="shared" ca="1" si="17"/>
        <v>0</v>
      </c>
      <c r="L73" s="207">
        <f t="shared" ca="1" si="18"/>
        <v>0</v>
      </c>
      <c r="M73" s="207">
        <f t="shared" ca="1" si="19"/>
        <v>3</v>
      </c>
      <c r="N73" s="207">
        <f t="shared" ca="1" si="20"/>
        <v>0</v>
      </c>
      <c r="O73" s="207">
        <f t="shared" ca="1" si="21"/>
        <v>0</v>
      </c>
    </row>
    <row r="74" spans="1:15" ht="18.75">
      <c r="A74" s="217" t="str">
        <f>Compute1!A74</f>
        <v>12.5</v>
      </c>
      <c r="B74" s="217" t="str">
        <f>'2_Maturité'!B74</f>
        <v>Politique de sauvegarde</v>
      </c>
      <c r="C74" s="207">
        <f>'2_Maturité'!H74</f>
        <v>1</v>
      </c>
      <c r="D74" s="207" t="str">
        <f>'2_Maturité'!I74</f>
        <v>0: Inexistant</v>
      </c>
      <c r="E74" s="218" t="str">
        <f t="shared" si="11"/>
        <v>0</v>
      </c>
      <c r="F74" s="207">
        <f t="shared" ca="1" si="12"/>
        <v>0</v>
      </c>
      <c r="G74" s="207">
        <f t="shared" ca="1" si="13"/>
        <v>0</v>
      </c>
      <c r="H74" s="207">
        <f t="shared" ca="1" si="14"/>
        <v>1</v>
      </c>
      <c r="I74" s="207">
        <f t="shared" ca="1" si="15"/>
        <v>0</v>
      </c>
      <c r="J74" s="207">
        <f t="shared" ca="1" si="16"/>
        <v>0</v>
      </c>
      <c r="K74" s="207">
        <f t="shared" ca="1" si="17"/>
        <v>0</v>
      </c>
      <c r="L74" s="207">
        <f t="shared" ca="1" si="18"/>
        <v>0</v>
      </c>
      <c r="M74" s="207">
        <f t="shared" ca="1" si="19"/>
        <v>0</v>
      </c>
      <c r="N74" s="207">
        <f t="shared" ca="1" si="20"/>
        <v>0</v>
      </c>
      <c r="O74" s="207">
        <f t="shared" ca="1" si="21"/>
        <v>0</v>
      </c>
    </row>
    <row r="75" spans="1:15" ht="18.75">
      <c r="A75" s="217" t="str">
        <f>Compute1!A75</f>
        <v>12.5.a</v>
      </c>
      <c r="B75" s="217">
        <f>'2_Maturité'!B75</f>
        <v>0</v>
      </c>
      <c r="C75" s="207">
        <f>'2_Maturité'!H75</f>
        <v>0</v>
      </c>
      <c r="D75" s="207">
        <f>'2_Maturité'!I75</f>
        <v>0</v>
      </c>
      <c r="E75" s="218" t="str">
        <f t="shared" si="11"/>
        <v>0</v>
      </c>
      <c r="F75" s="207">
        <f t="shared" ca="1" si="12"/>
        <v>0</v>
      </c>
      <c r="G75" s="207">
        <f t="shared" ca="1" si="13"/>
        <v>0</v>
      </c>
      <c r="H75" s="207">
        <f t="shared" ca="1" si="14"/>
        <v>0</v>
      </c>
      <c r="I75" s="207">
        <f t="shared" ca="1" si="15"/>
        <v>0</v>
      </c>
      <c r="J75" s="207">
        <f t="shared" ca="1" si="16"/>
        <v>0</v>
      </c>
      <c r="K75" s="207">
        <f t="shared" ca="1" si="17"/>
        <v>0</v>
      </c>
      <c r="L75" s="207">
        <f t="shared" ca="1" si="18"/>
        <v>0</v>
      </c>
      <c r="M75" s="207">
        <f t="shared" ca="1" si="19"/>
        <v>0</v>
      </c>
      <c r="N75" s="207">
        <f t="shared" ca="1" si="20"/>
        <v>0</v>
      </c>
      <c r="O75" s="207">
        <f t="shared" ca="1" si="21"/>
        <v>0</v>
      </c>
    </row>
    <row r="76" spans="1:15" ht="18.75">
      <c r="A76" s="217" t="str">
        <f>Compute1!A76</f>
        <v>12.5.b</v>
      </c>
      <c r="B76" s="217">
        <f>'2_Maturité'!B76</f>
        <v>0</v>
      </c>
      <c r="C76" s="207">
        <f>'2_Maturité'!H76</f>
        <v>0</v>
      </c>
      <c r="D76" s="207">
        <f>'2_Maturité'!I76</f>
        <v>0</v>
      </c>
      <c r="E76" s="218" t="str">
        <f t="shared" si="11"/>
        <v>0</v>
      </c>
      <c r="F76" s="207">
        <f t="shared" ca="1" si="12"/>
        <v>0</v>
      </c>
      <c r="G76" s="207">
        <f t="shared" ca="1" si="13"/>
        <v>0</v>
      </c>
      <c r="H76" s="207">
        <f t="shared" ca="1" si="14"/>
        <v>0</v>
      </c>
      <c r="I76" s="207">
        <f t="shared" ca="1" si="15"/>
        <v>0</v>
      </c>
      <c r="J76" s="207">
        <f t="shared" ca="1" si="16"/>
        <v>0</v>
      </c>
      <c r="K76" s="207">
        <f t="shared" ca="1" si="17"/>
        <v>0</v>
      </c>
      <c r="L76" s="207">
        <f t="shared" ca="1" si="18"/>
        <v>0</v>
      </c>
      <c r="M76" s="207">
        <f t="shared" ca="1" si="19"/>
        <v>0</v>
      </c>
      <c r="N76" s="207">
        <f t="shared" ca="1" si="20"/>
        <v>0</v>
      </c>
      <c r="O76" s="207">
        <f t="shared" ca="1" si="21"/>
        <v>0</v>
      </c>
    </row>
    <row r="77" spans="1:15" ht="18.75">
      <c r="A77" s="217" t="str">
        <f>Compute1!A77</f>
        <v>12.6</v>
      </c>
      <c r="B77" s="217" t="str">
        <f>'2_Maturité'!B77</f>
        <v>Journalisation et surveillance</v>
      </c>
      <c r="C77" s="207">
        <f>'2_Maturité'!H77</f>
        <v>1</v>
      </c>
      <c r="D77" s="207" t="str">
        <f>'2_Maturité'!I77</f>
        <v>1: Initial</v>
      </c>
      <c r="E77" s="218" t="str">
        <f t="shared" si="11"/>
        <v>1</v>
      </c>
      <c r="F77" s="207">
        <f t="shared" ca="1" si="12"/>
        <v>0</v>
      </c>
      <c r="G77" s="207">
        <f t="shared" ca="1" si="13"/>
        <v>0</v>
      </c>
      <c r="H77" s="207">
        <f t="shared" ca="1" si="14"/>
        <v>0</v>
      </c>
      <c r="I77" s="207">
        <f t="shared" ca="1" si="15"/>
        <v>1</v>
      </c>
      <c r="J77" s="207">
        <f t="shared" ca="1" si="16"/>
        <v>0</v>
      </c>
      <c r="K77" s="207">
        <f t="shared" ca="1" si="17"/>
        <v>0</v>
      </c>
      <c r="L77" s="207">
        <f t="shared" ca="1" si="18"/>
        <v>0</v>
      </c>
      <c r="M77" s="207">
        <f t="shared" ca="1" si="19"/>
        <v>0</v>
      </c>
      <c r="N77" s="207">
        <f t="shared" ca="1" si="20"/>
        <v>1</v>
      </c>
      <c r="O77" s="207">
        <f t="shared" ca="1" si="21"/>
        <v>0</v>
      </c>
    </row>
    <row r="78" spans="1:15" ht="18.75">
      <c r="A78" s="217" t="str">
        <f>Compute1!A78</f>
        <v>12.6.a</v>
      </c>
      <c r="B78" s="217">
        <f>'2_Maturité'!B78</f>
        <v>0</v>
      </c>
      <c r="C78" s="207">
        <f>'2_Maturité'!H78</f>
        <v>0</v>
      </c>
      <c r="D78" s="207">
        <f>'2_Maturité'!I78</f>
        <v>0</v>
      </c>
      <c r="E78" s="218" t="str">
        <f t="shared" si="11"/>
        <v>0</v>
      </c>
      <c r="F78" s="207">
        <f t="shared" ca="1" si="12"/>
        <v>0</v>
      </c>
      <c r="G78" s="207">
        <f t="shared" ca="1" si="13"/>
        <v>0</v>
      </c>
      <c r="H78" s="207">
        <f t="shared" ca="1" si="14"/>
        <v>0</v>
      </c>
      <c r="I78" s="207">
        <f t="shared" ca="1" si="15"/>
        <v>0</v>
      </c>
      <c r="J78" s="207">
        <f t="shared" ca="1" si="16"/>
        <v>0</v>
      </c>
      <c r="K78" s="207">
        <f t="shared" ca="1" si="17"/>
        <v>0</v>
      </c>
      <c r="L78" s="207">
        <f t="shared" ca="1" si="18"/>
        <v>0</v>
      </c>
      <c r="M78" s="207">
        <f t="shared" ca="1" si="19"/>
        <v>0</v>
      </c>
      <c r="N78" s="207">
        <f t="shared" ca="1" si="20"/>
        <v>0</v>
      </c>
      <c r="O78" s="207">
        <f t="shared" ca="1" si="21"/>
        <v>0</v>
      </c>
    </row>
    <row r="79" spans="1:15" ht="18.75">
      <c r="A79" s="217" t="str">
        <f>Compute1!A79</f>
        <v>12.6.b</v>
      </c>
      <c r="B79" s="217">
        <f>'2_Maturité'!B79</f>
        <v>0</v>
      </c>
      <c r="C79" s="207">
        <f>'2_Maturité'!H79</f>
        <v>0</v>
      </c>
      <c r="D79" s="207">
        <f>'2_Maturité'!I79</f>
        <v>0</v>
      </c>
      <c r="E79" s="218" t="str">
        <f t="shared" si="11"/>
        <v>0</v>
      </c>
      <c r="F79" s="207">
        <f t="shared" ca="1" si="12"/>
        <v>0</v>
      </c>
      <c r="G79" s="207">
        <f t="shared" ca="1" si="13"/>
        <v>0</v>
      </c>
      <c r="H79" s="207">
        <f t="shared" ca="1" si="14"/>
        <v>0</v>
      </c>
      <c r="I79" s="207">
        <f t="shared" ca="1" si="15"/>
        <v>0</v>
      </c>
      <c r="J79" s="207">
        <f t="shared" ca="1" si="16"/>
        <v>0</v>
      </c>
      <c r="K79" s="207">
        <f t="shared" ca="1" si="17"/>
        <v>0</v>
      </c>
      <c r="L79" s="207">
        <f t="shared" ca="1" si="18"/>
        <v>0</v>
      </c>
      <c r="M79" s="207">
        <f t="shared" ca="1" si="19"/>
        <v>0</v>
      </c>
      <c r="N79" s="207">
        <f t="shared" ca="1" si="20"/>
        <v>0</v>
      </c>
      <c r="O79" s="207">
        <f t="shared" ca="1" si="21"/>
        <v>0</v>
      </c>
    </row>
    <row r="80" spans="1:15" ht="18.75">
      <c r="A80" s="217" t="str">
        <f>Compute1!A80</f>
        <v>12.6.c</v>
      </c>
      <c r="B80" s="217">
        <f>'2_Maturité'!B80</f>
        <v>0</v>
      </c>
      <c r="C80" s="207">
        <f>'2_Maturité'!H80</f>
        <v>0</v>
      </c>
      <c r="D80" s="207">
        <f>'2_Maturité'!I80</f>
        <v>0</v>
      </c>
      <c r="E80" s="218" t="str">
        <f t="shared" si="11"/>
        <v>0</v>
      </c>
      <c r="F80" s="207">
        <f t="shared" ca="1" si="12"/>
        <v>0</v>
      </c>
      <c r="G80" s="207">
        <f t="shared" ca="1" si="13"/>
        <v>0</v>
      </c>
      <c r="H80" s="207">
        <f t="shared" ca="1" si="14"/>
        <v>0</v>
      </c>
      <c r="I80" s="207">
        <f t="shared" ca="1" si="15"/>
        <v>0</v>
      </c>
      <c r="J80" s="207">
        <f t="shared" ca="1" si="16"/>
        <v>0</v>
      </c>
      <c r="K80" s="207">
        <f t="shared" ca="1" si="17"/>
        <v>0</v>
      </c>
      <c r="L80" s="207">
        <f t="shared" ca="1" si="18"/>
        <v>0</v>
      </c>
      <c r="M80" s="207">
        <f t="shared" ca="1" si="19"/>
        <v>0</v>
      </c>
      <c r="N80" s="207">
        <f t="shared" ca="1" si="20"/>
        <v>0</v>
      </c>
      <c r="O80" s="207">
        <f t="shared" ca="1" si="21"/>
        <v>0</v>
      </c>
    </row>
    <row r="81" spans="1:15" ht="18.75">
      <c r="A81" s="217" t="str">
        <f>Compute1!A81</f>
        <v>12.6.d</v>
      </c>
      <c r="B81" s="217">
        <f>'2_Maturité'!B81</f>
        <v>0</v>
      </c>
      <c r="C81" s="207">
        <f>'2_Maturité'!H81</f>
        <v>0</v>
      </c>
      <c r="D81" s="207">
        <f>'2_Maturité'!I81</f>
        <v>0</v>
      </c>
      <c r="E81" s="218" t="str">
        <f t="shared" si="11"/>
        <v>0</v>
      </c>
      <c r="F81" s="207">
        <f t="shared" ca="1" si="12"/>
        <v>0</v>
      </c>
      <c r="G81" s="207">
        <f t="shared" ca="1" si="13"/>
        <v>0</v>
      </c>
      <c r="H81" s="207">
        <f t="shared" ca="1" si="14"/>
        <v>0</v>
      </c>
      <c r="I81" s="207">
        <f t="shared" ca="1" si="15"/>
        <v>0</v>
      </c>
      <c r="J81" s="207">
        <f t="shared" ca="1" si="16"/>
        <v>0</v>
      </c>
      <c r="K81" s="207">
        <f t="shared" ca="1" si="17"/>
        <v>0</v>
      </c>
      <c r="L81" s="207">
        <f t="shared" ca="1" si="18"/>
        <v>0</v>
      </c>
      <c r="M81" s="207">
        <f t="shared" ca="1" si="19"/>
        <v>0</v>
      </c>
      <c r="N81" s="207">
        <f t="shared" ca="1" si="20"/>
        <v>0</v>
      </c>
      <c r="O81" s="207">
        <f t="shared" ca="1" si="21"/>
        <v>0</v>
      </c>
    </row>
    <row r="82" spans="1:15" ht="18.75">
      <c r="A82" s="217" t="str">
        <f>Compute1!A82</f>
        <v>12.7</v>
      </c>
      <c r="B82" s="217" t="str">
        <f>'2_Maturité'!B82</f>
        <v>Maîtrise des logiciels</v>
      </c>
      <c r="C82" s="207">
        <f>'2_Maturité'!H82</f>
        <v>1</v>
      </c>
      <c r="D82" s="207" t="str">
        <f>'2_Maturité'!I82</f>
        <v>3: Défini</v>
      </c>
      <c r="E82" s="218" t="str">
        <f t="shared" si="11"/>
        <v>3</v>
      </c>
      <c r="F82" s="207">
        <f t="shared" ca="1" si="12"/>
        <v>0</v>
      </c>
      <c r="G82" s="207">
        <f t="shared" ca="1" si="13"/>
        <v>0</v>
      </c>
      <c r="H82" s="207">
        <f t="shared" ca="1" si="14"/>
        <v>1</v>
      </c>
      <c r="I82" s="207">
        <f t="shared" ca="1" si="15"/>
        <v>0</v>
      </c>
      <c r="J82" s="207">
        <f t="shared" ca="1" si="16"/>
        <v>1</v>
      </c>
      <c r="K82" s="207">
        <f t="shared" ca="1" si="17"/>
        <v>0</v>
      </c>
      <c r="L82" s="207">
        <f t="shared" ca="1" si="18"/>
        <v>0</v>
      </c>
      <c r="M82" s="207">
        <f t="shared" ca="1" si="19"/>
        <v>3</v>
      </c>
      <c r="N82" s="207">
        <f t="shared" ca="1" si="20"/>
        <v>0</v>
      </c>
      <c r="O82" s="207">
        <f t="shared" ca="1" si="21"/>
        <v>3</v>
      </c>
    </row>
    <row r="83" spans="1:15" ht="18.75">
      <c r="A83" s="217" t="str">
        <f>Compute1!A83</f>
        <v>12.8</v>
      </c>
      <c r="B83" s="217" t="str">
        <f>'2_Maturité'!B83</f>
        <v>Gestion des vulnérabilités</v>
      </c>
      <c r="C83" s="207">
        <f>'2_Maturité'!H83</f>
        <v>1</v>
      </c>
      <c r="D83" s="207" t="str">
        <f>'2_Maturité'!I83</f>
        <v>2: Reproductible</v>
      </c>
      <c r="E83" s="218" t="str">
        <f t="shared" si="11"/>
        <v>2</v>
      </c>
      <c r="F83" s="207">
        <f t="shared" ca="1" si="12"/>
        <v>0</v>
      </c>
      <c r="G83" s="207">
        <f t="shared" ca="1" si="13"/>
        <v>0</v>
      </c>
      <c r="H83" s="207">
        <f t="shared" ca="1" si="14"/>
        <v>1</v>
      </c>
      <c r="I83" s="207">
        <f t="shared" ca="1" si="15"/>
        <v>0</v>
      </c>
      <c r="J83" s="207">
        <f t="shared" ca="1" si="16"/>
        <v>0</v>
      </c>
      <c r="K83" s="207">
        <f t="shared" ca="1" si="17"/>
        <v>0</v>
      </c>
      <c r="L83" s="207">
        <f t="shared" ca="1" si="18"/>
        <v>0</v>
      </c>
      <c r="M83" s="207">
        <f t="shared" ca="1" si="19"/>
        <v>2</v>
      </c>
      <c r="N83" s="207">
        <f t="shared" ca="1" si="20"/>
        <v>0</v>
      </c>
      <c r="O83" s="207">
        <f t="shared" ca="1" si="21"/>
        <v>0</v>
      </c>
    </row>
    <row r="84" spans="1:15" ht="18.75">
      <c r="A84" s="217" t="str">
        <f>Compute1!A84</f>
        <v>12.9</v>
      </c>
      <c r="B84" s="217" t="str">
        <f>'2_Maturité'!B84</f>
        <v>Impact des activités d'audit de sécurité</v>
      </c>
      <c r="C84" s="207">
        <f>'2_Maturité'!H84</f>
        <v>0</v>
      </c>
      <c r="D84" s="207" t="str">
        <f>'2_Maturité'!I84</f>
        <v>1: Initial</v>
      </c>
      <c r="E84" s="218" t="str">
        <f t="shared" si="11"/>
        <v>1</v>
      </c>
      <c r="F84" s="207">
        <f t="shared" ca="1" si="12"/>
        <v>0</v>
      </c>
      <c r="G84" s="207">
        <f t="shared" ca="1" si="13"/>
        <v>0</v>
      </c>
      <c r="H84" s="207">
        <f t="shared" ca="1" si="14"/>
        <v>0</v>
      </c>
      <c r="I84" s="207">
        <f t="shared" ca="1" si="15"/>
        <v>0</v>
      </c>
      <c r="J84" s="207">
        <f t="shared" ca="1" si="16"/>
        <v>0</v>
      </c>
      <c r="K84" s="207">
        <f t="shared" ca="1" si="17"/>
        <v>0</v>
      </c>
      <c r="L84" s="207">
        <f t="shared" ca="1" si="18"/>
        <v>0</v>
      </c>
      <c r="M84" s="207">
        <f t="shared" ca="1" si="19"/>
        <v>0</v>
      </c>
      <c r="N84" s="207">
        <f t="shared" ca="1" si="20"/>
        <v>0</v>
      </c>
      <c r="O84" s="207">
        <f t="shared" ca="1" si="21"/>
        <v>0</v>
      </c>
    </row>
    <row r="85" spans="1:15" ht="18.75">
      <c r="A85" s="217">
        <f>Compute1!A85</f>
        <v>13</v>
      </c>
      <c r="B85" s="217" t="str">
        <f>'2_Maturité'!B85</f>
        <v>SECURITE DES COMMUNICATIONS</v>
      </c>
      <c r="C85" s="207">
        <f>'2_Maturité'!H85</f>
        <v>0</v>
      </c>
      <c r="D85" s="207">
        <f>'2_Maturité'!I85</f>
        <v>0</v>
      </c>
      <c r="E85" s="218" t="str">
        <f t="shared" si="11"/>
        <v>0</v>
      </c>
      <c r="F85" s="207">
        <f t="shared" ca="1" si="12"/>
        <v>0</v>
      </c>
      <c r="G85" s="207">
        <f t="shared" ca="1" si="13"/>
        <v>0</v>
      </c>
      <c r="H85" s="207">
        <f t="shared" ca="1" si="14"/>
        <v>0</v>
      </c>
      <c r="I85" s="207">
        <f t="shared" ca="1" si="15"/>
        <v>0</v>
      </c>
      <c r="J85" s="207">
        <f t="shared" ca="1" si="16"/>
        <v>0</v>
      </c>
      <c r="K85" s="207">
        <f t="shared" ca="1" si="17"/>
        <v>0</v>
      </c>
      <c r="L85" s="207">
        <f t="shared" ca="1" si="18"/>
        <v>0</v>
      </c>
      <c r="M85" s="207">
        <f t="shared" ca="1" si="19"/>
        <v>0</v>
      </c>
      <c r="N85" s="207">
        <f t="shared" ca="1" si="20"/>
        <v>0</v>
      </c>
      <c r="O85" s="207">
        <f t="shared" ca="1" si="21"/>
        <v>0</v>
      </c>
    </row>
    <row r="86" spans="1:15" ht="18.75">
      <c r="A86" s="217" t="str">
        <f>Compute1!A86</f>
        <v>13.1</v>
      </c>
      <c r="B86" s="217" t="str">
        <f>'2_Maturité'!B86</f>
        <v xml:space="preserve">Gestion de la sécurité des réseaux </v>
      </c>
      <c r="C86" s="207">
        <f>'2_Maturité'!H86</f>
        <v>1</v>
      </c>
      <c r="D86" s="207" t="str">
        <f>'2_Maturité'!I86</f>
        <v>2: Reproductible</v>
      </c>
      <c r="E86" s="218" t="str">
        <f t="shared" si="11"/>
        <v>2</v>
      </c>
      <c r="F86" s="207">
        <f t="shared" ca="1" si="12"/>
        <v>0</v>
      </c>
      <c r="G86" s="207">
        <f t="shared" ca="1" si="13"/>
        <v>0</v>
      </c>
      <c r="H86" s="207">
        <f t="shared" ca="1" si="14"/>
        <v>1</v>
      </c>
      <c r="I86" s="207">
        <f t="shared" ca="1" si="15"/>
        <v>0</v>
      </c>
      <c r="J86" s="207">
        <f t="shared" ca="1" si="16"/>
        <v>1</v>
      </c>
      <c r="K86" s="207">
        <f t="shared" ca="1" si="17"/>
        <v>0</v>
      </c>
      <c r="L86" s="207">
        <f t="shared" ca="1" si="18"/>
        <v>0</v>
      </c>
      <c r="M86" s="207">
        <f t="shared" ca="1" si="19"/>
        <v>2</v>
      </c>
      <c r="N86" s="207">
        <f t="shared" ca="1" si="20"/>
        <v>0</v>
      </c>
      <c r="O86" s="207">
        <f t="shared" ca="1" si="21"/>
        <v>2</v>
      </c>
    </row>
    <row r="87" spans="1:15" ht="18.75">
      <c r="A87" s="217" t="str">
        <f>Compute1!A87</f>
        <v>13.1.a</v>
      </c>
      <c r="B87" s="217" t="str">
        <f>'2_Maturité'!B87</f>
        <v xml:space="preserve">Cartographie des flux </v>
      </c>
      <c r="C87" s="207">
        <f>'2_Maturité'!H87</f>
        <v>0</v>
      </c>
      <c r="D87" s="207">
        <f>'2_Maturité'!I87</f>
        <v>0</v>
      </c>
      <c r="E87" s="218" t="str">
        <f t="shared" si="11"/>
        <v>0</v>
      </c>
      <c r="F87" s="207">
        <f t="shared" ca="1" si="12"/>
        <v>0</v>
      </c>
      <c r="G87" s="207">
        <f t="shared" ca="1" si="13"/>
        <v>0</v>
      </c>
      <c r="H87" s="207">
        <f t="shared" ca="1" si="14"/>
        <v>0</v>
      </c>
      <c r="I87" s="207">
        <f t="shared" ca="1" si="15"/>
        <v>0</v>
      </c>
      <c r="J87" s="207">
        <f t="shared" ca="1" si="16"/>
        <v>0</v>
      </c>
      <c r="K87" s="207">
        <f t="shared" ca="1" si="17"/>
        <v>0</v>
      </c>
      <c r="L87" s="207">
        <f t="shared" ca="1" si="18"/>
        <v>0</v>
      </c>
      <c r="M87" s="207">
        <f t="shared" ca="1" si="19"/>
        <v>0</v>
      </c>
      <c r="N87" s="207">
        <f t="shared" ca="1" si="20"/>
        <v>0</v>
      </c>
      <c r="O87" s="207">
        <f t="shared" ca="1" si="21"/>
        <v>0</v>
      </c>
    </row>
    <row r="88" spans="1:15" ht="18.75">
      <c r="A88" s="217" t="str">
        <f>Compute1!A88</f>
        <v>13.2</v>
      </c>
      <c r="B88" s="217" t="str">
        <f>'2_Maturité'!B88</f>
        <v>Cloisonnement</v>
      </c>
      <c r="C88" s="207">
        <f>'2_Maturité'!H88</f>
        <v>0</v>
      </c>
      <c r="D88" s="207" t="str">
        <f>'2_Maturité'!I88</f>
        <v>1: Initial</v>
      </c>
      <c r="E88" s="218" t="str">
        <f t="shared" si="11"/>
        <v>1</v>
      </c>
      <c r="F88" s="207">
        <f t="shared" ca="1" si="12"/>
        <v>0</v>
      </c>
      <c r="G88" s="207">
        <f t="shared" ca="1" si="13"/>
        <v>0</v>
      </c>
      <c r="H88" s="207">
        <f t="shared" ca="1" si="14"/>
        <v>0</v>
      </c>
      <c r="I88" s="207">
        <f t="shared" ca="1" si="15"/>
        <v>0</v>
      </c>
      <c r="J88" s="207">
        <f t="shared" ca="1" si="16"/>
        <v>0</v>
      </c>
      <c r="K88" s="207">
        <f t="shared" ca="1" si="17"/>
        <v>0</v>
      </c>
      <c r="L88" s="207">
        <f t="shared" ca="1" si="18"/>
        <v>0</v>
      </c>
      <c r="M88" s="207">
        <f t="shared" ca="1" si="19"/>
        <v>0</v>
      </c>
      <c r="N88" s="207">
        <f t="shared" ca="1" si="20"/>
        <v>0</v>
      </c>
      <c r="O88" s="207">
        <f t="shared" ca="1" si="21"/>
        <v>0</v>
      </c>
    </row>
    <row r="89" spans="1:15" ht="18.75">
      <c r="A89" s="217" t="str">
        <f>Compute1!A89</f>
        <v>13.3</v>
      </c>
      <c r="B89" s="217" t="str">
        <f>'2_Maturité'!B89</f>
        <v xml:space="preserve">Politique de transfert d'information </v>
      </c>
      <c r="C89" s="207">
        <f>'2_Maturité'!H89</f>
        <v>0</v>
      </c>
      <c r="D89" s="207" t="str">
        <f>'2_Maturité'!I89</f>
        <v>1: Initial</v>
      </c>
      <c r="E89" s="218" t="str">
        <f t="shared" si="11"/>
        <v>1</v>
      </c>
      <c r="F89" s="207">
        <f t="shared" ca="1" si="12"/>
        <v>0</v>
      </c>
      <c r="G89" s="207">
        <f t="shared" ca="1" si="13"/>
        <v>0</v>
      </c>
      <c r="H89" s="207">
        <f t="shared" ca="1" si="14"/>
        <v>0</v>
      </c>
      <c r="I89" s="207">
        <f t="shared" ca="1" si="15"/>
        <v>0</v>
      </c>
      <c r="J89" s="207">
        <f t="shared" ca="1" si="16"/>
        <v>0</v>
      </c>
      <c r="K89" s="207">
        <f t="shared" ca="1" si="17"/>
        <v>0</v>
      </c>
      <c r="L89" s="207">
        <f t="shared" ca="1" si="18"/>
        <v>0</v>
      </c>
      <c r="M89" s="207">
        <f t="shared" ca="1" si="19"/>
        <v>0</v>
      </c>
      <c r="N89" s="207">
        <f t="shared" ca="1" si="20"/>
        <v>0</v>
      </c>
      <c r="O89" s="207">
        <f t="shared" ca="1" si="21"/>
        <v>0</v>
      </c>
    </row>
    <row r="90" spans="1:15" ht="18.75">
      <c r="A90" s="217" t="str">
        <f>Compute1!A90</f>
        <v>13.3.a</v>
      </c>
      <c r="B90" s="217" t="str">
        <f>'2_Maturité'!B90</f>
        <v>Accord de transfert d'information</v>
      </c>
      <c r="C90" s="207">
        <f>'2_Maturité'!H90</f>
        <v>0</v>
      </c>
      <c r="D90" s="207">
        <f>'2_Maturité'!I90</f>
        <v>0</v>
      </c>
      <c r="E90" s="218" t="str">
        <f t="shared" si="11"/>
        <v>0</v>
      </c>
      <c r="F90" s="207">
        <f t="shared" ca="1" si="12"/>
        <v>0</v>
      </c>
      <c r="G90" s="207">
        <f t="shared" ca="1" si="13"/>
        <v>0</v>
      </c>
      <c r="H90" s="207">
        <f t="shared" ca="1" si="14"/>
        <v>0</v>
      </c>
      <c r="I90" s="207">
        <f t="shared" ca="1" si="15"/>
        <v>0</v>
      </c>
      <c r="J90" s="207">
        <f t="shared" ca="1" si="16"/>
        <v>0</v>
      </c>
      <c r="K90" s="207">
        <f t="shared" ca="1" si="17"/>
        <v>0</v>
      </c>
      <c r="L90" s="207">
        <f t="shared" ca="1" si="18"/>
        <v>0</v>
      </c>
      <c r="M90" s="207">
        <f t="shared" ca="1" si="19"/>
        <v>0</v>
      </c>
      <c r="N90" s="207">
        <f t="shared" ca="1" si="20"/>
        <v>0</v>
      </c>
      <c r="O90" s="207">
        <f t="shared" ca="1" si="21"/>
        <v>0</v>
      </c>
    </row>
    <row r="91" spans="1:15" ht="18.75">
      <c r="A91" s="217" t="str">
        <f>Compute1!A91</f>
        <v>13.4</v>
      </c>
      <c r="B91" s="217" t="str">
        <f>'2_Maturité'!B91</f>
        <v>Messagerie électronique</v>
      </c>
      <c r="C91" s="207">
        <f>'2_Maturité'!H91</f>
        <v>0</v>
      </c>
      <c r="D91" s="207" t="str">
        <f>'2_Maturité'!I91</f>
        <v>1: Initial</v>
      </c>
      <c r="E91" s="218" t="str">
        <f t="shared" si="11"/>
        <v>1</v>
      </c>
      <c r="F91" s="207">
        <f t="shared" ca="1" si="12"/>
        <v>0</v>
      </c>
      <c r="G91" s="207">
        <f t="shared" ca="1" si="13"/>
        <v>0</v>
      </c>
      <c r="H91" s="207">
        <f t="shared" ca="1" si="14"/>
        <v>0</v>
      </c>
      <c r="I91" s="207">
        <f t="shared" ca="1" si="15"/>
        <v>0</v>
      </c>
      <c r="J91" s="207">
        <f t="shared" ca="1" si="16"/>
        <v>0</v>
      </c>
      <c r="K91" s="207">
        <f t="shared" ca="1" si="17"/>
        <v>0</v>
      </c>
      <c r="L91" s="207">
        <f t="shared" ca="1" si="18"/>
        <v>0</v>
      </c>
      <c r="M91" s="207">
        <f t="shared" ca="1" si="19"/>
        <v>0</v>
      </c>
      <c r="N91" s="207">
        <f t="shared" ca="1" si="20"/>
        <v>0</v>
      </c>
      <c r="O91" s="207">
        <f t="shared" ca="1" si="21"/>
        <v>0</v>
      </c>
    </row>
    <row r="92" spans="1:15" ht="18.75">
      <c r="A92" s="217">
        <f>Compute1!A92</f>
        <v>14</v>
      </c>
      <c r="B92" s="217" t="str">
        <f>'2_Maturité'!B92</f>
        <v>ACQUISITION, DEVELOPPEMENT ET MAINTENANCE DE SYSTEMES</v>
      </c>
      <c r="C92" s="207">
        <f>'2_Maturité'!H92</f>
        <v>0</v>
      </c>
      <c r="D92" s="207">
        <f>'2_Maturité'!I92</f>
        <v>0</v>
      </c>
      <c r="E92" s="218" t="str">
        <f t="shared" si="11"/>
        <v>0</v>
      </c>
      <c r="F92" s="207">
        <f t="shared" ca="1" si="12"/>
        <v>0</v>
      </c>
      <c r="G92" s="207">
        <f t="shared" ca="1" si="13"/>
        <v>0</v>
      </c>
      <c r="H92" s="207">
        <f t="shared" ca="1" si="14"/>
        <v>0</v>
      </c>
      <c r="I92" s="207">
        <f t="shared" ca="1" si="15"/>
        <v>0</v>
      </c>
      <c r="J92" s="207">
        <f t="shared" ca="1" si="16"/>
        <v>0</v>
      </c>
      <c r="K92" s="207">
        <f t="shared" ca="1" si="17"/>
        <v>0</v>
      </c>
      <c r="L92" s="207">
        <f t="shared" ca="1" si="18"/>
        <v>0</v>
      </c>
      <c r="M92" s="207">
        <f t="shared" ca="1" si="19"/>
        <v>0</v>
      </c>
      <c r="N92" s="207">
        <f t="shared" ca="1" si="20"/>
        <v>0</v>
      </c>
      <c r="O92" s="207">
        <f t="shared" ca="1" si="21"/>
        <v>0</v>
      </c>
    </row>
    <row r="93" spans="1:15" ht="18.75">
      <c r="A93" s="217" t="str">
        <f>Compute1!A93</f>
        <v>14.1</v>
      </c>
      <c r="B93" s="217" t="str">
        <f>'2_Maturité'!B93</f>
        <v>Exigences de sécurité</v>
      </c>
      <c r="C93" s="207">
        <f>'2_Maturité'!H93</f>
        <v>1</v>
      </c>
      <c r="D93" s="207" t="str">
        <f>'2_Maturité'!I93</f>
        <v>1: Initial</v>
      </c>
      <c r="E93" s="218" t="str">
        <f t="shared" si="11"/>
        <v>1</v>
      </c>
      <c r="F93" s="207">
        <f t="shared" ca="1" si="12"/>
        <v>1</v>
      </c>
      <c r="G93" s="207">
        <f t="shared" ca="1" si="13"/>
        <v>0</v>
      </c>
      <c r="H93" s="207">
        <f t="shared" ca="1" si="14"/>
        <v>1</v>
      </c>
      <c r="I93" s="207">
        <f t="shared" ca="1" si="15"/>
        <v>1</v>
      </c>
      <c r="J93" s="207">
        <f t="shared" ca="1" si="16"/>
        <v>0</v>
      </c>
      <c r="K93" s="207">
        <f t="shared" ca="1" si="17"/>
        <v>1</v>
      </c>
      <c r="L93" s="207">
        <f t="shared" ca="1" si="18"/>
        <v>0</v>
      </c>
      <c r="M93" s="207">
        <f t="shared" ca="1" si="19"/>
        <v>1</v>
      </c>
      <c r="N93" s="207">
        <f t="shared" ca="1" si="20"/>
        <v>1</v>
      </c>
      <c r="O93" s="207">
        <f t="shared" ca="1" si="21"/>
        <v>0</v>
      </c>
    </row>
    <row r="94" spans="1:15" ht="18.75">
      <c r="A94" s="217" t="str">
        <f>Compute1!A94</f>
        <v>14.2</v>
      </c>
      <c r="B94" s="217" t="str">
        <f>'2_Maturité'!B94</f>
        <v>Méthode de développement structurée</v>
      </c>
      <c r="C94" s="207">
        <f>'2_Maturité'!H94</f>
        <v>0</v>
      </c>
      <c r="D94" s="207" t="str">
        <f>'2_Maturité'!I94</f>
        <v>1: Initial</v>
      </c>
      <c r="E94" s="218" t="str">
        <f t="shared" si="11"/>
        <v>1</v>
      </c>
      <c r="F94" s="207">
        <f t="shared" ca="1" si="12"/>
        <v>0</v>
      </c>
      <c r="G94" s="207">
        <f t="shared" ca="1" si="13"/>
        <v>0</v>
      </c>
      <c r="H94" s="207">
        <f t="shared" ca="1" si="14"/>
        <v>0</v>
      </c>
      <c r="I94" s="207">
        <f t="shared" ca="1" si="15"/>
        <v>0</v>
      </c>
      <c r="J94" s="207">
        <f t="shared" ca="1" si="16"/>
        <v>0</v>
      </c>
      <c r="K94" s="207">
        <f t="shared" ca="1" si="17"/>
        <v>0</v>
      </c>
      <c r="L94" s="207">
        <f t="shared" ca="1" si="18"/>
        <v>0</v>
      </c>
      <c r="M94" s="207">
        <f t="shared" ca="1" si="19"/>
        <v>0</v>
      </c>
      <c r="N94" s="207">
        <f t="shared" ca="1" si="20"/>
        <v>0</v>
      </c>
      <c r="O94" s="207">
        <f t="shared" ca="1" si="21"/>
        <v>0</v>
      </c>
    </row>
    <row r="95" spans="1:15" ht="18.75">
      <c r="A95" s="217" t="str">
        <f>Compute1!A95</f>
        <v>14.2.a</v>
      </c>
      <c r="B95" s="217">
        <f>'2_Maturité'!B95</f>
        <v>0</v>
      </c>
      <c r="C95" s="207">
        <f>'2_Maturité'!H95</f>
        <v>0</v>
      </c>
      <c r="D95" s="207">
        <f>'2_Maturité'!I95</f>
        <v>0</v>
      </c>
      <c r="E95" s="218" t="str">
        <f t="shared" si="11"/>
        <v>0</v>
      </c>
      <c r="F95" s="207">
        <f t="shared" ca="1" si="12"/>
        <v>0</v>
      </c>
      <c r="G95" s="207">
        <f t="shared" ca="1" si="13"/>
        <v>0</v>
      </c>
      <c r="H95" s="207">
        <f t="shared" ca="1" si="14"/>
        <v>0</v>
      </c>
      <c r="I95" s="207">
        <f t="shared" ca="1" si="15"/>
        <v>0</v>
      </c>
      <c r="J95" s="207">
        <f t="shared" ca="1" si="16"/>
        <v>0</v>
      </c>
      <c r="K95" s="207">
        <f t="shared" ca="1" si="17"/>
        <v>0</v>
      </c>
      <c r="L95" s="207">
        <f t="shared" ca="1" si="18"/>
        <v>0</v>
      </c>
      <c r="M95" s="207">
        <f t="shared" ca="1" si="19"/>
        <v>0</v>
      </c>
      <c r="N95" s="207">
        <f t="shared" ca="1" si="20"/>
        <v>0</v>
      </c>
      <c r="O95" s="207">
        <f t="shared" ca="1" si="21"/>
        <v>0</v>
      </c>
    </row>
    <row r="96" spans="1:15" ht="18.75">
      <c r="A96" s="217" t="str">
        <f>Compute1!A96</f>
        <v>14.2.b</v>
      </c>
      <c r="B96" s="217">
        <f>'2_Maturité'!B96</f>
        <v>0</v>
      </c>
      <c r="C96" s="207">
        <f>'2_Maturité'!H96</f>
        <v>0</v>
      </c>
      <c r="D96" s="207">
        <f>'2_Maturité'!I96</f>
        <v>0</v>
      </c>
      <c r="E96" s="218" t="str">
        <f t="shared" si="11"/>
        <v>0</v>
      </c>
      <c r="F96" s="207">
        <f t="shared" ca="1" si="12"/>
        <v>0</v>
      </c>
      <c r="G96" s="207">
        <f t="shared" ca="1" si="13"/>
        <v>0</v>
      </c>
      <c r="H96" s="207">
        <f t="shared" ca="1" si="14"/>
        <v>0</v>
      </c>
      <c r="I96" s="207">
        <f t="shared" ca="1" si="15"/>
        <v>0</v>
      </c>
      <c r="J96" s="207">
        <f t="shared" ca="1" si="16"/>
        <v>0</v>
      </c>
      <c r="K96" s="207">
        <f t="shared" ca="1" si="17"/>
        <v>0</v>
      </c>
      <c r="L96" s="207">
        <f t="shared" ca="1" si="18"/>
        <v>0</v>
      </c>
      <c r="M96" s="207">
        <f t="shared" ca="1" si="19"/>
        <v>0</v>
      </c>
      <c r="N96" s="207">
        <f t="shared" ca="1" si="20"/>
        <v>0</v>
      </c>
      <c r="O96" s="207">
        <f t="shared" ca="1" si="21"/>
        <v>0</v>
      </c>
    </row>
    <row r="97" spans="1:15" ht="18.75">
      <c r="A97" s="217" t="str">
        <f>Compute1!A97</f>
        <v>14.3</v>
      </c>
      <c r="B97" s="217" t="str">
        <f>'2_Maturité'!B97</f>
        <v xml:space="preserve">Revue technique des applications </v>
      </c>
      <c r="C97" s="207">
        <f>'2_Maturité'!H97</f>
        <v>0</v>
      </c>
      <c r="D97" s="207" t="str">
        <f>'2_Maturité'!I97</f>
        <v>1: Initial</v>
      </c>
      <c r="E97" s="218" t="str">
        <f t="shared" si="11"/>
        <v>1</v>
      </c>
      <c r="F97" s="207">
        <f t="shared" ca="1" si="12"/>
        <v>0</v>
      </c>
      <c r="G97" s="207">
        <f t="shared" ca="1" si="13"/>
        <v>0</v>
      </c>
      <c r="H97" s="207">
        <f t="shared" ca="1" si="14"/>
        <v>0</v>
      </c>
      <c r="I97" s="207">
        <f t="shared" ca="1" si="15"/>
        <v>0</v>
      </c>
      <c r="J97" s="207">
        <f t="shared" ca="1" si="16"/>
        <v>0</v>
      </c>
      <c r="K97" s="207">
        <f t="shared" ca="1" si="17"/>
        <v>0</v>
      </c>
      <c r="L97" s="207">
        <f t="shared" ca="1" si="18"/>
        <v>0</v>
      </c>
      <c r="M97" s="207">
        <f t="shared" ca="1" si="19"/>
        <v>0</v>
      </c>
      <c r="N97" s="207">
        <f t="shared" ca="1" si="20"/>
        <v>0</v>
      </c>
      <c r="O97" s="207">
        <f t="shared" ca="1" si="21"/>
        <v>0</v>
      </c>
    </row>
    <row r="98" spans="1:15" ht="18.75">
      <c r="A98" s="217" t="str">
        <f>Compute1!A98</f>
        <v>14.4</v>
      </c>
      <c r="B98" s="217" t="str">
        <f>'2_Maturité'!B98</f>
        <v>Données de test</v>
      </c>
      <c r="C98" s="207">
        <f>'2_Maturité'!H98</f>
        <v>0</v>
      </c>
      <c r="D98" s="207" t="str">
        <f>'2_Maturité'!I98</f>
        <v>1: Initial</v>
      </c>
      <c r="E98" s="218" t="str">
        <f t="shared" si="11"/>
        <v>1</v>
      </c>
      <c r="F98" s="207">
        <f t="shared" ca="1" si="12"/>
        <v>0</v>
      </c>
      <c r="G98" s="207">
        <f t="shared" ca="1" si="13"/>
        <v>0</v>
      </c>
      <c r="H98" s="207">
        <f t="shared" ca="1" si="14"/>
        <v>0</v>
      </c>
      <c r="I98" s="207">
        <f t="shared" ca="1" si="15"/>
        <v>0</v>
      </c>
      <c r="J98" s="207">
        <f t="shared" ca="1" si="16"/>
        <v>0</v>
      </c>
      <c r="K98" s="207">
        <f t="shared" ca="1" si="17"/>
        <v>0</v>
      </c>
      <c r="L98" s="207">
        <f t="shared" ca="1" si="18"/>
        <v>0</v>
      </c>
      <c r="M98" s="207">
        <f t="shared" ca="1" si="19"/>
        <v>0</v>
      </c>
      <c r="N98" s="207">
        <f t="shared" ca="1" si="20"/>
        <v>0</v>
      </c>
      <c r="O98" s="207">
        <f t="shared" ca="1" si="21"/>
        <v>0</v>
      </c>
    </row>
    <row r="99" spans="1:15" ht="18.75">
      <c r="A99" s="217">
        <f>Compute1!A99</f>
        <v>15</v>
      </c>
      <c r="B99" s="217" t="str">
        <f>'2_Maturité'!B99</f>
        <v>RELATIONS AVEC LES FOURNISSEURS</v>
      </c>
      <c r="C99" s="207">
        <f>'2_Maturité'!H99</f>
        <v>0</v>
      </c>
      <c r="D99" s="207">
        <f>'2_Maturité'!I99</f>
        <v>0</v>
      </c>
      <c r="E99" s="218" t="str">
        <f t="shared" si="11"/>
        <v>0</v>
      </c>
      <c r="F99" s="207">
        <f t="shared" ca="1" si="12"/>
        <v>0</v>
      </c>
      <c r="G99" s="207">
        <f t="shared" ca="1" si="13"/>
        <v>0</v>
      </c>
      <c r="H99" s="207">
        <f t="shared" ca="1" si="14"/>
        <v>0</v>
      </c>
      <c r="I99" s="207">
        <f t="shared" ca="1" si="15"/>
        <v>0</v>
      </c>
      <c r="J99" s="207">
        <f t="shared" ca="1" si="16"/>
        <v>0</v>
      </c>
      <c r="K99" s="207">
        <f t="shared" ca="1" si="17"/>
        <v>0</v>
      </c>
      <c r="L99" s="207">
        <f t="shared" ca="1" si="18"/>
        <v>0</v>
      </c>
      <c r="M99" s="207">
        <f t="shared" ca="1" si="19"/>
        <v>0</v>
      </c>
      <c r="N99" s="207">
        <f t="shared" ca="1" si="20"/>
        <v>0</v>
      </c>
      <c r="O99" s="207">
        <f t="shared" ca="1" si="21"/>
        <v>0</v>
      </c>
    </row>
    <row r="100" spans="1:15" ht="18.75">
      <c r="A100" s="217" t="str">
        <f>Compute1!A100</f>
        <v>15.1</v>
      </c>
      <c r="B100" s="217" t="str">
        <f>'2_Maturité'!B100</f>
        <v>Sous-traitant</v>
      </c>
      <c r="C100" s="207">
        <f>'2_Maturité'!H100</f>
        <v>1</v>
      </c>
      <c r="D100" s="207" t="str">
        <f>'2_Maturité'!I100</f>
        <v>1: Initial</v>
      </c>
      <c r="E100" s="218" t="str">
        <f t="shared" si="11"/>
        <v>1</v>
      </c>
      <c r="F100" s="207">
        <f t="shared" ca="1" si="12"/>
        <v>1</v>
      </c>
      <c r="G100" s="207">
        <f t="shared" ca="1" si="13"/>
        <v>1</v>
      </c>
      <c r="H100" s="207">
        <f t="shared" ca="1" si="14"/>
        <v>0</v>
      </c>
      <c r="I100" s="207">
        <f t="shared" ca="1" si="15"/>
        <v>1</v>
      </c>
      <c r="J100" s="207">
        <f t="shared" ca="1" si="16"/>
        <v>0</v>
      </c>
      <c r="K100" s="207">
        <f t="shared" ca="1" si="17"/>
        <v>1</v>
      </c>
      <c r="L100" s="207">
        <f t="shared" ca="1" si="18"/>
        <v>1</v>
      </c>
      <c r="M100" s="207">
        <f t="shared" ca="1" si="19"/>
        <v>0</v>
      </c>
      <c r="N100" s="207">
        <f t="shared" ca="1" si="20"/>
        <v>1</v>
      </c>
      <c r="O100" s="207">
        <f t="shared" ca="1" si="21"/>
        <v>0</v>
      </c>
    </row>
    <row r="101" spans="1:15" ht="18.75">
      <c r="A101" s="217" t="str">
        <f>Compute1!A101</f>
        <v>15.1.a</v>
      </c>
      <c r="B101" s="217">
        <f>'2_Maturité'!B101</f>
        <v>0</v>
      </c>
      <c r="C101" s="207">
        <f>'2_Maturité'!H101</f>
        <v>0</v>
      </c>
      <c r="D101" s="207">
        <f>'2_Maturité'!I101</f>
        <v>0</v>
      </c>
      <c r="E101" s="218" t="str">
        <f t="shared" si="11"/>
        <v>0</v>
      </c>
      <c r="F101" s="207">
        <f t="shared" ca="1" si="12"/>
        <v>0</v>
      </c>
      <c r="G101" s="207">
        <f t="shared" ca="1" si="13"/>
        <v>0</v>
      </c>
      <c r="H101" s="207">
        <f t="shared" ca="1" si="14"/>
        <v>0</v>
      </c>
      <c r="I101" s="207">
        <f t="shared" ca="1" si="15"/>
        <v>0</v>
      </c>
      <c r="J101" s="207">
        <f t="shared" ca="1" si="16"/>
        <v>0</v>
      </c>
      <c r="K101" s="207">
        <f t="shared" ca="1" si="17"/>
        <v>0</v>
      </c>
      <c r="L101" s="207">
        <f t="shared" ca="1" si="18"/>
        <v>0</v>
      </c>
      <c r="M101" s="207">
        <f t="shared" ca="1" si="19"/>
        <v>0</v>
      </c>
      <c r="N101" s="207">
        <f t="shared" ca="1" si="20"/>
        <v>0</v>
      </c>
      <c r="O101" s="207">
        <f t="shared" ca="1" si="21"/>
        <v>0</v>
      </c>
    </row>
    <row r="102" spans="1:15" ht="18.75">
      <c r="A102" s="217" t="str">
        <f>Compute1!A102</f>
        <v>15.1.b</v>
      </c>
      <c r="B102" s="217">
        <f>'2_Maturité'!B102</f>
        <v>0</v>
      </c>
      <c r="C102" s="207">
        <f>'2_Maturité'!H102</f>
        <v>0</v>
      </c>
      <c r="D102" s="207">
        <f>'2_Maturité'!I102</f>
        <v>0</v>
      </c>
      <c r="E102" s="218" t="str">
        <f t="shared" si="11"/>
        <v>0</v>
      </c>
      <c r="F102" s="207">
        <f t="shared" ca="1" si="12"/>
        <v>0</v>
      </c>
      <c r="G102" s="207">
        <f t="shared" ca="1" si="13"/>
        <v>0</v>
      </c>
      <c r="H102" s="207">
        <f t="shared" ca="1" si="14"/>
        <v>0</v>
      </c>
      <c r="I102" s="207">
        <f t="shared" ca="1" si="15"/>
        <v>0</v>
      </c>
      <c r="J102" s="207">
        <f t="shared" ca="1" si="16"/>
        <v>0</v>
      </c>
      <c r="K102" s="207">
        <f t="shared" ca="1" si="17"/>
        <v>0</v>
      </c>
      <c r="L102" s="207">
        <f t="shared" ca="1" si="18"/>
        <v>0</v>
      </c>
      <c r="M102" s="207">
        <f t="shared" ca="1" si="19"/>
        <v>0</v>
      </c>
      <c r="N102" s="207">
        <f t="shared" ca="1" si="20"/>
        <v>0</v>
      </c>
      <c r="O102" s="207">
        <f t="shared" ca="1" si="21"/>
        <v>0</v>
      </c>
    </row>
    <row r="103" spans="1:15" ht="18.75">
      <c r="A103" s="217" t="str">
        <f>Compute1!A103</f>
        <v>15.2</v>
      </c>
      <c r="B103" s="217" t="str">
        <f>'2_Maturité'!B103</f>
        <v>Contrôle du sous-traitant</v>
      </c>
      <c r="C103" s="207">
        <f>'2_Maturité'!H103</f>
        <v>0</v>
      </c>
      <c r="D103" s="207" t="str">
        <f>'2_Maturité'!I103</f>
        <v>1: Initial</v>
      </c>
      <c r="E103" s="218" t="str">
        <f t="shared" si="11"/>
        <v>1</v>
      </c>
      <c r="F103" s="207">
        <f t="shared" ca="1" si="12"/>
        <v>0</v>
      </c>
      <c r="G103" s="207">
        <f t="shared" ca="1" si="13"/>
        <v>0</v>
      </c>
      <c r="H103" s="207">
        <f t="shared" ca="1" si="14"/>
        <v>0</v>
      </c>
      <c r="I103" s="207">
        <f t="shared" ca="1" si="15"/>
        <v>0</v>
      </c>
      <c r="J103" s="207">
        <f t="shared" ca="1" si="16"/>
        <v>0</v>
      </c>
      <c r="K103" s="207">
        <f t="shared" ca="1" si="17"/>
        <v>0</v>
      </c>
      <c r="L103" s="207">
        <f t="shared" ca="1" si="18"/>
        <v>0</v>
      </c>
      <c r="M103" s="207">
        <f t="shared" ca="1" si="19"/>
        <v>0</v>
      </c>
      <c r="N103" s="207">
        <f t="shared" ca="1" si="20"/>
        <v>0</v>
      </c>
      <c r="O103" s="207">
        <f t="shared" ca="1" si="21"/>
        <v>0</v>
      </c>
    </row>
    <row r="104" spans="1:15" ht="18.75">
      <c r="A104" s="217">
        <f>Compute1!A104</f>
        <v>16</v>
      </c>
      <c r="B104" s="217" t="str">
        <f>'2_Maturité'!B104</f>
        <v>GESTION D'INCIDENTS RELATIFS A LA SECURITE DE L'INFORMATION</v>
      </c>
      <c r="C104" s="207">
        <f>'2_Maturité'!H104</f>
        <v>0</v>
      </c>
      <c r="D104" s="207">
        <f>'2_Maturité'!I104</f>
        <v>0</v>
      </c>
      <c r="E104" s="218" t="str">
        <f t="shared" si="11"/>
        <v>0</v>
      </c>
      <c r="F104" s="207">
        <f t="shared" ca="1" si="12"/>
        <v>0</v>
      </c>
      <c r="G104" s="207">
        <f t="shared" ca="1" si="13"/>
        <v>0</v>
      </c>
      <c r="H104" s="207">
        <f t="shared" ca="1" si="14"/>
        <v>0</v>
      </c>
      <c r="I104" s="207">
        <f t="shared" ca="1" si="15"/>
        <v>0</v>
      </c>
      <c r="J104" s="207">
        <f t="shared" ca="1" si="16"/>
        <v>0</v>
      </c>
      <c r="K104" s="207">
        <f t="shared" ca="1" si="17"/>
        <v>0</v>
      </c>
      <c r="L104" s="207">
        <f t="shared" ca="1" si="18"/>
        <v>0</v>
      </c>
      <c r="M104" s="207">
        <f t="shared" ca="1" si="19"/>
        <v>0</v>
      </c>
      <c r="N104" s="207">
        <f t="shared" ca="1" si="20"/>
        <v>0</v>
      </c>
      <c r="O104" s="207">
        <f t="shared" ca="1" si="21"/>
        <v>0</v>
      </c>
    </row>
    <row r="105" spans="1:15" ht="18.75">
      <c r="A105" s="217" t="str">
        <f>Compute1!A105</f>
        <v>16.1</v>
      </c>
      <c r="B105" s="217" t="str">
        <f>'2_Maturité'!B105</f>
        <v>Gestion des Incidents de sécurité</v>
      </c>
      <c r="C105" s="207">
        <f>'2_Maturité'!H105</f>
        <v>1</v>
      </c>
      <c r="D105" s="207" t="str">
        <f>'2_Maturité'!I105</f>
        <v>3: Défini</v>
      </c>
      <c r="E105" s="218" t="str">
        <f t="shared" si="11"/>
        <v>3</v>
      </c>
      <c r="F105" s="207">
        <f t="shared" ca="1" si="12"/>
        <v>1</v>
      </c>
      <c r="G105" s="207">
        <f t="shared" ca="1" si="13"/>
        <v>0</v>
      </c>
      <c r="H105" s="207">
        <f t="shared" ca="1" si="14"/>
        <v>1</v>
      </c>
      <c r="I105" s="207">
        <f t="shared" ca="1" si="15"/>
        <v>0</v>
      </c>
      <c r="J105" s="207">
        <f t="shared" ca="1" si="16"/>
        <v>1</v>
      </c>
      <c r="K105" s="207">
        <f t="shared" ca="1" si="17"/>
        <v>3</v>
      </c>
      <c r="L105" s="207">
        <f t="shared" ca="1" si="18"/>
        <v>0</v>
      </c>
      <c r="M105" s="207">
        <f t="shared" ca="1" si="19"/>
        <v>3</v>
      </c>
      <c r="N105" s="207">
        <f t="shared" ca="1" si="20"/>
        <v>0</v>
      </c>
      <c r="O105" s="207">
        <f t="shared" ca="1" si="21"/>
        <v>3</v>
      </c>
    </row>
    <row r="106" spans="1:15" ht="18.75">
      <c r="A106" s="217" t="str">
        <f>Compute1!A106</f>
        <v>16.1.a</v>
      </c>
      <c r="B106" s="217">
        <f>'2_Maturité'!B106</f>
        <v>0</v>
      </c>
      <c r="C106" s="207">
        <f>'2_Maturité'!H106</f>
        <v>0</v>
      </c>
      <c r="D106" s="207">
        <f>'2_Maturité'!I106</f>
        <v>0</v>
      </c>
      <c r="E106" s="218" t="str">
        <f t="shared" si="11"/>
        <v>0</v>
      </c>
      <c r="F106" s="207">
        <f t="shared" ca="1" si="12"/>
        <v>0</v>
      </c>
      <c r="G106" s="207">
        <f t="shared" ca="1" si="13"/>
        <v>0</v>
      </c>
      <c r="H106" s="207">
        <f t="shared" ca="1" si="14"/>
        <v>0</v>
      </c>
      <c r="I106" s="207">
        <f t="shared" ca="1" si="15"/>
        <v>0</v>
      </c>
      <c r="J106" s="207">
        <f t="shared" ca="1" si="16"/>
        <v>0</v>
      </c>
      <c r="K106" s="207">
        <f t="shared" ca="1" si="17"/>
        <v>0</v>
      </c>
      <c r="L106" s="207">
        <f t="shared" ca="1" si="18"/>
        <v>0</v>
      </c>
      <c r="M106" s="207">
        <f t="shared" ca="1" si="19"/>
        <v>0</v>
      </c>
      <c r="N106" s="207">
        <f t="shared" ca="1" si="20"/>
        <v>0</v>
      </c>
      <c r="O106" s="207">
        <f t="shared" ca="1" si="21"/>
        <v>0</v>
      </c>
    </row>
    <row r="107" spans="1:15" ht="18.75">
      <c r="A107" s="217" t="str">
        <f>Compute1!A107</f>
        <v>16.1.b</v>
      </c>
      <c r="B107" s="217">
        <f>'2_Maturité'!B107</f>
        <v>0</v>
      </c>
      <c r="C107" s="207">
        <f>'2_Maturité'!H107</f>
        <v>0</v>
      </c>
      <c r="D107" s="207">
        <f>'2_Maturité'!I107</f>
        <v>0</v>
      </c>
      <c r="E107" s="218" t="str">
        <f t="shared" si="11"/>
        <v>0</v>
      </c>
      <c r="F107" s="207">
        <f t="shared" ca="1" si="12"/>
        <v>0</v>
      </c>
      <c r="G107" s="207">
        <f t="shared" ca="1" si="13"/>
        <v>0</v>
      </c>
      <c r="H107" s="207">
        <f t="shared" ca="1" si="14"/>
        <v>0</v>
      </c>
      <c r="I107" s="207">
        <f t="shared" ca="1" si="15"/>
        <v>0</v>
      </c>
      <c r="J107" s="207">
        <f t="shared" ca="1" si="16"/>
        <v>0</v>
      </c>
      <c r="K107" s="207">
        <f t="shared" ca="1" si="17"/>
        <v>0</v>
      </c>
      <c r="L107" s="207">
        <f t="shared" ca="1" si="18"/>
        <v>0</v>
      </c>
      <c r="M107" s="207">
        <f t="shared" ca="1" si="19"/>
        <v>0</v>
      </c>
      <c r="N107" s="207">
        <f t="shared" ca="1" si="20"/>
        <v>0</v>
      </c>
      <c r="O107" s="207">
        <f t="shared" ca="1" si="21"/>
        <v>0</v>
      </c>
    </row>
    <row r="108" spans="1:15" ht="18.75">
      <c r="A108" s="217">
        <f>Compute1!A108</f>
        <v>17</v>
      </c>
      <c r="B108" s="217" t="str">
        <f>'2_Maturité'!B108</f>
        <v>ASPECT DE LA SECURITE DE L'INFORMATION DANS LA GESTION DE LA CONTINUITE</v>
      </c>
      <c r="C108" s="207">
        <f>'2_Maturité'!H108</f>
        <v>0</v>
      </c>
      <c r="D108" s="207">
        <f>'2_Maturité'!I108</f>
        <v>0</v>
      </c>
      <c r="E108" s="218" t="str">
        <f t="shared" si="11"/>
        <v>0</v>
      </c>
      <c r="F108" s="207">
        <f t="shared" ca="1" si="12"/>
        <v>0</v>
      </c>
      <c r="G108" s="207">
        <f t="shared" ca="1" si="13"/>
        <v>0</v>
      </c>
      <c r="H108" s="207">
        <f t="shared" ca="1" si="14"/>
        <v>0</v>
      </c>
      <c r="I108" s="207">
        <f t="shared" ca="1" si="15"/>
        <v>0</v>
      </c>
      <c r="J108" s="207">
        <f t="shared" ca="1" si="16"/>
        <v>0</v>
      </c>
      <c r="K108" s="207">
        <f t="shared" ca="1" si="17"/>
        <v>0</v>
      </c>
      <c r="L108" s="207">
        <f t="shared" ca="1" si="18"/>
        <v>0</v>
      </c>
      <c r="M108" s="207">
        <f t="shared" ca="1" si="19"/>
        <v>0</v>
      </c>
      <c r="N108" s="207">
        <f t="shared" ca="1" si="20"/>
        <v>0</v>
      </c>
      <c r="O108" s="207">
        <f t="shared" ca="1" si="21"/>
        <v>0</v>
      </c>
    </row>
    <row r="109" spans="1:15" ht="18.75">
      <c r="A109" s="217" t="str">
        <f>Compute1!A109</f>
        <v>17.1</v>
      </c>
      <c r="B109" s="217" t="str">
        <f>'2_Maturité'!B109</f>
        <v>Gestion de la Continuité</v>
      </c>
      <c r="C109" s="207">
        <f>'2_Maturité'!H109</f>
        <v>1</v>
      </c>
      <c r="D109" s="207" t="str">
        <f>'2_Maturité'!I109</f>
        <v>2: Reproductible</v>
      </c>
      <c r="E109" s="218" t="str">
        <f t="shared" si="11"/>
        <v>2</v>
      </c>
      <c r="F109" s="207">
        <f t="shared" ca="1" si="12"/>
        <v>0</v>
      </c>
      <c r="G109" s="207">
        <f t="shared" ca="1" si="13"/>
        <v>1</v>
      </c>
      <c r="H109" s="207">
        <f t="shared" ca="1" si="14"/>
        <v>0</v>
      </c>
      <c r="I109" s="207">
        <f t="shared" ca="1" si="15"/>
        <v>1</v>
      </c>
      <c r="J109" s="207">
        <f t="shared" ca="1" si="16"/>
        <v>1</v>
      </c>
      <c r="K109" s="207">
        <f t="shared" ca="1" si="17"/>
        <v>0</v>
      </c>
      <c r="L109" s="207">
        <f t="shared" ca="1" si="18"/>
        <v>2</v>
      </c>
      <c r="M109" s="207">
        <f t="shared" ca="1" si="19"/>
        <v>0</v>
      </c>
      <c r="N109" s="207">
        <f t="shared" ca="1" si="20"/>
        <v>2</v>
      </c>
      <c r="O109" s="207">
        <f t="shared" ca="1" si="21"/>
        <v>2</v>
      </c>
    </row>
    <row r="110" spans="1:15" ht="18.75">
      <c r="A110" s="217" t="str">
        <f>Compute1!A110</f>
        <v>17.2</v>
      </c>
      <c r="B110" s="217" t="str">
        <f>'2_Maturité'!B110</f>
        <v>Plan de secours informatique</v>
      </c>
      <c r="C110" s="207">
        <f>'2_Maturité'!H110</f>
        <v>1</v>
      </c>
      <c r="D110" s="207" t="str">
        <f>'2_Maturité'!I110</f>
        <v>2: Reproductible</v>
      </c>
      <c r="E110" s="218" t="str">
        <f t="shared" si="11"/>
        <v>2</v>
      </c>
      <c r="F110" s="207">
        <f t="shared" ca="1" si="12"/>
        <v>0</v>
      </c>
      <c r="G110" s="207">
        <f t="shared" ca="1" si="13"/>
        <v>0</v>
      </c>
      <c r="H110" s="207">
        <f t="shared" ca="1" si="14"/>
        <v>1</v>
      </c>
      <c r="I110" s="207">
        <f t="shared" ca="1" si="15"/>
        <v>0</v>
      </c>
      <c r="J110" s="207">
        <f t="shared" ca="1" si="16"/>
        <v>1</v>
      </c>
      <c r="K110" s="207">
        <f t="shared" ca="1" si="17"/>
        <v>0</v>
      </c>
      <c r="L110" s="207">
        <f t="shared" ca="1" si="18"/>
        <v>0</v>
      </c>
      <c r="M110" s="207">
        <f t="shared" ca="1" si="19"/>
        <v>2</v>
      </c>
      <c r="N110" s="207">
        <f t="shared" ca="1" si="20"/>
        <v>0</v>
      </c>
      <c r="O110" s="207">
        <f t="shared" ca="1" si="21"/>
        <v>2</v>
      </c>
    </row>
    <row r="111" spans="1:15" ht="18.75">
      <c r="A111" s="217" t="str">
        <f>Compute1!A111</f>
        <v>17.2.a</v>
      </c>
      <c r="B111" s="217">
        <f>'2_Maturité'!B111</f>
        <v>0</v>
      </c>
      <c r="C111" s="207">
        <f>'2_Maturité'!H111</f>
        <v>0</v>
      </c>
      <c r="D111" s="207">
        <f>'2_Maturité'!I111</f>
        <v>0</v>
      </c>
      <c r="E111" s="218" t="str">
        <f t="shared" si="11"/>
        <v>0</v>
      </c>
      <c r="F111" s="207">
        <f t="shared" ca="1" si="12"/>
        <v>0</v>
      </c>
      <c r="G111" s="207">
        <f t="shared" ca="1" si="13"/>
        <v>0</v>
      </c>
      <c r="H111" s="207">
        <f t="shared" ca="1" si="14"/>
        <v>0</v>
      </c>
      <c r="I111" s="207">
        <f t="shared" ca="1" si="15"/>
        <v>0</v>
      </c>
      <c r="J111" s="207">
        <f t="shared" ca="1" si="16"/>
        <v>0</v>
      </c>
      <c r="K111" s="207">
        <f t="shared" ca="1" si="17"/>
        <v>0</v>
      </c>
      <c r="L111" s="207">
        <f t="shared" ca="1" si="18"/>
        <v>0</v>
      </c>
      <c r="M111" s="207">
        <f t="shared" ca="1" si="19"/>
        <v>0</v>
      </c>
      <c r="N111" s="207">
        <f t="shared" ca="1" si="20"/>
        <v>0</v>
      </c>
      <c r="O111" s="207">
        <f t="shared" ca="1" si="21"/>
        <v>0</v>
      </c>
    </row>
    <row r="112" spans="1:15" ht="18.75">
      <c r="A112" s="217" t="str">
        <f>Compute1!A112</f>
        <v>17.2.b</v>
      </c>
      <c r="B112" s="217">
        <f>'2_Maturité'!B112</f>
        <v>0</v>
      </c>
      <c r="C112" s="207">
        <f>'2_Maturité'!H112</f>
        <v>0</v>
      </c>
      <c r="D112" s="207">
        <f>'2_Maturité'!I112</f>
        <v>0</v>
      </c>
      <c r="E112" s="218" t="str">
        <f t="shared" si="11"/>
        <v>0</v>
      </c>
      <c r="F112" s="207">
        <f t="shared" ca="1" si="12"/>
        <v>0</v>
      </c>
      <c r="G112" s="207">
        <f t="shared" ca="1" si="13"/>
        <v>0</v>
      </c>
      <c r="H112" s="207">
        <f t="shared" ca="1" si="14"/>
        <v>0</v>
      </c>
      <c r="I112" s="207">
        <f t="shared" ca="1" si="15"/>
        <v>0</v>
      </c>
      <c r="J112" s="207">
        <f t="shared" ca="1" si="16"/>
        <v>0</v>
      </c>
      <c r="K112" s="207">
        <f t="shared" ca="1" si="17"/>
        <v>0</v>
      </c>
      <c r="L112" s="207">
        <f t="shared" ca="1" si="18"/>
        <v>0</v>
      </c>
      <c r="M112" s="207">
        <f t="shared" ca="1" si="19"/>
        <v>0</v>
      </c>
      <c r="N112" s="207">
        <f t="shared" ca="1" si="20"/>
        <v>0</v>
      </c>
      <c r="O112" s="207">
        <f t="shared" ca="1" si="21"/>
        <v>0</v>
      </c>
    </row>
    <row r="113" spans="1:15" ht="18.75">
      <c r="A113" s="217">
        <f>Compute1!A113</f>
        <v>18</v>
      </c>
      <c r="B113" s="217" t="str">
        <f>'2_Maturité'!B113</f>
        <v>CONFORMITE</v>
      </c>
      <c r="C113" s="207">
        <f>'2_Maturité'!H113</f>
        <v>0</v>
      </c>
      <c r="D113" s="207">
        <f>'2_Maturité'!I113</f>
        <v>0</v>
      </c>
      <c r="E113" s="218" t="str">
        <f t="shared" si="11"/>
        <v>0</v>
      </c>
      <c r="F113" s="207">
        <f t="shared" ca="1" si="12"/>
        <v>0</v>
      </c>
      <c r="G113" s="207">
        <f t="shared" ca="1" si="13"/>
        <v>0</v>
      </c>
      <c r="H113" s="207">
        <f t="shared" ca="1" si="14"/>
        <v>0</v>
      </c>
      <c r="I113" s="207">
        <f t="shared" ca="1" si="15"/>
        <v>0</v>
      </c>
      <c r="J113" s="207">
        <f t="shared" ca="1" si="16"/>
        <v>0</v>
      </c>
      <c r="K113" s="207">
        <f t="shared" ca="1" si="17"/>
        <v>0</v>
      </c>
      <c r="L113" s="207">
        <f t="shared" ca="1" si="18"/>
        <v>0</v>
      </c>
      <c r="M113" s="207">
        <f t="shared" ca="1" si="19"/>
        <v>0</v>
      </c>
      <c r="N113" s="207">
        <f t="shared" ca="1" si="20"/>
        <v>0</v>
      </c>
      <c r="O113" s="207">
        <f t="shared" ca="1" si="21"/>
        <v>0</v>
      </c>
    </row>
    <row r="114" spans="1:15" ht="18.75">
      <c r="A114" s="217" t="str">
        <f>Compute1!A114</f>
        <v>18.1</v>
      </c>
      <c r="B114" s="217" t="str">
        <f>'2_Maturité'!B114</f>
        <v>Respect des prescriptions légales</v>
      </c>
      <c r="C114" s="207">
        <f>'2_Maturité'!H114</f>
        <v>0</v>
      </c>
      <c r="D114" s="207" t="str">
        <f>'2_Maturité'!I114</f>
        <v>2: Reproductible</v>
      </c>
      <c r="E114" s="218" t="str">
        <f t="shared" si="11"/>
        <v>2</v>
      </c>
      <c r="F114" s="207">
        <f t="shared" ca="1" si="12"/>
        <v>0</v>
      </c>
      <c r="G114" s="207">
        <f t="shared" ca="1" si="13"/>
        <v>0</v>
      </c>
      <c r="H114" s="207">
        <f t="shared" ca="1" si="14"/>
        <v>0</v>
      </c>
      <c r="I114" s="207">
        <f t="shared" ca="1" si="15"/>
        <v>0</v>
      </c>
      <c r="J114" s="207">
        <f t="shared" ca="1" si="16"/>
        <v>0</v>
      </c>
      <c r="K114" s="207">
        <f t="shared" ca="1" si="17"/>
        <v>0</v>
      </c>
      <c r="L114" s="207">
        <f t="shared" ca="1" si="18"/>
        <v>0</v>
      </c>
      <c r="M114" s="207">
        <f t="shared" ca="1" si="19"/>
        <v>0</v>
      </c>
      <c r="N114" s="207">
        <f t="shared" ca="1" si="20"/>
        <v>0</v>
      </c>
      <c r="O114" s="207">
        <f t="shared" ca="1" si="21"/>
        <v>0</v>
      </c>
    </row>
    <row r="115" spans="1:15" ht="18.75">
      <c r="A115" s="217" t="str">
        <f>Compute1!A115</f>
        <v>18.1.a</v>
      </c>
      <c r="B115" s="217">
        <f>'2_Maturité'!B115</f>
        <v>0</v>
      </c>
      <c r="C115" s="207">
        <f>'2_Maturité'!H115</f>
        <v>0</v>
      </c>
      <c r="D115" s="207">
        <f>'2_Maturité'!I115</f>
        <v>0</v>
      </c>
      <c r="E115" s="218" t="str">
        <f t="shared" si="11"/>
        <v>0</v>
      </c>
      <c r="F115" s="207">
        <f t="shared" ca="1" si="12"/>
        <v>0</v>
      </c>
      <c r="G115" s="207">
        <f t="shared" ca="1" si="13"/>
        <v>0</v>
      </c>
      <c r="H115" s="207">
        <f t="shared" ca="1" si="14"/>
        <v>0</v>
      </c>
      <c r="I115" s="207">
        <f t="shared" ca="1" si="15"/>
        <v>0</v>
      </c>
      <c r="J115" s="207">
        <f t="shared" ca="1" si="16"/>
        <v>0</v>
      </c>
      <c r="K115" s="207">
        <f t="shared" ca="1" si="17"/>
        <v>0</v>
      </c>
      <c r="L115" s="207">
        <f t="shared" ca="1" si="18"/>
        <v>0</v>
      </c>
      <c r="M115" s="207">
        <f t="shared" ca="1" si="19"/>
        <v>0</v>
      </c>
      <c r="N115" s="207">
        <f t="shared" ca="1" si="20"/>
        <v>0</v>
      </c>
      <c r="O115" s="207">
        <f t="shared" ca="1" si="21"/>
        <v>0</v>
      </c>
    </row>
    <row r="116" spans="1:15" ht="18.75">
      <c r="A116" s="217" t="str">
        <f>Compute1!A116</f>
        <v>18.1.b</v>
      </c>
      <c r="B116" s="217">
        <f>'2_Maturité'!B116</f>
        <v>0</v>
      </c>
      <c r="C116" s="207">
        <f>'2_Maturité'!H116</f>
        <v>0</v>
      </c>
      <c r="D116" s="207">
        <f>'2_Maturité'!I116</f>
        <v>0</v>
      </c>
      <c r="E116" s="218" t="str">
        <f t="shared" si="11"/>
        <v>0</v>
      </c>
      <c r="F116" s="207">
        <f t="shared" ca="1" si="12"/>
        <v>0</v>
      </c>
      <c r="G116" s="207">
        <f t="shared" ca="1" si="13"/>
        <v>0</v>
      </c>
      <c r="H116" s="207">
        <f t="shared" ca="1" si="14"/>
        <v>0</v>
      </c>
      <c r="I116" s="207">
        <f t="shared" ca="1" si="15"/>
        <v>0</v>
      </c>
      <c r="J116" s="207">
        <f t="shared" ca="1" si="16"/>
        <v>0</v>
      </c>
      <c r="K116" s="207">
        <f t="shared" ca="1" si="17"/>
        <v>0</v>
      </c>
      <c r="L116" s="207">
        <f t="shared" ca="1" si="18"/>
        <v>0</v>
      </c>
      <c r="M116" s="207">
        <f t="shared" ca="1" si="19"/>
        <v>0</v>
      </c>
      <c r="N116" s="207">
        <f t="shared" ca="1" si="20"/>
        <v>0</v>
      </c>
      <c r="O116" s="207">
        <f t="shared" ca="1" si="21"/>
        <v>0</v>
      </c>
    </row>
    <row r="117" spans="1:15" ht="18.75">
      <c r="A117" s="217" t="str">
        <f>Compute1!A117</f>
        <v>18.2</v>
      </c>
      <c r="B117" s="217" t="str">
        <f>'2_Maturité'!B117</f>
        <v>Protection de la vie privée</v>
      </c>
      <c r="C117" s="207">
        <f>'2_Maturité'!H117</f>
        <v>0</v>
      </c>
      <c r="D117" s="207" t="str">
        <f>'2_Maturité'!I117</f>
        <v>1: Initial</v>
      </c>
      <c r="E117" s="218" t="str">
        <f t="shared" si="11"/>
        <v>1</v>
      </c>
      <c r="F117" s="207">
        <f t="shared" ca="1" si="12"/>
        <v>0</v>
      </c>
      <c r="G117" s="207">
        <f t="shared" ca="1" si="13"/>
        <v>0</v>
      </c>
      <c r="H117" s="207">
        <f t="shared" ca="1" si="14"/>
        <v>0</v>
      </c>
      <c r="I117" s="207">
        <f t="shared" ca="1" si="15"/>
        <v>0</v>
      </c>
      <c r="J117" s="207">
        <f t="shared" ca="1" si="16"/>
        <v>0</v>
      </c>
      <c r="K117" s="207">
        <f t="shared" ca="1" si="17"/>
        <v>0</v>
      </c>
      <c r="L117" s="207">
        <f t="shared" ca="1" si="18"/>
        <v>0</v>
      </c>
      <c r="M117" s="207">
        <f t="shared" ca="1" si="19"/>
        <v>0</v>
      </c>
      <c r="N117" s="207">
        <f t="shared" ca="1" si="20"/>
        <v>0</v>
      </c>
      <c r="O117" s="207">
        <f t="shared" ca="1" si="21"/>
        <v>0</v>
      </c>
    </row>
    <row r="118" spans="1:15" ht="18.75">
      <c r="A118" s="217" t="str">
        <f>Compute1!A118</f>
        <v>18.2.a</v>
      </c>
      <c r="B118" s="217">
        <f>'2_Maturité'!B118</f>
        <v>0</v>
      </c>
      <c r="C118" s="207">
        <f>'2_Maturité'!H118</f>
        <v>0</v>
      </c>
      <c r="D118" s="207">
        <f>'2_Maturité'!I118</f>
        <v>0</v>
      </c>
      <c r="E118" s="218" t="str">
        <f t="shared" si="11"/>
        <v>0</v>
      </c>
      <c r="F118" s="207">
        <f t="shared" ca="1" si="12"/>
        <v>0</v>
      </c>
      <c r="G118" s="207">
        <f t="shared" ca="1" si="13"/>
        <v>0</v>
      </c>
      <c r="H118" s="207">
        <f t="shared" ca="1" si="14"/>
        <v>0</v>
      </c>
      <c r="I118" s="207">
        <f t="shared" ca="1" si="15"/>
        <v>0</v>
      </c>
      <c r="J118" s="207">
        <f t="shared" ca="1" si="16"/>
        <v>0</v>
      </c>
      <c r="K118" s="207">
        <f t="shared" ca="1" si="17"/>
        <v>0</v>
      </c>
      <c r="L118" s="207">
        <f t="shared" ca="1" si="18"/>
        <v>0</v>
      </c>
      <c r="M118" s="207">
        <f t="shared" ca="1" si="19"/>
        <v>0</v>
      </c>
      <c r="N118" s="207">
        <f t="shared" ca="1" si="20"/>
        <v>0</v>
      </c>
      <c r="O118" s="207">
        <f t="shared" ca="1" si="21"/>
        <v>0</v>
      </c>
    </row>
    <row r="119" spans="1:15" ht="18.75">
      <c r="A119" s="217" t="str">
        <f>Compute1!A119</f>
        <v>18.2.b</v>
      </c>
      <c r="B119" s="217">
        <f>'2_Maturité'!B119</f>
        <v>0</v>
      </c>
      <c r="C119" s="207">
        <f>'2_Maturité'!H119</f>
        <v>0</v>
      </c>
      <c r="D119" s="207">
        <f>'2_Maturité'!I119</f>
        <v>0</v>
      </c>
      <c r="E119" s="218" t="str">
        <f t="shared" si="11"/>
        <v>0</v>
      </c>
      <c r="F119" s="207">
        <f t="shared" ca="1" si="12"/>
        <v>0</v>
      </c>
      <c r="G119" s="207">
        <f t="shared" ca="1" si="13"/>
        <v>0</v>
      </c>
      <c r="H119" s="207">
        <f t="shared" ca="1" si="14"/>
        <v>0</v>
      </c>
      <c r="I119" s="207">
        <f t="shared" ca="1" si="15"/>
        <v>0</v>
      </c>
      <c r="J119" s="207">
        <f t="shared" ca="1" si="16"/>
        <v>0</v>
      </c>
      <c r="K119" s="207">
        <f t="shared" ca="1" si="17"/>
        <v>0</v>
      </c>
      <c r="L119" s="207">
        <f t="shared" ca="1" si="18"/>
        <v>0</v>
      </c>
      <c r="M119" s="207">
        <f t="shared" ca="1" si="19"/>
        <v>0</v>
      </c>
      <c r="N119" s="207">
        <f t="shared" ca="1" si="20"/>
        <v>0</v>
      </c>
      <c r="O119" s="207">
        <f t="shared" ca="1" si="21"/>
        <v>0</v>
      </c>
    </row>
    <row r="120" spans="1:15" ht="18.75">
      <c r="A120" s="217" t="str">
        <f>Compute1!A120</f>
        <v>18.2.c</v>
      </c>
      <c r="B120" s="217">
        <f>'2_Maturité'!B120</f>
        <v>0</v>
      </c>
      <c r="C120" s="207">
        <f>'2_Maturité'!H120</f>
        <v>0</v>
      </c>
      <c r="D120" s="207">
        <f>'2_Maturité'!I120</f>
        <v>0</v>
      </c>
      <c r="E120" s="218" t="str">
        <f t="shared" si="11"/>
        <v>0</v>
      </c>
      <c r="F120" s="207">
        <f t="shared" ca="1" si="12"/>
        <v>0</v>
      </c>
      <c r="G120" s="207">
        <f t="shared" ca="1" si="13"/>
        <v>0</v>
      </c>
      <c r="H120" s="207">
        <f t="shared" ca="1" si="14"/>
        <v>0</v>
      </c>
      <c r="I120" s="207">
        <f t="shared" ca="1" si="15"/>
        <v>0</v>
      </c>
      <c r="J120" s="207">
        <f t="shared" ca="1" si="16"/>
        <v>0</v>
      </c>
      <c r="K120" s="207">
        <f t="shared" ca="1" si="17"/>
        <v>0</v>
      </c>
      <c r="L120" s="207">
        <f t="shared" ca="1" si="18"/>
        <v>0</v>
      </c>
      <c r="M120" s="207">
        <f t="shared" ca="1" si="19"/>
        <v>0</v>
      </c>
      <c r="N120" s="207">
        <f t="shared" ca="1" si="20"/>
        <v>0</v>
      </c>
      <c r="O120" s="207">
        <f t="shared" ca="1" si="21"/>
        <v>0</v>
      </c>
    </row>
    <row r="121" spans="1:15" ht="18.75">
      <c r="A121" s="217" t="str">
        <f>Compute1!A121</f>
        <v>18.3</v>
      </c>
      <c r="B121" s="217" t="str">
        <f>'2_Maturité'!B121</f>
        <v xml:space="preserve">Revue de la sécurité de l'information </v>
      </c>
      <c r="C121" s="207">
        <f>'2_Maturité'!H121</f>
        <v>0</v>
      </c>
      <c r="D121" s="207" t="str">
        <f>'2_Maturité'!I121</f>
        <v>2: Reproductible</v>
      </c>
      <c r="E121" s="218" t="str">
        <f t="shared" si="11"/>
        <v>2</v>
      </c>
      <c r="F121" s="207">
        <f t="shared" ca="1" si="12"/>
        <v>0</v>
      </c>
      <c r="G121" s="207">
        <f t="shared" ca="1" si="13"/>
        <v>0</v>
      </c>
      <c r="H121" s="207">
        <f t="shared" ca="1" si="14"/>
        <v>0</v>
      </c>
      <c r="I121" s="207">
        <f t="shared" ca="1" si="15"/>
        <v>0</v>
      </c>
      <c r="J121" s="207">
        <f t="shared" ca="1" si="16"/>
        <v>0</v>
      </c>
      <c r="K121" s="207">
        <f t="shared" ca="1" si="17"/>
        <v>0</v>
      </c>
      <c r="L121" s="207">
        <f t="shared" ca="1" si="18"/>
        <v>0</v>
      </c>
      <c r="M121" s="207">
        <f t="shared" ca="1" si="19"/>
        <v>0</v>
      </c>
      <c r="N121" s="207">
        <f t="shared" ca="1" si="20"/>
        <v>0</v>
      </c>
      <c r="O121" s="207">
        <f t="shared" ca="1" si="21"/>
        <v>0</v>
      </c>
    </row>
    <row r="122" spans="1:15" ht="18.75">
      <c r="A122" s="217" t="str">
        <f>Compute1!A122</f>
        <v>18.3.a</v>
      </c>
      <c r="B122" s="217">
        <f>'2_Maturité'!B122</f>
        <v>0</v>
      </c>
      <c r="C122" s="207">
        <f>'2_Maturité'!H122</f>
        <v>0</v>
      </c>
      <c r="D122" s="207">
        <f>'2_Maturité'!I122</f>
        <v>0</v>
      </c>
      <c r="E122" s="218" t="str">
        <f t="shared" si="11"/>
        <v>0</v>
      </c>
      <c r="F122" s="207">
        <f t="shared" ca="1" si="12"/>
        <v>0</v>
      </c>
      <c r="G122" s="207">
        <f t="shared" ca="1" si="13"/>
        <v>0</v>
      </c>
      <c r="H122" s="207">
        <f t="shared" ca="1" si="14"/>
        <v>0</v>
      </c>
      <c r="I122" s="207">
        <f t="shared" ca="1" si="15"/>
        <v>0</v>
      </c>
      <c r="J122" s="207">
        <f t="shared" ca="1" si="16"/>
        <v>0</v>
      </c>
      <c r="K122" s="207">
        <f t="shared" ca="1" si="17"/>
        <v>0</v>
      </c>
      <c r="L122" s="207">
        <f t="shared" ca="1" si="18"/>
        <v>0</v>
      </c>
      <c r="M122" s="207">
        <f t="shared" ca="1" si="19"/>
        <v>0</v>
      </c>
      <c r="N122" s="207">
        <f t="shared" ca="1" si="20"/>
        <v>0</v>
      </c>
      <c r="O122" s="207">
        <f t="shared" ca="1" si="21"/>
        <v>0</v>
      </c>
    </row>
    <row r="123" spans="1:15" ht="18.75">
      <c r="A123" s="217" t="str">
        <f>Compute1!A123</f>
        <v>18.3.b</v>
      </c>
      <c r="B123" s="217">
        <f>'2_Maturité'!B123</f>
        <v>0</v>
      </c>
      <c r="C123" s="207">
        <f>'2_Maturité'!H123</f>
        <v>0</v>
      </c>
      <c r="D123" s="207">
        <f>'2_Maturité'!I123</f>
        <v>0</v>
      </c>
      <c r="E123" s="218" t="str">
        <f t="shared" si="11"/>
        <v>0</v>
      </c>
      <c r="F123" s="207">
        <f t="shared" ca="1" si="12"/>
        <v>0</v>
      </c>
      <c r="G123" s="207">
        <f t="shared" ca="1" si="13"/>
        <v>0</v>
      </c>
      <c r="H123" s="207">
        <f t="shared" ca="1" si="14"/>
        <v>0</v>
      </c>
      <c r="I123" s="207">
        <f t="shared" ca="1" si="15"/>
        <v>0</v>
      </c>
      <c r="J123" s="207">
        <f t="shared" ca="1" si="16"/>
        <v>0</v>
      </c>
      <c r="K123" s="207">
        <f t="shared" ca="1" si="17"/>
        <v>0</v>
      </c>
      <c r="L123" s="207">
        <f t="shared" ca="1" si="18"/>
        <v>0</v>
      </c>
      <c r="M123" s="207">
        <f t="shared" ca="1" si="19"/>
        <v>0</v>
      </c>
      <c r="N123" s="207">
        <f t="shared" ca="1" si="20"/>
        <v>0</v>
      </c>
      <c r="O123" s="207">
        <f t="shared" ca="1" si="21"/>
        <v>0</v>
      </c>
    </row>
    <row r="124" spans="1:15" ht="18.75">
      <c r="A124" s="217" t="str">
        <f>Compute1!A124</f>
        <v>18.3.c</v>
      </c>
      <c r="B124" s="217">
        <f>'2_Maturité'!B124</f>
        <v>0</v>
      </c>
      <c r="C124" s="207">
        <f>'2_Maturité'!H124</f>
        <v>0</v>
      </c>
      <c r="D124" s="207">
        <f>'2_Maturité'!I124</f>
        <v>0</v>
      </c>
      <c r="E124" s="218" t="str">
        <f t="shared" si="11"/>
        <v>0</v>
      </c>
      <c r="F124" s="207">
        <f t="shared" ca="1" si="12"/>
        <v>0</v>
      </c>
      <c r="G124" s="207">
        <f t="shared" ca="1" si="13"/>
        <v>0</v>
      </c>
      <c r="H124" s="207">
        <f t="shared" ca="1" si="14"/>
        <v>0</v>
      </c>
      <c r="I124" s="207">
        <f t="shared" ca="1" si="15"/>
        <v>0</v>
      </c>
      <c r="J124" s="207">
        <f t="shared" ca="1" si="16"/>
        <v>0</v>
      </c>
      <c r="K124" s="207">
        <f t="shared" ca="1" si="17"/>
        <v>0</v>
      </c>
      <c r="L124" s="207">
        <f t="shared" ca="1" si="18"/>
        <v>0</v>
      </c>
      <c r="M124" s="207">
        <f t="shared" ca="1" si="19"/>
        <v>0</v>
      </c>
      <c r="N124" s="207">
        <f t="shared" ca="1" si="20"/>
        <v>0</v>
      </c>
      <c r="O124" s="207">
        <f t="shared" ca="1" si="21"/>
        <v>0</v>
      </c>
    </row>
    <row r="125" spans="1:15" ht="15"/>
    <row r="126" spans="1:15" ht="15"/>
    <row r="127" spans="1:15" ht="15"/>
    <row r="128" spans="1:15" ht="15"/>
    <row r="129" spans="1:6" ht="15"/>
    <row r="130" spans="1:6" ht="15"/>
    <row r="131" spans="1:6" ht="15"/>
    <row r="132" spans="1:6" ht="15"/>
    <row r="133" spans="1:6" ht="15"/>
    <row r="134" spans="1:6" ht="15"/>
    <row r="135" spans="1:6" ht="15"/>
    <row r="136" spans="1:6" ht="45.75" customHeight="1"/>
    <row r="138" spans="1:6" ht="15">
      <c r="A138" s="467" t="s">
        <v>451</v>
      </c>
      <c r="C138" s="554" t="s">
        <v>1198</v>
      </c>
      <c r="E138" s="437" t="s">
        <v>1084</v>
      </c>
      <c r="F138" s="437" t="s">
        <v>300</v>
      </c>
    </row>
    <row r="139" spans="1:6" ht="15">
      <c r="A139" s="207" t="str">
        <f t="shared" ref="A139:E140" si="22">A23</f>
        <v>6.1.3</v>
      </c>
      <c r="B139" s="249" t="str">
        <f t="shared" si="22"/>
        <v>Partage d'information</v>
      </c>
      <c r="C139" s="692">
        <f t="shared" si="22"/>
        <v>1</v>
      </c>
      <c r="D139" s="249" t="str">
        <f t="shared" si="22"/>
        <v>3: Défini</v>
      </c>
      <c r="E139" s="693" t="str">
        <f t="shared" si="22"/>
        <v>3</v>
      </c>
      <c r="F139" s="691">
        <f>C139*E139</f>
        <v>3</v>
      </c>
    </row>
    <row r="140" spans="1:6" ht="15">
      <c r="A140" s="207" t="str">
        <f t="shared" si="22"/>
        <v>6.1.4</v>
      </c>
      <c r="B140" s="249" t="str">
        <f t="shared" si="22"/>
        <v>Sécurité de l'information dans le cadre de projets</v>
      </c>
      <c r="C140" s="694">
        <f t="shared" si="22"/>
        <v>0</v>
      </c>
      <c r="D140" s="249" t="str">
        <f t="shared" si="22"/>
        <v>1: Initial</v>
      </c>
      <c r="E140" s="693" t="str">
        <f t="shared" si="22"/>
        <v>1</v>
      </c>
      <c r="F140" s="691">
        <f t="shared" ref="F140:F151" si="23">C140*E140</f>
        <v>0</v>
      </c>
    </row>
    <row r="141" spans="1:6" ht="15">
      <c r="A141" s="207" t="str">
        <f t="shared" ref="A141:E143" si="24">A29</f>
        <v>7.1</v>
      </c>
      <c r="B141" s="249" t="str">
        <f t="shared" si="24"/>
        <v>Traitement des données</v>
      </c>
      <c r="C141" s="692">
        <f t="shared" si="24"/>
        <v>1</v>
      </c>
      <c r="D141" s="692" t="str">
        <f t="shared" si="24"/>
        <v>3: Défini</v>
      </c>
      <c r="E141" s="693" t="str">
        <f t="shared" si="24"/>
        <v>3</v>
      </c>
      <c r="F141" s="691">
        <f t="shared" si="23"/>
        <v>3</v>
      </c>
    </row>
    <row r="142" spans="1:6" ht="15">
      <c r="A142" s="207" t="str">
        <f t="shared" si="24"/>
        <v>7.2</v>
      </c>
      <c r="B142" s="249" t="str">
        <f t="shared" si="24"/>
        <v>Responsabilité de la direction</v>
      </c>
      <c r="C142" s="692">
        <f t="shared" si="24"/>
        <v>1</v>
      </c>
      <c r="D142" s="692" t="str">
        <f t="shared" si="24"/>
        <v>3: Défini</v>
      </c>
      <c r="E142" s="695" t="str">
        <f t="shared" si="24"/>
        <v>3</v>
      </c>
      <c r="F142" s="691">
        <f t="shared" si="23"/>
        <v>3</v>
      </c>
    </row>
    <row r="143" spans="1:6" ht="15">
      <c r="A143" s="207" t="str">
        <f t="shared" si="24"/>
        <v>7.3</v>
      </c>
      <c r="B143" s="249" t="str">
        <f t="shared" si="24"/>
        <v>Sensibilisation et formation</v>
      </c>
      <c r="C143" s="692">
        <f t="shared" si="24"/>
        <v>0</v>
      </c>
      <c r="D143" s="692" t="str">
        <f t="shared" si="24"/>
        <v>2: Reproductible</v>
      </c>
      <c r="E143" s="695" t="str">
        <f t="shared" si="24"/>
        <v>2</v>
      </c>
      <c r="F143" s="691">
        <f t="shared" si="23"/>
        <v>0</v>
      </c>
    </row>
    <row r="144" spans="1:6" ht="15">
      <c r="A144" s="207" t="str">
        <f>A36</f>
        <v>8.2</v>
      </c>
      <c r="B144" s="249" t="str">
        <f>B36</f>
        <v xml:space="preserve">Classification de l'information </v>
      </c>
      <c r="C144" s="249">
        <f>C36</f>
        <v>0</v>
      </c>
      <c r="D144" s="249" t="str">
        <f>D36</f>
        <v>1: Initial</v>
      </c>
      <c r="E144" s="249" t="str">
        <f>E36</f>
        <v>1</v>
      </c>
      <c r="F144" s="691">
        <f t="shared" si="23"/>
        <v>0</v>
      </c>
    </row>
    <row r="145" spans="1:6" ht="15">
      <c r="A145" s="207" t="str">
        <f>A65</f>
        <v>11.4</v>
      </c>
      <c r="B145" s="249" t="str">
        <f>B65</f>
        <v>Matériels utilisateurs sans surveillance</v>
      </c>
      <c r="C145" s="249">
        <f>C65</f>
        <v>1</v>
      </c>
      <c r="D145" s="249" t="str">
        <f>D65</f>
        <v>4: Mesuré</v>
      </c>
      <c r="E145" s="249" t="str">
        <f>E65</f>
        <v>4</v>
      </c>
      <c r="F145" s="691">
        <f t="shared" si="23"/>
        <v>4</v>
      </c>
    </row>
    <row r="146" spans="1:6" ht="15">
      <c r="A146" s="207" t="str">
        <f>A93</f>
        <v>14.1</v>
      </c>
      <c r="B146" s="249" t="str">
        <f>B93</f>
        <v>Exigences de sécurité</v>
      </c>
      <c r="C146" s="249">
        <f>C93</f>
        <v>1</v>
      </c>
      <c r="D146" s="249" t="str">
        <f>D93</f>
        <v>1: Initial</v>
      </c>
      <c r="E146" s="249" t="str">
        <f>E93</f>
        <v>1</v>
      </c>
      <c r="F146" s="691">
        <f t="shared" si="23"/>
        <v>1</v>
      </c>
    </row>
    <row r="147" spans="1:6" ht="15">
      <c r="A147" s="207" t="str">
        <f>A97</f>
        <v>14.3</v>
      </c>
      <c r="B147" s="249" t="str">
        <f>B97</f>
        <v xml:space="preserve">Revue technique des applications </v>
      </c>
      <c r="C147" s="249">
        <f>C97</f>
        <v>0</v>
      </c>
      <c r="D147" s="249" t="str">
        <f>D97</f>
        <v>1: Initial</v>
      </c>
      <c r="E147" s="249" t="str">
        <f>E97</f>
        <v>1</v>
      </c>
      <c r="F147" s="691">
        <f t="shared" si="23"/>
        <v>0</v>
      </c>
    </row>
    <row r="148" spans="1:6" ht="15">
      <c r="A148" s="207" t="str">
        <f>A100</f>
        <v>15.1</v>
      </c>
      <c r="B148" s="249" t="str">
        <f>B100</f>
        <v>Sous-traitant</v>
      </c>
      <c r="C148" s="249">
        <f>C100</f>
        <v>1</v>
      </c>
      <c r="D148" s="249" t="str">
        <f>D100</f>
        <v>1: Initial</v>
      </c>
      <c r="E148" s="249" t="str">
        <f>E100</f>
        <v>1</v>
      </c>
      <c r="F148" s="691">
        <f t="shared" si="23"/>
        <v>1</v>
      </c>
    </row>
    <row r="149" spans="1:6" ht="15">
      <c r="A149" s="207" t="str">
        <f>A103</f>
        <v>15.2</v>
      </c>
      <c r="B149" s="249" t="str">
        <f>B103</f>
        <v>Contrôle du sous-traitant</v>
      </c>
      <c r="C149" s="249">
        <f>C103</f>
        <v>0</v>
      </c>
      <c r="D149" s="249" t="str">
        <f>D103</f>
        <v>1: Initial</v>
      </c>
      <c r="E149" s="249" t="str">
        <f>E103</f>
        <v>1</v>
      </c>
      <c r="F149" s="691">
        <f t="shared" si="23"/>
        <v>0</v>
      </c>
    </row>
    <row r="150" spans="1:6" ht="15">
      <c r="A150" s="207" t="str">
        <f>A105</f>
        <v>16.1</v>
      </c>
      <c r="B150" s="249" t="str">
        <f>B105</f>
        <v>Gestion des Incidents de sécurité</v>
      </c>
      <c r="C150" s="249">
        <f>C105</f>
        <v>1</v>
      </c>
      <c r="D150" s="249" t="str">
        <f>D105</f>
        <v>3: Défini</v>
      </c>
      <c r="E150" s="736" t="str">
        <f>E105</f>
        <v>3</v>
      </c>
      <c r="F150" s="691">
        <f t="shared" si="23"/>
        <v>3</v>
      </c>
    </row>
    <row r="151" spans="1:6" ht="15">
      <c r="A151" s="207" t="str">
        <f>A114</f>
        <v>18.1</v>
      </c>
      <c r="B151" s="249" t="str">
        <f>B114</f>
        <v>Respect des prescriptions légales</v>
      </c>
      <c r="C151" s="249">
        <f>C114</f>
        <v>0</v>
      </c>
      <c r="D151" s="249" t="str">
        <f>D114</f>
        <v>2: Reproductible</v>
      </c>
      <c r="E151" s="249" t="str">
        <f>E114</f>
        <v>2</v>
      </c>
      <c r="F151" s="691">
        <f t="shared" si="23"/>
        <v>0</v>
      </c>
    </row>
    <row r="152" spans="1:6" ht="15">
      <c r="E152" s="673"/>
    </row>
    <row r="153" spans="1:6" ht="15">
      <c r="A153" s="467" t="s">
        <v>452</v>
      </c>
      <c r="E153" s="437" t="s">
        <v>1084</v>
      </c>
      <c r="F153" s="437" t="s">
        <v>300</v>
      </c>
    </row>
    <row r="154" spans="1:6" ht="15">
      <c r="A154" s="207" t="str">
        <f>A6</f>
        <v>5.1</v>
      </c>
      <c r="B154" s="207" t="str">
        <f>B6</f>
        <v>Politique de sécurité de l'information</v>
      </c>
      <c r="C154" s="207">
        <f>C6</f>
        <v>1</v>
      </c>
      <c r="D154" s="207" t="str">
        <f>D6</f>
        <v>3: Défini</v>
      </c>
      <c r="E154" s="207" t="str">
        <f>E6</f>
        <v>3</v>
      </c>
      <c r="F154" s="207">
        <f t="shared" ref="F154:F162" si="25">C154*E154</f>
        <v>3</v>
      </c>
    </row>
    <row r="155" spans="1:6" ht="15">
      <c r="A155" s="207" t="str">
        <f>A13</f>
        <v>6.1.1</v>
      </c>
      <c r="B155" s="207" t="str">
        <f>B13</f>
        <v>Organisation de la sécurité</v>
      </c>
      <c r="C155" s="207">
        <f>C13</f>
        <v>1</v>
      </c>
      <c r="D155" s="207" t="str">
        <f>D13</f>
        <v>2: Reproductible</v>
      </c>
      <c r="E155" s="207" t="str">
        <f>E13</f>
        <v>2</v>
      </c>
      <c r="F155" s="207">
        <f t="shared" si="25"/>
        <v>2</v>
      </c>
    </row>
    <row r="156" spans="1:6" ht="15">
      <c r="A156" s="207" t="str">
        <f>A22</f>
        <v>6.1.2</v>
      </c>
      <c r="B156" s="207" t="str">
        <f>B22</f>
        <v>Séparation des tâches</v>
      </c>
      <c r="C156" s="207">
        <f>C22</f>
        <v>1</v>
      </c>
      <c r="D156" s="207" t="str">
        <f>D22</f>
        <v>1: Initial</v>
      </c>
      <c r="E156" s="207" t="str">
        <f>E22</f>
        <v>1</v>
      </c>
      <c r="F156" s="207">
        <f t="shared" si="25"/>
        <v>1</v>
      </c>
    </row>
    <row r="157" spans="1:6" ht="15">
      <c r="A157" s="207" t="str">
        <f>A30</f>
        <v>7.2</v>
      </c>
      <c r="B157" s="207" t="str">
        <f>B30</f>
        <v>Responsabilité de la direction</v>
      </c>
      <c r="C157" s="207">
        <f>C30</f>
        <v>1</v>
      </c>
      <c r="D157" s="207" t="str">
        <f>D30</f>
        <v>3: Défini</v>
      </c>
      <c r="E157" s="207" t="str">
        <f>E30</f>
        <v>3</v>
      </c>
      <c r="F157" s="207">
        <f t="shared" si="25"/>
        <v>3</v>
      </c>
    </row>
    <row r="158" spans="1:6" ht="15">
      <c r="A158" s="207" t="str">
        <f>A100</f>
        <v>15.1</v>
      </c>
      <c r="B158" s="207" t="str">
        <f>B100</f>
        <v>Sous-traitant</v>
      </c>
      <c r="C158" s="207">
        <f>C100</f>
        <v>1</v>
      </c>
      <c r="D158" s="207" t="str">
        <f>D100</f>
        <v>1: Initial</v>
      </c>
      <c r="E158" s="207" t="str">
        <f>E100</f>
        <v>1</v>
      </c>
      <c r="F158" s="207">
        <f t="shared" si="25"/>
        <v>1</v>
      </c>
    </row>
    <row r="159" spans="1:6" ht="15">
      <c r="A159" s="207" t="str">
        <f>A103</f>
        <v>15.2</v>
      </c>
      <c r="B159" s="207" t="str">
        <f>B103</f>
        <v>Contrôle du sous-traitant</v>
      </c>
      <c r="C159" s="207">
        <f>C103</f>
        <v>0</v>
      </c>
      <c r="D159" s="207" t="str">
        <f>D103</f>
        <v>1: Initial</v>
      </c>
      <c r="E159" s="207" t="str">
        <f>E103</f>
        <v>1</v>
      </c>
      <c r="F159" s="207">
        <f t="shared" si="25"/>
        <v>0</v>
      </c>
    </row>
    <row r="160" spans="1:6" ht="15">
      <c r="A160" s="207" t="str">
        <f>A109</f>
        <v>17.1</v>
      </c>
      <c r="B160" s="207" t="str">
        <f>B109</f>
        <v>Gestion de la Continuité</v>
      </c>
      <c r="C160" s="207">
        <f>C109</f>
        <v>1</v>
      </c>
      <c r="D160" s="207" t="str">
        <f>D109</f>
        <v>2: Reproductible</v>
      </c>
      <c r="E160" s="207" t="str">
        <f>E109</f>
        <v>2</v>
      </c>
      <c r="F160" s="207">
        <f t="shared" si="25"/>
        <v>2</v>
      </c>
    </row>
    <row r="161" spans="1:6" ht="15">
      <c r="A161" s="207" t="str">
        <f>A117</f>
        <v>18.2</v>
      </c>
      <c r="B161" s="207" t="str">
        <f>B117</f>
        <v>Protection de la vie privée</v>
      </c>
      <c r="C161" s="207">
        <f>C117</f>
        <v>0</v>
      </c>
      <c r="D161" s="207" t="str">
        <f>D117</f>
        <v>1: Initial</v>
      </c>
      <c r="E161" s="207" t="str">
        <f>E117</f>
        <v>1</v>
      </c>
      <c r="F161" s="207">
        <f t="shared" si="25"/>
        <v>0</v>
      </c>
    </row>
    <row r="162" spans="1:6" ht="15">
      <c r="A162" s="207" t="str">
        <f>A121</f>
        <v>18.3</v>
      </c>
      <c r="B162" s="207" t="str">
        <f>B121</f>
        <v xml:space="preserve">Revue de la sécurité de l'information </v>
      </c>
      <c r="C162" s="207">
        <f>C121</f>
        <v>0</v>
      </c>
      <c r="D162" s="207" t="str">
        <f>D121</f>
        <v>2: Reproductible</v>
      </c>
      <c r="E162" s="207" t="str">
        <f>E121</f>
        <v>2</v>
      </c>
      <c r="F162" s="207">
        <f t="shared" si="25"/>
        <v>0</v>
      </c>
    </row>
    <row r="163" spans="1:6" ht="15"/>
    <row r="164" spans="1:6" ht="15">
      <c r="A164" s="467" t="s">
        <v>453</v>
      </c>
      <c r="E164" s="437" t="s">
        <v>1084</v>
      </c>
      <c r="F164" s="437" t="s">
        <v>300</v>
      </c>
    </row>
    <row r="165" spans="1:6" ht="15">
      <c r="A165" s="207" t="str">
        <f t="shared" ref="A165:E166" si="26">A26</f>
        <v>6.2.1</v>
      </c>
      <c r="B165" s="207" t="str">
        <f t="shared" si="26"/>
        <v>Protection des données  sur des médias mobiles</v>
      </c>
      <c r="C165" s="207">
        <f t="shared" si="26"/>
        <v>1</v>
      </c>
      <c r="D165" s="207" t="str">
        <f t="shared" si="26"/>
        <v>2: Reproductible</v>
      </c>
      <c r="E165" s="207" t="str">
        <f t="shared" si="26"/>
        <v>2</v>
      </c>
      <c r="F165" s="207">
        <f>C165*E165</f>
        <v>2</v>
      </c>
    </row>
    <row r="166" spans="1:6" ht="15">
      <c r="A166" s="207" t="str">
        <f t="shared" si="26"/>
        <v>6.2.2</v>
      </c>
      <c r="B166" s="207" t="str">
        <f t="shared" si="26"/>
        <v>Télétravail</v>
      </c>
      <c r="C166" s="207">
        <f t="shared" si="26"/>
        <v>1</v>
      </c>
      <c r="D166" s="207" t="str">
        <f t="shared" si="26"/>
        <v>3: Défini</v>
      </c>
      <c r="E166" s="207" t="str">
        <f t="shared" si="26"/>
        <v>3</v>
      </c>
      <c r="F166" s="207">
        <f t="shared" ref="F166:F195" si="27">C166*E166</f>
        <v>3</v>
      </c>
    </row>
    <row r="167" spans="1:6" ht="15">
      <c r="A167" s="207" t="str">
        <f>A$39</f>
        <v>8.3</v>
      </c>
      <c r="B167" s="207" t="str">
        <f>B$39</f>
        <v>Manipulation des supports</v>
      </c>
      <c r="C167" s="207">
        <f>C$39</f>
        <v>1</v>
      </c>
      <c r="D167" s="207" t="str">
        <f>D$39</f>
        <v>2: Reproductible</v>
      </c>
      <c r="E167" s="207" t="str">
        <f>E$39</f>
        <v>2</v>
      </c>
      <c r="F167" s="207">
        <f t="shared" si="27"/>
        <v>2</v>
      </c>
    </row>
    <row r="168" spans="1:6" ht="15">
      <c r="A168" s="207" t="str">
        <f>A$43</f>
        <v>9.1</v>
      </c>
      <c r="B168" s="207" t="str">
        <f>B$43</f>
        <v>Protection des accès aux données</v>
      </c>
      <c r="C168" s="207">
        <f>C$43</f>
        <v>1</v>
      </c>
      <c r="D168" s="207" t="str">
        <f>D$43</f>
        <v>2: Reproductible</v>
      </c>
      <c r="E168" s="207" t="str">
        <f>E$43</f>
        <v>2</v>
      </c>
      <c r="F168" s="207">
        <f t="shared" si="27"/>
        <v>2</v>
      </c>
    </row>
    <row r="169" spans="1:6" ht="15">
      <c r="A169" s="207" t="str">
        <f>A$45</f>
        <v>9.2</v>
      </c>
      <c r="B169" s="207" t="str">
        <f>B$45</f>
        <v>Cycle de vie  des accès</v>
      </c>
      <c r="C169" s="207">
        <f>C$45</f>
        <v>1</v>
      </c>
      <c r="D169" s="207" t="str">
        <f>D$45</f>
        <v>2: Reproductible</v>
      </c>
      <c r="E169" s="207" t="str">
        <f>E$45</f>
        <v>2</v>
      </c>
      <c r="F169" s="207">
        <f t="shared" si="27"/>
        <v>2</v>
      </c>
    </row>
    <row r="170" spans="1:6" ht="15">
      <c r="A170" s="207" t="str">
        <f t="shared" ref="A170:E171" si="28">A49</f>
        <v>9.3</v>
      </c>
      <c r="B170" s="207" t="str">
        <f t="shared" si="28"/>
        <v>Responsabilité des utilisateurs</v>
      </c>
      <c r="C170" s="207">
        <f t="shared" si="28"/>
        <v>1</v>
      </c>
      <c r="D170" s="207" t="str">
        <f t="shared" si="28"/>
        <v>4: Mesuré</v>
      </c>
      <c r="E170" s="207" t="str">
        <f t="shared" si="28"/>
        <v>4</v>
      </c>
      <c r="F170" s="207">
        <f t="shared" si="27"/>
        <v>4</v>
      </c>
    </row>
    <row r="171" spans="1:6" ht="15">
      <c r="A171" s="207" t="str">
        <f t="shared" si="28"/>
        <v>9.4</v>
      </c>
      <c r="B171" s="207" t="str">
        <f t="shared" si="28"/>
        <v>Contrôle de l'accès</v>
      </c>
      <c r="C171" s="207">
        <f t="shared" si="28"/>
        <v>1</v>
      </c>
      <c r="D171" s="207" t="str">
        <f t="shared" si="28"/>
        <v>4: Mesuré</v>
      </c>
      <c r="E171" s="207" t="str">
        <f t="shared" si="28"/>
        <v>4</v>
      </c>
      <c r="F171" s="207">
        <f t="shared" si="27"/>
        <v>4</v>
      </c>
    </row>
    <row r="172" spans="1:6" ht="15">
      <c r="A172" s="207" t="str">
        <f>A$53</f>
        <v>9.5</v>
      </c>
      <c r="B172" s="207" t="str">
        <f>B$53</f>
        <v>Limitation des programmes utilitaires</v>
      </c>
      <c r="C172" s="207">
        <f>C$53</f>
        <v>0</v>
      </c>
      <c r="D172" s="207" t="str">
        <f>D$53</f>
        <v>1: Initial</v>
      </c>
      <c r="E172" s="207" t="str">
        <f>E$53</f>
        <v>1</v>
      </c>
      <c r="F172" s="207">
        <f t="shared" si="27"/>
        <v>0</v>
      </c>
    </row>
    <row r="173" spans="1:6" ht="15">
      <c r="A173" s="207" t="str">
        <f>A$56</f>
        <v>10.1</v>
      </c>
      <c r="B173" s="207" t="str">
        <f>B$56</f>
        <v>Chiffrement</v>
      </c>
      <c r="C173" s="207">
        <f>C$56</f>
        <v>0</v>
      </c>
      <c r="D173" s="207" t="str">
        <f>D$56</f>
        <v>1: Initial</v>
      </c>
      <c r="E173" s="207" t="str">
        <f>E$56</f>
        <v>1</v>
      </c>
      <c r="F173" s="207">
        <f t="shared" si="27"/>
        <v>0</v>
      </c>
    </row>
    <row r="174" spans="1:6" ht="15">
      <c r="A174" s="207" t="str">
        <f>A$59</f>
        <v>11.1</v>
      </c>
      <c r="B174" s="207" t="str">
        <f>B$59</f>
        <v>Protection Physique</v>
      </c>
      <c r="C174" s="207">
        <f>C$59</f>
        <v>1</v>
      </c>
      <c r="D174" s="207" t="str">
        <f>D$59</f>
        <v>4: Mesuré</v>
      </c>
      <c r="E174" s="207" t="str">
        <f>E$59</f>
        <v>4</v>
      </c>
      <c r="F174" s="207">
        <f t="shared" si="27"/>
        <v>4</v>
      </c>
    </row>
    <row r="175" spans="1:6" ht="15">
      <c r="A175" s="207" t="str">
        <f>A$61</f>
        <v>11.2</v>
      </c>
      <c r="B175" s="207" t="str">
        <f>B$61</f>
        <v>Protection de l'environnement</v>
      </c>
      <c r="C175" s="207">
        <f>C$61</f>
        <v>1</v>
      </c>
      <c r="D175" s="207" t="str">
        <f>D$61</f>
        <v>4: Mesuré</v>
      </c>
      <c r="E175" s="207" t="str">
        <f>E$61</f>
        <v>4</v>
      </c>
      <c r="F175" s="207">
        <f t="shared" si="27"/>
        <v>4</v>
      </c>
    </row>
    <row r="176" spans="1:6" ht="15">
      <c r="A176" s="207" t="str">
        <f>A$63</f>
        <v>11.3</v>
      </c>
      <c r="B176" s="207" t="str">
        <f>B$63</f>
        <v>Protection du matériel</v>
      </c>
      <c r="C176" s="207">
        <f>C$63</f>
        <v>0</v>
      </c>
      <c r="D176" s="207" t="str">
        <f>D$63</f>
        <v>4: Mesuré</v>
      </c>
      <c r="E176" s="207" t="str">
        <f>E$63</f>
        <v>4</v>
      </c>
      <c r="F176" s="207">
        <f t="shared" si="27"/>
        <v>0</v>
      </c>
    </row>
    <row r="177" spans="1:6" ht="15">
      <c r="A177" s="207" t="str">
        <f>A$65</f>
        <v>11.4</v>
      </c>
      <c r="B177" s="207" t="str">
        <f>B$65</f>
        <v>Matériels utilisateurs sans surveillance</v>
      </c>
      <c r="C177" s="207">
        <f>C$65</f>
        <v>1</v>
      </c>
      <c r="D177" s="207" t="str">
        <f>D$65</f>
        <v>4: Mesuré</v>
      </c>
      <c r="E177" s="207" t="str">
        <f>E$65</f>
        <v>4</v>
      </c>
      <c r="F177" s="207">
        <f t="shared" si="27"/>
        <v>4</v>
      </c>
    </row>
    <row r="178" spans="1:6" ht="15">
      <c r="A178" s="207" t="str">
        <f t="shared" ref="A178:E179" si="29">A68</f>
        <v>12.1</v>
      </c>
      <c r="B178" s="207" t="str">
        <f t="shared" si="29"/>
        <v>Cartographie et documentation  de l'infrastructure</v>
      </c>
      <c r="C178" s="207">
        <f t="shared" si="29"/>
        <v>1</v>
      </c>
      <c r="D178" s="207" t="str">
        <f t="shared" si="29"/>
        <v>4: Mesuré</v>
      </c>
      <c r="E178" s="207" t="str">
        <f t="shared" si="29"/>
        <v>4</v>
      </c>
      <c r="F178" s="207">
        <f t="shared" si="27"/>
        <v>4</v>
      </c>
    </row>
    <row r="179" spans="1:6" ht="15">
      <c r="A179" s="207" t="str">
        <f t="shared" si="29"/>
        <v>12.2</v>
      </c>
      <c r="B179" s="207" t="str">
        <f t="shared" si="29"/>
        <v>Gestion du changement</v>
      </c>
      <c r="C179" s="207">
        <f t="shared" si="29"/>
        <v>1</v>
      </c>
      <c r="D179" s="207" t="str">
        <f t="shared" si="29"/>
        <v>4: Mesuré</v>
      </c>
      <c r="E179" s="207" t="str">
        <f t="shared" si="29"/>
        <v>4</v>
      </c>
      <c r="F179" s="207">
        <f t="shared" si="27"/>
        <v>4</v>
      </c>
    </row>
    <row r="180" spans="1:6" ht="15">
      <c r="A180" s="207" t="str">
        <f>A$72</f>
        <v>12.3</v>
      </c>
      <c r="B180" s="207" t="str">
        <f>B$72</f>
        <v>Séparation des environnements</v>
      </c>
      <c r="C180" s="207">
        <f>C$72</f>
        <v>0</v>
      </c>
      <c r="D180" s="207" t="str">
        <f>D$72</f>
        <v>1: Initial</v>
      </c>
      <c r="E180" s="218" t="str">
        <f>E$72</f>
        <v>1</v>
      </c>
      <c r="F180" s="207">
        <f t="shared" si="27"/>
        <v>0</v>
      </c>
    </row>
    <row r="181" spans="1:6" ht="15">
      <c r="A181" s="207" t="str">
        <f t="shared" ref="A181:E182" si="30">A73</f>
        <v>12.4</v>
      </c>
      <c r="B181" s="207" t="str">
        <f t="shared" si="30"/>
        <v>Protection contre des logiciels malveillants</v>
      </c>
      <c r="C181" s="207">
        <f t="shared" si="30"/>
        <v>1</v>
      </c>
      <c r="D181" s="207" t="str">
        <f t="shared" si="30"/>
        <v>3: Défini</v>
      </c>
      <c r="E181" s="207" t="str">
        <f t="shared" si="30"/>
        <v>3</v>
      </c>
      <c r="F181" s="207">
        <f t="shared" si="27"/>
        <v>3</v>
      </c>
    </row>
    <row r="182" spans="1:6" ht="15">
      <c r="A182" s="207" t="str">
        <f t="shared" si="30"/>
        <v>12.5</v>
      </c>
      <c r="B182" s="207" t="str">
        <f t="shared" si="30"/>
        <v>Politique de sauvegarde</v>
      </c>
      <c r="C182" s="207">
        <f t="shared" si="30"/>
        <v>1</v>
      </c>
      <c r="D182" s="207" t="str">
        <f t="shared" si="30"/>
        <v>0: Inexistant</v>
      </c>
      <c r="E182" s="207" t="str">
        <f t="shared" si="30"/>
        <v>0</v>
      </c>
      <c r="F182" s="207">
        <f t="shared" si="27"/>
        <v>0</v>
      </c>
    </row>
    <row r="183" spans="1:6" ht="15">
      <c r="A183" s="207" t="str">
        <f t="shared" ref="A183:E185" si="31">A82</f>
        <v>12.7</v>
      </c>
      <c r="B183" s="207" t="str">
        <f t="shared" si="31"/>
        <v>Maîtrise des logiciels</v>
      </c>
      <c r="C183" s="207">
        <f t="shared" si="31"/>
        <v>1</v>
      </c>
      <c r="D183" s="207" t="str">
        <f t="shared" si="31"/>
        <v>3: Défini</v>
      </c>
      <c r="E183" s="207" t="str">
        <f t="shared" si="31"/>
        <v>3</v>
      </c>
      <c r="F183" s="207">
        <f t="shared" si="27"/>
        <v>3</v>
      </c>
    </row>
    <row r="184" spans="1:6" ht="15">
      <c r="A184" s="207" t="str">
        <f t="shared" si="31"/>
        <v>12.8</v>
      </c>
      <c r="B184" s="207" t="str">
        <f t="shared" si="31"/>
        <v>Gestion des vulnérabilités</v>
      </c>
      <c r="C184" s="207">
        <f t="shared" si="31"/>
        <v>1</v>
      </c>
      <c r="D184" s="207" t="str">
        <f t="shared" si="31"/>
        <v>2: Reproductible</v>
      </c>
      <c r="E184" s="207" t="str">
        <f t="shared" si="31"/>
        <v>2</v>
      </c>
      <c r="F184" s="207">
        <f t="shared" si="27"/>
        <v>2</v>
      </c>
    </row>
    <row r="185" spans="1:6" ht="15">
      <c r="A185" s="207" t="str">
        <f t="shared" si="31"/>
        <v>12.9</v>
      </c>
      <c r="B185" s="207" t="str">
        <f t="shared" si="31"/>
        <v>Impact des activités d'audit de sécurité</v>
      </c>
      <c r="C185" s="207">
        <f t="shared" si="31"/>
        <v>0</v>
      </c>
      <c r="D185" s="207" t="str">
        <f t="shared" si="31"/>
        <v>1: Initial</v>
      </c>
      <c r="E185" s="207" t="str">
        <f t="shared" si="31"/>
        <v>1</v>
      </c>
      <c r="F185" s="207">
        <f t="shared" si="27"/>
        <v>0</v>
      </c>
    </row>
    <row r="186" spans="1:6" ht="15">
      <c r="A186" s="207" t="str">
        <f>A86</f>
        <v>13.1</v>
      </c>
      <c r="B186" s="207" t="str">
        <f>B86</f>
        <v xml:space="preserve">Gestion de la sécurité des réseaux </v>
      </c>
      <c r="C186" s="207">
        <f>C86</f>
        <v>1</v>
      </c>
      <c r="D186" s="207" t="str">
        <f>D86</f>
        <v>2: Reproductible</v>
      </c>
      <c r="E186" s="207" t="str">
        <f>E86</f>
        <v>2</v>
      </c>
      <c r="F186" s="207">
        <f t="shared" si="27"/>
        <v>2</v>
      </c>
    </row>
    <row r="187" spans="1:6" ht="15">
      <c r="A187" s="207" t="str">
        <f t="shared" ref="A187:E188" si="32">A88</f>
        <v>13.2</v>
      </c>
      <c r="B187" s="207" t="str">
        <f t="shared" si="32"/>
        <v>Cloisonnement</v>
      </c>
      <c r="C187" s="207">
        <f t="shared" si="32"/>
        <v>0</v>
      </c>
      <c r="D187" s="207" t="str">
        <f t="shared" si="32"/>
        <v>1: Initial</v>
      </c>
      <c r="E187" s="207" t="str">
        <f t="shared" si="32"/>
        <v>1</v>
      </c>
      <c r="F187" s="207">
        <f t="shared" si="27"/>
        <v>0</v>
      </c>
    </row>
    <row r="188" spans="1:6" ht="15">
      <c r="A188" s="207" t="str">
        <f t="shared" si="32"/>
        <v>13.3</v>
      </c>
      <c r="B188" s="207" t="str">
        <f t="shared" si="32"/>
        <v xml:space="preserve">Politique de transfert d'information </v>
      </c>
      <c r="C188" s="207">
        <f t="shared" si="32"/>
        <v>0</v>
      </c>
      <c r="D188" s="207" t="str">
        <f t="shared" si="32"/>
        <v>1: Initial</v>
      </c>
      <c r="E188" s="207" t="str">
        <f t="shared" si="32"/>
        <v>1</v>
      </c>
      <c r="F188" s="207">
        <f t="shared" si="27"/>
        <v>0</v>
      </c>
    </row>
    <row r="189" spans="1:6" ht="15">
      <c r="A189" s="207" t="str">
        <f>A91</f>
        <v>13.4</v>
      </c>
      <c r="B189" s="207" t="str">
        <f>B91</f>
        <v>Messagerie électronique</v>
      </c>
      <c r="C189" s="207">
        <f>C91</f>
        <v>0</v>
      </c>
      <c r="D189" s="207" t="str">
        <f>D91</f>
        <v>1: Initial</v>
      </c>
      <c r="E189" s="207" t="str">
        <f>E91</f>
        <v>1</v>
      </c>
      <c r="F189" s="207">
        <f t="shared" si="27"/>
        <v>0</v>
      </c>
    </row>
    <row r="190" spans="1:6" ht="15">
      <c r="A190" s="207" t="str">
        <f t="shared" ref="A190:E191" si="33">A93</f>
        <v>14.1</v>
      </c>
      <c r="B190" s="207" t="str">
        <f t="shared" si="33"/>
        <v>Exigences de sécurité</v>
      </c>
      <c r="C190" s="207">
        <f t="shared" si="33"/>
        <v>1</v>
      </c>
      <c r="D190" s="207" t="str">
        <f t="shared" si="33"/>
        <v>1: Initial</v>
      </c>
      <c r="E190" s="207" t="str">
        <f t="shared" si="33"/>
        <v>1</v>
      </c>
      <c r="F190" s="207">
        <f t="shared" si="27"/>
        <v>1</v>
      </c>
    </row>
    <row r="191" spans="1:6" ht="15">
      <c r="A191" s="207" t="str">
        <f t="shared" si="33"/>
        <v>14.2</v>
      </c>
      <c r="B191" s="207" t="str">
        <f t="shared" si="33"/>
        <v>Méthode de développement structurée</v>
      </c>
      <c r="C191" s="207">
        <f t="shared" si="33"/>
        <v>0</v>
      </c>
      <c r="D191" s="207" t="str">
        <f t="shared" si="33"/>
        <v>1: Initial</v>
      </c>
      <c r="E191" s="207" t="str">
        <f t="shared" si="33"/>
        <v>1</v>
      </c>
      <c r="F191" s="207">
        <f t="shared" si="27"/>
        <v>0</v>
      </c>
    </row>
    <row r="192" spans="1:6" ht="15">
      <c r="A192" s="207" t="str">
        <f t="shared" ref="A192:E193" si="34">A97</f>
        <v>14.3</v>
      </c>
      <c r="B192" s="207" t="str">
        <f t="shared" si="34"/>
        <v xml:space="preserve">Revue technique des applications </v>
      </c>
      <c r="C192" s="207">
        <f t="shared" si="34"/>
        <v>0</v>
      </c>
      <c r="D192" s="207" t="str">
        <f t="shared" si="34"/>
        <v>1: Initial</v>
      </c>
      <c r="E192" s="207" t="str">
        <f t="shared" si="34"/>
        <v>1</v>
      </c>
      <c r="F192" s="207">
        <f t="shared" si="27"/>
        <v>0</v>
      </c>
    </row>
    <row r="193" spans="1:6" ht="15">
      <c r="A193" s="207" t="str">
        <f t="shared" si="34"/>
        <v>14.4</v>
      </c>
      <c r="B193" s="207" t="str">
        <f t="shared" si="34"/>
        <v>Données de test</v>
      </c>
      <c r="C193" s="207">
        <f t="shared" si="34"/>
        <v>0</v>
      </c>
      <c r="D193" s="207" t="str">
        <f t="shared" si="34"/>
        <v>1: Initial</v>
      </c>
      <c r="E193" s="207" t="str">
        <f t="shared" si="34"/>
        <v>1</v>
      </c>
      <c r="F193" s="207">
        <f t="shared" si="27"/>
        <v>0</v>
      </c>
    </row>
    <row r="194" spans="1:6" ht="15">
      <c r="A194" s="207" t="str">
        <f>A$105</f>
        <v>16.1</v>
      </c>
      <c r="B194" s="207" t="str">
        <f>B$105</f>
        <v>Gestion des Incidents de sécurité</v>
      </c>
      <c r="C194" s="207">
        <f>C$105</f>
        <v>1</v>
      </c>
      <c r="D194" s="207" t="str">
        <f>D$105</f>
        <v>3: Défini</v>
      </c>
      <c r="E194" s="207" t="str">
        <f>E$105</f>
        <v>3</v>
      </c>
      <c r="F194" s="207">
        <f t="shared" si="27"/>
        <v>3</v>
      </c>
    </row>
    <row r="195" spans="1:6" ht="15">
      <c r="A195" s="207" t="str">
        <f>A$110</f>
        <v>17.2</v>
      </c>
      <c r="B195" s="207" t="str">
        <f>B$110</f>
        <v>Plan de secours informatique</v>
      </c>
      <c r="C195" s="207">
        <f>C$110</f>
        <v>1</v>
      </c>
      <c r="D195" s="207" t="str">
        <f>D$110</f>
        <v>2: Reproductible</v>
      </c>
      <c r="E195" s="207" t="str">
        <f>E$110</f>
        <v>2</v>
      </c>
      <c r="F195" s="207">
        <f t="shared" si="27"/>
        <v>2</v>
      </c>
    </row>
    <row r="196" spans="1:6" ht="15"/>
    <row r="197" spans="1:6" ht="15">
      <c r="A197" s="467" t="s">
        <v>65</v>
      </c>
      <c r="E197" s="437" t="s">
        <v>1084</v>
      </c>
      <c r="F197" s="437" t="s">
        <v>300</v>
      </c>
    </row>
    <row r="198" spans="1:6" ht="15">
      <c r="A198" s="207" t="str">
        <f>A$13</f>
        <v>6.1.1</v>
      </c>
      <c r="B198" s="207" t="str">
        <f>B$13</f>
        <v>Organisation de la sécurité</v>
      </c>
      <c r="C198" s="207">
        <f>C$13</f>
        <v>1</v>
      </c>
      <c r="D198" s="207" t="str">
        <f>D$13</f>
        <v>2: Reproductible</v>
      </c>
      <c r="E198" s="207" t="str">
        <f>E$13</f>
        <v>2</v>
      </c>
      <c r="F198" s="207">
        <f>C198*E198</f>
        <v>2</v>
      </c>
    </row>
    <row r="199" spans="1:6" ht="15">
      <c r="A199" s="207" t="str">
        <f>A$29</f>
        <v>7.1</v>
      </c>
      <c r="B199" s="207" t="str">
        <f>B$29</f>
        <v>Traitement des données</v>
      </c>
      <c r="C199" s="207">
        <f>C$29</f>
        <v>1</v>
      </c>
      <c r="D199" s="207" t="str">
        <f>D$29</f>
        <v>3: Défini</v>
      </c>
      <c r="E199" s="207" t="str">
        <f>E$29</f>
        <v>3</v>
      </c>
      <c r="F199" s="207">
        <f t="shared" ref="F199:F206" si="35">C199*E199</f>
        <v>3</v>
      </c>
    </row>
    <row r="200" spans="1:6" ht="15">
      <c r="A200" s="207" t="str">
        <f>A$77</f>
        <v>12.6</v>
      </c>
      <c r="B200" s="207" t="str">
        <f>B$77</f>
        <v>Journalisation et surveillance</v>
      </c>
      <c r="C200" s="207">
        <f>C$77</f>
        <v>1</v>
      </c>
      <c r="D200" s="207" t="str">
        <f>D$77</f>
        <v>1: Initial</v>
      </c>
      <c r="E200" s="207" t="str">
        <f>E$77</f>
        <v>1</v>
      </c>
      <c r="F200" s="207">
        <f t="shared" si="35"/>
        <v>1</v>
      </c>
    </row>
    <row r="201" spans="1:6" ht="15">
      <c r="A201" s="207" t="str">
        <f>A$93</f>
        <v>14.1</v>
      </c>
      <c r="B201" s="207" t="str">
        <f>B$93</f>
        <v>Exigences de sécurité</v>
      </c>
      <c r="C201" s="207">
        <f>C$93</f>
        <v>1</v>
      </c>
      <c r="D201" s="207" t="str">
        <f>D$93</f>
        <v>1: Initial</v>
      </c>
      <c r="E201" s="207" t="str">
        <f>E$93</f>
        <v>1</v>
      </c>
      <c r="F201" s="207">
        <f t="shared" si="35"/>
        <v>1</v>
      </c>
    </row>
    <row r="202" spans="1:6" ht="15">
      <c r="A202" s="207" t="str">
        <f>A$100</f>
        <v>15.1</v>
      </c>
      <c r="B202" s="207" t="str">
        <f>B$100</f>
        <v>Sous-traitant</v>
      </c>
      <c r="C202" s="207">
        <f>C$100</f>
        <v>1</v>
      </c>
      <c r="D202" s="207" t="str">
        <f>D$100</f>
        <v>1: Initial</v>
      </c>
      <c r="E202" s="207" t="str">
        <f>E$100</f>
        <v>1</v>
      </c>
      <c r="F202" s="207">
        <f t="shared" si="35"/>
        <v>1</v>
      </c>
    </row>
    <row r="203" spans="1:6" ht="15">
      <c r="A203" s="207" t="str">
        <f>A$103</f>
        <v>15.2</v>
      </c>
      <c r="B203" s="207" t="str">
        <f>B$103</f>
        <v>Contrôle du sous-traitant</v>
      </c>
      <c r="C203" s="207">
        <f>C$103</f>
        <v>0</v>
      </c>
      <c r="D203" s="207" t="str">
        <f>D$103</f>
        <v>1: Initial</v>
      </c>
      <c r="E203" s="207" t="str">
        <f>E$103</f>
        <v>1</v>
      </c>
      <c r="F203" s="207">
        <f t="shared" si="35"/>
        <v>0</v>
      </c>
    </row>
    <row r="204" spans="1:6" ht="15">
      <c r="A204" s="207" t="str">
        <f>A$109</f>
        <v>17.1</v>
      </c>
      <c r="B204" s="207" t="str">
        <f>B$109</f>
        <v>Gestion de la Continuité</v>
      </c>
      <c r="C204" s="207">
        <f>C$109</f>
        <v>1</v>
      </c>
      <c r="D204" s="207" t="str">
        <f>D$109</f>
        <v>2: Reproductible</v>
      </c>
      <c r="E204" s="207" t="str">
        <f>E$109</f>
        <v>2</v>
      </c>
      <c r="F204" s="207">
        <f t="shared" si="35"/>
        <v>2</v>
      </c>
    </row>
    <row r="205" spans="1:6" ht="15">
      <c r="A205" s="207" t="str">
        <f>A$114</f>
        <v>18.1</v>
      </c>
      <c r="B205" s="207" t="str">
        <f t="shared" ref="B205:E206" si="36">B$114</f>
        <v>Respect des prescriptions légales</v>
      </c>
      <c r="C205" s="207">
        <f t="shared" si="36"/>
        <v>0</v>
      </c>
      <c r="D205" s="207" t="str">
        <f t="shared" si="36"/>
        <v>2: Reproductible</v>
      </c>
      <c r="E205" s="207" t="str">
        <f t="shared" si="36"/>
        <v>2</v>
      </c>
      <c r="F205" s="207">
        <f t="shared" si="35"/>
        <v>0</v>
      </c>
    </row>
    <row r="206" spans="1:6" ht="15">
      <c r="A206" s="207" t="str">
        <f>A$114</f>
        <v>18.1</v>
      </c>
      <c r="B206" s="207" t="str">
        <f t="shared" si="36"/>
        <v>Respect des prescriptions légales</v>
      </c>
      <c r="C206" s="207">
        <f t="shared" si="36"/>
        <v>0</v>
      </c>
      <c r="D206" s="207" t="str">
        <f t="shared" si="36"/>
        <v>2: Reproductible</v>
      </c>
      <c r="E206" s="207" t="str">
        <f t="shared" si="36"/>
        <v>2</v>
      </c>
      <c r="F206" s="207">
        <f t="shared" si="35"/>
        <v>0</v>
      </c>
    </row>
    <row r="207" spans="1:6" ht="15"/>
    <row r="208" spans="1:6" ht="15"/>
    <row r="209" spans="1:6" ht="15">
      <c r="A209" s="467" t="s">
        <v>454</v>
      </c>
      <c r="E209" s="437" t="s">
        <v>1084</v>
      </c>
      <c r="F209" s="437" t="s">
        <v>300</v>
      </c>
    </row>
    <row r="210" spans="1:6" ht="15">
      <c r="A210" s="207" t="str">
        <f>A6</f>
        <v>5.1</v>
      </c>
      <c r="B210" s="207" t="str">
        <f>B6</f>
        <v>Politique de sécurité de l'information</v>
      </c>
      <c r="C210" s="207">
        <f>C6</f>
        <v>1</v>
      </c>
      <c r="D210" s="207" t="str">
        <f>D6</f>
        <v>3: Défini</v>
      </c>
      <c r="E210" s="207" t="str">
        <f>E6</f>
        <v>3</v>
      </c>
      <c r="F210" s="207">
        <f>C210*E210</f>
        <v>3</v>
      </c>
    </row>
    <row r="211" spans="1:6" ht="15">
      <c r="A211" s="207" t="str">
        <f>A13</f>
        <v>6.1.1</v>
      </c>
      <c r="B211" s="207" t="str">
        <f>B13</f>
        <v>Organisation de la sécurité</v>
      </c>
      <c r="C211" s="207">
        <f>C13</f>
        <v>1</v>
      </c>
      <c r="D211" s="207" t="str">
        <f>D13</f>
        <v>2: Reproductible</v>
      </c>
      <c r="E211" s="207" t="str">
        <f>E13</f>
        <v>2</v>
      </c>
      <c r="F211" s="207">
        <f t="shared" ref="F211:F226" si="37">C211*E211</f>
        <v>2</v>
      </c>
    </row>
    <row r="212" spans="1:6" ht="15">
      <c r="A212" s="207" t="str">
        <f>A22</f>
        <v>6.1.2</v>
      </c>
      <c r="B212" s="207" t="str">
        <f>B22</f>
        <v>Séparation des tâches</v>
      </c>
      <c r="C212" s="207">
        <f>C22</f>
        <v>1</v>
      </c>
      <c r="D212" s="207" t="str">
        <f>D22</f>
        <v>1: Initial</v>
      </c>
      <c r="E212" s="207" t="str">
        <f>E22</f>
        <v>1</v>
      </c>
      <c r="F212" s="207">
        <f t="shared" si="37"/>
        <v>1</v>
      </c>
    </row>
    <row r="213" spans="1:6" ht="15">
      <c r="A213" s="207" t="str">
        <f>A24</f>
        <v>6.1.4</v>
      </c>
      <c r="B213" s="207" t="str">
        <f>B24</f>
        <v>Sécurité de l'information dans le cadre de projets</v>
      </c>
      <c r="C213" s="207">
        <f>C24</f>
        <v>0</v>
      </c>
      <c r="D213" s="207" t="str">
        <f>D24</f>
        <v>1: Initial</v>
      </c>
      <c r="E213" s="207" t="str">
        <f>E24</f>
        <v>1</v>
      </c>
      <c r="F213" s="207">
        <f t="shared" si="37"/>
        <v>0</v>
      </c>
    </row>
    <row r="214" spans="1:6" ht="15">
      <c r="A214" s="207" t="str">
        <f>A33</f>
        <v>8.1</v>
      </c>
      <c r="B214" s="207" t="str">
        <f>B33</f>
        <v>Inventaire</v>
      </c>
      <c r="C214" s="207">
        <f>C33</f>
        <v>1</v>
      </c>
      <c r="D214" s="207" t="str">
        <f>D33</f>
        <v>1: Initial</v>
      </c>
      <c r="E214" s="207" t="str">
        <f>E33</f>
        <v>1</v>
      </c>
      <c r="F214" s="207">
        <f t="shared" si="37"/>
        <v>1</v>
      </c>
    </row>
    <row r="215" spans="1:6" ht="15">
      <c r="A215" s="207" t="str">
        <f>A36</f>
        <v>8.2</v>
      </c>
      <c r="B215" s="207" t="str">
        <f>B36</f>
        <v xml:space="preserve">Classification de l'information </v>
      </c>
      <c r="C215" s="207">
        <f>C36</f>
        <v>0</v>
      </c>
      <c r="D215" s="207" t="str">
        <f>D36</f>
        <v>1: Initial</v>
      </c>
      <c r="E215" s="207" t="str">
        <f>E36</f>
        <v>1</v>
      </c>
      <c r="F215" s="207">
        <f t="shared" si="37"/>
        <v>0</v>
      </c>
    </row>
    <row r="216" spans="1:6" ht="15">
      <c r="A216" s="207" t="str">
        <f>A56</f>
        <v>10.1</v>
      </c>
      <c r="B216" s="207" t="str">
        <f>B56</f>
        <v>Chiffrement</v>
      </c>
      <c r="C216" s="207">
        <f>C56</f>
        <v>0</v>
      </c>
      <c r="D216" s="207" t="str">
        <f>D56</f>
        <v>1: Initial</v>
      </c>
      <c r="E216" s="207" t="str">
        <f>E56</f>
        <v>1</v>
      </c>
      <c r="F216" s="207">
        <f t="shared" si="37"/>
        <v>0</v>
      </c>
    </row>
    <row r="217" spans="1:6" ht="15">
      <c r="A217" s="207" t="str">
        <f>A69</f>
        <v>12.2</v>
      </c>
      <c r="B217" s="207" t="str">
        <f>B69</f>
        <v>Gestion du changement</v>
      </c>
      <c r="C217" s="207">
        <f>C69</f>
        <v>1</v>
      </c>
      <c r="D217" s="207" t="str">
        <f>D69</f>
        <v>4: Mesuré</v>
      </c>
      <c r="E217" s="207" t="str">
        <f>E69</f>
        <v>4</v>
      </c>
      <c r="F217" s="207">
        <f t="shared" si="37"/>
        <v>4</v>
      </c>
    </row>
    <row r="218" spans="1:6" ht="15">
      <c r="A218" s="207" t="str">
        <f>A82</f>
        <v>12.7</v>
      </c>
      <c r="B218" s="207" t="str">
        <f>B82</f>
        <v>Maîtrise des logiciels</v>
      </c>
      <c r="C218" s="207">
        <f>C82</f>
        <v>1</v>
      </c>
      <c r="D218" s="207" t="str">
        <f>D82</f>
        <v>3: Défini</v>
      </c>
      <c r="E218" s="207" t="str">
        <f>E82</f>
        <v>3</v>
      </c>
      <c r="F218" s="207">
        <f t="shared" si="37"/>
        <v>3</v>
      </c>
    </row>
    <row r="219" spans="1:6" ht="15">
      <c r="A219" s="207" t="str">
        <f>A86</f>
        <v>13.1</v>
      </c>
      <c r="B219" s="207" t="str">
        <f>B86</f>
        <v xml:space="preserve">Gestion de la sécurité des réseaux </v>
      </c>
      <c r="C219" s="207">
        <f>C86</f>
        <v>1</v>
      </c>
      <c r="D219" s="207" t="str">
        <f>D86</f>
        <v>2: Reproductible</v>
      </c>
      <c r="E219" s="218" t="str">
        <f>E86</f>
        <v>2</v>
      </c>
      <c r="F219" s="207">
        <f t="shared" si="37"/>
        <v>2</v>
      </c>
    </row>
    <row r="220" spans="1:6" ht="15">
      <c r="A220" s="207" t="str">
        <f>A89</f>
        <v>13.3</v>
      </c>
      <c r="B220" s="207" t="str">
        <f>B89</f>
        <v xml:space="preserve">Politique de transfert d'information </v>
      </c>
      <c r="C220" s="207">
        <f>C89</f>
        <v>0</v>
      </c>
      <c r="D220" s="207" t="str">
        <f>D89</f>
        <v>1: Initial</v>
      </c>
      <c r="E220" s="207" t="str">
        <f>E89</f>
        <v>1</v>
      </c>
      <c r="F220" s="207">
        <f t="shared" si="37"/>
        <v>0</v>
      </c>
    </row>
    <row r="221" spans="1:6" ht="15">
      <c r="A221" s="207" t="str">
        <f>A94</f>
        <v>14.2</v>
      </c>
      <c r="B221" s="207" t="str">
        <f>B94</f>
        <v>Méthode de développement structurée</v>
      </c>
      <c r="C221" s="207">
        <f>C94</f>
        <v>0</v>
      </c>
      <c r="D221" s="207" t="str">
        <f>D94</f>
        <v>1: Initial</v>
      </c>
      <c r="E221" s="207" t="str">
        <f>E94</f>
        <v>1</v>
      </c>
      <c r="F221" s="207">
        <f t="shared" si="37"/>
        <v>0</v>
      </c>
    </row>
    <row r="222" spans="1:6" ht="15">
      <c r="A222" s="207" t="str">
        <f>A105</f>
        <v>16.1</v>
      </c>
      <c r="B222" s="207" t="str">
        <f>B105</f>
        <v>Gestion des Incidents de sécurité</v>
      </c>
      <c r="C222" s="207">
        <f>C105</f>
        <v>1</v>
      </c>
      <c r="D222" s="207" t="str">
        <f>D105</f>
        <v>3: Défini</v>
      </c>
      <c r="E222" s="207" t="str">
        <f>E105</f>
        <v>3</v>
      </c>
      <c r="F222" s="207">
        <f t="shared" si="37"/>
        <v>3</v>
      </c>
    </row>
    <row r="223" spans="1:6" ht="15">
      <c r="A223" s="207" t="str">
        <f t="shared" ref="A223:E224" si="38">A109</f>
        <v>17.1</v>
      </c>
      <c r="B223" s="207" t="str">
        <f t="shared" si="38"/>
        <v>Gestion de la Continuité</v>
      </c>
      <c r="C223" s="207">
        <f t="shared" si="38"/>
        <v>1</v>
      </c>
      <c r="D223" s="207" t="str">
        <f t="shared" si="38"/>
        <v>2: Reproductible</v>
      </c>
      <c r="E223" s="207" t="str">
        <f t="shared" si="38"/>
        <v>2</v>
      </c>
      <c r="F223" s="207">
        <f t="shared" si="37"/>
        <v>2</v>
      </c>
    </row>
    <row r="224" spans="1:6" ht="15">
      <c r="A224" s="207" t="str">
        <f t="shared" si="38"/>
        <v>17.2</v>
      </c>
      <c r="B224" s="207" t="str">
        <f t="shared" si="38"/>
        <v>Plan de secours informatique</v>
      </c>
      <c r="C224" s="207">
        <f t="shared" si="38"/>
        <v>1</v>
      </c>
      <c r="D224" s="207" t="str">
        <f t="shared" si="38"/>
        <v>2: Reproductible</v>
      </c>
      <c r="E224" s="207" t="str">
        <f t="shared" si="38"/>
        <v>2</v>
      </c>
      <c r="F224" s="207">
        <f t="shared" si="37"/>
        <v>2</v>
      </c>
    </row>
    <row r="225" spans="1:15" ht="15">
      <c r="A225" s="207" t="str">
        <f>A114</f>
        <v>18.1</v>
      </c>
      <c r="B225" s="207" t="str">
        <f>B114</f>
        <v>Respect des prescriptions légales</v>
      </c>
      <c r="C225" s="207">
        <f>C114</f>
        <v>0</v>
      </c>
      <c r="D225" s="207" t="str">
        <f>D114</f>
        <v>2: Reproductible</v>
      </c>
      <c r="E225" s="207" t="str">
        <f>E114</f>
        <v>2</v>
      </c>
      <c r="F225" s="207">
        <f t="shared" si="37"/>
        <v>0</v>
      </c>
    </row>
    <row r="226" spans="1:15" ht="15">
      <c r="A226" s="207" t="str">
        <f>A121</f>
        <v>18.3</v>
      </c>
      <c r="B226" s="207" t="str">
        <f>B121</f>
        <v xml:space="preserve">Revue de la sécurité de l'information </v>
      </c>
      <c r="C226" s="207">
        <f>C121</f>
        <v>0</v>
      </c>
      <c r="D226" s="207" t="str">
        <f>D121</f>
        <v>2: Reproductible</v>
      </c>
      <c r="E226" s="207" t="str">
        <f>E121</f>
        <v>2</v>
      </c>
      <c r="F226" s="207">
        <f t="shared" si="37"/>
        <v>0</v>
      </c>
    </row>
    <row r="227" spans="1:15" ht="15"/>
    <row r="228" spans="1:15" ht="15"/>
    <row r="229" spans="1:15" ht="15"/>
    <row r="230" spans="1:15" ht="15"/>
    <row r="231" spans="1:15" ht="15"/>
    <row r="232" spans="1:15" ht="15.75" thickBot="1"/>
    <row r="233" spans="1:15" ht="15">
      <c r="A233" s="1707" t="s">
        <v>1180</v>
      </c>
      <c r="B233" s="1708"/>
      <c r="C233" s="1708"/>
      <c r="D233" s="1708"/>
      <c r="E233" s="1708"/>
      <c r="F233" s="1708"/>
      <c r="G233" s="1708"/>
      <c r="H233" s="1708"/>
      <c r="I233" s="1708"/>
      <c r="J233" s="1708"/>
      <c r="K233" s="1708"/>
      <c r="L233" s="1708"/>
      <c r="M233" s="1708"/>
      <c r="N233" s="1708"/>
      <c r="O233" s="1709"/>
    </row>
    <row r="234" spans="1:15" ht="34.5" customHeight="1" thickBot="1">
      <c r="A234" s="1710"/>
      <c r="B234" s="1703"/>
      <c r="C234" s="1703"/>
      <c r="D234" s="1703"/>
      <c r="E234" s="1703"/>
      <c r="F234" s="1703"/>
      <c r="G234" s="1703"/>
      <c r="H234" s="1703"/>
      <c r="I234" s="1703"/>
      <c r="J234" s="1703"/>
      <c r="K234" s="1703"/>
      <c r="L234" s="1703"/>
      <c r="M234" s="1703"/>
      <c r="N234" s="1703"/>
      <c r="O234" s="1711"/>
    </row>
    <row r="235" spans="1:15" ht="45.75" thickBot="1">
      <c r="A235" s="465" t="s">
        <v>1114</v>
      </c>
      <c r="B235" s="1705" t="s">
        <v>1119</v>
      </c>
      <c r="C235" s="1705"/>
      <c r="D235" s="1705"/>
      <c r="E235" s="1705"/>
      <c r="F235" s="1705"/>
      <c r="G235" s="1705"/>
      <c r="H235" s="1705"/>
      <c r="I235" s="1705"/>
      <c r="J235" s="1705"/>
      <c r="K235" s="1705"/>
      <c r="L235" s="1705"/>
      <c r="M235" s="1705"/>
      <c r="N235" s="1705"/>
      <c r="O235" s="469" t="s">
        <v>1128</v>
      </c>
    </row>
    <row r="236" spans="1:15" ht="15">
      <c r="A236" s="470" t="s">
        <v>1098</v>
      </c>
      <c r="B236" s="1706" t="s">
        <v>1138</v>
      </c>
      <c r="C236" s="1706"/>
      <c r="D236" s="1706"/>
      <c r="E236" s="1706"/>
      <c r="F236" s="1706"/>
      <c r="G236" s="1706"/>
      <c r="H236" s="1706"/>
      <c r="I236" s="1706"/>
      <c r="J236" s="1706"/>
      <c r="K236" s="1706"/>
      <c r="L236" s="1706"/>
      <c r="M236" s="1706"/>
      <c r="N236" s="1706"/>
      <c r="O236" s="772" t="s">
        <v>1817</v>
      </c>
    </row>
    <row r="237" spans="1:15" ht="15">
      <c r="A237" s="463" t="s">
        <v>1099</v>
      </c>
      <c r="B237" s="1704" t="s">
        <v>1144</v>
      </c>
      <c r="C237" s="1704"/>
      <c r="D237" s="1704"/>
      <c r="E237" s="1704"/>
      <c r="F237" s="1704"/>
      <c r="G237" s="1704"/>
      <c r="H237" s="1704"/>
      <c r="I237" s="1704"/>
      <c r="J237" s="1704"/>
      <c r="K237" s="1704"/>
      <c r="L237" s="1704"/>
      <c r="M237" s="1704"/>
      <c r="N237" s="1704"/>
      <c r="O237" s="773" t="s">
        <v>1818</v>
      </c>
    </row>
    <row r="238" spans="1:15" ht="15">
      <c r="A238" s="463" t="s">
        <v>1101</v>
      </c>
      <c r="B238" s="1704" t="s">
        <v>1140</v>
      </c>
      <c r="C238" s="1704"/>
      <c r="D238" s="1704"/>
      <c r="E238" s="1704"/>
      <c r="F238" s="1704"/>
      <c r="G238" s="1704"/>
      <c r="H238" s="1704"/>
      <c r="I238" s="1704"/>
      <c r="J238" s="1704"/>
      <c r="K238" s="1704"/>
      <c r="L238" s="1704"/>
      <c r="M238" s="1704"/>
      <c r="N238" s="1704"/>
      <c r="O238" s="773" t="s">
        <v>1822</v>
      </c>
    </row>
    <row r="239" spans="1:15" ht="15">
      <c r="A239" s="463" t="s">
        <v>1103</v>
      </c>
      <c r="B239" s="1704" t="s">
        <v>1141</v>
      </c>
      <c r="C239" s="1704"/>
      <c r="D239" s="1704"/>
      <c r="E239" s="1704"/>
      <c r="F239" s="1704"/>
      <c r="G239" s="1704"/>
      <c r="H239" s="1704"/>
      <c r="I239" s="1704"/>
      <c r="J239" s="1704"/>
      <c r="K239" s="1704"/>
      <c r="L239" s="1704"/>
      <c r="M239" s="1704"/>
      <c r="N239" s="1704"/>
      <c r="O239" s="773" t="s">
        <v>1821</v>
      </c>
    </row>
    <row r="240" spans="1:15" ht="15">
      <c r="A240" s="463" t="s">
        <v>1107</v>
      </c>
      <c r="B240" s="1704" t="s">
        <v>1143</v>
      </c>
      <c r="C240" s="1704"/>
      <c r="D240" s="1704"/>
      <c r="E240" s="1704"/>
      <c r="F240" s="1704"/>
      <c r="G240" s="1704"/>
      <c r="H240" s="1704"/>
      <c r="I240" s="1704"/>
      <c r="J240" s="1704"/>
      <c r="K240" s="1704"/>
      <c r="L240" s="1704"/>
      <c r="M240" s="1704"/>
      <c r="N240" s="1704"/>
      <c r="O240" s="773" t="s">
        <v>1823</v>
      </c>
    </row>
    <row r="241" spans="1:15" ht="15.75" thickBot="1">
      <c r="A241" s="774" t="s">
        <v>1109</v>
      </c>
      <c r="B241" s="775" t="s">
        <v>1824</v>
      </c>
      <c r="C241" s="472"/>
      <c r="D241" s="472"/>
      <c r="E241" s="472"/>
      <c r="F241" s="472"/>
      <c r="G241" s="472"/>
      <c r="H241" s="472"/>
      <c r="I241" s="472"/>
      <c r="J241" s="472"/>
      <c r="K241" s="472"/>
      <c r="L241" s="472"/>
      <c r="M241" s="472"/>
      <c r="N241" s="472"/>
      <c r="O241" s="777" t="s">
        <v>1826</v>
      </c>
    </row>
    <row r="242" spans="1:15" ht="15">
      <c r="A242" s="219"/>
      <c r="B242" s="219"/>
      <c r="C242" s="219"/>
      <c r="D242" s="219"/>
      <c r="E242" s="219"/>
      <c r="F242" s="219"/>
      <c r="G242" s="219"/>
      <c r="H242" s="219"/>
      <c r="I242" s="219"/>
      <c r="J242" s="219"/>
      <c r="K242" s="219"/>
      <c r="L242" s="219"/>
      <c r="M242" s="219"/>
      <c r="N242" s="219"/>
      <c r="O242" s="219"/>
    </row>
    <row r="243" spans="1:15" ht="15">
      <c r="A243" s="561" t="s">
        <v>1199</v>
      </c>
      <c r="B243" s="219"/>
      <c r="C243" s="219"/>
      <c r="D243" s="219"/>
      <c r="E243" s="219"/>
      <c r="F243" s="219"/>
      <c r="G243" s="219"/>
      <c r="H243" s="219"/>
      <c r="I243" s="219"/>
      <c r="J243" s="219"/>
      <c r="K243" s="219"/>
      <c r="L243" s="219"/>
      <c r="M243" s="219"/>
      <c r="N243" s="219"/>
      <c r="O243" s="219"/>
    </row>
    <row r="244" spans="1:15" ht="15">
      <c r="A244" s="559" t="s">
        <v>1097</v>
      </c>
      <c r="B244" s="1713" t="s">
        <v>1200</v>
      </c>
      <c r="C244" s="1714"/>
      <c r="D244" s="1714"/>
      <c r="E244" s="1714"/>
      <c r="F244" s="1714"/>
      <c r="G244" s="1714"/>
      <c r="H244" s="1714"/>
      <c r="I244" s="1714"/>
      <c r="J244" s="1714"/>
      <c r="K244" s="1714"/>
      <c r="L244" s="1714"/>
      <c r="M244" s="1714"/>
      <c r="N244" s="1714"/>
      <c r="O244" s="560"/>
    </row>
    <row r="245" spans="1:15" ht="15">
      <c r="A245" s="555"/>
      <c r="B245" s="1715" t="s">
        <v>1201</v>
      </c>
      <c r="C245" s="1716"/>
      <c r="D245" s="1716"/>
      <c r="E245" s="1716"/>
      <c r="F245" s="1716"/>
      <c r="G245" s="1716"/>
      <c r="H245" s="1716"/>
      <c r="I245" s="1716"/>
      <c r="J245" s="1716"/>
      <c r="K245" s="1716"/>
      <c r="L245" s="1716"/>
      <c r="M245" s="1716"/>
      <c r="N245" s="1716"/>
      <c r="O245" s="776" t="s">
        <v>1825</v>
      </c>
    </row>
    <row r="246" spans="1:15" ht="15">
      <c r="A246" s="555"/>
      <c r="B246" s="1717"/>
      <c r="C246" s="1717"/>
      <c r="D246" s="1717"/>
      <c r="E246" s="1717"/>
      <c r="F246" s="1717"/>
      <c r="G246" s="1717"/>
      <c r="H246" s="1717"/>
      <c r="I246" s="1717"/>
      <c r="J246" s="1717"/>
      <c r="K246" s="1717"/>
      <c r="L246" s="1717"/>
      <c r="M246" s="1717"/>
      <c r="N246" s="1717"/>
      <c r="O246" s="556"/>
    </row>
    <row r="247" spans="1:15" ht="15">
      <c r="A247" s="555"/>
      <c r="B247" s="1717"/>
      <c r="C247" s="1717"/>
      <c r="D247" s="1717"/>
      <c r="E247" s="1717"/>
      <c r="F247" s="1717"/>
      <c r="G247" s="1717"/>
      <c r="H247" s="1717"/>
      <c r="I247" s="1717"/>
      <c r="J247" s="1717"/>
      <c r="K247" s="1717"/>
      <c r="L247" s="1717"/>
      <c r="M247" s="1717"/>
      <c r="N247" s="1717"/>
      <c r="O247" s="556"/>
    </row>
    <row r="248" spans="1:15" ht="15">
      <c r="A248" s="555"/>
      <c r="B248" s="1717"/>
      <c r="C248" s="1717"/>
      <c r="D248" s="1717"/>
      <c r="E248" s="1717"/>
      <c r="F248" s="1717"/>
      <c r="G248" s="1717"/>
      <c r="H248" s="1717"/>
      <c r="I248" s="1717"/>
      <c r="J248" s="1717"/>
      <c r="K248" s="1717"/>
      <c r="L248" s="1717"/>
      <c r="M248" s="1717"/>
      <c r="N248" s="1717"/>
      <c r="O248" s="556"/>
    </row>
    <row r="249" spans="1:15" ht="15">
      <c r="A249" s="557"/>
      <c r="B249" s="1712"/>
      <c r="C249" s="1712"/>
      <c r="D249" s="1712"/>
      <c r="E249" s="1712"/>
      <c r="F249" s="1712"/>
      <c r="G249" s="1712"/>
      <c r="H249" s="1712"/>
      <c r="I249" s="1712"/>
      <c r="J249" s="1712"/>
      <c r="K249" s="1712"/>
      <c r="L249" s="1712"/>
      <c r="M249" s="1712"/>
      <c r="N249" s="1712"/>
      <c r="O249" s="558"/>
    </row>
    <row r="250" spans="1:15" ht="15"/>
    <row r="251" spans="1:15" ht="15"/>
    <row r="252" spans="1:15" ht="15"/>
  </sheetData>
  <autoFilter ref="A138:F151"/>
  <customSheetViews>
    <customSheetView guid="{0E0D9003-12DF-4E33-969D-E7E93BBD195D}" showPageBreaks="1" filter="1" showAutoFilter="1" topLeftCell="A118">
      <selection activeCell="F122" sqref="F122:F127"/>
      <pageMargins left="0.7" right="0.7" top="0.75" bottom="0.75" header="0.3" footer="0.3"/>
      <pageSetup paperSize="9" orientation="portrait"/>
      <autoFilter ref="A4:O104">
        <filterColumn colId="7">
          <filters>
            <filter val="1"/>
          </filters>
        </filterColumn>
      </autoFilter>
    </customSheetView>
  </customSheetViews>
  <mergeCells count="13">
    <mergeCell ref="B249:N249"/>
    <mergeCell ref="B244:N244"/>
    <mergeCell ref="B245:N245"/>
    <mergeCell ref="B246:N246"/>
    <mergeCell ref="B247:N247"/>
    <mergeCell ref="B248:N248"/>
    <mergeCell ref="A233:O234"/>
    <mergeCell ref="B240:N240"/>
    <mergeCell ref="B235:N235"/>
    <mergeCell ref="B236:N236"/>
    <mergeCell ref="B237:N237"/>
    <mergeCell ref="B238:N238"/>
    <mergeCell ref="B239:N239"/>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DI41"/>
  <sheetViews>
    <sheetView topLeftCell="A10" workbookViewId="0">
      <selection activeCell="G3" sqref="G3"/>
    </sheetView>
  </sheetViews>
  <sheetFormatPr baseColWidth="10" defaultRowHeight="12.75"/>
  <cols>
    <col min="3" max="3" width="20.28515625" customWidth="1"/>
    <col min="5" max="5" width="15" customWidth="1"/>
    <col min="14" max="14" width="15.28515625" bestFit="1" customWidth="1"/>
    <col min="19" max="22" width="11.7109375" customWidth="1"/>
  </cols>
  <sheetData>
    <row r="1" spans="1:113" ht="15">
      <c r="A1" s="134" t="s">
        <v>1136</v>
      </c>
      <c r="Q1" s="899"/>
      <c r="R1" s="899"/>
      <c r="S1" s="899"/>
      <c r="T1" s="899"/>
      <c r="U1" s="899"/>
      <c r="V1" s="899"/>
      <c r="W1" s="899"/>
      <c r="X1" s="906"/>
      <c r="Y1" s="906"/>
      <c r="Z1" s="906"/>
      <c r="AA1" s="906"/>
      <c r="AB1" s="899"/>
      <c r="AC1" s="899"/>
      <c r="AD1" s="906"/>
      <c r="AE1" s="906"/>
      <c r="AF1" s="906"/>
      <c r="AG1" s="907"/>
      <c r="AH1" s="149"/>
      <c r="AI1" s="899"/>
      <c r="AJ1" s="899"/>
      <c r="AK1" s="899"/>
      <c r="AL1" s="899"/>
      <c r="AM1" s="899"/>
      <c r="AN1" s="899"/>
      <c r="AO1" s="899"/>
      <c r="AP1" s="906"/>
      <c r="AQ1" s="906"/>
      <c r="AR1" s="906"/>
      <c r="AS1" s="906"/>
      <c r="AT1" s="899"/>
      <c r="AU1" s="899"/>
      <c r="AV1" s="906"/>
      <c r="AW1" s="906"/>
      <c r="AX1" s="906"/>
      <c r="AY1" s="907"/>
      <c r="AZ1" s="149"/>
      <c r="BA1" s="149"/>
      <c r="BB1" s="149"/>
      <c r="BC1" s="149"/>
      <c r="BD1" s="149"/>
      <c r="BE1" s="149"/>
      <c r="BF1" s="149"/>
      <c r="BG1" s="149"/>
      <c r="BH1" s="149"/>
      <c r="BI1" s="149"/>
      <c r="BJ1" s="149"/>
      <c r="BK1" s="149"/>
      <c r="BL1" s="149"/>
      <c r="BM1" s="149"/>
      <c r="BN1" s="149"/>
      <c r="BO1" s="149"/>
      <c r="BP1" s="149"/>
      <c r="BQ1" s="149"/>
      <c r="BR1" s="149"/>
      <c r="BS1" s="149"/>
      <c r="BT1" s="149"/>
      <c r="BU1" s="149"/>
      <c r="BV1" s="149"/>
      <c r="BW1" s="149"/>
      <c r="BX1" s="149"/>
      <c r="BY1" s="149"/>
      <c r="BZ1" s="149"/>
      <c r="CA1" s="149"/>
      <c r="CB1" s="149"/>
      <c r="CC1" s="149"/>
      <c r="CD1" s="149"/>
      <c r="CE1" s="149"/>
      <c r="CF1" s="149"/>
      <c r="CG1" s="149"/>
      <c r="CH1" s="149"/>
      <c r="CI1" s="149"/>
      <c r="CJ1" s="149"/>
      <c r="CK1" s="149"/>
      <c r="CL1" s="149"/>
      <c r="CM1" s="149"/>
      <c r="CN1" s="149"/>
      <c r="CO1" s="149"/>
      <c r="CP1" s="149"/>
      <c r="CQ1" s="149"/>
      <c r="CR1" s="149"/>
      <c r="CS1" s="149"/>
      <c r="CT1" s="149"/>
      <c r="CU1" s="149"/>
      <c r="CV1" s="149"/>
      <c r="CW1" s="149"/>
      <c r="CX1" s="149"/>
      <c r="CY1" s="149"/>
      <c r="CZ1" s="149"/>
      <c r="DA1" s="149"/>
      <c r="DB1" s="149"/>
      <c r="DC1" s="149"/>
      <c r="DD1" s="149"/>
      <c r="DE1" s="149"/>
      <c r="DF1" s="149"/>
      <c r="DG1" s="149"/>
      <c r="DH1" s="149"/>
      <c r="DI1" s="149"/>
    </row>
    <row r="2" spans="1:113" ht="13.5" thickBot="1">
      <c r="D2" s="244" t="s">
        <v>32</v>
      </c>
      <c r="E2" s="244" t="s">
        <v>0</v>
      </c>
      <c r="F2" s="244" t="s">
        <v>592</v>
      </c>
      <c r="G2" s="265" t="s">
        <v>593</v>
      </c>
      <c r="H2" s="265" t="s">
        <v>594</v>
      </c>
      <c r="I2" s="265" t="s">
        <v>595</v>
      </c>
      <c r="J2" s="265" t="s">
        <v>598</v>
      </c>
      <c r="K2" s="244" t="s">
        <v>599</v>
      </c>
      <c r="L2" s="244" t="s">
        <v>600</v>
      </c>
      <c r="M2" s="905" t="s">
        <v>596</v>
      </c>
      <c r="N2" s="244" t="s">
        <v>596</v>
      </c>
      <c r="O2" s="265" t="s">
        <v>597</v>
      </c>
      <c r="P2" s="904"/>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149"/>
      <c r="BY2" s="149"/>
      <c r="BZ2" s="149"/>
      <c r="CA2" s="149"/>
      <c r="CB2" s="149"/>
      <c r="CC2" s="149"/>
      <c r="CD2" s="149"/>
      <c r="CE2" s="149"/>
      <c r="CF2" s="149"/>
      <c r="CG2" s="149"/>
      <c r="CH2" s="149"/>
      <c r="CI2" s="149"/>
      <c r="CJ2" s="149"/>
      <c r="CK2" s="149"/>
      <c r="CL2" s="149"/>
      <c r="CM2" s="149"/>
      <c r="CN2" s="149"/>
      <c r="CO2" s="149"/>
      <c r="CP2" s="149"/>
      <c r="CQ2" s="149"/>
      <c r="CR2" s="149"/>
      <c r="CS2" s="149"/>
      <c r="CT2" s="149"/>
      <c r="CU2" s="149"/>
      <c r="CV2" s="149"/>
      <c r="CW2" s="149"/>
      <c r="CX2" s="149"/>
      <c r="CY2" s="149"/>
      <c r="CZ2" s="149"/>
      <c r="DA2" s="149"/>
      <c r="DB2" s="149"/>
      <c r="DC2" s="149"/>
      <c r="DD2" s="149"/>
      <c r="DE2" s="149"/>
      <c r="DF2" s="149"/>
      <c r="DG2" s="149"/>
      <c r="DH2" s="149"/>
      <c r="DI2" s="149"/>
    </row>
    <row r="3" spans="1:113" ht="42.75">
      <c r="A3">
        <v>1</v>
      </c>
      <c r="B3" s="359" t="s">
        <v>321</v>
      </c>
      <c r="C3" s="360" t="s">
        <v>322</v>
      </c>
      <c r="D3" s="358">
        <v>0</v>
      </c>
      <c r="E3" s="205">
        <v>1</v>
      </c>
      <c r="F3" s="205">
        <v>0</v>
      </c>
      <c r="G3" s="98">
        <f>SUM(Compute0!$H$11:$H$14)/4</f>
        <v>5.25</v>
      </c>
      <c r="H3" s="98">
        <f>SUM(Compute0!$H$17:$H$20)/4</f>
        <v>19</v>
      </c>
      <c r="I3" s="98">
        <f>SUM(Compute0!$H$23:$H$26)/4</f>
        <v>9.5</v>
      </c>
      <c r="J3" s="244">
        <f t="shared" ref="J3:J18" si="0">D3*G3</f>
        <v>0</v>
      </c>
      <c r="K3" s="244">
        <f t="shared" ref="K3:K18" si="1">E3*H3</f>
        <v>19</v>
      </c>
      <c r="L3" s="244">
        <f t="shared" ref="L3:L18" si="2">F3*I3</f>
        <v>0</v>
      </c>
      <c r="M3" s="98">
        <f>MAX(J3:L3)</f>
        <v>19</v>
      </c>
      <c r="N3" s="98">
        <f>(M3*Compute4b!Y4)</f>
        <v>19</v>
      </c>
      <c r="O3" s="908">
        <f>ROUND(N3,0)</f>
        <v>19</v>
      </c>
      <c r="P3" s="266"/>
      <c r="Q3" s="846"/>
      <c r="R3" s="846"/>
      <c r="S3" s="846"/>
      <c r="T3" s="846"/>
      <c r="U3" s="846"/>
      <c r="V3" s="846"/>
      <c r="W3" s="846"/>
      <c r="X3" s="846"/>
      <c r="Y3" s="846"/>
      <c r="Z3" s="846"/>
      <c r="AA3" s="846"/>
      <c r="AB3" s="846"/>
      <c r="AC3" s="846"/>
      <c r="AD3" s="846"/>
      <c r="AE3" s="846"/>
      <c r="AF3" s="846"/>
      <c r="AG3" s="846"/>
      <c r="AH3" s="149"/>
      <c r="AI3" s="149"/>
      <c r="AJ3" s="149"/>
      <c r="AK3" s="149"/>
      <c r="AL3" s="149"/>
      <c r="AM3" s="149"/>
      <c r="AN3" s="149"/>
      <c r="AO3" s="149"/>
      <c r="AP3" s="149"/>
      <c r="AQ3" s="149"/>
      <c r="AR3" s="149"/>
      <c r="AS3" s="149"/>
      <c r="AT3" s="149"/>
      <c r="AU3" s="149"/>
      <c r="AV3" s="149"/>
      <c r="AW3" s="149"/>
      <c r="AX3" s="149"/>
      <c r="AY3" s="149"/>
      <c r="AZ3" s="149"/>
      <c r="BA3" s="149"/>
      <c r="BB3" s="149"/>
      <c r="BC3" s="149"/>
      <c r="BD3" s="149"/>
      <c r="BE3" s="149"/>
      <c r="BF3" s="149"/>
      <c r="BG3" s="149"/>
      <c r="BH3" s="149"/>
      <c r="BI3" s="149"/>
      <c r="BJ3" s="149"/>
      <c r="BK3" s="149"/>
      <c r="BL3" s="149"/>
      <c r="BM3" s="149"/>
      <c r="BN3" s="149"/>
      <c r="BO3" s="149"/>
      <c r="BP3" s="149"/>
      <c r="BQ3" s="149"/>
      <c r="BR3" s="149"/>
      <c r="BS3" s="149"/>
      <c r="BT3" s="149"/>
      <c r="BU3" s="149"/>
      <c r="BV3" s="149"/>
      <c r="BW3" s="149"/>
      <c r="BX3" s="149"/>
      <c r="BY3" s="149"/>
      <c r="BZ3" s="149"/>
      <c r="CA3" s="149"/>
      <c r="CB3" s="149"/>
      <c r="CC3" s="149"/>
      <c r="CD3" s="149"/>
      <c r="CE3" s="149"/>
      <c r="CF3" s="149"/>
      <c r="CG3" s="149"/>
      <c r="CH3" s="149"/>
      <c r="CI3" s="149"/>
      <c r="CJ3" s="149"/>
      <c r="CK3" s="149"/>
      <c r="CL3" s="149"/>
      <c r="CM3" s="149"/>
      <c r="CN3" s="149"/>
      <c r="CO3" s="149"/>
      <c r="CP3" s="149"/>
      <c r="CQ3" s="149"/>
      <c r="CR3" s="149"/>
      <c r="CS3" s="149"/>
      <c r="CT3" s="149"/>
      <c r="CU3" s="149"/>
      <c r="CV3" s="149"/>
      <c r="CW3" s="149"/>
      <c r="CX3" s="149"/>
      <c r="CY3" s="149"/>
      <c r="CZ3" s="149"/>
      <c r="DA3" s="149"/>
      <c r="DB3" s="149"/>
      <c r="DC3" s="149"/>
      <c r="DD3" s="149"/>
      <c r="DE3" s="149"/>
      <c r="DF3" s="149"/>
      <c r="DG3" s="149"/>
      <c r="DH3" s="149"/>
      <c r="DI3" s="149"/>
    </row>
    <row r="4" spans="1:113" ht="42.75">
      <c r="A4">
        <v>2</v>
      </c>
      <c r="B4" s="361" t="s">
        <v>324</v>
      </c>
      <c r="C4" s="362" t="s">
        <v>325</v>
      </c>
      <c r="D4" s="358">
        <v>0</v>
      </c>
      <c r="E4" s="205">
        <v>1</v>
      </c>
      <c r="F4" s="205">
        <v>0</v>
      </c>
      <c r="G4" s="98">
        <f>SUM(Compute0!$H$11:$H$14)/4</f>
        <v>5.25</v>
      </c>
      <c r="H4" s="98">
        <f>SUM(Compute0!$H$17:$H$20)/4</f>
        <v>19</v>
      </c>
      <c r="I4" s="98">
        <f>SUM(Compute0!$H$23:$H$26)/4</f>
        <v>9.5</v>
      </c>
      <c r="J4" s="244">
        <f t="shared" si="0"/>
        <v>0</v>
      </c>
      <c r="K4" s="244">
        <f t="shared" si="1"/>
        <v>19</v>
      </c>
      <c r="L4" s="244">
        <f t="shared" si="2"/>
        <v>0</v>
      </c>
      <c r="M4" s="98">
        <f t="shared" ref="M4:M18" si="3">MAX(J4:L4)</f>
        <v>19</v>
      </c>
      <c r="N4" s="98">
        <f>(M4*Compute4b!Z4)</f>
        <v>15.200000000000001</v>
      </c>
      <c r="O4" s="908">
        <f t="shared" ref="O4:O18" si="4">ROUND(N4,0)</f>
        <v>15</v>
      </c>
      <c r="P4" s="266"/>
      <c r="Q4" s="846"/>
      <c r="R4" s="846"/>
      <c r="S4" s="846"/>
      <c r="T4" s="846"/>
      <c r="U4" s="846"/>
      <c r="V4" s="846"/>
      <c r="W4" s="846"/>
      <c r="X4" s="846"/>
      <c r="Y4" s="846"/>
      <c r="Z4" s="846"/>
      <c r="AA4" s="846"/>
      <c r="AB4" s="846"/>
      <c r="AC4" s="846"/>
      <c r="AD4" s="846"/>
      <c r="AE4" s="846"/>
      <c r="AF4" s="846"/>
      <c r="AG4" s="846"/>
      <c r="AH4" s="149"/>
      <c r="AI4" s="149"/>
      <c r="AJ4" s="149"/>
      <c r="AK4" s="149"/>
      <c r="AL4" s="149"/>
      <c r="AM4" s="149"/>
      <c r="AN4" s="149"/>
      <c r="AO4" s="149"/>
      <c r="AP4" s="149"/>
      <c r="AQ4" s="149"/>
      <c r="AR4" s="149"/>
      <c r="AS4" s="149"/>
      <c r="AT4" s="149"/>
      <c r="AU4" s="149"/>
      <c r="AV4" s="149"/>
      <c r="AW4" s="149"/>
      <c r="AX4" s="149"/>
      <c r="AY4" s="149"/>
      <c r="AZ4" s="149"/>
      <c r="BA4" s="149"/>
      <c r="BB4" s="149"/>
      <c r="BC4" s="149"/>
      <c r="BD4" s="149"/>
      <c r="BE4" s="149"/>
      <c r="BF4" s="149"/>
      <c r="BG4" s="149"/>
      <c r="BH4" s="149"/>
      <c r="BI4" s="149"/>
      <c r="BJ4" s="149"/>
      <c r="BK4" s="149"/>
      <c r="BL4" s="149"/>
      <c r="BM4" s="149"/>
      <c r="BN4" s="149"/>
      <c r="BO4" s="149"/>
      <c r="BP4" s="149"/>
      <c r="BQ4" s="149"/>
      <c r="BR4" s="149"/>
      <c r="BS4" s="149"/>
      <c r="BT4" s="149"/>
      <c r="BU4" s="149"/>
      <c r="BV4" s="149"/>
      <c r="BW4" s="149"/>
      <c r="BX4" s="149"/>
      <c r="BY4" s="149"/>
      <c r="BZ4" s="149"/>
      <c r="CA4" s="149"/>
      <c r="CB4" s="149"/>
      <c r="CC4" s="149"/>
      <c r="CD4" s="149"/>
      <c r="CE4" s="149"/>
      <c r="CF4" s="149"/>
      <c r="CG4" s="149"/>
      <c r="CH4" s="149"/>
      <c r="CI4" s="149"/>
      <c r="CJ4" s="149"/>
      <c r="CK4" s="149"/>
      <c r="CL4" s="149"/>
      <c r="CM4" s="149"/>
      <c r="CN4" s="149"/>
      <c r="CO4" s="149"/>
      <c r="CP4" s="149"/>
      <c r="CQ4" s="149"/>
      <c r="CR4" s="149"/>
      <c r="CS4" s="149"/>
      <c r="CT4" s="149"/>
      <c r="CU4" s="149"/>
      <c r="CV4" s="149"/>
      <c r="CW4" s="149"/>
      <c r="CX4" s="149"/>
      <c r="CY4" s="149"/>
      <c r="CZ4" s="149"/>
      <c r="DA4" s="149"/>
      <c r="DB4" s="149"/>
      <c r="DC4" s="149"/>
      <c r="DD4" s="149"/>
      <c r="DE4" s="149"/>
      <c r="DF4" s="149"/>
      <c r="DG4" s="149"/>
      <c r="DH4" s="149"/>
      <c r="DI4" s="149"/>
    </row>
    <row r="5" spans="1:113" ht="57">
      <c r="A5">
        <v>3</v>
      </c>
      <c r="B5" s="361" t="s">
        <v>326</v>
      </c>
      <c r="C5" s="362" t="s">
        <v>422</v>
      </c>
      <c r="D5" s="909">
        <v>0</v>
      </c>
      <c r="E5" s="205">
        <v>0</v>
      </c>
      <c r="F5" s="205">
        <v>1</v>
      </c>
      <c r="G5" s="98">
        <f>SUM(Compute0!$H$11:$H$14)/4</f>
        <v>5.25</v>
      </c>
      <c r="H5" s="98">
        <f>SUM(Compute0!$H$17:$H$20)/4</f>
        <v>19</v>
      </c>
      <c r="I5" s="98">
        <f>SUM(Compute0!$H$23:$H$26)/4</f>
        <v>9.5</v>
      </c>
      <c r="J5" s="244">
        <f t="shared" si="0"/>
        <v>0</v>
      </c>
      <c r="K5" s="244">
        <f t="shared" si="1"/>
        <v>0</v>
      </c>
      <c r="L5" s="244">
        <f t="shared" si="2"/>
        <v>9.5</v>
      </c>
      <c r="M5" s="98">
        <f t="shared" si="3"/>
        <v>9.5</v>
      </c>
      <c r="N5" s="98">
        <f>(M5*Compute4b!AA4)</f>
        <v>9.5</v>
      </c>
      <c r="O5" s="908">
        <f t="shared" si="4"/>
        <v>10</v>
      </c>
      <c r="P5" s="266"/>
      <c r="Q5" s="846"/>
      <c r="R5" s="846"/>
      <c r="S5" s="846"/>
      <c r="T5" s="846"/>
      <c r="U5" s="846"/>
      <c r="V5" s="846"/>
      <c r="W5" s="846"/>
      <c r="X5" s="846"/>
      <c r="Y5" s="846"/>
      <c r="Z5" s="846"/>
      <c r="AA5" s="846"/>
      <c r="AB5" s="846"/>
      <c r="AC5" s="846"/>
      <c r="AD5" s="846"/>
      <c r="AE5" s="846"/>
      <c r="AF5" s="846"/>
      <c r="AG5" s="846"/>
      <c r="AH5" s="149"/>
      <c r="AI5" s="149"/>
      <c r="AJ5" s="149"/>
      <c r="AK5" s="149"/>
      <c r="AL5" s="149"/>
      <c r="AM5" s="149"/>
      <c r="AN5" s="149"/>
      <c r="AO5" s="149"/>
      <c r="AP5" s="149"/>
      <c r="AQ5" s="149"/>
      <c r="AR5" s="149"/>
      <c r="AS5" s="149"/>
      <c r="AT5" s="149"/>
      <c r="AU5" s="149"/>
      <c r="AV5" s="149"/>
      <c r="AW5" s="149"/>
      <c r="AX5" s="149"/>
      <c r="AY5" s="149"/>
      <c r="AZ5" s="149"/>
      <c r="BA5" s="149"/>
      <c r="BB5" s="149"/>
      <c r="BC5" s="149"/>
      <c r="BD5" s="149"/>
      <c r="BE5" s="149"/>
      <c r="BF5" s="149"/>
      <c r="BG5" s="149"/>
      <c r="BH5" s="149"/>
      <c r="BI5" s="149"/>
      <c r="BJ5" s="149"/>
      <c r="BK5" s="149"/>
      <c r="BL5" s="149"/>
      <c r="BM5" s="149"/>
      <c r="BN5" s="149"/>
      <c r="BO5" s="149"/>
      <c r="BP5" s="149"/>
      <c r="BQ5" s="149"/>
      <c r="BR5" s="149"/>
      <c r="BS5" s="149"/>
      <c r="BT5" s="149"/>
      <c r="BU5" s="149"/>
      <c r="BV5" s="149"/>
      <c r="BW5" s="149"/>
      <c r="BX5" s="149"/>
      <c r="BY5" s="149"/>
      <c r="BZ5" s="149"/>
      <c r="CA5" s="149"/>
      <c r="CB5" s="149"/>
      <c r="CC5" s="149"/>
      <c r="CD5" s="149"/>
      <c r="CE5" s="149"/>
      <c r="CF5" s="149"/>
      <c r="CG5" s="149"/>
      <c r="CH5" s="149"/>
      <c r="CI5" s="149"/>
      <c r="CJ5" s="149"/>
      <c r="CK5" s="149"/>
      <c r="CL5" s="149"/>
      <c r="CM5" s="149"/>
      <c r="CN5" s="149"/>
      <c r="CO5" s="149"/>
      <c r="CP5" s="149"/>
      <c r="CQ5" s="149"/>
      <c r="CR5" s="149"/>
      <c r="CS5" s="149"/>
      <c r="CT5" s="149"/>
      <c r="CU5" s="149"/>
      <c r="CV5" s="149"/>
      <c r="CW5" s="149"/>
      <c r="CX5" s="149"/>
      <c r="CY5" s="149"/>
      <c r="CZ5" s="149"/>
      <c r="DA5" s="149"/>
      <c r="DB5" s="149"/>
      <c r="DC5" s="149"/>
      <c r="DD5" s="149"/>
      <c r="DE5" s="149"/>
      <c r="DF5" s="149"/>
      <c r="DG5" s="149"/>
      <c r="DH5" s="149"/>
      <c r="DI5" s="149"/>
    </row>
    <row r="6" spans="1:113" ht="15">
      <c r="A6">
        <v>4</v>
      </c>
      <c r="B6" s="361" t="s">
        <v>327</v>
      </c>
      <c r="C6" s="362" t="s">
        <v>328</v>
      </c>
      <c r="D6" s="909">
        <v>0</v>
      </c>
      <c r="E6" s="205">
        <v>0</v>
      </c>
      <c r="F6" s="205">
        <v>1</v>
      </c>
      <c r="G6" s="98">
        <f>SUM(Compute0!$H$11:$H$14)/4</f>
        <v>5.25</v>
      </c>
      <c r="H6" s="98">
        <f>SUM(Compute0!$H$17:$H$20)/4</f>
        <v>19</v>
      </c>
      <c r="I6" s="98">
        <f>SUM(Compute0!$H$23:$H$26)/4</f>
        <v>9.5</v>
      </c>
      <c r="J6" s="244">
        <f t="shared" si="0"/>
        <v>0</v>
      </c>
      <c r="K6" s="244">
        <f t="shared" si="1"/>
        <v>0</v>
      </c>
      <c r="L6" s="244">
        <f t="shared" si="2"/>
        <v>9.5</v>
      </c>
      <c r="M6" s="98">
        <f t="shared" si="3"/>
        <v>9.5</v>
      </c>
      <c r="N6" s="98">
        <f>(M6*Compute4b!AB4)</f>
        <v>8.2333333333333343</v>
      </c>
      <c r="O6" s="908">
        <f t="shared" si="4"/>
        <v>8</v>
      </c>
      <c r="P6" s="266"/>
      <c r="Q6" s="846"/>
      <c r="R6" s="846"/>
      <c r="S6" s="846"/>
      <c r="T6" s="846"/>
      <c r="U6" s="846"/>
      <c r="V6" s="846"/>
      <c r="W6" s="846"/>
      <c r="X6" s="846"/>
      <c r="Y6" s="846"/>
      <c r="Z6" s="846"/>
      <c r="AA6" s="846"/>
      <c r="AB6" s="846"/>
      <c r="AC6" s="846"/>
      <c r="AD6" s="846"/>
      <c r="AE6" s="846"/>
      <c r="AF6" s="846"/>
      <c r="AG6" s="846"/>
      <c r="AH6" s="149"/>
      <c r="AI6" s="149"/>
      <c r="AJ6" s="149"/>
      <c r="AK6" s="149"/>
      <c r="AL6" s="149"/>
      <c r="AM6" s="149"/>
      <c r="AN6" s="149"/>
      <c r="AO6" s="149"/>
      <c r="AP6" s="149"/>
      <c r="AQ6" s="149"/>
      <c r="AR6" s="149"/>
      <c r="AS6" s="149"/>
      <c r="AT6" s="149"/>
      <c r="AU6" s="149"/>
      <c r="AV6" s="149"/>
      <c r="AW6" s="149"/>
      <c r="AX6" s="149"/>
      <c r="AY6" s="149"/>
      <c r="AZ6" s="149"/>
      <c r="BA6" s="149"/>
      <c r="BB6" s="149"/>
      <c r="BC6" s="149"/>
      <c r="BD6" s="149"/>
      <c r="BE6" s="149"/>
      <c r="BF6" s="149"/>
      <c r="BG6" s="149"/>
      <c r="BH6" s="149"/>
      <c r="BI6" s="149"/>
      <c r="BJ6" s="149"/>
      <c r="BK6" s="149"/>
      <c r="BL6" s="149"/>
      <c r="BM6" s="149"/>
      <c r="BN6" s="149"/>
      <c r="BO6" s="149"/>
      <c r="BP6" s="149"/>
      <c r="BQ6" s="149"/>
      <c r="BR6" s="149"/>
      <c r="BS6" s="149"/>
      <c r="BT6" s="149"/>
      <c r="BU6" s="149"/>
      <c r="BV6" s="149"/>
      <c r="BW6" s="149"/>
      <c r="BX6" s="149"/>
      <c r="BY6" s="149"/>
      <c r="BZ6" s="149"/>
      <c r="CA6" s="149"/>
      <c r="CB6" s="149"/>
      <c r="CC6" s="149"/>
      <c r="CD6" s="149"/>
      <c r="CE6" s="149"/>
      <c r="CF6" s="149"/>
      <c r="CG6" s="149"/>
      <c r="CH6" s="149"/>
      <c r="CI6" s="149"/>
      <c r="CJ6" s="149"/>
      <c r="CK6" s="149"/>
      <c r="CL6" s="149"/>
      <c r="CM6" s="149"/>
      <c r="CN6" s="149"/>
      <c r="CO6" s="149"/>
      <c r="CP6" s="149"/>
      <c r="CQ6" s="149"/>
      <c r="CR6" s="149"/>
      <c r="CS6" s="149"/>
      <c r="CT6" s="149"/>
      <c r="CU6" s="149"/>
      <c r="CV6" s="149"/>
      <c r="CW6" s="149"/>
      <c r="CX6" s="149"/>
      <c r="CY6" s="149"/>
      <c r="CZ6" s="149"/>
      <c r="DA6" s="149"/>
      <c r="DB6" s="149"/>
      <c r="DC6" s="149"/>
      <c r="DD6" s="149"/>
      <c r="DE6" s="149"/>
      <c r="DF6" s="149"/>
      <c r="DG6" s="149"/>
      <c r="DH6" s="149"/>
      <c r="DI6" s="149"/>
    </row>
    <row r="7" spans="1:113" ht="57">
      <c r="A7">
        <v>5</v>
      </c>
      <c r="B7" s="361" t="s">
        <v>330</v>
      </c>
      <c r="C7" s="362" t="s">
        <v>331</v>
      </c>
      <c r="D7" s="909">
        <v>0</v>
      </c>
      <c r="E7" s="205">
        <v>0</v>
      </c>
      <c r="F7" s="205">
        <v>1</v>
      </c>
      <c r="G7" s="98">
        <f>SUM(Compute0!$H$11:$H$14)/4</f>
        <v>5.25</v>
      </c>
      <c r="H7" s="98">
        <f>SUM(Compute0!$H$17:$H$20)/4</f>
        <v>19</v>
      </c>
      <c r="I7" s="98">
        <f>SUM(Compute0!$H$23:$H$26)/4</f>
        <v>9.5</v>
      </c>
      <c r="J7" s="244">
        <f t="shared" si="0"/>
        <v>0</v>
      </c>
      <c r="K7" s="244">
        <f t="shared" si="1"/>
        <v>0</v>
      </c>
      <c r="L7" s="244">
        <f t="shared" si="2"/>
        <v>9.5</v>
      </c>
      <c r="M7" s="98">
        <f t="shared" si="3"/>
        <v>9.5</v>
      </c>
      <c r="N7" s="98">
        <f>(M7*Compute4b!AC4)</f>
        <v>9.5</v>
      </c>
      <c r="O7" s="908">
        <f t="shared" si="4"/>
        <v>10</v>
      </c>
      <c r="P7" s="266"/>
      <c r="Q7" s="846"/>
      <c r="R7" s="846"/>
      <c r="S7" s="846"/>
      <c r="T7" s="846"/>
      <c r="U7" s="846"/>
      <c r="V7" s="846"/>
      <c r="W7" s="846"/>
      <c r="X7" s="846"/>
      <c r="Y7" s="846"/>
      <c r="Z7" s="846"/>
      <c r="AA7" s="846"/>
      <c r="AB7" s="846"/>
      <c r="AC7" s="846"/>
      <c r="AD7" s="846"/>
      <c r="AE7" s="846"/>
      <c r="AF7" s="846"/>
      <c r="AG7" s="846"/>
      <c r="AH7" s="149"/>
      <c r="AI7" s="149"/>
      <c r="AJ7" s="149"/>
      <c r="AK7" s="149"/>
      <c r="AL7" s="149"/>
      <c r="AM7" s="149"/>
      <c r="AN7" s="149"/>
      <c r="AO7" s="149"/>
      <c r="AP7" s="149"/>
      <c r="AQ7" s="149"/>
      <c r="AR7" s="149"/>
      <c r="AS7" s="149"/>
      <c r="AT7" s="149"/>
      <c r="AU7" s="149"/>
      <c r="AV7" s="149"/>
      <c r="AW7" s="149"/>
      <c r="AX7" s="149"/>
      <c r="AY7" s="149"/>
      <c r="AZ7" s="149"/>
      <c r="BA7" s="149"/>
      <c r="BB7" s="149"/>
      <c r="BC7" s="149"/>
      <c r="BD7" s="149"/>
      <c r="BE7" s="149"/>
      <c r="BF7" s="149"/>
      <c r="BG7" s="149"/>
      <c r="BH7" s="149"/>
      <c r="BI7" s="149"/>
      <c r="BJ7" s="149"/>
      <c r="BK7" s="149"/>
      <c r="BL7" s="149"/>
      <c r="BM7" s="149"/>
      <c r="BN7" s="149"/>
      <c r="BO7" s="149"/>
      <c r="BP7" s="149"/>
      <c r="BQ7" s="149"/>
      <c r="BR7" s="149"/>
      <c r="BS7" s="149"/>
      <c r="BT7" s="149"/>
      <c r="BU7" s="149"/>
      <c r="BV7" s="149"/>
      <c r="BW7" s="149"/>
      <c r="BX7" s="149"/>
      <c r="BY7" s="149"/>
      <c r="BZ7" s="149"/>
      <c r="CA7" s="149"/>
      <c r="CB7" s="149"/>
      <c r="CC7" s="149"/>
      <c r="CD7" s="149"/>
      <c r="CE7" s="149"/>
      <c r="CF7" s="149"/>
      <c r="CG7" s="149"/>
      <c r="CH7" s="149"/>
      <c r="CI7" s="149"/>
      <c r="CJ7" s="149"/>
      <c r="CK7" s="149"/>
      <c r="CL7" s="149"/>
      <c r="CM7" s="149"/>
      <c r="CN7" s="149"/>
      <c r="CO7" s="149"/>
      <c r="CP7" s="149"/>
      <c r="CQ7" s="149"/>
      <c r="CR7" s="149"/>
      <c r="CS7" s="149"/>
      <c r="CT7" s="149"/>
      <c r="CU7" s="149"/>
      <c r="CV7" s="149"/>
      <c r="CW7" s="149"/>
      <c r="CX7" s="149"/>
      <c r="CY7" s="149"/>
      <c r="CZ7" s="149"/>
      <c r="DA7" s="149"/>
      <c r="DB7" s="149"/>
      <c r="DC7" s="149"/>
      <c r="DD7" s="149"/>
      <c r="DE7" s="149"/>
      <c r="DF7" s="149"/>
      <c r="DG7" s="149"/>
      <c r="DH7" s="149"/>
      <c r="DI7" s="149"/>
    </row>
    <row r="8" spans="1:113" ht="28.5">
      <c r="A8">
        <v>6</v>
      </c>
      <c r="B8" s="361" t="s">
        <v>332</v>
      </c>
      <c r="C8" s="362" t="s">
        <v>333</v>
      </c>
      <c r="D8" s="358">
        <v>1</v>
      </c>
      <c r="E8" s="205">
        <v>0</v>
      </c>
      <c r="F8" s="910">
        <v>0</v>
      </c>
      <c r="G8" s="98">
        <f>SUM(Compute0!$H$11:$H$14)/4</f>
        <v>5.25</v>
      </c>
      <c r="H8" s="98">
        <f>SUM(Compute0!$H$17:$H$20)/4</f>
        <v>19</v>
      </c>
      <c r="I8" s="98">
        <f>SUM(Compute0!$H$23:$H$26)/4</f>
        <v>9.5</v>
      </c>
      <c r="J8" s="244">
        <f t="shared" si="0"/>
        <v>5.25</v>
      </c>
      <c r="K8" s="244">
        <f t="shared" si="1"/>
        <v>0</v>
      </c>
      <c r="L8" s="244">
        <f t="shared" si="2"/>
        <v>0</v>
      </c>
      <c r="M8" s="98">
        <f t="shared" si="3"/>
        <v>5.25</v>
      </c>
      <c r="N8" s="98">
        <f>(M8*Compute4b!AD4)</f>
        <v>5.25</v>
      </c>
      <c r="O8" s="908">
        <f t="shared" si="4"/>
        <v>5</v>
      </c>
      <c r="P8" s="266"/>
      <c r="Q8" s="846"/>
      <c r="R8" s="846"/>
      <c r="S8" s="846"/>
      <c r="T8" s="846"/>
      <c r="U8" s="846"/>
      <c r="V8" s="846"/>
      <c r="W8" s="846"/>
      <c r="X8" s="846"/>
      <c r="Y8" s="846"/>
      <c r="Z8" s="846"/>
      <c r="AA8" s="846"/>
      <c r="AB8" s="846"/>
      <c r="AC8" s="846"/>
      <c r="AD8" s="846"/>
      <c r="AE8" s="846"/>
      <c r="AF8" s="846"/>
      <c r="AG8" s="846"/>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49"/>
      <c r="BG8" s="149"/>
      <c r="BH8" s="149"/>
      <c r="BI8" s="149"/>
      <c r="BJ8" s="149"/>
      <c r="BK8" s="149"/>
      <c r="BL8" s="149"/>
      <c r="BM8" s="149"/>
      <c r="BN8" s="149"/>
      <c r="BO8" s="149"/>
      <c r="BP8" s="149"/>
      <c r="BQ8" s="149"/>
      <c r="BR8" s="149"/>
      <c r="BS8" s="149"/>
      <c r="BT8" s="149"/>
      <c r="BU8" s="149"/>
      <c r="BV8" s="149"/>
      <c r="BW8" s="149"/>
      <c r="BX8" s="149"/>
      <c r="BY8" s="149"/>
      <c r="BZ8" s="149"/>
      <c r="CA8" s="149"/>
      <c r="CB8" s="149"/>
      <c r="CC8" s="149"/>
      <c r="CD8" s="149"/>
      <c r="CE8" s="149"/>
      <c r="CF8" s="149"/>
      <c r="CG8" s="149"/>
      <c r="CH8" s="149"/>
      <c r="CI8" s="149"/>
      <c r="CJ8" s="149"/>
      <c r="CK8" s="149"/>
      <c r="CL8" s="149"/>
      <c r="CM8" s="149"/>
      <c r="CN8" s="149"/>
      <c r="CO8" s="149"/>
      <c r="CP8" s="149"/>
      <c r="CQ8" s="149"/>
      <c r="CR8" s="149"/>
      <c r="CS8" s="149"/>
      <c r="CT8" s="149"/>
      <c r="CU8" s="149"/>
      <c r="CV8" s="149"/>
      <c r="CW8" s="149"/>
      <c r="CX8" s="149"/>
      <c r="CY8" s="149"/>
      <c r="CZ8" s="149"/>
      <c r="DA8" s="149"/>
      <c r="DB8" s="149"/>
      <c r="DC8" s="149"/>
      <c r="DD8" s="149"/>
      <c r="DE8" s="149"/>
      <c r="DF8" s="149"/>
      <c r="DG8" s="149"/>
      <c r="DH8" s="149"/>
      <c r="DI8" s="149"/>
    </row>
    <row r="9" spans="1:113" ht="28.5">
      <c r="A9">
        <v>7</v>
      </c>
      <c r="B9" s="361" t="s">
        <v>335</v>
      </c>
      <c r="C9" s="362" t="s">
        <v>336</v>
      </c>
      <c r="D9" s="358">
        <v>1</v>
      </c>
      <c r="E9" s="205">
        <v>1</v>
      </c>
      <c r="F9" s="205">
        <v>0</v>
      </c>
      <c r="G9" s="98">
        <f>SUM(Compute0!$H$11:$H$14)/4</f>
        <v>5.25</v>
      </c>
      <c r="H9" s="98">
        <f>SUM(Compute0!$H$17:$H$20)/4</f>
        <v>19</v>
      </c>
      <c r="I9" s="98">
        <f>SUM(Compute0!$H$23:$H$26)/4</f>
        <v>9.5</v>
      </c>
      <c r="J9" s="244">
        <f t="shared" si="0"/>
        <v>5.25</v>
      </c>
      <c r="K9" s="244">
        <f t="shared" si="1"/>
        <v>19</v>
      </c>
      <c r="L9" s="244">
        <f t="shared" si="2"/>
        <v>0</v>
      </c>
      <c r="M9" s="98">
        <f t="shared" si="3"/>
        <v>19</v>
      </c>
      <c r="N9" s="98">
        <f>(M9*Compute4b!AE4)</f>
        <v>15.200000000000001</v>
      </c>
      <c r="O9" s="908">
        <f t="shared" si="4"/>
        <v>15</v>
      </c>
      <c r="P9" s="266"/>
      <c r="Q9" s="846"/>
      <c r="R9" s="846"/>
      <c r="S9" s="846"/>
      <c r="T9" s="846"/>
      <c r="U9" s="846"/>
      <c r="V9" s="846"/>
      <c r="W9" s="846"/>
      <c r="X9" s="846"/>
      <c r="Y9" s="846"/>
      <c r="Z9" s="846"/>
      <c r="AA9" s="846"/>
      <c r="AB9" s="846"/>
      <c r="AC9" s="846"/>
      <c r="AD9" s="846"/>
      <c r="AE9" s="846"/>
      <c r="AF9" s="846"/>
      <c r="AG9" s="846"/>
      <c r="AH9" s="149"/>
      <c r="AI9" s="149"/>
      <c r="AJ9" s="149"/>
      <c r="AK9" s="149"/>
      <c r="AL9" s="149"/>
      <c r="AM9" s="149"/>
      <c r="AN9" s="149"/>
      <c r="AO9" s="149"/>
      <c r="AP9" s="149"/>
      <c r="AQ9" s="149"/>
      <c r="AR9" s="149"/>
      <c r="AS9" s="149"/>
      <c r="AT9" s="149"/>
      <c r="AU9" s="149"/>
      <c r="AV9" s="149"/>
      <c r="AW9" s="149"/>
      <c r="AX9" s="149"/>
      <c r="AY9" s="149"/>
      <c r="AZ9" s="149"/>
      <c r="BA9" s="149"/>
      <c r="BB9" s="149"/>
      <c r="BC9" s="149"/>
      <c r="BD9" s="149"/>
      <c r="BE9" s="149"/>
      <c r="BF9" s="149"/>
      <c r="BG9" s="149"/>
      <c r="BH9" s="149"/>
      <c r="BI9" s="149"/>
      <c r="BJ9" s="149"/>
      <c r="BK9" s="149"/>
      <c r="BL9" s="149"/>
      <c r="BM9" s="149"/>
      <c r="BN9" s="149"/>
      <c r="BO9" s="149"/>
      <c r="BP9" s="149"/>
      <c r="BQ9" s="149"/>
      <c r="BR9" s="149"/>
      <c r="BS9" s="149"/>
      <c r="BT9" s="149"/>
      <c r="BU9" s="149"/>
      <c r="BV9" s="149"/>
      <c r="BW9" s="149"/>
      <c r="BX9" s="149"/>
      <c r="BY9" s="149"/>
      <c r="BZ9" s="149"/>
      <c r="CA9" s="149"/>
      <c r="CB9" s="149"/>
      <c r="CC9" s="149"/>
      <c r="CD9" s="149"/>
      <c r="CE9" s="149"/>
      <c r="CF9" s="149"/>
      <c r="CG9" s="149"/>
      <c r="CH9" s="149"/>
      <c r="CI9" s="149"/>
      <c r="CJ9" s="149"/>
      <c r="CK9" s="149"/>
      <c r="CL9" s="149"/>
      <c r="CM9" s="149"/>
      <c r="CN9" s="149"/>
      <c r="CO9" s="149"/>
      <c r="CP9" s="149"/>
      <c r="CQ9" s="149"/>
      <c r="CR9" s="149"/>
      <c r="CS9" s="149"/>
      <c r="CT9" s="149"/>
      <c r="CU9" s="149"/>
      <c r="CV9" s="149"/>
      <c r="CW9" s="149"/>
      <c r="CX9" s="149"/>
      <c r="CY9" s="149"/>
      <c r="CZ9" s="149"/>
      <c r="DA9" s="149"/>
      <c r="DB9" s="149"/>
      <c r="DC9" s="149"/>
      <c r="DD9" s="149"/>
      <c r="DE9" s="149"/>
      <c r="DF9" s="149"/>
      <c r="DG9" s="149"/>
      <c r="DH9" s="149"/>
      <c r="DI9" s="149"/>
    </row>
    <row r="10" spans="1:113" ht="15">
      <c r="A10">
        <v>8</v>
      </c>
      <c r="B10" s="361" t="s">
        <v>337</v>
      </c>
      <c r="C10" s="362" t="s">
        <v>338</v>
      </c>
      <c r="D10" s="358">
        <v>1</v>
      </c>
      <c r="E10" s="205">
        <v>0</v>
      </c>
      <c r="F10" s="910">
        <v>0</v>
      </c>
      <c r="G10" s="98">
        <f>SUM(Compute0!$H$11:$H$14)/4</f>
        <v>5.25</v>
      </c>
      <c r="H10" s="98">
        <f>SUM(Compute0!$H$17:$H$20)/4</f>
        <v>19</v>
      </c>
      <c r="I10" s="98">
        <f>SUM(Compute0!$H$23:$H$26)/4</f>
        <v>9.5</v>
      </c>
      <c r="J10" s="244">
        <f t="shared" si="0"/>
        <v>5.25</v>
      </c>
      <c r="K10" s="244">
        <f t="shared" si="1"/>
        <v>0</v>
      </c>
      <c r="L10" s="244">
        <f t="shared" si="2"/>
        <v>0</v>
      </c>
      <c r="M10" s="98">
        <f t="shared" si="3"/>
        <v>5.25</v>
      </c>
      <c r="N10" s="98">
        <f>(M10*Compute4b!AF4)</f>
        <v>4.55</v>
      </c>
      <c r="O10" s="908">
        <f t="shared" si="4"/>
        <v>5</v>
      </c>
      <c r="P10" s="266"/>
      <c r="Q10" s="846"/>
      <c r="R10" s="846"/>
      <c r="S10" s="846"/>
      <c r="T10" s="846"/>
      <c r="U10" s="846"/>
      <c r="V10" s="846"/>
      <c r="W10" s="846"/>
      <c r="X10" s="846"/>
      <c r="Y10" s="846"/>
      <c r="Z10" s="846"/>
      <c r="AA10" s="846"/>
      <c r="AB10" s="846"/>
      <c r="AC10" s="846"/>
      <c r="AD10" s="846"/>
      <c r="AE10" s="846"/>
      <c r="AF10" s="846"/>
      <c r="AG10" s="846"/>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49"/>
      <c r="BG10" s="149"/>
      <c r="BH10" s="149"/>
      <c r="BI10" s="149"/>
      <c r="BJ10" s="149"/>
      <c r="BK10" s="149"/>
      <c r="BL10" s="149"/>
      <c r="BM10" s="149"/>
      <c r="BN10" s="149"/>
      <c r="BO10" s="149"/>
      <c r="BP10" s="149"/>
      <c r="BQ10" s="149"/>
      <c r="BR10" s="149"/>
      <c r="BS10" s="149"/>
      <c r="BT10" s="149"/>
      <c r="BU10" s="149"/>
      <c r="BV10" s="149"/>
      <c r="BW10" s="149"/>
      <c r="BX10" s="149"/>
      <c r="BY10" s="149"/>
      <c r="BZ10" s="149"/>
      <c r="CA10" s="149"/>
      <c r="CB10" s="149"/>
      <c r="CC10" s="149"/>
      <c r="CD10" s="149"/>
      <c r="CE10" s="149"/>
      <c r="CF10" s="149"/>
      <c r="CG10" s="149"/>
      <c r="CH10" s="149"/>
      <c r="CI10" s="149"/>
      <c r="CJ10" s="149"/>
      <c r="CK10" s="149"/>
      <c r="CL10" s="149"/>
      <c r="CM10" s="149"/>
      <c r="CN10" s="149"/>
      <c r="CO10" s="149"/>
      <c r="CP10" s="149"/>
      <c r="CQ10" s="149"/>
      <c r="CR10" s="149"/>
      <c r="CS10" s="149"/>
      <c r="CT10" s="149"/>
      <c r="CU10" s="149"/>
      <c r="CV10" s="149"/>
      <c r="CW10" s="149"/>
      <c r="CX10" s="149"/>
      <c r="CY10" s="149"/>
      <c r="CZ10" s="149"/>
      <c r="DA10" s="149"/>
      <c r="DB10" s="149"/>
      <c r="DC10" s="149"/>
      <c r="DD10" s="149"/>
      <c r="DE10" s="149"/>
      <c r="DF10" s="149"/>
      <c r="DG10" s="149"/>
      <c r="DH10" s="149"/>
      <c r="DI10" s="149"/>
    </row>
    <row r="11" spans="1:113" ht="28.5">
      <c r="A11">
        <v>9</v>
      </c>
      <c r="B11" s="361" t="s">
        <v>339</v>
      </c>
      <c r="C11" s="362" t="s">
        <v>340</v>
      </c>
      <c r="D11" s="358">
        <v>1</v>
      </c>
      <c r="E11" s="205">
        <v>0</v>
      </c>
      <c r="F11" s="205">
        <v>0</v>
      </c>
      <c r="G11" s="98">
        <f>SUM(Compute0!$H$11:$H$14)/4</f>
        <v>5.25</v>
      </c>
      <c r="H11" s="98">
        <f>SUM(Compute0!$H$17:$H$20)/4</f>
        <v>19</v>
      </c>
      <c r="I11" s="98">
        <f>SUM(Compute0!$H$23:$H$26)/4</f>
        <v>9.5</v>
      </c>
      <c r="J11" s="244">
        <f t="shared" si="0"/>
        <v>5.25</v>
      </c>
      <c r="K11" s="244">
        <f t="shared" si="1"/>
        <v>0</v>
      </c>
      <c r="L11" s="244">
        <f t="shared" si="2"/>
        <v>0</v>
      </c>
      <c r="M11" s="98">
        <f t="shared" si="3"/>
        <v>5.25</v>
      </c>
      <c r="N11" s="98">
        <f>(M11*Compute4b!AG4)</f>
        <v>4.55</v>
      </c>
      <c r="O11" s="908">
        <f t="shared" si="4"/>
        <v>5</v>
      </c>
      <c r="P11" s="266"/>
      <c r="Q11" s="846"/>
      <c r="R11" s="846"/>
      <c r="S11" s="846"/>
      <c r="T11" s="846"/>
      <c r="U11" s="846"/>
      <c r="V11" s="846"/>
      <c r="W11" s="846"/>
      <c r="X11" s="846"/>
      <c r="Y11" s="846"/>
      <c r="Z11" s="846"/>
      <c r="AA11" s="846"/>
      <c r="AB11" s="846"/>
      <c r="AC11" s="846"/>
      <c r="AD11" s="846"/>
      <c r="AE11" s="846"/>
      <c r="AF11" s="846"/>
      <c r="AG11" s="846"/>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49"/>
      <c r="BR11" s="149"/>
      <c r="BS11" s="149"/>
      <c r="BT11" s="149"/>
      <c r="BU11" s="149"/>
      <c r="BV11" s="149"/>
      <c r="BW11" s="149"/>
      <c r="BX11" s="149"/>
      <c r="BY11" s="149"/>
      <c r="BZ11" s="149"/>
      <c r="CA11" s="149"/>
      <c r="CB11" s="149"/>
      <c r="CC11" s="149"/>
      <c r="CD11" s="149"/>
      <c r="CE11" s="149"/>
      <c r="CF11" s="149"/>
      <c r="CG11" s="149"/>
      <c r="CH11" s="149"/>
      <c r="CI11" s="149"/>
      <c r="CJ11" s="149"/>
      <c r="CK11" s="149"/>
      <c r="CL11" s="149"/>
      <c r="CM11" s="149"/>
      <c r="CN11" s="149"/>
      <c r="CO11" s="149"/>
      <c r="CP11" s="149"/>
      <c r="CQ11" s="149"/>
      <c r="CR11" s="149"/>
      <c r="CS11" s="149"/>
      <c r="CT11" s="149"/>
      <c r="CU11" s="149"/>
      <c r="CV11" s="149"/>
      <c r="CW11" s="149"/>
      <c r="CX11" s="149"/>
      <c r="CY11" s="149"/>
      <c r="CZ11" s="149"/>
      <c r="DA11" s="149"/>
      <c r="DB11" s="149"/>
      <c r="DC11" s="149"/>
      <c r="DD11" s="149"/>
      <c r="DE11" s="149"/>
      <c r="DF11" s="149"/>
      <c r="DG11" s="149"/>
      <c r="DH11" s="149"/>
      <c r="DI11" s="149"/>
    </row>
    <row r="12" spans="1:113" ht="42.75">
      <c r="A12">
        <v>10</v>
      </c>
      <c r="B12" s="361" t="s">
        <v>341</v>
      </c>
      <c r="C12" s="362" t="s">
        <v>342</v>
      </c>
      <c r="D12" s="358">
        <v>1</v>
      </c>
      <c r="E12" s="205">
        <v>0</v>
      </c>
      <c r="F12" s="205">
        <v>0</v>
      </c>
      <c r="G12" s="98">
        <f>SUM(Compute0!$H$11:$H$14)/4</f>
        <v>5.25</v>
      </c>
      <c r="H12" s="98">
        <f>SUM(Compute0!$H$17:$H$20)/4</f>
        <v>19</v>
      </c>
      <c r="I12" s="98">
        <f>SUM(Compute0!$H$23:$H$26)/4</f>
        <v>9.5</v>
      </c>
      <c r="J12" s="244">
        <f t="shared" si="0"/>
        <v>5.25</v>
      </c>
      <c r="K12" s="244">
        <f t="shared" si="1"/>
        <v>0</v>
      </c>
      <c r="L12" s="244">
        <f t="shared" si="2"/>
        <v>0</v>
      </c>
      <c r="M12" s="98">
        <f t="shared" si="3"/>
        <v>5.25</v>
      </c>
      <c r="N12" s="98">
        <f>(M12*Compute4b!AH4)</f>
        <v>4.9874999999999998</v>
      </c>
      <c r="O12" s="908">
        <f t="shared" si="4"/>
        <v>5</v>
      </c>
      <c r="P12" s="266"/>
      <c r="Q12" s="846"/>
      <c r="R12" s="846"/>
      <c r="S12" s="846"/>
      <c r="T12" s="846"/>
      <c r="U12" s="846"/>
      <c r="V12" s="846"/>
      <c r="W12" s="846"/>
      <c r="X12" s="846"/>
      <c r="Y12" s="846"/>
      <c r="Z12" s="846"/>
      <c r="AA12" s="846"/>
      <c r="AB12" s="846"/>
      <c r="AC12" s="846"/>
      <c r="AD12" s="846"/>
      <c r="AE12" s="846"/>
      <c r="AF12" s="846"/>
      <c r="AG12" s="846"/>
      <c r="AH12" s="149"/>
      <c r="AI12" s="149"/>
      <c r="AJ12" s="149"/>
      <c r="AK12" s="149"/>
      <c r="AL12" s="149"/>
      <c r="AM12" s="149"/>
      <c r="AN12" s="149"/>
      <c r="AO12" s="149"/>
      <c r="AP12" s="149"/>
      <c r="AQ12" s="149"/>
      <c r="AR12" s="149"/>
      <c r="AS12" s="149"/>
      <c r="AT12" s="149"/>
      <c r="AU12" s="149"/>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49"/>
      <c r="BR12" s="149"/>
      <c r="BS12" s="149"/>
      <c r="BT12" s="149"/>
      <c r="BU12" s="149"/>
      <c r="BV12" s="149"/>
      <c r="BW12" s="149"/>
      <c r="BX12" s="149"/>
      <c r="BY12" s="149"/>
      <c r="BZ12" s="149"/>
      <c r="CA12" s="149"/>
      <c r="CB12" s="149"/>
      <c r="CC12" s="149"/>
      <c r="CD12" s="149"/>
      <c r="CE12" s="149"/>
      <c r="CF12" s="149"/>
      <c r="CG12" s="149"/>
      <c r="CH12" s="149"/>
      <c r="CI12" s="149"/>
      <c r="CJ12" s="149"/>
      <c r="CK12" s="149"/>
      <c r="CL12" s="149"/>
      <c r="CM12" s="149"/>
      <c r="CN12" s="149"/>
      <c r="CO12" s="149"/>
      <c r="CP12" s="149"/>
      <c r="CQ12" s="149"/>
      <c r="CR12" s="149"/>
      <c r="CS12" s="149"/>
      <c r="CT12" s="149"/>
      <c r="CU12" s="149"/>
      <c r="CV12" s="149"/>
      <c r="CW12" s="149"/>
      <c r="CX12" s="149"/>
      <c r="CY12" s="149"/>
      <c r="CZ12" s="149"/>
      <c r="DA12" s="149"/>
      <c r="DB12" s="149"/>
      <c r="DC12" s="149"/>
      <c r="DD12" s="149"/>
      <c r="DE12" s="149"/>
      <c r="DF12" s="149"/>
      <c r="DG12" s="149"/>
      <c r="DH12" s="149"/>
      <c r="DI12" s="149"/>
    </row>
    <row r="13" spans="1:113" ht="28.5">
      <c r="A13">
        <v>11</v>
      </c>
      <c r="B13" s="361" t="s">
        <v>343</v>
      </c>
      <c r="C13" s="362" t="s">
        <v>423</v>
      </c>
      <c r="D13" s="358">
        <v>1</v>
      </c>
      <c r="E13" s="205">
        <v>1</v>
      </c>
      <c r="F13" s="205">
        <v>1</v>
      </c>
      <c r="G13" s="98">
        <f>SUM(Compute0!$H$11:$H$14)/4</f>
        <v>5.25</v>
      </c>
      <c r="H13" s="98">
        <f>SUM(Compute0!$H$17:$H$20)/4</f>
        <v>19</v>
      </c>
      <c r="I13" s="98">
        <f>SUM(Compute0!$H$23:$H$26)/4</f>
        <v>9.5</v>
      </c>
      <c r="J13" s="244">
        <f t="shared" si="0"/>
        <v>5.25</v>
      </c>
      <c r="K13" s="244">
        <f t="shared" si="1"/>
        <v>19</v>
      </c>
      <c r="L13" s="244">
        <f t="shared" si="2"/>
        <v>9.5</v>
      </c>
      <c r="M13" s="98">
        <f t="shared" si="3"/>
        <v>19</v>
      </c>
      <c r="N13" s="98">
        <f>(M13*Compute4b!AI4)</f>
        <v>18.366666666666667</v>
      </c>
      <c r="O13" s="908">
        <f t="shared" si="4"/>
        <v>18</v>
      </c>
      <c r="P13" s="266"/>
      <c r="Q13" s="846"/>
      <c r="R13" s="846"/>
      <c r="S13" s="846"/>
      <c r="T13" s="846"/>
      <c r="U13" s="846"/>
      <c r="V13" s="846"/>
      <c r="W13" s="846"/>
      <c r="X13" s="846"/>
      <c r="Y13" s="846"/>
      <c r="Z13" s="846"/>
      <c r="AA13" s="846"/>
      <c r="AB13" s="846"/>
      <c r="AC13" s="846"/>
      <c r="AD13" s="846"/>
      <c r="AE13" s="846"/>
      <c r="AF13" s="846"/>
      <c r="AG13" s="846"/>
      <c r="AH13" s="149"/>
      <c r="AI13" s="149"/>
      <c r="AJ13" s="149"/>
      <c r="AK13" s="149"/>
      <c r="AL13" s="149"/>
      <c r="AM13" s="149"/>
      <c r="AN13" s="149"/>
      <c r="AO13" s="149"/>
      <c r="AP13" s="149"/>
      <c r="AQ13" s="149"/>
      <c r="AR13" s="149"/>
      <c r="AS13" s="149"/>
      <c r="AT13" s="149"/>
      <c r="AU13" s="149"/>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c r="CH13" s="149"/>
      <c r="CI13" s="149"/>
      <c r="CJ13" s="149"/>
      <c r="CK13" s="149"/>
      <c r="CL13" s="149"/>
      <c r="CM13" s="149"/>
      <c r="CN13" s="149"/>
      <c r="CO13" s="149"/>
      <c r="CP13" s="149"/>
      <c r="CQ13" s="149"/>
      <c r="CR13" s="149"/>
      <c r="CS13" s="149"/>
      <c r="CT13" s="149"/>
      <c r="CU13" s="149"/>
      <c r="CV13" s="149"/>
      <c r="CW13" s="149"/>
      <c r="CX13" s="149"/>
      <c r="CY13" s="149"/>
      <c r="CZ13" s="149"/>
      <c r="DA13" s="149"/>
      <c r="DB13" s="149"/>
      <c r="DC13" s="149"/>
      <c r="DD13" s="149"/>
      <c r="DE13" s="149"/>
      <c r="DF13" s="149"/>
      <c r="DG13" s="149"/>
      <c r="DH13" s="149"/>
      <c r="DI13" s="149"/>
    </row>
    <row r="14" spans="1:113" ht="28.5">
      <c r="A14">
        <v>12</v>
      </c>
      <c r="B14" s="361" t="s">
        <v>344</v>
      </c>
      <c r="C14" s="362" t="s">
        <v>345</v>
      </c>
      <c r="D14" s="358">
        <v>1</v>
      </c>
      <c r="E14" s="205">
        <v>1</v>
      </c>
      <c r="F14" s="205">
        <v>1</v>
      </c>
      <c r="G14" s="98">
        <f>SUM(Compute0!$H$11:$H$14)/4</f>
        <v>5.25</v>
      </c>
      <c r="H14" s="98">
        <f>SUM(Compute0!$H$17:$H$20)/4</f>
        <v>19</v>
      </c>
      <c r="I14" s="98">
        <f>SUM(Compute0!$H$23:$H$26)/4</f>
        <v>9.5</v>
      </c>
      <c r="J14" s="244">
        <f t="shared" si="0"/>
        <v>5.25</v>
      </c>
      <c r="K14" s="244">
        <f t="shared" si="1"/>
        <v>19</v>
      </c>
      <c r="L14" s="244">
        <f t="shared" si="2"/>
        <v>9.5</v>
      </c>
      <c r="M14" s="98">
        <f t="shared" si="3"/>
        <v>19</v>
      </c>
      <c r="N14" s="98">
        <f>(M14*Compute4b!AJ4)</f>
        <v>17.099999999999998</v>
      </c>
      <c r="O14" s="908">
        <f t="shared" si="4"/>
        <v>17</v>
      </c>
      <c r="P14" s="266"/>
      <c r="Q14" s="846"/>
      <c r="R14" s="846"/>
      <c r="S14" s="846"/>
      <c r="T14" s="846"/>
      <c r="U14" s="846"/>
      <c r="V14" s="846"/>
      <c r="W14" s="846"/>
      <c r="X14" s="846"/>
      <c r="Y14" s="846"/>
      <c r="Z14" s="846"/>
      <c r="AA14" s="846"/>
      <c r="AB14" s="846"/>
      <c r="AC14" s="846"/>
      <c r="AD14" s="846"/>
      <c r="AE14" s="846"/>
      <c r="AF14" s="846"/>
      <c r="AG14" s="846"/>
      <c r="AH14" s="149"/>
      <c r="AI14" s="149"/>
      <c r="AJ14" s="149"/>
      <c r="AK14" s="149"/>
      <c r="AL14" s="149"/>
      <c r="AM14" s="149"/>
      <c r="AN14" s="149"/>
      <c r="AO14" s="149"/>
      <c r="AP14" s="149"/>
      <c r="AQ14" s="149"/>
      <c r="AR14" s="149"/>
      <c r="AS14" s="149"/>
      <c r="AT14" s="149"/>
      <c r="AU14" s="149"/>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49"/>
      <c r="BR14" s="149"/>
      <c r="BS14" s="149"/>
      <c r="BT14" s="149"/>
      <c r="BU14" s="149"/>
      <c r="BV14" s="149"/>
      <c r="BW14" s="149"/>
      <c r="BX14" s="149"/>
      <c r="BY14" s="149"/>
      <c r="BZ14" s="149"/>
      <c r="CA14" s="149"/>
      <c r="CB14" s="149"/>
      <c r="CC14" s="149"/>
      <c r="CD14" s="149"/>
      <c r="CE14" s="149"/>
      <c r="CF14" s="149"/>
      <c r="CG14" s="149"/>
      <c r="CH14" s="149"/>
      <c r="CI14" s="149"/>
      <c r="CJ14" s="149"/>
      <c r="CK14" s="149"/>
      <c r="CL14" s="149"/>
      <c r="CM14" s="149"/>
      <c r="CN14" s="149"/>
      <c r="CO14" s="149"/>
      <c r="CP14" s="149"/>
      <c r="CQ14" s="149"/>
      <c r="CR14" s="149"/>
      <c r="CS14" s="149"/>
      <c r="CT14" s="149"/>
      <c r="CU14" s="149"/>
      <c r="CV14" s="149"/>
      <c r="CW14" s="149"/>
      <c r="CX14" s="149"/>
      <c r="CY14" s="149"/>
      <c r="CZ14" s="149"/>
      <c r="DA14" s="149"/>
      <c r="DB14" s="149"/>
      <c r="DC14" s="149"/>
      <c r="DD14" s="149"/>
      <c r="DE14" s="149"/>
      <c r="DF14" s="149"/>
      <c r="DG14" s="149"/>
      <c r="DH14" s="149"/>
      <c r="DI14" s="149"/>
    </row>
    <row r="15" spans="1:113" ht="57">
      <c r="A15">
        <v>13</v>
      </c>
      <c r="B15" s="361" t="s">
        <v>346</v>
      </c>
      <c r="C15" s="362" t="s">
        <v>347</v>
      </c>
      <c r="D15" s="358">
        <v>1</v>
      </c>
      <c r="E15" s="205">
        <v>0</v>
      </c>
      <c r="F15" s="205">
        <v>0</v>
      </c>
      <c r="G15" s="98">
        <f>SUM(Compute0!$H$11:$H$14)/4</f>
        <v>5.25</v>
      </c>
      <c r="H15" s="98">
        <f>SUM(Compute0!$H$17:$H$20)/4</f>
        <v>19</v>
      </c>
      <c r="I15" s="98">
        <f>SUM(Compute0!$H$23:$H$26)/4</f>
        <v>9.5</v>
      </c>
      <c r="J15" s="244">
        <f t="shared" si="0"/>
        <v>5.25</v>
      </c>
      <c r="K15" s="244">
        <f t="shared" si="1"/>
        <v>0</v>
      </c>
      <c r="L15" s="244">
        <f t="shared" si="2"/>
        <v>0</v>
      </c>
      <c r="M15" s="98">
        <f t="shared" si="3"/>
        <v>5.25</v>
      </c>
      <c r="N15" s="98">
        <f>(M15*Compute4b!AK4)</f>
        <v>4.2</v>
      </c>
      <c r="O15" s="908">
        <f t="shared" si="4"/>
        <v>4</v>
      </c>
      <c r="P15" s="266"/>
      <c r="Q15" s="846"/>
      <c r="R15" s="846"/>
      <c r="S15" s="846"/>
      <c r="T15" s="846"/>
      <c r="U15" s="846"/>
      <c r="V15" s="846"/>
      <c r="W15" s="846"/>
      <c r="X15" s="846"/>
      <c r="Y15" s="846"/>
      <c r="Z15" s="846"/>
      <c r="AA15" s="846"/>
      <c r="AB15" s="846"/>
      <c r="AC15" s="846"/>
      <c r="AD15" s="846"/>
      <c r="AE15" s="846"/>
      <c r="AF15" s="846"/>
      <c r="AG15" s="846"/>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row>
    <row r="16" spans="1:113" ht="28.5">
      <c r="A16">
        <v>14</v>
      </c>
      <c r="B16" s="361" t="s">
        <v>348</v>
      </c>
      <c r="C16" s="362" t="s">
        <v>349</v>
      </c>
      <c r="D16" s="358">
        <v>1</v>
      </c>
      <c r="E16" s="205">
        <v>0</v>
      </c>
      <c r="F16" s="910">
        <v>0</v>
      </c>
      <c r="G16" s="98">
        <f>SUM(Compute0!$H$11:$H$14)/4</f>
        <v>5.25</v>
      </c>
      <c r="H16" s="98">
        <f>SUM(Compute0!$H$17:$H$20)/4</f>
        <v>19</v>
      </c>
      <c r="I16" s="98">
        <f>SUM(Compute0!$H$23:$H$26)/4</f>
        <v>9.5</v>
      </c>
      <c r="J16" s="244">
        <f t="shared" si="0"/>
        <v>5.25</v>
      </c>
      <c r="K16" s="244">
        <f t="shared" si="1"/>
        <v>0</v>
      </c>
      <c r="L16" s="244">
        <f t="shared" si="2"/>
        <v>0</v>
      </c>
      <c r="M16" s="98">
        <f t="shared" si="3"/>
        <v>5.25</v>
      </c>
      <c r="N16" s="98">
        <f>(M16*Compute4b!AL4)</f>
        <v>4.2</v>
      </c>
      <c r="O16" s="908">
        <f t="shared" si="4"/>
        <v>4</v>
      </c>
      <c r="P16" s="266"/>
      <c r="Q16" s="846"/>
      <c r="R16" s="846"/>
      <c r="S16" s="846"/>
      <c r="T16" s="846"/>
      <c r="U16" s="846"/>
      <c r="V16" s="846"/>
      <c r="W16" s="846"/>
      <c r="X16" s="846"/>
      <c r="Y16" s="846"/>
      <c r="Z16" s="846"/>
      <c r="AA16" s="846"/>
      <c r="AB16" s="846"/>
      <c r="AC16" s="846"/>
      <c r="AD16" s="846"/>
      <c r="AE16" s="846"/>
      <c r="AF16" s="846"/>
      <c r="AG16" s="846"/>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c r="BS16" s="149"/>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149"/>
      <c r="CR16" s="149"/>
      <c r="CS16" s="149"/>
      <c r="CT16" s="149"/>
      <c r="CU16" s="149"/>
      <c r="CV16" s="149"/>
      <c r="CW16" s="149"/>
      <c r="CX16" s="149"/>
      <c r="CY16" s="149"/>
      <c r="CZ16" s="149"/>
      <c r="DA16" s="149"/>
      <c r="DB16" s="149"/>
      <c r="DC16" s="149"/>
      <c r="DD16" s="149"/>
      <c r="DE16" s="149"/>
      <c r="DF16" s="149"/>
      <c r="DG16" s="149"/>
      <c r="DH16" s="149"/>
      <c r="DI16" s="149"/>
    </row>
    <row r="17" spans="1:113" ht="15">
      <c r="A17">
        <v>15</v>
      </c>
      <c r="B17" s="361" t="s">
        <v>350</v>
      </c>
      <c r="C17" s="362" t="s">
        <v>351</v>
      </c>
      <c r="D17" s="358">
        <v>1</v>
      </c>
      <c r="E17" s="205">
        <v>0</v>
      </c>
      <c r="F17" s="910">
        <v>0</v>
      </c>
      <c r="G17" s="98">
        <f>SUM(Compute0!$H$11:$H$14)/4</f>
        <v>5.25</v>
      </c>
      <c r="H17" s="98">
        <f>SUM(Compute0!$H$17:$H$20)/4</f>
        <v>19</v>
      </c>
      <c r="I17" s="98">
        <f>SUM(Compute0!$H$23:$H$26)/4</f>
        <v>9.5</v>
      </c>
      <c r="J17" s="244">
        <f t="shared" si="0"/>
        <v>5.25</v>
      </c>
      <c r="K17" s="244">
        <f t="shared" si="1"/>
        <v>0</v>
      </c>
      <c r="L17" s="244">
        <f t="shared" si="2"/>
        <v>0</v>
      </c>
      <c r="M17" s="98">
        <f t="shared" si="3"/>
        <v>5.25</v>
      </c>
      <c r="N17" s="98">
        <f>(M17*Compute4b!AM4)</f>
        <v>4.2</v>
      </c>
      <c r="O17" s="908">
        <f t="shared" si="4"/>
        <v>4</v>
      </c>
      <c r="P17" s="266"/>
      <c r="Q17" s="846"/>
      <c r="R17" s="846"/>
      <c r="S17" s="846"/>
      <c r="T17" s="846"/>
      <c r="U17" s="846"/>
      <c r="V17" s="846"/>
      <c r="W17" s="846"/>
      <c r="X17" s="846"/>
      <c r="Y17" s="846"/>
      <c r="Z17" s="846"/>
      <c r="AA17" s="846"/>
      <c r="AB17" s="846"/>
      <c r="AC17" s="846"/>
      <c r="AD17" s="846"/>
      <c r="AE17" s="846"/>
      <c r="AF17" s="846"/>
      <c r="AG17" s="846"/>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c r="BS17" s="149"/>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149"/>
      <c r="CR17" s="149"/>
      <c r="CS17" s="149"/>
      <c r="CT17" s="149"/>
      <c r="CU17" s="149"/>
      <c r="CV17" s="149"/>
      <c r="CW17" s="149"/>
      <c r="CX17" s="149"/>
      <c r="CY17" s="149"/>
      <c r="CZ17" s="149"/>
      <c r="DA17" s="149"/>
      <c r="DB17" s="149"/>
      <c r="DC17" s="149"/>
      <c r="DD17" s="149"/>
      <c r="DE17" s="149"/>
      <c r="DF17" s="149"/>
      <c r="DG17" s="149"/>
      <c r="DH17" s="149"/>
      <c r="DI17" s="149"/>
    </row>
    <row r="18" spans="1:113" ht="29.25" thickBot="1">
      <c r="A18">
        <v>16</v>
      </c>
      <c r="B18" s="268" t="s">
        <v>716</v>
      </c>
      <c r="C18" s="363" t="s">
        <v>719</v>
      </c>
      <c r="D18" s="909">
        <v>0</v>
      </c>
      <c r="E18" s="205">
        <v>1</v>
      </c>
      <c r="F18" s="910">
        <v>0</v>
      </c>
      <c r="G18" s="98">
        <f>SUM(Compute0!$H$11:$H$14)/4</f>
        <v>5.25</v>
      </c>
      <c r="H18" s="98">
        <f>SUM(Compute0!$H$17:$H$20)/4</f>
        <v>19</v>
      </c>
      <c r="I18" s="98">
        <f>SUM(Compute0!$H$23:$H$26)/4</f>
        <v>9.5</v>
      </c>
      <c r="J18" s="244">
        <f t="shared" si="0"/>
        <v>0</v>
      </c>
      <c r="K18" s="244">
        <f t="shared" si="1"/>
        <v>19</v>
      </c>
      <c r="L18" s="244">
        <f t="shared" si="2"/>
        <v>0</v>
      </c>
      <c r="M18" s="98">
        <f t="shared" si="3"/>
        <v>19</v>
      </c>
      <c r="N18" s="98">
        <f>(M18*Compute4b!AN4)</f>
        <v>17.733333333333331</v>
      </c>
      <c r="O18" s="908">
        <f t="shared" si="4"/>
        <v>18</v>
      </c>
      <c r="Q18" s="846"/>
      <c r="R18" s="846"/>
      <c r="S18" s="846"/>
      <c r="T18" s="846"/>
      <c r="U18" s="846"/>
      <c r="V18" s="846"/>
      <c r="W18" s="846"/>
      <c r="X18" s="846"/>
      <c r="Y18" s="846"/>
      <c r="Z18" s="846"/>
      <c r="AA18" s="846"/>
      <c r="AB18" s="846"/>
      <c r="AC18" s="846"/>
      <c r="AD18" s="846"/>
      <c r="AE18" s="846"/>
      <c r="AF18" s="846"/>
      <c r="AG18" s="846"/>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c r="BS18" s="149"/>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149"/>
      <c r="CR18" s="149"/>
      <c r="CS18" s="149"/>
      <c r="CT18" s="149"/>
      <c r="CU18" s="149"/>
      <c r="CV18" s="149"/>
      <c r="CW18" s="149"/>
      <c r="CX18" s="149"/>
      <c r="CY18" s="149"/>
      <c r="CZ18" s="149"/>
      <c r="DA18" s="149"/>
      <c r="DB18" s="149"/>
      <c r="DC18" s="149"/>
      <c r="DD18" s="149"/>
      <c r="DE18" s="149"/>
      <c r="DF18" s="149"/>
      <c r="DG18" s="149"/>
      <c r="DH18" s="149"/>
      <c r="DI18" s="149"/>
    </row>
    <row r="19" spans="1:113">
      <c r="D19">
        <f>COUNTIF(D3:D18,1)</f>
        <v>10</v>
      </c>
      <c r="E19">
        <f>COUNTIF(E3:E18,1)</f>
        <v>6</v>
      </c>
      <c r="F19">
        <f>COUNTIF(F3:F18,1)</f>
        <v>5</v>
      </c>
    </row>
    <row r="20" spans="1:113">
      <c r="L20" s="2" t="s">
        <v>2008</v>
      </c>
      <c r="N20">
        <v>20</v>
      </c>
    </row>
    <row r="21" spans="1:113">
      <c r="L21" s="2" t="s">
        <v>2009</v>
      </c>
      <c r="N21">
        <f>MIN(N3:N18)</f>
        <v>4.2</v>
      </c>
    </row>
    <row r="22" spans="1:113">
      <c r="L22" s="2" t="s">
        <v>2010</v>
      </c>
      <c r="N22">
        <f>N20-N21</f>
        <v>15.8</v>
      </c>
    </row>
    <row r="24" spans="1:113">
      <c r="A24" s="1699" t="s">
        <v>1170</v>
      </c>
      <c r="B24" s="1699"/>
      <c r="C24" s="1699"/>
      <c r="D24" s="1699"/>
      <c r="E24" s="1699"/>
      <c r="F24" s="1699"/>
      <c r="G24" s="1699"/>
      <c r="H24" s="1699"/>
      <c r="I24" s="1699"/>
      <c r="J24" s="1699"/>
      <c r="K24" s="1699"/>
    </row>
    <row r="25" spans="1:113">
      <c r="A25" s="1699"/>
      <c r="B25" s="1699"/>
      <c r="C25" s="1699"/>
      <c r="D25" s="1699"/>
      <c r="E25" s="1699"/>
      <c r="F25" s="1699"/>
      <c r="G25" s="1699"/>
      <c r="H25" s="1699"/>
      <c r="I25" s="1699"/>
      <c r="J25" s="1699"/>
      <c r="K25" s="1699"/>
    </row>
    <row r="26" spans="1:113" ht="13.5" thickBot="1">
      <c r="A26" s="1689"/>
      <c r="B26" s="1689"/>
      <c r="C26" s="1689"/>
      <c r="D26" s="1689"/>
      <c r="E26" s="1689"/>
      <c r="F26" s="1689"/>
      <c r="G26" s="1689"/>
      <c r="H26" s="1689"/>
      <c r="I26" s="1689"/>
      <c r="J26" s="1689"/>
      <c r="K26" s="1689"/>
    </row>
    <row r="27" spans="1:113" ht="33" customHeight="1" thickBot="1">
      <c r="A27" s="465" t="s">
        <v>455</v>
      </c>
      <c r="B27" s="1722" t="s">
        <v>1119</v>
      </c>
      <c r="C27" s="1722"/>
      <c r="D27" s="1722"/>
      <c r="E27" s="1722"/>
      <c r="F27" s="1722"/>
      <c r="G27" s="1722"/>
      <c r="H27" s="1722"/>
      <c r="I27" s="1722"/>
      <c r="J27" s="1722"/>
      <c r="K27" s="475" t="s">
        <v>1121</v>
      </c>
    </row>
    <row r="28" spans="1:113">
      <c r="A28" s="474" t="s">
        <v>1097</v>
      </c>
      <c r="B28" s="1706" t="s">
        <v>1134</v>
      </c>
      <c r="C28" s="1723"/>
      <c r="D28" s="1723"/>
      <c r="E28" s="1723"/>
      <c r="F28" s="1723"/>
      <c r="G28" s="1723"/>
      <c r="H28" s="1723"/>
      <c r="I28" s="1723"/>
      <c r="J28" s="1723"/>
      <c r="K28" s="474" t="s">
        <v>1129</v>
      </c>
    </row>
    <row r="29" spans="1:113">
      <c r="A29" s="474" t="s">
        <v>1099</v>
      </c>
      <c r="B29" s="1724" t="s">
        <v>1139</v>
      </c>
      <c r="C29" s="1725"/>
      <c r="D29" s="1725"/>
      <c r="E29" s="1725"/>
      <c r="F29" s="1725"/>
      <c r="G29" s="1725"/>
      <c r="H29" s="1725"/>
      <c r="I29" s="1725"/>
      <c r="J29" s="1725"/>
      <c r="K29" s="474" t="s">
        <v>1130</v>
      </c>
    </row>
    <row r="30" spans="1:113">
      <c r="A30" s="474" t="s">
        <v>1101</v>
      </c>
      <c r="B30" s="1720" t="s">
        <v>1948</v>
      </c>
      <c r="C30" s="1721"/>
      <c r="D30" s="1721"/>
      <c r="E30" s="1721"/>
      <c r="F30" s="1721"/>
      <c r="G30" s="1721"/>
      <c r="H30" s="1721"/>
      <c r="I30" s="1721"/>
      <c r="J30" s="1721"/>
      <c r="K30" s="474" t="s">
        <v>1222</v>
      </c>
    </row>
    <row r="31" spans="1:113">
      <c r="A31" s="474" t="s">
        <v>1103</v>
      </c>
      <c r="B31" s="1726" t="s">
        <v>1135</v>
      </c>
      <c r="C31" s="1727"/>
      <c r="D31" s="1727"/>
      <c r="E31" s="1727"/>
      <c r="F31" s="1727"/>
      <c r="G31" s="1727"/>
      <c r="H31" s="1727"/>
      <c r="I31" s="1727"/>
      <c r="J31" s="1727"/>
      <c r="K31" s="474" t="s">
        <v>1131</v>
      </c>
    </row>
    <row r="32" spans="1:113" ht="48.75" customHeight="1">
      <c r="A32" s="474" t="s">
        <v>1107</v>
      </c>
      <c r="B32" s="1720" t="s">
        <v>1949</v>
      </c>
      <c r="C32" s="1721"/>
      <c r="D32" s="1721"/>
      <c r="E32" s="1721"/>
      <c r="F32" s="1721"/>
      <c r="G32" s="1721"/>
      <c r="H32" s="1721"/>
      <c r="I32" s="1721"/>
      <c r="J32" s="1721"/>
      <c r="K32" s="474" t="s">
        <v>1132</v>
      </c>
    </row>
    <row r="33" spans="1:11">
      <c r="A33" s="474" t="s">
        <v>1109</v>
      </c>
      <c r="B33" s="1718" t="s">
        <v>1957</v>
      </c>
      <c r="C33" s="1719"/>
      <c r="D33" s="1719"/>
      <c r="E33" s="1719"/>
      <c r="F33" s="1719"/>
      <c r="G33" s="1719"/>
      <c r="H33" s="1719"/>
      <c r="I33" s="1719"/>
      <c r="J33" s="1719"/>
      <c r="K33" s="474" t="s">
        <v>1133</v>
      </c>
    </row>
    <row r="34" spans="1:11">
      <c r="A34" s="97"/>
      <c r="B34" s="97"/>
      <c r="C34" s="97"/>
      <c r="D34" s="97"/>
      <c r="E34" s="97"/>
      <c r="F34" s="97"/>
      <c r="G34" s="97"/>
      <c r="H34" s="97"/>
      <c r="I34" s="97"/>
      <c r="J34" s="97"/>
      <c r="K34" s="97"/>
    </row>
    <row r="35" spans="1:11">
      <c r="A35" s="97"/>
      <c r="B35" s="97"/>
      <c r="C35" s="97"/>
      <c r="D35" s="97"/>
      <c r="E35" s="97"/>
      <c r="F35" s="97"/>
      <c r="G35" s="97"/>
      <c r="H35" s="97"/>
      <c r="I35" s="97"/>
      <c r="J35" s="97"/>
      <c r="K35" s="97"/>
    </row>
    <row r="36" spans="1:11">
      <c r="A36" s="97"/>
      <c r="B36" s="97"/>
      <c r="C36" s="97"/>
      <c r="D36" s="97"/>
      <c r="E36" s="97"/>
      <c r="F36" s="97"/>
      <c r="G36" s="97"/>
      <c r="H36" s="97"/>
      <c r="I36" s="97"/>
      <c r="J36" s="97"/>
      <c r="K36" s="97"/>
    </row>
    <row r="37" spans="1:11">
      <c r="A37" s="97"/>
      <c r="B37" s="97"/>
      <c r="C37" s="97"/>
      <c r="D37" s="97"/>
      <c r="E37" s="97"/>
      <c r="F37" s="97"/>
      <c r="G37" s="97"/>
      <c r="H37" s="97"/>
      <c r="I37" s="97"/>
      <c r="J37" s="97"/>
      <c r="K37" s="97"/>
    </row>
    <row r="38" spans="1:11">
      <c r="A38" s="97"/>
      <c r="B38" s="97"/>
      <c r="C38" s="97"/>
      <c r="D38" s="97"/>
      <c r="E38" s="97"/>
      <c r="F38" s="97"/>
      <c r="G38" s="97"/>
      <c r="H38" s="97"/>
      <c r="I38" s="97"/>
      <c r="J38" s="97"/>
      <c r="K38" s="97"/>
    </row>
    <row r="39" spans="1:11">
      <c r="A39" s="97"/>
      <c r="B39" s="97"/>
      <c r="C39" s="97"/>
      <c r="D39" s="97"/>
      <c r="E39" s="97"/>
      <c r="F39" s="97"/>
      <c r="G39" s="97"/>
      <c r="H39" s="97"/>
      <c r="I39" s="97"/>
      <c r="J39" s="97"/>
      <c r="K39" s="97"/>
    </row>
    <row r="40" spans="1:11">
      <c r="A40" s="97"/>
      <c r="B40" s="97"/>
      <c r="C40" s="97"/>
      <c r="D40" s="97"/>
      <c r="E40" s="97"/>
      <c r="F40" s="97"/>
      <c r="G40" s="97"/>
      <c r="H40" s="97"/>
      <c r="I40" s="97"/>
      <c r="J40" s="97"/>
      <c r="K40" s="97"/>
    </row>
    <row r="41" spans="1:11">
      <c r="A41" s="97"/>
      <c r="B41" s="97"/>
      <c r="C41" s="97"/>
      <c r="D41" s="97"/>
      <c r="E41" s="97"/>
      <c r="F41" s="97"/>
      <c r="G41" s="97"/>
      <c r="H41" s="97"/>
      <c r="I41" s="97"/>
      <c r="J41" s="97"/>
      <c r="K41" s="97"/>
    </row>
  </sheetData>
  <customSheetViews>
    <customSheetView guid="{0E0D9003-12DF-4E33-969D-E7E93BBD195D}" showPageBreaks="1">
      <selection activeCell="N3" sqref="N3"/>
      <pageMargins left="0.7" right="0.7" top="0.75" bottom="0.75" header="0.3" footer="0.3"/>
      <pageSetup paperSize="9" scale="70" orientation="landscape"/>
    </customSheetView>
  </customSheetViews>
  <mergeCells count="8">
    <mergeCell ref="A24:K26"/>
    <mergeCell ref="B33:J33"/>
    <mergeCell ref="B30:J30"/>
    <mergeCell ref="B27:J27"/>
    <mergeCell ref="B28:J28"/>
    <mergeCell ref="B29:J29"/>
    <mergeCell ref="B31:J31"/>
    <mergeCell ref="B32:J32"/>
  </mergeCells>
  <pageMargins left="0.70866141732283472" right="0.70866141732283472" top="0.74803149606299213" bottom="0.74803149606299213" header="0.31496062992125984" footer="0.31496062992125984"/>
  <pageSetup paperSize="9" scale="70"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AV136"/>
  <sheetViews>
    <sheetView topLeftCell="AO1" zoomScale="90" zoomScaleNormal="90" zoomScalePageLayoutView="90" workbookViewId="0">
      <pane ySplit="3" topLeftCell="A4" activePane="bottomLeft" state="frozen"/>
      <selection activeCell="H45" sqref="H45"/>
      <selection pane="bottomLeft" activeCell="AU1" sqref="AU1"/>
    </sheetView>
  </sheetViews>
  <sheetFormatPr baseColWidth="10" defaultRowHeight="12.75"/>
  <cols>
    <col min="2" max="2" width="46.42578125" customWidth="1"/>
    <col min="3" max="3" width="20.85546875" customWidth="1"/>
    <col min="6" max="6" width="11.42578125" customWidth="1"/>
  </cols>
  <sheetData>
    <row r="1" spans="1:48" ht="15.75" thickBot="1">
      <c r="A1" s="467" t="s">
        <v>1078</v>
      </c>
      <c r="B1" s="285"/>
      <c r="C1" s="285"/>
      <c r="D1" s="207"/>
      <c r="E1" s="207"/>
      <c r="F1" s="207">
        <f>SUBTOTAL(9,G1:T1)</f>
        <v>48</v>
      </c>
      <c r="G1" s="355">
        <f t="shared" ref="G1:AH1" si="0">SUM(G5:G124)</f>
        <v>1</v>
      </c>
      <c r="H1" s="355">
        <f t="shared" si="0"/>
        <v>6</v>
      </c>
      <c r="I1" s="355">
        <f t="shared" si="0"/>
        <v>3</v>
      </c>
      <c r="J1" s="355">
        <f t="shared" si="0"/>
        <v>3</v>
      </c>
      <c r="K1" s="355">
        <f t="shared" si="0"/>
        <v>5</v>
      </c>
      <c r="L1" s="355">
        <f t="shared" si="0"/>
        <v>1</v>
      </c>
      <c r="M1" s="355">
        <f t="shared" si="0"/>
        <v>4</v>
      </c>
      <c r="N1" s="355">
        <f t="shared" si="0"/>
        <v>9</v>
      </c>
      <c r="O1" s="355">
        <f t="shared" si="0"/>
        <v>4</v>
      </c>
      <c r="P1" s="355">
        <f t="shared" si="0"/>
        <v>4</v>
      </c>
      <c r="Q1" s="355">
        <f t="shared" si="0"/>
        <v>2</v>
      </c>
      <c r="R1" s="355">
        <f t="shared" si="0"/>
        <v>1</v>
      </c>
      <c r="S1" s="355">
        <f t="shared" si="0"/>
        <v>2</v>
      </c>
      <c r="T1" s="355">
        <f t="shared" si="0"/>
        <v>3</v>
      </c>
      <c r="U1" s="259">
        <f t="shared" si="0"/>
        <v>1</v>
      </c>
      <c r="V1" s="259">
        <f t="shared" si="0"/>
        <v>5</v>
      </c>
      <c r="W1" s="259">
        <f t="shared" si="0"/>
        <v>2</v>
      </c>
      <c r="X1" s="259">
        <f t="shared" si="0"/>
        <v>2</v>
      </c>
      <c r="Y1" s="259">
        <f t="shared" si="0"/>
        <v>4</v>
      </c>
      <c r="Z1" s="259">
        <f t="shared" si="0"/>
        <v>0</v>
      </c>
      <c r="AA1" s="259">
        <f t="shared" si="0"/>
        <v>3</v>
      </c>
      <c r="AB1" s="259">
        <f t="shared" si="0"/>
        <v>7</v>
      </c>
      <c r="AC1" s="259">
        <f t="shared" si="0"/>
        <v>1</v>
      </c>
      <c r="AD1" s="259">
        <f t="shared" si="0"/>
        <v>1</v>
      </c>
      <c r="AE1" s="259">
        <f t="shared" si="0"/>
        <v>1</v>
      </c>
      <c r="AF1" s="259">
        <f t="shared" si="0"/>
        <v>1</v>
      </c>
      <c r="AG1" s="259">
        <f t="shared" si="0"/>
        <v>2</v>
      </c>
      <c r="AH1" s="259">
        <f t="shared" si="0"/>
        <v>0</v>
      </c>
      <c r="AI1" s="259">
        <f>IFERROR(SUM(AI5:AI124)/U1,0)</f>
        <v>3</v>
      </c>
      <c r="AJ1" s="259">
        <f t="shared" ref="AJ1:AV1" si="1">IFERROR(SUM(AJ5:AJ124)/V1,0)</f>
        <v>2.2000000000000002</v>
      </c>
      <c r="AK1" s="259">
        <f t="shared" si="1"/>
        <v>3</v>
      </c>
      <c r="AL1" s="259">
        <f t="shared" si="1"/>
        <v>1.5</v>
      </c>
      <c r="AM1" s="259">
        <f t="shared" si="1"/>
        <v>3</v>
      </c>
      <c r="AN1" s="259">
        <f t="shared" si="1"/>
        <v>0</v>
      </c>
      <c r="AO1" s="259">
        <f t="shared" si="1"/>
        <v>4</v>
      </c>
      <c r="AP1" s="259">
        <f t="shared" si="1"/>
        <v>2.4285714285714284</v>
      </c>
      <c r="AQ1" s="259">
        <f t="shared" si="1"/>
        <v>2</v>
      </c>
      <c r="AR1" s="259">
        <f t="shared" si="1"/>
        <v>1</v>
      </c>
      <c r="AS1" s="259">
        <f t="shared" si="1"/>
        <v>1</v>
      </c>
      <c r="AT1" s="259">
        <f t="shared" si="1"/>
        <v>3</v>
      </c>
      <c r="AU1" s="259">
        <f t="shared" si="1"/>
        <v>2</v>
      </c>
      <c r="AV1" s="259">
        <f t="shared" si="1"/>
        <v>0</v>
      </c>
    </row>
    <row r="2" spans="1:48" ht="15.75" thickBot="1">
      <c r="A2" s="285" t="s">
        <v>614</v>
      </c>
      <c r="B2" s="285"/>
      <c r="C2" s="285"/>
      <c r="D2" s="207"/>
      <c r="E2" s="207"/>
      <c r="F2" s="207"/>
      <c r="G2" s="476" t="s">
        <v>1142</v>
      </c>
      <c r="H2" s="209"/>
      <c r="I2" s="209"/>
      <c r="J2" s="209"/>
      <c r="K2" s="209"/>
      <c r="L2" s="209"/>
      <c r="M2" s="209"/>
      <c r="N2" s="209"/>
      <c r="O2" s="209"/>
      <c r="P2" s="209"/>
      <c r="Q2" s="209"/>
      <c r="R2" s="209"/>
      <c r="S2" s="209"/>
      <c r="T2" s="209"/>
      <c r="U2" s="547" t="s">
        <v>1193</v>
      </c>
      <c r="V2" s="209"/>
      <c r="W2" s="209"/>
      <c r="X2" s="209"/>
      <c r="Y2" s="209"/>
      <c r="Z2" s="209"/>
      <c r="AA2" s="209"/>
      <c r="AB2" s="209"/>
      <c r="AC2" s="209"/>
      <c r="AD2" s="209"/>
      <c r="AE2" s="209"/>
      <c r="AF2" s="209"/>
      <c r="AG2" s="209"/>
      <c r="AH2" s="209"/>
      <c r="AI2" s="209" t="s">
        <v>558</v>
      </c>
      <c r="AJ2" s="209"/>
      <c r="AK2" s="209"/>
      <c r="AL2" s="209"/>
      <c r="AM2" s="209"/>
      <c r="AN2" s="209"/>
      <c r="AO2" s="209"/>
      <c r="AP2" s="209"/>
      <c r="AQ2" s="209"/>
      <c r="AR2" s="209"/>
      <c r="AS2" s="209"/>
      <c r="AT2" s="209"/>
      <c r="AU2" s="209"/>
      <c r="AV2" s="209"/>
    </row>
    <row r="3" spans="1:48" ht="15.75" thickBot="1">
      <c r="A3" s="207"/>
      <c r="B3" s="207"/>
      <c r="C3" s="207"/>
      <c r="D3" s="207"/>
      <c r="E3" s="207"/>
      <c r="F3" s="207"/>
      <c r="G3" s="696" t="s">
        <v>295</v>
      </c>
      <c r="H3" s="696" t="s">
        <v>358</v>
      </c>
      <c r="I3" s="696" t="s">
        <v>1544</v>
      </c>
      <c r="J3" s="696" t="s">
        <v>1546</v>
      </c>
      <c r="K3" s="696" t="s">
        <v>281</v>
      </c>
      <c r="L3" s="696" t="s">
        <v>712</v>
      </c>
      <c r="M3" s="696" t="s">
        <v>296</v>
      </c>
      <c r="N3" s="696" t="s">
        <v>1549</v>
      </c>
      <c r="O3" s="696" t="s">
        <v>380</v>
      </c>
      <c r="P3" s="696" t="s">
        <v>286</v>
      </c>
      <c r="Q3" s="696" t="s">
        <v>283</v>
      </c>
      <c r="R3" s="696" t="s">
        <v>282</v>
      </c>
      <c r="S3" s="696" t="s">
        <v>710</v>
      </c>
      <c r="T3" s="696" t="s">
        <v>1545</v>
      </c>
      <c r="U3" s="696" t="s">
        <v>295</v>
      </c>
      <c r="V3" s="696" t="s">
        <v>358</v>
      </c>
      <c r="W3" s="696" t="s">
        <v>1544</v>
      </c>
      <c r="X3" s="696" t="s">
        <v>1546</v>
      </c>
      <c r="Y3" s="696" t="s">
        <v>281</v>
      </c>
      <c r="Z3" s="696" t="s">
        <v>712</v>
      </c>
      <c r="AA3" s="696" t="s">
        <v>296</v>
      </c>
      <c r="AB3" s="696" t="s">
        <v>1549</v>
      </c>
      <c r="AC3" s="696" t="s">
        <v>380</v>
      </c>
      <c r="AD3" s="696" t="s">
        <v>286</v>
      </c>
      <c r="AE3" s="696" t="s">
        <v>283</v>
      </c>
      <c r="AF3" s="696" t="s">
        <v>282</v>
      </c>
      <c r="AG3" s="696" t="s">
        <v>710</v>
      </c>
      <c r="AH3" s="696" t="s">
        <v>1545</v>
      </c>
      <c r="AI3" s="696" t="s">
        <v>295</v>
      </c>
      <c r="AJ3" s="696" t="s">
        <v>358</v>
      </c>
      <c r="AK3" s="696" t="s">
        <v>1544</v>
      </c>
      <c r="AL3" s="696" t="s">
        <v>1546</v>
      </c>
      <c r="AM3" s="696" t="s">
        <v>281</v>
      </c>
      <c r="AN3" s="696" t="s">
        <v>712</v>
      </c>
      <c r="AO3" s="696" t="s">
        <v>296</v>
      </c>
      <c r="AP3" s="696" t="s">
        <v>1549</v>
      </c>
      <c r="AQ3" s="696" t="s">
        <v>380</v>
      </c>
      <c r="AR3" s="696" t="s">
        <v>286</v>
      </c>
      <c r="AS3" s="696" t="s">
        <v>283</v>
      </c>
      <c r="AT3" s="696" t="s">
        <v>282</v>
      </c>
      <c r="AU3" s="696" t="s">
        <v>710</v>
      </c>
      <c r="AV3" s="696" t="s">
        <v>1545</v>
      </c>
    </row>
    <row r="4" spans="1:48" ht="15.75" thickBot="1">
      <c r="A4" s="207" t="s">
        <v>560</v>
      </c>
      <c r="B4" s="207"/>
      <c r="C4" s="207"/>
      <c r="D4" s="207" t="s">
        <v>458</v>
      </c>
      <c r="E4" s="207" t="s">
        <v>459</v>
      </c>
      <c r="F4" s="207" t="s">
        <v>561</v>
      </c>
      <c r="G4" s="212">
        <v>3</v>
      </c>
      <c r="H4" s="212">
        <v>4</v>
      </c>
      <c r="I4" s="212">
        <v>5</v>
      </c>
      <c r="J4" s="212">
        <v>6</v>
      </c>
      <c r="K4" s="212">
        <v>7</v>
      </c>
      <c r="L4" s="212">
        <v>8</v>
      </c>
      <c r="M4" s="212">
        <v>9</v>
      </c>
      <c r="N4" s="212">
        <v>10</v>
      </c>
      <c r="O4" s="212">
        <v>11</v>
      </c>
      <c r="P4" s="212">
        <v>12</v>
      </c>
      <c r="Q4" s="212">
        <v>13</v>
      </c>
      <c r="R4" s="212">
        <v>14</v>
      </c>
      <c r="S4" s="212">
        <v>15</v>
      </c>
      <c r="T4" s="212">
        <v>16</v>
      </c>
      <c r="U4" s="212"/>
      <c r="V4" s="212"/>
      <c r="W4" s="212"/>
      <c r="X4" s="212"/>
      <c r="Y4" s="212"/>
      <c r="Z4" s="212"/>
      <c r="AA4" s="212"/>
      <c r="AB4" s="212"/>
      <c r="AC4" s="212"/>
      <c r="AD4" s="212"/>
      <c r="AE4" s="212"/>
      <c r="AF4" s="212"/>
      <c r="AG4" s="212"/>
      <c r="AH4" s="212"/>
      <c r="AI4" s="212">
        <v>3</v>
      </c>
      <c r="AJ4" s="212">
        <v>4</v>
      </c>
      <c r="AK4" s="212">
        <v>5</v>
      </c>
      <c r="AL4" s="212">
        <v>6</v>
      </c>
      <c r="AM4" s="212">
        <v>7</v>
      </c>
      <c r="AN4" s="212">
        <v>8</v>
      </c>
      <c r="AO4" s="212">
        <v>9</v>
      </c>
      <c r="AP4" s="212">
        <v>10</v>
      </c>
      <c r="AQ4" s="212">
        <v>11</v>
      </c>
      <c r="AR4" s="212">
        <v>12</v>
      </c>
      <c r="AS4" s="212">
        <v>13</v>
      </c>
      <c r="AT4" s="212">
        <v>14</v>
      </c>
      <c r="AU4" s="212">
        <v>15</v>
      </c>
      <c r="AV4" s="212">
        <v>16</v>
      </c>
    </row>
    <row r="5" spans="1:48" ht="19.5" thickBot="1">
      <c r="A5" s="217">
        <f>Compute1!A5</f>
        <v>5</v>
      </c>
      <c r="B5" s="217" t="str">
        <f>'2_Maturité'!B5</f>
        <v>POLITIQUE DE LA SECURITE DE L'INFORMATION</v>
      </c>
      <c r="C5" s="217">
        <f>'2_Maturité'!G5</f>
        <v>0</v>
      </c>
      <c r="D5" s="207">
        <f>'2_Maturité'!H5</f>
        <v>0</v>
      </c>
      <c r="E5" s="207">
        <f>'2_Maturité'!I5</f>
        <v>0</v>
      </c>
      <c r="F5" s="218" t="str">
        <f>LEFT(E5,1)</f>
        <v>0</v>
      </c>
      <c r="G5" s="680">
        <v>0</v>
      </c>
      <c r="H5" s="681">
        <v>0</v>
      </c>
      <c r="I5" s="681">
        <v>0</v>
      </c>
      <c r="J5" s="681">
        <v>0</v>
      </c>
      <c r="K5" s="681">
        <v>0</v>
      </c>
      <c r="L5" s="681">
        <v>0</v>
      </c>
      <c r="M5" s="681">
        <v>0</v>
      </c>
      <c r="N5" s="681">
        <v>0</v>
      </c>
      <c r="O5" s="681">
        <v>0</v>
      </c>
      <c r="P5" s="681">
        <v>0</v>
      </c>
      <c r="Q5" s="681">
        <v>0</v>
      </c>
      <c r="R5" s="681">
        <v>0</v>
      </c>
      <c r="S5" s="681">
        <v>0</v>
      </c>
      <c r="T5" s="679">
        <v>0</v>
      </c>
      <c r="U5" s="706">
        <f t="shared" ref="U5:U21" si="2">G5*$D5</f>
        <v>0</v>
      </c>
      <c r="V5" s="545">
        <f t="shared" ref="V5:V21" si="3">H5*$D5</f>
        <v>0</v>
      </c>
      <c r="W5" s="545">
        <f t="shared" ref="W5:W21" si="4">I5*$D5</f>
        <v>0</v>
      </c>
      <c r="X5" s="545">
        <f t="shared" ref="X5:X21" si="5">J5*$D5</f>
        <v>0</v>
      </c>
      <c r="Y5" s="545">
        <f t="shared" ref="Y5:Y21" si="6">K5*$D5</f>
        <v>0</v>
      </c>
      <c r="Z5" s="545">
        <f t="shared" ref="Z5:Z21" si="7">L5*$D5</f>
        <v>0</v>
      </c>
      <c r="AA5" s="545">
        <f t="shared" ref="AA5:AA21" si="8">M5*$D5</f>
        <v>0</v>
      </c>
      <c r="AB5" s="545">
        <f t="shared" ref="AB5:AB21" si="9">N5*$D5</f>
        <v>0</v>
      </c>
      <c r="AC5" s="545">
        <f t="shared" ref="AC5:AC21" si="10">O5*$D5</f>
        <v>0</v>
      </c>
      <c r="AD5" s="545">
        <f t="shared" ref="AD5:AD21" si="11">P5*$D5</f>
        <v>0</v>
      </c>
      <c r="AE5" s="545">
        <f t="shared" ref="AE5:AE21" si="12">Q5*$D5</f>
        <v>0</v>
      </c>
      <c r="AF5" s="545">
        <f t="shared" ref="AF5:AF21" si="13">R5*$D5</f>
        <v>0</v>
      </c>
      <c r="AG5" s="545">
        <f t="shared" ref="AG5:AG21" si="14">S5*$D5</f>
        <v>0</v>
      </c>
      <c r="AH5" s="545">
        <f t="shared" ref="AH5:AH21" si="15">T5*$D5</f>
        <v>0</v>
      </c>
      <c r="AI5" s="546">
        <f t="shared" ref="AI5:AI21" si="16">U5*$F5</f>
        <v>0</v>
      </c>
      <c r="AJ5" s="287">
        <f t="shared" ref="AJ5:AJ21" si="17">V5*$F5</f>
        <v>0</v>
      </c>
      <c r="AK5" s="287">
        <f t="shared" ref="AK5:AK21" si="18">W5*$F5</f>
        <v>0</v>
      </c>
      <c r="AL5" s="287">
        <f t="shared" ref="AL5:AL21" si="19">X5*$F5</f>
        <v>0</v>
      </c>
      <c r="AM5" s="287">
        <f t="shared" ref="AM5:AM21" si="20">Y5*$F5</f>
        <v>0</v>
      </c>
      <c r="AN5" s="287">
        <f t="shared" ref="AN5:AN21" si="21">Z5*$F5</f>
        <v>0</v>
      </c>
      <c r="AO5" s="287">
        <f t="shared" ref="AO5:AO21" si="22">AA5*$F5</f>
        <v>0</v>
      </c>
      <c r="AP5" s="287">
        <f t="shared" ref="AP5:AP21" si="23">AB5*$F5</f>
        <v>0</v>
      </c>
      <c r="AQ5" s="287">
        <f t="shared" ref="AQ5:AQ21" si="24">AC5*$F5</f>
        <v>0</v>
      </c>
      <c r="AR5" s="287">
        <f t="shared" ref="AR5:AR21" si="25">AD5*$F5</f>
        <v>0</v>
      </c>
      <c r="AS5" s="287">
        <f t="shared" ref="AS5:AS21" si="26">AE5*$F5</f>
        <v>0</v>
      </c>
      <c r="AT5" s="287">
        <f t="shared" ref="AT5:AT21" si="27">AF5*$F5</f>
        <v>0</v>
      </c>
      <c r="AU5" s="287">
        <f t="shared" ref="AU5:AU21" si="28">AG5*$F5</f>
        <v>0</v>
      </c>
      <c r="AV5" s="287">
        <f t="shared" ref="AV5:AV21" si="29">AH5*$F5</f>
        <v>0</v>
      </c>
    </row>
    <row r="6" spans="1:48" ht="19.5" thickBot="1">
      <c r="A6" s="217" t="str">
        <f>Compute1!A6</f>
        <v>5.1</v>
      </c>
      <c r="B6" s="217" t="str">
        <f>'2_Maturité'!B6</f>
        <v>Politique de sécurité de l'information</v>
      </c>
      <c r="C6" s="217" t="str">
        <f>'2_Maturité'!G6</f>
        <v>GOUV</v>
      </c>
      <c r="D6" s="207">
        <f>'2_Maturité'!H6</f>
        <v>1</v>
      </c>
      <c r="E6" s="207" t="str">
        <f>'2_Maturité'!I6</f>
        <v>3: Défini</v>
      </c>
      <c r="F6" s="218" t="str">
        <f t="shared" ref="F6:F69" si="30">LEFT(E6,1)</f>
        <v>3</v>
      </c>
      <c r="G6" s="697">
        <v>1</v>
      </c>
      <c r="H6" s="698">
        <v>0</v>
      </c>
      <c r="I6" s="698">
        <v>0</v>
      </c>
      <c r="J6" s="698">
        <v>0</v>
      </c>
      <c r="K6" s="698">
        <v>0</v>
      </c>
      <c r="L6" s="698">
        <v>0</v>
      </c>
      <c r="M6" s="698">
        <v>0</v>
      </c>
      <c r="N6" s="698">
        <v>0</v>
      </c>
      <c r="O6" s="698">
        <v>0</v>
      </c>
      <c r="P6" s="698">
        <v>0</v>
      </c>
      <c r="Q6" s="698">
        <v>0</v>
      </c>
      <c r="R6" s="698">
        <v>0</v>
      </c>
      <c r="S6" s="698">
        <v>0</v>
      </c>
      <c r="T6" s="699">
        <v>0</v>
      </c>
      <c r="U6" s="706">
        <f t="shared" si="2"/>
        <v>1</v>
      </c>
      <c r="V6" s="545">
        <f t="shared" si="3"/>
        <v>0</v>
      </c>
      <c r="W6" s="545">
        <f t="shared" si="4"/>
        <v>0</v>
      </c>
      <c r="X6" s="545">
        <f t="shared" si="5"/>
        <v>0</v>
      </c>
      <c r="Y6" s="545">
        <f t="shared" si="6"/>
        <v>0</v>
      </c>
      <c r="Z6" s="545">
        <f t="shared" si="7"/>
        <v>0</v>
      </c>
      <c r="AA6" s="545">
        <f t="shared" si="8"/>
        <v>0</v>
      </c>
      <c r="AB6" s="545">
        <f t="shared" si="9"/>
        <v>0</v>
      </c>
      <c r="AC6" s="545">
        <f t="shared" si="10"/>
        <v>0</v>
      </c>
      <c r="AD6" s="545">
        <f t="shared" si="11"/>
        <v>0</v>
      </c>
      <c r="AE6" s="545">
        <f t="shared" si="12"/>
        <v>0</v>
      </c>
      <c r="AF6" s="545">
        <f t="shared" si="13"/>
        <v>0</v>
      </c>
      <c r="AG6" s="545">
        <f t="shared" si="14"/>
        <v>0</v>
      </c>
      <c r="AH6" s="545">
        <f t="shared" si="15"/>
        <v>0</v>
      </c>
      <c r="AI6" s="546">
        <f t="shared" si="16"/>
        <v>3</v>
      </c>
      <c r="AJ6" s="287">
        <f t="shared" si="17"/>
        <v>0</v>
      </c>
      <c r="AK6" s="287">
        <f t="shared" si="18"/>
        <v>0</v>
      </c>
      <c r="AL6" s="287">
        <f t="shared" si="19"/>
        <v>0</v>
      </c>
      <c r="AM6" s="287">
        <f t="shared" si="20"/>
        <v>0</v>
      </c>
      <c r="AN6" s="287">
        <f t="shared" si="21"/>
        <v>0</v>
      </c>
      <c r="AO6" s="287">
        <f t="shared" si="22"/>
        <v>0</v>
      </c>
      <c r="AP6" s="287">
        <f t="shared" si="23"/>
        <v>0</v>
      </c>
      <c r="AQ6" s="287">
        <f t="shared" si="24"/>
        <v>0</v>
      </c>
      <c r="AR6" s="287">
        <f t="shared" si="25"/>
        <v>0</v>
      </c>
      <c r="AS6" s="287">
        <f t="shared" si="26"/>
        <v>0</v>
      </c>
      <c r="AT6" s="287">
        <f t="shared" si="27"/>
        <v>0</v>
      </c>
      <c r="AU6" s="287">
        <f t="shared" si="28"/>
        <v>0</v>
      </c>
      <c r="AV6" s="287">
        <f t="shared" si="29"/>
        <v>0</v>
      </c>
    </row>
    <row r="7" spans="1:48" ht="19.5" thickBot="1">
      <c r="A7" s="217" t="str">
        <f>Compute1!A7</f>
        <v>5.1.a</v>
      </c>
      <c r="B7" s="217">
        <f>'2_Maturité'!B7</f>
        <v>0</v>
      </c>
      <c r="C7" s="217" t="str">
        <f>'2_Maturité'!G7</f>
        <v>GOUV</v>
      </c>
      <c r="D7" s="207">
        <f>'2_Maturité'!H7</f>
        <v>0</v>
      </c>
      <c r="E7" s="207">
        <f>'2_Maturité'!I7</f>
        <v>0</v>
      </c>
      <c r="F7" s="218" t="str">
        <f t="shared" si="30"/>
        <v>0</v>
      </c>
      <c r="G7" s="697">
        <v>0</v>
      </c>
      <c r="H7" s="698">
        <v>0</v>
      </c>
      <c r="I7" s="698">
        <v>0</v>
      </c>
      <c r="J7" s="698">
        <v>0</v>
      </c>
      <c r="K7" s="698">
        <v>0</v>
      </c>
      <c r="L7" s="698">
        <v>0</v>
      </c>
      <c r="M7" s="698">
        <v>0</v>
      </c>
      <c r="N7" s="698">
        <v>0</v>
      </c>
      <c r="O7" s="698">
        <v>0</v>
      </c>
      <c r="P7" s="698">
        <v>0</v>
      </c>
      <c r="Q7" s="698">
        <v>0</v>
      </c>
      <c r="R7" s="698">
        <v>0</v>
      </c>
      <c r="S7" s="698">
        <v>0</v>
      </c>
      <c r="T7" s="699">
        <v>0</v>
      </c>
      <c r="U7" s="706">
        <f t="shared" si="2"/>
        <v>0</v>
      </c>
      <c r="V7" s="545">
        <f t="shared" si="3"/>
        <v>0</v>
      </c>
      <c r="W7" s="545">
        <f t="shared" si="4"/>
        <v>0</v>
      </c>
      <c r="X7" s="545">
        <f t="shared" si="5"/>
        <v>0</v>
      </c>
      <c r="Y7" s="545">
        <f t="shared" si="6"/>
        <v>0</v>
      </c>
      <c r="Z7" s="545">
        <f t="shared" si="7"/>
        <v>0</v>
      </c>
      <c r="AA7" s="545">
        <f t="shared" si="8"/>
        <v>0</v>
      </c>
      <c r="AB7" s="545">
        <f t="shared" si="9"/>
        <v>0</v>
      </c>
      <c r="AC7" s="545">
        <f t="shared" si="10"/>
        <v>0</v>
      </c>
      <c r="AD7" s="545">
        <f t="shared" si="11"/>
        <v>0</v>
      </c>
      <c r="AE7" s="545">
        <f t="shared" si="12"/>
        <v>0</v>
      </c>
      <c r="AF7" s="545">
        <f t="shared" si="13"/>
        <v>0</v>
      </c>
      <c r="AG7" s="545">
        <f t="shared" si="14"/>
        <v>0</v>
      </c>
      <c r="AH7" s="545">
        <f t="shared" si="15"/>
        <v>0</v>
      </c>
      <c r="AI7" s="546">
        <f t="shared" si="16"/>
        <v>0</v>
      </c>
      <c r="AJ7" s="287">
        <f t="shared" si="17"/>
        <v>0</v>
      </c>
      <c r="AK7" s="287">
        <f t="shared" si="18"/>
        <v>0</v>
      </c>
      <c r="AL7" s="287">
        <f t="shared" si="19"/>
        <v>0</v>
      </c>
      <c r="AM7" s="287">
        <f t="shared" si="20"/>
        <v>0</v>
      </c>
      <c r="AN7" s="287">
        <f t="shared" si="21"/>
        <v>0</v>
      </c>
      <c r="AO7" s="287">
        <f t="shared" si="22"/>
        <v>0</v>
      </c>
      <c r="AP7" s="287">
        <f t="shared" si="23"/>
        <v>0</v>
      </c>
      <c r="AQ7" s="287">
        <f t="shared" si="24"/>
        <v>0</v>
      </c>
      <c r="AR7" s="287">
        <f t="shared" si="25"/>
        <v>0</v>
      </c>
      <c r="AS7" s="287">
        <f t="shared" si="26"/>
        <v>0</v>
      </c>
      <c r="AT7" s="287">
        <f t="shared" si="27"/>
        <v>0</v>
      </c>
      <c r="AU7" s="287">
        <f t="shared" si="28"/>
        <v>0</v>
      </c>
      <c r="AV7" s="287">
        <f t="shared" si="29"/>
        <v>0</v>
      </c>
    </row>
    <row r="8" spans="1:48" ht="19.5" thickBot="1">
      <c r="A8" s="217" t="str">
        <f>Compute1!A8</f>
        <v>5.1.b</v>
      </c>
      <c r="B8" s="217">
        <f>'2_Maturité'!B8</f>
        <v>0</v>
      </c>
      <c r="C8" s="217" t="str">
        <f>'2_Maturité'!G8</f>
        <v>GOUV</v>
      </c>
      <c r="D8" s="207">
        <f>'2_Maturité'!H8</f>
        <v>0</v>
      </c>
      <c r="E8" s="207">
        <f>'2_Maturité'!I8</f>
        <v>0</v>
      </c>
      <c r="F8" s="218" t="str">
        <f t="shared" si="30"/>
        <v>0</v>
      </c>
      <c r="G8" s="697">
        <v>0</v>
      </c>
      <c r="H8" s="698">
        <v>0</v>
      </c>
      <c r="I8" s="698">
        <v>0</v>
      </c>
      <c r="J8" s="698">
        <v>0</v>
      </c>
      <c r="K8" s="698">
        <v>0</v>
      </c>
      <c r="L8" s="698">
        <v>0</v>
      </c>
      <c r="M8" s="698">
        <v>0</v>
      </c>
      <c r="N8" s="698">
        <v>0</v>
      </c>
      <c r="O8" s="698">
        <v>0</v>
      </c>
      <c r="P8" s="698">
        <v>0</v>
      </c>
      <c r="Q8" s="698">
        <v>0</v>
      </c>
      <c r="R8" s="698">
        <v>0</v>
      </c>
      <c r="S8" s="698">
        <v>0</v>
      </c>
      <c r="T8" s="699">
        <v>0</v>
      </c>
      <c r="U8" s="706">
        <f t="shared" si="2"/>
        <v>0</v>
      </c>
      <c r="V8" s="545">
        <f t="shared" si="3"/>
        <v>0</v>
      </c>
      <c r="W8" s="545">
        <f t="shared" si="4"/>
        <v>0</v>
      </c>
      <c r="X8" s="545">
        <f t="shared" si="5"/>
        <v>0</v>
      </c>
      <c r="Y8" s="545">
        <f t="shared" si="6"/>
        <v>0</v>
      </c>
      <c r="Z8" s="545">
        <f t="shared" si="7"/>
        <v>0</v>
      </c>
      <c r="AA8" s="545">
        <f t="shared" si="8"/>
        <v>0</v>
      </c>
      <c r="AB8" s="545">
        <f t="shared" si="9"/>
        <v>0</v>
      </c>
      <c r="AC8" s="545">
        <f t="shared" si="10"/>
        <v>0</v>
      </c>
      <c r="AD8" s="545">
        <f t="shared" si="11"/>
        <v>0</v>
      </c>
      <c r="AE8" s="545">
        <f t="shared" si="12"/>
        <v>0</v>
      </c>
      <c r="AF8" s="545">
        <f t="shared" si="13"/>
        <v>0</v>
      </c>
      <c r="AG8" s="545">
        <f t="shared" si="14"/>
        <v>0</v>
      </c>
      <c r="AH8" s="545">
        <f t="shared" si="15"/>
        <v>0</v>
      </c>
      <c r="AI8" s="546">
        <f t="shared" si="16"/>
        <v>0</v>
      </c>
      <c r="AJ8" s="287">
        <f t="shared" si="17"/>
        <v>0</v>
      </c>
      <c r="AK8" s="287">
        <f t="shared" si="18"/>
        <v>0</v>
      </c>
      <c r="AL8" s="287">
        <f t="shared" si="19"/>
        <v>0</v>
      </c>
      <c r="AM8" s="287">
        <f t="shared" si="20"/>
        <v>0</v>
      </c>
      <c r="AN8" s="287">
        <f t="shared" si="21"/>
        <v>0</v>
      </c>
      <c r="AO8" s="287">
        <f t="shared" si="22"/>
        <v>0</v>
      </c>
      <c r="AP8" s="287">
        <f t="shared" si="23"/>
        <v>0</v>
      </c>
      <c r="AQ8" s="287">
        <f t="shared" si="24"/>
        <v>0</v>
      </c>
      <c r="AR8" s="287">
        <f t="shared" si="25"/>
        <v>0</v>
      </c>
      <c r="AS8" s="287">
        <f t="shared" si="26"/>
        <v>0</v>
      </c>
      <c r="AT8" s="287">
        <f t="shared" si="27"/>
        <v>0</v>
      </c>
      <c r="AU8" s="287">
        <f t="shared" si="28"/>
        <v>0</v>
      </c>
      <c r="AV8" s="287">
        <f t="shared" si="29"/>
        <v>0</v>
      </c>
    </row>
    <row r="9" spans="1:48" ht="19.5" thickBot="1">
      <c r="A9" s="217" t="str">
        <f>Compute1!A9</f>
        <v>5.1.c</v>
      </c>
      <c r="B9" s="217">
        <f>'2_Maturité'!B9</f>
        <v>0</v>
      </c>
      <c r="C9" s="217" t="str">
        <f>'2_Maturité'!G9</f>
        <v>GOUV</v>
      </c>
      <c r="D9" s="207">
        <f>'2_Maturité'!H9</f>
        <v>0</v>
      </c>
      <c r="E9" s="207">
        <f>'2_Maturité'!I9</f>
        <v>0</v>
      </c>
      <c r="F9" s="218" t="str">
        <f t="shared" si="30"/>
        <v>0</v>
      </c>
      <c r="G9" s="697">
        <v>0</v>
      </c>
      <c r="H9" s="698">
        <v>0</v>
      </c>
      <c r="I9" s="698">
        <v>0</v>
      </c>
      <c r="J9" s="698">
        <v>0</v>
      </c>
      <c r="K9" s="698">
        <v>0</v>
      </c>
      <c r="L9" s="698">
        <v>0</v>
      </c>
      <c r="M9" s="698">
        <v>0</v>
      </c>
      <c r="N9" s="698">
        <v>0</v>
      </c>
      <c r="O9" s="698">
        <v>0</v>
      </c>
      <c r="P9" s="698">
        <v>0</v>
      </c>
      <c r="Q9" s="698">
        <v>0</v>
      </c>
      <c r="R9" s="698">
        <v>0</v>
      </c>
      <c r="S9" s="698">
        <v>0</v>
      </c>
      <c r="T9" s="699">
        <v>0</v>
      </c>
      <c r="U9" s="706">
        <f t="shared" si="2"/>
        <v>0</v>
      </c>
      <c r="V9" s="545">
        <f t="shared" si="3"/>
        <v>0</v>
      </c>
      <c r="W9" s="545">
        <f t="shared" si="4"/>
        <v>0</v>
      </c>
      <c r="X9" s="545">
        <f t="shared" si="5"/>
        <v>0</v>
      </c>
      <c r="Y9" s="545">
        <f t="shared" si="6"/>
        <v>0</v>
      </c>
      <c r="Z9" s="545">
        <f t="shared" si="7"/>
        <v>0</v>
      </c>
      <c r="AA9" s="545">
        <f t="shared" si="8"/>
        <v>0</v>
      </c>
      <c r="AB9" s="545">
        <f t="shared" si="9"/>
        <v>0</v>
      </c>
      <c r="AC9" s="545">
        <f t="shared" si="10"/>
        <v>0</v>
      </c>
      <c r="AD9" s="545">
        <f t="shared" si="11"/>
        <v>0</v>
      </c>
      <c r="AE9" s="545">
        <f t="shared" si="12"/>
        <v>0</v>
      </c>
      <c r="AF9" s="545">
        <f t="shared" si="13"/>
        <v>0</v>
      </c>
      <c r="AG9" s="545">
        <f t="shared" si="14"/>
        <v>0</v>
      </c>
      <c r="AH9" s="545">
        <f t="shared" si="15"/>
        <v>0</v>
      </c>
      <c r="AI9" s="546">
        <f t="shared" si="16"/>
        <v>0</v>
      </c>
      <c r="AJ9" s="287">
        <f t="shared" si="17"/>
        <v>0</v>
      </c>
      <c r="AK9" s="287">
        <f t="shared" si="18"/>
        <v>0</v>
      </c>
      <c r="AL9" s="287">
        <f t="shared" si="19"/>
        <v>0</v>
      </c>
      <c r="AM9" s="287">
        <f t="shared" si="20"/>
        <v>0</v>
      </c>
      <c r="AN9" s="287">
        <f t="shared" si="21"/>
        <v>0</v>
      </c>
      <c r="AO9" s="287">
        <f t="shared" si="22"/>
        <v>0</v>
      </c>
      <c r="AP9" s="287">
        <f t="shared" si="23"/>
        <v>0</v>
      </c>
      <c r="AQ9" s="287">
        <f t="shared" si="24"/>
        <v>0</v>
      </c>
      <c r="AR9" s="287">
        <f t="shared" si="25"/>
        <v>0</v>
      </c>
      <c r="AS9" s="287">
        <f t="shared" si="26"/>
        <v>0</v>
      </c>
      <c r="AT9" s="287">
        <f t="shared" si="27"/>
        <v>0</v>
      </c>
      <c r="AU9" s="287">
        <f t="shared" si="28"/>
        <v>0</v>
      </c>
      <c r="AV9" s="287">
        <f t="shared" si="29"/>
        <v>0</v>
      </c>
    </row>
    <row r="10" spans="1:48" ht="19.5" thickBot="1">
      <c r="A10" s="217" t="str">
        <f>Compute1!A10</f>
        <v>5.1.d</v>
      </c>
      <c r="B10" s="217">
        <f>'2_Maturité'!B10</f>
        <v>0</v>
      </c>
      <c r="C10" s="217" t="str">
        <f>'2_Maturité'!G10</f>
        <v>GOUV</v>
      </c>
      <c r="D10" s="207">
        <f>'2_Maturité'!H10</f>
        <v>0</v>
      </c>
      <c r="E10" s="207">
        <f>'2_Maturité'!I10</f>
        <v>0</v>
      </c>
      <c r="F10" s="218" t="str">
        <f t="shared" si="30"/>
        <v>0</v>
      </c>
      <c r="G10" s="697">
        <v>0</v>
      </c>
      <c r="H10" s="698">
        <v>0</v>
      </c>
      <c r="I10" s="698">
        <v>0</v>
      </c>
      <c r="J10" s="698">
        <v>0</v>
      </c>
      <c r="K10" s="698">
        <v>0</v>
      </c>
      <c r="L10" s="698">
        <v>0</v>
      </c>
      <c r="M10" s="698">
        <v>0</v>
      </c>
      <c r="N10" s="698">
        <v>0</v>
      </c>
      <c r="O10" s="698">
        <v>0</v>
      </c>
      <c r="P10" s="698">
        <v>0</v>
      </c>
      <c r="Q10" s="698">
        <v>0</v>
      </c>
      <c r="R10" s="698">
        <v>0</v>
      </c>
      <c r="S10" s="698">
        <v>0</v>
      </c>
      <c r="T10" s="699">
        <v>0</v>
      </c>
      <c r="U10" s="706">
        <f t="shared" si="2"/>
        <v>0</v>
      </c>
      <c r="V10" s="545">
        <f t="shared" si="3"/>
        <v>0</v>
      </c>
      <c r="W10" s="545">
        <f t="shared" si="4"/>
        <v>0</v>
      </c>
      <c r="X10" s="545">
        <f t="shared" si="5"/>
        <v>0</v>
      </c>
      <c r="Y10" s="545">
        <f t="shared" si="6"/>
        <v>0</v>
      </c>
      <c r="Z10" s="545">
        <f t="shared" si="7"/>
        <v>0</v>
      </c>
      <c r="AA10" s="545">
        <f t="shared" si="8"/>
        <v>0</v>
      </c>
      <c r="AB10" s="545">
        <f t="shared" si="9"/>
        <v>0</v>
      </c>
      <c r="AC10" s="545">
        <f t="shared" si="10"/>
        <v>0</v>
      </c>
      <c r="AD10" s="545">
        <f t="shared" si="11"/>
        <v>0</v>
      </c>
      <c r="AE10" s="545">
        <f t="shared" si="12"/>
        <v>0</v>
      </c>
      <c r="AF10" s="545">
        <f t="shared" si="13"/>
        <v>0</v>
      </c>
      <c r="AG10" s="545">
        <f t="shared" si="14"/>
        <v>0</v>
      </c>
      <c r="AH10" s="545">
        <f t="shared" si="15"/>
        <v>0</v>
      </c>
      <c r="AI10" s="546">
        <f t="shared" si="16"/>
        <v>0</v>
      </c>
      <c r="AJ10" s="287">
        <f t="shared" si="17"/>
        <v>0</v>
      </c>
      <c r="AK10" s="287">
        <f t="shared" si="18"/>
        <v>0</v>
      </c>
      <c r="AL10" s="287">
        <f t="shared" si="19"/>
        <v>0</v>
      </c>
      <c r="AM10" s="287">
        <f t="shared" si="20"/>
        <v>0</v>
      </c>
      <c r="AN10" s="287">
        <f t="shared" si="21"/>
        <v>0</v>
      </c>
      <c r="AO10" s="287">
        <f t="shared" si="22"/>
        <v>0</v>
      </c>
      <c r="AP10" s="287">
        <f t="shared" si="23"/>
        <v>0</v>
      </c>
      <c r="AQ10" s="287">
        <f t="shared" si="24"/>
        <v>0</v>
      </c>
      <c r="AR10" s="287">
        <f t="shared" si="25"/>
        <v>0</v>
      </c>
      <c r="AS10" s="287">
        <f t="shared" si="26"/>
        <v>0</v>
      </c>
      <c r="AT10" s="287">
        <f t="shared" si="27"/>
        <v>0</v>
      </c>
      <c r="AU10" s="287">
        <f t="shared" si="28"/>
        <v>0</v>
      </c>
      <c r="AV10" s="287">
        <f t="shared" si="29"/>
        <v>0</v>
      </c>
    </row>
    <row r="11" spans="1:48" ht="19.5" thickBot="1">
      <c r="A11" s="217">
        <f>Compute1!A11</f>
        <v>6</v>
      </c>
      <c r="B11" s="217" t="str">
        <f>'2_Maturité'!B11</f>
        <v>ORGANISATION DE LA SECURITE DE L'INFORMATION</v>
      </c>
      <c r="C11" s="217">
        <f>'2_Maturité'!G11</f>
        <v>0</v>
      </c>
      <c r="D11" s="207">
        <f>'2_Maturité'!H11</f>
        <v>0</v>
      </c>
      <c r="E11" s="207">
        <f>'2_Maturité'!I11</f>
        <v>0</v>
      </c>
      <c r="F11" s="218" t="str">
        <f t="shared" si="30"/>
        <v>0</v>
      </c>
      <c r="G11" s="697">
        <v>0</v>
      </c>
      <c r="H11" s="698">
        <v>0</v>
      </c>
      <c r="I11" s="698">
        <v>0</v>
      </c>
      <c r="J11" s="698">
        <v>0</v>
      </c>
      <c r="K11" s="698">
        <v>0</v>
      </c>
      <c r="L11" s="698">
        <v>0</v>
      </c>
      <c r="M11" s="698">
        <v>0</v>
      </c>
      <c r="N11" s="698">
        <v>0</v>
      </c>
      <c r="O11" s="698">
        <v>0</v>
      </c>
      <c r="P11" s="698">
        <v>0</v>
      </c>
      <c r="Q11" s="698">
        <v>0</v>
      </c>
      <c r="R11" s="698">
        <v>0</v>
      </c>
      <c r="S11" s="698">
        <v>0</v>
      </c>
      <c r="T11" s="699">
        <v>0</v>
      </c>
      <c r="U11" s="706">
        <f t="shared" si="2"/>
        <v>0</v>
      </c>
      <c r="V11" s="545">
        <f t="shared" si="3"/>
        <v>0</v>
      </c>
      <c r="W11" s="545">
        <f t="shared" si="4"/>
        <v>0</v>
      </c>
      <c r="X11" s="545">
        <f t="shared" si="5"/>
        <v>0</v>
      </c>
      <c r="Y11" s="545">
        <f t="shared" si="6"/>
        <v>0</v>
      </c>
      <c r="Z11" s="545">
        <f t="shared" si="7"/>
        <v>0</v>
      </c>
      <c r="AA11" s="545">
        <f t="shared" si="8"/>
        <v>0</v>
      </c>
      <c r="AB11" s="545">
        <f t="shared" si="9"/>
        <v>0</v>
      </c>
      <c r="AC11" s="545">
        <f t="shared" si="10"/>
        <v>0</v>
      </c>
      <c r="AD11" s="545">
        <f t="shared" si="11"/>
        <v>0</v>
      </c>
      <c r="AE11" s="545">
        <f t="shared" si="12"/>
        <v>0</v>
      </c>
      <c r="AF11" s="545">
        <f t="shared" si="13"/>
        <v>0</v>
      </c>
      <c r="AG11" s="545">
        <f t="shared" si="14"/>
        <v>0</v>
      </c>
      <c r="AH11" s="545">
        <f t="shared" si="15"/>
        <v>0</v>
      </c>
      <c r="AI11" s="546">
        <f t="shared" si="16"/>
        <v>0</v>
      </c>
      <c r="AJ11" s="287">
        <f t="shared" si="17"/>
        <v>0</v>
      </c>
      <c r="AK11" s="287">
        <f t="shared" si="18"/>
        <v>0</v>
      </c>
      <c r="AL11" s="287">
        <f t="shared" si="19"/>
        <v>0</v>
      </c>
      <c r="AM11" s="287">
        <f t="shared" si="20"/>
        <v>0</v>
      </c>
      <c r="AN11" s="287">
        <f t="shared" si="21"/>
        <v>0</v>
      </c>
      <c r="AO11" s="287">
        <f t="shared" si="22"/>
        <v>0</v>
      </c>
      <c r="AP11" s="287">
        <f t="shared" si="23"/>
        <v>0</v>
      </c>
      <c r="AQ11" s="287">
        <f t="shared" si="24"/>
        <v>0</v>
      </c>
      <c r="AR11" s="287">
        <f t="shared" si="25"/>
        <v>0</v>
      </c>
      <c r="AS11" s="287">
        <f t="shared" si="26"/>
        <v>0</v>
      </c>
      <c r="AT11" s="287">
        <f t="shared" si="27"/>
        <v>0</v>
      </c>
      <c r="AU11" s="287">
        <f t="shared" si="28"/>
        <v>0</v>
      </c>
      <c r="AV11" s="287">
        <f t="shared" si="29"/>
        <v>0</v>
      </c>
    </row>
    <row r="12" spans="1:48" ht="19.5" thickBot="1">
      <c r="A12" s="217" t="str">
        <f>Compute1!A12</f>
        <v>6.1</v>
      </c>
      <c r="B12" s="217" t="str">
        <f>'2_Maturité'!B12</f>
        <v>Organisation Interne</v>
      </c>
      <c r="C12" s="217">
        <f>'2_Maturité'!G12</f>
        <v>0</v>
      </c>
      <c r="D12" s="207">
        <f>'2_Maturité'!H12</f>
        <v>0</v>
      </c>
      <c r="E12" s="207">
        <f>'2_Maturité'!I12</f>
        <v>0</v>
      </c>
      <c r="F12" s="218" t="str">
        <f t="shared" si="30"/>
        <v>0</v>
      </c>
      <c r="G12" s="697">
        <v>0</v>
      </c>
      <c r="H12" s="698">
        <v>0</v>
      </c>
      <c r="I12" s="698">
        <v>0</v>
      </c>
      <c r="J12" s="698">
        <v>0</v>
      </c>
      <c r="K12" s="698">
        <v>0</v>
      </c>
      <c r="L12" s="698">
        <v>0</v>
      </c>
      <c r="M12" s="698">
        <v>0</v>
      </c>
      <c r="N12" s="698">
        <v>0</v>
      </c>
      <c r="O12" s="698">
        <v>0</v>
      </c>
      <c r="P12" s="698">
        <v>0</v>
      </c>
      <c r="Q12" s="698">
        <v>0</v>
      </c>
      <c r="R12" s="698">
        <v>0</v>
      </c>
      <c r="S12" s="698">
        <v>0</v>
      </c>
      <c r="T12" s="699">
        <v>0</v>
      </c>
      <c r="U12" s="706">
        <f t="shared" si="2"/>
        <v>0</v>
      </c>
      <c r="V12" s="545">
        <f t="shared" si="3"/>
        <v>0</v>
      </c>
      <c r="W12" s="545">
        <f t="shared" si="4"/>
        <v>0</v>
      </c>
      <c r="X12" s="545">
        <f t="shared" si="5"/>
        <v>0</v>
      </c>
      <c r="Y12" s="545">
        <f t="shared" si="6"/>
        <v>0</v>
      </c>
      <c r="Z12" s="545">
        <f t="shared" si="7"/>
        <v>0</v>
      </c>
      <c r="AA12" s="545">
        <f t="shared" si="8"/>
        <v>0</v>
      </c>
      <c r="AB12" s="545">
        <f t="shared" si="9"/>
        <v>0</v>
      </c>
      <c r="AC12" s="545">
        <f t="shared" si="10"/>
        <v>0</v>
      </c>
      <c r="AD12" s="545">
        <f t="shared" si="11"/>
        <v>0</v>
      </c>
      <c r="AE12" s="545">
        <f t="shared" si="12"/>
        <v>0</v>
      </c>
      <c r="AF12" s="545">
        <f t="shared" si="13"/>
        <v>0</v>
      </c>
      <c r="AG12" s="545">
        <f t="shared" si="14"/>
        <v>0</v>
      </c>
      <c r="AH12" s="545">
        <f t="shared" si="15"/>
        <v>0</v>
      </c>
      <c r="AI12" s="546">
        <f t="shared" si="16"/>
        <v>0</v>
      </c>
      <c r="AJ12" s="287">
        <f t="shared" si="17"/>
        <v>0</v>
      </c>
      <c r="AK12" s="287">
        <f t="shared" si="18"/>
        <v>0</v>
      </c>
      <c r="AL12" s="287">
        <f t="shared" si="19"/>
        <v>0</v>
      </c>
      <c r="AM12" s="287">
        <f t="shared" si="20"/>
        <v>0</v>
      </c>
      <c r="AN12" s="287">
        <f t="shared" si="21"/>
        <v>0</v>
      </c>
      <c r="AO12" s="287">
        <f t="shared" si="22"/>
        <v>0</v>
      </c>
      <c r="AP12" s="287">
        <f t="shared" si="23"/>
        <v>0</v>
      </c>
      <c r="AQ12" s="287">
        <f t="shared" si="24"/>
        <v>0</v>
      </c>
      <c r="AR12" s="287">
        <f t="shared" si="25"/>
        <v>0</v>
      </c>
      <c r="AS12" s="287">
        <f t="shared" si="26"/>
        <v>0</v>
      </c>
      <c r="AT12" s="287">
        <f t="shared" si="27"/>
        <v>0</v>
      </c>
      <c r="AU12" s="287">
        <f t="shared" si="28"/>
        <v>0</v>
      </c>
      <c r="AV12" s="287">
        <f t="shared" si="29"/>
        <v>0</v>
      </c>
    </row>
    <row r="13" spans="1:48" ht="19.5" thickBot="1">
      <c r="A13" s="217" t="str">
        <f>Compute1!A13</f>
        <v>6.1.1</v>
      </c>
      <c r="B13" s="217" t="str">
        <f>'2_Maturité'!B13</f>
        <v>Organisation de la sécurité</v>
      </c>
      <c r="C13" s="217" t="str">
        <f>'2_Maturité'!G13</f>
        <v>ORGA</v>
      </c>
      <c r="D13" s="207">
        <f>'2_Maturité'!H13</f>
        <v>1</v>
      </c>
      <c r="E13" s="207" t="str">
        <f>'2_Maturité'!I13</f>
        <v>2: Reproductible</v>
      </c>
      <c r="F13" s="218" t="str">
        <f t="shared" si="30"/>
        <v>2</v>
      </c>
      <c r="G13" s="697">
        <v>0</v>
      </c>
      <c r="H13" s="698">
        <v>1</v>
      </c>
      <c r="I13" s="698">
        <v>0</v>
      </c>
      <c r="J13" s="698">
        <v>0</v>
      </c>
      <c r="K13" s="698">
        <v>0</v>
      </c>
      <c r="L13" s="698">
        <v>0</v>
      </c>
      <c r="M13" s="698">
        <v>0</v>
      </c>
      <c r="N13" s="698">
        <v>0</v>
      </c>
      <c r="O13" s="698">
        <v>0</v>
      </c>
      <c r="P13" s="698">
        <v>0</v>
      </c>
      <c r="Q13" s="698">
        <v>0</v>
      </c>
      <c r="R13" s="698">
        <v>0</v>
      </c>
      <c r="S13" s="698">
        <v>0</v>
      </c>
      <c r="T13" s="699">
        <v>0</v>
      </c>
      <c r="U13" s="706">
        <f t="shared" si="2"/>
        <v>0</v>
      </c>
      <c r="V13" s="545">
        <f t="shared" si="3"/>
        <v>1</v>
      </c>
      <c r="W13" s="545">
        <f t="shared" si="4"/>
        <v>0</v>
      </c>
      <c r="X13" s="545">
        <f t="shared" si="5"/>
        <v>0</v>
      </c>
      <c r="Y13" s="545">
        <f t="shared" si="6"/>
        <v>0</v>
      </c>
      <c r="Z13" s="545">
        <f t="shared" si="7"/>
        <v>0</v>
      </c>
      <c r="AA13" s="545">
        <f t="shared" si="8"/>
        <v>0</v>
      </c>
      <c r="AB13" s="545">
        <f t="shared" si="9"/>
        <v>0</v>
      </c>
      <c r="AC13" s="545">
        <f t="shared" si="10"/>
        <v>0</v>
      </c>
      <c r="AD13" s="545">
        <f t="shared" si="11"/>
        <v>0</v>
      </c>
      <c r="AE13" s="545">
        <f t="shared" si="12"/>
        <v>0</v>
      </c>
      <c r="AF13" s="545">
        <f t="shared" si="13"/>
        <v>0</v>
      </c>
      <c r="AG13" s="545">
        <f t="shared" si="14"/>
        <v>0</v>
      </c>
      <c r="AH13" s="545">
        <f t="shared" si="15"/>
        <v>0</v>
      </c>
      <c r="AI13" s="546">
        <f t="shared" si="16"/>
        <v>0</v>
      </c>
      <c r="AJ13" s="287">
        <f t="shared" si="17"/>
        <v>2</v>
      </c>
      <c r="AK13" s="287">
        <f t="shared" si="18"/>
        <v>0</v>
      </c>
      <c r="AL13" s="287">
        <f t="shared" si="19"/>
        <v>0</v>
      </c>
      <c r="AM13" s="287">
        <f t="shared" si="20"/>
        <v>0</v>
      </c>
      <c r="AN13" s="287">
        <f t="shared" si="21"/>
        <v>0</v>
      </c>
      <c r="AO13" s="287">
        <f t="shared" si="22"/>
        <v>0</v>
      </c>
      <c r="AP13" s="287">
        <f t="shared" si="23"/>
        <v>0</v>
      </c>
      <c r="AQ13" s="287">
        <f t="shared" si="24"/>
        <v>0</v>
      </c>
      <c r="AR13" s="287">
        <f t="shared" si="25"/>
        <v>0</v>
      </c>
      <c r="AS13" s="287">
        <f t="shared" si="26"/>
        <v>0</v>
      </c>
      <c r="AT13" s="287">
        <f t="shared" si="27"/>
        <v>0</v>
      </c>
      <c r="AU13" s="287">
        <f t="shared" si="28"/>
        <v>0</v>
      </c>
      <c r="AV13" s="287">
        <f t="shared" si="29"/>
        <v>0</v>
      </c>
    </row>
    <row r="14" spans="1:48" ht="19.5" thickBot="1">
      <c r="A14" s="217" t="str">
        <f>Compute1!A14</f>
        <v>6.1.1.a</v>
      </c>
      <c r="B14" s="217">
        <f>'2_Maturité'!B14</f>
        <v>0</v>
      </c>
      <c r="C14" s="217" t="str">
        <f>'2_Maturité'!G14</f>
        <v>ORGA</v>
      </c>
      <c r="D14" s="207">
        <f>'2_Maturité'!H14</f>
        <v>0</v>
      </c>
      <c r="E14" s="207">
        <f>'2_Maturité'!I14</f>
        <v>0</v>
      </c>
      <c r="F14" s="218" t="str">
        <f t="shared" si="30"/>
        <v>0</v>
      </c>
      <c r="G14" s="697">
        <v>0</v>
      </c>
      <c r="H14" s="698">
        <v>0</v>
      </c>
      <c r="I14" s="698">
        <v>0</v>
      </c>
      <c r="J14" s="698">
        <v>0</v>
      </c>
      <c r="K14" s="698">
        <v>0</v>
      </c>
      <c r="L14" s="698">
        <v>0</v>
      </c>
      <c r="M14" s="698">
        <v>0</v>
      </c>
      <c r="N14" s="698">
        <v>0</v>
      </c>
      <c r="O14" s="698">
        <v>0</v>
      </c>
      <c r="P14" s="698">
        <v>0</v>
      </c>
      <c r="Q14" s="698">
        <v>0</v>
      </c>
      <c r="R14" s="698">
        <v>0</v>
      </c>
      <c r="S14" s="698">
        <v>0</v>
      </c>
      <c r="T14" s="699">
        <v>0</v>
      </c>
      <c r="U14" s="706">
        <f t="shared" si="2"/>
        <v>0</v>
      </c>
      <c r="V14" s="545">
        <f t="shared" si="3"/>
        <v>0</v>
      </c>
      <c r="W14" s="545">
        <f t="shared" si="4"/>
        <v>0</v>
      </c>
      <c r="X14" s="545">
        <f t="shared" si="5"/>
        <v>0</v>
      </c>
      <c r="Y14" s="545">
        <f t="shared" si="6"/>
        <v>0</v>
      </c>
      <c r="Z14" s="545">
        <f t="shared" si="7"/>
        <v>0</v>
      </c>
      <c r="AA14" s="545">
        <f t="shared" si="8"/>
        <v>0</v>
      </c>
      <c r="AB14" s="545">
        <f t="shared" si="9"/>
        <v>0</v>
      </c>
      <c r="AC14" s="545">
        <f t="shared" si="10"/>
        <v>0</v>
      </c>
      <c r="AD14" s="545">
        <f t="shared" si="11"/>
        <v>0</v>
      </c>
      <c r="AE14" s="545">
        <f t="shared" si="12"/>
        <v>0</v>
      </c>
      <c r="AF14" s="545">
        <f t="shared" si="13"/>
        <v>0</v>
      </c>
      <c r="AG14" s="545">
        <f t="shared" si="14"/>
        <v>0</v>
      </c>
      <c r="AH14" s="545">
        <f t="shared" si="15"/>
        <v>0</v>
      </c>
      <c r="AI14" s="546">
        <f t="shared" si="16"/>
        <v>0</v>
      </c>
      <c r="AJ14" s="287">
        <f t="shared" si="17"/>
        <v>0</v>
      </c>
      <c r="AK14" s="287">
        <f t="shared" si="18"/>
        <v>0</v>
      </c>
      <c r="AL14" s="287">
        <f t="shared" si="19"/>
        <v>0</v>
      </c>
      <c r="AM14" s="287">
        <f t="shared" si="20"/>
        <v>0</v>
      </c>
      <c r="AN14" s="287">
        <f t="shared" si="21"/>
        <v>0</v>
      </c>
      <c r="AO14" s="287">
        <f t="shared" si="22"/>
        <v>0</v>
      </c>
      <c r="AP14" s="287">
        <f t="shared" si="23"/>
        <v>0</v>
      </c>
      <c r="AQ14" s="287">
        <f t="shared" si="24"/>
        <v>0</v>
      </c>
      <c r="AR14" s="287">
        <f t="shared" si="25"/>
        <v>0</v>
      </c>
      <c r="AS14" s="287">
        <f t="shared" si="26"/>
        <v>0</v>
      </c>
      <c r="AT14" s="287">
        <f t="shared" si="27"/>
        <v>0</v>
      </c>
      <c r="AU14" s="287">
        <f t="shared" si="28"/>
        <v>0</v>
      </c>
      <c r="AV14" s="287">
        <f t="shared" si="29"/>
        <v>0</v>
      </c>
    </row>
    <row r="15" spans="1:48" ht="19.5" thickBot="1">
      <c r="A15" s="217" t="str">
        <f>Compute1!A15</f>
        <v>6.1.1.b</v>
      </c>
      <c r="B15" s="217">
        <f>'2_Maturité'!B15</f>
        <v>0</v>
      </c>
      <c r="C15" s="217" t="str">
        <f>'2_Maturité'!G15</f>
        <v>ORGA</v>
      </c>
      <c r="D15" s="207">
        <f>'2_Maturité'!H15</f>
        <v>0</v>
      </c>
      <c r="E15" s="207">
        <f>'2_Maturité'!I15</f>
        <v>0</v>
      </c>
      <c r="F15" s="218" t="str">
        <f t="shared" si="30"/>
        <v>0</v>
      </c>
      <c r="G15" s="697">
        <v>0</v>
      </c>
      <c r="H15" s="698">
        <v>0</v>
      </c>
      <c r="I15" s="698">
        <v>0</v>
      </c>
      <c r="J15" s="698">
        <v>0</v>
      </c>
      <c r="K15" s="698">
        <v>0</v>
      </c>
      <c r="L15" s="698">
        <v>0</v>
      </c>
      <c r="M15" s="698">
        <v>0</v>
      </c>
      <c r="N15" s="698">
        <v>0</v>
      </c>
      <c r="O15" s="698">
        <v>0</v>
      </c>
      <c r="P15" s="698">
        <v>0</v>
      </c>
      <c r="Q15" s="698">
        <v>0</v>
      </c>
      <c r="R15" s="698">
        <v>0</v>
      </c>
      <c r="S15" s="698">
        <v>0</v>
      </c>
      <c r="T15" s="699">
        <v>0</v>
      </c>
      <c r="U15" s="706">
        <f t="shared" si="2"/>
        <v>0</v>
      </c>
      <c r="V15" s="545">
        <f t="shared" si="3"/>
        <v>0</v>
      </c>
      <c r="W15" s="545">
        <f t="shared" si="4"/>
        <v>0</v>
      </c>
      <c r="X15" s="545">
        <f t="shared" si="5"/>
        <v>0</v>
      </c>
      <c r="Y15" s="545">
        <f t="shared" si="6"/>
        <v>0</v>
      </c>
      <c r="Z15" s="545">
        <f t="shared" si="7"/>
        <v>0</v>
      </c>
      <c r="AA15" s="545">
        <f t="shared" si="8"/>
        <v>0</v>
      </c>
      <c r="AB15" s="545">
        <f t="shared" si="9"/>
        <v>0</v>
      </c>
      <c r="AC15" s="545">
        <f t="shared" si="10"/>
        <v>0</v>
      </c>
      <c r="AD15" s="545">
        <f t="shared" si="11"/>
        <v>0</v>
      </c>
      <c r="AE15" s="545">
        <f t="shared" si="12"/>
        <v>0</v>
      </c>
      <c r="AF15" s="545">
        <f t="shared" si="13"/>
        <v>0</v>
      </c>
      <c r="AG15" s="545">
        <f t="shared" si="14"/>
        <v>0</v>
      </c>
      <c r="AH15" s="545">
        <f t="shared" si="15"/>
        <v>0</v>
      </c>
      <c r="AI15" s="546">
        <f t="shared" si="16"/>
        <v>0</v>
      </c>
      <c r="AJ15" s="287">
        <f t="shared" si="17"/>
        <v>0</v>
      </c>
      <c r="AK15" s="287">
        <f t="shared" si="18"/>
        <v>0</v>
      </c>
      <c r="AL15" s="287">
        <f t="shared" si="19"/>
        <v>0</v>
      </c>
      <c r="AM15" s="287">
        <f t="shared" si="20"/>
        <v>0</v>
      </c>
      <c r="AN15" s="287">
        <f t="shared" si="21"/>
        <v>0</v>
      </c>
      <c r="AO15" s="287">
        <f t="shared" si="22"/>
        <v>0</v>
      </c>
      <c r="AP15" s="287">
        <f t="shared" si="23"/>
        <v>0</v>
      </c>
      <c r="AQ15" s="287">
        <f t="shared" si="24"/>
        <v>0</v>
      </c>
      <c r="AR15" s="287">
        <f t="shared" si="25"/>
        <v>0</v>
      </c>
      <c r="AS15" s="287">
        <f t="shared" si="26"/>
        <v>0</v>
      </c>
      <c r="AT15" s="287">
        <f t="shared" si="27"/>
        <v>0</v>
      </c>
      <c r="AU15" s="287">
        <f t="shared" si="28"/>
        <v>0</v>
      </c>
      <c r="AV15" s="287">
        <f t="shared" si="29"/>
        <v>0</v>
      </c>
    </row>
    <row r="16" spans="1:48" ht="19.5" thickBot="1">
      <c r="A16" s="217" t="str">
        <f>Compute1!A16</f>
        <v>6.1.1.c</v>
      </c>
      <c r="B16" s="217">
        <f>'2_Maturité'!B16</f>
        <v>0</v>
      </c>
      <c r="C16" s="217" t="str">
        <f>'2_Maturité'!G16</f>
        <v>ORGA</v>
      </c>
      <c r="D16" s="207">
        <f>'2_Maturité'!H16</f>
        <v>0</v>
      </c>
      <c r="E16" s="207">
        <f>'2_Maturité'!I16</f>
        <v>0</v>
      </c>
      <c r="F16" s="218" t="str">
        <f t="shared" si="30"/>
        <v>0</v>
      </c>
      <c r="G16" s="697">
        <v>0</v>
      </c>
      <c r="H16" s="698">
        <v>0</v>
      </c>
      <c r="I16" s="698">
        <v>0</v>
      </c>
      <c r="J16" s="698">
        <v>0</v>
      </c>
      <c r="K16" s="698">
        <v>0</v>
      </c>
      <c r="L16" s="698">
        <v>0</v>
      </c>
      <c r="M16" s="698">
        <v>0</v>
      </c>
      <c r="N16" s="698">
        <v>0</v>
      </c>
      <c r="O16" s="698">
        <v>0</v>
      </c>
      <c r="P16" s="698">
        <v>0</v>
      </c>
      <c r="Q16" s="698">
        <v>0</v>
      </c>
      <c r="R16" s="698">
        <v>0</v>
      </c>
      <c r="S16" s="698">
        <v>0</v>
      </c>
      <c r="T16" s="699">
        <v>0</v>
      </c>
      <c r="U16" s="706">
        <f t="shared" si="2"/>
        <v>0</v>
      </c>
      <c r="V16" s="545">
        <f t="shared" si="3"/>
        <v>0</v>
      </c>
      <c r="W16" s="545">
        <f t="shared" si="4"/>
        <v>0</v>
      </c>
      <c r="X16" s="545">
        <f t="shared" si="5"/>
        <v>0</v>
      </c>
      <c r="Y16" s="545">
        <f t="shared" si="6"/>
        <v>0</v>
      </c>
      <c r="Z16" s="545">
        <f t="shared" si="7"/>
        <v>0</v>
      </c>
      <c r="AA16" s="545">
        <f t="shared" si="8"/>
        <v>0</v>
      </c>
      <c r="AB16" s="545">
        <f t="shared" si="9"/>
        <v>0</v>
      </c>
      <c r="AC16" s="545">
        <f t="shared" si="10"/>
        <v>0</v>
      </c>
      <c r="AD16" s="545">
        <f t="shared" si="11"/>
        <v>0</v>
      </c>
      <c r="AE16" s="545">
        <f t="shared" si="12"/>
        <v>0</v>
      </c>
      <c r="AF16" s="545">
        <f t="shared" si="13"/>
        <v>0</v>
      </c>
      <c r="AG16" s="545">
        <f t="shared" si="14"/>
        <v>0</v>
      </c>
      <c r="AH16" s="545">
        <f t="shared" si="15"/>
        <v>0</v>
      </c>
      <c r="AI16" s="546">
        <f t="shared" si="16"/>
        <v>0</v>
      </c>
      <c r="AJ16" s="287">
        <f t="shared" si="17"/>
        <v>0</v>
      </c>
      <c r="AK16" s="287">
        <f t="shared" si="18"/>
        <v>0</v>
      </c>
      <c r="AL16" s="287">
        <f t="shared" si="19"/>
        <v>0</v>
      </c>
      <c r="AM16" s="287">
        <f t="shared" si="20"/>
        <v>0</v>
      </c>
      <c r="AN16" s="287">
        <f t="shared" si="21"/>
        <v>0</v>
      </c>
      <c r="AO16" s="287">
        <f t="shared" si="22"/>
        <v>0</v>
      </c>
      <c r="AP16" s="287">
        <f t="shared" si="23"/>
        <v>0</v>
      </c>
      <c r="AQ16" s="287">
        <f t="shared" si="24"/>
        <v>0</v>
      </c>
      <c r="AR16" s="287">
        <f t="shared" si="25"/>
        <v>0</v>
      </c>
      <c r="AS16" s="287">
        <f t="shared" si="26"/>
        <v>0</v>
      </c>
      <c r="AT16" s="287">
        <f t="shared" si="27"/>
        <v>0</v>
      </c>
      <c r="AU16" s="287">
        <f t="shared" si="28"/>
        <v>0</v>
      </c>
      <c r="AV16" s="287">
        <f t="shared" si="29"/>
        <v>0</v>
      </c>
    </row>
    <row r="17" spans="1:48" ht="19.5" thickBot="1">
      <c r="A17" s="217" t="str">
        <f>Compute1!A17</f>
        <v>6.1.1.d</v>
      </c>
      <c r="B17" s="217">
        <f>'2_Maturité'!B17</f>
        <v>0</v>
      </c>
      <c r="C17" s="217" t="str">
        <f>'2_Maturité'!G17</f>
        <v>ORGA</v>
      </c>
      <c r="D17" s="207">
        <f>'2_Maturité'!H17</f>
        <v>0</v>
      </c>
      <c r="E17" s="207">
        <f>'2_Maturité'!I17</f>
        <v>0</v>
      </c>
      <c r="F17" s="218" t="str">
        <f t="shared" si="30"/>
        <v>0</v>
      </c>
      <c r="G17" s="697">
        <v>0</v>
      </c>
      <c r="H17" s="698">
        <v>0</v>
      </c>
      <c r="I17" s="698">
        <v>0</v>
      </c>
      <c r="J17" s="698">
        <v>0</v>
      </c>
      <c r="K17" s="698">
        <v>0</v>
      </c>
      <c r="L17" s="698">
        <v>0</v>
      </c>
      <c r="M17" s="698">
        <v>0</v>
      </c>
      <c r="N17" s="698">
        <v>0</v>
      </c>
      <c r="O17" s="698">
        <v>0</v>
      </c>
      <c r="P17" s="698">
        <v>0</v>
      </c>
      <c r="Q17" s="698">
        <v>0</v>
      </c>
      <c r="R17" s="698">
        <v>0</v>
      </c>
      <c r="S17" s="698">
        <v>0</v>
      </c>
      <c r="T17" s="699">
        <v>0</v>
      </c>
      <c r="U17" s="706">
        <f t="shared" si="2"/>
        <v>0</v>
      </c>
      <c r="V17" s="545">
        <f t="shared" si="3"/>
        <v>0</v>
      </c>
      <c r="W17" s="545">
        <f t="shared" si="4"/>
        <v>0</v>
      </c>
      <c r="X17" s="545">
        <f t="shared" si="5"/>
        <v>0</v>
      </c>
      <c r="Y17" s="545">
        <f t="shared" si="6"/>
        <v>0</v>
      </c>
      <c r="Z17" s="545">
        <f t="shared" si="7"/>
        <v>0</v>
      </c>
      <c r="AA17" s="545">
        <f t="shared" si="8"/>
        <v>0</v>
      </c>
      <c r="AB17" s="545">
        <f t="shared" si="9"/>
        <v>0</v>
      </c>
      <c r="AC17" s="545">
        <f t="shared" si="10"/>
        <v>0</v>
      </c>
      <c r="AD17" s="545">
        <f t="shared" si="11"/>
        <v>0</v>
      </c>
      <c r="AE17" s="545">
        <f t="shared" si="12"/>
        <v>0</v>
      </c>
      <c r="AF17" s="545">
        <f t="shared" si="13"/>
        <v>0</v>
      </c>
      <c r="AG17" s="545">
        <f t="shared" si="14"/>
        <v>0</v>
      </c>
      <c r="AH17" s="545">
        <f t="shared" si="15"/>
        <v>0</v>
      </c>
      <c r="AI17" s="546">
        <f t="shared" si="16"/>
        <v>0</v>
      </c>
      <c r="AJ17" s="287">
        <f t="shared" si="17"/>
        <v>0</v>
      </c>
      <c r="AK17" s="287">
        <f t="shared" si="18"/>
        <v>0</v>
      </c>
      <c r="AL17" s="287">
        <f t="shared" si="19"/>
        <v>0</v>
      </c>
      <c r="AM17" s="287">
        <f t="shared" si="20"/>
        <v>0</v>
      </c>
      <c r="AN17" s="287">
        <f t="shared" si="21"/>
        <v>0</v>
      </c>
      <c r="AO17" s="287">
        <f t="shared" si="22"/>
        <v>0</v>
      </c>
      <c r="AP17" s="287">
        <f t="shared" si="23"/>
        <v>0</v>
      </c>
      <c r="AQ17" s="287">
        <f t="shared" si="24"/>
        <v>0</v>
      </c>
      <c r="AR17" s="287">
        <f t="shared" si="25"/>
        <v>0</v>
      </c>
      <c r="AS17" s="287">
        <f t="shared" si="26"/>
        <v>0</v>
      </c>
      <c r="AT17" s="287">
        <f t="shared" si="27"/>
        <v>0</v>
      </c>
      <c r="AU17" s="287">
        <f t="shared" si="28"/>
        <v>0</v>
      </c>
      <c r="AV17" s="287">
        <f t="shared" si="29"/>
        <v>0</v>
      </c>
    </row>
    <row r="18" spans="1:48" ht="19.5" thickBot="1">
      <c r="A18" s="217" t="str">
        <f>Compute1!A18</f>
        <v>6.1.1.e</v>
      </c>
      <c r="B18" s="217">
        <f>'2_Maturité'!B18</f>
        <v>0</v>
      </c>
      <c r="C18" s="217" t="str">
        <f>'2_Maturité'!G18</f>
        <v>ORGA</v>
      </c>
      <c r="D18" s="207">
        <f>'2_Maturité'!H18</f>
        <v>0</v>
      </c>
      <c r="E18" s="207">
        <f>'2_Maturité'!I18</f>
        <v>0</v>
      </c>
      <c r="F18" s="218" t="str">
        <f t="shared" si="30"/>
        <v>0</v>
      </c>
      <c r="G18" s="697">
        <v>0</v>
      </c>
      <c r="H18" s="698">
        <v>0</v>
      </c>
      <c r="I18" s="698">
        <v>0</v>
      </c>
      <c r="J18" s="698">
        <v>0</v>
      </c>
      <c r="K18" s="698">
        <v>0</v>
      </c>
      <c r="L18" s="698">
        <v>0</v>
      </c>
      <c r="M18" s="698">
        <v>0</v>
      </c>
      <c r="N18" s="698">
        <v>0</v>
      </c>
      <c r="O18" s="698">
        <v>0</v>
      </c>
      <c r="P18" s="698">
        <v>0</v>
      </c>
      <c r="Q18" s="698">
        <v>0</v>
      </c>
      <c r="R18" s="698">
        <v>0</v>
      </c>
      <c r="S18" s="698">
        <v>0</v>
      </c>
      <c r="T18" s="699">
        <v>0</v>
      </c>
      <c r="U18" s="706">
        <f t="shared" si="2"/>
        <v>0</v>
      </c>
      <c r="V18" s="545">
        <f t="shared" si="3"/>
        <v>0</v>
      </c>
      <c r="W18" s="545">
        <f t="shared" si="4"/>
        <v>0</v>
      </c>
      <c r="X18" s="545">
        <f t="shared" si="5"/>
        <v>0</v>
      </c>
      <c r="Y18" s="545">
        <f t="shared" si="6"/>
        <v>0</v>
      </c>
      <c r="Z18" s="545">
        <f t="shared" si="7"/>
        <v>0</v>
      </c>
      <c r="AA18" s="545">
        <f t="shared" si="8"/>
        <v>0</v>
      </c>
      <c r="AB18" s="545">
        <f t="shared" si="9"/>
        <v>0</v>
      </c>
      <c r="AC18" s="545">
        <f t="shared" si="10"/>
        <v>0</v>
      </c>
      <c r="AD18" s="545">
        <f t="shared" si="11"/>
        <v>0</v>
      </c>
      <c r="AE18" s="545">
        <f t="shared" si="12"/>
        <v>0</v>
      </c>
      <c r="AF18" s="545">
        <f t="shared" si="13"/>
        <v>0</v>
      </c>
      <c r="AG18" s="545">
        <f t="shared" si="14"/>
        <v>0</v>
      </c>
      <c r="AH18" s="545">
        <f t="shared" si="15"/>
        <v>0</v>
      </c>
      <c r="AI18" s="546">
        <f t="shared" si="16"/>
        <v>0</v>
      </c>
      <c r="AJ18" s="287">
        <f t="shared" si="17"/>
        <v>0</v>
      </c>
      <c r="AK18" s="287">
        <f t="shared" si="18"/>
        <v>0</v>
      </c>
      <c r="AL18" s="287">
        <f t="shared" si="19"/>
        <v>0</v>
      </c>
      <c r="AM18" s="287">
        <f t="shared" si="20"/>
        <v>0</v>
      </c>
      <c r="AN18" s="287">
        <f t="shared" si="21"/>
        <v>0</v>
      </c>
      <c r="AO18" s="287">
        <f t="shared" si="22"/>
        <v>0</v>
      </c>
      <c r="AP18" s="287">
        <f t="shared" si="23"/>
        <v>0</v>
      </c>
      <c r="AQ18" s="287">
        <f t="shared" si="24"/>
        <v>0</v>
      </c>
      <c r="AR18" s="287">
        <f t="shared" si="25"/>
        <v>0</v>
      </c>
      <c r="AS18" s="287">
        <f t="shared" si="26"/>
        <v>0</v>
      </c>
      <c r="AT18" s="287">
        <f t="shared" si="27"/>
        <v>0</v>
      </c>
      <c r="AU18" s="287">
        <f t="shared" si="28"/>
        <v>0</v>
      </c>
      <c r="AV18" s="287">
        <f t="shared" si="29"/>
        <v>0</v>
      </c>
    </row>
    <row r="19" spans="1:48" ht="19.5" thickBot="1">
      <c r="A19" s="217" t="str">
        <f>Compute1!A19</f>
        <v>6.1.1.f</v>
      </c>
      <c r="B19" s="217">
        <f>'2_Maturité'!B19</f>
        <v>0</v>
      </c>
      <c r="C19" s="217" t="str">
        <f>'2_Maturité'!G19</f>
        <v>ORGA</v>
      </c>
      <c r="D19" s="207">
        <f>'2_Maturité'!H19</f>
        <v>0</v>
      </c>
      <c r="E19" s="207">
        <f>'2_Maturité'!I19</f>
        <v>0</v>
      </c>
      <c r="F19" s="218" t="str">
        <f t="shared" si="30"/>
        <v>0</v>
      </c>
      <c r="G19" s="697">
        <v>0</v>
      </c>
      <c r="H19" s="698">
        <v>0</v>
      </c>
      <c r="I19" s="698">
        <v>0</v>
      </c>
      <c r="J19" s="698">
        <v>0</v>
      </c>
      <c r="K19" s="698">
        <v>0</v>
      </c>
      <c r="L19" s="698">
        <v>0</v>
      </c>
      <c r="M19" s="698">
        <v>0</v>
      </c>
      <c r="N19" s="698">
        <v>0</v>
      </c>
      <c r="O19" s="698">
        <v>0</v>
      </c>
      <c r="P19" s="698">
        <v>0</v>
      </c>
      <c r="Q19" s="698">
        <v>0</v>
      </c>
      <c r="R19" s="698">
        <v>0</v>
      </c>
      <c r="S19" s="698">
        <v>0</v>
      </c>
      <c r="T19" s="699">
        <v>0</v>
      </c>
      <c r="U19" s="706">
        <f t="shared" si="2"/>
        <v>0</v>
      </c>
      <c r="V19" s="545">
        <f t="shared" si="3"/>
        <v>0</v>
      </c>
      <c r="W19" s="545">
        <f t="shared" si="4"/>
        <v>0</v>
      </c>
      <c r="X19" s="545">
        <f t="shared" si="5"/>
        <v>0</v>
      </c>
      <c r="Y19" s="545">
        <f t="shared" si="6"/>
        <v>0</v>
      </c>
      <c r="Z19" s="545">
        <f t="shared" si="7"/>
        <v>0</v>
      </c>
      <c r="AA19" s="545">
        <f t="shared" si="8"/>
        <v>0</v>
      </c>
      <c r="AB19" s="545">
        <f t="shared" si="9"/>
        <v>0</v>
      </c>
      <c r="AC19" s="545">
        <f t="shared" si="10"/>
        <v>0</v>
      </c>
      <c r="AD19" s="545">
        <f t="shared" si="11"/>
        <v>0</v>
      </c>
      <c r="AE19" s="545">
        <f t="shared" si="12"/>
        <v>0</v>
      </c>
      <c r="AF19" s="545">
        <f t="shared" si="13"/>
        <v>0</v>
      </c>
      <c r="AG19" s="545">
        <f t="shared" si="14"/>
        <v>0</v>
      </c>
      <c r="AH19" s="545">
        <f t="shared" si="15"/>
        <v>0</v>
      </c>
      <c r="AI19" s="546">
        <f t="shared" si="16"/>
        <v>0</v>
      </c>
      <c r="AJ19" s="287">
        <f t="shared" si="17"/>
        <v>0</v>
      </c>
      <c r="AK19" s="287">
        <f t="shared" si="18"/>
        <v>0</v>
      </c>
      <c r="AL19" s="287">
        <f t="shared" si="19"/>
        <v>0</v>
      </c>
      <c r="AM19" s="287">
        <f t="shared" si="20"/>
        <v>0</v>
      </c>
      <c r="AN19" s="287">
        <f t="shared" si="21"/>
        <v>0</v>
      </c>
      <c r="AO19" s="287">
        <f t="shared" si="22"/>
        <v>0</v>
      </c>
      <c r="AP19" s="287">
        <f t="shared" si="23"/>
        <v>0</v>
      </c>
      <c r="AQ19" s="287">
        <f t="shared" si="24"/>
        <v>0</v>
      </c>
      <c r="AR19" s="287">
        <f t="shared" si="25"/>
        <v>0</v>
      </c>
      <c r="AS19" s="287">
        <f t="shared" si="26"/>
        <v>0</v>
      </c>
      <c r="AT19" s="287">
        <f t="shared" si="27"/>
        <v>0</v>
      </c>
      <c r="AU19" s="287">
        <f t="shared" si="28"/>
        <v>0</v>
      </c>
      <c r="AV19" s="287">
        <f t="shared" si="29"/>
        <v>0</v>
      </c>
    </row>
    <row r="20" spans="1:48" ht="19.5" thickBot="1">
      <c r="A20" s="217" t="str">
        <f>Compute1!A20</f>
        <v>6.1.1.g</v>
      </c>
      <c r="B20" s="217">
        <f>'2_Maturité'!B20</f>
        <v>0</v>
      </c>
      <c r="C20" s="217" t="str">
        <f>'2_Maturité'!G20</f>
        <v>ORGA</v>
      </c>
      <c r="D20" s="207">
        <f>'2_Maturité'!H20</f>
        <v>0</v>
      </c>
      <c r="E20" s="207">
        <f>'2_Maturité'!I20</f>
        <v>0</v>
      </c>
      <c r="F20" s="218" t="str">
        <f t="shared" si="30"/>
        <v>0</v>
      </c>
      <c r="G20" s="697">
        <v>0</v>
      </c>
      <c r="H20" s="698">
        <v>0</v>
      </c>
      <c r="I20" s="698">
        <v>0</v>
      </c>
      <c r="J20" s="698">
        <v>0</v>
      </c>
      <c r="K20" s="698">
        <v>0</v>
      </c>
      <c r="L20" s="698">
        <v>0</v>
      </c>
      <c r="M20" s="698">
        <v>0</v>
      </c>
      <c r="N20" s="698">
        <v>0</v>
      </c>
      <c r="O20" s="698">
        <v>0</v>
      </c>
      <c r="P20" s="698">
        <v>0</v>
      </c>
      <c r="Q20" s="698">
        <v>0</v>
      </c>
      <c r="R20" s="698">
        <v>0</v>
      </c>
      <c r="S20" s="698">
        <v>0</v>
      </c>
      <c r="T20" s="699">
        <v>0</v>
      </c>
      <c r="U20" s="706">
        <f t="shared" si="2"/>
        <v>0</v>
      </c>
      <c r="V20" s="545">
        <f t="shared" si="3"/>
        <v>0</v>
      </c>
      <c r="W20" s="545">
        <f t="shared" si="4"/>
        <v>0</v>
      </c>
      <c r="X20" s="545">
        <f t="shared" si="5"/>
        <v>0</v>
      </c>
      <c r="Y20" s="545">
        <f t="shared" si="6"/>
        <v>0</v>
      </c>
      <c r="Z20" s="545">
        <f t="shared" si="7"/>
        <v>0</v>
      </c>
      <c r="AA20" s="545">
        <f t="shared" si="8"/>
        <v>0</v>
      </c>
      <c r="AB20" s="545">
        <f t="shared" si="9"/>
        <v>0</v>
      </c>
      <c r="AC20" s="545">
        <f t="shared" si="10"/>
        <v>0</v>
      </c>
      <c r="AD20" s="545">
        <f t="shared" si="11"/>
        <v>0</v>
      </c>
      <c r="AE20" s="545">
        <f t="shared" si="12"/>
        <v>0</v>
      </c>
      <c r="AF20" s="545">
        <f t="shared" si="13"/>
        <v>0</v>
      </c>
      <c r="AG20" s="545">
        <f t="shared" si="14"/>
        <v>0</v>
      </c>
      <c r="AH20" s="545">
        <f t="shared" si="15"/>
        <v>0</v>
      </c>
      <c r="AI20" s="546">
        <f t="shared" si="16"/>
        <v>0</v>
      </c>
      <c r="AJ20" s="287">
        <f t="shared" si="17"/>
        <v>0</v>
      </c>
      <c r="AK20" s="287">
        <f t="shared" si="18"/>
        <v>0</v>
      </c>
      <c r="AL20" s="287">
        <f t="shared" si="19"/>
        <v>0</v>
      </c>
      <c r="AM20" s="287">
        <f t="shared" si="20"/>
        <v>0</v>
      </c>
      <c r="AN20" s="287">
        <f t="shared" si="21"/>
        <v>0</v>
      </c>
      <c r="AO20" s="287">
        <f t="shared" si="22"/>
        <v>0</v>
      </c>
      <c r="AP20" s="287">
        <f t="shared" si="23"/>
        <v>0</v>
      </c>
      <c r="AQ20" s="287">
        <f t="shared" si="24"/>
        <v>0</v>
      </c>
      <c r="AR20" s="287">
        <f t="shared" si="25"/>
        <v>0</v>
      </c>
      <c r="AS20" s="287">
        <f t="shared" si="26"/>
        <v>0</v>
      </c>
      <c r="AT20" s="287">
        <f t="shared" si="27"/>
        <v>0</v>
      </c>
      <c r="AU20" s="287">
        <f t="shared" si="28"/>
        <v>0</v>
      </c>
      <c r="AV20" s="287">
        <f t="shared" si="29"/>
        <v>0</v>
      </c>
    </row>
    <row r="21" spans="1:48" ht="19.5" thickBot="1">
      <c r="A21" s="217" t="str">
        <f>Compute1!A21</f>
        <v>6.1.1.h</v>
      </c>
      <c r="B21" s="217">
        <f>'2_Maturité'!B21</f>
        <v>0</v>
      </c>
      <c r="C21" s="217" t="str">
        <f>'2_Maturité'!G21</f>
        <v>ORGA</v>
      </c>
      <c r="D21" s="207">
        <f>'2_Maturité'!H21</f>
        <v>0</v>
      </c>
      <c r="E21" s="207">
        <f>'2_Maturité'!I21</f>
        <v>0</v>
      </c>
      <c r="F21" s="218" t="str">
        <f t="shared" si="30"/>
        <v>0</v>
      </c>
      <c r="G21" s="697">
        <v>0</v>
      </c>
      <c r="H21" s="698">
        <v>0</v>
      </c>
      <c r="I21" s="698">
        <v>0</v>
      </c>
      <c r="J21" s="698">
        <v>0</v>
      </c>
      <c r="K21" s="698">
        <v>0</v>
      </c>
      <c r="L21" s="698">
        <v>0</v>
      </c>
      <c r="M21" s="698">
        <v>0</v>
      </c>
      <c r="N21" s="698">
        <v>0</v>
      </c>
      <c r="O21" s="698">
        <v>0</v>
      </c>
      <c r="P21" s="698">
        <v>0</v>
      </c>
      <c r="Q21" s="698">
        <v>0</v>
      </c>
      <c r="R21" s="698">
        <v>0</v>
      </c>
      <c r="S21" s="698">
        <v>0</v>
      </c>
      <c r="T21" s="699">
        <v>0</v>
      </c>
      <c r="U21" s="706">
        <f t="shared" si="2"/>
        <v>0</v>
      </c>
      <c r="V21" s="545">
        <f t="shared" si="3"/>
        <v>0</v>
      </c>
      <c r="W21" s="545">
        <f t="shared" si="4"/>
        <v>0</v>
      </c>
      <c r="X21" s="545">
        <f t="shared" si="5"/>
        <v>0</v>
      </c>
      <c r="Y21" s="545">
        <f t="shared" si="6"/>
        <v>0</v>
      </c>
      <c r="Z21" s="545">
        <f t="shared" si="7"/>
        <v>0</v>
      </c>
      <c r="AA21" s="545">
        <f t="shared" si="8"/>
        <v>0</v>
      </c>
      <c r="AB21" s="545">
        <f t="shared" si="9"/>
        <v>0</v>
      </c>
      <c r="AC21" s="545">
        <f t="shared" si="10"/>
        <v>0</v>
      </c>
      <c r="AD21" s="545">
        <f t="shared" si="11"/>
        <v>0</v>
      </c>
      <c r="AE21" s="545">
        <f t="shared" si="12"/>
        <v>0</v>
      </c>
      <c r="AF21" s="545">
        <f t="shared" si="13"/>
        <v>0</v>
      </c>
      <c r="AG21" s="545">
        <f t="shared" si="14"/>
        <v>0</v>
      </c>
      <c r="AH21" s="545">
        <f t="shared" si="15"/>
        <v>0</v>
      </c>
      <c r="AI21" s="546">
        <f t="shared" si="16"/>
        <v>0</v>
      </c>
      <c r="AJ21" s="287">
        <f t="shared" si="17"/>
        <v>0</v>
      </c>
      <c r="AK21" s="287">
        <f t="shared" si="18"/>
        <v>0</v>
      </c>
      <c r="AL21" s="287">
        <f t="shared" si="19"/>
        <v>0</v>
      </c>
      <c r="AM21" s="287">
        <f t="shared" si="20"/>
        <v>0</v>
      </c>
      <c r="AN21" s="287">
        <f t="shared" si="21"/>
        <v>0</v>
      </c>
      <c r="AO21" s="287">
        <f t="shared" si="22"/>
        <v>0</v>
      </c>
      <c r="AP21" s="287">
        <f t="shared" si="23"/>
        <v>0</v>
      </c>
      <c r="AQ21" s="287">
        <f t="shared" si="24"/>
        <v>0</v>
      </c>
      <c r="AR21" s="287">
        <f t="shared" si="25"/>
        <v>0</v>
      </c>
      <c r="AS21" s="287">
        <f t="shared" si="26"/>
        <v>0</v>
      </c>
      <c r="AT21" s="287">
        <f t="shared" si="27"/>
        <v>0</v>
      </c>
      <c r="AU21" s="287">
        <f t="shared" si="28"/>
        <v>0</v>
      </c>
      <c r="AV21" s="287">
        <f t="shared" si="29"/>
        <v>0</v>
      </c>
    </row>
    <row r="22" spans="1:48" ht="19.5" thickBot="1">
      <c r="A22" s="217" t="str">
        <f>Compute1!A22</f>
        <v>6.1.2</v>
      </c>
      <c r="B22" s="217" t="str">
        <f>'2_Maturité'!B22</f>
        <v>Séparation des tâches</v>
      </c>
      <c r="C22" s="217" t="str">
        <f>'2_Maturité'!G22</f>
        <v>ORGA</v>
      </c>
      <c r="D22" s="207">
        <f>'2_Maturité'!H22</f>
        <v>1</v>
      </c>
      <c r="E22" s="207" t="str">
        <f>'2_Maturité'!I22</f>
        <v>1: Initial</v>
      </c>
      <c r="F22" s="218" t="str">
        <f t="shared" si="30"/>
        <v>1</v>
      </c>
      <c r="G22" s="697">
        <v>0</v>
      </c>
      <c r="H22" s="698">
        <v>1</v>
      </c>
      <c r="I22" s="698">
        <v>0</v>
      </c>
      <c r="J22" s="698">
        <v>0</v>
      </c>
      <c r="K22" s="698">
        <v>0</v>
      </c>
      <c r="L22" s="698">
        <v>0</v>
      </c>
      <c r="M22" s="698">
        <v>0</v>
      </c>
      <c r="N22" s="698">
        <v>0</v>
      </c>
      <c r="O22" s="698">
        <v>0</v>
      </c>
      <c r="P22" s="698">
        <v>0</v>
      </c>
      <c r="Q22" s="698">
        <v>0</v>
      </c>
      <c r="R22" s="698">
        <v>0</v>
      </c>
      <c r="S22" s="698">
        <v>0</v>
      </c>
      <c r="T22" s="699">
        <v>0</v>
      </c>
      <c r="U22" s="706">
        <f t="shared" ref="U22:AH24" si="31">G22*$D22</f>
        <v>0</v>
      </c>
      <c r="V22" s="545">
        <f t="shared" si="31"/>
        <v>1</v>
      </c>
      <c r="W22" s="545">
        <f t="shared" si="31"/>
        <v>0</v>
      </c>
      <c r="X22" s="545">
        <f t="shared" si="31"/>
        <v>0</v>
      </c>
      <c r="Y22" s="545">
        <f t="shared" si="31"/>
        <v>0</v>
      </c>
      <c r="Z22" s="545">
        <f t="shared" si="31"/>
        <v>0</v>
      </c>
      <c r="AA22" s="545">
        <f t="shared" si="31"/>
        <v>0</v>
      </c>
      <c r="AB22" s="545">
        <f t="shared" si="31"/>
        <v>0</v>
      </c>
      <c r="AC22" s="545">
        <f t="shared" si="31"/>
        <v>0</v>
      </c>
      <c r="AD22" s="545">
        <f t="shared" si="31"/>
        <v>0</v>
      </c>
      <c r="AE22" s="545">
        <f t="shared" si="31"/>
        <v>0</v>
      </c>
      <c r="AF22" s="545">
        <f t="shared" si="31"/>
        <v>0</v>
      </c>
      <c r="AG22" s="545">
        <f t="shared" si="31"/>
        <v>0</v>
      </c>
      <c r="AH22" s="545">
        <f t="shared" si="31"/>
        <v>0</v>
      </c>
      <c r="AI22" s="546">
        <f t="shared" ref="AI22:AV24" si="32">U22*$F22</f>
        <v>0</v>
      </c>
      <c r="AJ22" s="287">
        <f t="shared" si="32"/>
        <v>1</v>
      </c>
      <c r="AK22" s="287">
        <f t="shared" si="32"/>
        <v>0</v>
      </c>
      <c r="AL22" s="287">
        <f t="shared" si="32"/>
        <v>0</v>
      </c>
      <c r="AM22" s="287">
        <f t="shared" si="32"/>
        <v>0</v>
      </c>
      <c r="AN22" s="287">
        <f t="shared" si="32"/>
        <v>0</v>
      </c>
      <c r="AO22" s="287">
        <f t="shared" si="32"/>
        <v>0</v>
      </c>
      <c r="AP22" s="287">
        <f t="shared" si="32"/>
        <v>0</v>
      </c>
      <c r="AQ22" s="287">
        <f t="shared" si="32"/>
        <v>0</v>
      </c>
      <c r="AR22" s="287">
        <f t="shared" si="32"/>
        <v>0</v>
      </c>
      <c r="AS22" s="287">
        <f t="shared" si="32"/>
        <v>0</v>
      </c>
      <c r="AT22" s="287">
        <f t="shared" si="32"/>
        <v>0</v>
      </c>
      <c r="AU22" s="287">
        <f t="shared" si="32"/>
        <v>0</v>
      </c>
      <c r="AV22" s="287">
        <f t="shared" si="32"/>
        <v>0</v>
      </c>
    </row>
    <row r="23" spans="1:48" ht="19.5" thickBot="1">
      <c r="A23" s="217" t="str">
        <f>Compute1!A23</f>
        <v>6.1.3</v>
      </c>
      <c r="B23" s="217" t="str">
        <f>'2_Maturité'!B23</f>
        <v>Partage d'information</v>
      </c>
      <c r="C23" s="217" t="str">
        <f>'2_Maturité'!G23</f>
        <v>ORGA</v>
      </c>
      <c r="D23" s="207">
        <f>'2_Maturité'!H23</f>
        <v>1</v>
      </c>
      <c r="E23" s="207" t="str">
        <f>'2_Maturité'!I23</f>
        <v>3: Défini</v>
      </c>
      <c r="F23" s="218" t="str">
        <f t="shared" si="30"/>
        <v>3</v>
      </c>
      <c r="G23" s="697">
        <v>0</v>
      </c>
      <c r="H23" s="698">
        <v>1</v>
      </c>
      <c r="I23" s="698">
        <v>0</v>
      </c>
      <c r="J23" s="698">
        <v>0</v>
      </c>
      <c r="K23" s="698">
        <v>0</v>
      </c>
      <c r="L23" s="698">
        <v>0</v>
      </c>
      <c r="M23" s="698">
        <v>0</v>
      </c>
      <c r="N23" s="698">
        <v>0</v>
      </c>
      <c r="O23" s="698">
        <v>0</v>
      </c>
      <c r="P23" s="698">
        <v>0</v>
      </c>
      <c r="Q23" s="698">
        <v>0</v>
      </c>
      <c r="R23" s="698">
        <v>0</v>
      </c>
      <c r="S23" s="698">
        <v>0</v>
      </c>
      <c r="T23" s="699">
        <v>0</v>
      </c>
      <c r="U23" s="706">
        <f t="shared" si="31"/>
        <v>0</v>
      </c>
      <c r="V23" s="545">
        <f t="shared" si="31"/>
        <v>1</v>
      </c>
      <c r="W23" s="545">
        <f t="shared" si="31"/>
        <v>0</v>
      </c>
      <c r="X23" s="545">
        <f t="shared" si="31"/>
        <v>0</v>
      </c>
      <c r="Y23" s="545">
        <f t="shared" si="31"/>
        <v>0</v>
      </c>
      <c r="Z23" s="545">
        <f t="shared" si="31"/>
        <v>0</v>
      </c>
      <c r="AA23" s="545">
        <f t="shared" si="31"/>
        <v>0</v>
      </c>
      <c r="AB23" s="545">
        <f t="shared" si="31"/>
        <v>0</v>
      </c>
      <c r="AC23" s="545">
        <f t="shared" si="31"/>
        <v>0</v>
      </c>
      <c r="AD23" s="545">
        <f t="shared" si="31"/>
        <v>0</v>
      </c>
      <c r="AE23" s="545">
        <f t="shared" si="31"/>
        <v>0</v>
      </c>
      <c r="AF23" s="545">
        <f t="shared" si="31"/>
        <v>0</v>
      </c>
      <c r="AG23" s="545">
        <f t="shared" si="31"/>
        <v>0</v>
      </c>
      <c r="AH23" s="545">
        <f t="shared" si="31"/>
        <v>0</v>
      </c>
      <c r="AI23" s="546">
        <f t="shared" si="32"/>
        <v>0</v>
      </c>
      <c r="AJ23" s="287">
        <f t="shared" si="32"/>
        <v>3</v>
      </c>
      <c r="AK23" s="287">
        <f t="shared" si="32"/>
        <v>0</v>
      </c>
      <c r="AL23" s="287">
        <f t="shared" si="32"/>
        <v>0</v>
      </c>
      <c r="AM23" s="287">
        <f t="shared" si="32"/>
        <v>0</v>
      </c>
      <c r="AN23" s="287">
        <f t="shared" si="32"/>
        <v>0</v>
      </c>
      <c r="AO23" s="287">
        <f t="shared" si="32"/>
        <v>0</v>
      </c>
      <c r="AP23" s="287">
        <f t="shared" si="32"/>
        <v>0</v>
      </c>
      <c r="AQ23" s="287">
        <f t="shared" si="32"/>
        <v>0</v>
      </c>
      <c r="AR23" s="287">
        <f t="shared" si="32"/>
        <v>0</v>
      </c>
      <c r="AS23" s="287">
        <f t="shared" si="32"/>
        <v>0</v>
      </c>
      <c r="AT23" s="287">
        <f t="shared" si="32"/>
        <v>0</v>
      </c>
      <c r="AU23" s="287">
        <f t="shared" si="32"/>
        <v>0</v>
      </c>
      <c r="AV23" s="287">
        <f t="shared" si="32"/>
        <v>0</v>
      </c>
    </row>
    <row r="24" spans="1:48" ht="19.5" thickBot="1">
      <c r="A24" s="217" t="str">
        <f>Compute1!A24</f>
        <v>6.1.4</v>
      </c>
      <c r="B24" s="217" t="str">
        <f>'2_Maturité'!B24</f>
        <v>Sécurité de l'information dans le cadre de projets</v>
      </c>
      <c r="C24" s="217" t="str">
        <f>'2_Maturité'!G24</f>
        <v>ORGA</v>
      </c>
      <c r="D24" s="207">
        <f>'2_Maturité'!H24</f>
        <v>0</v>
      </c>
      <c r="E24" s="207" t="str">
        <f>'2_Maturité'!I24</f>
        <v>1: Initial</v>
      </c>
      <c r="F24" s="218" t="str">
        <f t="shared" si="30"/>
        <v>1</v>
      </c>
      <c r="G24" s="697">
        <v>0</v>
      </c>
      <c r="H24" s="698">
        <v>1</v>
      </c>
      <c r="I24" s="698">
        <v>0</v>
      </c>
      <c r="J24" s="698">
        <v>0</v>
      </c>
      <c r="K24" s="698">
        <v>0</v>
      </c>
      <c r="L24" s="698">
        <v>0</v>
      </c>
      <c r="M24" s="698">
        <v>0</v>
      </c>
      <c r="N24" s="698">
        <v>0</v>
      </c>
      <c r="O24" s="698">
        <v>0</v>
      </c>
      <c r="P24" s="698">
        <v>0</v>
      </c>
      <c r="Q24" s="698">
        <v>0</v>
      </c>
      <c r="R24" s="698">
        <v>0</v>
      </c>
      <c r="S24" s="698">
        <v>0</v>
      </c>
      <c r="T24" s="699">
        <v>0</v>
      </c>
      <c r="U24" s="706">
        <f t="shared" si="31"/>
        <v>0</v>
      </c>
      <c r="V24" s="545">
        <f t="shared" si="31"/>
        <v>0</v>
      </c>
      <c r="W24" s="545">
        <f t="shared" si="31"/>
        <v>0</v>
      </c>
      <c r="X24" s="545">
        <f t="shared" si="31"/>
        <v>0</v>
      </c>
      <c r="Y24" s="545">
        <f t="shared" si="31"/>
        <v>0</v>
      </c>
      <c r="Z24" s="545">
        <f t="shared" si="31"/>
        <v>0</v>
      </c>
      <c r="AA24" s="545">
        <f t="shared" si="31"/>
        <v>0</v>
      </c>
      <c r="AB24" s="545">
        <f t="shared" si="31"/>
        <v>0</v>
      </c>
      <c r="AC24" s="545">
        <f t="shared" si="31"/>
        <v>0</v>
      </c>
      <c r="AD24" s="545">
        <f t="shared" si="31"/>
        <v>0</v>
      </c>
      <c r="AE24" s="545">
        <f t="shared" si="31"/>
        <v>0</v>
      </c>
      <c r="AF24" s="545">
        <f t="shared" si="31"/>
        <v>0</v>
      </c>
      <c r="AG24" s="545">
        <f t="shared" si="31"/>
        <v>0</v>
      </c>
      <c r="AH24" s="545">
        <f t="shared" si="31"/>
        <v>0</v>
      </c>
      <c r="AI24" s="546">
        <f t="shared" si="32"/>
        <v>0</v>
      </c>
      <c r="AJ24" s="287">
        <f t="shared" si="32"/>
        <v>0</v>
      </c>
      <c r="AK24" s="287">
        <f t="shared" si="32"/>
        <v>0</v>
      </c>
      <c r="AL24" s="287">
        <f t="shared" si="32"/>
        <v>0</v>
      </c>
      <c r="AM24" s="287">
        <f t="shared" si="32"/>
        <v>0</v>
      </c>
      <c r="AN24" s="287">
        <f t="shared" si="32"/>
        <v>0</v>
      </c>
      <c r="AO24" s="287">
        <f t="shared" si="32"/>
        <v>0</v>
      </c>
      <c r="AP24" s="287">
        <f t="shared" si="32"/>
        <v>0</v>
      </c>
      <c r="AQ24" s="287">
        <f t="shared" si="32"/>
        <v>0</v>
      </c>
      <c r="AR24" s="287">
        <f t="shared" si="32"/>
        <v>0</v>
      </c>
      <c r="AS24" s="287">
        <f t="shared" si="32"/>
        <v>0</v>
      </c>
      <c r="AT24" s="287">
        <f t="shared" si="32"/>
        <v>0</v>
      </c>
      <c r="AU24" s="287">
        <f t="shared" si="32"/>
        <v>0</v>
      </c>
      <c r="AV24" s="287">
        <f t="shared" si="32"/>
        <v>0</v>
      </c>
    </row>
    <row r="25" spans="1:48" ht="19.5" thickBot="1">
      <c r="A25" s="217" t="str">
        <f>Compute1!A25</f>
        <v>6.2</v>
      </c>
      <c r="B25" s="217" t="str">
        <f>'2_Maturité'!B25</f>
        <v>Appareils mobiles et télétravail</v>
      </c>
      <c r="C25" s="217">
        <f>'2_Maturité'!G25</f>
        <v>0</v>
      </c>
      <c r="D25" s="207">
        <f>'2_Maturité'!H25</f>
        <v>0</v>
      </c>
      <c r="E25" s="207">
        <f>'2_Maturité'!I25</f>
        <v>0</v>
      </c>
      <c r="F25" s="218" t="str">
        <f t="shared" si="30"/>
        <v>0</v>
      </c>
      <c r="G25" s="697">
        <v>0</v>
      </c>
      <c r="H25" s="698">
        <v>0</v>
      </c>
      <c r="I25" s="698">
        <v>0</v>
      </c>
      <c r="J25" s="698">
        <v>0</v>
      </c>
      <c r="K25" s="698">
        <v>0</v>
      </c>
      <c r="L25" s="698">
        <v>0</v>
      </c>
      <c r="M25" s="698">
        <v>0</v>
      </c>
      <c r="N25" s="698">
        <v>0</v>
      </c>
      <c r="O25" s="698">
        <v>0</v>
      </c>
      <c r="P25" s="698">
        <v>0</v>
      </c>
      <c r="Q25" s="698">
        <v>0</v>
      </c>
      <c r="R25" s="698">
        <v>0</v>
      </c>
      <c r="S25" s="698">
        <v>0</v>
      </c>
      <c r="T25" s="699">
        <v>0</v>
      </c>
      <c r="U25" s="706">
        <f t="shared" ref="U25:AH25" si="33">G25*$D25</f>
        <v>0</v>
      </c>
      <c r="V25" s="545">
        <f t="shared" si="33"/>
        <v>0</v>
      </c>
      <c r="W25" s="545">
        <f t="shared" si="33"/>
        <v>0</v>
      </c>
      <c r="X25" s="545">
        <f t="shared" si="33"/>
        <v>0</v>
      </c>
      <c r="Y25" s="545">
        <f t="shared" si="33"/>
        <v>0</v>
      </c>
      <c r="Z25" s="545">
        <f t="shared" si="33"/>
        <v>0</v>
      </c>
      <c r="AA25" s="545">
        <f t="shared" si="33"/>
        <v>0</v>
      </c>
      <c r="AB25" s="545">
        <f t="shared" si="33"/>
        <v>0</v>
      </c>
      <c r="AC25" s="545">
        <f t="shared" si="33"/>
        <v>0</v>
      </c>
      <c r="AD25" s="545">
        <f t="shared" si="33"/>
        <v>0</v>
      </c>
      <c r="AE25" s="545">
        <f t="shared" si="33"/>
        <v>0</v>
      </c>
      <c r="AF25" s="545">
        <f t="shared" si="33"/>
        <v>0</v>
      </c>
      <c r="AG25" s="545">
        <f t="shared" si="33"/>
        <v>0</v>
      </c>
      <c r="AH25" s="545">
        <f t="shared" si="33"/>
        <v>0</v>
      </c>
      <c r="AI25" s="546">
        <f t="shared" ref="AI25:AV25" si="34">U25*$F25</f>
        <v>0</v>
      </c>
      <c r="AJ25" s="287">
        <f t="shared" si="34"/>
        <v>0</v>
      </c>
      <c r="AK25" s="287">
        <f t="shared" si="34"/>
        <v>0</v>
      </c>
      <c r="AL25" s="287">
        <f t="shared" si="34"/>
        <v>0</v>
      </c>
      <c r="AM25" s="287">
        <f t="shared" si="34"/>
        <v>0</v>
      </c>
      <c r="AN25" s="287">
        <f t="shared" si="34"/>
        <v>0</v>
      </c>
      <c r="AO25" s="287">
        <f t="shared" si="34"/>
        <v>0</v>
      </c>
      <c r="AP25" s="287">
        <f t="shared" si="34"/>
        <v>0</v>
      </c>
      <c r="AQ25" s="287">
        <f t="shared" si="34"/>
        <v>0</v>
      </c>
      <c r="AR25" s="287">
        <f t="shared" si="34"/>
        <v>0</v>
      </c>
      <c r="AS25" s="287">
        <f t="shared" si="34"/>
        <v>0</v>
      </c>
      <c r="AT25" s="287">
        <f t="shared" si="34"/>
        <v>0</v>
      </c>
      <c r="AU25" s="287">
        <f t="shared" si="34"/>
        <v>0</v>
      </c>
      <c r="AV25" s="287">
        <f t="shared" si="34"/>
        <v>0</v>
      </c>
    </row>
    <row r="26" spans="1:48" ht="19.5" thickBot="1">
      <c r="A26" s="217" t="str">
        <f>Compute1!A26</f>
        <v>6.2.1</v>
      </c>
      <c r="B26" s="217" t="str">
        <f>'2_Maturité'!B26</f>
        <v>Protection des données  sur des médias mobiles</v>
      </c>
      <c r="C26" s="217" t="str">
        <f>'2_Maturité'!G26</f>
        <v>ORGA</v>
      </c>
      <c r="D26" s="207">
        <f>'2_Maturité'!H26</f>
        <v>1</v>
      </c>
      <c r="E26" s="207" t="str">
        <f>'2_Maturité'!I26</f>
        <v>2: Reproductible</v>
      </c>
      <c r="F26" s="218" t="str">
        <f t="shared" si="30"/>
        <v>2</v>
      </c>
      <c r="G26" s="697">
        <v>0</v>
      </c>
      <c r="H26" s="698">
        <v>1</v>
      </c>
      <c r="I26" s="698">
        <v>0</v>
      </c>
      <c r="J26" s="698">
        <v>0</v>
      </c>
      <c r="K26" s="698">
        <v>0</v>
      </c>
      <c r="L26" s="698">
        <v>0</v>
      </c>
      <c r="M26" s="698">
        <v>0</v>
      </c>
      <c r="N26" s="698">
        <v>0</v>
      </c>
      <c r="O26" s="698">
        <v>0</v>
      </c>
      <c r="P26" s="698">
        <v>0</v>
      </c>
      <c r="Q26" s="698">
        <v>0</v>
      </c>
      <c r="R26" s="698">
        <v>0</v>
      </c>
      <c r="S26" s="698">
        <v>0</v>
      </c>
      <c r="T26" s="699">
        <v>0</v>
      </c>
      <c r="U26" s="706">
        <f t="shared" ref="U26:AH27" si="35">G26*$D26</f>
        <v>0</v>
      </c>
      <c r="V26" s="545">
        <f t="shared" si="35"/>
        <v>1</v>
      </c>
      <c r="W26" s="545">
        <f t="shared" si="35"/>
        <v>0</v>
      </c>
      <c r="X26" s="545">
        <f t="shared" si="35"/>
        <v>0</v>
      </c>
      <c r="Y26" s="545">
        <f t="shared" si="35"/>
        <v>0</v>
      </c>
      <c r="Z26" s="545">
        <f t="shared" si="35"/>
        <v>0</v>
      </c>
      <c r="AA26" s="545">
        <f t="shared" si="35"/>
        <v>0</v>
      </c>
      <c r="AB26" s="545">
        <f t="shared" si="35"/>
        <v>0</v>
      </c>
      <c r="AC26" s="545">
        <f t="shared" si="35"/>
        <v>0</v>
      </c>
      <c r="AD26" s="545">
        <f t="shared" si="35"/>
        <v>0</v>
      </c>
      <c r="AE26" s="545">
        <f t="shared" si="35"/>
        <v>0</v>
      </c>
      <c r="AF26" s="545">
        <f t="shared" si="35"/>
        <v>0</v>
      </c>
      <c r="AG26" s="545">
        <f t="shared" si="35"/>
        <v>0</v>
      </c>
      <c r="AH26" s="545">
        <f t="shared" si="35"/>
        <v>0</v>
      </c>
      <c r="AI26" s="546">
        <f t="shared" ref="AI26:AV27" si="36">U26*$F26</f>
        <v>0</v>
      </c>
      <c r="AJ26" s="287">
        <f t="shared" si="36"/>
        <v>2</v>
      </c>
      <c r="AK26" s="287">
        <f t="shared" si="36"/>
        <v>0</v>
      </c>
      <c r="AL26" s="287">
        <f t="shared" si="36"/>
        <v>0</v>
      </c>
      <c r="AM26" s="287">
        <f t="shared" si="36"/>
        <v>0</v>
      </c>
      <c r="AN26" s="287">
        <f t="shared" si="36"/>
        <v>0</v>
      </c>
      <c r="AO26" s="287">
        <f t="shared" si="36"/>
        <v>0</v>
      </c>
      <c r="AP26" s="287">
        <f t="shared" si="36"/>
        <v>0</v>
      </c>
      <c r="AQ26" s="287">
        <f t="shared" si="36"/>
        <v>0</v>
      </c>
      <c r="AR26" s="287">
        <f t="shared" si="36"/>
        <v>0</v>
      </c>
      <c r="AS26" s="287">
        <f t="shared" si="36"/>
        <v>0</v>
      </c>
      <c r="AT26" s="287">
        <f t="shared" si="36"/>
        <v>0</v>
      </c>
      <c r="AU26" s="287">
        <f t="shared" si="36"/>
        <v>0</v>
      </c>
      <c r="AV26" s="287">
        <f t="shared" si="36"/>
        <v>0</v>
      </c>
    </row>
    <row r="27" spans="1:48" ht="19.5" thickBot="1">
      <c r="A27" s="217" t="str">
        <f>Compute1!A27</f>
        <v>6.2.2</v>
      </c>
      <c r="B27" s="217" t="str">
        <f>'2_Maturité'!B27</f>
        <v>Télétravail</v>
      </c>
      <c r="C27" s="217" t="str">
        <f>'2_Maturité'!G27</f>
        <v>ORGA</v>
      </c>
      <c r="D27" s="207">
        <f>'2_Maturité'!H27</f>
        <v>1</v>
      </c>
      <c r="E27" s="207" t="str">
        <f>'2_Maturité'!I27</f>
        <v>3: Défini</v>
      </c>
      <c r="F27" s="218" t="str">
        <f t="shared" si="30"/>
        <v>3</v>
      </c>
      <c r="G27" s="697">
        <v>0</v>
      </c>
      <c r="H27" s="698">
        <v>1</v>
      </c>
      <c r="I27" s="698">
        <v>0</v>
      </c>
      <c r="J27" s="698">
        <v>0</v>
      </c>
      <c r="K27" s="698">
        <v>0</v>
      </c>
      <c r="L27" s="698">
        <v>0</v>
      </c>
      <c r="M27" s="698">
        <v>0</v>
      </c>
      <c r="N27" s="698">
        <v>0</v>
      </c>
      <c r="O27" s="698">
        <v>0</v>
      </c>
      <c r="P27" s="698">
        <v>0</v>
      </c>
      <c r="Q27" s="698">
        <v>0</v>
      </c>
      <c r="R27" s="698">
        <v>0</v>
      </c>
      <c r="S27" s="698">
        <v>0</v>
      </c>
      <c r="T27" s="699">
        <v>0</v>
      </c>
      <c r="U27" s="706">
        <f t="shared" si="35"/>
        <v>0</v>
      </c>
      <c r="V27" s="545">
        <f t="shared" si="35"/>
        <v>1</v>
      </c>
      <c r="W27" s="545">
        <f t="shared" si="35"/>
        <v>0</v>
      </c>
      <c r="X27" s="545">
        <f t="shared" si="35"/>
        <v>0</v>
      </c>
      <c r="Y27" s="545">
        <f t="shared" si="35"/>
        <v>0</v>
      </c>
      <c r="Z27" s="545">
        <f t="shared" si="35"/>
        <v>0</v>
      </c>
      <c r="AA27" s="545">
        <f t="shared" si="35"/>
        <v>0</v>
      </c>
      <c r="AB27" s="545">
        <f t="shared" si="35"/>
        <v>0</v>
      </c>
      <c r="AC27" s="545">
        <f t="shared" si="35"/>
        <v>0</v>
      </c>
      <c r="AD27" s="545">
        <f t="shared" si="35"/>
        <v>0</v>
      </c>
      <c r="AE27" s="545">
        <f t="shared" si="35"/>
        <v>0</v>
      </c>
      <c r="AF27" s="545">
        <f t="shared" si="35"/>
        <v>0</v>
      </c>
      <c r="AG27" s="545">
        <f t="shared" si="35"/>
        <v>0</v>
      </c>
      <c r="AH27" s="545">
        <f t="shared" si="35"/>
        <v>0</v>
      </c>
      <c r="AI27" s="546">
        <f t="shared" si="36"/>
        <v>0</v>
      </c>
      <c r="AJ27" s="287">
        <f t="shared" si="36"/>
        <v>3</v>
      </c>
      <c r="AK27" s="287">
        <f t="shared" si="36"/>
        <v>0</v>
      </c>
      <c r="AL27" s="287">
        <f t="shared" si="36"/>
        <v>0</v>
      </c>
      <c r="AM27" s="287">
        <f t="shared" si="36"/>
        <v>0</v>
      </c>
      <c r="AN27" s="287">
        <f t="shared" si="36"/>
        <v>0</v>
      </c>
      <c r="AO27" s="287">
        <f t="shared" si="36"/>
        <v>0</v>
      </c>
      <c r="AP27" s="287">
        <f t="shared" si="36"/>
        <v>0</v>
      </c>
      <c r="AQ27" s="287">
        <f t="shared" si="36"/>
        <v>0</v>
      </c>
      <c r="AR27" s="287">
        <f t="shared" si="36"/>
        <v>0</v>
      </c>
      <c r="AS27" s="287">
        <f t="shared" si="36"/>
        <v>0</v>
      </c>
      <c r="AT27" s="287">
        <f t="shared" si="36"/>
        <v>0</v>
      </c>
      <c r="AU27" s="287">
        <f t="shared" si="36"/>
        <v>0</v>
      </c>
      <c r="AV27" s="287">
        <f t="shared" si="36"/>
        <v>0</v>
      </c>
    </row>
    <row r="28" spans="1:48" ht="19.5" thickBot="1">
      <c r="A28" s="217">
        <f>Compute1!A28</f>
        <v>7</v>
      </c>
      <c r="B28" s="217" t="str">
        <f>'2_Maturité'!B28</f>
        <v>SECURITE LIEE AUX COLLABORATEURS</v>
      </c>
      <c r="C28" s="217">
        <f>'2_Maturité'!G28</f>
        <v>0</v>
      </c>
      <c r="D28" s="207">
        <f>'2_Maturité'!H28</f>
        <v>0</v>
      </c>
      <c r="E28" s="207">
        <f>'2_Maturité'!I28</f>
        <v>0</v>
      </c>
      <c r="F28" s="218" t="str">
        <f t="shared" si="30"/>
        <v>0</v>
      </c>
      <c r="G28" s="697">
        <v>0</v>
      </c>
      <c r="H28" s="698">
        <v>0</v>
      </c>
      <c r="I28" s="698">
        <v>0</v>
      </c>
      <c r="J28" s="698">
        <v>0</v>
      </c>
      <c r="K28" s="698">
        <v>0</v>
      </c>
      <c r="L28" s="698">
        <v>0</v>
      </c>
      <c r="M28" s="698">
        <v>0</v>
      </c>
      <c r="N28" s="698">
        <v>0</v>
      </c>
      <c r="O28" s="698">
        <v>0</v>
      </c>
      <c r="P28" s="698">
        <v>0</v>
      </c>
      <c r="Q28" s="698">
        <v>0</v>
      </c>
      <c r="R28" s="698">
        <v>0</v>
      </c>
      <c r="S28" s="698">
        <v>0</v>
      </c>
      <c r="T28" s="699">
        <v>0</v>
      </c>
      <c r="U28" s="706">
        <f t="shared" ref="U28:AH28" si="37">G28*$D28</f>
        <v>0</v>
      </c>
      <c r="V28" s="545">
        <f t="shared" si="37"/>
        <v>0</v>
      </c>
      <c r="W28" s="545">
        <f t="shared" si="37"/>
        <v>0</v>
      </c>
      <c r="X28" s="545">
        <f t="shared" si="37"/>
        <v>0</v>
      </c>
      <c r="Y28" s="545">
        <f t="shared" si="37"/>
        <v>0</v>
      </c>
      <c r="Z28" s="545">
        <f t="shared" si="37"/>
        <v>0</v>
      </c>
      <c r="AA28" s="545">
        <f t="shared" si="37"/>
        <v>0</v>
      </c>
      <c r="AB28" s="545">
        <f t="shared" si="37"/>
        <v>0</v>
      </c>
      <c r="AC28" s="545">
        <f t="shared" si="37"/>
        <v>0</v>
      </c>
      <c r="AD28" s="545">
        <f t="shared" si="37"/>
        <v>0</v>
      </c>
      <c r="AE28" s="545">
        <f t="shared" si="37"/>
        <v>0</v>
      </c>
      <c r="AF28" s="545">
        <f t="shared" si="37"/>
        <v>0</v>
      </c>
      <c r="AG28" s="545">
        <f t="shared" si="37"/>
        <v>0</v>
      </c>
      <c r="AH28" s="545">
        <f t="shared" si="37"/>
        <v>0</v>
      </c>
      <c r="AI28" s="546">
        <f t="shared" ref="AI28:AV28" si="38">U28*$F28</f>
        <v>0</v>
      </c>
      <c r="AJ28" s="287">
        <f t="shared" si="38"/>
        <v>0</v>
      </c>
      <c r="AK28" s="287">
        <f t="shared" si="38"/>
        <v>0</v>
      </c>
      <c r="AL28" s="287">
        <f t="shared" si="38"/>
        <v>0</v>
      </c>
      <c r="AM28" s="287">
        <f t="shared" si="38"/>
        <v>0</v>
      </c>
      <c r="AN28" s="287">
        <f t="shared" si="38"/>
        <v>0</v>
      </c>
      <c r="AO28" s="287">
        <f t="shared" si="38"/>
        <v>0</v>
      </c>
      <c r="AP28" s="287">
        <f t="shared" si="38"/>
        <v>0</v>
      </c>
      <c r="AQ28" s="287">
        <f t="shared" si="38"/>
        <v>0</v>
      </c>
      <c r="AR28" s="287">
        <f t="shared" si="38"/>
        <v>0</v>
      </c>
      <c r="AS28" s="287">
        <f t="shared" si="38"/>
        <v>0</v>
      </c>
      <c r="AT28" s="287">
        <f t="shared" si="38"/>
        <v>0</v>
      </c>
      <c r="AU28" s="287">
        <f t="shared" si="38"/>
        <v>0</v>
      </c>
      <c r="AV28" s="287">
        <f t="shared" si="38"/>
        <v>0</v>
      </c>
    </row>
    <row r="29" spans="1:48" ht="19.5" thickBot="1">
      <c r="A29" s="217" t="str">
        <f>Compute1!A29</f>
        <v>7.1</v>
      </c>
      <c r="B29" s="217" t="str">
        <f>'2_Maturité'!B29</f>
        <v>Traitement des données</v>
      </c>
      <c r="C29" s="217" t="str">
        <f>'2_Maturité'!G29</f>
        <v>GSRH</v>
      </c>
      <c r="D29" s="207">
        <f>'2_Maturité'!H29</f>
        <v>1</v>
      </c>
      <c r="E29" s="207" t="str">
        <f>'2_Maturité'!I29</f>
        <v>3: Défini</v>
      </c>
      <c r="F29" s="218" t="str">
        <f t="shared" si="30"/>
        <v>3</v>
      </c>
      <c r="G29" s="697">
        <v>0</v>
      </c>
      <c r="H29" s="698">
        <v>0</v>
      </c>
      <c r="I29" s="698">
        <v>1</v>
      </c>
      <c r="J29" s="698">
        <v>0</v>
      </c>
      <c r="K29" s="698">
        <v>0</v>
      </c>
      <c r="L29" s="698">
        <v>0</v>
      </c>
      <c r="M29" s="698">
        <v>0</v>
      </c>
      <c r="N29" s="698">
        <v>0</v>
      </c>
      <c r="O29" s="698">
        <v>0</v>
      </c>
      <c r="P29" s="698">
        <v>0</v>
      </c>
      <c r="Q29" s="698">
        <v>0</v>
      </c>
      <c r="R29" s="698">
        <v>0</v>
      </c>
      <c r="S29" s="698">
        <v>0</v>
      </c>
      <c r="T29" s="699">
        <v>0</v>
      </c>
      <c r="U29" s="706">
        <f t="shared" ref="U29:AH31" si="39">G29*$D29</f>
        <v>0</v>
      </c>
      <c r="V29" s="545">
        <f t="shared" si="39"/>
        <v>0</v>
      </c>
      <c r="W29" s="545">
        <f t="shared" si="39"/>
        <v>1</v>
      </c>
      <c r="X29" s="545">
        <f t="shared" si="39"/>
        <v>0</v>
      </c>
      <c r="Y29" s="545">
        <f t="shared" si="39"/>
        <v>0</v>
      </c>
      <c r="Z29" s="545">
        <f t="shared" si="39"/>
        <v>0</v>
      </c>
      <c r="AA29" s="545">
        <f t="shared" si="39"/>
        <v>0</v>
      </c>
      <c r="AB29" s="545">
        <f t="shared" si="39"/>
        <v>0</v>
      </c>
      <c r="AC29" s="545">
        <f t="shared" si="39"/>
        <v>0</v>
      </c>
      <c r="AD29" s="545">
        <f t="shared" si="39"/>
        <v>0</v>
      </c>
      <c r="AE29" s="545">
        <f t="shared" si="39"/>
        <v>0</v>
      </c>
      <c r="AF29" s="545">
        <f t="shared" si="39"/>
        <v>0</v>
      </c>
      <c r="AG29" s="545">
        <f t="shared" si="39"/>
        <v>0</v>
      </c>
      <c r="AH29" s="545">
        <f t="shared" si="39"/>
        <v>0</v>
      </c>
      <c r="AI29" s="546">
        <f t="shared" ref="AI29:AV31" si="40">U29*$F29</f>
        <v>0</v>
      </c>
      <c r="AJ29" s="287">
        <f t="shared" si="40"/>
        <v>0</v>
      </c>
      <c r="AK29" s="287">
        <f t="shared" si="40"/>
        <v>3</v>
      </c>
      <c r="AL29" s="287">
        <f t="shared" si="40"/>
        <v>0</v>
      </c>
      <c r="AM29" s="287">
        <f t="shared" si="40"/>
        <v>0</v>
      </c>
      <c r="AN29" s="287">
        <f t="shared" si="40"/>
        <v>0</v>
      </c>
      <c r="AO29" s="287">
        <f t="shared" si="40"/>
        <v>0</v>
      </c>
      <c r="AP29" s="287">
        <f t="shared" si="40"/>
        <v>0</v>
      </c>
      <c r="AQ29" s="287">
        <f t="shared" si="40"/>
        <v>0</v>
      </c>
      <c r="AR29" s="287">
        <f t="shared" si="40"/>
        <v>0</v>
      </c>
      <c r="AS29" s="287">
        <f t="shared" si="40"/>
        <v>0</v>
      </c>
      <c r="AT29" s="287">
        <f t="shared" si="40"/>
        <v>0</v>
      </c>
      <c r="AU29" s="287">
        <f t="shared" si="40"/>
        <v>0</v>
      </c>
      <c r="AV29" s="287">
        <f t="shared" si="40"/>
        <v>0</v>
      </c>
    </row>
    <row r="30" spans="1:48" ht="19.5" thickBot="1">
      <c r="A30" s="217" t="str">
        <f>Compute1!A30</f>
        <v>7.2</v>
      </c>
      <c r="B30" s="217" t="str">
        <f>'2_Maturité'!B30</f>
        <v>Responsabilité de la direction</v>
      </c>
      <c r="C30" s="217" t="str">
        <f>'2_Maturité'!G30</f>
        <v>GSRH</v>
      </c>
      <c r="D30" s="207">
        <f>'2_Maturité'!H30</f>
        <v>1</v>
      </c>
      <c r="E30" s="207" t="str">
        <f>'2_Maturité'!I30</f>
        <v>3: Défini</v>
      </c>
      <c r="F30" s="218" t="str">
        <f t="shared" si="30"/>
        <v>3</v>
      </c>
      <c r="G30" s="697">
        <v>0</v>
      </c>
      <c r="H30" s="698">
        <v>0</v>
      </c>
      <c r="I30" s="698">
        <v>1</v>
      </c>
      <c r="J30" s="698">
        <v>0</v>
      </c>
      <c r="K30" s="698">
        <v>0</v>
      </c>
      <c r="L30" s="698">
        <v>0</v>
      </c>
      <c r="M30" s="698">
        <v>0</v>
      </c>
      <c r="N30" s="698">
        <v>0</v>
      </c>
      <c r="O30" s="698">
        <v>0</v>
      </c>
      <c r="P30" s="698">
        <v>0</v>
      </c>
      <c r="Q30" s="698">
        <v>0</v>
      </c>
      <c r="R30" s="698">
        <v>0</v>
      </c>
      <c r="S30" s="698">
        <v>0</v>
      </c>
      <c r="T30" s="699">
        <v>0</v>
      </c>
      <c r="U30" s="706">
        <f t="shared" si="39"/>
        <v>0</v>
      </c>
      <c r="V30" s="545">
        <f t="shared" si="39"/>
        <v>0</v>
      </c>
      <c r="W30" s="545">
        <f t="shared" si="39"/>
        <v>1</v>
      </c>
      <c r="X30" s="545">
        <f t="shared" si="39"/>
        <v>0</v>
      </c>
      <c r="Y30" s="545">
        <f t="shared" si="39"/>
        <v>0</v>
      </c>
      <c r="Z30" s="545">
        <f t="shared" si="39"/>
        <v>0</v>
      </c>
      <c r="AA30" s="545">
        <f t="shared" si="39"/>
        <v>0</v>
      </c>
      <c r="AB30" s="545">
        <f t="shared" si="39"/>
        <v>0</v>
      </c>
      <c r="AC30" s="545">
        <f t="shared" si="39"/>
        <v>0</v>
      </c>
      <c r="AD30" s="545">
        <f t="shared" si="39"/>
        <v>0</v>
      </c>
      <c r="AE30" s="545">
        <f t="shared" si="39"/>
        <v>0</v>
      </c>
      <c r="AF30" s="545">
        <f t="shared" si="39"/>
        <v>0</v>
      </c>
      <c r="AG30" s="545">
        <f t="shared" si="39"/>
        <v>0</v>
      </c>
      <c r="AH30" s="545">
        <f t="shared" si="39"/>
        <v>0</v>
      </c>
      <c r="AI30" s="546">
        <f t="shared" si="40"/>
        <v>0</v>
      </c>
      <c r="AJ30" s="287">
        <f t="shared" si="40"/>
        <v>0</v>
      </c>
      <c r="AK30" s="287">
        <f t="shared" si="40"/>
        <v>3</v>
      </c>
      <c r="AL30" s="287">
        <f t="shared" si="40"/>
        <v>0</v>
      </c>
      <c r="AM30" s="287">
        <f t="shared" si="40"/>
        <v>0</v>
      </c>
      <c r="AN30" s="287">
        <f t="shared" si="40"/>
        <v>0</v>
      </c>
      <c r="AO30" s="287">
        <f t="shared" si="40"/>
        <v>0</v>
      </c>
      <c r="AP30" s="287">
        <f t="shared" si="40"/>
        <v>0</v>
      </c>
      <c r="AQ30" s="287">
        <f t="shared" si="40"/>
        <v>0</v>
      </c>
      <c r="AR30" s="287">
        <f t="shared" si="40"/>
        <v>0</v>
      </c>
      <c r="AS30" s="287">
        <f t="shared" si="40"/>
        <v>0</v>
      </c>
      <c r="AT30" s="287">
        <f t="shared" si="40"/>
        <v>0</v>
      </c>
      <c r="AU30" s="287">
        <f t="shared" si="40"/>
        <v>0</v>
      </c>
      <c r="AV30" s="287">
        <f t="shared" si="40"/>
        <v>0</v>
      </c>
    </row>
    <row r="31" spans="1:48" ht="19.5" thickBot="1">
      <c r="A31" s="217" t="str">
        <f>Compute1!A31</f>
        <v>7.3</v>
      </c>
      <c r="B31" s="217" t="str">
        <f>'2_Maturité'!B31</f>
        <v>Sensibilisation et formation</v>
      </c>
      <c r="C31" s="217" t="str">
        <f>'2_Maturité'!G31</f>
        <v>GSRH</v>
      </c>
      <c r="D31" s="207">
        <f>'2_Maturité'!H31</f>
        <v>0</v>
      </c>
      <c r="E31" s="207" t="str">
        <f>'2_Maturité'!I31</f>
        <v>2: Reproductible</v>
      </c>
      <c r="F31" s="218" t="str">
        <f t="shared" si="30"/>
        <v>2</v>
      </c>
      <c r="G31" s="697">
        <v>0</v>
      </c>
      <c r="H31" s="698">
        <v>0</v>
      </c>
      <c r="I31" s="698">
        <v>1</v>
      </c>
      <c r="J31" s="698">
        <v>0</v>
      </c>
      <c r="K31" s="698">
        <v>0</v>
      </c>
      <c r="L31" s="698">
        <v>0</v>
      </c>
      <c r="M31" s="698">
        <v>0</v>
      </c>
      <c r="N31" s="698">
        <v>0</v>
      </c>
      <c r="O31" s="698">
        <v>0</v>
      </c>
      <c r="P31" s="698">
        <v>0</v>
      </c>
      <c r="Q31" s="698">
        <v>0</v>
      </c>
      <c r="R31" s="698">
        <v>0</v>
      </c>
      <c r="S31" s="698">
        <v>0</v>
      </c>
      <c r="T31" s="699">
        <v>0</v>
      </c>
      <c r="U31" s="706">
        <f t="shared" si="39"/>
        <v>0</v>
      </c>
      <c r="V31" s="545">
        <f t="shared" si="39"/>
        <v>0</v>
      </c>
      <c r="W31" s="545">
        <f t="shared" si="39"/>
        <v>0</v>
      </c>
      <c r="X31" s="545">
        <f t="shared" si="39"/>
        <v>0</v>
      </c>
      <c r="Y31" s="545">
        <f t="shared" si="39"/>
        <v>0</v>
      </c>
      <c r="Z31" s="545">
        <f t="shared" si="39"/>
        <v>0</v>
      </c>
      <c r="AA31" s="545">
        <f t="shared" si="39"/>
        <v>0</v>
      </c>
      <c r="AB31" s="545">
        <f t="shared" si="39"/>
        <v>0</v>
      </c>
      <c r="AC31" s="545">
        <f t="shared" si="39"/>
        <v>0</v>
      </c>
      <c r="AD31" s="545">
        <f t="shared" si="39"/>
        <v>0</v>
      </c>
      <c r="AE31" s="545">
        <f t="shared" si="39"/>
        <v>0</v>
      </c>
      <c r="AF31" s="545">
        <f t="shared" si="39"/>
        <v>0</v>
      </c>
      <c r="AG31" s="545">
        <f t="shared" si="39"/>
        <v>0</v>
      </c>
      <c r="AH31" s="545">
        <f t="shared" si="39"/>
        <v>0</v>
      </c>
      <c r="AI31" s="546">
        <f t="shared" si="40"/>
        <v>0</v>
      </c>
      <c r="AJ31" s="287">
        <f t="shared" si="40"/>
        <v>0</v>
      </c>
      <c r="AK31" s="287">
        <f t="shared" si="40"/>
        <v>0</v>
      </c>
      <c r="AL31" s="287">
        <f t="shared" si="40"/>
        <v>0</v>
      </c>
      <c r="AM31" s="287">
        <f t="shared" si="40"/>
        <v>0</v>
      </c>
      <c r="AN31" s="287">
        <f t="shared" si="40"/>
        <v>0</v>
      </c>
      <c r="AO31" s="287">
        <f t="shared" si="40"/>
        <v>0</v>
      </c>
      <c r="AP31" s="287">
        <f t="shared" si="40"/>
        <v>0</v>
      </c>
      <c r="AQ31" s="287">
        <f t="shared" si="40"/>
        <v>0</v>
      </c>
      <c r="AR31" s="287">
        <f t="shared" si="40"/>
        <v>0</v>
      </c>
      <c r="AS31" s="287">
        <f t="shared" si="40"/>
        <v>0</v>
      </c>
      <c r="AT31" s="287">
        <f t="shared" si="40"/>
        <v>0</v>
      </c>
      <c r="AU31" s="287">
        <f t="shared" si="40"/>
        <v>0</v>
      </c>
      <c r="AV31" s="287">
        <f t="shared" si="40"/>
        <v>0</v>
      </c>
    </row>
    <row r="32" spans="1:48" ht="19.5" thickBot="1">
      <c r="A32" s="217">
        <f>Compute1!A32</f>
        <v>8</v>
      </c>
      <c r="B32" s="217" t="str">
        <f>'2_Maturité'!B32</f>
        <v>GESTION DES RESSOURCES DE L'ENTREPRISE</v>
      </c>
      <c r="C32" s="217">
        <f>'2_Maturité'!G32</f>
        <v>0</v>
      </c>
      <c r="D32" s="207">
        <f>'2_Maturité'!H32</f>
        <v>0</v>
      </c>
      <c r="E32" s="207">
        <f>'2_Maturité'!I32</f>
        <v>0</v>
      </c>
      <c r="F32" s="218" t="str">
        <f t="shared" si="30"/>
        <v>0</v>
      </c>
      <c r="G32" s="697">
        <v>0</v>
      </c>
      <c r="H32" s="698">
        <v>0</v>
      </c>
      <c r="I32" s="698">
        <v>0</v>
      </c>
      <c r="J32" s="698">
        <v>0</v>
      </c>
      <c r="K32" s="698">
        <v>0</v>
      </c>
      <c r="L32" s="698">
        <v>0</v>
      </c>
      <c r="M32" s="698">
        <v>0</v>
      </c>
      <c r="N32" s="698">
        <v>0</v>
      </c>
      <c r="O32" s="698">
        <v>0</v>
      </c>
      <c r="P32" s="698">
        <v>0</v>
      </c>
      <c r="Q32" s="698">
        <v>0</v>
      </c>
      <c r="R32" s="698">
        <v>0</v>
      </c>
      <c r="S32" s="698">
        <v>0</v>
      </c>
      <c r="T32" s="699">
        <v>0</v>
      </c>
      <c r="U32" s="706">
        <f t="shared" ref="U32:U48" si="41">G32*$D32</f>
        <v>0</v>
      </c>
      <c r="V32" s="545">
        <f t="shared" ref="V32:V48" si="42">H32*$D32</f>
        <v>0</v>
      </c>
      <c r="W32" s="545">
        <f t="shared" ref="W32:W48" si="43">I32*$D32</f>
        <v>0</v>
      </c>
      <c r="X32" s="545">
        <f t="shared" ref="X32:X48" si="44">J32*$D32</f>
        <v>0</v>
      </c>
      <c r="Y32" s="545">
        <f t="shared" ref="Y32:Y48" si="45">K32*$D32</f>
        <v>0</v>
      </c>
      <c r="Z32" s="545">
        <f t="shared" ref="Z32:Z48" si="46">L32*$D32</f>
        <v>0</v>
      </c>
      <c r="AA32" s="545">
        <f t="shared" ref="AA32:AA48" si="47">M32*$D32</f>
        <v>0</v>
      </c>
      <c r="AB32" s="545">
        <f t="shared" ref="AB32:AB48" si="48">N32*$D32</f>
        <v>0</v>
      </c>
      <c r="AC32" s="545">
        <f t="shared" ref="AC32:AC48" si="49">O32*$D32</f>
        <v>0</v>
      </c>
      <c r="AD32" s="545">
        <f t="shared" ref="AD32:AD48" si="50">P32*$D32</f>
        <v>0</v>
      </c>
      <c r="AE32" s="545">
        <f t="shared" ref="AE32:AE48" si="51">Q32*$D32</f>
        <v>0</v>
      </c>
      <c r="AF32" s="545">
        <f t="shared" ref="AF32:AF48" si="52">R32*$D32</f>
        <v>0</v>
      </c>
      <c r="AG32" s="545">
        <f t="shared" ref="AG32:AG48" si="53">S32*$D32</f>
        <v>0</v>
      </c>
      <c r="AH32" s="545">
        <f t="shared" ref="AH32:AH48" si="54">T32*$D32</f>
        <v>0</v>
      </c>
      <c r="AI32" s="546">
        <f t="shared" ref="AI32:AI48" si="55">U32*$F32</f>
        <v>0</v>
      </c>
      <c r="AJ32" s="287">
        <f t="shared" ref="AJ32:AJ48" si="56">V32*$F32</f>
        <v>0</v>
      </c>
      <c r="AK32" s="287">
        <f t="shared" ref="AK32:AK48" si="57">W32*$F32</f>
        <v>0</v>
      </c>
      <c r="AL32" s="287">
        <f t="shared" ref="AL32:AL48" si="58">X32*$F32</f>
        <v>0</v>
      </c>
      <c r="AM32" s="287">
        <f t="shared" ref="AM32:AM48" si="59">Y32*$F32</f>
        <v>0</v>
      </c>
      <c r="AN32" s="287">
        <f t="shared" ref="AN32:AN48" si="60">Z32*$F32</f>
        <v>0</v>
      </c>
      <c r="AO32" s="287">
        <f t="shared" ref="AO32:AO48" si="61">AA32*$F32</f>
        <v>0</v>
      </c>
      <c r="AP32" s="287">
        <f t="shared" ref="AP32:AP48" si="62">AB32*$F32</f>
        <v>0</v>
      </c>
      <c r="AQ32" s="287">
        <f t="shared" ref="AQ32:AQ48" si="63">AC32*$F32</f>
        <v>0</v>
      </c>
      <c r="AR32" s="287">
        <f t="shared" ref="AR32:AR48" si="64">AD32*$F32</f>
        <v>0</v>
      </c>
      <c r="AS32" s="287">
        <f t="shared" ref="AS32:AS48" si="65">AE32*$F32</f>
        <v>0</v>
      </c>
      <c r="AT32" s="287">
        <f t="shared" ref="AT32:AT48" si="66">AF32*$F32</f>
        <v>0</v>
      </c>
      <c r="AU32" s="287">
        <f t="shared" ref="AU32:AU48" si="67">AG32*$F32</f>
        <v>0</v>
      </c>
      <c r="AV32" s="287">
        <f t="shared" ref="AV32:AV48" si="68">AH32*$F32</f>
        <v>0</v>
      </c>
    </row>
    <row r="33" spans="1:48" ht="19.5" thickBot="1">
      <c r="A33" s="217" t="str">
        <f>Compute1!A33</f>
        <v>8.1</v>
      </c>
      <c r="B33" s="217" t="str">
        <f>'2_Maturité'!B33</f>
        <v>Inventaire</v>
      </c>
      <c r="C33" s="217" t="str">
        <f>'2_Maturité'!G33</f>
        <v>GACT</v>
      </c>
      <c r="D33" s="207">
        <f>'2_Maturité'!H33</f>
        <v>1</v>
      </c>
      <c r="E33" s="207" t="str">
        <f>'2_Maturité'!I33</f>
        <v>1: Initial</v>
      </c>
      <c r="F33" s="218" t="str">
        <f t="shared" si="30"/>
        <v>1</v>
      </c>
      <c r="G33" s="697">
        <v>0</v>
      </c>
      <c r="H33" s="698">
        <v>0</v>
      </c>
      <c r="I33" s="698">
        <v>0</v>
      </c>
      <c r="J33" s="698">
        <v>1</v>
      </c>
      <c r="K33" s="698">
        <v>0</v>
      </c>
      <c r="L33" s="698">
        <v>0</v>
      </c>
      <c r="M33" s="698">
        <v>0</v>
      </c>
      <c r="N33" s="698">
        <v>0</v>
      </c>
      <c r="O33" s="698">
        <v>0</v>
      </c>
      <c r="P33" s="698">
        <v>0</v>
      </c>
      <c r="Q33" s="698">
        <v>0</v>
      </c>
      <c r="R33" s="698">
        <v>0</v>
      </c>
      <c r="S33" s="698">
        <v>0</v>
      </c>
      <c r="T33" s="699">
        <v>0</v>
      </c>
      <c r="U33" s="706">
        <f t="shared" si="41"/>
        <v>0</v>
      </c>
      <c r="V33" s="545">
        <f t="shared" si="42"/>
        <v>0</v>
      </c>
      <c r="W33" s="545">
        <f t="shared" si="43"/>
        <v>0</v>
      </c>
      <c r="X33" s="545">
        <f t="shared" si="44"/>
        <v>1</v>
      </c>
      <c r="Y33" s="545">
        <f t="shared" si="45"/>
        <v>0</v>
      </c>
      <c r="Z33" s="545">
        <f t="shared" si="46"/>
        <v>0</v>
      </c>
      <c r="AA33" s="545">
        <f t="shared" si="47"/>
        <v>0</v>
      </c>
      <c r="AB33" s="545">
        <f t="shared" si="48"/>
        <v>0</v>
      </c>
      <c r="AC33" s="545">
        <f t="shared" si="49"/>
        <v>0</v>
      </c>
      <c r="AD33" s="545">
        <f t="shared" si="50"/>
        <v>0</v>
      </c>
      <c r="AE33" s="545">
        <f t="shared" si="51"/>
        <v>0</v>
      </c>
      <c r="AF33" s="545">
        <f t="shared" si="52"/>
        <v>0</v>
      </c>
      <c r="AG33" s="545">
        <f t="shared" si="53"/>
        <v>0</v>
      </c>
      <c r="AH33" s="545">
        <f t="shared" si="54"/>
        <v>0</v>
      </c>
      <c r="AI33" s="546">
        <f t="shared" si="55"/>
        <v>0</v>
      </c>
      <c r="AJ33" s="287">
        <f t="shared" si="56"/>
        <v>0</v>
      </c>
      <c r="AK33" s="287">
        <f t="shared" si="57"/>
        <v>0</v>
      </c>
      <c r="AL33" s="287">
        <f t="shared" si="58"/>
        <v>1</v>
      </c>
      <c r="AM33" s="287">
        <f t="shared" si="59"/>
        <v>0</v>
      </c>
      <c r="AN33" s="287">
        <f t="shared" si="60"/>
        <v>0</v>
      </c>
      <c r="AO33" s="287">
        <f t="shared" si="61"/>
        <v>0</v>
      </c>
      <c r="AP33" s="287">
        <f t="shared" si="62"/>
        <v>0</v>
      </c>
      <c r="AQ33" s="287">
        <f t="shared" si="63"/>
        <v>0</v>
      </c>
      <c r="AR33" s="287">
        <f t="shared" si="64"/>
        <v>0</v>
      </c>
      <c r="AS33" s="287">
        <f t="shared" si="65"/>
        <v>0</v>
      </c>
      <c r="AT33" s="287">
        <f t="shared" si="66"/>
        <v>0</v>
      </c>
      <c r="AU33" s="287">
        <f t="shared" si="67"/>
        <v>0</v>
      </c>
      <c r="AV33" s="287">
        <f t="shared" si="68"/>
        <v>0</v>
      </c>
    </row>
    <row r="34" spans="1:48" ht="19.5" thickBot="1">
      <c r="A34" s="217" t="str">
        <f>Compute1!A34</f>
        <v>8.1a</v>
      </c>
      <c r="B34" s="217">
        <f>'2_Maturité'!B34</f>
        <v>0</v>
      </c>
      <c r="C34" s="217" t="str">
        <f>'2_Maturité'!G34</f>
        <v>GACT</v>
      </c>
      <c r="D34" s="207">
        <f>'2_Maturité'!H34</f>
        <v>0</v>
      </c>
      <c r="E34" s="207">
        <f>'2_Maturité'!I34</f>
        <v>0</v>
      </c>
      <c r="F34" s="218" t="str">
        <f t="shared" si="30"/>
        <v>0</v>
      </c>
      <c r="G34" s="697">
        <v>0</v>
      </c>
      <c r="H34" s="698">
        <v>0</v>
      </c>
      <c r="I34" s="698">
        <v>0</v>
      </c>
      <c r="J34" s="698">
        <v>0</v>
      </c>
      <c r="K34" s="698">
        <v>0</v>
      </c>
      <c r="L34" s="698">
        <v>0</v>
      </c>
      <c r="M34" s="698">
        <v>0</v>
      </c>
      <c r="N34" s="698">
        <v>0</v>
      </c>
      <c r="O34" s="698">
        <v>0</v>
      </c>
      <c r="P34" s="698">
        <v>0</v>
      </c>
      <c r="Q34" s="698">
        <v>0</v>
      </c>
      <c r="R34" s="698">
        <v>0</v>
      </c>
      <c r="S34" s="698">
        <v>0</v>
      </c>
      <c r="T34" s="699">
        <v>0</v>
      </c>
      <c r="U34" s="706">
        <f t="shared" si="41"/>
        <v>0</v>
      </c>
      <c r="V34" s="545">
        <f t="shared" si="42"/>
        <v>0</v>
      </c>
      <c r="W34" s="545">
        <f t="shared" si="43"/>
        <v>0</v>
      </c>
      <c r="X34" s="545">
        <f t="shared" si="44"/>
        <v>0</v>
      </c>
      <c r="Y34" s="545">
        <f t="shared" si="45"/>
        <v>0</v>
      </c>
      <c r="Z34" s="545">
        <f t="shared" si="46"/>
        <v>0</v>
      </c>
      <c r="AA34" s="545">
        <f t="shared" si="47"/>
        <v>0</v>
      </c>
      <c r="AB34" s="545">
        <f t="shared" si="48"/>
        <v>0</v>
      </c>
      <c r="AC34" s="545">
        <f t="shared" si="49"/>
        <v>0</v>
      </c>
      <c r="AD34" s="545">
        <f t="shared" si="50"/>
        <v>0</v>
      </c>
      <c r="AE34" s="545">
        <f t="shared" si="51"/>
        <v>0</v>
      </c>
      <c r="AF34" s="545">
        <f t="shared" si="52"/>
        <v>0</v>
      </c>
      <c r="AG34" s="545">
        <f t="shared" si="53"/>
        <v>0</v>
      </c>
      <c r="AH34" s="545">
        <f t="shared" si="54"/>
        <v>0</v>
      </c>
      <c r="AI34" s="546">
        <f t="shared" si="55"/>
        <v>0</v>
      </c>
      <c r="AJ34" s="287">
        <f t="shared" si="56"/>
        <v>0</v>
      </c>
      <c r="AK34" s="287">
        <f t="shared" si="57"/>
        <v>0</v>
      </c>
      <c r="AL34" s="287">
        <f t="shared" si="58"/>
        <v>0</v>
      </c>
      <c r="AM34" s="287">
        <f t="shared" si="59"/>
        <v>0</v>
      </c>
      <c r="AN34" s="287">
        <f t="shared" si="60"/>
        <v>0</v>
      </c>
      <c r="AO34" s="287">
        <f t="shared" si="61"/>
        <v>0</v>
      </c>
      <c r="AP34" s="287">
        <f t="shared" si="62"/>
        <v>0</v>
      </c>
      <c r="AQ34" s="287">
        <f t="shared" si="63"/>
        <v>0</v>
      </c>
      <c r="AR34" s="287">
        <f t="shared" si="64"/>
        <v>0</v>
      </c>
      <c r="AS34" s="287">
        <f t="shared" si="65"/>
        <v>0</v>
      </c>
      <c r="AT34" s="287">
        <f t="shared" si="66"/>
        <v>0</v>
      </c>
      <c r="AU34" s="287">
        <f t="shared" si="67"/>
        <v>0</v>
      </c>
      <c r="AV34" s="287">
        <f t="shared" si="68"/>
        <v>0</v>
      </c>
    </row>
    <row r="35" spans="1:48" ht="19.5" thickBot="1">
      <c r="A35" s="217" t="str">
        <f>Compute1!A35</f>
        <v>8.1.b</v>
      </c>
      <c r="B35" s="217">
        <f>'2_Maturité'!B35</f>
        <v>0</v>
      </c>
      <c r="C35" s="217" t="str">
        <f>'2_Maturité'!G35</f>
        <v>GACT</v>
      </c>
      <c r="D35" s="207">
        <f>'2_Maturité'!H35</f>
        <v>0</v>
      </c>
      <c r="E35" s="207">
        <f>'2_Maturité'!I35</f>
        <v>0</v>
      </c>
      <c r="F35" s="218" t="str">
        <f t="shared" si="30"/>
        <v>0</v>
      </c>
      <c r="G35" s="697">
        <v>0</v>
      </c>
      <c r="H35" s="698">
        <v>0</v>
      </c>
      <c r="I35" s="698">
        <v>0</v>
      </c>
      <c r="J35" s="698">
        <v>0</v>
      </c>
      <c r="K35" s="698">
        <v>0</v>
      </c>
      <c r="L35" s="698">
        <v>0</v>
      </c>
      <c r="M35" s="698">
        <v>0</v>
      </c>
      <c r="N35" s="698">
        <v>0</v>
      </c>
      <c r="O35" s="698">
        <v>0</v>
      </c>
      <c r="P35" s="698">
        <v>0</v>
      </c>
      <c r="Q35" s="698">
        <v>0</v>
      </c>
      <c r="R35" s="698">
        <v>0</v>
      </c>
      <c r="S35" s="698">
        <v>0</v>
      </c>
      <c r="T35" s="699">
        <v>0</v>
      </c>
      <c r="U35" s="706">
        <f t="shared" si="41"/>
        <v>0</v>
      </c>
      <c r="V35" s="545">
        <f t="shared" si="42"/>
        <v>0</v>
      </c>
      <c r="W35" s="545">
        <f t="shared" si="43"/>
        <v>0</v>
      </c>
      <c r="X35" s="545">
        <f t="shared" si="44"/>
        <v>0</v>
      </c>
      <c r="Y35" s="545">
        <f t="shared" si="45"/>
        <v>0</v>
      </c>
      <c r="Z35" s="545">
        <f t="shared" si="46"/>
        <v>0</v>
      </c>
      <c r="AA35" s="545">
        <f t="shared" si="47"/>
        <v>0</v>
      </c>
      <c r="AB35" s="545">
        <f t="shared" si="48"/>
        <v>0</v>
      </c>
      <c r="AC35" s="545">
        <f t="shared" si="49"/>
        <v>0</v>
      </c>
      <c r="AD35" s="545">
        <f t="shared" si="50"/>
        <v>0</v>
      </c>
      <c r="AE35" s="545">
        <f t="shared" si="51"/>
        <v>0</v>
      </c>
      <c r="AF35" s="545">
        <f t="shared" si="52"/>
        <v>0</v>
      </c>
      <c r="AG35" s="545">
        <f t="shared" si="53"/>
        <v>0</v>
      </c>
      <c r="AH35" s="545">
        <f t="shared" si="54"/>
        <v>0</v>
      </c>
      <c r="AI35" s="546">
        <f t="shared" si="55"/>
        <v>0</v>
      </c>
      <c r="AJ35" s="287">
        <f t="shared" si="56"/>
        <v>0</v>
      </c>
      <c r="AK35" s="287">
        <f t="shared" si="57"/>
        <v>0</v>
      </c>
      <c r="AL35" s="287">
        <f t="shared" si="58"/>
        <v>0</v>
      </c>
      <c r="AM35" s="287">
        <f t="shared" si="59"/>
        <v>0</v>
      </c>
      <c r="AN35" s="287">
        <f t="shared" si="60"/>
        <v>0</v>
      </c>
      <c r="AO35" s="287">
        <f t="shared" si="61"/>
        <v>0</v>
      </c>
      <c r="AP35" s="287">
        <f t="shared" si="62"/>
        <v>0</v>
      </c>
      <c r="AQ35" s="287">
        <f t="shared" si="63"/>
        <v>0</v>
      </c>
      <c r="AR35" s="287">
        <f t="shared" si="64"/>
        <v>0</v>
      </c>
      <c r="AS35" s="287">
        <f t="shared" si="65"/>
        <v>0</v>
      </c>
      <c r="AT35" s="287">
        <f t="shared" si="66"/>
        <v>0</v>
      </c>
      <c r="AU35" s="287">
        <f t="shared" si="67"/>
        <v>0</v>
      </c>
      <c r="AV35" s="287">
        <f t="shared" si="68"/>
        <v>0</v>
      </c>
    </row>
    <row r="36" spans="1:48" ht="19.5" thickBot="1">
      <c r="A36" s="217" t="str">
        <f>Compute1!A36</f>
        <v>8.2</v>
      </c>
      <c r="B36" s="217" t="str">
        <f>'2_Maturité'!B36</f>
        <v xml:space="preserve">Classification de l'information </v>
      </c>
      <c r="C36" s="217" t="str">
        <f>'2_Maturité'!G36</f>
        <v>GACT</v>
      </c>
      <c r="D36" s="207">
        <f>'2_Maturité'!H36</f>
        <v>0</v>
      </c>
      <c r="E36" s="207" t="str">
        <f>'2_Maturité'!I36</f>
        <v>1: Initial</v>
      </c>
      <c r="F36" s="218" t="str">
        <f t="shared" si="30"/>
        <v>1</v>
      </c>
      <c r="G36" s="697">
        <v>0</v>
      </c>
      <c r="H36" s="698">
        <v>0</v>
      </c>
      <c r="I36" s="698">
        <v>0</v>
      </c>
      <c r="J36" s="698">
        <v>1</v>
      </c>
      <c r="K36" s="698">
        <v>0</v>
      </c>
      <c r="L36" s="698">
        <v>0</v>
      </c>
      <c r="M36" s="698">
        <v>0</v>
      </c>
      <c r="N36" s="698">
        <v>0</v>
      </c>
      <c r="O36" s="698">
        <v>0</v>
      </c>
      <c r="P36" s="698">
        <v>0</v>
      </c>
      <c r="Q36" s="698">
        <v>0</v>
      </c>
      <c r="R36" s="698">
        <v>0</v>
      </c>
      <c r="S36" s="698">
        <v>0</v>
      </c>
      <c r="T36" s="699">
        <v>0</v>
      </c>
      <c r="U36" s="706">
        <f t="shared" si="41"/>
        <v>0</v>
      </c>
      <c r="V36" s="545">
        <f t="shared" si="42"/>
        <v>0</v>
      </c>
      <c r="W36" s="545">
        <f t="shared" si="43"/>
        <v>0</v>
      </c>
      <c r="X36" s="545">
        <f t="shared" si="44"/>
        <v>0</v>
      </c>
      <c r="Y36" s="545">
        <f t="shared" si="45"/>
        <v>0</v>
      </c>
      <c r="Z36" s="545">
        <f t="shared" si="46"/>
        <v>0</v>
      </c>
      <c r="AA36" s="545">
        <f t="shared" si="47"/>
        <v>0</v>
      </c>
      <c r="AB36" s="545">
        <f t="shared" si="48"/>
        <v>0</v>
      </c>
      <c r="AC36" s="545">
        <f t="shared" si="49"/>
        <v>0</v>
      </c>
      <c r="AD36" s="545">
        <f t="shared" si="50"/>
        <v>0</v>
      </c>
      <c r="AE36" s="545">
        <f t="shared" si="51"/>
        <v>0</v>
      </c>
      <c r="AF36" s="545">
        <f t="shared" si="52"/>
        <v>0</v>
      </c>
      <c r="AG36" s="545">
        <f t="shared" si="53"/>
        <v>0</v>
      </c>
      <c r="AH36" s="545">
        <f t="shared" si="54"/>
        <v>0</v>
      </c>
      <c r="AI36" s="546">
        <f t="shared" si="55"/>
        <v>0</v>
      </c>
      <c r="AJ36" s="287">
        <f t="shared" si="56"/>
        <v>0</v>
      </c>
      <c r="AK36" s="287">
        <f t="shared" si="57"/>
        <v>0</v>
      </c>
      <c r="AL36" s="287">
        <f t="shared" si="58"/>
        <v>0</v>
      </c>
      <c r="AM36" s="287">
        <f t="shared" si="59"/>
        <v>0</v>
      </c>
      <c r="AN36" s="287">
        <f t="shared" si="60"/>
        <v>0</v>
      </c>
      <c r="AO36" s="287">
        <f t="shared" si="61"/>
        <v>0</v>
      </c>
      <c r="AP36" s="287">
        <f t="shared" si="62"/>
        <v>0</v>
      </c>
      <c r="AQ36" s="287">
        <f t="shared" si="63"/>
        <v>0</v>
      </c>
      <c r="AR36" s="287">
        <f t="shared" si="64"/>
        <v>0</v>
      </c>
      <c r="AS36" s="287">
        <f t="shared" si="65"/>
        <v>0</v>
      </c>
      <c r="AT36" s="287">
        <f t="shared" si="66"/>
        <v>0</v>
      </c>
      <c r="AU36" s="287">
        <f t="shared" si="67"/>
        <v>0</v>
      </c>
      <c r="AV36" s="287">
        <f t="shared" si="68"/>
        <v>0</v>
      </c>
    </row>
    <row r="37" spans="1:48" ht="19.5" thickBot="1">
      <c r="A37" s="217" t="str">
        <f>Compute1!A37</f>
        <v>8.2.a</v>
      </c>
      <c r="B37" s="217">
        <f>'2_Maturité'!B37</f>
        <v>0</v>
      </c>
      <c r="C37" s="217" t="str">
        <f>'2_Maturité'!G37</f>
        <v>GACT</v>
      </c>
      <c r="D37" s="207">
        <f>'2_Maturité'!H37</f>
        <v>0</v>
      </c>
      <c r="E37" s="207">
        <f>'2_Maturité'!I37</f>
        <v>0</v>
      </c>
      <c r="F37" s="218" t="str">
        <f t="shared" si="30"/>
        <v>0</v>
      </c>
      <c r="G37" s="697">
        <v>0</v>
      </c>
      <c r="H37" s="698">
        <v>0</v>
      </c>
      <c r="I37" s="698">
        <v>0</v>
      </c>
      <c r="J37" s="698">
        <v>0</v>
      </c>
      <c r="K37" s="698">
        <v>0</v>
      </c>
      <c r="L37" s="698">
        <v>0</v>
      </c>
      <c r="M37" s="698">
        <v>0</v>
      </c>
      <c r="N37" s="698">
        <v>0</v>
      </c>
      <c r="O37" s="698">
        <v>0</v>
      </c>
      <c r="P37" s="698">
        <v>0</v>
      </c>
      <c r="Q37" s="698">
        <v>0</v>
      </c>
      <c r="R37" s="698">
        <v>0</v>
      </c>
      <c r="S37" s="698">
        <v>0</v>
      </c>
      <c r="T37" s="699">
        <v>0</v>
      </c>
      <c r="U37" s="706">
        <f t="shared" si="41"/>
        <v>0</v>
      </c>
      <c r="V37" s="545">
        <f t="shared" si="42"/>
        <v>0</v>
      </c>
      <c r="W37" s="545">
        <f t="shared" si="43"/>
        <v>0</v>
      </c>
      <c r="X37" s="545">
        <f t="shared" si="44"/>
        <v>0</v>
      </c>
      <c r="Y37" s="545">
        <f t="shared" si="45"/>
        <v>0</v>
      </c>
      <c r="Z37" s="545">
        <f t="shared" si="46"/>
        <v>0</v>
      </c>
      <c r="AA37" s="545">
        <f t="shared" si="47"/>
        <v>0</v>
      </c>
      <c r="AB37" s="545">
        <f t="shared" si="48"/>
        <v>0</v>
      </c>
      <c r="AC37" s="545">
        <f t="shared" si="49"/>
        <v>0</v>
      </c>
      <c r="AD37" s="545">
        <f t="shared" si="50"/>
        <v>0</v>
      </c>
      <c r="AE37" s="545">
        <f t="shared" si="51"/>
        <v>0</v>
      </c>
      <c r="AF37" s="545">
        <f t="shared" si="52"/>
        <v>0</v>
      </c>
      <c r="AG37" s="545">
        <f t="shared" si="53"/>
        <v>0</v>
      </c>
      <c r="AH37" s="545">
        <f t="shared" si="54"/>
        <v>0</v>
      </c>
      <c r="AI37" s="546">
        <f t="shared" si="55"/>
        <v>0</v>
      </c>
      <c r="AJ37" s="287">
        <f t="shared" si="56"/>
        <v>0</v>
      </c>
      <c r="AK37" s="287">
        <f t="shared" si="57"/>
        <v>0</v>
      </c>
      <c r="AL37" s="287">
        <f t="shared" si="58"/>
        <v>0</v>
      </c>
      <c r="AM37" s="287">
        <f t="shared" si="59"/>
        <v>0</v>
      </c>
      <c r="AN37" s="287">
        <f t="shared" si="60"/>
        <v>0</v>
      </c>
      <c r="AO37" s="287">
        <f t="shared" si="61"/>
        <v>0</v>
      </c>
      <c r="AP37" s="287">
        <f t="shared" si="62"/>
        <v>0</v>
      </c>
      <c r="AQ37" s="287">
        <f t="shared" si="63"/>
        <v>0</v>
      </c>
      <c r="AR37" s="287">
        <f t="shared" si="64"/>
        <v>0</v>
      </c>
      <c r="AS37" s="287">
        <f t="shared" si="65"/>
        <v>0</v>
      </c>
      <c r="AT37" s="287">
        <f t="shared" si="66"/>
        <v>0</v>
      </c>
      <c r="AU37" s="287">
        <f t="shared" si="67"/>
        <v>0</v>
      </c>
      <c r="AV37" s="287">
        <f t="shared" si="68"/>
        <v>0</v>
      </c>
    </row>
    <row r="38" spans="1:48" ht="19.5" thickBot="1">
      <c r="A38" s="217" t="str">
        <f>Compute1!A38</f>
        <v>8.2.b</v>
      </c>
      <c r="B38" s="217">
        <f>'2_Maturité'!B38</f>
        <v>0</v>
      </c>
      <c r="C38" s="217" t="str">
        <f>'2_Maturité'!G38</f>
        <v>GACT</v>
      </c>
      <c r="D38" s="207">
        <f>'2_Maturité'!H38</f>
        <v>0</v>
      </c>
      <c r="E38" s="207">
        <f>'2_Maturité'!I38</f>
        <v>0</v>
      </c>
      <c r="F38" s="218" t="str">
        <f t="shared" si="30"/>
        <v>0</v>
      </c>
      <c r="G38" s="697">
        <v>0</v>
      </c>
      <c r="H38" s="698">
        <v>0</v>
      </c>
      <c r="I38" s="698">
        <v>0</v>
      </c>
      <c r="J38" s="698">
        <v>0</v>
      </c>
      <c r="K38" s="698">
        <v>0</v>
      </c>
      <c r="L38" s="698">
        <v>0</v>
      </c>
      <c r="M38" s="698">
        <v>0</v>
      </c>
      <c r="N38" s="698">
        <v>0</v>
      </c>
      <c r="O38" s="698">
        <v>0</v>
      </c>
      <c r="P38" s="698">
        <v>0</v>
      </c>
      <c r="Q38" s="698">
        <v>0</v>
      </c>
      <c r="R38" s="698">
        <v>0</v>
      </c>
      <c r="S38" s="698">
        <v>0</v>
      </c>
      <c r="T38" s="699">
        <v>0</v>
      </c>
      <c r="U38" s="706">
        <f t="shared" si="41"/>
        <v>0</v>
      </c>
      <c r="V38" s="545">
        <f t="shared" si="42"/>
        <v>0</v>
      </c>
      <c r="W38" s="545">
        <f t="shared" si="43"/>
        <v>0</v>
      </c>
      <c r="X38" s="545">
        <f t="shared" si="44"/>
        <v>0</v>
      </c>
      <c r="Y38" s="545">
        <f t="shared" si="45"/>
        <v>0</v>
      </c>
      <c r="Z38" s="545">
        <f t="shared" si="46"/>
        <v>0</v>
      </c>
      <c r="AA38" s="545">
        <f t="shared" si="47"/>
        <v>0</v>
      </c>
      <c r="AB38" s="545">
        <f t="shared" si="48"/>
        <v>0</v>
      </c>
      <c r="AC38" s="545">
        <f t="shared" si="49"/>
        <v>0</v>
      </c>
      <c r="AD38" s="545">
        <f t="shared" si="50"/>
        <v>0</v>
      </c>
      <c r="AE38" s="545">
        <f t="shared" si="51"/>
        <v>0</v>
      </c>
      <c r="AF38" s="545">
        <f t="shared" si="52"/>
        <v>0</v>
      </c>
      <c r="AG38" s="545">
        <f t="shared" si="53"/>
        <v>0</v>
      </c>
      <c r="AH38" s="545">
        <f t="shared" si="54"/>
        <v>0</v>
      </c>
      <c r="AI38" s="546">
        <f t="shared" si="55"/>
        <v>0</v>
      </c>
      <c r="AJ38" s="287">
        <f t="shared" si="56"/>
        <v>0</v>
      </c>
      <c r="AK38" s="287">
        <f t="shared" si="57"/>
        <v>0</v>
      </c>
      <c r="AL38" s="287">
        <f t="shared" si="58"/>
        <v>0</v>
      </c>
      <c r="AM38" s="287">
        <f t="shared" si="59"/>
        <v>0</v>
      </c>
      <c r="AN38" s="287">
        <f t="shared" si="60"/>
        <v>0</v>
      </c>
      <c r="AO38" s="287">
        <f t="shared" si="61"/>
        <v>0</v>
      </c>
      <c r="AP38" s="287">
        <f t="shared" si="62"/>
        <v>0</v>
      </c>
      <c r="AQ38" s="287">
        <f t="shared" si="63"/>
        <v>0</v>
      </c>
      <c r="AR38" s="287">
        <f t="shared" si="64"/>
        <v>0</v>
      </c>
      <c r="AS38" s="287">
        <f t="shared" si="65"/>
        <v>0</v>
      </c>
      <c r="AT38" s="287">
        <f t="shared" si="66"/>
        <v>0</v>
      </c>
      <c r="AU38" s="287">
        <f t="shared" si="67"/>
        <v>0</v>
      </c>
      <c r="AV38" s="287">
        <f t="shared" si="68"/>
        <v>0</v>
      </c>
    </row>
    <row r="39" spans="1:48" ht="19.5" thickBot="1">
      <c r="A39" s="217" t="str">
        <f>Compute1!A39</f>
        <v>8.3</v>
      </c>
      <c r="B39" s="217" t="str">
        <f>'2_Maturité'!B39</f>
        <v>Manipulation des supports</v>
      </c>
      <c r="C39" s="217" t="str">
        <f>'2_Maturité'!G39</f>
        <v>GACT</v>
      </c>
      <c r="D39" s="207">
        <f>'2_Maturité'!H39</f>
        <v>1</v>
      </c>
      <c r="E39" s="207" t="str">
        <f>'2_Maturité'!I39</f>
        <v>2: Reproductible</v>
      </c>
      <c r="F39" s="218" t="str">
        <f t="shared" si="30"/>
        <v>2</v>
      </c>
      <c r="G39" s="697">
        <v>0</v>
      </c>
      <c r="H39" s="698">
        <v>0</v>
      </c>
      <c r="I39" s="698">
        <v>0</v>
      </c>
      <c r="J39" s="698">
        <v>1</v>
      </c>
      <c r="K39" s="698">
        <v>0</v>
      </c>
      <c r="L39" s="698">
        <v>0</v>
      </c>
      <c r="M39" s="698">
        <v>0</v>
      </c>
      <c r="N39" s="698">
        <v>0</v>
      </c>
      <c r="O39" s="698">
        <v>0</v>
      </c>
      <c r="P39" s="698">
        <v>0</v>
      </c>
      <c r="Q39" s="698">
        <v>0</v>
      </c>
      <c r="R39" s="698">
        <v>0</v>
      </c>
      <c r="S39" s="698">
        <v>0</v>
      </c>
      <c r="T39" s="699">
        <v>0</v>
      </c>
      <c r="U39" s="706">
        <f t="shared" si="41"/>
        <v>0</v>
      </c>
      <c r="V39" s="545">
        <f t="shared" si="42"/>
        <v>0</v>
      </c>
      <c r="W39" s="545">
        <f t="shared" si="43"/>
        <v>0</v>
      </c>
      <c r="X39" s="545">
        <f t="shared" si="44"/>
        <v>1</v>
      </c>
      <c r="Y39" s="545">
        <f t="shared" si="45"/>
        <v>0</v>
      </c>
      <c r="Z39" s="545">
        <f t="shared" si="46"/>
        <v>0</v>
      </c>
      <c r="AA39" s="545">
        <f t="shared" si="47"/>
        <v>0</v>
      </c>
      <c r="AB39" s="545">
        <f t="shared" si="48"/>
        <v>0</v>
      </c>
      <c r="AC39" s="545">
        <f t="shared" si="49"/>
        <v>0</v>
      </c>
      <c r="AD39" s="545">
        <f t="shared" si="50"/>
        <v>0</v>
      </c>
      <c r="AE39" s="545">
        <f t="shared" si="51"/>
        <v>0</v>
      </c>
      <c r="AF39" s="545">
        <f t="shared" si="52"/>
        <v>0</v>
      </c>
      <c r="AG39" s="545">
        <f t="shared" si="53"/>
        <v>0</v>
      </c>
      <c r="AH39" s="545">
        <f t="shared" si="54"/>
        <v>0</v>
      </c>
      <c r="AI39" s="546">
        <f t="shared" si="55"/>
        <v>0</v>
      </c>
      <c r="AJ39" s="287">
        <f t="shared" si="56"/>
        <v>0</v>
      </c>
      <c r="AK39" s="287">
        <f t="shared" si="57"/>
        <v>0</v>
      </c>
      <c r="AL39" s="287">
        <f t="shared" si="58"/>
        <v>2</v>
      </c>
      <c r="AM39" s="287">
        <f t="shared" si="59"/>
        <v>0</v>
      </c>
      <c r="AN39" s="287">
        <f t="shared" si="60"/>
        <v>0</v>
      </c>
      <c r="AO39" s="287">
        <f t="shared" si="61"/>
        <v>0</v>
      </c>
      <c r="AP39" s="287">
        <f t="shared" si="62"/>
        <v>0</v>
      </c>
      <c r="AQ39" s="287">
        <f t="shared" si="63"/>
        <v>0</v>
      </c>
      <c r="AR39" s="287">
        <f t="shared" si="64"/>
        <v>0</v>
      </c>
      <c r="AS39" s="287">
        <f t="shared" si="65"/>
        <v>0</v>
      </c>
      <c r="AT39" s="287">
        <f t="shared" si="66"/>
        <v>0</v>
      </c>
      <c r="AU39" s="287">
        <f t="shared" si="67"/>
        <v>0</v>
      </c>
      <c r="AV39" s="287">
        <f t="shared" si="68"/>
        <v>0</v>
      </c>
    </row>
    <row r="40" spans="1:48" ht="19.5" thickBot="1">
      <c r="A40" s="217" t="str">
        <f>Compute1!A40</f>
        <v>8.3a</v>
      </c>
      <c r="B40" s="217">
        <f>'2_Maturité'!B40</f>
        <v>0</v>
      </c>
      <c r="C40" s="217" t="str">
        <f>'2_Maturité'!G40</f>
        <v>GACT</v>
      </c>
      <c r="D40" s="207">
        <f>'2_Maturité'!H40</f>
        <v>0</v>
      </c>
      <c r="E40" s="207">
        <f>'2_Maturité'!I40</f>
        <v>0</v>
      </c>
      <c r="F40" s="218" t="str">
        <f t="shared" si="30"/>
        <v>0</v>
      </c>
      <c r="G40" s="697">
        <v>0</v>
      </c>
      <c r="H40" s="698">
        <v>0</v>
      </c>
      <c r="I40" s="698">
        <v>0</v>
      </c>
      <c r="J40" s="698">
        <v>0</v>
      </c>
      <c r="K40" s="698">
        <v>0</v>
      </c>
      <c r="L40" s="698">
        <v>0</v>
      </c>
      <c r="M40" s="698">
        <v>0</v>
      </c>
      <c r="N40" s="698">
        <v>0</v>
      </c>
      <c r="O40" s="698">
        <v>0</v>
      </c>
      <c r="P40" s="698">
        <v>0</v>
      </c>
      <c r="Q40" s="698">
        <v>0</v>
      </c>
      <c r="R40" s="698">
        <v>0</v>
      </c>
      <c r="S40" s="698">
        <v>0</v>
      </c>
      <c r="T40" s="699">
        <v>0</v>
      </c>
      <c r="U40" s="706">
        <f t="shared" si="41"/>
        <v>0</v>
      </c>
      <c r="V40" s="545">
        <f t="shared" si="42"/>
        <v>0</v>
      </c>
      <c r="W40" s="545">
        <f t="shared" si="43"/>
        <v>0</v>
      </c>
      <c r="X40" s="545">
        <f t="shared" si="44"/>
        <v>0</v>
      </c>
      <c r="Y40" s="545">
        <f t="shared" si="45"/>
        <v>0</v>
      </c>
      <c r="Z40" s="545">
        <f t="shared" si="46"/>
        <v>0</v>
      </c>
      <c r="AA40" s="545">
        <f t="shared" si="47"/>
        <v>0</v>
      </c>
      <c r="AB40" s="545">
        <f t="shared" si="48"/>
        <v>0</v>
      </c>
      <c r="AC40" s="545">
        <f t="shared" si="49"/>
        <v>0</v>
      </c>
      <c r="AD40" s="545">
        <f t="shared" si="50"/>
        <v>0</v>
      </c>
      <c r="AE40" s="545">
        <f t="shared" si="51"/>
        <v>0</v>
      </c>
      <c r="AF40" s="545">
        <f t="shared" si="52"/>
        <v>0</v>
      </c>
      <c r="AG40" s="545">
        <f t="shared" si="53"/>
        <v>0</v>
      </c>
      <c r="AH40" s="545">
        <f t="shared" si="54"/>
        <v>0</v>
      </c>
      <c r="AI40" s="546">
        <f t="shared" si="55"/>
        <v>0</v>
      </c>
      <c r="AJ40" s="287">
        <f t="shared" si="56"/>
        <v>0</v>
      </c>
      <c r="AK40" s="287">
        <f t="shared" si="57"/>
        <v>0</v>
      </c>
      <c r="AL40" s="287">
        <f t="shared" si="58"/>
        <v>0</v>
      </c>
      <c r="AM40" s="287">
        <f t="shared" si="59"/>
        <v>0</v>
      </c>
      <c r="AN40" s="287">
        <f t="shared" si="60"/>
        <v>0</v>
      </c>
      <c r="AO40" s="287">
        <f t="shared" si="61"/>
        <v>0</v>
      </c>
      <c r="AP40" s="287">
        <f t="shared" si="62"/>
        <v>0</v>
      </c>
      <c r="AQ40" s="287">
        <f t="shared" si="63"/>
        <v>0</v>
      </c>
      <c r="AR40" s="287">
        <f t="shared" si="64"/>
        <v>0</v>
      </c>
      <c r="AS40" s="287">
        <f t="shared" si="65"/>
        <v>0</v>
      </c>
      <c r="AT40" s="287">
        <f t="shared" si="66"/>
        <v>0</v>
      </c>
      <c r="AU40" s="287">
        <f t="shared" si="67"/>
        <v>0</v>
      </c>
      <c r="AV40" s="287">
        <f t="shared" si="68"/>
        <v>0</v>
      </c>
    </row>
    <row r="41" spans="1:48" ht="19.5" thickBot="1">
      <c r="A41" s="217" t="str">
        <f>Compute1!A41</f>
        <v>8.3b</v>
      </c>
      <c r="B41" s="217">
        <f>'2_Maturité'!B41</f>
        <v>0</v>
      </c>
      <c r="C41" s="217" t="str">
        <f>'2_Maturité'!G41</f>
        <v>GACT</v>
      </c>
      <c r="D41" s="207">
        <f>'2_Maturité'!H41</f>
        <v>0</v>
      </c>
      <c r="E41" s="207">
        <f>'2_Maturité'!I41</f>
        <v>0</v>
      </c>
      <c r="F41" s="218" t="str">
        <f t="shared" si="30"/>
        <v>0</v>
      </c>
      <c r="G41" s="697">
        <v>0</v>
      </c>
      <c r="H41" s="698">
        <v>0</v>
      </c>
      <c r="I41" s="698">
        <v>0</v>
      </c>
      <c r="J41" s="698">
        <v>0</v>
      </c>
      <c r="K41" s="698">
        <v>0</v>
      </c>
      <c r="L41" s="698">
        <v>0</v>
      </c>
      <c r="M41" s="698">
        <v>0</v>
      </c>
      <c r="N41" s="698">
        <v>0</v>
      </c>
      <c r="O41" s="698">
        <v>0</v>
      </c>
      <c r="P41" s="698">
        <v>0</v>
      </c>
      <c r="Q41" s="698">
        <v>0</v>
      </c>
      <c r="R41" s="698">
        <v>0</v>
      </c>
      <c r="S41" s="698">
        <v>0</v>
      </c>
      <c r="T41" s="699">
        <v>0</v>
      </c>
      <c r="U41" s="706">
        <f t="shared" si="41"/>
        <v>0</v>
      </c>
      <c r="V41" s="545">
        <f t="shared" si="42"/>
        <v>0</v>
      </c>
      <c r="W41" s="545">
        <f t="shared" si="43"/>
        <v>0</v>
      </c>
      <c r="X41" s="545">
        <f t="shared" si="44"/>
        <v>0</v>
      </c>
      <c r="Y41" s="545">
        <f t="shared" si="45"/>
        <v>0</v>
      </c>
      <c r="Z41" s="545">
        <f t="shared" si="46"/>
        <v>0</v>
      </c>
      <c r="AA41" s="545">
        <f t="shared" si="47"/>
        <v>0</v>
      </c>
      <c r="AB41" s="545">
        <f t="shared" si="48"/>
        <v>0</v>
      </c>
      <c r="AC41" s="545">
        <f t="shared" si="49"/>
        <v>0</v>
      </c>
      <c r="AD41" s="545">
        <f t="shared" si="50"/>
        <v>0</v>
      </c>
      <c r="AE41" s="545">
        <f t="shared" si="51"/>
        <v>0</v>
      </c>
      <c r="AF41" s="545">
        <f t="shared" si="52"/>
        <v>0</v>
      </c>
      <c r="AG41" s="545">
        <f t="shared" si="53"/>
        <v>0</v>
      </c>
      <c r="AH41" s="545">
        <f t="shared" si="54"/>
        <v>0</v>
      </c>
      <c r="AI41" s="546">
        <f t="shared" si="55"/>
        <v>0</v>
      </c>
      <c r="AJ41" s="287">
        <f t="shared" si="56"/>
        <v>0</v>
      </c>
      <c r="AK41" s="287">
        <f t="shared" si="57"/>
        <v>0</v>
      </c>
      <c r="AL41" s="287">
        <f t="shared" si="58"/>
        <v>0</v>
      </c>
      <c r="AM41" s="287">
        <f t="shared" si="59"/>
        <v>0</v>
      </c>
      <c r="AN41" s="287">
        <f t="shared" si="60"/>
        <v>0</v>
      </c>
      <c r="AO41" s="287">
        <f t="shared" si="61"/>
        <v>0</v>
      </c>
      <c r="AP41" s="287">
        <f t="shared" si="62"/>
        <v>0</v>
      </c>
      <c r="AQ41" s="287">
        <f t="shared" si="63"/>
        <v>0</v>
      </c>
      <c r="AR41" s="287">
        <f t="shared" si="64"/>
        <v>0</v>
      </c>
      <c r="AS41" s="287">
        <f t="shared" si="65"/>
        <v>0</v>
      </c>
      <c r="AT41" s="287">
        <f t="shared" si="66"/>
        <v>0</v>
      </c>
      <c r="AU41" s="287">
        <f t="shared" si="67"/>
        <v>0</v>
      </c>
      <c r="AV41" s="287">
        <f t="shared" si="68"/>
        <v>0</v>
      </c>
    </row>
    <row r="42" spans="1:48" ht="19.5" thickBot="1">
      <c r="A42" s="217">
        <f>Compute1!A42</f>
        <v>9</v>
      </c>
      <c r="B42" s="217" t="str">
        <f>'2_Maturité'!B42</f>
        <v>PROTECTION DE L'ACCES (LOGIQUE)</v>
      </c>
      <c r="C42" s="217">
        <f>'2_Maturité'!G42</f>
        <v>0</v>
      </c>
      <c r="D42" s="207">
        <f>'2_Maturité'!H42</f>
        <v>0</v>
      </c>
      <c r="E42" s="207">
        <f>'2_Maturité'!I42</f>
        <v>0</v>
      </c>
      <c r="F42" s="218" t="str">
        <f t="shared" si="30"/>
        <v>0</v>
      </c>
      <c r="G42" s="697">
        <v>0</v>
      </c>
      <c r="H42" s="698">
        <v>0</v>
      </c>
      <c r="I42" s="698">
        <v>0</v>
      </c>
      <c r="J42" s="698">
        <v>0</v>
      </c>
      <c r="K42" s="698">
        <v>0</v>
      </c>
      <c r="L42" s="698">
        <v>0</v>
      </c>
      <c r="M42" s="698">
        <v>0</v>
      </c>
      <c r="N42" s="698">
        <v>0</v>
      </c>
      <c r="O42" s="698">
        <v>0</v>
      </c>
      <c r="P42" s="698">
        <v>0</v>
      </c>
      <c r="Q42" s="698">
        <v>0</v>
      </c>
      <c r="R42" s="698">
        <v>0</v>
      </c>
      <c r="S42" s="698">
        <v>0</v>
      </c>
      <c r="T42" s="699">
        <v>0</v>
      </c>
      <c r="U42" s="706">
        <f t="shared" si="41"/>
        <v>0</v>
      </c>
      <c r="V42" s="545">
        <f t="shared" si="42"/>
        <v>0</v>
      </c>
      <c r="W42" s="545">
        <f t="shared" si="43"/>
        <v>0</v>
      </c>
      <c r="X42" s="545">
        <f t="shared" si="44"/>
        <v>0</v>
      </c>
      <c r="Y42" s="545">
        <f t="shared" si="45"/>
        <v>0</v>
      </c>
      <c r="Z42" s="545">
        <f t="shared" si="46"/>
        <v>0</v>
      </c>
      <c r="AA42" s="545">
        <f t="shared" si="47"/>
        <v>0</v>
      </c>
      <c r="AB42" s="545">
        <f t="shared" si="48"/>
        <v>0</v>
      </c>
      <c r="AC42" s="545">
        <f t="shared" si="49"/>
        <v>0</v>
      </c>
      <c r="AD42" s="545">
        <f t="shared" si="50"/>
        <v>0</v>
      </c>
      <c r="AE42" s="545">
        <f t="shared" si="51"/>
        <v>0</v>
      </c>
      <c r="AF42" s="545">
        <f t="shared" si="52"/>
        <v>0</v>
      </c>
      <c r="AG42" s="545">
        <f t="shared" si="53"/>
        <v>0</v>
      </c>
      <c r="AH42" s="545">
        <f t="shared" si="54"/>
        <v>0</v>
      </c>
      <c r="AI42" s="546">
        <f t="shared" si="55"/>
        <v>0</v>
      </c>
      <c r="AJ42" s="287">
        <f t="shared" si="56"/>
        <v>0</v>
      </c>
      <c r="AK42" s="287">
        <f t="shared" si="57"/>
        <v>0</v>
      </c>
      <c r="AL42" s="287">
        <f t="shared" si="58"/>
        <v>0</v>
      </c>
      <c r="AM42" s="287">
        <f t="shared" si="59"/>
        <v>0</v>
      </c>
      <c r="AN42" s="287">
        <f t="shared" si="60"/>
        <v>0</v>
      </c>
      <c r="AO42" s="287">
        <f t="shared" si="61"/>
        <v>0</v>
      </c>
      <c r="AP42" s="287">
        <f t="shared" si="62"/>
        <v>0</v>
      </c>
      <c r="AQ42" s="287">
        <f t="shared" si="63"/>
        <v>0</v>
      </c>
      <c r="AR42" s="287">
        <f t="shared" si="64"/>
        <v>0</v>
      </c>
      <c r="AS42" s="287">
        <f t="shared" si="65"/>
        <v>0</v>
      </c>
      <c r="AT42" s="287">
        <f t="shared" si="66"/>
        <v>0</v>
      </c>
      <c r="AU42" s="287">
        <f t="shared" si="67"/>
        <v>0</v>
      </c>
      <c r="AV42" s="287">
        <f t="shared" si="68"/>
        <v>0</v>
      </c>
    </row>
    <row r="43" spans="1:48" ht="19.5" thickBot="1">
      <c r="A43" s="217" t="str">
        <f>Compute1!A43</f>
        <v>9.1</v>
      </c>
      <c r="B43" s="217" t="str">
        <f>'2_Maturité'!B43</f>
        <v>Protection des accès aux données</v>
      </c>
      <c r="C43" s="217" t="str">
        <f>'2_Maturité'!G43</f>
        <v>GACC</v>
      </c>
      <c r="D43" s="207">
        <f>'2_Maturité'!H43</f>
        <v>1</v>
      </c>
      <c r="E43" s="207" t="str">
        <f>'2_Maturité'!I43</f>
        <v>2: Reproductible</v>
      </c>
      <c r="F43" s="218" t="str">
        <f t="shared" si="30"/>
        <v>2</v>
      </c>
      <c r="G43" s="697">
        <v>0</v>
      </c>
      <c r="H43" s="698">
        <v>0</v>
      </c>
      <c r="I43" s="698">
        <v>0</v>
      </c>
      <c r="J43" s="698">
        <v>0</v>
      </c>
      <c r="K43" s="698">
        <v>1</v>
      </c>
      <c r="L43" s="698">
        <v>0</v>
      </c>
      <c r="M43" s="698">
        <v>0</v>
      </c>
      <c r="N43" s="698">
        <v>0</v>
      </c>
      <c r="O43" s="698">
        <v>0</v>
      </c>
      <c r="P43" s="698">
        <v>0</v>
      </c>
      <c r="Q43" s="698">
        <v>0</v>
      </c>
      <c r="R43" s="698">
        <v>0</v>
      </c>
      <c r="S43" s="698">
        <v>0</v>
      </c>
      <c r="T43" s="699">
        <v>0</v>
      </c>
      <c r="U43" s="706">
        <f t="shared" si="41"/>
        <v>0</v>
      </c>
      <c r="V43" s="545">
        <f t="shared" si="42"/>
        <v>0</v>
      </c>
      <c r="W43" s="545">
        <f t="shared" si="43"/>
        <v>0</v>
      </c>
      <c r="X43" s="545">
        <f t="shared" si="44"/>
        <v>0</v>
      </c>
      <c r="Y43" s="545">
        <f t="shared" si="45"/>
        <v>1</v>
      </c>
      <c r="Z43" s="545">
        <f t="shared" si="46"/>
        <v>0</v>
      </c>
      <c r="AA43" s="545">
        <f t="shared" si="47"/>
        <v>0</v>
      </c>
      <c r="AB43" s="545">
        <f t="shared" si="48"/>
        <v>0</v>
      </c>
      <c r="AC43" s="545">
        <f t="shared" si="49"/>
        <v>0</v>
      </c>
      <c r="AD43" s="545">
        <f t="shared" si="50"/>
        <v>0</v>
      </c>
      <c r="AE43" s="545">
        <f t="shared" si="51"/>
        <v>0</v>
      </c>
      <c r="AF43" s="545">
        <f t="shared" si="52"/>
        <v>0</v>
      </c>
      <c r="AG43" s="545">
        <f t="shared" si="53"/>
        <v>0</v>
      </c>
      <c r="AH43" s="545">
        <f t="shared" si="54"/>
        <v>0</v>
      </c>
      <c r="AI43" s="546">
        <f t="shared" si="55"/>
        <v>0</v>
      </c>
      <c r="AJ43" s="287">
        <f t="shared" si="56"/>
        <v>0</v>
      </c>
      <c r="AK43" s="287">
        <f t="shared" si="57"/>
        <v>0</v>
      </c>
      <c r="AL43" s="287">
        <f t="shared" si="58"/>
        <v>0</v>
      </c>
      <c r="AM43" s="287">
        <f t="shared" si="59"/>
        <v>2</v>
      </c>
      <c r="AN43" s="287">
        <f t="shared" si="60"/>
        <v>0</v>
      </c>
      <c r="AO43" s="287">
        <f t="shared" si="61"/>
        <v>0</v>
      </c>
      <c r="AP43" s="287">
        <f t="shared" si="62"/>
        <v>0</v>
      </c>
      <c r="AQ43" s="287">
        <f t="shared" si="63"/>
        <v>0</v>
      </c>
      <c r="AR43" s="287">
        <f t="shared" si="64"/>
        <v>0</v>
      </c>
      <c r="AS43" s="287">
        <f t="shared" si="65"/>
        <v>0</v>
      </c>
      <c r="AT43" s="287">
        <f t="shared" si="66"/>
        <v>0</v>
      </c>
      <c r="AU43" s="287">
        <f t="shared" si="67"/>
        <v>0</v>
      </c>
      <c r="AV43" s="287">
        <f t="shared" si="68"/>
        <v>0</v>
      </c>
    </row>
    <row r="44" spans="1:48" ht="19.5" thickBot="1">
      <c r="A44" s="217" t="str">
        <f>Compute1!A44</f>
        <v>9.1.a</v>
      </c>
      <c r="B44" s="217">
        <f>'2_Maturité'!B44</f>
        <v>0</v>
      </c>
      <c r="C44" s="217" t="str">
        <f>'2_Maturité'!G44</f>
        <v>GACC</v>
      </c>
      <c r="D44" s="207">
        <f>'2_Maturité'!H44</f>
        <v>0</v>
      </c>
      <c r="E44" s="207">
        <f>'2_Maturité'!I44</f>
        <v>0</v>
      </c>
      <c r="F44" s="218" t="str">
        <f t="shared" si="30"/>
        <v>0</v>
      </c>
      <c r="G44" s="697">
        <v>0</v>
      </c>
      <c r="H44" s="698">
        <v>0</v>
      </c>
      <c r="I44" s="698">
        <v>0</v>
      </c>
      <c r="J44" s="698">
        <v>0</v>
      </c>
      <c r="K44" s="698">
        <v>0</v>
      </c>
      <c r="L44" s="698">
        <v>0</v>
      </c>
      <c r="M44" s="698">
        <v>0</v>
      </c>
      <c r="N44" s="698">
        <v>0</v>
      </c>
      <c r="O44" s="698">
        <v>0</v>
      </c>
      <c r="P44" s="698">
        <v>0</v>
      </c>
      <c r="Q44" s="698">
        <v>0</v>
      </c>
      <c r="R44" s="698">
        <v>0</v>
      </c>
      <c r="S44" s="698">
        <v>0</v>
      </c>
      <c r="T44" s="699">
        <v>0</v>
      </c>
      <c r="U44" s="706">
        <f t="shared" si="41"/>
        <v>0</v>
      </c>
      <c r="V44" s="545">
        <f t="shared" si="42"/>
        <v>0</v>
      </c>
      <c r="W44" s="545">
        <f t="shared" si="43"/>
        <v>0</v>
      </c>
      <c r="X44" s="545">
        <f t="shared" si="44"/>
        <v>0</v>
      </c>
      <c r="Y44" s="545">
        <f t="shared" si="45"/>
        <v>0</v>
      </c>
      <c r="Z44" s="545">
        <f t="shared" si="46"/>
        <v>0</v>
      </c>
      <c r="AA44" s="545">
        <f t="shared" si="47"/>
        <v>0</v>
      </c>
      <c r="AB44" s="545">
        <f t="shared" si="48"/>
        <v>0</v>
      </c>
      <c r="AC44" s="545">
        <f t="shared" si="49"/>
        <v>0</v>
      </c>
      <c r="AD44" s="545">
        <f t="shared" si="50"/>
        <v>0</v>
      </c>
      <c r="AE44" s="545">
        <f t="shared" si="51"/>
        <v>0</v>
      </c>
      <c r="AF44" s="545">
        <f t="shared" si="52"/>
        <v>0</v>
      </c>
      <c r="AG44" s="545">
        <f t="shared" si="53"/>
        <v>0</v>
      </c>
      <c r="AH44" s="545">
        <f t="shared" si="54"/>
        <v>0</v>
      </c>
      <c r="AI44" s="546">
        <f t="shared" si="55"/>
        <v>0</v>
      </c>
      <c r="AJ44" s="287">
        <f t="shared" si="56"/>
        <v>0</v>
      </c>
      <c r="AK44" s="287">
        <f t="shared" si="57"/>
        <v>0</v>
      </c>
      <c r="AL44" s="287">
        <f t="shared" si="58"/>
        <v>0</v>
      </c>
      <c r="AM44" s="287">
        <f t="shared" si="59"/>
        <v>0</v>
      </c>
      <c r="AN44" s="287">
        <f t="shared" si="60"/>
        <v>0</v>
      </c>
      <c r="AO44" s="287">
        <f t="shared" si="61"/>
        <v>0</v>
      </c>
      <c r="AP44" s="287">
        <f t="shared" si="62"/>
        <v>0</v>
      </c>
      <c r="AQ44" s="287">
        <f t="shared" si="63"/>
        <v>0</v>
      </c>
      <c r="AR44" s="287">
        <f t="shared" si="64"/>
        <v>0</v>
      </c>
      <c r="AS44" s="287">
        <f t="shared" si="65"/>
        <v>0</v>
      </c>
      <c r="AT44" s="287">
        <f t="shared" si="66"/>
        <v>0</v>
      </c>
      <c r="AU44" s="287">
        <f t="shared" si="67"/>
        <v>0</v>
      </c>
      <c r="AV44" s="287">
        <f t="shared" si="68"/>
        <v>0</v>
      </c>
    </row>
    <row r="45" spans="1:48" ht="19.5" thickBot="1">
      <c r="A45" s="217" t="str">
        <f>Compute1!A45</f>
        <v>9.2</v>
      </c>
      <c r="B45" s="217" t="str">
        <f>'2_Maturité'!B45</f>
        <v>Cycle de vie  des accès</v>
      </c>
      <c r="C45" s="217" t="str">
        <f>'2_Maturité'!G45</f>
        <v>GACC</v>
      </c>
      <c r="D45" s="207">
        <f>'2_Maturité'!H45</f>
        <v>1</v>
      </c>
      <c r="E45" s="207" t="str">
        <f>'2_Maturité'!I45</f>
        <v>2: Reproductible</v>
      </c>
      <c r="F45" s="218" t="str">
        <f t="shared" si="30"/>
        <v>2</v>
      </c>
      <c r="G45" s="697">
        <v>0</v>
      </c>
      <c r="H45" s="698">
        <v>0</v>
      </c>
      <c r="I45" s="698">
        <v>0</v>
      </c>
      <c r="J45" s="698">
        <v>0</v>
      </c>
      <c r="K45" s="698">
        <v>1</v>
      </c>
      <c r="L45" s="698">
        <v>0</v>
      </c>
      <c r="M45" s="698">
        <v>0</v>
      </c>
      <c r="N45" s="698">
        <v>0</v>
      </c>
      <c r="O45" s="698">
        <v>0</v>
      </c>
      <c r="P45" s="698">
        <v>0</v>
      </c>
      <c r="Q45" s="698">
        <v>0</v>
      </c>
      <c r="R45" s="698">
        <v>0</v>
      </c>
      <c r="S45" s="698">
        <v>0</v>
      </c>
      <c r="T45" s="699">
        <v>0</v>
      </c>
      <c r="U45" s="706">
        <f t="shared" si="41"/>
        <v>0</v>
      </c>
      <c r="V45" s="545">
        <f t="shared" si="42"/>
        <v>0</v>
      </c>
      <c r="W45" s="545">
        <f t="shared" si="43"/>
        <v>0</v>
      </c>
      <c r="X45" s="545">
        <f t="shared" si="44"/>
        <v>0</v>
      </c>
      <c r="Y45" s="545">
        <f t="shared" si="45"/>
        <v>1</v>
      </c>
      <c r="Z45" s="545">
        <f t="shared" si="46"/>
        <v>0</v>
      </c>
      <c r="AA45" s="545">
        <f t="shared" si="47"/>
        <v>0</v>
      </c>
      <c r="AB45" s="545">
        <f t="shared" si="48"/>
        <v>0</v>
      </c>
      <c r="AC45" s="545">
        <f t="shared" si="49"/>
        <v>0</v>
      </c>
      <c r="AD45" s="545">
        <f t="shared" si="50"/>
        <v>0</v>
      </c>
      <c r="AE45" s="545">
        <f t="shared" si="51"/>
        <v>0</v>
      </c>
      <c r="AF45" s="545">
        <f t="shared" si="52"/>
        <v>0</v>
      </c>
      <c r="AG45" s="545">
        <f t="shared" si="53"/>
        <v>0</v>
      </c>
      <c r="AH45" s="545">
        <f t="shared" si="54"/>
        <v>0</v>
      </c>
      <c r="AI45" s="546">
        <f t="shared" si="55"/>
        <v>0</v>
      </c>
      <c r="AJ45" s="287">
        <f t="shared" si="56"/>
        <v>0</v>
      </c>
      <c r="AK45" s="287">
        <f t="shared" si="57"/>
        <v>0</v>
      </c>
      <c r="AL45" s="287">
        <f t="shared" si="58"/>
        <v>0</v>
      </c>
      <c r="AM45" s="287">
        <f t="shared" si="59"/>
        <v>2</v>
      </c>
      <c r="AN45" s="287">
        <f t="shared" si="60"/>
        <v>0</v>
      </c>
      <c r="AO45" s="287">
        <f t="shared" si="61"/>
        <v>0</v>
      </c>
      <c r="AP45" s="287">
        <f t="shared" si="62"/>
        <v>0</v>
      </c>
      <c r="AQ45" s="287">
        <f t="shared" si="63"/>
        <v>0</v>
      </c>
      <c r="AR45" s="287">
        <f t="shared" si="64"/>
        <v>0</v>
      </c>
      <c r="AS45" s="287">
        <f t="shared" si="65"/>
        <v>0</v>
      </c>
      <c r="AT45" s="287">
        <f t="shared" si="66"/>
        <v>0</v>
      </c>
      <c r="AU45" s="287">
        <f t="shared" si="67"/>
        <v>0</v>
      </c>
      <c r="AV45" s="287">
        <f t="shared" si="68"/>
        <v>0</v>
      </c>
    </row>
    <row r="46" spans="1:48" ht="19.5" thickBot="1">
      <c r="A46" s="217" t="str">
        <f>Compute1!A46</f>
        <v>9.2.a</v>
      </c>
      <c r="B46" s="217">
        <f>'2_Maturité'!B46</f>
        <v>0</v>
      </c>
      <c r="C46" s="217" t="str">
        <f>'2_Maturité'!G46</f>
        <v>GACC</v>
      </c>
      <c r="D46" s="207">
        <f>'2_Maturité'!H46</f>
        <v>0</v>
      </c>
      <c r="E46" s="207">
        <f>'2_Maturité'!I46</f>
        <v>0</v>
      </c>
      <c r="F46" s="218" t="str">
        <f t="shared" si="30"/>
        <v>0</v>
      </c>
      <c r="G46" s="700">
        <v>0</v>
      </c>
      <c r="H46" s="701">
        <v>0</v>
      </c>
      <c r="I46" s="701">
        <v>0</v>
      </c>
      <c r="J46" s="701">
        <v>0</v>
      </c>
      <c r="K46" s="701">
        <v>0</v>
      </c>
      <c r="L46" s="701">
        <v>0</v>
      </c>
      <c r="M46" s="701">
        <v>0</v>
      </c>
      <c r="N46" s="701">
        <v>0</v>
      </c>
      <c r="O46" s="701">
        <v>0</v>
      </c>
      <c r="P46" s="701">
        <v>0</v>
      </c>
      <c r="Q46" s="701">
        <v>0</v>
      </c>
      <c r="R46" s="701">
        <v>0</v>
      </c>
      <c r="S46" s="701">
        <v>0</v>
      </c>
      <c r="T46" s="702">
        <v>0</v>
      </c>
      <c r="U46" s="706">
        <f t="shared" si="41"/>
        <v>0</v>
      </c>
      <c r="V46" s="545">
        <f t="shared" si="42"/>
        <v>0</v>
      </c>
      <c r="W46" s="545">
        <f t="shared" si="43"/>
        <v>0</v>
      </c>
      <c r="X46" s="545">
        <f t="shared" si="44"/>
        <v>0</v>
      </c>
      <c r="Y46" s="545">
        <f t="shared" si="45"/>
        <v>0</v>
      </c>
      <c r="Z46" s="545">
        <f t="shared" si="46"/>
        <v>0</v>
      </c>
      <c r="AA46" s="545">
        <f t="shared" si="47"/>
        <v>0</v>
      </c>
      <c r="AB46" s="545">
        <f t="shared" si="48"/>
        <v>0</v>
      </c>
      <c r="AC46" s="545">
        <f t="shared" si="49"/>
        <v>0</v>
      </c>
      <c r="AD46" s="545">
        <f t="shared" si="50"/>
        <v>0</v>
      </c>
      <c r="AE46" s="545">
        <f t="shared" si="51"/>
        <v>0</v>
      </c>
      <c r="AF46" s="545">
        <f t="shared" si="52"/>
        <v>0</v>
      </c>
      <c r="AG46" s="545">
        <f t="shared" si="53"/>
        <v>0</v>
      </c>
      <c r="AH46" s="545">
        <f t="shared" si="54"/>
        <v>0</v>
      </c>
      <c r="AI46" s="546">
        <f t="shared" si="55"/>
        <v>0</v>
      </c>
      <c r="AJ46" s="287">
        <f t="shared" si="56"/>
        <v>0</v>
      </c>
      <c r="AK46" s="287">
        <f t="shared" si="57"/>
        <v>0</v>
      </c>
      <c r="AL46" s="287">
        <f t="shared" si="58"/>
        <v>0</v>
      </c>
      <c r="AM46" s="287">
        <f t="shared" si="59"/>
        <v>0</v>
      </c>
      <c r="AN46" s="287">
        <f t="shared" si="60"/>
        <v>0</v>
      </c>
      <c r="AO46" s="287">
        <f t="shared" si="61"/>
        <v>0</v>
      </c>
      <c r="AP46" s="287">
        <f t="shared" si="62"/>
        <v>0</v>
      </c>
      <c r="AQ46" s="287">
        <f t="shared" si="63"/>
        <v>0</v>
      </c>
      <c r="AR46" s="287">
        <f t="shared" si="64"/>
        <v>0</v>
      </c>
      <c r="AS46" s="287">
        <f t="shared" si="65"/>
        <v>0</v>
      </c>
      <c r="AT46" s="287">
        <f t="shared" si="66"/>
        <v>0</v>
      </c>
      <c r="AU46" s="287">
        <f t="shared" si="67"/>
        <v>0</v>
      </c>
      <c r="AV46" s="287">
        <f t="shared" si="68"/>
        <v>0</v>
      </c>
    </row>
    <row r="47" spans="1:48" ht="19.5" thickBot="1">
      <c r="A47" s="217" t="str">
        <f>Compute1!A47</f>
        <v>9.2.b</v>
      </c>
      <c r="B47" s="217">
        <f>'2_Maturité'!B47</f>
        <v>0</v>
      </c>
      <c r="C47" s="217" t="str">
        <f>'2_Maturité'!G47</f>
        <v>GACC</v>
      </c>
      <c r="D47" s="207">
        <f>'2_Maturité'!H47</f>
        <v>0</v>
      </c>
      <c r="E47" s="207">
        <f>'2_Maturité'!I47</f>
        <v>0</v>
      </c>
      <c r="F47" s="218" t="str">
        <f t="shared" si="30"/>
        <v>0</v>
      </c>
      <c r="G47" s="700">
        <v>0</v>
      </c>
      <c r="H47" s="701">
        <v>0</v>
      </c>
      <c r="I47" s="701">
        <v>0</v>
      </c>
      <c r="J47" s="701">
        <v>0</v>
      </c>
      <c r="K47" s="701">
        <v>0</v>
      </c>
      <c r="L47" s="701">
        <v>0</v>
      </c>
      <c r="M47" s="701">
        <v>0</v>
      </c>
      <c r="N47" s="701">
        <v>0</v>
      </c>
      <c r="O47" s="701">
        <v>0</v>
      </c>
      <c r="P47" s="701">
        <v>0</v>
      </c>
      <c r="Q47" s="701">
        <v>0</v>
      </c>
      <c r="R47" s="701">
        <v>0</v>
      </c>
      <c r="S47" s="701">
        <v>0</v>
      </c>
      <c r="T47" s="702">
        <v>0</v>
      </c>
      <c r="U47" s="706">
        <f t="shared" si="41"/>
        <v>0</v>
      </c>
      <c r="V47" s="545">
        <f t="shared" si="42"/>
        <v>0</v>
      </c>
      <c r="W47" s="545">
        <f t="shared" si="43"/>
        <v>0</v>
      </c>
      <c r="X47" s="545">
        <f t="shared" si="44"/>
        <v>0</v>
      </c>
      <c r="Y47" s="545">
        <f t="shared" si="45"/>
        <v>0</v>
      </c>
      <c r="Z47" s="545">
        <f t="shared" si="46"/>
        <v>0</v>
      </c>
      <c r="AA47" s="545">
        <f t="shared" si="47"/>
        <v>0</v>
      </c>
      <c r="AB47" s="545">
        <f t="shared" si="48"/>
        <v>0</v>
      </c>
      <c r="AC47" s="545">
        <f t="shared" si="49"/>
        <v>0</v>
      </c>
      <c r="AD47" s="545">
        <f t="shared" si="50"/>
        <v>0</v>
      </c>
      <c r="AE47" s="545">
        <f t="shared" si="51"/>
        <v>0</v>
      </c>
      <c r="AF47" s="545">
        <f t="shared" si="52"/>
        <v>0</v>
      </c>
      <c r="AG47" s="545">
        <f t="shared" si="53"/>
        <v>0</v>
      </c>
      <c r="AH47" s="545">
        <f t="shared" si="54"/>
        <v>0</v>
      </c>
      <c r="AI47" s="546">
        <f t="shared" si="55"/>
        <v>0</v>
      </c>
      <c r="AJ47" s="287">
        <f t="shared" si="56"/>
        <v>0</v>
      </c>
      <c r="AK47" s="287">
        <f t="shared" si="57"/>
        <v>0</v>
      </c>
      <c r="AL47" s="287">
        <f t="shared" si="58"/>
        <v>0</v>
      </c>
      <c r="AM47" s="287">
        <f t="shared" si="59"/>
        <v>0</v>
      </c>
      <c r="AN47" s="287">
        <f t="shared" si="60"/>
        <v>0</v>
      </c>
      <c r="AO47" s="287">
        <f t="shared" si="61"/>
        <v>0</v>
      </c>
      <c r="AP47" s="287">
        <f t="shared" si="62"/>
        <v>0</v>
      </c>
      <c r="AQ47" s="287">
        <f t="shared" si="63"/>
        <v>0</v>
      </c>
      <c r="AR47" s="287">
        <f t="shared" si="64"/>
        <v>0</v>
      </c>
      <c r="AS47" s="287">
        <f t="shared" si="65"/>
        <v>0</v>
      </c>
      <c r="AT47" s="287">
        <f t="shared" si="66"/>
        <v>0</v>
      </c>
      <c r="AU47" s="287">
        <f t="shared" si="67"/>
        <v>0</v>
      </c>
      <c r="AV47" s="287">
        <f t="shared" si="68"/>
        <v>0</v>
      </c>
    </row>
    <row r="48" spans="1:48" ht="19.5" thickBot="1">
      <c r="A48" s="217" t="str">
        <f>Compute1!A48</f>
        <v>9.2.c</v>
      </c>
      <c r="B48" s="217">
        <f>'2_Maturité'!B48</f>
        <v>0</v>
      </c>
      <c r="C48" s="217" t="str">
        <f>'2_Maturité'!G48</f>
        <v>GACC</v>
      </c>
      <c r="D48" s="207">
        <f>'2_Maturité'!H48</f>
        <v>0</v>
      </c>
      <c r="E48" s="207">
        <f>'2_Maturité'!I48</f>
        <v>0</v>
      </c>
      <c r="F48" s="218" t="str">
        <f t="shared" si="30"/>
        <v>0</v>
      </c>
      <c r="G48" s="700">
        <v>0</v>
      </c>
      <c r="H48" s="701">
        <v>0</v>
      </c>
      <c r="I48" s="701">
        <v>0</v>
      </c>
      <c r="J48" s="701">
        <v>0</v>
      </c>
      <c r="K48" s="701">
        <v>0</v>
      </c>
      <c r="L48" s="701">
        <v>0</v>
      </c>
      <c r="M48" s="701">
        <v>0</v>
      </c>
      <c r="N48" s="701">
        <v>0</v>
      </c>
      <c r="O48" s="701">
        <v>0</v>
      </c>
      <c r="P48" s="701">
        <v>0</v>
      </c>
      <c r="Q48" s="701">
        <v>0</v>
      </c>
      <c r="R48" s="701">
        <v>0</v>
      </c>
      <c r="S48" s="701">
        <v>0</v>
      </c>
      <c r="T48" s="702">
        <v>0</v>
      </c>
      <c r="U48" s="706">
        <f t="shared" si="41"/>
        <v>0</v>
      </c>
      <c r="V48" s="545">
        <f t="shared" si="42"/>
        <v>0</v>
      </c>
      <c r="W48" s="545">
        <f t="shared" si="43"/>
        <v>0</v>
      </c>
      <c r="X48" s="545">
        <f t="shared" si="44"/>
        <v>0</v>
      </c>
      <c r="Y48" s="545">
        <f t="shared" si="45"/>
        <v>0</v>
      </c>
      <c r="Z48" s="545">
        <f t="shared" si="46"/>
        <v>0</v>
      </c>
      <c r="AA48" s="545">
        <f t="shared" si="47"/>
        <v>0</v>
      </c>
      <c r="AB48" s="545">
        <f t="shared" si="48"/>
        <v>0</v>
      </c>
      <c r="AC48" s="545">
        <f t="shared" si="49"/>
        <v>0</v>
      </c>
      <c r="AD48" s="545">
        <f t="shared" si="50"/>
        <v>0</v>
      </c>
      <c r="AE48" s="545">
        <f t="shared" si="51"/>
        <v>0</v>
      </c>
      <c r="AF48" s="545">
        <f t="shared" si="52"/>
        <v>0</v>
      </c>
      <c r="AG48" s="545">
        <f t="shared" si="53"/>
        <v>0</v>
      </c>
      <c r="AH48" s="545">
        <f t="shared" si="54"/>
        <v>0</v>
      </c>
      <c r="AI48" s="546">
        <f t="shared" si="55"/>
        <v>0</v>
      </c>
      <c r="AJ48" s="287">
        <f t="shared" si="56"/>
        <v>0</v>
      </c>
      <c r="AK48" s="287">
        <f t="shared" si="57"/>
        <v>0</v>
      </c>
      <c r="AL48" s="287">
        <f t="shared" si="58"/>
        <v>0</v>
      </c>
      <c r="AM48" s="287">
        <f t="shared" si="59"/>
        <v>0</v>
      </c>
      <c r="AN48" s="287">
        <f t="shared" si="60"/>
        <v>0</v>
      </c>
      <c r="AO48" s="287">
        <f t="shared" si="61"/>
        <v>0</v>
      </c>
      <c r="AP48" s="287">
        <f t="shared" si="62"/>
        <v>0</v>
      </c>
      <c r="AQ48" s="287">
        <f t="shared" si="63"/>
        <v>0</v>
      </c>
      <c r="AR48" s="287">
        <f t="shared" si="64"/>
        <v>0</v>
      </c>
      <c r="AS48" s="287">
        <f t="shared" si="65"/>
        <v>0</v>
      </c>
      <c r="AT48" s="287">
        <f t="shared" si="66"/>
        <v>0</v>
      </c>
      <c r="AU48" s="287">
        <f t="shared" si="67"/>
        <v>0</v>
      </c>
      <c r="AV48" s="287">
        <f t="shared" si="68"/>
        <v>0</v>
      </c>
    </row>
    <row r="49" spans="1:48" ht="19.5" thickBot="1">
      <c r="A49" s="217" t="str">
        <f>Compute1!A49</f>
        <v>9.3</v>
      </c>
      <c r="B49" s="217" t="str">
        <f>'2_Maturité'!B49</f>
        <v>Responsabilité des utilisateurs</v>
      </c>
      <c r="C49" s="217" t="str">
        <f>'2_Maturité'!G49</f>
        <v>GACC</v>
      </c>
      <c r="D49" s="207">
        <f>'2_Maturité'!H49</f>
        <v>1</v>
      </c>
      <c r="E49" s="207" t="str">
        <f>'2_Maturité'!I49</f>
        <v>4: Mesuré</v>
      </c>
      <c r="F49" s="218" t="str">
        <f t="shared" si="30"/>
        <v>4</v>
      </c>
      <c r="G49" s="700">
        <v>0</v>
      </c>
      <c r="H49" s="701">
        <v>0</v>
      </c>
      <c r="I49" s="701">
        <v>0</v>
      </c>
      <c r="J49" s="701">
        <v>0</v>
      </c>
      <c r="K49" s="701">
        <v>1</v>
      </c>
      <c r="L49" s="701">
        <v>0</v>
      </c>
      <c r="M49" s="701">
        <v>0</v>
      </c>
      <c r="N49" s="701">
        <v>0</v>
      </c>
      <c r="O49" s="701">
        <v>0</v>
      </c>
      <c r="P49" s="701">
        <v>0</v>
      </c>
      <c r="Q49" s="701">
        <v>0</v>
      </c>
      <c r="R49" s="701">
        <v>0</v>
      </c>
      <c r="S49" s="701">
        <v>0</v>
      </c>
      <c r="T49" s="702">
        <v>0</v>
      </c>
      <c r="U49" s="706">
        <f t="shared" ref="U49:AH50" si="69">G49*$D49</f>
        <v>0</v>
      </c>
      <c r="V49" s="545">
        <f t="shared" si="69"/>
        <v>0</v>
      </c>
      <c r="W49" s="545">
        <f t="shared" si="69"/>
        <v>0</v>
      </c>
      <c r="X49" s="545">
        <f t="shared" si="69"/>
        <v>0</v>
      </c>
      <c r="Y49" s="545">
        <f t="shared" si="69"/>
        <v>1</v>
      </c>
      <c r="Z49" s="545">
        <f t="shared" si="69"/>
        <v>0</v>
      </c>
      <c r="AA49" s="545">
        <f t="shared" si="69"/>
        <v>0</v>
      </c>
      <c r="AB49" s="545">
        <f t="shared" si="69"/>
        <v>0</v>
      </c>
      <c r="AC49" s="545">
        <f t="shared" si="69"/>
        <v>0</v>
      </c>
      <c r="AD49" s="545">
        <f t="shared" si="69"/>
        <v>0</v>
      </c>
      <c r="AE49" s="545">
        <f t="shared" si="69"/>
        <v>0</v>
      </c>
      <c r="AF49" s="545">
        <f t="shared" si="69"/>
        <v>0</v>
      </c>
      <c r="AG49" s="545">
        <f t="shared" si="69"/>
        <v>0</v>
      </c>
      <c r="AH49" s="545">
        <f t="shared" si="69"/>
        <v>0</v>
      </c>
      <c r="AI49" s="546">
        <f t="shared" ref="AI49:AV50" si="70">U49*$F49</f>
        <v>0</v>
      </c>
      <c r="AJ49" s="287">
        <f t="shared" si="70"/>
        <v>0</v>
      </c>
      <c r="AK49" s="287">
        <f t="shared" si="70"/>
        <v>0</v>
      </c>
      <c r="AL49" s="287">
        <f t="shared" si="70"/>
        <v>0</v>
      </c>
      <c r="AM49" s="287">
        <f t="shared" si="70"/>
        <v>4</v>
      </c>
      <c r="AN49" s="287">
        <f t="shared" si="70"/>
        <v>0</v>
      </c>
      <c r="AO49" s="287">
        <f t="shared" si="70"/>
        <v>0</v>
      </c>
      <c r="AP49" s="287">
        <f t="shared" si="70"/>
        <v>0</v>
      </c>
      <c r="AQ49" s="287">
        <f t="shared" si="70"/>
        <v>0</v>
      </c>
      <c r="AR49" s="287">
        <f t="shared" si="70"/>
        <v>0</v>
      </c>
      <c r="AS49" s="287">
        <f t="shared" si="70"/>
        <v>0</v>
      </c>
      <c r="AT49" s="287">
        <f t="shared" si="70"/>
        <v>0</v>
      </c>
      <c r="AU49" s="287">
        <f t="shared" si="70"/>
        <v>0</v>
      </c>
      <c r="AV49" s="287">
        <f t="shared" si="70"/>
        <v>0</v>
      </c>
    </row>
    <row r="50" spans="1:48" ht="19.5" thickBot="1">
      <c r="A50" s="217" t="str">
        <f>Compute1!A50</f>
        <v>9.4</v>
      </c>
      <c r="B50" s="217" t="str">
        <f>'2_Maturité'!B50</f>
        <v>Contrôle de l'accès</v>
      </c>
      <c r="C50" s="217" t="str">
        <f>'2_Maturité'!G50</f>
        <v>GACC</v>
      </c>
      <c r="D50" s="207">
        <f>'2_Maturité'!H50</f>
        <v>1</v>
      </c>
      <c r="E50" s="207" t="str">
        <f>'2_Maturité'!I50</f>
        <v>4: Mesuré</v>
      </c>
      <c r="F50" s="218" t="str">
        <f t="shared" si="30"/>
        <v>4</v>
      </c>
      <c r="G50" s="700">
        <v>0</v>
      </c>
      <c r="H50" s="701">
        <v>0</v>
      </c>
      <c r="I50" s="701">
        <v>0</v>
      </c>
      <c r="J50" s="701">
        <v>0</v>
      </c>
      <c r="K50" s="701">
        <v>1</v>
      </c>
      <c r="L50" s="701">
        <v>0</v>
      </c>
      <c r="M50" s="701">
        <v>0</v>
      </c>
      <c r="N50" s="701">
        <v>0</v>
      </c>
      <c r="O50" s="701">
        <v>0</v>
      </c>
      <c r="P50" s="701">
        <v>0</v>
      </c>
      <c r="Q50" s="701">
        <v>0</v>
      </c>
      <c r="R50" s="701">
        <v>0</v>
      </c>
      <c r="S50" s="701">
        <v>0</v>
      </c>
      <c r="T50" s="702">
        <v>0</v>
      </c>
      <c r="U50" s="706">
        <f t="shared" si="69"/>
        <v>0</v>
      </c>
      <c r="V50" s="545">
        <f t="shared" si="69"/>
        <v>0</v>
      </c>
      <c r="W50" s="545">
        <f t="shared" si="69"/>
        <v>0</v>
      </c>
      <c r="X50" s="545">
        <f t="shared" si="69"/>
        <v>0</v>
      </c>
      <c r="Y50" s="545">
        <f t="shared" si="69"/>
        <v>1</v>
      </c>
      <c r="Z50" s="545">
        <f t="shared" si="69"/>
        <v>0</v>
      </c>
      <c r="AA50" s="545">
        <f t="shared" si="69"/>
        <v>0</v>
      </c>
      <c r="AB50" s="545">
        <f t="shared" si="69"/>
        <v>0</v>
      </c>
      <c r="AC50" s="545">
        <f t="shared" si="69"/>
        <v>0</v>
      </c>
      <c r="AD50" s="545">
        <f t="shared" si="69"/>
        <v>0</v>
      </c>
      <c r="AE50" s="545">
        <f t="shared" si="69"/>
        <v>0</v>
      </c>
      <c r="AF50" s="545">
        <f t="shared" si="69"/>
        <v>0</v>
      </c>
      <c r="AG50" s="545">
        <f t="shared" si="69"/>
        <v>0</v>
      </c>
      <c r="AH50" s="545">
        <f t="shared" si="69"/>
        <v>0</v>
      </c>
      <c r="AI50" s="546">
        <f t="shared" si="70"/>
        <v>0</v>
      </c>
      <c r="AJ50" s="287">
        <f t="shared" si="70"/>
        <v>0</v>
      </c>
      <c r="AK50" s="287">
        <f t="shared" si="70"/>
        <v>0</v>
      </c>
      <c r="AL50" s="287">
        <f t="shared" si="70"/>
        <v>0</v>
      </c>
      <c r="AM50" s="287">
        <f t="shared" si="70"/>
        <v>4</v>
      </c>
      <c r="AN50" s="287">
        <f t="shared" si="70"/>
        <v>0</v>
      </c>
      <c r="AO50" s="287">
        <f t="shared" si="70"/>
        <v>0</v>
      </c>
      <c r="AP50" s="287">
        <f t="shared" si="70"/>
        <v>0</v>
      </c>
      <c r="AQ50" s="287">
        <f t="shared" si="70"/>
        <v>0</v>
      </c>
      <c r="AR50" s="287">
        <f t="shared" si="70"/>
        <v>0</v>
      </c>
      <c r="AS50" s="287">
        <f t="shared" si="70"/>
        <v>0</v>
      </c>
      <c r="AT50" s="287">
        <f t="shared" si="70"/>
        <v>0</v>
      </c>
      <c r="AU50" s="287">
        <f t="shared" si="70"/>
        <v>0</v>
      </c>
      <c r="AV50" s="287">
        <f t="shared" si="70"/>
        <v>0</v>
      </c>
    </row>
    <row r="51" spans="1:48" ht="19.5" thickBot="1">
      <c r="A51" s="217" t="str">
        <f>Compute1!A51</f>
        <v>9.4.a</v>
      </c>
      <c r="B51" s="217">
        <f>'2_Maturité'!B51</f>
        <v>0</v>
      </c>
      <c r="C51" s="217" t="str">
        <f>'2_Maturité'!G51</f>
        <v>GACC</v>
      </c>
      <c r="D51" s="207">
        <f>'2_Maturité'!H51</f>
        <v>0</v>
      </c>
      <c r="E51" s="207">
        <f>'2_Maturité'!I51</f>
        <v>0</v>
      </c>
      <c r="F51" s="218" t="str">
        <f t="shared" si="30"/>
        <v>0</v>
      </c>
      <c r="G51" s="700">
        <v>0</v>
      </c>
      <c r="H51" s="701">
        <v>0</v>
      </c>
      <c r="I51" s="701">
        <v>0</v>
      </c>
      <c r="J51" s="701">
        <v>0</v>
      </c>
      <c r="K51" s="701">
        <v>0</v>
      </c>
      <c r="L51" s="701">
        <v>0</v>
      </c>
      <c r="M51" s="701">
        <v>0</v>
      </c>
      <c r="N51" s="701">
        <v>0</v>
      </c>
      <c r="O51" s="701">
        <v>0</v>
      </c>
      <c r="P51" s="701">
        <v>0</v>
      </c>
      <c r="Q51" s="701">
        <v>0</v>
      </c>
      <c r="R51" s="701">
        <v>0</v>
      </c>
      <c r="S51" s="701">
        <v>0</v>
      </c>
      <c r="T51" s="702">
        <v>0</v>
      </c>
      <c r="U51" s="706">
        <f t="shared" ref="U51:U67" si="71">G51*$D51</f>
        <v>0</v>
      </c>
      <c r="V51" s="545">
        <f t="shared" ref="V51:V67" si="72">H51*$D51</f>
        <v>0</v>
      </c>
      <c r="W51" s="545">
        <f t="shared" ref="W51:W67" si="73">I51*$D51</f>
        <v>0</v>
      </c>
      <c r="X51" s="545">
        <f t="shared" ref="X51:X67" si="74">J51*$D51</f>
        <v>0</v>
      </c>
      <c r="Y51" s="545">
        <f t="shared" ref="Y51:Y67" si="75">K51*$D51</f>
        <v>0</v>
      </c>
      <c r="Z51" s="545">
        <f t="shared" ref="Z51:Z67" si="76">L51*$D51</f>
        <v>0</v>
      </c>
      <c r="AA51" s="545">
        <f t="shared" ref="AA51:AA67" si="77">M51*$D51</f>
        <v>0</v>
      </c>
      <c r="AB51" s="545">
        <f t="shared" ref="AB51:AB67" si="78">N51*$D51</f>
        <v>0</v>
      </c>
      <c r="AC51" s="545">
        <f t="shared" ref="AC51:AC67" si="79">O51*$D51</f>
        <v>0</v>
      </c>
      <c r="AD51" s="545">
        <f t="shared" ref="AD51:AD67" si="80">P51*$D51</f>
        <v>0</v>
      </c>
      <c r="AE51" s="545">
        <f t="shared" ref="AE51:AE67" si="81">Q51*$D51</f>
        <v>0</v>
      </c>
      <c r="AF51" s="545">
        <f t="shared" ref="AF51:AF67" si="82">R51*$D51</f>
        <v>0</v>
      </c>
      <c r="AG51" s="545">
        <f t="shared" ref="AG51:AG67" si="83">S51*$D51</f>
        <v>0</v>
      </c>
      <c r="AH51" s="545">
        <f t="shared" ref="AH51:AH67" si="84">T51*$D51</f>
        <v>0</v>
      </c>
      <c r="AI51" s="546">
        <f t="shared" ref="AI51:AI67" si="85">U51*$F51</f>
        <v>0</v>
      </c>
      <c r="AJ51" s="287">
        <f t="shared" ref="AJ51:AJ67" si="86">V51*$F51</f>
        <v>0</v>
      </c>
      <c r="AK51" s="287">
        <f t="shared" ref="AK51:AK67" si="87">W51*$F51</f>
        <v>0</v>
      </c>
      <c r="AL51" s="287">
        <f t="shared" ref="AL51:AL67" si="88">X51*$F51</f>
        <v>0</v>
      </c>
      <c r="AM51" s="287">
        <f t="shared" ref="AM51:AM67" si="89">Y51*$F51</f>
        <v>0</v>
      </c>
      <c r="AN51" s="287">
        <f t="shared" ref="AN51:AN67" si="90">Z51*$F51</f>
        <v>0</v>
      </c>
      <c r="AO51" s="287">
        <f t="shared" ref="AO51:AO67" si="91">AA51*$F51</f>
        <v>0</v>
      </c>
      <c r="AP51" s="287">
        <f t="shared" ref="AP51:AP67" si="92">AB51*$F51</f>
        <v>0</v>
      </c>
      <c r="AQ51" s="287">
        <f t="shared" ref="AQ51:AQ67" si="93">AC51*$F51</f>
        <v>0</v>
      </c>
      <c r="AR51" s="287">
        <f t="shared" ref="AR51:AR67" si="94">AD51*$F51</f>
        <v>0</v>
      </c>
      <c r="AS51" s="287">
        <f t="shared" ref="AS51:AS67" si="95">AE51*$F51</f>
        <v>0</v>
      </c>
      <c r="AT51" s="287">
        <f t="shared" ref="AT51:AT67" si="96">AF51*$F51</f>
        <v>0</v>
      </c>
      <c r="AU51" s="287">
        <f t="shared" ref="AU51:AU67" si="97">AG51*$F51</f>
        <v>0</v>
      </c>
      <c r="AV51" s="287">
        <f t="shared" ref="AV51:AV67" si="98">AH51*$F51</f>
        <v>0</v>
      </c>
    </row>
    <row r="52" spans="1:48" ht="19.5" thickBot="1">
      <c r="A52" s="217" t="str">
        <f>Compute1!A52</f>
        <v>9.4.b</v>
      </c>
      <c r="B52" s="217">
        <f>'2_Maturité'!B52</f>
        <v>0</v>
      </c>
      <c r="C52" s="217" t="str">
        <f>'2_Maturité'!G52</f>
        <v>GACC</v>
      </c>
      <c r="D52" s="207">
        <f>'2_Maturité'!H52</f>
        <v>0</v>
      </c>
      <c r="E52" s="207">
        <f>'2_Maturité'!I52</f>
        <v>0</v>
      </c>
      <c r="F52" s="218" t="str">
        <f t="shared" si="30"/>
        <v>0</v>
      </c>
      <c r="G52" s="700">
        <v>0</v>
      </c>
      <c r="H52" s="701">
        <v>0</v>
      </c>
      <c r="I52" s="701">
        <v>0</v>
      </c>
      <c r="J52" s="701">
        <v>0</v>
      </c>
      <c r="K52" s="701">
        <v>0</v>
      </c>
      <c r="L52" s="701">
        <v>0</v>
      </c>
      <c r="M52" s="701">
        <v>0</v>
      </c>
      <c r="N52" s="701">
        <v>0</v>
      </c>
      <c r="O52" s="701">
        <v>0</v>
      </c>
      <c r="P52" s="701">
        <v>0</v>
      </c>
      <c r="Q52" s="701">
        <v>0</v>
      </c>
      <c r="R52" s="701">
        <v>0</v>
      </c>
      <c r="S52" s="701">
        <v>0</v>
      </c>
      <c r="T52" s="702">
        <v>0</v>
      </c>
      <c r="U52" s="706">
        <f t="shared" si="71"/>
        <v>0</v>
      </c>
      <c r="V52" s="545">
        <f t="shared" si="72"/>
        <v>0</v>
      </c>
      <c r="W52" s="545">
        <f t="shared" si="73"/>
        <v>0</v>
      </c>
      <c r="X52" s="545">
        <f t="shared" si="74"/>
        <v>0</v>
      </c>
      <c r="Y52" s="545">
        <f t="shared" si="75"/>
        <v>0</v>
      </c>
      <c r="Z52" s="545">
        <f t="shared" si="76"/>
        <v>0</v>
      </c>
      <c r="AA52" s="545">
        <f t="shared" si="77"/>
        <v>0</v>
      </c>
      <c r="AB52" s="545">
        <f t="shared" si="78"/>
        <v>0</v>
      </c>
      <c r="AC52" s="545">
        <f t="shared" si="79"/>
        <v>0</v>
      </c>
      <c r="AD52" s="545">
        <f t="shared" si="80"/>
        <v>0</v>
      </c>
      <c r="AE52" s="545">
        <f t="shared" si="81"/>
        <v>0</v>
      </c>
      <c r="AF52" s="545">
        <f t="shared" si="82"/>
        <v>0</v>
      </c>
      <c r="AG52" s="545">
        <f t="shared" si="83"/>
        <v>0</v>
      </c>
      <c r="AH52" s="545">
        <f t="shared" si="84"/>
        <v>0</v>
      </c>
      <c r="AI52" s="546">
        <f t="shared" si="85"/>
        <v>0</v>
      </c>
      <c r="AJ52" s="287">
        <f t="shared" si="86"/>
        <v>0</v>
      </c>
      <c r="AK52" s="287">
        <f t="shared" si="87"/>
        <v>0</v>
      </c>
      <c r="AL52" s="287">
        <f t="shared" si="88"/>
        <v>0</v>
      </c>
      <c r="AM52" s="287">
        <f t="shared" si="89"/>
        <v>0</v>
      </c>
      <c r="AN52" s="287">
        <f t="shared" si="90"/>
        <v>0</v>
      </c>
      <c r="AO52" s="287">
        <f t="shared" si="91"/>
        <v>0</v>
      </c>
      <c r="AP52" s="287">
        <f t="shared" si="92"/>
        <v>0</v>
      </c>
      <c r="AQ52" s="287">
        <f t="shared" si="93"/>
        <v>0</v>
      </c>
      <c r="AR52" s="287">
        <f t="shared" si="94"/>
        <v>0</v>
      </c>
      <c r="AS52" s="287">
        <f t="shared" si="95"/>
        <v>0</v>
      </c>
      <c r="AT52" s="287">
        <f t="shared" si="96"/>
        <v>0</v>
      </c>
      <c r="AU52" s="287">
        <f t="shared" si="97"/>
        <v>0</v>
      </c>
      <c r="AV52" s="287">
        <f t="shared" si="98"/>
        <v>0</v>
      </c>
    </row>
    <row r="53" spans="1:48" ht="19.5" thickBot="1">
      <c r="A53" s="217" t="str">
        <f>Compute1!A53</f>
        <v>9.5</v>
      </c>
      <c r="B53" s="217" t="str">
        <f>'2_Maturité'!B53</f>
        <v>Limitation des programmes utilitaires</v>
      </c>
      <c r="C53" s="217" t="str">
        <f>'2_Maturité'!G53</f>
        <v>GACC</v>
      </c>
      <c r="D53" s="207">
        <f>'2_Maturité'!H53</f>
        <v>0</v>
      </c>
      <c r="E53" s="207" t="str">
        <f>'2_Maturité'!I53</f>
        <v>1: Initial</v>
      </c>
      <c r="F53" s="218" t="str">
        <f t="shared" si="30"/>
        <v>1</v>
      </c>
      <c r="G53" s="700">
        <v>0</v>
      </c>
      <c r="H53" s="701">
        <v>0</v>
      </c>
      <c r="I53" s="701">
        <v>0</v>
      </c>
      <c r="J53" s="701">
        <v>0</v>
      </c>
      <c r="K53" s="701">
        <v>1</v>
      </c>
      <c r="L53" s="701">
        <v>0</v>
      </c>
      <c r="M53" s="701">
        <v>0</v>
      </c>
      <c r="N53" s="701">
        <v>0</v>
      </c>
      <c r="O53" s="701">
        <v>0</v>
      </c>
      <c r="P53" s="701">
        <v>0</v>
      </c>
      <c r="Q53" s="701">
        <v>0</v>
      </c>
      <c r="R53" s="701">
        <v>0</v>
      </c>
      <c r="S53" s="701">
        <v>0</v>
      </c>
      <c r="T53" s="702">
        <v>0</v>
      </c>
      <c r="U53" s="706">
        <f t="shared" si="71"/>
        <v>0</v>
      </c>
      <c r="V53" s="545">
        <f t="shared" si="72"/>
        <v>0</v>
      </c>
      <c r="W53" s="545">
        <f t="shared" si="73"/>
        <v>0</v>
      </c>
      <c r="X53" s="545">
        <f t="shared" si="74"/>
        <v>0</v>
      </c>
      <c r="Y53" s="545">
        <f t="shared" si="75"/>
        <v>0</v>
      </c>
      <c r="Z53" s="545">
        <f t="shared" si="76"/>
        <v>0</v>
      </c>
      <c r="AA53" s="545">
        <f t="shared" si="77"/>
        <v>0</v>
      </c>
      <c r="AB53" s="545">
        <f t="shared" si="78"/>
        <v>0</v>
      </c>
      <c r="AC53" s="545">
        <f t="shared" si="79"/>
        <v>0</v>
      </c>
      <c r="AD53" s="545">
        <f t="shared" si="80"/>
        <v>0</v>
      </c>
      <c r="AE53" s="545">
        <f t="shared" si="81"/>
        <v>0</v>
      </c>
      <c r="AF53" s="545">
        <f t="shared" si="82"/>
        <v>0</v>
      </c>
      <c r="AG53" s="545">
        <f t="shared" si="83"/>
        <v>0</v>
      </c>
      <c r="AH53" s="545">
        <f t="shared" si="84"/>
        <v>0</v>
      </c>
      <c r="AI53" s="546">
        <f t="shared" si="85"/>
        <v>0</v>
      </c>
      <c r="AJ53" s="287">
        <f t="shared" si="86"/>
        <v>0</v>
      </c>
      <c r="AK53" s="287">
        <f t="shared" si="87"/>
        <v>0</v>
      </c>
      <c r="AL53" s="287">
        <f t="shared" si="88"/>
        <v>0</v>
      </c>
      <c r="AM53" s="287">
        <f t="shared" si="89"/>
        <v>0</v>
      </c>
      <c r="AN53" s="287">
        <f t="shared" si="90"/>
        <v>0</v>
      </c>
      <c r="AO53" s="287">
        <f t="shared" si="91"/>
        <v>0</v>
      </c>
      <c r="AP53" s="287">
        <f t="shared" si="92"/>
        <v>0</v>
      </c>
      <c r="AQ53" s="287">
        <f t="shared" si="93"/>
        <v>0</v>
      </c>
      <c r="AR53" s="287">
        <f t="shared" si="94"/>
        <v>0</v>
      </c>
      <c r="AS53" s="287">
        <f t="shared" si="95"/>
        <v>0</v>
      </c>
      <c r="AT53" s="287">
        <f t="shared" si="96"/>
        <v>0</v>
      </c>
      <c r="AU53" s="287">
        <f t="shared" si="97"/>
        <v>0</v>
      </c>
      <c r="AV53" s="287">
        <f t="shared" si="98"/>
        <v>0</v>
      </c>
    </row>
    <row r="54" spans="1:48" ht="19.5" thickBot="1">
      <c r="A54" s="217" t="str">
        <f>Compute1!A54</f>
        <v>9.5.a</v>
      </c>
      <c r="B54" s="217">
        <f>'2_Maturité'!B54</f>
        <v>0</v>
      </c>
      <c r="C54" s="217" t="str">
        <f>'2_Maturité'!G54</f>
        <v>GACC</v>
      </c>
      <c r="D54" s="207">
        <f>'2_Maturité'!H54</f>
        <v>0</v>
      </c>
      <c r="E54" s="207">
        <f>'2_Maturité'!I54</f>
        <v>0</v>
      </c>
      <c r="F54" s="218" t="str">
        <f t="shared" si="30"/>
        <v>0</v>
      </c>
      <c r="G54" s="700">
        <v>0</v>
      </c>
      <c r="H54" s="701">
        <v>0</v>
      </c>
      <c r="I54" s="701">
        <v>0</v>
      </c>
      <c r="J54" s="701">
        <v>0</v>
      </c>
      <c r="K54" s="701">
        <v>0</v>
      </c>
      <c r="L54" s="701">
        <v>0</v>
      </c>
      <c r="M54" s="701">
        <v>0</v>
      </c>
      <c r="N54" s="701">
        <v>0</v>
      </c>
      <c r="O54" s="701">
        <v>0</v>
      </c>
      <c r="P54" s="701">
        <v>0</v>
      </c>
      <c r="Q54" s="701">
        <v>0</v>
      </c>
      <c r="R54" s="701">
        <v>0</v>
      </c>
      <c r="S54" s="701">
        <v>0</v>
      </c>
      <c r="T54" s="702">
        <v>0</v>
      </c>
      <c r="U54" s="706">
        <f t="shared" si="71"/>
        <v>0</v>
      </c>
      <c r="V54" s="545">
        <f t="shared" si="72"/>
        <v>0</v>
      </c>
      <c r="W54" s="545">
        <f t="shared" si="73"/>
        <v>0</v>
      </c>
      <c r="X54" s="545">
        <f t="shared" si="74"/>
        <v>0</v>
      </c>
      <c r="Y54" s="545">
        <f t="shared" si="75"/>
        <v>0</v>
      </c>
      <c r="Z54" s="545">
        <f t="shared" si="76"/>
        <v>0</v>
      </c>
      <c r="AA54" s="545">
        <f t="shared" si="77"/>
        <v>0</v>
      </c>
      <c r="AB54" s="545">
        <f t="shared" si="78"/>
        <v>0</v>
      </c>
      <c r="AC54" s="545">
        <f t="shared" si="79"/>
        <v>0</v>
      </c>
      <c r="AD54" s="545">
        <f t="shared" si="80"/>
        <v>0</v>
      </c>
      <c r="AE54" s="545">
        <f t="shared" si="81"/>
        <v>0</v>
      </c>
      <c r="AF54" s="545">
        <f t="shared" si="82"/>
        <v>0</v>
      </c>
      <c r="AG54" s="545">
        <f t="shared" si="83"/>
        <v>0</v>
      </c>
      <c r="AH54" s="545">
        <f t="shared" si="84"/>
        <v>0</v>
      </c>
      <c r="AI54" s="546">
        <f t="shared" si="85"/>
        <v>0</v>
      </c>
      <c r="AJ54" s="287">
        <f t="shared" si="86"/>
        <v>0</v>
      </c>
      <c r="AK54" s="287">
        <f t="shared" si="87"/>
        <v>0</v>
      </c>
      <c r="AL54" s="287">
        <f t="shared" si="88"/>
        <v>0</v>
      </c>
      <c r="AM54" s="287">
        <f t="shared" si="89"/>
        <v>0</v>
      </c>
      <c r="AN54" s="287">
        <f t="shared" si="90"/>
        <v>0</v>
      </c>
      <c r="AO54" s="287">
        <f t="shared" si="91"/>
        <v>0</v>
      </c>
      <c r="AP54" s="287">
        <f t="shared" si="92"/>
        <v>0</v>
      </c>
      <c r="AQ54" s="287">
        <f t="shared" si="93"/>
        <v>0</v>
      </c>
      <c r="AR54" s="287">
        <f t="shared" si="94"/>
        <v>0</v>
      </c>
      <c r="AS54" s="287">
        <f t="shared" si="95"/>
        <v>0</v>
      </c>
      <c r="AT54" s="287">
        <f t="shared" si="96"/>
        <v>0</v>
      </c>
      <c r="AU54" s="287">
        <f t="shared" si="97"/>
        <v>0</v>
      </c>
      <c r="AV54" s="287">
        <f t="shared" si="98"/>
        <v>0</v>
      </c>
    </row>
    <row r="55" spans="1:48" ht="19.5" thickBot="1">
      <c r="A55" s="217">
        <f>Compute1!A55</f>
        <v>10</v>
      </c>
      <c r="B55" s="217" t="str">
        <f>'2_Maturité'!B55</f>
        <v>CRYPTOGRAPHIE</v>
      </c>
      <c r="C55" s="217">
        <f>'2_Maturité'!G55</f>
        <v>0</v>
      </c>
      <c r="D55" s="207">
        <f>'2_Maturité'!H55</f>
        <v>0</v>
      </c>
      <c r="E55" s="207">
        <f>'2_Maturité'!I55</f>
        <v>0</v>
      </c>
      <c r="F55" s="218" t="str">
        <f t="shared" si="30"/>
        <v>0</v>
      </c>
      <c r="G55" s="697">
        <v>0</v>
      </c>
      <c r="H55" s="698">
        <v>0</v>
      </c>
      <c r="I55" s="698">
        <v>0</v>
      </c>
      <c r="J55" s="698">
        <v>0</v>
      </c>
      <c r="K55" s="698">
        <v>0</v>
      </c>
      <c r="L55" s="698">
        <v>0</v>
      </c>
      <c r="M55" s="698">
        <v>0</v>
      </c>
      <c r="N55" s="698">
        <v>0</v>
      </c>
      <c r="O55" s="698">
        <v>0</v>
      </c>
      <c r="P55" s="698">
        <v>0</v>
      </c>
      <c r="Q55" s="698">
        <v>0</v>
      </c>
      <c r="R55" s="698">
        <v>0</v>
      </c>
      <c r="S55" s="698">
        <v>0</v>
      </c>
      <c r="T55" s="699">
        <v>0</v>
      </c>
      <c r="U55" s="706">
        <f t="shared" si="71"/>
        <v>0</v>
      </c>
      <c r="V55" s="545">
        <f t="shared" si="72"/>
        <v>0</v>
      </c>
      <c r="W55" s="545">
        <f t="shared" si="73"/>
        <v>0</v>
      </c>
      <c r="X55" s="545">
        <f t="shared" si="74"/>
        <v>0</v>
      </c>
      <c r="Y55" s="545">
        <f t="shared" si="75"/>
        <v>0</v>
      </c>
      <c r="Z55" s="545">
        <f t="shared" si="76"/>
        <v>0</v>
      </c>
      <c r="AA55" s="545">
        <f t="shared" si="77"/>
        <v>0</v>
      </c>
      <c r="AB55" s="545">
        <f t="shared" si="78"/>
        <v>0</v>
      </c>
      <c r="AC55" s="545">
        <f t="shared" si="79"/>
        <v>0</v>
      </c>
      <c r="AD55" s="545">
        <f t="shared" si="80"/>
        <v>0</v>
      </c>
      <c r="AE55" s="545">
        <f t="shared" si="81"/>
        <v>0</v>
      </c>
      <c r="AF55" s="545">
        <f t="shared" si="82"/>
        <v>0</v>
      </c>
      <c r="AG55" s="545">
        <f t="shared" si="83"/>
        <v>0</v>
      </c>
      <c r="AH55" s="545">
        <f t="shared" si="84"/>
        <v>0</v>
      </c>
      <c r="AI55" s="546">
        <f t="shared" si="85"/>
        <v>0</v>
      </c>
      <c r="AJ55" s="287">
        <f t="shared" si="86"/>
        <v>0</v>
      </c>
      <c r="AK55" s="287">
        <f t="shared" si="87"/>
        <v>0</v>
      </c>
      <c r="AL55" s="287">
        <f t="shared" si="88"/>
        <v>0</v>
      </c>
      <c r="AM55" s="287">
        <f t="shared" si="89"/>
        <v>0</v>
      </c>
      <c r="AN55" s="287">
        <f t="shared" si="90"/>
        <v>0</v>
      </c>
      <c r="AO55" s="287">
        <f t="shared" si="91"/>
        <v>0</v>
      </c>
      <c r="AP55" s="287">
        <f t="shared" si="92"/>
        <v>0</v>
      </c>
      <c r="AQ55" s="287">
        <f t="shared" si="93"/>
        <v>0</v>
      </c>
      <c r="AR55" s="287">
        <f t="shared" si="94"/>
        <v>0</v>
      </c>
      <c r="AS55" s="287">
        <f t="shared" si="95"/>
        <v>0</v>
      </c>
      <c r="AT55" s="287">
        <f t="shared" si="96"/>
        <v>0</v>
      </c>
      <c r="AU55" s="287">
        <f t="shared" si="97"/>
        <v>0</v>
      </c>
      <c r="AV55" s="287">
        <f t="shared" si="98"/>
        <v>0</v>
      </c>
    </row>
    <row r="56" spans="1:48" ht="19.5" thickBot="1">
      <c r="A56" s="217" t="str">
        <f>Compute1!A56</f>
        <v>10.1</v>
      </c>
      <c r="B56" s="217" t="str">
        <f>'2_Maturité'!B56</f>
        <v>Chiffrement</v>
      </c>
      <c r="C56" s="217" t="str">
        <f>'2_Maturité'!G56</f>
        <v>CHIFF</v>
      </c>
      <c r="D56" s="207">
        <f>'2_Maturité'!H56</f>
        <v>0</v>
      </c>
      <c r="E56" s="207" t="str">
        <f>'2_Maturité'!I56</f>
        <v>1: Initial</v>
      </c>
      <c r="F56" s="218" t="str">
        <f t="shared" si="30"/>
        <v>1</v>
      </c>
      <c r="G56" s="697">
        <v>0</v>
      </c>
      <c r="H56" s="698">
        <v>0</v>
      </c>
      <c r="I56" s="698">
        <v>0</v>
      </c>
      <c r="J56" s="698">
        <v>0</v>
      </c>
      <c r="K56" s="698">
        <v>0</v>
      </c>
      <c r="L56" s="698">
        <v>1</v>
      </c>
      <c r="M56" s="698">
        <v>0</v>
      </c>
      <c r="N56" s="698">
        <v>0</v>
      </c>
      <c r="O56" s="698">
        <v>0</v>
      </c>
      <c r="P56" s="698">
        <v>0</v>
      </c>
      <c r="Q56" s="698">
        <v>0</v>
      </c>
      <c r="R56" s="698">
        <v>0</v>
      </c>
      <c r="S56" s="698">
        <v>0</v>
      </c>
      <c r="T56" s="699">
        <v>0</v>
      </c>
      <c r="U56" s="706">
        <f t="shared" si="71"/>
        <v>0</v>
      </c>
      <c r="V56" s="545">
        <f t="shared" si="72"/>
        <v>0</v>
      </c>
      <c r="W56" s="545">
        <f t="shared" si="73"/>
        <v>0</v>
      </c>
      <c r="X56" s="545">
        <f t="shared" si="74"/>
        <v>0</v>
      </c>
      <c r="Y56" s="545">
        <f t="shared" si="75"/>
        <v>0</v>
      </c>
      <c r="Z56" s="545">
        <f t="shared" si="76"/>
        <v>0</v>
      </c>
      <c r="AA56" s="545">
        <f t="shared" si="77"/>
        <v>0</v>
      </c>
      <c r="AB56" s="545">
        <f t="shared" si="78"/>
        <v>0</v>
      </c>
      <c r="AC56" s="545">
        <f t="shared" si="79"/>
        <v>0</v>
      </c>
      <c r="AD56" s="545">
        <f t="shared" si="80"/>
        <v>0</v>
      </c>
      <c r="AE56" s="545">
        <f t="shared" si="81"/>
        <v>0</v>
      </c>
      <c r="AF56" s="545">
        <f t="shared" si="82"/>
        <v>0</v>
      </c>
      <c r="AG56" s="545">
        <f t="shared" si="83"/>
        <v>0</v>
      </c>
      <c r="AH56" s="545">
        <f t="shared" si="84"/>
        <v>0</v>
      </c>
      <c r="AI56" s="546">
        <f t="shared" si="85"/>
        <v>0</v>
      </c>
      <c r="AJ56" s="287">
        <f t="shared" si="86"/>
        <v>0</v>
      </c>
      <c r="AK56" s="287">
        <f t="shared" si="87"/>
        <v>0</v>
      </c>
      <c r="AL56" s="287">
        <f t="shared" si="88"/>
        <v>0</v>
      </c>
      <c r="AM56" s="287">
        <f t="shared" si="89"/>
        <v>0</v>
      </c>
      <c r="AN56" s="287">
        <f t="shared" si="90"/>
        <v>0</v>
      </c>
      <c r="AO56" s="287">
        <f t="shared" si="91"/>
        <v>0</v>
      </c>
      <c r="AP56" s="287">
        <f t="shared" si="92"/>
        <v>0</v>
      </c>
      <c r="AQ56" s="287">
        <f t="shared" si="93"/>
        <v>0</v>
      </c>
      <c r="AR56" s="287">
        <f t="shared" si="94"/>
        <v>0</v>
      </c>
      <c r="AS56" s="287">
        <f t="shared" si="95"/>
        <v>0</v>
      </c>
      <c r="AT56" s="287">
        <f t="shared" si="96"/>
        <v>0</v>
      </c>
      <c r="AU56" s="287">
        <f t="shared" si="97"/>
        <v>0</v>
      </c>
      <c r="AV56" s="287">
        <f t="shared" si="98"/>
        <v>0</v>
      </c>
    </row>
    <row r="57" spans="1:48" ht="19.5" thickBot="1">
      <c r="A57" s="217" t="str">
        <f>Compute1!A57</f>
        <v>10.a</v>
      </c>
      <c r="B57" s="217" t="str">
        <f>'2_Maturité'!B57</f>
        <v>Gestion des clés cryptographiques</v>
      </c>
      <c r="C57" s="217" t="str">
        <f>'2_Maturité'!G57</f>
        <v>CHIFF</v>
      </c>
      <c r="D57" s="207">
        <f>'2_Maturité'!H57</f>
        <v>0</v>
      </c>
      <c r="E57" s="207">
        <f>'2_Maturité'!I57</f>
        <v>0</v>
      </c>
      <c r="F57" s="218" t="str">
        <f t="shared" si="30"/>
        <v>0</v>
      </c>
      <c r="G57" s="697">
        <v>0</v>
      </c>
      <c r="H57" s="698">
        <v>0</v>
      </c>
      <c r="I57" s="698">
        <v>0</v>
      </c>
      <c r="J57" s="698">
        <v>0</v>
      </c>
      <c r="K57" s="698">
        <v>0</v>
      </c>
      <c r="L57" s="698">
        <v>0</v>
      </c>
      <c r="M57" s="698">
        <v>0</v>
      </c>
      <c r="N57" s="698">
        <v>0</v>
      </c>
      <c r="O57" s="698">
        <v>0</v>
      </c>
      <c r="P57" s="698">
        <v>0</v>
      </c>
      <c r="Q57" s="698">
        <v>0</v>
      </c>
      <c r="R57" s="698">
        <v>0</v>
      </c>
      <c r="S57" s="698">
        <v>0</v>
      </c>
      <c r="T57" s="699">
        <v>0</v>
      </c>
      <c r="U57" s="706">
        <f t="shared" si="71"/>
        <v>0</v>
      </c>
      <c r="V57" s="545">
        <f t="shared" si="72"/>
        <v>0</v>
      </c>
      <c r="W57" s="545">
        <f t="shared" si="73"/>
        <v>0</v>
      </c>
      <c r="X57" s="545">
        <f t="shared" si="74"/>
        <v>0</v>
      </c>
      <c r="Y57" s="545">
        <f t="shared" si="75"/>
        <v>0</v>
      </c>
      <c r="Z57" s="545">
        <f t="shared" si="76"/>
        <v>0</v>
      </c>
      <c r="AA57" s="545">
        <f t="shared" si="77"/>
        <v>0</v>
      </c>
      <c r="AB57" s="545">
        <f t="shared" si="78"/>
        <v>0</v>
      </c>
      <c r="AC57" s="545">
        <f t="shared" si="79"/>
        <v>0</v>
      </c>
      <c r="AD57" s="545">
        <f t="shared" si="80"/>
        <v>0</v>
      </c>
      <c r="AE57" s="545">
        <f t="shared" si="81"/>
        <v>0</v>
      </c>
      <c r="AF57" s="545">
        <f t="shared" si="82"/>
        <v>0</v>
      </c>
      <c r="AG57" s="545">
        <f t="shared" si="83"/>
        <v>0</v>
      </c>
      <c r="AH57" s="545">
        <f t="shared" si="84"/>
        <v>0</v>
      </c>
      <c r="AI57" s="546">
        <f t="shared" si="85"/>
        <v>0</v>
      </c>
      <c r="AJ57" s="287">
        <f t="shared" si="86"/>
        <v>0</v>
      </c>
      <c r="AK57" s="287">
        <f t="shared" si="87"/>
        <v>0</v>
      </c>
      <c r="AL57" s="287">
        <f t="shared" si="88"/>
        <v>0</v>
      </c>
      <c r="AM57" s="287">
        <f t="shared" si="89"/>
        <v>0</v>
      </c>
      <c r="AN57" s="287">
        <f t="shared" si="90"/>
        <v>0</v>
      </c>
      <c r="AO57" s="287">
        <f t="shared" si="91"/>
        <v>0</v>
      </c>
      <c r="AP57" s="287">
        <f t="shared" si="92"/>
        <v>0</v>
      </c>
      <c r="AQ57" s="287">
        <f t="shared" si="93"/>
        <v>0</v>
      </c>
      <c r="AR57" s="287">
        <f t="shared" si="94"/>
        <v>0</v>
      </c>
      <c r="AS57" s="287">
        <f t="shared" si="95"/>
        <v>0</v>
      </c>
      <c r="AT57" s="287">
        <f t="shared" si="96"/>
        <v>0</v>
      </c>
      <c r="AU57" s="287">
        <f t="shared" si="97"/>
        <v>0</v>
      </c>
      <c r="AV57" s="287">
        <f t="shared" si="98"/>
        <v>0</v>
      </c>
    </row>
    <row r="58" spans="1:48" ht="19.5" thickBot="1">
      <c r="A58" s="217">
        <f>Compute1!A58</f>
        <v>11</v>
      </c>
      <c r="B58" s="217" t="str">
        <f>'2_Maturité'!B58</f>
        <v>PROTECTION PHYSIQUE ET PROTECTION DE L'ENVIRONNEMENT</v>
      </c>
      <c r="C58" s="217">
        <f>'2_Maturité'!G58</f>
        <v>0</v>
      </c>
      <c r="D58" s="207">
        <f>'2_Maturité'!H58</f>
        <v>0</v>
      </c>
      <c r="E58" s="207">
        <f>'2_Maturité'!I58</f>
        <v>0</v>
      </c>
      <c r="F58" s="218" t="str">
        <f t="shared" si="30"/>
        <v>0</v>
      </c>
      <c r="G58" s="697">
        <v>0</v>
      </c>
      <c r="H58" s="698">
        <v>0</v>
      </c>
      <c r="I58" s="698">
        <v>0</v>
      </c>
      <c r="J58" s="698">
        <v>0</v>
      </c>
      <c r="K58" s="698">
        <v>0</v>
      </c>
      <c r="L58" s="698">
        <v>0</v>
      </c>
      <c r="M58" s="698">
        <v>0</v>
      </c>
      <c r="N58" s="698">
        <v>0</v>
      </c>
      <c r="O58" s="698">
        <v>0</v>
      </c>
      <c r="P58" s="698">
        <v>0</v>
      </c>
      <c r="Q58" s="698">
        <v>0</v>
      </c>
      <c r="R58" s="698">
        <v>0</v>
      </c>
      <c r="S58" s="698">
        <v>0</v>
      </c>
      <c r="T58" s="699">
        <v>0</v>
      </c>
      <c r="U58" s="706">
        <f t="shared" si="71"/>
        <v>0</v>
      </c>
      <c r="V58" s="545">
        <f t="shared" si="72"/>
        <v>0</v>
      </c>
      <c r="W58" s="545">
        <f t="shared" si="73"/>
        <v>0</v>
      </c>
      <c r="X58" s="545">
        <f t="shared" si="74"/>
        <v>0</v>
      </c>
      <c r="Y58" s="545">
        <f t="shared" si="75"/>
        <v>0</v>
      </c>
      <c r="Z58" s="545">
        <f t="shared" si="76"/>
        <v>0</v>
      </c>
      <c r="AA58" s="545">
        <f t="shared" si="77"/>
        <v>0</v>
      </c>
      <c r="AB58" s="545">
        <f t="shared" si="78"/>
        <v>0</v>
      </c>
      <c r="AC58" s="545">
        <f t="shared" si="79"/>
        <v>0</v>
      </c>
      <c r="AD58" s="545">
        <f t="shared" si="80"/>
        <v>0</v>
      </c>
      <c r="AE58" s="545">
        <f t="shared" si="81"/>
        <v>0</v>
      </c>
      <c r="AF58" s="545">
        <f t="shared" si="82"/>
        <v>0</v>
      </c>
      <c r="AG58" s="545">
        <f t="shared" si="83"/>
        <v>0</v>
      </c>
      <c r="AH58" s="545">
        <f t="shared" si="84"/>
        <v>0</v>
      </c>
      <c r="AI58" s="546">
        <f t="shared" si="85"/>
        <v>0</v>
      </c>
      <c r="AJ58" s="287">
        <f t="shared" si="86"/>
        <v>0</v>
      </c>
      <c r="AK58" s="287">
        <f t="shared" si="87"/>
        <v>0</v>
      </c>
      <c r="AL58" s="287">
        <f t="shared" si="88"/>
        <v>0</v>
      </c>
      <c r="AM58" s="287">
        <f t="shared" si="89"/>
        <v>0</v>
      </c>
      <c r="AN58" s="287">
        <f t="shared" si="90"/>
        <v>0</v>
      </c>
      <c r="AO58" s="287">
        <f t="shared" si="91"/>
        <v>0</v>
      </c>
      <c r="AP58" s="287">
        <f t="shared" si="92"/>
        <v>0</v>
      </c>
      <c r="AQ58" s="287">
        <f t="shared" si="93"/>
        <v>0</v>
      </c>
      <c r="AR58" s="287">
        <f t="shared" si="94"/>
        <v>0</v>
      </c>
      <c r="AS58" s="287">
        <f t="shared" si="95"/>
        <v>0</v>
      </c>
      <c r="AT58" s="287">
        <f t="shared" si="96"/>
        <v>0</v>
      </c>
      <c r="AU58" s="287">
        <f t="shared" si="97"/>
        <v>0</v>
      </c>
      <c r="AV58" s="287">
        <f t="shared" si="98"/>
        <v>0</v>
      </c>
    </row>
    <row r="59" spans="1:48" ht="19.5" thickBot="1">
      <c r="A59" s="217" t="str">
        <f>Compute1!A59</f>
        <v>11.1</v>
      </c>
      <c r="B59" s="217" t="str">
        <f>'2_Maturité'!B59</f>
        <v>Protection Physique</v>
      </c>
      <c r="C59" s="217" t="str">
        <f>'2_Maturité'!G59</f>
        <v>SPHY</v>
      </c>
      <c r="D59" s="207">
        <f>'2_Maturité'!H59</f>
        <v>1</v>
      </c>
      <c r="E59" s="207" t="str">
        <f>'2_Maturité'!I59</f>
        <v>4: Mesuré</v>
      </c>
      <c r="F59" s="218" t="str">
        <f t="shared" si="30"/>
        <v>4</v>
      </c>
      <c r="G59" s="697">
        <v>0</v>
      </c>
      <c r="H59" s="698">
        <v>0</v>
      </c>
      <c r="I59" s="698">
        <v>0</v>
      </c>
      <c r="J59" s="698">
        <v>0</v>
      </c>
      <c r="K59" s="698">
        <v>0</v>
      </c>
      <c r="L59" s="698">
        <v>0</v>
      </c>
      <c r="M59" s="698">
        <v>1</v>
      </c>
      <c r="N59" s="698">
        <v>0</v>
      </c>
      <c r="O59" s="698">
        <v>0</v>
      </c>
      <c r="P59" s="698">
        <v>0</v>
      </c>
      <c r="Q59" s="698">
        <v>0</v>
      </c>
      <c r="R59" s="698">
        <v>0</v>
      </c>
      <c r="S59" s="698">
        <v>0</v>
      </c>
      <c r="T59" s="699">
        <v>0</v>
      </c>
      <c r="U59" s="706">
        <f t="shared" si="71"/>
        <v>0</v>
      </c>
      <c r="V59" s="545">
        <f t="shared" si="72"/>
        <v>0</v>
      </c>
      <c r="W59" s="545">
        <f t="shared" si="73"/>
        <v>0</v>
      </c>
      <c r="X59" s="545">
        <f t="shared" si="74"/>
        <v>0</v>
      </c>
      <c r="Y59" s="545">
        <f t="shared" si="75"/>
        <v>0</v>
      </c>
      <c r="Z59" s="545">
        <f t="shared" si="76"/>
        <v>0</v>
      </c>
      <c r="AA59" s="545">
        <f t="shared" si="77"/>
        <v>1</v>
      </c>
      <c r="AB59" s="545">
        <f t="shared" si="78"/>
        <v>0</v>
      </c>
      <c r="AC59" s="545">
        <f t="shared" si="79"/>
        <v>0</v>
      </c>
      <c r="AD59" s="545">
        <f t="shared" si="80"/>
        <v>0</v>
      </c>
      <c r="AE59" s="545">
        <f t="shared" si="81"/>
        <v>0</v>
      </c>
      <c r="AF59" s="545">
        <f t="shared" si="82"/>
        <v>0</v>
      </c>
      <c r="AG59" s="545">
        <f t="shared" si="83"/>
        <v>0</v>
      </c>
      <c r="AH59" s="545">
        <f t="shared" si="84"/>
        <v>0</v>
      </c>
      <c r="AI59" s="546">
        <f t="shared" si="85"/>
        <v>0</v>
      </c>
      <c r="AJ59" s="287">
        <f t="shared" si="86"/>
        <v>0</v>
      </c>
      <c r="AK59" s="287">
        <f t="shared" si="87"/>
        <v>0</v>
      </c>
      <c r="AL59" s="287">
        <f t="shared" si="88"/>
        <v>0</v>
      </c>
      <c r="AM59" s="287">
        <f t="shared" si="89"/>
        <v>0</v>
      </c>
      <c r="AN59" s="287">
        <f t="shared" si="90"/>
        <v>0</v>
      </c>
      <c r="AO59" s="287">
        <f t="shared" si="91"/>
        <v>4</v>
      </c>
      <c r="AP59" s="287">
        <f t="shared" si="92"/>
        <v>0</v>
      </c>
      <c r="AQ59" s="287">
        <f t="shared" si="93"/>
        <v>0</v>
      </c>
      <c r="AR59" s="287">
        <f t="shared" si="94"/>
        <v>0</v>
      </c>
      <c r="AS59" s="287">
        <f t="shared" si="95"/>
        <v>0</v>
      </c>
      <c r="AT59" s="287">
        <f t="shared" si="96"/>
        <v>0</v>
      </c>
      <c r="AU59" s="287">
        <f t="shared" si="97"/>
        <v>0</v>
      </c>
      <c r="AV59" s="287">
        <f t="shared" si="98"/>
        <v>0</v>
      </c>
    </row>
    <row r="60" spans="1:48" ht="19.5" thickBot="1">
      <c r="A60" s="217" t="str">
        <f>Compute1!A60</f>
        <v>11.1.a</v>
      </c>
      <c r="B60" s="217">
        <f>'2_Maturité'!B60</f>
        <v>0</v>
      </c>
      <c r="C60" s="217" t="str">
        <f>'2_Maturité'!G60</f>
        <v>SPHY</v>
      </c>
      <c r="D60" s="207">
        <f>'2_Maturité'!H60</f>
        <v>0</v>
      </c>
      <c r="E60" s="207">
        <f>'2_Maturité'!I60</f>
        <v>0</v>
      </c>
      <c r="F60" s="218" t="str">
        <f t="shared" si="30"/>
        <v>0</v>
      </c>
      <c r="G60" s="697">
        <v>0</v>
      </c>
      <c r="H60" s="698">
        <v>0</v>
      </c>
      <c r="I60" s="698">
        <v>0</v>
      </c>
      <c r="J60" s="698">
        <v>0</v>
      </c>
      <c r="K60" s="698">
        <v>0</v>
      </c>
      <c r="L60" s="698">
        <v>0</v>
      </c>
      <c r="M60" s="698">
        <v>0</v>
      </c>
      <c r="N60" s="698">
        <v>0</v>
      </c>
      <c r="O60" s="698">
        <v>0</v>
      </c>
      <c r="P60" s="698">
        <v>0</v>
      </c>
      <c r="Q60" s="698">
        <v>0</v>
      </c>
      <c r="R60" s="698">
        <v>0</v>
      </c>
      <c r="S60" s="698">
        <v>0</v>
      </c>
      <c r="T60" s="699">
        <v>0</v>
      </c>
      <c r="U60" s="706">
        <f t="shared" si="71"/>
        <v>0</v>
      </c>
      <c r="V60" s="545">
        <f t="shared" si="72"/>
        <v>0</v>
      </c>
      <c r="W60" s="545">
        <f t="shared" si="73"/>
        <v>0</v>
      </c>
      <c r="X60" s="545">
        <f t="shared" si="74"/>
        <v>0</v>
      </c>
      <c r="Y60" s="545">
        <f t="shared" si="75"/>
        <v>0</v>
      </c>
      <c r="Z60" s="545">
        <f t="shared" si="76"/>
        <v>0</v>
      </c>
      <c r="AA60" s="545">
        <f t="shared" si="77"/>
        <v>0</v>
      </c>
      <c r="AB60" s="545">
        <f t="shared" si="78"/>
        <v>0</v>
      </c>
      <c r="AC60" s="545">
        <f t="shared" si="79"/>
        <v>0</v>
      </c>
      <c r="AD60" s="545">
        <f t="shared" si="80"/>
        <v>0</v>
      </c>
      <c r="AE60" s="545">
        <f t="shared" si="81"/>
        <v>0</v>
      </c>
      <c r="AF60" s="545">
        <f t="shared" si="82"/>
        <v>0</v>
      </c>
      <c r="AG60" s="545">
        <f t="shared" si="83"/>
        <v>0</v>
      </c>
      <c r="AH60" s="545">
        <f t="shared" si="84"/>
        <v>0</v>
      </c>
      <c r="AI60" s="546">
        <f t="shared" si="85"/>
        <v>0</v>
      </c>
      <c r="AJ60" s="287">
        <f t="shared" si="86"/>
        <v>0</v>
      </c>
      <c r="AK60" s="287">
        <f t="shared" si="87"/>
        <v>0</v>
      </c>
      <c r="AL60" s="287">
        <f t="shared" si="88"/>
        <v>0</v>
      </c>
      <c r="AM60" s="287">
        <f t="shared" si="89"/>
        <v>0</v>
      </c>
      <c r="AN60" s="287">
        <f t="shared" si="90"/>
        <v>0</v>
      </c>
      <c r="AO60" s="287">
        <f t="shared" si="91"/>
        <v>0</v>
      </c>
      <c r="AP60" s="287">
        <f t="shared" si="92"/>
        <v>0</v>
      </c>
      <c r="AQ60" s="287">
        <f t="shared" si="93"/>
        <v>0</v>
      </c>
      <c r="AR60" s="287">
        <f t="shared" si="94"/>
        <v>0</v>
      </c>
      <c r="AS60" s="287">
        <f t="shared" si="95"/>
        <v>0</v>
      </c>
      <c r="AT60" s="287">
        <f t="shared" si="96"/>
        <v>0</v>
      </c>
      <c r="AU60" s="287">
        <f t="shared" si="97"/>
        <v>0</v>
      </c>
      <c r="AV60" s="287">
        <f t="shared" si="98"/>
        <v>0</v>
      </c>
    </row>
    <row r="61" spans="1:48" ht="19.5" thickBot="1">
      <c r="A61" s="217" t="str">
        <f>Compute1!A61</f>
        <v>11.2</v>
      </c>
      <c r="B61" s="217" t="str">
        <f>'2_Maturité'!B61</f>
        <v>Protection de l'environnement</v>
      </c>
      <c r="C61" s="217" t="str">
        <f>'2_Maturité'!G61</f>
        <v>SPHY</v>
      </c>
      <c r="D61" s="207">
        <f>'2_Maturité'!H61</f>
        <v>1</v>
      </c>
      <c r="E61" s="207" t="str">
        <f>'2_Maturité'!I61</f>
        <v>4: Mesuré</v>
      </c>
      <c r="F61" s="218" t="str">
        <f t="shared" si="30"/>
        <v>4</v>
      </c>
      <c r="G61" s="697">
        <v>0</v>
      </c>
      <c r="H61" s="698">
        <v>0</v>
      </c>
      <c r="I61" s="698">
        <v>0</v>
      </c>
      <c r="J61" s="698">
        <v>0</v>
      </c>
      <c r="K61" s="698">
        <v>0</v>
      </c>
      <c r="L61" s="698">
        <v>0</v>
      </c>
      <c r="M61" s="698">
        <v>1</v>
      </c>
      <c r="N61" s="698">
        <v>0</v>
      </c>
      <c r="O61" s="698">
        <v>0</v>
      </c>
      <c r="P61" s="698">
        <v>0</v>
      </c>
      <c r="Q61" s="698">
        <v>0</v>
      </c>
      <c r="R61" s="698">
        <v>0</v>
      </c>
      <c r="S61" s="698">
        <v>0</v>
      </c>
      <c r="T61" s="699">
        <v>0</v>
      </c>
      <c r="U61" s="706">
        <f t="shared" si="71"/>
        <v>0</v>
      </c>
      <c r="V61" s="545">
        <f t="shared" si="72"/>
        <v>0</v>
      </c>
      <c r="W61" s="545">
        <f t="shared" si="73"/>
        <v>0</v>
      </c>
      <c r="X61" s="545">
        <f t="shared" si="74"/>
        <v>0</v>
      </c>
      <c r="Y61" s="545">
        <f t="shared" si="75"/>
        <v>0</v>
      </c>
      <c r="Z61" s="545">
        <f t="shared" si="76"/>
        <v>0</v>
      </c>
      <c r="AA61" s="545">
        <f t="shared" si="77"/>
        <v>1</v>
      </c>
      <c r="AB61" s="545">
        <f t="shared" si="78"/>
        <v>0</v>
      </c>
      <c r="AC61" s="545">
        <f t="shared" si="79"/>
        <v>0</v>
      </c>
      <c r="AD61" s="545">
        <f t="shared" si="80"/>
        <v>0</v>
      </c>
      <c r="AE61" s="545">
        <f t="shared" si="81"/>
        <v>0</v>
      </c>
      <c r="AF61" s="545">
        <f t="shared" si="82"/>
        <v>0</v>
      </c>
      <c r="AG61" s="545">
        <f t="shared" si="83"/>
        <v>0</v>
      </c>
      <c r="AH61" s="545">
        <f t="shared" si="84"/>
        <v>0</v>
      </c>
      <c r="AI61" s="546">
        <f t="shared" si="85"/>
        <v>0</v>
      </c>
      <c r="AJ61" s="287">
        <f t="shared" si="86"/>
        <v>0</v>
      </c>
      <c r="AK61" s="287">
        <f t="shared" si="87"/>
        <v>0</v>
      </c>
      <c r="AL61" s="287">
        <f t="shared" si="88"/>
        <v>0</v>
      </c>
      <c r="AM61" s="287">
        <f t="shared" si="89"/>
        <v>0</v>
      </c>
      <c r="AN61" s="287">
        <f t="shared" si="90"/>
        <v>0</v>
      </c>
      <c r="AO61" s="287">
        <f t="shared" si="91"/>
        <v>4</v>
      </c>
      <c r="AP61" s="287">
        <f t="shared" si="92"/>
        <v>0</v>
      </c>
      <c r="AQ61" s="287">
        <f t="shared" si="93"/>
        <v>0</v>
      </c>
      <c r="AR61" s="287">
        <f t="shared" si="94"/>
        <v>0</v>
      </c>
      <c r="AS61" s="287">
        <f t="shared" si="95"/>
        <v>0</v>
      </c>
      <c r="AT61" s="287">
        <f t="shared" si="96"/>
        <v>0</v>
      </c>
      <c r="AU61" s="287">
        <f t="shared" si="97"/>
        <v>0</v>
      </c>
      <c r="AV61" s="287">
        <f t="shared" si="98"/>
        <v>0</v>
      </c>
    </row>
    <row r="62" spans="1:48" ht="19.5" thickBot="1">
      <c r="A62" s="217" t="str">
        <f>Compute1!A62</f>
        <v>11.2.a</v>
      </c>
      <c r="B62" s="217">
        <f>'2_Maturité'!B62</f>
        <v>0</v>
      </c>
      <c r="C62" s="217" t="str">
        <f>'2_Maturité'!G62</f>
        <v>SPHY</v>
      </c>
      <c r="D62" s="207">
        <f>'2_Maturité'!H62</f>
        <v>0</v>
      </c>
      <c r="E62" s="207">
        <f>'2_Maturité'!I62</f>
        <v>0</v>
      </c>
      <c r="F62" s="218" t="str">
        <f t="shared" si="30"/>
        <v>0</v>
      </c>
      <c r="G62" s="697">
        <v>0</v>
      </c>
      <c r="H62" s="698">
        <v>0</v>
      </c>
      <c r="I62" s="698">
        <v>0</v>
      </c>
      <c r="J62" s="698">
        <v>0</v>
      </c>
      <c r="K62" s="698">
        <v>0</v>
      </c>
      <c r="L62" s="698">
        <v>0</v>
      </c>
      <c r="M62" s="698">
        <v>0</v>
      </c>
      <c r="N62" s="698">
        <v>0</v>
      </c>
      <c r="O62" s="698">
        <v>0</v>
      </c>
      <c r="P62" s="698">
        <v>0</v>
      </c>
      <c r="Q62" s="698">
        <v>0</v>
      </c>
      <c r="R62" s="698">
        <v>0</v>
      </c>
      <c r="S62" s="698">
        <v>0</v>
      </c>
      <c r="T62" s="699">
        <v>0</v>
      </c>
      <c r="U62" s="706">
        <f t="shared" si="71"/>
        <v>0</v>
      </c>
      <c r="V62" s="545">
        <f t="shared" si="72"/>
        <v>0</v>
      </c>
      <c r="W62" s="545">
        <f t="shared" si="73"/>
        <v>0</v>
      </c>
      <c r="X62" s="545">
        <f t="shared" si="74"/>
        <v>0</v>
      </c>
      <c r="Y62" s="545">
        <f t="shared" si="75"/>
        <v>0</v>
      </c>
      <c r="Z62" s="545">
        <f t="shared" si="76"/>
        <v>0</v>
      </c>
      <c r="AA62" s="545">
        <f t="shared" si="77"/>
        <v>0</v>
      </c>
      <c r="AB62" s="545">
        <f t="shared" si="78"/>
        <v>0</v>
      </c>
      <c r="AC62" s="545">
        <f t="shared" si="79"/>
        <v>0</v>
      </c>
      <c r="AD62" s="545">
        <f t="shared" si="80"/>
        <v>0</v>
      </c>
      <c r="AE62" s="545">
        <f t="shared" si="81"/>
        <v>0</v>
      </c>
      <c r="AF62" s="545">
        <f t="shared" si="82"/>
        <v>0</v>
      </c>
      <c r="AG62" s="545">
        <f t="shared" si="83"/>
        <v>0</v>
      </c>
      <c r="AH62" s="545">
        <f t="shared" si="84"/>
        <v>0</v>
      </c>
      <c r="AI62" s="546">
        <f t="shared" si="85"/>
        <v>0</v>
      </c>
      <c r="AJ62" s="287">
        <f t="shared" si="86"/>
        <v>0</v>
      </c>
      <c r="AK62" s="287">
        <f t="shared" si="87"/>
        <v>0</v>
      </c>
      <c r="AL62" s="287">
        <f t="shared" si="88"/>
        <v>0</v>
      </c>
      <c r="AM62" s="287">
        <f t="shared" si="89"/>
        <v>0</v>
      </c>
      <c r="AN62" s="287">
        <f t="shared" si="90"/>
        <v>0</v>
      </c>
      <c r="AO62" s="287">
        <f t="shared" si="91"/>
        <v>0</v>
      </c>
      <c r="AP62" s="287">
        <f t="shared" si="92"/>
        <v>0</v>
      </c>
      <c r="AQ62" s="287">
        <f t="shared" si="93"/>
        <v>0</v>
      </c>
      <c r="AR62" s="287">
        <f t="shared" si="94"/>
        <v>0</v>
      </c>
      <c r="AS62" s="287">
        <f t="shared" si="95"/>
        <v>0</v>
      </c>
      <c r="AT62" s="287">
        <f t="shared" si="96"/>
        <v>0</v>
      </c>
      <c r="AU62" s="287">
        <f t="shared" si="97"/>
        <v>0</v>
      </c>
      <c r="AV62" s="287">
        <f t="shared" si="98"/>
        <v>0</v>
      </c>
    </row>
    <row r="63" spans="1:48" ht="19.5" thickBot="1">
      <c r="A63" s="217" t="str">
        <f>Compute1!A63</f>
        <v>11.3</v>
      </c>
      <c r="B63" s="217" t="str">
        <f>'2_Maturité'!B63</f>
        <v>Protection du matériel</v>
      </c>
      <c r="C63" s="217" t="str">
        <f>'2_Maturité'!G63</f>
        <v>SPHY</v>
      </c>
      <c r="D63" s="207">
        <f>'2_Maturité'!H63</f>
        <v>0</v>
      </c>
      <c r="E63" s="207" t="str">
        <f>'2_Maturité'!I63</f>
        <v>4: Mesuré</v>
      </c>
      <c r="F63" s="218" t="str">
        <f t="shared" si="30"/>
        <v>4</v>
      </c>
      <c r="G63" s="697">
        <v>0</v>
      </c>
      <c r="H63" s="698">
        <v>0</v>
      </c>
      <c r="I63" s="698">
        <v>0</v>
      </c>
      <c r="J63" s="698">
        <v>0</v>
      </c>
      <c r="K63" s="698">
        <v>0</v>
      </c>
      <c r="L63" s="698">
        <v>0</v>
      </c>
      <c r="M63" s="698">
        <v>1</v>
      </c>
      <c r="N63" s="698">
        <v>0</v>
      </c>
      <c r="O63" s="698">
        <v>0</v>
      </c>
      <c r="P63" s="698">
        <v>0</v>
      </c>
      <c r="Q63" s="698">
        <v>0</v>
      </c>
      <c r="R63" s="698">
        <v>0</v>
      </c>
      <c r="S63" s="698">
        <v>0</v>
      </c>
      <c r="T63" s="699">
        <v>0</v>
      </c>
      <c r="U63" s="706">
        <f t="shared" si="71"/>
        <v>0</v>
      </c>
      <c r="V63" s="545">
        <f t="shared" si="72"/>
        <v>0</v>
      </c>
      <c r="W63" s="545">
        <f t="shared" si="73"/>
        <v>0</v>
      </c>
      <c r="X63" s="545">
        <f t="shared" si="74"/>
        <v>0</v>
      </c>
      <c r="Y63" s="545">
        <f t="shared" si="75"/>
        <v>0</v>
      </c>
      <c r="Z63" s="545">
        <f t="shared" si="76"/>
        <v>0</v>
      </c>
      <c r="AA63" s="545">
        <f t="shared" si="77"/>
        <v>0</v>
      </c>
      <c r="AB63" s="545">
        <f t="shared" si="78"/>
        <v>0</v>
      </c>
      <c r="AC63" s="545">
        <f t="shared" si="79"/>
        <v>0</v>
      </c>
      <c r="AD63" s="545">
        <f t="shared" si="80"/>
        <v>0</v>
      </c>
      <c r="AE63" s="545">
        <f t="shared" si="81"/>
        <v>0</v>
      </c>
      <c r="AF63" s="545">
        <f t="shared" si="82"/>
        <v>0</v>
      </c>
      <c r="AG63" s="545">
        <f t="shared" si="83"/>
        <v>0</v>
      </c>
      <c r="AH63" s="545">
        <f t="shared" si="84"/>
        <v>0</v>
      </c>
      <c r="AI63" s="546">
        <f t="shared" si="85"/>
        <v>0</v>
      </c>
      <c r="AJ63" s="287">
        <f t="shared" si="86"/>
        <v>0</v>
      </c>
      <c r="AK63" s="287">
        <f t="shared" si="87"/>
        <v>0</v>
      </c>
      <c r="AL63" s="287">
        <f t="shared" si="88"/>
        <v>0</v>
      </c>
      <c r="AM63" s="287">
        <f t="shared" si="89"/>
        <v>0</v>
      </c>
      <c r="AN63" s="287">
        <f t="shared" si="90"/>
        <v>0</v>
      </c>
      <c r="AO63" s="287">
        <f t="shared" si="91"/>
        <v>0</v>
      </c>
      <c r="AP63" s="287">
        <f t="shared" si="92"/>
        <v>0</v>
      </c>
      <c r="AQ63" s="287">
        <f t="shared" si="93"/>
        <v>0</v>
      </c>
      <c r="AR63" s="287">
        <f t="shared" si="94"/>
        <v>0</v>
      </c>
      <c r="AS63" s="287">
        <f t="shared" si="95"/>
        <v>0</v>
      </c>
      <c r="AT63" s="287">
        <f t="shared" si="96"/>
        <v>0</v>
      </c>
      <c r="AU63" s="287">
        <f t="shared" si="97"/>
        <v>0</v>
      </c>
      <c r="AV63" s="287">
        <f t="shared" si="98"/>
        <v>0</v>
      </c>
    </row>
    <row r="64" spans="1:48" ht="19.5" thickBot="1">
      <c r="A64" s="217" t="str">
        <f>Compute1!A64</f>
        <v>11.3.a</v>
      </c>
      <c r="B64" s="217">
        <f>'2_Maturité'!B64</f>
        <v>0</v>
      </c>
      <c r="C64" s="217" t="str">
        <f>'2_Maturité'!G64</f>
        <v>SPHY</v>
      </c>
      <c r="D64" s="207">
        <f>'2_Maturité'!H64</f>
        <v>0</v>
      </c>
      <c r="E64" s="207">
        <f>'2_Maturité'!I64</f>
        <v>0</v>
      </c>
      <c r="F64" s="218" t="str">
        <f t="shared" si="30"/>
        <v>0</v>
      </c>
      <c r="G64" s="697">
        <v>0</v>
      </c>
      <c r="H64" s="698">
        <v>0</v>
      </c>
      <c r="I64" s="698">
        <v>0</v>
      </c>
      <c r="J64" s="698">
        <v>0</v>
      </c>
      <c r="K64" s="698">
        <v>0</v>
      </c>
      <c r="L64" s="698">
        <v>0</v>
      </c>
      <c r="M64" s="698">
        <v>0</v>
      </c>
      <c r="N64" s="698">
        <v>0</v>
      </c>
      <c r="O64" s="698">
        <v>0</v>
      </c>
      <c r="P64" s="698">
        <v>0</v>
      </c>
      <c r="Q64" s="698">
        <v>0</v>
      </c>
      <c r="R64" s="698">
        <v>0</v>
      </c>
      <c r="S64" s="698">
        <v>0</v>
      </c>
      <c r="T64" s="699">
        <v>0</v>
      </c>
      <c r="U64" s="706">
        <f t="shared" si="71"/>
        <v>0</v>
      </c>
      <c r="V64" s="545">
        <f t="shared" si="72"/>
        <v>0</v>
      </c>
      <c r="W64" s="545">
        <f t="shared" si="73"/>
        <v>0</v>
      </c>
      <c r="X64" s="545">
        <f t="shared" si="74"/>
        <v>0</v>
      </c>
      <c r="Y64" s="545">
        <f t="shared" si="75"/>
        <v>0</v>
      </c>
      <c r="Z64" s="545">
        <f t="shared" si="76"/>
        <v>0</v>
      </c>
      <c r="AA64" s="545">
        <f t="shared" si="77"/>
        <v>0</v>
      </c>
      <c r="AB64" s="545">
        <f t="shared" si="78"/>
        <v>0</v>
      </c>
      <c r="AC64" s="545">
        <f t="shared" si="79"/>
        <v>0</v>
      </c>
      <c r="AD64" s="545">
        <f t="shared" si="80"/>
        <v>0</v>
      </c>
      <c r="AE64" s="545">
        <f t="shared" si="81"/>
        <v>0</v>
      </c>
      <c r="AF64" s="545">
        <f t="shared" si="82"/>
        <v>0</v>
      </c>
      <c r="AG64" s="545">
        <f t="shared" si="83"/>
        <v>0</v>
      </c>
      <c r="AH64" s="545">
        <f t="shared" si="84"/>
        <v>0</v>
      </c>
      <c r="AI64" s="546">
        <f t="shared" si="85"/>
        <v>0</v>
      </c>
      <c r="AJ64" s="287">
        <f t="shared" si="86"/>
        <v>0</v>
      </c>
      <c r="AK64" s="287">
        <f t="shared" si="87"/>
        <v>0</v>
      </c>
      <c r="AL64" s="287">
        <f t="shared" si="88"/>
        <v>0</v>
      </c>
      <c r="AM64" s="287">
        <f t="shared" si="89"/>
        <v>0</v>
      </c>
      <c r="AN64" s="287">
        <f t="shared" si="90"/>
        <v>0</v>
      </c>
      <c r="AO64" s="287">
        <f t="shared" si="91"/>
        <v>0</v>
      </c>
      <c r="AP64" s="287">
        <f t="shared" si="92"/>
        <v>0</v>
      </c>
      <c r="AQ64" s="287">
        <f t="shared" si="93"/>
        <v>0</v>
      </c>
      <c r="AR64" s="287">
        <f t="shared" si="94"/>
        <v>0</v>
      </c>
      <c r="AS64" s="287">
        <f t="shared" si="95"/>
        <v>0</v>
      </c>
      <c r="AT64" s="287">
        <f t="shared" si="96"/>
        <v>0</v>
      </c>
      <c r="AU64" s="287">
        <f t="shared" si="97"/>
        <v>0</v>
      </c>
      <c r="AV64" s="287">
        <f t="shared" si="98"/>
        <v>0</v>
      </c>
    </row>
    <row r="65" spans="1:48" ht="19.5" thickBot="1">
      <c r="A65" s="217" t="str">
        <f>Compute1!A65</f>
        <v>11.4</v>
      </c>
      <c r="B65" s="217" t="str">
        <f>'2_Maturité'!B65</f>
        <v>Matériels utilisateurs sans surveillance</v>
      </c>
      <c r="C65" s="217" t="str">
        <f>'2_Maturité'!G65</f>
        <v>SPHY</v>
      </c>
      <c r="D65" s="207">
        <f>'2_Maturité'!H65</f>
        <v>1</v>
      </c>
      <c r="E65" s="207" t="str">
        <f>'2_Maturité'!I65</f>
        <v>4: Mesuré</v>
      </c>
      <c r="F65" s="218" t="str">
        <f t="shared" si="30"/>
        <v>4</v>
      </c>
      <c r="G65" s="697">
        <v>0</v>
      </c>
      <c r="H65" s="698">
        <v>0</v>
      </c>
      <c r="I65" s="698">
        <v>0</v>
      </c>
      <c r="J65" s="698">
        <v>0</v>
      </c>
      <c r="K65" s="698">
        <v>0</v>
      </c>
      <c r="L65" s="698">
        <v>0</v>
      </c>
      <c r="M65" s="698">
        <v>1</v>
      </c>
      <c r="N65" s="698">
        <v>0</v>
      </c>
      <c r="O65" s="698">
        <v>0</v>
      </c>
      <c r="P65" s="698">
        <v>0</v>
      </c>
      <c r="Q65" s="698">
        <v>0</v>
      </c>
      <c r="R65" s="698">
        <v>0</v>
      </c>
      <c r="S65" s="698">
        <v>0</v>
      </c>
      <c r="T65" s="699">
        <v>0</v>
      </c>
      <c r="U65" s="706">
        <f t="shared" si="71"/>
        <v>0</v>
      </c>
      <c r="V65" s="545">
        <f t="shared" si="72"/>
        <v>0</v>
      </c>
      <c r="W65" s="545">
        <f t="shared" si="73"/>
        <v>0</v>
      </c>
      <c r="X65" s="545">
        <f t="shared" si="74"/>
        <v>0</v>
      </c>
      <c r="Y65" s="545">
        <f t="shared" si="75"/>
        <v>0</v>
      </c>
      <c r="Z65" s="545">
        <f t="shared" si="76"/>
        <v>0</v>
      </c>
      <c r="AA65" s="545">
        <f t="shared" si="77"/>
        <v>1</v>
      </c>
      <c r="AB65" s="545">
        <f t="shared" si="78"/>
        <v>0</v>
      </c>
      <c r="AC65" s="545">
        <f t="shared" si="79"/>
        <v>0</v>
      </c>
      <c r="AD65" s="545">
        <f t="shared" si="80"/>
        <v>0</v>
      </c>
      <c r="AE65" s="545">
        <f t="shared" si="81"/>
        <v>0</v>
      </c>
      <c r="AF65" s="545">
        <f t="shared" si="82"/>
        <v>0</v>
      </c>
      <c r="AG65" s="545">
        <f t="shared" si="83"/>
        <v>0</v>
      </c>
      <c r="AH65" s="545">
        <f t="shared" si="84"/>
        <v>0</v>
      </c>
      <c r="AI65" s="546">
        <f t="shared" si="85"/>
        <v>0</v>
      </c>
      <c r="AJ65" s="287">
        <f t="shared" si="86"/>
        <v>0</v>
      </c>
      <c r="AK65" s="287">
        <f t="shared" si="87"/>
        <v>0</v>
      </c>
      <c r="AL65" s="287">
        <f t="shared" si="88"/>
        <v>0</v>
      </c>
      <c r="AM65" s="287">
        <f t="shared" si="89"/>
        <v>0</v>
      </c>
      <c r="AN65" s="287">
        <f t="shared" si="90"/>
        <v>0</v>
      </c>
      <c r="AO65" s="287">
        <f t="shared" si="91"/>
        <v>4</v>
      </c>
      <c r="AP65" s="287">
        <f t="shared" si="92"/>
        <v>0</v>
      </c>
      <c r="AQ65" s="287">
        <f t="shared" si="93"/>
        <v>0</v>
      </c>
      <c r="AR65" s="287">
        <f t="shared" si="94"/>
        <v>0</v>
      </c>
      <c r="AS65" s="287">
        <f t="shared" si="95"/>
        <v>0</v>
      </c>
      <c r="AT65" s="287">
        <f t="shared" si="96"/>
        <v>0</v>
      </c>
      <c r="AU65" s="287">
        <f t="shared" si="97"/>
        <v>0</v>
      </c>
      <c r="AV65" s="287">
        <f t="shared" si="98"/>
        <v>0</v>
      </c>
    </row>
    <row r="66" spans="1:48" ht="19.5" thickBot="1">
      <c r="A66" s="217" t="str">
        <f>Compute1!A66</f>
        <v>11.4.a</v>
      </c>
      <c r="B66" s="217">
        <f>'2_Maturité'!B66</f>
        <v>0</v>
      </c>
      <c r="C66" s="217" t="str">
        <f>'2_Maturité'!G66</f>
        <v>SPHY</v>
      </c>
      <c r="D66" s="207">
        <f>'2_Maturité'!H66</f>
        <v>0</v>
      </c>
      <c r="E66" s="207">
        <f>'2_Maturité'!I66</f>
        <v>0</v>
      </c>
      <c r="F66" s="218" t="str">
        <f t="shared" si="30"/>
        <v>0</v>
      </c>
      <c r="G66" s="697">
        <v>0</v>
      </c>
      <c r="H66" s="698">
        <v>0</v>
      </c>
      <c r="I66" s="698">
        <v>0</v>
      </c>
      <c r="J66" s="698">
        <v>0</v>
      </c>
      <c r="K66" s="698">
        <v>0</v>
      </c>
      <c r="L66" s="698">
        <v>0</v>
      </c>
      <c r="M66" s="698">
        <v>0</v>
      </c>
      <c r="N66" s="698">
        <v>0</v>
      </c>
      <c r="O66" s="698">
        <v>0</v>
      </c>
      <c r="P66" s="698">
        <v>0</v>
      </c>
      <c r="Q66" s="698">
        <v>0</v>
      </c>
      <c r="R66" s="698">
        <v>0</v>
      </c>
      <c r="S66" s="698">
        <v>0</v>
      </c>
      <c r="T66" s="699">
        <v>0</v>
      </c>
      <c r="U66" s="706">
        <f t="shared" si="71"/>
        <v>0</v>
      </c>
      <c r="V66" s="545">
        <f t="shared" si="72"/>
        <v>0</v>
      </c>
      <c r="W66" s="545">
        <f t="shared" si="73"/>
        <v>0</v>
      </c>
      <c r="X66" s="545">
        <f t="shared" si="74"/>
        <v>0</v>
      </c>
      <c r="Y66" s="545">
        <f t="shared" si="75"/>
        <v>0</v>
      </c>
      <c r="Z66" s="545">
        <f t="shared" si="76"/>
        <v>0</v>
      </c>
      <c r="AA66" s="545">
        <f t="shared" si="77"/>
        <v>0</v>
      </c>
      <c r="AB66" s="545">
        <f t="shared" si="78"/>
        <v>0</v>
      </c>
      <c r="AC66" s="545">
        <f t="shared" si="79"/>
        <v>0</v>
      </c>
      <c r="AD66" s="545">
        <f t="shared" si="80"/>
        <v>0</v>
      </c>
      <c r="AE66" s="545">
        <f t="shared" si="81"/>
        <v>0</v>
      </c>
      <c r="AF66" s="545">
        <f t="shared" si="82"/>
        <v>0</v>
      </c>
      <c r="AG66" s="545">
        <f t="shared" si="83"/>
        <v>0</v>
      </c>
      <c r="AH66" s="545">
        <f t="shared" si="84"/>
        <v>0</v>
      </c>
      <c r="AI66" s="546">
        <f t="shared" si="85"/>
        <v>0</v>
      </c>
      <c r="AJ66" s="287">
        <f t="shared" si="86"/>
        <v>0</v>
      </c>
      <c r="AK66" s="287">
        <f t="shared" si="87"/>
        <v>0</v>
      </c>
      <c r="AL66" s="287">
        <f t="shared" si="88"/>
        <v>0</v>
      </c>
      <c r="AM66" s="287">
        <f t="shared" si="89"/>
        <v>0</v>
      </c>
      <c r="AN66" s="287">
        <f t="shared" si="90"/>
        <v>0</v>
      </c>
      <c r="AO66" s="287">
        <f t="shared" si="91"/>
        <v>0</v>
      </c>
      <c r="AP66" s="287">
        <f t="shared" si="92"/>
        <v>0</v>
      </c>
      <c r="AQ66" s="287">
        <f t="shared" si="93"/>
        <v>0</v>
      </c>
      <c r="AR66" s="287">
        <f t="shared" si="94"/>
        <v>0</v>
      </c>
      <c r="AS66" s="287">
        <f t="shared" si="95"/>
        <v>0</v>
      </c>
      <c r="AT66" s="287">
        <f t="shared" si="96"/>
        <v>0</v>
      </c>
      <c r="AU66" s="287">
        <f t="shared" si="97"/>
        <v>0</v>
      </c>
      <c r="AV66" s="287">
        <f t="shared" si="98"/>
        <v>0</v>
      </c>
    </row>
    <row r="67" spans="1:48" ht="19.5" thickBot="1">
      <c r="A67" s="217">
        <f>Compute1!A67</f>
        <v>12</v>
      </c>
      <c r="B67" s="217" t="str">
        <f>'2_Maturité'!B67</f>
        <v>GESTION OPERATIONNELLE</v>
      </c>
      <c r="C67" s="217">
        <f>'2_Maturité'!G67</f>
        <v>0</v>
      </c>
      <c r="D67" s="207">
        <f>'2_Maturité'!H67</f>
        <v>0</v>
      </c>
      <c r="E67" s="207">
        <f>'2_Maturité'!I67</f>
        <v>0</v>
      </c>
      <c r="F67" s="218" t="str">
        <f t="shared" si="30"/>
        <v>0</v>
      </c>
      <c r="G67" s="697">
        <v>0</v>
      </c>
      <c r="H67" s="698">
        <v>0</v>
      </c>
      <c r="I67" s="698">
        <v>0</v>
      </c>
      <c r="J67" s="698">
        <v>0</v>
      </c>
      <c r="K67" s="698">
        <v>0</v>
      </c>
      <c r="L67" s="698">
        <v>0</v>
      </c>
      <c r="M67" s="698">
        <v>0</v>
      </c>
      <c r="N67" s="698">
        <v>0</v>
      </c>
      <c r="O67" s="698">
        <v>0</v>
      </c>
      <c r="P67" s="698">
        <v>0</v>
      </c>
      <c r="Q67" s="698">
        <v>0</v>
      </c>
      <c r="R67" s="698">
        <v>0</v>
      </c>
      <c r="S67" s="698">
        <v>0</v>
      </c>
      <c r="T67" s="699">
        <v>0</v>
      </c>
      <c r="U67" s="706">
        <f t="shared" si="71"/>
        <v>0</v>
      </c>
      <c r="V67" s="545">
        <f t="shared" si="72"/>
        <v>0</v>
      </c>
      <c r="W67" s="545">
        <f t="shared" si="73"/>
        <v>0</v>
      </c>
      <c r="X67" s="545">
        <f t="shared" si="74"/>
        <v>0</v>
      </c>
      <c r="Y67" s="545">
        <f t="shared" si="75"/>
        <v>0</v>
      </c>
      <c r="Z67" s="545">
        <f t="shared" si="76"/>
        <v>0</v>
      </c>
      <c r="AA67" s="545">
        <f t="shared" si="77"/>
        <v>0</v>
      </c>
      <c r="AB67" s="545">
        <f t="shared" si="78"/>
        <v>0</v>
      </c>
      <c r="AC67" s="545">
        <f t="shared" si="79"/>
        <v>0</v>
      </c>
      <c r="AD67" s="545">
        <f t="shared" si="80"/>
        <v>0</v>
      </c>
      <c r="AE67" s="545">
        <f t="shared" si="81"/>
        <v>0</v>
      </c>
      <c r="AF67" s="545">
        <f t="shared" si="82"/>
        <v>0</v>
      </c>
      <c r="AG67" s="545">
        <f t="shared" si="83"/>
        <v>0</v>
      </c>
      <c r="AH67" s="545">
        <f t="shared" si="84"/>
        <v>0</v>
      </c>
      <c r="AI67" s="546">
        <f t="shared" si="85"/>
        <v>0</v>
      </c>
      <c r="AJ67" s="287">
        <f t="shared" si="86"/>
        <v>0</v>
      </c>
      <c r="AK67" s="287">
        <f t="shared" si="87"/>
        <v>0</v>
      </c>
      <c r="AL67" s="287">
        <f t="shared" si="88"/>
        <v>0</v>
      </c>
      <c r="AM67" s="287">
        <f t="shared" si="89"/>
        <v>0</v>
      </c>
      <c r="AN67" s="287">
        <f t="shared" si="90"/>
        <v>0</v>
      </c>
      <c r="AO67" s="287">
        <f t="shared" si="91"/>
        <v>0</v>
      </c>
      <c r="AP67" s="287">
        <f t="shared" si="92"/>
        <v>0</v>
      </c>
      <c r="AQ67" s="287">
        <f t="shared" si="93"/>
        <v>0</v>
      </c>
      <c r="AR67" s="287">
        <f t="shared" si="94"/>
        <v>0</v>
      </c>
      <c r="AS67" s="287">
        <f t="shared" si="95"/>
        <v>0</v>
      </c>
      <c r="AT67" s="287">
        <f t="shared" si="96"/>
        <v>0</v>
      </c>
      <c r="AU67" s="287">
        <f t="shared" si="97"/>
        <v>0</v>
      </c>
      <c r="AV67" s="287">
        <f t="shared" si="98"/>
        <v>0</v>
      </c>
    </row>
    <row r="68" spans="1:48" ht="19.5" thickBot="1">
      <c r="A68" s="217" t="str">
        <f>Compute1!A68</f>
        <v>12.1</v>
      </c>
      <c r="B68" s="217" t="str">
        <f>'2_Maturité'!B68</f>
        <v>Cartographie et documentation  de l'infrastructure</v>
      </c>
      <c r="C68" s="217" t="str">
        <f>'2_Maturité'!G68</f>
        <v>SEXP</v>
      </c>
      <c r="D68" s="207">
        <f>'2_Maturité'!H68</f>
        <v>1</v>
      </c>
      <c r="E68" s="207" t="str">
        <f>'2_Maturité'!I68</f>
        <v>4: Mesuré</v>
      </c>
      <c r="F68" s="218" t="str">
        <f t="shared" si="30"/>
        <v>4</v>
      </c>
      <c r="G68" s="697">
        <v>0</v>
      </c>
      <c r="H68" s="698">
        <v>0</v>
      </c>
      <c r="I68" s="698">
        <v>0</v>
      </c>
      <c r="J68" s="698">
        <v>0</v>
      </c>
      <c r="K68" s="698">
        <v>0</v>
      </c>
      <c r="L68" s="698">
        <v>0</v>
      </c>
      <c r="M68" s="698">
        <v>0</v>
      </c>
      <c r="N68" s="698">
        <v>1</v>
      </c>
      <c r="O68" s="698">
        <v>0</v>
      </c>
      <c r="P68" s="698">
        <v>0</v>
      </c>
      <c r="Q68" s="698">
        <v>0</v>
      </c>
      <c r="R68" s="698">
        <v>0</v>
      </c>
      <c r="S68" s="698">
        <v>0</v>
      </c>
      <c r="T68" s="699">
        <v>0</v>
      </c>
      <c r="U68" s="706">
        <f t="shared" ref="U68:AH69" si="99">G68*$D68</f>
        <v>0</v>
      </c>
      <c r="V68" s="545">
        <f t="shared" si="99"/>
        <v>0</v>
      </c>
      <c r="W68" s="545">
        <f t="shared" si="99"/>
        <v>0</v>
      </c>
      <c r="X68" s="545">
        <f t="shared" si="99"/>
        <v>0</v>
      </c>
      <c r="Y68" s="545">
        <f t="shared" si="99"/>
        <v>0</v>
      </c>
      <c r="Z68" s="545">
        <f t="shared" si="99"/>
        <v>0</v>
      </c>
      <c r="AA68" s="545">
        <f t="shared" si="99"/>
        <v>0</v>
      </c>
      <c r="AB68" s="545">
        <f t="shared" si="99"/>
        <v>1</v>
      </c>
      <c r="AC68" s="545">
        <f t="shared" si="99"/>
        <v>0</v>
      </c>
      <c r="AD68" s="545">
        <f t="shared" si="99"/>
        <v>0</v>
      </c>
      <c r="AE68" s="545">
        <f t="shared" si="99"/>
        <v>0</v>
      </c>
      <c r="AF68" s="545">
        <f t="shared" si="99"/>
        <v>0</v>
      </c>
      <c r="AG68" s="545">
        <f t="shared" si="99"/>
        <v>0</v>
      </c>
      <c r="AH68" s="545">
        <f t="shared" si="99"/>
        <v>0</v>
      </c>
      <c r="AI68" s="546">
        <f t="shared" ref="AI68:AV69" si="100">U68*$F68</f>
        <v>0</v>
      </c>
      <c r="AJ68" s="287">
        <f t="shared" si="100"/>
        <v>0</v>
      </c>
      <c r="AK68" s="287">
        <f t="shared" si="100"/>
        <v>0</v>
      </c>
      <c r="AL68" s="287">
        <f t="shared" si="100"/>
        <v>0</v>
      </c>
      <c r="AM68" s="287">
        <f t="shared" si="100"/>
        <v>0</v>
      </c>
      <c r="AN68" s="287">
        <f t="shared" si="100"/>
        <v>0</v>
      </c>
      <c r="AO68" s="287">
        <f t="shared" si="100"/>
        <v>0</v>
      </c>
      <c r="AP68" s="287">
        <f t="shared" si="100"/>
        <v>4</v>
      </c>
      <c r="AQ68" s="287">
        <f t="shared" si="100"/>
        <v>0</v>
      </c>
      <c r="AR68" s="287">
        <f t="shared" si="100"/>
        <v>0</v>
      </c>
      <c r="AS68" s="287">
        <f t="shared" si="100"/>
        <v>0</v>
      </c>
      <c r="AT68" s="287">
        <f t="shared" si="100"/>
        <v>0</v>
      </c>
      <c r="AU68" s="287">
        <f t="shared" si="100"/>
        <v>0</v>
      </c>
      <c r="AV68" s="287">
        <f t="shared" si="100"/>
        <v>0</v>
      </c>
    </row>
    <row r="69" spans="1:48" ht="19.5" thickBot="1">
      <c r="A69" s="217" t="str">
        <f>Compute1!A69</f>
        <v>12.2</v>
      </c>
      <c r="B69" s="217" t="str">
        <f>'2_Maturité'!B69</f>
        <v>Gestion du changement</v>
      </c>
      <c r="C69" s="217" t="str">
        <f>'2_Maturité'!G69</f>
        <v>SEXP</v>
      </c>
      <c r="D69" s="207">
        <f>'2_Maturité'!H69</f>
        <v>1</v>
      </c>
      <c r="E69" s="207" t="str">
        <f>'2_Maturité'!I69</f>
        <v>4: Mesuré</v>
      </c>
      <c r="F69" s="218" t="str">
        <f t="shared" si="30"/>
        <v>4</v>
      </c>
      <c r="G69" s="697">
        <v>0</v>
      </c>
      <c r="H69" s="698">
        <v>0</v>
      </c>
      <c r="I69" s="698">
        <v>0</v>
      </c>
      <c r="J69" s="698">
        <v>0</v>
      </c>
      <c r="K69" s="698">
        <v>0</v>
      </c>
      <c r="L69" s="698">
        <v>0</v>
      </c>
      <c r="M69" s="698">
        <v>0</v>
      </c>
      <c r="N69" s="698">
        <v>1</v>
      </c>
      <c r="O69" s="698">
        <v>0</v>
      </c>
      <c r="P69" s="698">
        <v>0</v>
      </c>
      <c r="Q69" s="698">
        <v>0</v>
      </c>
      <c r="R69" s="698">
        <v>0</v>
      </c>
      <c r="S69" s="698">
        <v>0</v>
      </c>
      <c r="T69" s="699">
        <v>0</v>
      </c>
      <c r="U69" s="706">
        <f t="shared" si="99"/>
        <v>0</v>
      </c>
      <c r="V69" s="545">
        <f t="shared" si="99"/>
        <v>0</v>
      </c>
      <c r="W69" s="545">
        <f t="shared" si="99"/>
        <v>0</v>
      </c>
      <c r="X69" s="545">
        <f t="shared" si="99"/>
        <v>0</v>
      </c>
      <c r="Y69" s="545">
        <f t="shared" si="99"/>
        <v>0</v>
      </c>
      <c r="Z69" s="545">
        <f t="shared" si="99"/>
        <v>0</v>
      </c>
      <c r="AA69" s="545">
        <f t="shared" si="99"/>
        <v>0</v>
      </c>
      <c r="AB69" s="545">
        <f t="shared" si="99"/>
        <v>1</v>
      </c>
      <c r="AC69" s="545">
        <f t="shared" si="99"/>
        <v>0</v>
      </c>
      <c r="AD69" s="545">
        <f t="shared" si="99"/>
        <v>0</v>
      </c>
      <c r="AE69" s="545">
        <f t="shared" si="99"/>
        <v>0</v>
      </c>
      <c r="AF69" s="545">
        <f t="shared" si="99"/>
        <v>0</v>
      </c>
      <c r="AG69" s="545">
        <f t="shared" si="99"/>
        <v>0</v>
      </c>
      <c r="AH69" s="545">
        <f t="shared" si="99"/>
        <v>0</v>
      </c>
      <c r="AI69" s="546">
        <f t="shared" si="100"/>
        <v>0</v>
      </c>
      <c r="AJ69" s="287">
        <f t="shared" si="100"/>
        <v>0</v>
      </c>
      <c r="AK69" s="287">
        <f t="shared" si="100"/>
        <v>0</v>
      </c>
      <c r="AL69" s="287">
        <f t="shared" si="100"/>
        <v>0</v>
      </c>
      <c r="AM69" s="287">
        <f t="shared" si="100"/>
        <v>0</v>
      </c>
      <c r="AN69" s="287">
        <f t="shared" si="100"/>
        <v>0</v>
      </c>
      <c r="AO69" s="287">
        <f t="shared" si="100"/>
        <v>0</v>
      </c>
      <c r="AP69" s="287">
        <f t="shared" si="100"/>
        <v>4</v>
      </c>
      <c r="AQ69" s="287">
        <f t="shared" si="100"/>
        <v>0</v>
      </c>
      <c r="AR69" s="287">
        <f t="shared" si="100"/>
        <v>0</v>
      </c>
      <c r="AS69" s="287">
        <f t="shared" si="100"/>
        <v>0</v>
      </c>
      <c r="AT69" s="287">
        <f t="shared" si="100"/>
        <v>0</v>
      </c>
      <c r="AU69" s="287">
        <f t="shared" si="100"/>
        <v>0</v>
      </c>
      <c r="AV69" s="287">
        <f t="shared" si="100"/>
        <v>0</v>
      </c>
    </row>
    <row r="70" spans="1:48" ht="19.5" thickBot="1">
      <c r="A70" s="217" t="str">
        <f>Compute1!A70</f>
        <v>12.2.a</v>
      </c>
      <c r="B70" s="217">
        <f>'2_Maturité'!B70</f>
        <v>0</v>
      </c>
      <c r="C70" s="217" t="str">
        <f>'2_Maturité'!G70</f>
        <v>SEXP</v>
      </c>
      <c r="D70" s="207">
        <f>'2_Maturité'!H70</f>
        <v>0</v>
      </c>
      <c r="E70" s="207">
        <f>'2_Maturité'!I70</f>
        <v>0</v>
      </c>
      <c r="F70" s="218" t="str">
        <f t="shared" ref="F70:F124" si="101">LEFT(E70,1)</f>
        <v>0</v>
      </c>
      <c r="G70" s="697">
        <v>0</v>
      </c>
      <c r="H70" s="698">
        <v>0</v>
      </c>
      <c r="I70" s="698">
        <v>0</v>
      </c>
      <c r="J70" s="698">
        <v>0</v>
      </c>
      <c r="K70" s="698">
        <v>0</v>
      </c>
      <c r="L70" s="698">
        <v>0</v>
      </c>
      <c r="M70" s="698">
        <v>0</v>
      </c>
      <c r="N70" s="698">
        <v>0</v>
      </c>
      <c r="O70" s="698">
        <v>0</v>
      </c>
      <c r="P70" s="698">
        <v>0</v>
      </c>
      <c r="Q70" s="698">
        <v>0</v>
      </c>
      <c r="R70" s="698">
        <v>0</v>
      </c>
      <c r="S70" s="698">
        <v>0</v>
      </c>
      <c r="T70" s="699">
        <v>0</v>
      </c>
      <c r="U70" s="706">
        <f t="shared" ref="U70:AH72" si="102">G70*$D70</f>
        <v>0</v>
      </c>
      <c r="V70" s="545">
        <f t="shared" si="102"/>
        <v>0</v>
      </c>
      <c r="W70" s="545">
        <f t="shared" si="102"/>
        <v>0</v>
      </c>
      <c r="X70" s="545">
        <f t="shared" si="102"/>
        <v>0</v>
      </c>
      <c r="Y70" s="545">
        <f t="shared" si="102"/>
        <v>0</v>
      </c>
      <c r="Z70" s="545">
        <f t="shared" si="102"/>
        <v>0</v>
      </c>
      <c r="AA70" s="545">
        <f t="shared" si="102"/>
        <v>0</v>
      </c>
      <c r="AB70" s="545">
        <f t="shared" si="102"/>
        <v>0</v>
      </c>
      <c r="AC70" s="545">
        <f t="shared" si="102"/>
        <v>0</v>
      </c>
      <c r="AD70" s="545">
        <f t="shared" si="102"/>
        <v>0</v>
      </c>
      <c r="AE70" s="545">
        <f t="shared" si="102"/>
        <v>0</v>
      </c>
      <c r="AF70" s="545">
        <f t="shared" si="102"/>
        <v>0</v>
      </c>
      <c r="AG70" s="545">
        <f t="shared" si="102"/>
        <v>0</v>
      </c>
      <c r="AH70" s="545">
        <f t="shared" si="102"/>
        <v>0</v>
      </c>
      <c r="AI70" s="546">
        <f t="shared" ref="AI70:AV72" si="103">U70*$F70</f>
        <v>0</v>
      </c>
      <c r="AJ70" s="287">
        <f t="shared" si="103"/>
        <v>0</v>
      </c>
      <c r="AK70" s="287">
        <f t="shared" si="103"/>
        <v>0</v>
      </c>
      <c r="AL70" s="287">
        <f t="shared" si="103"/>
        <v>0</v>
      </c>
      <c r="AM70" s="287">
        <f t="shared" si="103"/>
        <v>0</v>
      </c>
      <c r="AN70" s="287">
        <f t="shared" si="103"/>
        <v>0</v>
      </c>
      <c r="AO70" s="287">
        <f t="shared" si="103"/>
        <v>0</v>
      </c>
      <c r="AP70" s="287">
        <f t="shared" si="103"/>
        <v>0</v>
      </c>
      <c r="AQ70" s="287">
        <f t="shared" si="103"/>
        <v>0</v>
      </c>
      <c r="AR70" s="287">
        <f t="shared" si="103"/>
        <v>0</v>
      </c>
      <c r="AS70" s="287">
        <f t="shared" si="103"/>
        <v>0</v>
      </c>
      <c r="AT70" s="287">
        <f t="shared" si="103"/>
        <v>0</v>
      </c>
      <c r="AU70" s="287">
        <f t="shared" si="103"/>
        <v>0</v>
      </c>
      <c r="AV70" s="287">
        <f t="shared" si="103"/>
        <v>0</v>
      </c>
    </row>
    <row r="71" spans="1:48" ht="19.5" thickBot="1">
      <c r="A71" s="217" t="str">
        <f>Compute1!A71</f>
        <v>12.2.b</v>
      </c>
      <c r="B71" s="217">
        <f>'2_Maturité'!B71</f>
        <v>0</v>
      </c>
      <c r="C71" s="217" t="str">
        <f>'2_Maturité'!G71</f>
        <v>SEXP</v>
      </c>
      <c r="D71" s="207">
        <f>'2_Maturité'!H71</f>
        <v>0</v>
      </c>
      <c r="E71" s="207">
        <f>'2_Maturité'!I71</f>
        <v>0</v>
      </c>
      <c r="F71" s="218" t="str">
        <f t="shared" si="101"/>
        <v>0</v>
      </c>
      <c r="G71" s="697">
        <v>0</v>
      </c>
      <c r="H71" s="698">
        <v>0</v>
      </c>
      <c r="I71" s="698">
        <v>0</v>
      </c>
      <c r="J71" s="698">
        <v>0</v>
      </c>
      <c r="K71" s="698">
        <v>0</v>
      </c>
      <c r="L71" s="698">
        <v>0</v>
      </c>
      <c r="M71" s="698">
        <v>0</v>
      </c>
      <c r="N71" s="698">
        <v>0</v>
      </c>
      <c r="O71" s="698">
        <v>0</v>
      </c>
      <c r="P71" s="698">
        <v>0</v>
      </c>
      <c r="Q71" s="698">
        <v>0</v>
      </c>
      <c r="R71" s="698">
        <v>0</v>
      </c>
      <c r="S71" s="698">
        <v>0</v>
      </c>
      <c r="T71" s="699">
        <v>0</v>
      </c>
      <c r="U71" s="706">
        <f t="shared" si="102"/>
        <v>0</v>
      </c>
      <c r="V71" s="545">
        <f t="shared" si="102"/>
        <v>0</v>
      </c>
      <c r="W71" s="545">
        <f t="shared" si="102"/>
        <v>0</v>
      </c>
      <c r="X71" s="545">
        <f t="shared" si="102"/>
        <v>0</v>
      </c>
      <c r="Y71" s="545">
        <f t="shared" si="102"/>
        <v>0</v>
      </c>
      <c r="Z71" s="545">
        <f t="shared" si="102"/>
        <v>0</v>
      </c>
      <c r="AA71" s="545">
        <f t="shared" si="102"/>
        <v>0</v>
      </c>
      <c r="AB71" s="545">
        <f t="shared" si="102"/>
        <v>0</v>
      </c>
      <c r="AC71" s="545">
        <f t="shared" si="102"/>
        <v>0</v>
      </c>
      <c r="AD71" s="545">
        <f t="shared" si="102"/>
        <v>0</v>
      </c>
      <c r="AE71" s="545">
        <f t="shared" si="102"/>
        <v>0</v>
      </c>
      <c r="AF71" s="545">
        <f t="shared" si="102"/>
        <v>0</v>
      </c>
      <c r="AG71" s="545">
        <f t="shared" si="102"/>
        <v>0</v>
      </c>
      <c r="AH71" s="545">
        <f t="shared" si="102"/>
        <v>0</v>
      </c>
      <c r="AI71" s="546">
        <f t="shared" si="103"/>
        <v>0</v>
      </c>
      <c r="AJ71" s="287">
        <f t="shared" si="103"/>
        <v>0</v>
      </c>
      <c r="AK71" s="287">
        <f t="shared" si="103"/>
        <v>0</v>
      </c>
      <c r="AL71" s="287">
        <f t="shared" si="103"/>
        <v>0</v>
      </c>
      <c r="AM71" s="287">
        <f t="shared" si="103"/>
        <v>0</v>
      </c>
      <c r="AN71" s="287">
        <f t="shared" si="103"/>
        <v>0</v>
      </c>
      <c r="AO71" s="287">
        <f t="shared" si="103"/>
        <v>0</v>
      </c>
      <c r="AP71" s="287">
        <f t="shared" si="103"/>
        <v>0</v>
      </c>
      <c r="AQ71" s="287">
        <f t="shared" si="103"/>
        <v>0</v>
      </c>
      <c r="AR71" s="287">
        <f t="shared" si="103"/>
        <v>0</v>
      </c>
      <c r="AS71" s="287">
        <f t="shared" si="103"/>
        <v>0</v>
      </c>
      <c r="AT71" s="287">
        <f t="shared" si="103"/>
        <v>0</v>
      </c>
      <c r="AU71" s="287">
        <f t="shared" si="103"/>
        <v>0</v>
      </c>
      <c r="AV71" s="287">
        <f t="shared" si="103"/>
        <v>0</v>
      </c>
    </row>
    <row r="72" spans="1:48" ht="19.5" thickBot="1">
      <c r="A72" s="217" t="str">
        <f>Compute1!A72</f>
        <v>12.3</v>
      </c>
      <c r="B72" s="217" t="str">
        <f>'2_Maturité'!B72</f>
        <v>Séparation des environnements</v>
      </c>
      <c r="C72" s="217" t="str">
        <f>'2_Maturité'!G72</f>
        <v>SEXP</v>
      </c>
      <c r="D72" s="207">
        <f>'2_Maturité'!H72</f>
        <v>0</v>
      </c>
      <c r="E72" s="207" t="str">
        <f>'2_Maturité'!I72</f>
        <v>1: Initial</v>
      </c>
      <c r="F72" s="218" t="str">
        <f t="shared" si="101"/>
        <v>1</v>
      </c>
      <c r="G72" s="697">
        <v>0</v>
      </c>
      <c r="H72" s="698">
        <v>0</v>
      </c>
      <c r="I72" s="698">
        <v>0</v>
      </c>
      <c r="J72" s="698">
        <v>0</v>
      </c>
      <c r="K72" s="698">
        <v>0</v>
      </c>
      <c r="L72" s="698">
        <v>0</v>
      </c>
      <c r="M72" s="698">
        <v>0</v>
      </c>
      <c r="N72" s="698">
        <v>1</v>
      </c>
      <c r="O72" s="698">
        <v>0</v>
      </c>
      <c r="P72" s="698">
        <v>0</v>
      </c>
      <c r="Q72" s="698">
        <v>0</v>
      </c>
      <c r="R72" s="698">
        <v>0</v>
      </c>
      <c r="S72" s="698">
        <v>0</v>
      </c>
      <c r="T72" s="699">
        <v>0</v>
      </c>
      <c r="U72" s="706">
        <f t="shared" si="102"/>
        <v>0</v>
      </c>
      <c r="V72" s="545">
        <f t="shared" si="102"/>
        <v>0</v>
      </c>
      <c r="W72" s="545">
        <f t="shared" si="102"/>
        <v>0</v>
      </c>
      <c r="X72" s="545">
        <f t="shared" si="102"/>
        <v>0</v>
      </c>
      <c r="Y72" s="545">
        <f t="shared" si="102"/>
        <v>0</v>
      </c>
      <c r="Z72" s="545">
        <f t="shared" si="102"/>
        <v>0</v>
      </c>
      <c r="AA72" s="545">
        <f t="shared" si="102"/>
        <v>0</v>
      </c>
      <c r="AB72" s="545">
        <f t="shared" si="102"/>
        <v>0</v>
      </c>
      <c r="AC72" s="545">
        <f t="shared" si="102"/>
        <v>0</v>
      </c>
      <c r="AD72" s="545">
        <f t="shared" si="102"/>
        <v>0</v>
      </c>
      <c r="AE72" s="545">
        <f t="shared" si="102"/>
        <v>0</v>
      </c>
      <c r="AF72" s="545">
        <f t="shared" si="102"/>
        <v>0</v>
      </c>
      <c r="AG72" s="545">
        <f t="shared" si="102"/>
        <v>0</v>
      </c>
      <c r="AH72" s="545">
        <f t="shared" si="102"/>
        <v>0</v>
      </c>
      <c r="AI72" s="546">
        <f t="shared" si="103"/>
        <v>0</v>
      </c>
      <c r="AJ72" s="287">
        <f t="shared" si="103"/>
        <v>0</v>
      </c>
      <c r="AK72" s="287">
        <f t="shared" si="103"/>
        <v>0</v>
      </c>
      <c r="AL72" s="287">
        <f t="shared" si="103"/>
        <v>0</v>
      </c>
      <c r="AM72" s="287">
        <f t="shared" si="103"/>
        <v>0</v>
      </c>
      <c r="AN72" s="287">
        <f t="shared" si="103"/>
        <v>0</v>
      </c>
      <c r="AO72" s="287">
        <f t="shared" si="103"/>
        <v>0</v>
      </c>
      <c r="AP72" s="287">
        <f t="shared" si="103"/>
        <v>0</v>
      </c>
      <c r="AQ72" s="287">
        <f t="shared" si="103"/>
        <v>0</v>
      </c>
      <c r="AR72" s="287">
        <f t="shared" si="103"/>
        <v>0</v>
      </c>
      <c r="AS72" s="287">
        <f t="shared" si="103"/>
        <v>0</v>
      </c>
      <c r="AT72" s="287">
        <f t="shared" si="103"/>
        <v>0</v>
      </c>
      <c r="AU72" s="287">
        <f t="shared" si="103"/>
        <v>0</v>
      </c>
      <c r="AV72" s="287">
        <f t="shared" si="103"/>
        <v>0</v>
      </c>
    </row>
    <row r="73" spans="1:48" ht="19.5" thickBot="1">
      <c r="A73" s="217" t="str">
        <f>Compute1!A73</f>
        <v>12.4</v>
      </c>
      <c r="B73" s="217" t="str">
        <f>'2_Maturité'!B73</f>
        <v>Protection contre des logiciels malveillants</v>
      </c>
      <c r="C73" s="217" t="str">
        <f>'2_Maturité'!G73</f>
        <v>SEXP</v>
      </c>
      <c r="D73" s="207">
        <f>'2_Maturité'!H73</f>
        <v>1</v>
      </c>
      <c r="E73" s="207" t="str">
        <f>'2_Maturité'!I73</f>
        <v>3: Défini</v>
      </c>
      <c r="F73" s="218" t="str">
        <f t="shared" si="101"/>
        <v>3</v>
      </c>
      <c r="G73" s="697">
        <v>0</v>
      </c>
      <c r="H73" s="698">
        <v>0</v>
      </c>
      <c r="I73" s="698">
        <v>0</v>
      </c>
      <c r="J73" s="698">
        <v>0</v>
      </c>
      <c r="K73" s="698">
        <v>0</v>
      </c>
      <c r="L73" s="698">
        <v>0</v>
      </c>
      <c r="M73" s="698">
        <v>0</v>
      </c>
      <c r="N73" s="698">
        <v>1</v>
      </c>
      <c r="O73" s="698">
        <v>0</v>
      </c>
      <c r="P73" s="698">
        <v>0</v>
      </c>
      <c r="Q73" s="698">
        <v>0</v>
      </c>
      <c r="R73" s="698">
        <v>0</v>
      </c>
      <c r="S73" s="698">
        <v>0</v>
      </c>
      <c r="T73" s="699">
        <v>0</v>
      </c>
      <c r="U73" s="706">
        <f t="shared" ref="U73:AH74" si="104">G73*$D73</f>
        <v>0</v>
      </c>
      <c r="V73" s="545">
        <f t="shared" si="104"/>
        <v>0</v>
      </c>
      <c r="W73" s="545">
        <f t="shared" si="104"/>
        <v>0</v>
      </c>
      <c r="X73" s="545">
        <f t="shared" si="104"/>
        <v>0</v>
      </c>
      <c r="Y73" s="545">
        <f t="shared" si="104"/>
        <v>0</v>
      </c>
      <c r="Z73" s="545">
        <f t="shared" si="104"/>
        <v>0</v>
      </c>
      <c r="AA73" s="545">
        <f t="shared" si="104"/>
        <v>0</v>
      </c>
      <c r="AB73" s="545">
        <f t="shared" si="104"/>
        <v>1</v>
      </c>
      <c r="AC73" s="545">
        <f t="shared" si="104"/>
        <v>0</v>
      </c>
      <c r="AD73" s="545">
        <f t="shared" si="104"/>
        <v>0</v>
      </c>
      <c r="AE73" s="545">
        <f t="shared" si="104"/>
        <v>0</v>
      </c>
      <c r="AF73" s="545">
        <f t="shared" si="104"/>
        <v>0</v>
      </c>
      <c r="AG73" s="545">
        <f t="shared" si="104"/>
        <v>0</v>
      </c>
      <c r="AH73" s="545">
        <f t="shared" si="104"/>
        <v>0</v>
      </c>
      <c r="AI73" s="546">
        <f t="shared" ref="AI73:AV74" si="105">U73*$F73</f>
        <v>0</v>
      </c>
      <c r="AJ73" s="287">
        <f t="shared" si="105"/>
        <v>0</v>
      </c>
      <c r="AK73" s="287">
        <f t="shared" si="105"/>
        <v>0</v>
      </c>
      <c r="AL73" s="287">
        <f t="shared" si="105"/>
        <v>0</v>
      </c>
      <c r="AM73" s="287">
        <f t="shared" si="105"/>
        <v>0</v>
      </c>
      <c r="AN73" s="287">
        <f t="shared" si="105"/>
        <v>0</v>
      </c>
      <c r="AO73" s="287">
        <f t="shared" si="105"/>
        <v>0</v>
      </c>
      <c r="AP73" s="287">
        <f t="shared" si="105"/>
        <v>3</v>
      </c>
      <c r="AQ73" s="287">
        <f t="shared" si="105"/>
        <v>0</v>
      </c>
      <c r="AR73" s="287">
        <f t="shared" si="105"/>
        <v>0</v>
      </c>
      <c r="AS73" s="287">
        <f t="shared" si="105"/>
        <v>0</v>
      </c>
      <c r="AT73" s="287">
        <f t="shared" si="105"/>
        <v>0</v>
      </c>
      <c r="AU73" s="287">
        <f t="shared" si="105"/>
        <v>0</v>
      </c>
      <c r="AV73" s="287">
        <f t="shared" si="105"/>
        <v>0</v>
      </c>
    </row>
    <row r="74" spans="1:48" ht="19.5" thickBot="1">
      <c r="A74" s="217" t="str">
        <f>Compute1!A74</f>
        <v>12.5</v>
      </c>
      <c r="B74" s="217" t="str">
        <f>'2_Maturité'!B74</f>
        <v>Politique de sauvegarde</v>
      </c>
      <c r="C74" s="217" t="str">
        <f>'2_Maturité'!G74</f>
        <v>SEXP</v>
      </c>
      <c r="D74" s="207">
        <f>'2_Maturité'!H74</f>
        <v>1</v>
      </c>
      <c r="E74" s="207" t="str">
        <f>'2_Maturité'!I74</f>
        <v>0: Inexistant</v>
      </c>
      <c r="F74" s="218" t="str">
        <f t="shared" si="101"/>
        <v>0</v>
      </c>
      <c r="G74" s="697">
        <v>0</v>
      </c>
      <c r="H74" s="698">
        <v>0</v>
      </c>
      <c r="I74" s="698">
        <v>0</v>
      </c>
      <c r="J74" s="698">
        <v>0</v>
      </c>
      <c r="K74" s="698">
        <v>0</v>
      </c>
      <c r="L74" s="698">
        <v>0</v>
      </c>
      <c r="M74" s="698">
        <v>0</v>
      </c>
      <c r="N74" s="698">
        <v>1</v>
      </c>
      <c r="O74" s="698">
        <v>0</v>
      </c>
      <c r="P74" s="698">
        <v>0</v>
      </c>
      <c r="Q74" s="698">
        <v>0</v>
      </c>
      <c r="R74" s="698">
        <v>0</v>
      </c>
      <c r="S74" s="698">
        <v>0</v>
      </c>
      <c r="T74" s="699">
        <v>0</v>
      </c>
      <c r="U74" s="706">
        <f t="shared" si="104"/>
        <v>0</v>
      </c>
      <c r="V74" s="545">
        <f t="shared" si="104"/>
        <v>0</v>
      </c>
      <c r="W74" s="545">
        <f t="shared" si="104"/>
        <v>0</v>
      </c>
      <c r="X74" s="545">
        <f t="shared" si="104"/>
        <v>0</v>
      </c>
      <c r="Y74" s="545">
        <f t="shared" si="104"/>
        <v>0</v>
      </c>
      <c r="Z74" s="545">
        <f t="shared" si="104"/>
        <v>0</v>
      </c>
      <c r="AA74" s="545">
        <f t="shared" si="104"/>
        <v>0</v>
      </c>
      <c r="AB74" s="545">
        <f t="shared" si="104"/>
        <v>1</v>
      </c>
      <c r="AC74" s="545">
        <f t="shared" si="104"/>
        <v>0</v>
      </c>
      <c r="AD74" s="545">
        <f t="shared" si="104"/>
        <v>0</v>
      </c>
      <c r="AE74" s="545">
        <f t="shared" si="104"/>
        <v>0</v>
      </c>
      <c r="AF74" s="545">
        <f t="shared" si="104"/>
        <v>0</v>
      </c>
      <c r="AG74" s="545">
        <f t="shared" si="104"/>
        <v>0</v>
      </c>
      <c r="AH74" s="545">
        <f t="shared" si="104"/>
        <v>0</v>
      </c>
      <c r="AI74" s="546">
        <f t="shared" si="105"/>
        <v>0</v>
      </c>
      <c r="AJ74" s="287">
        <f t="shared" si="105"/>
        <v>0</v>
      </c>
      <c r="AK74" s="287">
        <f t="shared" si="105"/>
        <v>0</v>
      </c>
      <c r="AL74" s="287">
        <f t="shared" si="105"/>
        <v>0</v>
      </c>
      <c r="AM74" s="287">
        <f t="shared" si="105"/>
        <v>0</v>
      </c>
      <c r="AN74" s="287">
        <f t="shared" si="105"/>
        <v>0</v>
      </c>
      <c r="AO74" s="287">
        <f t="shared" si="105"/>
        <v>0</v>
      </c>
      <c r="AP74" s="287">
        <f t="shared" si="105"/>
        <v>0</v>
      </c>
      <c r="AQ74" s="287">
        <f t="shared" si="105"/>
        <v>0</v>
      </c>
      <c r="AR74" s="287">
        <f t="shared" si="105"/>
        <v>0</v>
      </c>
      <c r="AS74" s="287">
        <f t="shared" si="105"/>
        <v>0</v>
      </c>
      <c r="AT74" s="287">
        <f t="shared" si="105"/>
        <v>0</v>
      </c>
      <c r="AU74" s="287">
        <f t="shared" si="105"/>
        <v>0</v>
      </c>
      <c r="AV74" s="287">
        <f t="shared" si="105"/>
        <v>0</v>
      </c>
    </row>
    <row r="75" spans="1:48" ht="19.5" thickBot="1">
      <c r="A75" s="217" t="str">
        <f>Compute1!A75</f>
        <v>12.5.a</v>
      </c>
      <c r="B75" s="217">
        <f>'2_Maturité'!B75</f>
        <v>0</v>
      </c>
      <c r="C75" s="217" t="str">
        <f>'2_Maturité'!G75</f>
        <v>SEXP</v>
      </c>
      <c r="D75" s="207">
        <f>'2_Maturité'!H75</f>
        <v>0</v>
      </c>
      <c r="E75" s="207">
        <f>'2_Maturité'!I75</f>
        <v>0</v>
      </c>
      <c r="F75" s="218" t="str">
        <f t="shared" si="101"/>
        <v>0</v>
      </c>
      <c r="G75" s="697">
        <v>0</v>
      </c>
      <c r="H75" s="698">
        <v>0</v>
      </c>
      <c r="I75" s="698">
        <v>0</v>
      </c>
      <c r="J75" s="698">
        <v>0</v>
      </c>
      <c r="K75" s="698">
        <v>0</v>
      </c>
      <c r="L75" s="698">
        <v>0</v>
      </c>
      <c r="M75" s="698">
        <v>0</v>
      </c>
      <c r="N75" s="698">
        <v>0</v>
      </c>
      <c r="O75" s="698">
        <v>0</v>
      </c>
      <c r="P75" s="698">
        <v>0</v>
      </c>
      <c r="Q75" s="698">
        <v>0</v>
      </c>
      <c r="R75" s="698">
        <v>0</v>
      </c>
      <c r="S75" s="698">
        <v>0</v>
      </c>
      <c r="T75" s="699">
        <v>0</v>
      </c>
      <c r="U75" s="706">
        <f t="shared" ref="U75:AH81" si="106">G75*$D75</f>
        <v>0</v>
      </c>
      <c r="V75" s="545">
        <f t="shared" si="106"/>
        <v>0</v>
      </c>
      <c r="W75" s="545">
        <f t="shared" si="106"/>
        <v>0</v>
      </c>
      <c r="X75" s="545">
        <f t="shared" si="106"/>
        <v>0</v>
      </c>
      <c r="Y75" s="545">
        <f t="shared" si="106"/>
        <v>0</v>
      </c>
      <c r="Z75" s="545">
        <f t="shared" si="106"/>
        <v>0</v>
      </c>
      <c r="AA75" s="545">
        <f t="shared" si="106"/>
        <v>0</v>
      </c>
      <c r="AB75" s="545">
        <f t="shared" si="106"/>
        <v>0</v>
      </c>
      <c r="AC75" s="545">
        <f t="shared" si="106"/>
        <v>0</v>
      </c>
      <c r="AD75" s="545">
        <f t="shared" si="106"/>
        <v>0</v>
      </c>
      <c r="AE75" s="545">
        <f t="shared" si="106"/>
        <v>0</v>
      </c>
      <c r="AF75" s="545">
        <f t="shared" si="106"/>
        <v>0</v>
      </c>
      <c r="AG75" s="545">
        <f t="shared" si="106"/>
        <v>0</v>
      </c>
      <c r="AH75" s="545">
        <f t="shared" si="106"/>
        <v>0</v>
      </c>
      <c r="AI75" s="546">
        <f t="shared" ref="AI75:AI85" si="107">U75*$F75</f>
        <v>0</v>
      </c>
      <c r="AJ75" s="287">
        <f t="shared" ref="AJ75:AJ85" si="108">V75*$F75</f>
        <v>0</v>
      </c>
      <c r="AK75" s="287">
        <f t="shared" ref="AK75:AK85" si="109">W75*$F75</f>
        <v>0</v>
      </c>
      <c r="AL75" s="287">
        <f t="shared" ref="AL75:AL85" si="110">X75*$F75</f>
        <v>0</v>
      </c>
      <c r="AM75" s="287">
        <f t="shared" ref="AM75:AV81" si="111">Y75*$F75</f>
        <v>0</v>
      </c>
      <c r="AN75" s="287">
        <f t="shared" si="111"/>
        <v>0</v>
      </c>
      <c r="AO75" s="287">
        <f t="shared" si="111"/>
        <v>0</v>
      </c>
      <c r="AP75" s="287">
        <f t="shared" si="111"/>
        <v>0</v>
      </c>
      <c r="AQ75" s="287">
        <f t="shared" si="111"/>
        <v>0</v>
      </c>
      <c r="AR75" s="287">
        <f t="shared" si="111"/>
        <v>0</v>
      </c>
      <c r="AS75" s="287">
        <f t="shared" si="111"/>
        <v>0</v>
      </c>
      <c r="AT75" s="287">
        <f t="shared" si="111"/>
        <v>0</v>
      </c>
      <c r="AU75" s="287">
        <f t="shared" si="111"/>
        <v>0</v>
      </c>
      <c r="AV75" s="287">
        <f t="shared" si="111"/>
        <v>0</v>
      </c>
    </row>
    <row r="76" spans="1:48" ht="19.5" thickBot="1">
      <c r="A76" s="217" t="str">
        <f>Compute1!A76</f>
        <v>12.5.b</v>
      </c>
      <c r="B76" s="217">
        <f>'2_Maturité'!B76</f>
        <v>0</v>
      </c>
      <c r="C76" s="217" t="str">
        <f>'2_Maturité'!G76</f>
        <v>SEXP</v>
      </c>
      <c r="D76" s="207">
        <f>'2_Maturité'!H76</f>
        <v>0</v>
      </c>
      <c r="E76" s="207">
        <f>'2_Maturité'!I76</f>
        <v>0</v>
      </c>
      <c r="F76" s="218" t="str">
        <f t="shared" si="101"/>
        <v>0</v>
      </c>
      <c r="G76" s="697">
        <v>0</v>
      </c>
      <c r="H76" s="698">
        <v>0</v>
      </c>
      <c r="I76" s="698">
        <v>0</v>
      </c>
      <c r="J76" s="698">
        <v>0</v>
      </c>
      <c r="K76" s="698">
        <v>0</v>
      </c>
      <c r="L76" s="698">
        <v>0</v>
      </c>
      <c r="M76" s="698">
        <v>0</v>
      </c>
      <c r="N76" s="698">
        <v>0</v>
      </c>
      <c r="O76" s="698">
        <v>0</v>
      </c>
      <c r="P76" s="698">
        <v>0</v>
      </c>
      <c r="Q76" s="698">
        <v>0</v>
      </c>
      <c r="R76" s="698">
        <v>0</v>
      </c>
      <c r="S76" s="698">
        <v>0</v>
      </c>
      <c r="T76" s="699">
        <v>0</v>
      </c>
      <c r="U76" s="706">
        <f t="shared" si="106"/>
        <v>0</v>
      </c>
      <c r="V76" s="545">
        <f t="shared" si="106"/>
        <v>0</v>
      </c>
      <c r="W76" s="545">
        <f t="shared" si="106"/>
        <v>0</v>
      </c>
      <c r="X76" s="545">
        <f t="shared" si="106"/>
        <v>0</v>
      </c>
      <c r="Y76" s="545">
        <f t="shared" si="106"/>
        <v>0</v>
      </c>
      <c r="Z76" s="545">
        <f t="shared" si="106"/>
        <v>0</v>
      </c>
      <c r="AA76" s="545">
        <f t="shared" si="106"/>
        <v>0</v>
      </c>
      <c r="AB76" s="545">
        <f t="shared" si="106"/>
        <v>0</v>
      </c>
      <c r="AC76" s="545">
        <f t="shared" si="106"/>
        <v>0</v>
      </c>
      <c r="AD76" s="545">
        <f t="shared" si="106"/>
        <v>0</v>
      </c>
      <c r="AE76" s="545">
        <f t="shared" si="106"/>
        <v>0</v>
      </c>
      <c r="AF76" s="545">
        <f t="shared" si="106"/>
        <v>0</v>
      </c>
      <c r="AG76" s="545">
        <f t="shared" si="106"/>
        <v>0</v>
      </c>
      <c r="AH76" s="545">
        <f t="shared" si="106"/>
        <v>0</v>
      </c>
      <c r="AI76" s="546">
        <f t="shared" si="107"/>
        <v>0</v>
      </c>
      <c r="AJ76" s="287">
        <f t="shared" si="108"/>
        <v>0</v>
      </c>
      <c r="AK76" s="287">
        <f t="shared" si="109"/>
        <v>0</v>
      </c>
      <c r="AL76" s="287">
        <f t="shared" si="110"/>
        <v>0</v>
      </c>
      <c r="AM76" s="287">
        <f t="shared" si="111"/>
        <v>0</v>
      </c>
      <c r="AN76" s="287">
        <f t="shared" si="111"/>
        <v>0</v>
      </c>
      <c r="AO76" s="287">
        <f t="shared" si="111"/>
        <v>0</v>
      </c>
      <c r="AP76" s="287">
        <f t="shared" si="111"/>
        <v>0</v>
      </c>
      <c r="AQ76" s="287">
        <f t="shared" si="111"/>
        <v>0</v>
      </c>
      <c r="AR76" s="287">
        <f t="shared" si="111"/>
        <v>0</v>
      </c>
      <c r="AS76" s="287">
        <f t="shared" si="111"/>
        <v>0</v>
      </c>
      <c r="AT76" s="287">
        <f t="shared" si="111"/>
        <v>0</v>
      </c>
      <c r="AU76" s="287">
        <f t="shared" si="111"/>
        <v>0</v>
      </c>
      <c r="AV76" s="287">
        <f t="shared" si="111"/>
        <v>0</v>
      </c>
    </row>
    <row r="77" spans="1:48" ht="19.5" thickBot="1">
      <c r="A77" s="217" t="str">
        <f>Compute1!A77</f>
        <v>12.6</v>
      </c>
      <c r="B77" s="217" t="str">
        <f>'2_Maturité'!B77</f>
        <v>Journalisation et surveillance</v>
      </c>
      <c r="C77" s="217" t="str">
        <f>'2_Maturité'!G77</f>
        <v>SEXP</v>
      </c>
      <c r="D77" s="207">
        <f>'2_Maturité'!H77</f>
        <v>1</v>
      </c>
      <c r="E77" s="207" t="str">
        <f>'2_Maturité'!I77</f>
        <v>1: Initial</v>
      </c>
      <c r="F77" s="218" t="str">
        <f t="shared" si="101"/>
        <v>1</v>
      </c>
      <c r="G77" s="697">
        <v>0</v>
      </c>
      <c r="H77" s="698">
        <v>0</v>
      </c>
      <c r="I77" s="698">
        <v>0</v>
      </c>
      <c r="J77" s="698">
        <v>0</v>
      </c>
      <c r="K77" s="698">
        <v>0</v>
      </c>
      <c r="L77" s="698">
        <v>0</v>
      </c>
      <c r="M77" s="698">
        <v>0</v>
      </c>
      <c r="N77" s="698">
        <v>1</v>
      </c>
      <c r="O77" s="698">
        <v>0</v>
      </c>
      <c r="P77" s="698">
        <v>0</v>
      </c>
      <c r="Q77" s="698">
        <v>0</v>
      </c>
      <c r="R77" s="698">
        <v>0</v>
      </c>
      <c r="S77" s="698">
        <v>0</v>
      </c>
      <c r="T77" s="699">
        <v>0</v>
      </c>
      <c r="U77" s="706">
        <f t="shared" si="106"/>
        <v>0</v>
      </c>
      <c r="V77" s="545">
        <f t="shared" si="106"/>
        <v>0</v>
      </c>
      <c r="W77" s="545">
        <f t="shared" si="106"/>
        <v>0</v>
      </c>
      <c r="X77" s="545">
        <f t="shared" si="106"/>
        <v>0</v>
      </c>
      <c r="Y77" s="545">
        <f t="shared" si="106"/>
        <v>0</v>
      </c>
      <c r="Z77" s="545">
        <f t="shared" si="106"/>
        <v>0</v>
      </c>
      <c r="AA77" s="545">
        <f t="shared" si="106"/>
        <v>0</v>
      </c>
      <c r="AB77" s="545">
        <f t="shared" si="106"/>
        <v>1</v>
      </c>
      <c r="AC77" s="545">
        <f t="shared" si="106"/>
        <v>0</v>
      </c>
      <c r="AD77" s="545">
        <f t="shared" si="106"/>
        <v>0</v>
      </c>
      <c r="AE77" s="545">
        <f t="shared" si="106"/>
        <v>0</v>
      </c>
      <c r="AF77" s="545">
        <f t="shared" si="106"/>
        <v>0</v>
      </c>
      <c r="AG77" s="545">
        <f t="shared" si="106"/>
        <v>0</v>
      </c>
      <c r="AH77" s="545">
        <f t="shared" si="106"/>
        <v>0</v>
      </c>
      <c r="AI77" s="546">
        <f t="shared" si="107"/>
        <v>0</v>
      </c>
      <c r="AJ77" s="287">
        <f t="shared" si="108"/>
        <v>0</v>
      </c>
      <c r="AK77" s="287">
        <f t="shared" si="109"/>
        <v>0</v>
      </c>
      <c r="AL77" s="287">
        <f t="shared" si="110"/>
        <v>0</v>
      </c>
      <c r="AM77" s="287">
        <f t="shared" si="111"/>
        <v>0</v>
      </c>
      <c r="AN77" s="287">
        <f t="shared" si="111"/>
        <v>0</v>
      </c>
      <c r="AO77" s="287">
        <f t="shared" si="111"/>
        <v>0</v>
      </c>
      <c r="AP77" s="287">
        <f t="shared" si="111"/>
        <v>1</v>
      </c>
      <c r="AQ77" s="287">
        <f t="shared" si="111"/>
        <v>0</v>
      </c>
      <c r="AR77" s="287">
        <f t="shared" si="111"/>
        <v>0</v>
      </c>
      <c r="AS77" s="287">
        <f t="shared" si="111"/>
        <v>0</v>
      </c>
      <c r="AT77" s="287">
        <f t="shared" si="111"/>
        <v>0</v>
      </c>
      <c r="AU77" s="287">
        <f t="shared" si="111"/>
        <v>0</v>
      </c>
      <c r="AV77" s="287">
        <f t="shared" si="111"/>
        <v>0</v>
      </c>
    </row>
    <row r="78" spans="1:48" ht="19.5" thickBot="1">
      <c r="A78" s="217" t="str">
        <f>Compute1!A78</f>
        <v>12.6.a</v>
      </c>
      <c r="B78" s="217">
        <f>'2_Maturité'!B78</f>
        <v>0</v>
      </c>
      <c r="C78" s="217" t="str">
        <f>'2_Maturité'!G78</f>
        <v>SEXP</v>
      </c>
      <c r="D78" s="207">
        <f>'2_Maturité'!H78</f>
        <v>0</v>
      </c>
      <c r="E78" s="207">
        <f>'2_Maturité'!I78</f>
        <v>0</v>
      </c>
      <c r="F78" s="218" t="str">
        <f t="shared" si="101"/>
        <v>0</v>
      </c>
      <c r="G78" s="697">
        <v>0</v>
      </c>
      <c r="H78" s="698">
        <v>0</v>
      </c>
      <c r="I78" s="698">
        <v>0</v>
      </c>
      <c r="J78" s="698">
        <v>0</v>
      </c>
      <c r="K78" s="698">
        <v>0</v>
      </c>
      <c r="L78" s="698">
        <v>0</v>
      </c>
      <c r="M78" s="698">
        <v>0</v>
      </c>
      <c r="N78" s="698">
        <v>0</v>
      </c>
      <c r="O78" s="698">
        <v>0</v>
      </c>
      <c r="P78" s="698">
        <v>0</v>
      </c>
      <c r="Q78" s="698">
        <v>0</v>
      </c>
      <c r="R78" s="698">
        <v>0</v>
      </c>
      <c r="S78" s="698">
        <v>0</v>
      </c>
      <c r="T78" s="699">
        <v>0</v>
      </c>
      <c r="U78" s="706">
        <f t="shared" si="106"/>
        <v>0</v>
      </c>
      <c r="V78" s="545">
        <f t="shared" si="106"/>
        <v>0</v>
      </c>
      <c r="W78" s="545">
        <f t="shared" si="106"/>
        <v>0</v>
      </c>
      <c r="X78" s="545">
        <f t="shared" si="106"/>
        <v>0</v>
      </c>
      <c r="Y78" s="545">
        <f t="shared" si="106"/>
        <v>0</v>
      </c>
      <c r="Z78" s="545">
        <f t="shared" si="106"/>
        <v>0</v>
      </c>
      <c r="AA78" s="545">
        <f t="shared" si="106"/>
        <v>0</v>
      </c>
      <c r="AB78" s="545">
        <f t="shared" si="106"/>
        <v>0</v>
      </c>
      <c r="AC78" s="545">
        <f t="shared" si="106"/>
        <v>0</v>
      </c>
      <c r="AD78" s="545">
        <f t="shared" si="106"/>
        <v>0</v>
      </c>
      <c r="AE78" s="545">
        <f t="shared" si="106"/>
        <v>0</v>
      </c>
      <c r="AF78" s="545">
        <f t="shared" si="106"/>
        <v>0</v>
      </c>
      <c r="AG78" s="545">
        <f t="shared" si="106"/>
        <v>0</v>
      </c>
      <c r="AH78" s="545">
        <f t="shared" si="106"/>
        <v>0</v>
      </c>
      <c r="AI78" s="546">
        <f t="shared" si="107"/>
        <v>0</v>
      </c>
      <c r="AJ78" s="287">
        <f t="shared" si="108"/>
        <v>0</v>
      </c>
      <c r="AK78" s="287">
        <f t="shared" si="109"/>
        <v>0</v>
      </c>
      <c r="AL78" s="287">
        <f t="shared" si="110"/>
        <v>0</v>
      </c>
      <c r="AM78" s="287">
        <f t="shared" si="111"/>
        <v>0</v>
      </c>
      <c r="AN78" s="287">
        <f t="shared" si="111"/>
        <v>0</v>
      </c>
      <c r="AO78" s="287">
        <f t="shared" si="111"/>
        <v>0</v>
      </c>
      <c r="AP78" s="287">
        <f t="shared" si="111"/>
        <v>0</v>
      </c>
      <c r="AQ78" s="287">
        <f t="shared" si="111"/>
        <v>0</v>
      </c>
      <c r="AR78" s="287">
        <f t="shared" si="111"/>
        <v>0</v>
      </c>
      <c r="AS78" s="287">
        <f t="shared" si="111"/>
        <v>0</v>
      </c>
      <c r="AT78" s="287">
        <f t="shared" si="111"/>
        <v>0</v>
      </c>
      <c r="AU78" s="287">
        <f t="shared" si="111"/>
        <v>0</v>
      </c>
      <c r="AV78" s="287">
        <f t="shared" si="111"/>
        <v>0</v>
      </c>
    </row>
    <row r="79" spans="1:48" ht="19.5" thickBot="1">
      <c r="A79" s="217" t="str">
        <f>Compute1!A79</f>
        <v>12.6.b</v>
      </c>
      <c r="B79" s="217">
        <f>'2_Maturité'!B79</f>
        <v>0</v>
      </c>
      <c r="C79" s="217" t="str">
        <f>'2_Maturité'!G79</f>
        <v>SEXP</v>
      </c>
      <c r="D79" s="207">
        <f>'2_Maturité'!H79</f>
        <v>0</v>
      </c>
      <c r="E79" s="207">
        <f>'2_Maturité'!I79</f>
        <v>0</v>
      </c>
      <c r="F79" s="218" t="str">
        <f t="shared" si="101"/>
        <v>0</v>
      </c>
      <c r="G79" s="697">
        <v>0</v>
      </c>
      <c r="H79" s="698">
        <v>0</v>
      </c>
      <c r="I79" s="698">
        <v>0</v>
      </c>
      <c r="J79" s="698">
        <v>0</v>
      </c>
      <c r="K79" s="698">
        <v>0</v>
      </c>
      <c r="L79" s="698">
        <v>0</v>
      </c>
      <c r="M79" s="698">
        <v>0</v>
      </c>
      <c r="N79" s="698">
        <v>0</v>
      </c>
      <c r="O79" s="698">
        <v>0</v>
      </c>
      <c r="P79" s="698">
        <v>0</v>
      </c>
      <c r="Q79" s="698">
        <v>0</v>
      </c>
      <c r="R79" s="698">
        <v>0</v>
      </c>
      <c r="S79" s="698">
        <v>0</v>
      </c>
      <c r="T79" s="699">
        <v>0</v>
      </c>
      <c r="U79" s="706">
        <f t="shared" si="106"/>
        <v>0</v>
      </c>
      <c r="V79" s="545">
        <f t="shared" si="106"/>
        <v>0</v>
      </c>
      <c r="W79" s="545">
        <f t="shared" si="106"/>
        <v>0</v>
      </c>
      <c r="X79" s="545">
        <f t="shared" si="106"/>
        <v>0</v>
      </c>
      <c r="Y79" s="545">
        <f t="shared" si="106"/>
        <v>0</v>
      </c>
      <c r="Z79" s="545">
        <f t="shared" si="106"/>
        <v>0</v>
      </c>
      <c r="AA79" s="545">
        <f t="shared" si="106"/>
        <v>0</v>
      </c>
      <c r="AB79" s="545">
        <f t="shared" si="106"/>
        <v>0</v>
      </c>
      <c r="AC79" s="545">
        <f t="shared" si="106"/>
        <v>0</v>
      </c>
      <c r="AD79" s="545">
        <f t="shared" si="106"/>
        <v>0</v>
      </c>
      <c r="AE79" s="545">
        <f t="shared" si="106"/>
        <v>0</v>
      </c>
      <c r="AF79" s="545">
        <f t="shared" si="106"/>
        <v>0</v>
      </c>
      <c r="AG79" s="545">
        <f t="shared" si="106"/>
        <v>0</v>
      </c>
      <c r="AH79" s="545">
        <f t="shared" si="106"/>
        <v>0</v>
      </c>
      <c r="AI79" s="546">
        <f t="shared" si="107"/>
        <v>0</v>
      </c>
      <c r="AJ79" s="287">
        <f t="shared" si="108"/>
        <v>0</v>
      </c>
      <c r="AK79" s="287">
        <f t="shared" si="109"/>
        <v>0</v>
      </c>
      <c r="AL79" s="287">
        <f t="shared" si="110"/>
        <v>0</v>
      </c>
      <c r="AM79" s="287">
        <f t="shared" si="111"/>
        <v>0</v>
      </c>
      <c r="AN79" s="287">
        <f t="shared" si="111"/>
        <v>0</v>
      </c>
      <c r="AO79" s="287">
        <f t="shared" si="111"/>
        <v>0</v>
      </c>
      <c r="AP79" s="287">
        <f t="shared" si="111"/>
        <v>0</v>
      </c>
      <c r="AQ79" s="287">
        <f t="shared" si="111"/>
        <v>0</v>
      </c>
      <c r="AR79" s="287">
        <f t="shared" si="111"/>
        <v>0</v>
      </c>
      <c r="AS79" s="287">
        <f t="shared" si="111"/>
        <v>0</v>
      </c>
      <c r="AT79" s="287">
        <f t="shared" si="111"/>
        <v>0</v>
      </c>
      <c r="AU79" s="287">
        <f t="shared" si="111"/>
        <v>0</v>
      </c>
      <c r="AV79" s="287">
        <f t="shared" si="111"/>
        <v>0</v>
      </c>
    </row>
    <row r="80" spans="1:48" ht="19.5" thickBot="1">
      <c r="A80" s="217" t="str">
        <f>Compute1!A80</f>
        <v>12.6.c</v>
      </c>
      <c r="B80" s="217">
        <f>'2_Maturité'!B80</f>
        <v>0</v>
      </c>
      <c r="C80" s="217" t="str">
        <f>'2_Maturité'!G80</f>
        <v>SEXP</v>
      </c>
      <c r="D80" s="207">
        <f>'2_Maturité'!H80</f>
        <v>0</v>
      </c>
      <c r="E80" s="207">
        <f>'2_Maturité'!I80</f>
        <v>0</v>
      </c>
      <c r="F80" s="218" t="str">
        <f t="shared" si="101"/>
        <v>0</v>
      </c>
      <c r="G80" s="697">
        <v>0</v>
      </c>
      <c r="H80" s="698">
        <v>0</v>
      </c>
      <c r="I80" s="698">
        <v>0</v>
      </c>
      <c r="J80" s="698">
        <v>0</v>
      </c>
      <c r="K80" s="698">
        <v>0</v>
      </c>
      <c r="L80" s="698">
        <v>0</v>
      </c>
      <c r="M80" s="698">
        <v>0</v>
      </c>
      <c r="N80" s="698">
        <v>0</v>
      </c>
      <c r="O80" s="698">
        <v>0</v>
      </c>
      <c r="P80" s="698">
        <v>0</v>
      </c>
      <c r="Q80" s="698">
        <v>0</v>
      </c>
      <c r="R80" s="698">
        <v>0</v>
      </c>
      <c r="S80" s="698">
        <v>0</v>
      </c>
      <c r="T80" s="699">
        <v>0</v>
      </c>
      <c r="U80" s="706">
        <f t="shared" si="106"/>
        <v>0</v>
      </c>
      <c r="V80" s="545">
        <f t="shared" si="106"/>
        <v>0</v>
      </c>
      <c r="W80" s="545">
        <f t="shared" si="106"/>
        <v>0</v>
      </c>
      <c r="X80" s="545">
        <f t="shared" si="106"/>
        <v>0</v>
      </c>
      <c r="Y80" s="545">
        <f t="shared" si="106"/>
        <v>0</v>
      </c>
      <c r="Z80" s="545">
        <f t="shared" si="106"/>
        <v>0</v>
      </c>
      <c r="AA80" s="545">
        <f t="shared" si="106"/>
        <v>0</v>
      </c>
      <c r="AB80" s="545">
        <f t="shared" si="106"/>
        <v>0</v>
      </c>
      <c r="AC80" s="545">
        <f t="shared" si="106"/>
        <v>0</v>
      </c>
      <c r="AD80" s="545">
        <f t="shared" si="106"/>
        <v>0</v>
      </c>
      <c r="AE80" s="545">
        <f t="shared" si="106"/>
        <v>0</v>
      </c>
      <c r="AF80" s="545">
        <f t="shared" si="106"/>
        <v>0</v>
      </c>
      <c r="AG80" s="545">
        <f t="shared" si="106"/>
        <v>0</v>
      </c>
      <c r="AH80" s="545">
        <f t="shared" si="106"/>
        <v>0</v>
      </c>
      <c r="AI80" s="546">
        <f t="shared" si="107"/>
        <v>0</v>
      </c>
      <c r="AJ80" s="287">
        <f t="shared" si="108"/>
        <v>0</v>
      </c>
      <c r="AK80" s="287">
        <f t="shared" si="109"/>
        <v>0</v>
      </c>
      <c r="AL80" s="287">
        <f t="shared" si="110"/>
        <v>0</v>
      </c>
      <c r="AM80" s="287">
        <f t="shared" si="111"/>
        <v>0</v>
      </c>
      <c r="AN80" s="287">
        <f t="shared" si="111"/>
        <v>0</v>
      </c>
      <c r="AO80" s="287">
        <f t="shared" si="111"/>
        <v>0</v>
      </c>
      <c r="AP80" s="287">
        <f t="shared" si="111"/>
        <v>0</v>
      </c>
      <c r="AQ80" s="287">
        <f t="shared" si="111"/>
        <v>0</v>
      </c>
      <c r="AR80" s="287">
        <f t="shared" si="111"/>
        <v>0</v>
      </c>
      <c r="AS80" s="287">
        <f t="shared" si="111"/>
        <v>0</v>
      </c>
      <c r="AT80" s="287">
        <f t="shared" si="111"/>
        <v>0</v>
      </c>
      <c r="AU80" s="287">
        <f t="shared" si="111"/>
        <v>0</v>
      </c>
      <c r="AV80" s="287">
        <f t="shared" si="111"/>
        <v>0</v>
      </c>
    </row>
    <row r="81" spans="1:48" ht="19.5" thickBot="1">
      <c r="A81" s="217" t="str">
        <f>Compute1!A81</f>
        <v>12.6.d</v>
      </c>
      <c r="B81" s="217">
        <f>'2_Maturité'!B81</f>
        <v>0</v>
      </c>
      <c r="C81" s="217" t="str">
        <f>'2_Maturité'!G81</f>
        <v>SEXP</v>
      </c>
      <c r="D81" s="207">
        <f>'2_Maturité'!H81</f>
        <v>0</v>
      </c>
      <c r="E81" s="207">
        <f>'2_Maturité'!I81</f>
        <v>0</v>
      </c>
      <c r="F81" s="218" t="str">
        <f t="shared" si="101"/>
        <v>0</v>
      </c>
      <c r="G81" s="697">
        <v>0</v>
      </c>
      <c r="H81" s="698">
        <v>0</v>
      </c>
      <c r="I81" s="698">
        <v>0</v>
      </c>
      <c r="J81" s="698">
        <v>0</v>
      </c>
      <c r="K81" s="698">
        <v>0</v>
      </c>
      <c r="L81" s="698">
        <v>0</v>
      </c>
      <c r="M81" s="698">
        <v>0</v>
      </c>
      <c r="N81" s="698">
        <v>0</v>
      </c>
      <c r="O81" s="698">
        <v>0</v>
      </c>
      <c r="P81" s="698">
        <v>0</v>
      </c>
      <c r="Q81" s="698">
        <v>0</v>
      </c>
      <c r="R81" s="698">
        <v>0</v>
      </c>
      <c r="S81" s="698">
        <v>0</v>
      </c>
      <c r="T81" s="699">
        <v>0</v>
      </c>
      <c r="U81" s="706">
        <f t="shared" si="106"/>
        <v>0</v>
      </c>
      <c r="V81" s="545">
        <f t="shared" si="106"/>
        <v>0</v>
      </c>
      <c r="W81" s="545">
        <f t="shared" si="106"/>
        <v>0</v>
      </c>
      <c r="X81" s="545">
        <f t="shared" si="106"/>
        <v>0</v>
      </c>
      <c r="Y81" s="545">
        <f t="shared" si="106"/>
        <v>0</v>
      </c>
      <c r="Z81" s="545">
        <f t="shared" si="106"/>
        <v>0</v>
      </c>
      <c r="AA81" s="545">
        <f t="shared" si="106"/>
        <v>0</v>
      </c>
      <c r="AB81" s="545">
        <f t="shared" si="106"/>
        <v>0</v>
      </c>
      <c r="AC81" s="545">
        <f t="shared" si="106"/>
        <v>0</v>
      </c>
      <c r="AD81" s="545">
        <f t="shared" si="106"/>
        <v>0</v>
      </c>
      <c r="AE81" s="545">
        <f t="shared" si="106"/>
        <v>0</v>
      </c>
      <c r="AF81" s="545">
        <f t="shared" si="106"/>
        <v>0</v>
      </c>
      <c r="AG81" s="545">
        <f t="shared" si="106"/>
        <v>0</v>
      </c>
      <c r="AH81" s="545">
        <f t="shared" si="106"/>
        <v>0</v>
      </c>
      <c r="AI81" s="546">
        <f t="shared" si="107"/>
        <v>0</v>
      </c>
      <c r="AJ81" s="287">
        <f t="shared" si="108"/>
        <v>0</v>
      </c>
      <c r="AK81" s="287">
        <f t="shared" si="109"/>
        <v>0</v>
      </c>
      <c r="AL81" s="287">
        <f t="shared" si="110"/>
        <v>0</v>
      </c>
      <c r="AM81" s="287">
        <f t="shared" si="111"/>
        <v>0</v>
      </c>
      <c r="AN81" s="287">
        <f t="shared" si="111"/>
        <v>0</v>
      </c>
      <c r="AO81" s="287">
        <f t="shared" si="111"/>
        <v>0</v>
      </c>
      <c r="AP81" s="287">
        <f t="shared" si="111"/>
        <v>0</v>
      </c>
      <c r="AQ81" s="287">
        <f t="shared" si="111"/>
        <v>0</v>
      </c>
      <c r="AR81" s="287">
        <f t="shared" si="111"/>
        <v>0</v>
      </c>
      <c r="AS81" s="287">
        <f t="shared" si="111"/>
        <v>0</v>
      </c>
      <c r="AT81" s="287">
        <f t="shared" si="111"/>
        <v>0</v>
      </c>
      <c r="AU81" s="287">
        <f t="shared" si="111"/>
        <v>0</v>
      </c>
      <c r="AV81" s="287">
        <f t="shared" si="111"/>
        <v>0</v>
      </c>
    </row>
    <row r="82" spans="1:48" ht="19.5" thickBot="1">
      <c r="A82" s="217" t="str">
        <f>Compute1!A82</f>
        <v>12.7</v>
      </c>
      <c r="B82" s="217" t="str">
        <f>'2_Maturité'!B82</f>
        <v>Maîtrise des logiciels</v>
      </c>
      <c r="C82" s="217" t="str">
        <f>'2_Maturité'!G82</f>
        <v>SEXP</v>
      </c>
      <c r="D82" s="207">
        <f>'2_Maturité'!H82</f>
        <v>1</v>
      </c>
      <c r="E82" s="207" t="str">
        <f>'2_Maturité'!I82</f>
        <v>3: Défini</v>
      </c>
      <c r="F82" s="218" t="str">
        <f t="shared" si="101"/>
        <v>3</v>
      </c>
      <c r="G82" s="697">
        <v>0</v>
      </c>
      <c r="H82" s="698">
        <v>0</v>
      </c>
      <c r="I82" s="698">
        <v>0</v>
      </c>
      <c r="J82" s="698">
        <v>0</v>
      </c>
      <c r="K82" s="698">
        <v>0</v>
      </c>
      <c r="L82" s="698">
        <v>0</v>
      </c>
      <c r="M82" s="698">
        <v>0</v>
      </c>
      <c r="N82" s="698">
        <v>1</v>
      </c>
      <c r="O82" s="698">
        <v>0</v>
      </c>
      <c r="P82" s="698">
        <v>0</v>
      </c>
      <c r="Q82" s="698">
        <v>0</v>
      </c>
      <c r="R82" s="698">
        <v>0</v>
      </c>
      <c r="S82" s="698">
        <v>0</v>
      </c>
      <c r="T82" s="699">
        <v>0</v>
      </c>
      <c r="U82" s="706">
        <f t="shared" ref="U82:AH84" si="112">G82*$D82</f>
        <v>0</v>
      </c>
      <c r="V82" s="545">
        <f t="shared" si="112"/>
        <v>0</v>
      </c>
      <c r="W82" s="545">
        <f t="shared" si="112"/>
        <v>0</v>
      </c>
      <c r="X82" s="545">
        <f t="shared" si="112"/>
        <v>0</v>
      </c>
      <c r="Y82" s="545">
        <f t="shared" si="112"/>
        <v>0</v>
      </c>
      <c r="Z82" s="545">
        <f t="shared" si="112"/>
        <v>0</v>
      </c>
      <c r="AA82" s="545">
        <f t="shared" si="112"/>
        <v>0</v>
      </c>
      <c r="AB82" s="545">
        <f t="shared" si="112"/>
        <v>1</v>
      </c>
      <c r="AC82" s="545">
        <f t="shared" si="112"/>
        <v>0</v>
      </c>
      <c r="AD82" s="545">
        <f t="shared" si="112"/>
        <v>0</v>
      </c>
      <c r="AE82" s="545">
        <f t="shared" si="112"/>
        <v>0</v>
      </c>
      <c r="AF82" s="545">
        <f t="shared" si="112"/>
        <v>0</v>
      </c>
      <c r="AG82" s="545">
        <f t="shared" si="112"/>
        <v>0</v>
      </c>
      <c r="AH82" s="545">
        <f t="shared" si="112"/>
        <v>0</v>
      </c>
      <c r="AI82" s="546">
        <f t="shared" si="107"/>
        <v>0</v>
      </c>
      <c r="AJ82" s="287">
        <f t="shared" si="108"/>
        <v>0</v>
      </c>
      <c r="AK82" s="287">
        <f t="shared" si="109"/>
        <v>0</v>
      </c>
      <c r="AL82" s="287">
        <f t="shared" si="110"/>
        <v>0</v>
      </c>
      <c r="AM82" s="287">
        <f t="shared" ref="AM82:AV84" si="113">Y82*$F82</f>
        <v>0</v>
      </c>
      <c r="AN82" s="287">
        <f t="shared" si="113"/>
        <v>0</v>
      </c>
      <c r="AO82" s="287">
        <f t="shared" si="113"/>
        <v>0</v>
      </c>
      <c r="AP82" s="287">
        <f t="shared" si="113"/>
        <v>3</v>
      </c>
      <c r="AQ82" s="287">
        <f t="shared" si="113"/>
        <v>0</v>
      </c>
      <c r="AR82" s="287">
        <f t="shared" si="113"/>
        <v>0</v>
      </c>
      <c r="AS82" s="287">
        <f t="shared" si="113"/>
        <v>0</v>
      </c>
      <c r="AT82" s="287">
        <f t="shared" si="113"/>
        <v>0</v>
      </c>
      <c r="AU82" s="287">
        <f t="shared" si="113"/>
        <v>0</v>
      </c>
      <c r="AV82" s="287">
        <f t="shared" si="113"/>
        <v>0</v>
      </c>
    </row>
    <row r="83" spans="1:48" ht="19.5" thickBot="1">
      <c r="A83" s="217" t="str">
        <f>Compute1!A83</f>
        <v>12.8</v>
      </c>
      <c r="B83" s="217" t="str">
        <f>'2_Maturité'!B83</f>
        <v>Gestion des vulnérabilités</v>
      </c>
      <c r="C83" s="217" t="str">
        <f>'2_Maturité'!G83</f>
        <v>SEXP</v>
      </c>
      <c r="D83" s="207">
        <f>'2_Maturité'!H83</f>
        <v>1</v>
      </c>
      <c r="E83" s="207" t="str">
        <f>'2_Maturité'!I83</f>
        <v>2: Reproductible</v>
      </c>
      <c r="F83" s="218" t="str">
        <f t="shared" si="101"/>
        <v>2</v>
      </c>
      <c r="G83" s="697">
        <v>0</v>
      </c>
      <c r="H83" s="698">
        <v>0</v>
      </c>
      <c r="I83" s="698">
        <v>0</v>
      </c>
      <c r="J83" s="698">
        <v>0</v>
      </c>
      <c r="K83" s="698">
        <v>0</v>
      </c>
      <c r="L83" s="698">
        <v>0</v>
      </c>
      <c r="M83" s="698">
        <v>0</v>
      </c>
      <c r="N83" s="698">
        <v>1</v>
      </c>
      <c r="O83" s="698">
        <v>0</v>
      </c>
      <c r="P83" s="698">
        <v>0</v>
      </c>
      <c r="Q83" s="698">
        <v>0</v>
      </c>
      <c r="R83" s="698">
        <v>0</v>
      </c>
      <c r="S83" s="698">
        <v>0</v>
      </c>
      <c r="T83" s="699">
        <v>0</v>
      </c>
      <c r="U83" s="706">
        <f t="shared" si="112"/>
        <v>0</v>
      </c>
      <c r="V83" s="545">
        <f t="shared" si="112"/>
        <v>0</v>
      </c>
      <c r="W83" s="545">
        <f t="shared" si="112"/>
        <v>0</v>
      </c>
      <c r="X83" s="545">
        <f t="shared" si="112"/>
        <v>0</v>
      </c>
      <c r="Y83" s="545">
        <f t="shared" si="112"/>
        <v>0</v>
      </c>
      <c r="Z83" s="545">
        <f t="shared" si="112"/>
        <v>0</v>
      </c>
      <c r="AA83" s="545">
        <f t="shared" si="112"/>
        <v>0</v>
      </c>
      <c r="AB83" s="545">
        <f t="shared" si="112"/>
        <v>1</v>
      </c>
      <c r="AC83" s="545">
        <f t="shared" si="112"/>
        <v>0</v>
      </c>
      <c r="AD83" s="545">
        <f t="shared" si="112"/>
        <v>0</v>
      </c>
      <c r="AE83" s="545">
        <f t="shared" si="112"/>
        <v>0</v>
      </c>
      <c r="AF83" s="545">
        <f t="shared" si="112"/>
        <v>0</v>
      </c>
      <c r="AG83" s="545">
        <f t="shared" si="112"/>
        <v>0</v>
      </c>
      <c r="AH83" s="545">
        <f t="shared" si="112"/>
        <v>0</v>
      </c>
      <c r="AI83" s="546">
        <f t="shared" si="107"/>
        <v>0</v>
      </c>
      <c r="AJ83" s="287">
        <f t="shared" si="108"/>
        <v>0</v>
      </c>
      <c r="AK83" s="287">
        <f t="shared" si="109"/>
        <v>0</v>
      </c>
      <c r="AL83" s="287">
        <f t="shared" si="110"/>
        <v>0</v>
      </c>
      <c r="AM83" s="287">
        <f t="shared" si="113"/>
        <v>0</v>
      </c>
      <c r="AN83" s="287">
        <f t="shared" si="113"/>
        <v>0</v>
      </c>
      <c r="AO83" s="287">
        <f t="shared" si="113"/>
        <v>0</v>
      </c>
      <c r="AP83" s="287">
        <f t="shared" si="113"/>
        <v>2</v>
      </c>
      <c r="AQ83" s="287">
        <f t="shared" si="113"/>
        <v>0</v>
      </c>
      <c r="AR83" s="287">
        <f t="shared" si="113"/>
        <v>0</v>
      </c>
      <c r="AS83" s="287">
        <f t="shared" si="113"/>
        <v>0</v>
      </c>
      <c r="AT83" s="287">
        <f t="shared" si="113"/>
        <v>0</v>
      </c>
      <c r="AU83" s="287">
        <f t="shared" si="113"/>
        <v>0</v>
      </c>
      <c r="AV83" s="287">
        <f t="shared" si="113"/>
        <v>0</v>
      </c>
    </row>
    <row r="84" spans="1:48" ht="19.5" thickBot="1">
      <c r="A84" s="217" t="str">
        <f>Compute1!A84</f>
        <v>12.9</v>
      </c>
      <c r="B84" s="217" t="str">
        <f>'2_Maturité'!B84</f>
        <v>Impact des activités d'audit de sécurité</v>
      </c>
      <c r="C84" s="217" t="str">
        <f>'2_Maturité'!G84</f>
        <v>SEXP</v>
      </c>
      <c r="D84" s="207">
        <f>'2_Maturité'!H84</f>
        <v>0</v>
      </c>
      <c r="E84" s="207" t="str">
        <f>'2_Maturité'!I84</f>
        <v>1: Initial</v>
      </c>
      <c r="F84" s="218" t="str">
        <f t="shared" si="101"/>
        <v>1</v>
      </c>
      <c r="G84" s="697">
        <v>0</v>
      </c>
      <c r="H84" s="698">
        <v>0</v>
      </c>
      <c r="I84" s="698">
        <v>0</v>
      </c>
      <c r="J84" s="698">
        <v>0</v>
      </c>
      <c r="K84" s="698">
        <v>0</v>
      </c>
      <c r="L84" s="698">
        <v>0</v>
      </c>
      <c r="M84" s="698">
        <v>0</v>
      </c>
      <c r="N84" s="698">
        <v>1</v>
      </c>
      <c r="O84" s="698">
        <v>0</v>
      </c>
      <c r="P84" s="698">
        <v>0</v>
      </c>
      <c r="Q84" s="698">
        <v>0</v>
      </c>
      <c r="R84" s="698">
        <v>0</v>
      </c>
      <c r="S84" s="698">
        <v>0</v>
      </c>
      <c r="T84" s="699">
        <v>0</v>
      </c>
      <c r="U84" s="706">
        <f t="shared" si="112"/>
        <v>0</v>
      </c>
      <c r="V84" s="545">
        <f t="shared" si="112"/>
        <v>0</v>
      </c>
      <c r="W84" s="545">
        <f t="shared" si="112"/>
        <v>0</v>
      </c>
      <c r="X84" s="545">
        <f t="shared" si="112"/>
        <v>0</v>
      </c>
      <c r="Y84" s="545">
        <f t="shared" si="112"/>
        <v>0</v>
      </c>
      <c r="Z84" s="545">
        <f t="shared" si="112"/>
        <v>0</v>
      </c>
      <c r="AA84" s="545">
        <f t="shared" si="112"/>
        <v>0</v>
      </c>
      <c r="AB84" s="545">
        <f t="shared" si="112"/>
        <v>0</v>
      </c>
      <c r="AC84" s="545">
        <f t="shared" si="112"/>
        <v>0</v>
      </c>
      <c r="AD84" s="545">
        <f t="shared" si="112"/>
        <v>0</v>
      </c>
      <c r="AE84" s="545">
        <f t="shared" si="112"/>
        <v>0</v>
      </c>
      <c r="AF84" s="545">
        <f t="shared" si="112"/>
        <v>0</v>
      </c>
      <c r="AG84" s="545">
        <f t="shared" si="112"/>
        <v>0</v>
      </c>
      <c r="AH84" s="545">
        <f t="shared" si="112"/>
        <v>0</v>
      </c>
      <c r="AI84" s="546">
        <f t="shared" si="107"/>
        <v>0</v>
      </c>
      <c r="AJ84" s="287">
        <f t="shared" si="108"/>
        <v>0</v>
      </c>
      <c r="AK84" s="287">
        <f t="shared" si="109"/>
        <v>0</v>
      </c>
      <c r="AL84" s="287">
        <f t="shared" si="110"/>
        <v>0</v>
      </c>
      <c r="AM84" s="287">
        <f t="shared" si="113"/>
        <v>0</v>
      </c>
      <c r="AN84" s="287">
        <f t="shared" si="113"/>
        <v>0</v>
      </c>
      <c r="AO84" s="287">
        <f t="shared" si="113"/>
        <v>0</v>
      </c>
      <c r="AP84" s="287">
        <f t="shared" si="113"/>
        <v>0</v>
      </c>
      <c r="AQ84" s="287">
        <f t="shared" si="113"/>
        <v>0</v>
      </c>
      <c r="AR84" s="287">
        <f t="shared" si="113"/>
        <v>0</v>
      </c>
      <c r="AS84" s="287">
        <f t="shared" si="113"/>
        <v>0</v>
      </c>
      <c r="AT84" s="287">
        <f t="shared" si="113"/>
        <v>0</v>
      </c>
      <c r="AU84" s="287">
        <f t="shared" si="113"/>
        <v>0</v>
      </c>
      <c r="AV84" s="287">
        <f t="shared" si="113"/>
        <v>0</v>
      </c>
    </row>
    <row r="85" spans="1:48" ht="19.5" thickBot="1">
      <c r="A85" s="217">
        <f>Compute1!A85</f>
        <v>13</v>
      </c>
      <c r="B85" s="217" t="str">
        <f>'2_Maturité'!B85</f>
        <v>SECURITE DES COMMUNICATIONS</v>
      </c>
      <c r="C85" s="217">
        <f>'2_Maturité'!G85</f>
        <v>0</v>
      </c>
      <c r="D85" s="207">
        <f>'2_Maturité'!H85</f>
        <v>0</v>
      </c>
      <c r="E85" s="207">
        <f>'2_Maturité'!I85</f>
        <v>0</v>
      </c>
      <c r="F85" s="218" t="str">
        <f t="shared" si="101"/>
        <v>0</v>
      </c>
      <c r="G85" s="697">
        <v>0</v>
      </c>
      <c r="H85" s="698">
        <v>0</v>
      </c>
      <c r="I85" s="698">
        <v>0</v>
      </c>
      <c r="J85" s="698">
        <v>0</v>
      </c>
      <c r="K85" s="698">
        <v>0</v>
      </c>
      <c r="L85" s="698">
        <v>0</v>
      </c>
      <c r="M85" s="698">
        <v>0</v>
      </c>
      <c r="N85" s="698">
        <v>0</v>
      </c>
      <c r="O85" s="698">
        <v>0</v>
      </c>
      <c r="P85" s="698">
        <v>0</v>
      </c>
      <c r="Q85" s="698">
        <v>0</v>
      </c>
      <c r="R85" s="698">
        <v>0</v>
      </c>
      <c r="S85" s="698">
        <v>0</v>
      </c>
      <c r="T85" s="699">
        <v>0</v>
      </c>
      <c r="U85" s="706">
        <f t="shared" ref="U85:AH85" si="114">G85*$D85</f>
        <v>0</v>
      </c>
      <c r="V85" s="545">
        <f t="shared" si="114"/>
        <v>0</v>
      </c>
      <c r="W85" s="545">
        <f t="shared" si="114"/>
        <v>0</v>
      </c>
      <c r="X85" s="545">
        <f t="shared" si="114"/>
        <v>0</v>
      </c>
      <c r="Y85" s="545">
        <f t="shared" si="114"/>
        <v>0</v>
      </c>
      <c r="Z85" s="545">
        <f t="shared" si="114"/>
        <v>0</v>
      </c>
      <c r="AA85" s="545">
        <f t="shared" si="114"/>
        <v>0</v>
      </c>
      <c r="AB85" s="545">
        <f t="shared" si="114"/>
        <v>0</v>
      </c>
      <c r="AC85" s="545">
        <f t="shared" si="114"/>
        <v>0</v>
      </c>
      <c r="AD85" s="545">
        <f t="shared" si="114"/>
        <v>0</v>
      </c>
      <c r="AE85" s="545">
        <f t="shared" si="114"/>
        <v>0</v>
      </c>
      <c r="AF85" s="545">
        <f t="shared" si="114"/>
        <v>0</v>
      </c>
      <c r="AG85" s="545">
        <f t="shared" si="114"/>
        <v>0</v>
      </c>
      <c r="AH85" s="545">
        <f t="shared" si="114"/>
        <v>0</v>
      </c>
      <c r="AI85" s="546">
        <f t="shared" si="107"/>
        <v>0</v>
      </c>
      <c r="AJ85" s="287">
        <f t="shared" si="108"/>
        <v>0</v>
      </c>
      <c r="AK85" s="287">
        <f t="shared" si="109"/>
        <v>0</v>
      </c>
      <c r="AL85" s="287">
        <f t="shared" si="110"/>
        <v>0</v>
      </c>
      <c r="AM85" s="287">
        <f t="shared" ref="AM85:AV85" si="115">Y85*$F85</f>
        <v>0</v>
      </c>
      <c r="AN85" s="287">
        <f t="shared" si="115"/>
        <v>0</v>
      </c>
      <c r="AO85" s="287">
        <f t="shared" si="115"/>
        <v>0</v>
      </c>
      <c r="AP85" s="287">
        <f t="shared" si="115"/>
        <v>0</v>
      </c>
      <c r="AQ85" s="287">
        <f t="shared" si="115"/>
        <v>0</v>
      </c>
      <c r="AR85" s="287">
        <f t="shared" si="115"/>
        <v>0</v>
      </c>
      <c r="AS85" s="287">
        <f t="shared" si="115"/>
        <v>0</v>
      </c>
      <c r="AT85" s="287">
        <f t="shared" si="115"/>
        <v>0</v>
      </c>
      <c r="AU85" s="287">
        <f t="shared" si="115"/>
        <v>0</v>
      </c>
      <c r="AV85" s="287">
        <f t="shared" si="115"/>
        <v>0</v>
      </c>
    </row>
    <row r="86" spans="1:48" ht="19.5" thickBot="1">
      <c r="A86" s="217" t="str">
        <f>Compute1!A86</f>
        <v>13.1</v>
      </c>
      <c r="B86" s="217" t="str">
        <f>'2_Maturité'!B86</f>
        <v xml:space="preserve">Gestion de la sécurité des réseaux </v>
      </c>
      <c r="C86" s="217" t="str">
        <f>'2_Maturité'!G86</f>
        <v>SRES</v>
      </c>
      <c r="D86" s="207">
        <f>'2_Maturité'!H86</f>
        <v>1</v>
      </c>
      <c r="E86" s="207" t="str">
        <f>'2_Maturité'!I86</f>
        <v>2: Reproductible</v>
      </c>
      <c r="F86" s="218" t="str">
        <f t="shared" si="101"/>
        <v>2</v>
      </c>
      <c r="G86" s="697">
        <v>0</v>
      </c>
      <c r="H86" s="698">
        <v>0</v>
      </c>
      <c r="I86" s="698">
        <v>0</v>
      </c>
      <c r="J86" s="698">
        <v>0</v>
      </c>
      <c r="K86" s="698">
        <v>0</v>
      </c>
      <c r="L86" s="698">
        <v>0</v>
      </c>
      <c r="M86" s="698">
        <v>0</v>
      </c>
      <c r="N86" s="698">
        <v>0</v>
      </c>
      <c r="O86" s="698">
        <v>1</v>
      </c>
      <c r="P86" s="698">
        <v>0</v>
      </c>
      <c r="Q86" s="698">
        <v>0</v>
      </c>
      <c r="R86" s="698">
        <v>0</v>
      </c>
      <c r="S86" s="698">
        <v>0</v>
      </c>
      <c r="T86" s="699">
        <v>0</v>
      </c>
      <c r="U86" s="706">
        <f t="shared" ref="U86:U91" si="116">G86*$D86</f>
        <v>0</v>
      </c>
      <c r="V86" s="545">
        <f t="shared" ref="V86:V91" si="117">H86*$D86</f>
        <v>0</v>
      </c>
      <c r="W86" s="545">
        <f t="shared" ref="W86:W91" si="118">I86*$D86</f>
        <v>0</v>
      </c>
      <c r="X86" s="545">
        <f t="shared" ref="X86:X91" si="119">J86*$D86</f>
        <v>0</v>
      </c>
      <c r="Y86" s="545">
        <f t="shared" ref="Y86:Y91" si="120">K86*$D86</f>
        <v>0</v>
      </c>
      <c r="Z86" s="545">
        <f t="shared" ref="Z86:Z91" si="121">L86*$D86</f>
        <v>0</v>
      </c>
      <c r="AA86" s="545">
        <f t="shared" ref="AA86:AA91" si="122">M86*$D86</f>
        <v>0</v>
      </c>
      <c r="AB86" s="545">
        <f t="shared" ref="AB86:AB91" si="123">N86*$D86</f>
        <v>0</v>
      </c>
      <c r="AC86" s="545">
        <f t="shared" ref="AC86:AC91" si="124">O86*$D86</f>
        <v>1</v>
      </c>
      <c r="AD86" s="545">
        <f t="shared" ref="AD86:AD91" si="125">P86*$D86</f>
        <v>0</v>
      </c>
      <c r="AE86" s="545">
        <f t="shared" ref="AE86:AE91" si="126">Q86*$D86</f>
        <v>0</v>
      </c>
      <c r="AF86" s="545">
        <f t="shared" ref="AF86:AF91" si="127">R86*$D86</f>
        <v>0</v>
      </c>
      <c r="AG86" s="545">
        <f t="shared" ref="AG86:AG91" si="128">S86*$D86</f>
        <v>0</v>
      </c>
      <c r="AH86" s="545">
        <f t="shared" ref="AH86:AH91" si="129">T86*$D86</f>
        <v>0</v>
      </c>
      <c r="AI86" s="546">
        <f t="shared" ref="AI86:AI91" si="130">U86*$F86</f>
        <v>0</v>
      </c>
      <c r="AJ86" s="287">
        <f t="shared" ref="AJ86:AJ91" si="131">V86*$F86</f>
        <v>0</v>
      </c>
      <c r="AK86" s="287">
        <f t="shared" ref="AK86:AK91" si="132">W86*$F86</f>
        <v>0</v>
      </c>
      <c r="AL86" s="287">
        <f t="shared" ref="AL86:AL91" si="133">X86*$F86</f>
        <v>0</v>
      </c>
      <c r="AM86" s="287">
        <f t="shared" ref="AM86:AM91" si="134">Y86*$F86</f>
        <v>0</v>
      </c>
      <c r="AN86" s="287">
        <f t="shared" ref="AN86:AN91" si="135">Z86*$F86</f>
        <v>0</v>
      </c>
      <c r="AO86" s="287">
        <f t="shared" ref="AO86:AO91" si="136">AA86*$F86</f>
        <v>0</v>
      </c>
      <c r="AP86" s="287">
        <f t="shared" ref="AP86:AP91" si="137">AB86*$F86</f>
        <v>0</v>
      </c>
      <c r="AQ86" s="287">
        <f t="shared" ref="AQ86:AQ91" si="138">AC86*$F86</f>
        <v>2</v>
      </c>
      <c r="AR86" s="287">
        <f t="shared" ref="AR86:AR91" si="139">AD86*$F86</f>
        <v>0</v>
      </c>
      <c r="AS86" s="287">
        <f t="shared" ref="AS86:AS91" si="140">AE86*$F86</f>
        <v>0</v>
      </c>
      <c r="AT86" s="287">
        <f t="shared" ref="AT86:AT91" si="141">AF86*$F86</f>
        <v>0</v>
      </c>
      <c r="AU86" s="287">
        <f t="shared" ref="AU86:AU91" si="142">AG86*$F86</f>
        <v>0</v>
      </c>
      <c r="AV86" s="287">
        <f t="shared" ref="AV86:AV91" si="143">AH86*$F86</f>
        <v>0</v>
      </c>
    </row>
    <row r="87" spans="1:48" ht="19.5" thickBot="1">
      <c r="A87" s="217" t="str">
        <f>Compute1!A87</f>
        <v>13.1.a</v>
      </c>
      <c r="B87" s="217" t="str">
        <f>'2_Maturité'!B87</f>
        <v xml:space="preserve">Cartographie des flux </v>
      </c>
      <c r="C87" s="217" t="str">
        <f>'2_Maturité'!G87</f>
        <v>SRES</v>
      </c>
      <c r="D87" s="207">
        <f>'2_Maturité'!H87</f>
        <v>0</v>
      </c>
      <c r="E87" s="207">
        <f>'2_Maturité'!I87</f>
        <v>0</v>
      </c>
      <c r="F87" s="218" t="str">
        <f t="shared" si="101"/>
        <v>0</v>
      </c>
      <c r="G87" s="697">
        <v>0</v>
      </c>
      <c r="H87" s="698">
        <v>0</v>
      </c>
      <c r="I87" s="698">
        <v>0</v>
      </c>
      <c r="J87" s="698">
        <v>0</v>
      </c>
      <c r="K87" s="698">
        <v>0</v>
      </c>
      <c r="L87" s="698">
        <v>0</v>
      </c>
      <c r="M87" s="698">
        <v>0</v>
      </c>
      <c r="N87" s="698">
        <v>0</v>
      </c>
      <c r="O87" s="698">
        <v>0</v>
      </c>
      <c r="P87" s="698">
        <v>0</v>
      </c>
      <c r="Q87" s="698">
        <v>0</v>
      </c>
      <c r="R87" s="698">
        <v>0</v>
      </c>
      <c r="S87" s="698">
        <v>0</v>
      </c>
      <c r="T87" s="699">
        <v>0</v>
      </c>
      <c r="U87" s="706">
        <f t="shared" si="116"/>
        <v>0</v>
      </c>
      <c r="V87" s="545">
        <f t="shared" si="117"/>
        <v>0</v>
      </c>
      <c r="W87" s="545">
        <f t="shared" si="118"/>
        <v>0</v>
      </c>
      <c r="X87" s="545">
        <f t="shared" si="119"/>
        <v>0</v>
      </c>
      <c r="Y87" s="545">
        <f t="shared" si="120"/>
        <v>0</v>
      </c>
      <c r="Z87" s="545">
        <f t="shared" si="121"/>
        <v>0</v>
      </c>
      <c r="AA87" s="545">
        <f t="shared" si="122"/>
        <v>0</v>
      </c>
      <c r="AB87" s="545">
        <f t="shared" si="123"/>
        <v>0</v>
      </c>
      <c r="AC87" s="545">
        <f t="shared" si="124"/>
        <v>0</v>
      </c>
      <c r="AD87" s="545">
        <f t="shared" si="125"/>
        <v>0</v>
      </c>
      <c r="AE87" s="545">
        <f t="shared" si="126"/>
        <v>0</v>
      </c>
      <c r="AF87" s="545">
        <f t="shared" si="127"/>
        <v>0</v>
      </c>
      <c r="AG87" s="545">
        <f t="shared" si="128"/>
        <v>0</v>
      </c>
      <c r="AH87" s="545">
        <f t="shared" si="129"/>
        <v>0</v>
      </c>
      <c r="AI87" s="546">
        <f t="shared" si="130"/>
        <v>0</v>
      </c>
      <c r="AJ87" s="287">
        <f t="shared" si="131"/>
        <v>0</v>
      </c>
      <c r="AK87" s="287">
        <f t="shared" si="132"/>
        <v>0</v>
      </c>
      <c r="AL87" s="287">
        <f t="shared" si="133"/>
        <v>0</v>
      </c>
      <c r="AM87" s="287">
        <f t="shared" si="134"/>
        <v>0</v>
      </c>
      <c r="AN87" s="287">
        <f t="shared" si="135"/>
        <v>0</v>
      </c>
      <c r="AO87" s="287">
        <f t="shared" si="136"/>
        <v>0</v>
      </c>
      <c r="AP87" s="287">
        <f t="shared" si="137"/>
        <v>0</v>
      </c>
      <c r="AQ87" s="287">
        <f t="shared" si="138"/>
        <v>0</v>
      </c>
      <c r="AR87" s="287">
        <f t="shared" si="139"/>
        <v>0</v>
      </c>
      <c r="AS87" s="287">
        <f t="shared" si="140"/>
        <v>0</v>
      </c>
      <c r="AT87" s="287">
        <f t="shared" si="141"/>
        <v>0</v>
      </c>
      <c r="AU87" s="287">
        <f t="shared" si="142"/>
        <v>0</v>
      </c>
      <c r="AV87" s="287">
        <f t="shared" si="143"/>
        <v>0</v>
      </c>
    </row>
    <row r="88" spans="1:48" ht="19.5" thickBot="1">
      <c r="A88" s="217" t="str">
        <f>Compute1!A88</f>
        <v>13.2</v>
      </c>
      <c r="B88" s="217" t="str">
        <f>'2_Maturité'!B88</f>
        <v>Cloisonnement</v>
      </c>
      <c r="C88" s="217" t="str">
        <f>'2_Maturité'!G88</f>
        <v>SRES</v>
      </c>
      <c r="D88" s="207">
        <f>'2_Maturité'!H88</f>
        <v>0</v>
      </c>
      <c r="E88" s="207" t="str">
        <f>'2_Maturité'!I88</f>
        <v>1: Initial</v>
      </c>
      <c r="F88" s="218" t="str">
        <f t="shared" si="101"/>
        <v>1</v>
      </c>
      <c r="G88" s="697">
        <v>0</v>
      </c>
      <c r="H88" s="698">
        <v>0</v>
      </c>
      <c r="I88" s="698">
        <v>0</v>
      </c>
      <c r="J88" s="698">
        <v>0</v>
      </c>
      <c r="K88" s="698">
        <v>0</v>
      </c>
      <c r="L88" s="698">
        <v>0</v>
      </c>
      <c r="M88" s="698">
        <v>0</v>
      </c>
      <c r="N88" s="698">
        <v>0</v>
      </c>
      <c r="O88" s="698">
        <v>1</v>
      </c>
      <c r="P88" s="698">
        <v>0</v>
      </c>
      <c r="Q88" s="698">
        <v>0</v>
      </c>
      <c r="R88" s="698">
        <v>0</v>
      </c>
      <c r="S88" s="698">
        <v>0</v>
      </c>
      <c r="T88" s="699">
        <v>0</v>
      </c>
      <c r="U88" s="706">
        <f t="shared" si="116"/>
        <v>0</v>
      </c>
      <c r="V88" s="545">
        <f t="shared" si="117"/>
        <v>0</v>
      </c>
      <c r="W88" s="545">
        <f t="shared" si="118"/>
        <v>0</v>
      </c>
      <c r="X88" s="545">
        <f t="shared" si="119"/>
        <v>0</v>
      </c>
      <c r="Y88" s="545">
        <f t="shared" si="120"/>
        <v>0</v>
      </c>
      <c r="Z88" s="545">
        <f t="shared" si="121"/>
        <v>0</v>
      </c>
      <c r="AA88" s="545">
        <f t="shared" si="122"/>
        <v>0</v>
      </c>
      <c r="AB88" s="545">
        <f t="shared" si="123"/>
        <v>0</v>
      </c>
      <c r="AC88" s="545">
        <f t="shared" si="124"/>
        <v>0</v>
      </c>
      <c r="AD88" s="545">
        <f t="shared" si="125"/>
        <v>0</v>
      </c>
      <c r="AE88" s="545">
        <f t="shared" si="126"/>
        <v>0</v>
      </c>
      <c r="AF88" s="545">
        <f t="shared" si="127"/>
        <v>0</v>
      </c>
      <c r="AG88" s="545">
        <f t="shared" si="128"/>
        <v>0</v>
      </c>
      <c r="AH88" s="545">
        <f t="shared" si="129"/>
        <v>0</v>
      </c>
      <c r="AI88" s="546">
        <f t="shared" si="130"/>
        <v>0</v>
      </c>
      <c r="AJ88" s="287">
        <f t="shared" si="131"/>
        <v>0</v>
      </c>
      <c r="AK88" s="287">
        <f t="shared" si="132"/>
        <v>0</v>
      </c>
      <c r="AL88" s="287">
        <f t="shared" si="133"/>
        <v>0</v>
      </c>
      <c r="AM88" s="287">
        <f t="shared" si="134"/>
        <v>0</v>
      </c>
      <c r="AN88" s="287">
        <f t="shared" si="135"/>
        <v>0</v>
      </c>
      <c r="AO88" s="287">
        <f t="shared" si="136"/>
        <v>0</v>
      </c>
      <c r="AP88" s="287">
        <f t="shared" si="137"/>
        <v>0</v>
      </c>
      <c r="AQ88" s="287">
        <f t="shared" si="138"/>
        <v>0</v>
      </c>
      <c r="AR88" s="287">
        <f t="shared" si="139"/>
        <v>0</v>
      </c>
      <c r="AS88" s="287">
        <f t="shared" si="140"/>
        <v>0</v>
      </c>
      <c r="AT88" s="287">
        <f t="shared" si="141"/>
        <v>0</v>
      </c>
      <c r="AU88" s="287">
        <f t="shared" si="142"/>
        <v>0</v>
      </c>
      <c r="AV88" s="287">
        <f t="shared" si="143"/>
        <v>0</v>
      </c>
    </row>
    <row r="89" spans="1:48" ht="19.5" thickBot="1">
      <c r="A89" s="217" t="str">
        <f>Compute1!A89</f>
        <v>13.3</v>
      </c>
      <c r="B89" s="217" t="str">
        <f>'2_Maturité'!B89</f>
        <v xml:space="preserve">Politique de transfert d'information </v>
      </c>
      <c r="C89" s="217" t="str">
        <f>'2_Maturité'!G89</f>
        <v>SRES</v>
      </c>
      <c r="D89" s="207">
        <f>'2_Maturité'!H89</f>
        <v>0</v>
      </c>
      <c r="E89" s="207" t="str">
        <f>'2_Maturité'!I89</f>
        <v>1: Initial</v>
      </c>
      <c r="F89" s="218" t="str">
        <f t="shared" si="101"/>
        <v>1</v>
      </c>
      <c r="G89" s="697">
        <v>0</v>
      </c>
      <c r="H89" s="698">
        <v>0</v>
      </c>
      <c r="I89" s="698">
        <v>0</v>
      </c>
      <c r="J89" s="698">
        <v>0</v>
      </c>
      <c r="K89" s="698">
        <v>0</v>
      </c>
      <c r="L89" s="698">
        <v>0</v>
      </c>
      <c r="M89" s="698">
        <v>0</v>
      </c>
      <c r="N89" s="698">
        <v>0</v>
      </c>
      <c r="O89" s="698">
        <v>1</v>
      </c>
      <c r="P89" s="698">
        <v>0</v>
      </c>
      <c r="Q89" s="698">
        <v>0</v>
      </c>
      <c r="R89" s="698">
        <v>0</v>
      </c>
      <c r="S89" s="698">
        <v>0</v>
      </c>
      <c r="T89" s="699">
        <v>0</v>
      </c>
      <c r="U89" s="706">
        <f t="shared" si="116"/>
        <v>0</v>
      </c>
      <c r="V89" s="545">
        <f t="shared" si="117"/>
        <v>0</v>
      </c>
      <c r="W89" s="545">
        <f t="shared" si="118"/>
        <v>0</v>
      </c>
      <c r="X89" s="545">
        <f t="shared" si="119"/>
        <v>0</v>
      </c>
      <c r="Y89" s="545">
        <f t="shared" si="120"/>
        <v>0</v>
      </c>
      <c r="Z89" s="545">
        <f t="shared" si="121"/>
        <v>0</v>
      </c>
      <c r="AA89" s="545">
        <f t="shared" si="122"/>
        <v>0</v>
      </c>
      <c r="AB89" s="545">
        <f t="shared" si="123"/>
        <v>0</v>
      </c>
      <c r="AC89" s="545">
        <f t="shared" si="124"/>
        <v>0</v>
      </c>
      <c r="AD89" s="545">
        <f t="shared" si="125"/>
        <v>0</v>
      </c>
      <c r="AE89" s="545">
        <f t="shared" si="126"/>
        <v>0</v>
      </c>
      <c r="AF89" s="545">
        <f t="shared" si="127"/>
        <v>0</v>
      </c>
      <c r="AG89" s="545">
        <f t="shared" si="128"/>
        <v>0</v>
      </c>
      <c r="AH89" s="545">
        <f t="shared" si="129"/>
        <v>0</v>
      </c>
      <c r="AI89" s="546">
        <f t="shared" si="130"/>
        <v>0</v>
      </c>
      <c r="AJ89" s="287">
        <f t="shared" si="131"/>
        <v>0</v>
      </c>
      <c r="AK89" s="287">
        <f t="shared" si="132"/>
        <v>0</v>
      </c>
      <c r="AL89" s="287">
        <f t="shared" si="133"/>
        <v>0</v>
      </c>
      <c r="AM89" s="287">
        <f t="shared" si="134"/>
        <v>0</v>
      </c>
      <c r="AN89" s="287">
        <f t="shared" si="135"/>
        <v>0</v>
      </c>
      <c r="AO89" s="287">
        <f t="shared" si="136"/>
        <v>0</v>
      </c>
      <c r="AP89" s="287">
        <f t="shared" si="137"/>
        <v>0</v>
      </c>
      <c r="AQ89" s="287">
        <f t="shared" si="138"/>
        <v>0</v>
      </c>
      <c r="AR89" s="287">
        <f t="shared" si="139"/>
        <v>0</v>
      </c>
      <c r="AS89" s="287">
        <f t="shared" si="140"/>
        <v>0</v>
      </c>
      <c r="AT89" s="287">
        <f t="shared" si="141"/>
        <v>0</v>
      </c>
      <c r="AU89" s="287">
        <f t="shared" si="142"/>
        <v>0</v>
      </c>
      <c r="AV89" s="287">
        <f t="shared" si="143"/>
        <v>0</v>
      </c>
    </row>
    <row r="90" spans="1:48" ht="19.5" thickBot="1">
      <c r="A90" s="217" t="str">
        <f>Compute1!A90</f>
        <v>13.3.a</v>
      </c>
      <c r="B90" s="217" t="str">
        <f>'2_Maturité'!B90</f>
        <v>Accord de transfert d'information</v>
      </c>
      <c r="C90" s="217" t="str">
        <f>'2_Maturité'!G90</f>
        <v>SRES</v>
      </c>
      <c r="D90" s="207">
        <f>'2_Maturité'!H90</f>
        <v>0</v>
      </c>
      <c r="E90" s="207">
        <f>'2_Maturité'!I90</f>
        <v>0</v>
      </c>
      <c r="F90" s="218" t="str">
        <f t="shared" si="101"/>
        <v>0</v>
      </c>
      <c r="G90" s="697">
        <v>0</v>
      </c>
      <c r="H90" s="698">
        <v>0</v>
      </c>
      <c r="I90" s="698">
        <v>0</v>
      </c>
      <c r="J90" s="698">
        <v>0</v>
      </c>
      <c r="K90" s="698">
        <v>0</v>
      </c>
      <c r="L90" s="698">
        <v>0</v>
      </c>
      <c r="M90" s="698">
        <v>0</v>
      </c>
      <c r="N90" s="698">
        <v>0</v>
      </c>
      <c r="O90" s="698">
        <v>0</v>
      </c>
      <c r="P90" s="698">
        <v>0</v>
      </c>
      <c r="Q90" s="698">
        <v>0</v>
      </c>
      <c r="R90" s="698">
        <v>0</v>
      </c>
      <c r="S90" s="698">
        <v>0</v>
      </c>
      <c r="T90" s="699">
        <v>0</v>
      </c>
      <c r="U90" s="706">
        <f t="shared" si="116"/>
        <v>0</v>
      </c>
      <c r="V90" s="545">
        <f t="shared" si="117"/>
        <v>0</v>
      </c>
      <c r="W90" s="545">
        <f t="shared" si="118"/>
        <v>0</v>
      </c>
      <c r="X90" s="545">
        <f t="shared" si="119"/>
        <v>0</v>
      </c>
      <c r="Y90" s="545">
        <f t="shared" si="120"/>
        <v>0</v>
      </c>
      <c r="Z90" s="545">
        <f t="shared" si="121"/>
        <v>0</v>
      </c>
      <c r="AA90" s="545">
        <f t="shared" si="122"/>
        <v>0</v>
      </c>
      <c r="AB90" s="545">
        <f t="shared" si="123"/>
        <v>0</v>
      </c>
      <c r="AC90" s="545">
        <f t="shared" si="124"/>
        <v>0</v>
      </c>
      <c r="AD90" s="545">
        <f t="shared" si="125"/>
        <v>0</v>
      </c>
      <c r="AE90" s="545">
        <f t="shared" si="126"/>
        <v>0</v>
      </c>
      <c r="AF90" s="545">
        <f t="shared" si="127"/>
        <v>0</v>
      </c>
      <c r="AG90" s="545">
        <f t="shared" si="128"/>
        <v>0</v>
      </c>
      <c r="AH90" s="545">
        <f t="shared" si="129"/>
        <v>0</v>
      </c>
      <c r="AI90" s="546">
        <f t="shared" si="130"/>
        <v>0</v>
      </c>
      <c r="AJ90" s="287">
        <f t="shared" si="131"/>
        <v>0</v>
      </c>
      <c r="AK90" s="287">
        <f t="shared" si="132"/>
        <v>0</v>
      </c>
      <c r="AL90" s="287">
        <f t="shared" si="133"/>
        <v>0</v>
      </c>
      <c r="AM90" s="287">
        <f t="shared" si="134"/>
        <v>0</v>
      </c>
      <c r="AN90" s="287">
        <f t="shared" si="135"/>
        <v>0</v>
      </c>
      <c r="AO90" s="287">
        <f t="shared" si="136"/>
        <v>0</v>
      </c>
      <c r="AP90" s="287">
        <f t="shared" si="137"/>
        <v>0</v>
      </c>
      <c r="AQ90" s="287">
        <f t="shared" si="138"/>
        <v>0</v>
      </c>
      <c r="AR90" s="287">
        <f t="shared" si="139"/>
        <v>0</v>
      </c>
      <c r="AS90" s="287">
        <f t="shared" si="140"/>
        <v>0</v>
      </c>
      <c r="AT90" s="287">
        <f t="shared" si="141"/>
        <v>0</v>
      </c>
      <c r="AU90" s="287">
        <f t="shared" si="142"/>
        <v>0</v>
      </c>
      <c r="AV90" s="287">
        <f t="shared" si="143"/>
        <v>0</v>
      </c>
    </row>
    <row r="91" spans="1:48" ht="19.5" thickBot="1">
      <c r="A91" s="217" t="str">
        <f>Compute1!A91</f>
        <v>13.4</v>
      </c>
      <c r="B91" s="217" t="str">
        <f>'2_Maturité'!B91</f>
        <v>Messagerie électronique</v>
      </c>
      <c r="C91" s="217" t="str">
        <f>'2_Maturité'!G91</f>
        <v>SRES</v>
      </c>
      <c r="D91" s="207">
        <f>'2_Maturité'!H91</f>
        <v>0</v>
      </c>
      <c r="E91" s="207" t="str">
        <f>'2_Maturité'!I91</f>
        <v>1: Initial</v>
      </c>
      <c r="F91" s="218" t="str">
        <f t="shared" si="101"/>
        <v>1</v>
      </c>
      <c r="G91" s="697">
        <v>0</v>
      </c>
      <c r="H91" s="698">
        <v>0</v>
      </c>
      <c r="I91" s="698">
        <v>0</v>
      </c>
      <c r="J91" s="698">
        <v>0</v>
      </c>
      <c r="K91" s="698">
        <v>0</v>
      </c>
      <c r="L91" s="698">
        <v>0</v>
      </c>
      <c r="M91" s="698">
        <v>0</v>
      </c>
      <c r="N91" s="698">
        <v>0</v>
      </c>
      <c r="O91" s="698">
        <v>1</v>
      </c>
      <c r="P91" s="698">
        <v>0</v>
      </c>
      <c r="Q91" s="698">
        <v>0</v>
      </c>
      <c r="R91" s="698">
        <v>0</v>
      </c>
      <c r="S91" s="698">
        <v>0</v>
      </c>
      <c r="T91" s="699">
        <v>0</v>
      </c>
      <c r="U91" s="706">
        <f t="shared" si="116"/>
        <v>0</v>
      </c>
      <c r="V91" s="545">
        <f t="shared" si="117"/>
        <v>0</v>
      </c>
      <c r="W91" s="545">
        <f t="shared" si="118"/>
        <v>0</v>
      </c>
      <c r="X91" s="545">
        <f t="shared" si="119"/>
        <v>0</v>
      </c>
      <c r="Y91" s="545">
        <f t="shared" si="120"/>
        <v>0</v>
      </c>
      <c r="Z91" s="545">
        <f t="shared" si="121"/>
        <v>0</v>
      </c>
      <c r="AA91" s="545">
        <f t="shared" si="122"/>
        <v>0</v>
      </c>
      <c r="AB91" s="545">
        <f t="shared" si="123"/>
        <v>0</v>
      </c>
      <c r="AC91" s="545">
        <f t="shared" si="124"/>
        <v>0</v>
      </c>
      <c r="AD91" s="545">
        <f t="shared" si="125"/>
        <v>0</v>
      </c>
      <c r="AE91" s="545">
        <f t="shared" si="126"/>
        <v>0</v>
      </c>
      <c r="AF91" s="545">
        <f t="shared" si="127"/>
        <v>0</v>
      </c>
      <c r="AG91" s="545">
        <f t="shared" si="128"/>
        <v>0</v>
      </c>
      <c r="AH91" s="545">
        <f t="shared" si="129"/>
        <v>0</v>
      </c>
      <c r="AI91" s="546">
        <f t="shared" si="130"/>
        <v>0</v>
      </c>
      <c r="AJ91" s="287">
        <f t="shared" si="131"/>
        <v>0</v>
      </c>
      <c r="AK91" s="287">
        <f t="shared" si="132"/>
        <v>0</v>
      </c>
      <c r="AL91" s="287">
        <f t="shared" si="133"/>
        <v>0</v>
      </c>
      <c r="AM91" s="287">
        <f t="shared" si="134"/>
        <v>0</v>
      </c>
      <c r="AN91" s="287">
        <f t="shared" si="135"/>
        <v>0</v>
      </c>
      <c r="AO91" s="287">
        <f t="shared" si="136"/>
        <v>0</v>
      </c>
      <c r="AP91" s="287">
        <f t="shared" si="137"/>
        <v>0</v>
      </c>
      <c r="AQ91" s="287">
        <f t="shared" si="138"/>
        <v>0</v>
      </c>
      <c r="AR91" s="287">
        <f t="shared" si="139"/>
        <v>0</v>
      </c>
      <c r="AS91" s="287">
        <f t="shared" si="140"/>
        <v>0</v>
      </c>
      <c r="AT91" s="287">
        <f t="shared" si="141"/>
        <v>0</v>
      </c>
      <c r="AU91" s="287">
        <f t="shared" si="142"/>
        <v>0</v>
      </c>
      <c r="AV91" s="287">
        <f t="shared" si="143"/>
        <v>0</v>
      </c>
    </row>
    <row r="92" spans="1:48" ht="19.5" thickBot="1">
      <c r="A92" s="217">
        <f>Compute1!A92</f>
        <v>14</v>
      </c>
      <c r="B92" s="217" t="str">
        <f>'2_Maturité'!B92</f>
        <v>ACQUISITION, DEVELOPPEMENT ET MAINTENANCE DE SYSTEMES</v>
      </c>
      <c r="C92" s="217">
        <f>'2_Maturité'!G92</f>
        <v>0</v>
      </c>
      <c r="D92" s="207">
        <f>'2_Maturité'!H92</f>
        <v>0</v>
      </c>
      <c r="E92" s="207">
        <f>'2_Maturité'!I92</f>
        <v>0</v>
      </c>
      <c r="F92" s="218" t="str">
        <f t="shared" si="101"/>
        <v>0</v>
      </c>
      <c r="G92" s="697">
        <v>0</v>
      </c>
      <c r="H92" s="698">
        <v>0</v>
      </c>
      <c r="I92" s="698">
        <v>0</v>
      </c>
      <c r="J92" s="698">
        <v>0</v>
      </c>
      <c r="K92" s="698">
        <v>0</v>
      </c>
      <c r="L92" s="698">
        <v>0</v>
      </c>
      <c r="M92" s="698">
        <v>0</v>
      </c>
      <c r="N92" s="698">
        <v>0</v>
      </c>
      <c r="O92" s="698">
        <v>0</v>
      </c>
      <c r="P92" s="698">
        <v>0</v>
      </c>
      <c r="Q92" s="698">
        <v>0</v>
      </c>
      <c r="R92" s="698">
        <v>0</v>
      </c>
      <c r="S92" s="698">
        <v>0</v>
      </c>
      <c r="T92" s="699">
        <v>0</v>
      </c>
      <c r="U92" s="706">
        <f t="shared" ref="U92:AH92" si="144">G92*$D92</f>
        <v>0</v>
      </c>
      <c r="V92" s="545">
        <f t="shared" si="144"/>
        <v>0</v>
      </c>
      <c r="W92" s="545">
        <f t="shared" si="144"/>
        <v>0</v>
      </c>
      <c r="X92" s="545">
        <f t="shared" si="144"/>
        <v>0</v>
      </c>
      <c r="Y92" s="545">
        <f t="shared" si="144"/>
        <v>0</v>
      </c>
      <c r="Z92" s="545">
        <f t="shared" si="144"/>
        <v>0</v>
      </c>
      <c r="AA92" s="545">
        <f t="shared" si="144"/>
        <v>0</v>
      </c>
      <c r="AB92" s="545">
        <f t="shared" si="144"/>
        <v>0</v>
      </c>
      <c r="AC92" s="545">
        <f t="shared" si="144"/>
        <v>0</v>
      </c>
      <c r="AD92" s="545">
        <f t="shared" si="144"/>
        <v>0</v>
      </c>
      <c r="AE92" s="545">
        <f t="shared" si="144"/>
        <v>0</v>
      </c>
      <c r="AF92" s="545">
        <f t="shared" si="144"/>
        <v>0</v>
      </c>
      <c r="AG92" s="545">
        <f t="shared" si="144"/>
        <v>0</v>
      </c>
      <c r="AH92" s="545">
        <f t="shared" si="144"/>
        <v>0</v>
      </c>
      <c r="AI92" s="546">
        <f t="shared" ref="AI92:AN99" si="145">U92*$F92</f>
        <v>0</v>
      </c>
      <c r="AJ92" s="287">
        <f t="shared" si="145"/>
        <v>0</v>
      </c>
      <c r="AK92" s="287">
        <f t="shared" si="145"/>
        <v>0</v>
      </c>
      <c r="AL92" s="287">
        <f t="shared" si="145"/>
        <v>0</v>
      </c>
      <c r="AM92" s="287">
        <f t="shared" si="145"/>
        <v>0</v>
      </c>
      <c r="AN92" s="287">
        <f t="shared" si="145"/>
        <v>0</v>
      </c>
      <c r="AO92" s="287">
        <f t="shared" ref="AO92:AP123" si="146">AA92*$F92</f>
        <v>0</v>
      </c>
      <c r="AP92" s="287">
        <f t="shared" si="146"/>
        <v>0</v>
      </c>
      <c r="AQ92" s="287">
        <f t="shared" ref="AQ92:AV92" si="147">AC92*$F92</f>
        <v>0</v>
      </c>
      <c r="AR92" s="287">
        <f t="shared" si="147"/>
        <v>0</v>
      </c>
      <c r="AS92" s="287">
        <f t="shared" si="147"/>
        <v>0</v>
      </c>
      <c r="AT92" s="287">
        <f t="shared" si="147"/>
        <v>0</v>
      </c>
      <c r="AU92" s="287">
        <f t="shared" si="147"/>
        <v>0</v>
      </c>
      <c r="AV92" s="287">
        <f t="shared" si="147"/>
        <v>0</v>
      </c>
    </row>
    <row r="93" spans="1:48" ht="19.5" thickBot="1">
      <c r="A93" s="217" t="str">
        <f>Compute1!A93</f>
        <v>14.1</v>
      </c>
      <c r="B93" s="217" t="str">
        <f>'2_Maturité'!B93</f>
        <v>Exigences de sécurité</v>
      </c>
      <c r="C93" s="217" t="str">
        <f>'2_Maturité'!G93</f>
        <v>SAPP</v>
      </c>
      <c r="D93" s="207">
        <f>'2_Maturité'!H93</f>
        <v>1</v>
      </c>
      <c r="E93" s="207" t="str">
        <f>'2_Maturité'!I93</f>
        <v>1: Initial</v>
      </c>
      <c r="F93" s="218" t="str">
        <f t="shared" si="101"/>
        <v>1</v>
      </c>
      <c r="G93" s="697">
        <v>0</v>
      </c>
      <c r="H93" s="698">
        <v>0</v>
      </c>
      <c r="I93" s="698">
        <v>0</v>
      </c>
      <c r="J93" s="698">
        <v>0</v>
      </c>
      <c r="K93" s="698">
        <v>0</v>
      </c>
      <c r="L93" s="698">
        <v>0</v>
      </c>
      <c r="M93" s="698">
        <v>0</v>
      </c>
      <c r="N93" s="698">
        <v>0</v>
      </c>
      <c r="O93" s="698">
        <v>0</v>
      </c>
      <c r="P93" s="698">
        <v>1</v>
      </c>
      <c r="Q93" s="698">
        <v>0</v>
      </c>
      <c r="R93" s="698">
        <v>0</v>
      </c>
      <c r="S93" s="698">
        <v>0</v>
      </c>
      <c r="T93" s="699">
        <v>0</v>
      </c>
      <c r="U93" s="706">
        <f t="shared" ref="U93:AH94" si="148">G93*$D93</f>
        <v>0</v>
      </c>
      <c r="V93" s="545">
        <f t="shared" si="148"/>
        <v>0</v>
      </c>
      <c r="W93" s="545">
        <f t="shared" si="148"/>
        <v>0</v>
      </c>
      <c r="X93" s="545">
        <f t="shared" si="148"/>
        <v>0</v>
      </c>
      <c r="Y93" s="545">
        <f t="shared" si="148"/>
        <v>0</v>
      </c>
      <c r="Z93" s="545">
        <f t="shared" si="148"/>
        <v>0</v>
      </c>
      <c r="AA93" s="545">
        <f t="shared" si="148"/>
        <v>0</v>
      </c>
      <c r="AB93" s="545">
        <f t="shared" si="148"/>
        <v>0</v>
      </c>
      <c r="AC93" s="545">
        <f t="shared" si="148"/>
        <v>0</v>
      </c>
      <c r="AD93" s="545">
        <f t="shared" si="148"/>
        <v>1</v>
      </c>
      <c r="AE93" s="545">
        <f t="shared" si="148"/>
        <v>0</v>
      </c>
      <c r="AF93" s="545">
        <f t="shared" si="148"/>
        <v>0</v>
      </c>
      <c r="AG93" s="545">
        <f t="shared" si="148"/>
        <v>0</v>
      </c>
      <c r="AH93" s="545">
        <f t="shared" si="148"/>
        <v>0</v>
      </c>
      <c r="AI93" s="546">
        <f t="shared" si="145"/>
        <v>0</v>
      </c>
      <c r="AJ93" s="287">
        <f t="shared" si="145"/>
        <v>0</v>
      </c>
      <c r="AK93" s="287">
        <f t="shared" si="145"/>
        <v>0</v>
      </c>
      <c r="AL93" s="287">
        <f t="shared" si="145"/>
        <v>0</v>
      </c>
      <c r="AM93" s="287">
        <f t="shared" si="145"/>
        <v>0</v>
      </c>
      <c r="AN93" s="287">
        <f t="shared" si="145"/>
        <v>0</v>
      </c>
      <c r="AO93" s="287">
        <f t="shared" si="146"/>
        <v>0</v>
      </c>
      <c r="AP93" s="287">
        <f t="shared" si="146"/>
        <v>0</v>
      </c>
      <c r="AQ93" s="287">
        <f t="shared" ref="AQ93:AV94" si="149">AC93*$F93</f>
        <v>0</v>
      </c>
      <c r="AR93" s="287">
        <f t="shared" si="149"/>
        <v>1</v>
      </c>
      <c r="AS93" s="287">
        <f t="shared" si="149"/>
        <v>0</v>
      </c>
      <c r="AT93" s="287">
        <f t="shared" si="149"/>
        <v>0</v>
      </c>
      <c r="AU93" s="287">
        <f t="shared" si="149"/>
        <v>0</v>
      </c>
      <c r="AV93" s="287">
        <f t="shared" si="149"/>
        <v>0</v>
      </c>
    </row>
    <row r="94" spans="1:48" ht="19.5" thickBot="1">
      <c r="A94" s="217" t="str">
        <f>Compute1!A94</f>
        <v>14.2</v>
      </c>
      <c r="B94" s="217" t="str">
        <f>'2_Maturité'!B94</f>
        <v>Méthode de développement structurée</v>
      </c>
      <c r="C94" s="217" t="str">
        <f>'2_Maturité'!G94</f>
        <v>SAPP</v>
      </c>
      <c r="D94" s="207">
        <f>'2_Maturité'!H94</f>
        <v>0</v>
      </c>
      <c r="E94" s="207" t="str">
        <f>'2_Maturité'!I94</f>
        <v>1: Initial</v>
      </c>
      <c r="F94" s="218" t="str">
        <f t="shared" si="101"/>
        <v>1</v>
      </c>
      <c r="G94" s="697">
        <v>0</v>
      </c>
      <c r="H94" s="698">
        <v>0</v>
      </c>
      <c r="I94" s="698">
        <v>0</v>
      </c>
      <c r="J94" s="698">
        <v>0</v>
      </c>
      <c r="K94" s="698">
        <v>0</v>
      </c>
      <c r="L94" s="698">
        <v>0</v>
      </c>
      <c r="M94" s="698">
        <v>0</v>
      </c>
      <c r="N94" s="698">
        <v>0</v>
      </c>
      <c r="O94" s="698">
        <v>0</v>
      </c>
      <c r="P94" s="698">
        <v>1</v>
      </c>
      <c r="Q94" s="698">
        <v>0</v>
      </c>
      <c r="R94" s="698">
        <v>0</v>
      </c>
      <c r="S94" s="698">
        <v>0</v>
      </c>
      <c r="T94" s="699">
        <v>0</v>
      </c>
      <c r="U94" s="706">
        <f t="shared" si="148"/>
        <v>0</v>
      </c>
      <c r="V94" s="545">
        <f t="shared" si="148"/>
        <v>0</v>
      </c>
      <c r="W94" s="545">
        <f t="shared" si="148"/>
        <v>0</v>
      </c>
      <c r="X94" s="545">
        <f t="shared" si="148"/>
        <v>0</v>
      </c>
      <c r="Y94" s="545">
        <f t="shared" si="148"/>
        <v>0</v>
      </c>
      <c r="Z94" s="545">
        <f t="shared" si="148"/>
        <v>0</v>
      </c>
      <c r="AA94" s="545">
        <f t="shared" si="148"/>
        <v>0</v>
      </c>
      <c r="AB94" s="545">
        <f t="shared" si="148"/>
        <v>0</v>
      </c>
      <c r="AC94" s="545">
        <f t="shared" si="148"/>
        <v>0</v>
      </c>
      <c r="AD94" s="545">
        <f t="shared" si="148"/>
        <v>0</v>
      </c>
      <c r="AE94" s="545">
        <f t="shared" si="148"/>
        <v>0</v>
      </c>
      <c r="AF94" s="545">
        <f t="shared" si="148"/>
        <v>0</v>
      </c>
      <c r="AG94" s="545">
        <f t="shared" si="148"/>
        <v>0</v>
      </c>
      <c r="AH94" s="545">
        <f t="shared" si="148"/>
        <v>0</v>
      </c>
      <c r="AI94" s="546">
        <f t="shared" si="145"/>
        <v>0</v>
      </c>
      <c r="AJ94" s="287">
        <f t="shared" si="145"/>
        <v>0</v>
      </c>
      <c r="AK94" s="287">
        <f t="shared" si="145"/>
        <v>0</v>
      </c>
      <c r="AL94" s="287">
        <f t="shared" si="145"/>
        <v>0</v>
      </c>
      <c r="AM94" s="287">
        <f t="shared" si="145"/>
        <v>0</v>
      </c>
      <c r="AN94" s="287">
        <f t="shared" si="145"/>
        <v>0</v>
      </c>
      <c r="AO94" s="287">
        <f t="shared" si="146"/>
        <v>0</v>
      </c>
      <c r="AP94" s="287">
        <f t="shared" si="146"/>
        <v>0</v>
      </c>
      <c r="AQ94" s="287">
        <f t="shared" si="149"/>
        <v>0</v>
      </c>
      <c r="AR94" s="287">
        <f t="shared" si="149"/>
        <v>0</v>
      </c>
      <c r="AS94" s="287">
        <f t="shared" si="149"/>
        <v>0</v>
      </c>
      <c r="AT94" s="287">
        <f t="shared" si="149"/>
        <v>0</v>
      </c>
      <c r="AU94" s="287">
        <f t="shared" si="149"/>
        <v>0</v>
      </c>
      <c r="AV94" s="287">
        <f t="shared" si="149"/>
        <v>0</v>
      </c>
    </row>
    <row r="95" spans="1:48" ht="19.5" thickBot="1">
      <c r="A95" s="217" t="str">
        <f>Compute1!A95</f>
        <v>14.2.a</v>
      </c>
      <c r="B95" s="217">
        <f>'2_Maturité'!B95</f>
        <v>0</v>
      </c>
      <c r="C95" s="217" t="str">
        <f>'2_Maturité'!G95</f>
        <v>SAPP</v>
      </c>
      <c r="D95" s="207">
        <f>'2_Maturité'!H95</f>
        <v>0</v>
      </c>
      <c r="E95" s="207">
        <f>'2_Maturité'!I95</f>
        <v>0</v>
      </c>
      <c r="F95" s="218" t="str">
        <f t="shared" si="101"/>
        <v>0</v>
      </c>
      <c r="G95" s="697">
        <v>0</v>
      </c>
      <c r="H95" s="698">
        <v>0</v>
      </c>
      <c r="I95" s="698">
        <v>0</v>
      </c>
      <c r="J95" s="698">
        <v>0</v>
      </c>
      <c r="K95" s="698">
        <v>0</v>
      </c>
      <c r="L95" s="698">
        <v>0</v>
      </c>
      <c r="M95" s="698">
        <v>0</v>
      </c>
      <c r="N95" s="698">
        <v>0</v>
      </c>
      <c r="O95" s="698">
        <v>0</v>
      </c>
      <c r="P95" s="698">
        <v>0</v>
      </c>
      <c r="Q95" s="698">
        <v>0</v>
      </c>
      <c r="R95" s="698">
        <v>0</v>
      </c>
      <c r="S95" s="698">
        <v>0</v>
      </c>
      <c r="T95" s="699">
        <v>0</v>
      </c>
      <c r="U95" s="706">
        <f t="shared" ref="U95:AH96" si="150">G95*$D95</f>
        <v>0</v>
      </c>
      <c r="V95" s="545">
        <f t="shared" si="150"/>
        <v>0</v>
      </c>
      <c r="W95" s="545">
        <f t="shared" si="150"/>
        <v>0</v>
      </c>
      <c r="X95" s="545">
        <f t="shared" si="150"/>
        <v>0</v>
      </c>
      <c r="Y95" s="545">
        <f t="shared" si="150"/>
        <v>0</v>
      </c>
      <c r="Z95" s="545">
        <f t="shared" si="150"/>
        <v>0</v>
      </c>
      <c r="AA95" s="545">
        <f t="shared" si="150"/>
        <v>0</v>
      </c>
      <c r="AB95" s="545">
        <f t="shared" si="150"/>
        <v>0</v>
      </c>
      <c r="AC95" s="545">
        <f t="shared" si="150"/>
        <v>0</v>
      </c>
      <c r="AD95" s="545">
        <f t="shared" si="150"/>
        <v>0</v>
      </c>
      <c r="AE95" s="545">
        <f t="shared" si="150"/>
        <v>0</v>
      </c>
      <c r="AF95" s="545">
        <f t="shared" si="150"/>
        <v>0</v>
      </c>
      <c r="AG95" s="545">
        <f t="shared" si="150"/>
        <v>0</v>
      </c>
      <c r="AH95" s="545">
        <f t="shared" si="150"/>
        <v>0</v>
      </c>
      <c r="AI95" s="546">
        <f t="shared" si="145"/>
        <v>0</v>
      </c>
      <c r="AJ95" s="287">
        <f t="shared" si="145"/>
        <v>0</v>
      </c>
      <c r="AK95" s="287">
        <f t="shared" si="145"/>
        <v>0</v>
      </c>
      <c r="AL95" s="287">
        <f t="shared" si="145"/>
        <v>0</v>
      </c>
      <c r="AM95" s="287">
        <f t="shared" si="145"/>
        <v>0</v>
      </c>
      <c r="AN95" s="287">
        <f t="shared" si="145"/>
        <v>0</v>
      </c>
      <c r="AO95" s="287">
        <f t="shared" si="146"/>
        <v>0</v>
      </c>
      <c r="AP95" s="287">
        <f t="shared" si="146"/>
        <v>0</v>
      </c>
      <c r="AQ95" s="287">
        <f t="shared" ref="AQ95:AV96" si="151">AC95*$F95</f>
        <v>0</v>
      </c>
      <c r="AR95" s="287">
        <f t="shared" si="151"/>
        <v>0</v>
      </c>
      <c r="AS95" s="287">
        <f t="shared" si="151"/>
        <v>0</v>
      </c>
      <c r="AT95" s="287">
        <f t="shared" si="151"/>
        <v>0</v>
      </c>
      <c r="AU95" s="287">
        <f t="shared" si="151"/>
        <v>0</v>
      </c>
      <c r="AV95" s="287">
        <f t="shared" si="151"/>
        <v>0</v>
      </c>
    </row>
    <row r="96" spans="1:48" ht="19.5" thickBot="1">
      <c r="A96" s="217" t="str">
        <f>Compute1!A96</f>
        <v>14.2.b</v>
      </c>
      <c r="B96" s="217">
        <f>'2_Maturité'!B96</f>
        <v>0</v>
      </c>
      <c r="C96" s="217" t="str">
        <f>'2_Maturité'!G96</f>
        <v>SAPP</v>
      </c>
      <c r="D96" s="207">
        <f>'2_Maturité'!H96</f>
        <v>0</v>
      </c>
      <c r="E96" s="207">
        <f>'2_Maturité'!I96</f>
        <v>0</v>
      </c>
      <c r="F96" s="218" t="str">
        <f t="shared" si="101"/>
        <v>0</v>
      </c>
      <c r="G96" s="697">
        <v>0</v>
      </c>
      <c r="H96" s="698">
        <v>0</v>
      </c>
      <c r="I96" s="698">
        <v>0</v>
      </c>
      <c r="J96" s="698">
        <v>0</v>
      </c>
      <c r="K96" s="698">
        <v>0</v>
      </c>
      <c r="L96" s="698">
        <v>0</v>
      </c>
      <c r="M96" s="698">
        <v>0</v>
      </c>
      <c r="N96" s="698">
        <v>0</v>
      </c>
      <c r="O96" s="698">
        <v>0</v>
      </c>
      <c r="P96" s="698">
        <v>0</v>
      </c>
      <c r="Q96" s="698">
        <v>0</v>
      </c>
      <c r="R96" s="698">
        <v>0</v>
      </c>
      <c r="S96" s="698">
        <v>0</v>
      </c>
      <c r="T96" s="699">
        <v>0</v>
      </c>
      <c r="U96" s="706">
        <f t="shared" si="150"/>
        <v>0</v>
      </c>
      <c r="V96" s="545">
        <f t="shared" si="150"/>
        <v>0</v>
      </c>
      <c r="W96" s="545">
        <f t="shared" si="150"/>
        <v>0</v>
      </c>
      <c r="X96" s="545">
        <f t="shared" si="150"/>
        <v>0</v>
      </c>
      <c r="Y96" s="545">
        <f t="shared" si="150"/>
        <v>0</v>
      </c>
      <c r="Z96" s="545">
        <f t="shared" si="150"/>
        <v>0</v>
      </c>
      <c r="AA96" s="545">
        <f t="shared" si="150"/>
        <v>0</v>
      </c>
      <c r="AB96" s="545">
        <f t="shared" si="150"/>
        <v>0</v>
      </c>
      <c r="AC96" s="545">
        <f t="shared" si="150"/>
        <v>0</v>
      </c>
      <c r="AD96" s="545">
        <f t="shared" si="150"/>
        <v>0</v>
      </c>
      <c r="AE96" s="545">
        <f t="shared" si="150"/>
        <v>0</v>
      </c>
      <c r="AF96" s="545">
        <f t="shared" si="150"/>
        <v>0</v>
      </c>
      <c r="AG96" s="545">
        <f t="shared" si="150"/>
        <v>0</v>
      </c>
      <c r="AH96" s="545">
        <f t="shared" si="150"/>
        <v>0</v>
      </c>
      <c r="AI96" s="546">
        <f t="shared" si="145"/>
        <v>0</v>
      </c>
      <c r="AJ96" s="287">
        <f t="shared" si="145"/>
        <v>0</v>
      </c>
      <c r="AK96" s="287">
        <f t="shared" si="145"/>
        <v>0</v>
      </c>
      <c r="AL96" s="287">
        <f t="shared" si="145"/>
        <v>0</v>
      </c>
      <c r="AM96" s="287">
        <f t="shared" si="145"/>
        <v>0</v>
      </c>
      <c r="AN96" s="287">
        <f t="shared" si="145"/>
        <v>0</v>
      </c>
      <c r="AO96" s="287">
        <f t="shared" si="146"/>
        <v>0</v>
      </c>
      <c r="AP96" s="287">
        <f t="shared" si="146"/>
        <v>0</v>
      </c>
      <c r="AQ96" s="287">
        <f t="shared" si="151"/>
        <v>0</v>
      </c>
      <c r="AR96" s="287">
        <f t="shared" si="151"/>
        <v>0</v>
      </c>
      <c r="AS96" s="287">
        <f t="shared" si="151"/>
        <v>0</v>
      </c>
      <c r="AT96" s="287">
        <f t="shared" si="151"/>
        <v>0</v>
      </c>
      <c r="AU96" s="287">
        <f t="shared" si="151"/>
        <v>0</v>
      </c>
      <c r="AV96" s="287">
        <f t="shared" si="151"/>
        <v>0</v>
      </c>
    </row>
    <row r="97" spans="1:48" ht="19.5" thickBot="1">
      <c r="A97" s="217" t="str">
        <f>Compute1!A97</f>
        <v>14.3</v>
      </c>
      <c r="B97" s="217" t="str">
        <f>'2_Maturité'!B97</f>
        <v xml:space="preserve">Revue technique des applications </v>
      </c>
      <c r="C97" s="217" t="str">
        <f>'2_Maturité'!G97</f>
        <v>SAPP</v>
      </c>
      <c r="D97" s="207">
        <f>'2_Maturité'!H97</f>
        <v>0</v>
      </c>
      <c r="E97" s="207" t="str">
        <f>'2_Maturité'!I97</f>
        <v>1: Initial</v>
      </c>
      <c r="F97" s="218" t="str">
        <f t="shared" si="101"/>
        <v>1</v>
      </c>
      <c r="G97" s="697">
        <v>0</v>
      </c>
      <c r="H97" s="698">
        <v>0</v>
      </c>
      <c r="I97" s="698">
        <v>0</v>
      </c>
      <c r="J97" s="698">
        <v>0</v>
      </c>
      <c r="K97" s="698">
        <v>0</v>
      </c>
      <c r="L97" s="698">
        <v>0</v>
      </c>
      <c r="M97" s="698">
        <v>0</v>
      </c>
      <c r="N97" s="698">
        <v>0</v>
      </c>
      <c r="O97" s="698">
        <v>0</v>
      </c>
      <c r="P97" s="698">
        <v>1</v>
      </c>
      <c r="Q97" s="698">
        <v>0</v>
      </c>
      <c r="R97" s="698">
        <v>0</v>
      </c>
      <c r="S97" s="698">
        <v>0</v>
      </c>
      <c r="T97" s="699">
        <v>0</v>
      </c>
      <c r="U97" s="706">
        <f t="shared" ref="U97:AH98" si="152">G97*$D97</f>
        <v>0</v>
      </c>
      <c r="V97" s="545">
        <f t="shared" si="152"/>
        <v>0</v>
      </c>
      <c r="W97" s="545">
        <f t="shared" si="152"/>
        <v>0</v>
      </c>
      <c r="X97" s="545">
        <f t="shared" si="152"/>
        <v>0</v>
      </c>
      <c r="Y97" s="545">
        <f t="shared" si="152"/>
        <v>0</v>
      </c>
      <c r="Z97" s="545">
        <f t="shared" si="152"/>
        <v>0</v>
      </c>
      <c r="AA97" s="545">
        <f t="shared" si="152"/>
        <v>0</v>
      </c>
      <c r="AB97" s="545">
        <f t="shared" si="152"/>
        <v>0</v>
      </c>
      <c r="AC97" s="545">
        <f t="shared" si="152"/>
        <v>0</v>
      </c>
      <c r="AD97" s="545">
        <f t="shared" si="152"/>
        <v>0</v>
      </c>
      <c r="AE97" s="545">
        <f t="shared" si="152"/>
        <v>0</v>
      </c>
      <c r="AF97" s="545">
        <f t="shared" si="152"/>
        <v>0</v>
      </c>
      <c r="AG97" s="545">
        <f t="shared" si="152"/>
        <v>0</v>
      </c>
      <c r="AH97" s="545">
        <f t="shared" si="152"/>
        <v>0</v>
      </c>
      <c r="AI97" s="546">
        <f t="shared" si="145"/>
        <v>0</v>
      </c>
      <c r="AJ97" s="287">
        <f t="shared" si="145"/>
        <v>0</v>
      </c>
      <c r="AK97" s="287">
        <f t="shared" si="145"/>
        <v>0</v>
      </c>
      <c r="AL97" s="287">
        <f t="shared" si="145"/>
        <v>0</v>
      </c>
      <c r="AM97" s="287">
        <f t="shared" si="145"/>
        <v>0</v>
      </c>
      <c r="AN97" s="287">
        <f t="shared" si="145"/>
        <v>0</v>
      </c>
      <c r="AO97" s="287">
        <f t="shared" si="146"/>
        <v>0</v>
      </c>
      <c r="AP97" s="287">
        <f t="shared" si="146"/>
        <v>0</v>
      </c>
      <c r="AQ97" s="287">
        <f t="shared" ref="AQ97:AV98" si="153">AC97*$F97</f>
        <v>0</v>
      </c>
      <c r="AR97" s="287">
        <f t="shared" si="153"/>
        <v>0</v>
      </c>
      <c r="AS97" s="287">
        <f t="shared" si="153"/>
        <v>0</v>
      </c>
      <c r="AT97" s="287">
        <f t="shared" si="153"/>
        <v>0</v>
      </c>
      <c r="AU97" s="287">
        <f t="shared" si="153"/>
        <v>0</v>
      </c>
      <c r="AV97" s="287">
        <f t="shared" si="153"/>
        <v>0</v>
      </c>
    </row>
    <row r="98" spans="1:48" ht="19.5" thickBot="1">
      <c r="A98" s="217" t="str">
        <f>Compute1!A98</f>
        <v>14.4</v>
      </c>
      <c r="B98" s="217" t="str">
        <f>'2_Maturité'!B98</f>
        <v>Données de test</v>
      </c>
      <c r="C98" s="217" t="str">
        <f>'2_Maturité'!G98</f>
        <v>SAPP</v>
      </c>
      <c r="D98" s="207">
        <f>'2_Maturité'!H98</f>
        <v>0</v>
      </c>
      <c r="E98" s="207" t="str">
        <f>'2_Maturité'!I98</f>
        <v>1: Initial</v>
      </c>
      <c r="F98" s="218" t="str">
        <f t="shared" si="101"/>
        <v>1</v>
      </c>
      <c r="G98" s="697">
        <v>0</v>
      </c>
      <c r="H98" s="698">
        <v>0</v>
      </c>
      <c r="I98" s="698">
        <v>0</v>
      </c>
      <c r="J98" s="698">
        <v>0</v>
      </c>
      <c r="K98" s="698">
        <v>0</v>
      </c>
      <c r="L98" s="698">
        <v>0</v>
      </c>
      <c r="M98" s="698">
        <v>0</v>
      </c>
      <c r="N98" s="698">
        <v>0</v>
      </c>
      <c r="O98" s="698">
        <v>0</v>
      </c>
      <c r="P98" s="698">
        <v>1</v>
      </c>
      <c r="Q98" s="698">
        <v>0</v>
      </c>
      <c r="R98" s="698">
        <v>0</v>
      </c>
      <c r="S98" s="698">
        <v>0</v>
      </c>
      <c r="T98" s="699">
        <v>0</v>
      </c>
      <c r="U98" s="706">
        <f t="shared" si="152"/>
        <v>0</v>
      </c>
      <c r="V98" s="545">
        <f t="shared" si="152"/>
        <v>0</v>
      </c>
      <c r="W98" s="545">
        <f t="shared" si="152"/>
        <v>0</v>
      </c>
      <c r="X98" s="545">
        <f t="shared" si="152"/>
        <v>0</v>
      </c>
      <c r="Y98" s="545">
        <f t="shared" si="152"/>
        <v>0</v>
      </c>
      <c r="Z98" s="545">
        <f t="shared" si="152"/>
        <v>0</v>
      </c>
      <c r="AA98" s="545">
        <f t="shared" si="152"/>
        <v>0</v>
      </c>
      <c r="AB98" s="545">
        <f t="shared" si="152"/>
        <v>0</v>
      </c>
      <c r="AC98" s="545">
        <f t="shared" si="152"/>
        <v>0</v>
      </c>
      <c r="AD98" s="545">
        <f t="shared" si="152"/>
        <v>0</v>
      </c>
      <c r="AE98" s="545">
        <f t="shared" si="152"/>
        <v>0</v>
      </c>
      <c r="AF98" s="545">
        <f t="shared" si="152"/>
        <v>0</v>
      </c>
      <c r="AG98" s="545">
        <f t="shared" si="152"/>
        <v>0</v>
      </c>
      <c r="AH98" s="545">
        <f t="shared" si="152"/>
        <v>0</v>
      </c>
      <c r="AI98" s="546">
        <f t="shared" si="145"/>
        <v>0</v>
      </c>
      <c r="AJ98" s="287">
        <f t="shared" si="145"/>
        <v>0</v>
      </c>
      <c r="AK98" s="287">
        <f t="shared" si="145"/>
        <v>0</v>
      </c>
      <c r="AL98" s="287">
        <f t="shared" si="145"/>
        <v>0</v>
      </c>
      <c r="AM98" s="287">
        <f t="shared" si="145"/>
        <v>0</v>
      </c>
      <c r="AN98" s="287">
        <f t="shared" si="145"/>
        <v>0</v>
      </c>
      <c r="AO98" s="287">
        <f t="shared" si="146"/>
        <v>0</v>
      </c>
      <c r="AP98" s="287">
        <f t="shared" si="146"/>
        <v>0</v>
      </c>
      <c r="AQ98" s="287">
        <f t="shared" si="153"/>
        <v>0</v>
      </c>
      <c r="AR98" s="287">
        <f t="shared" si="153"/>
        <v>0</v>
      </c>
      <c r="AS98" s="287">
        <f t="shared" si="153"/>
        <v>0</v>
      </c>
      <c r="AT98" s="287">
        <f t="shared" si="153"/>
        <v>0</v>
      </c>
      <c r="AU98" s="287">
        <f t="shared" si="153"/>
        <v>0</v>
      </c>
      <c r="AV98" s="287">
        <f t="shared" si="153"/>
        <v>0</v>
      </c>
    </row>
    <row r="99" spans="1:48" ht="19.5" thickBot="1">
      <c r="A99" s="217">
        <f>Compute1!A99</f>
        <v>15</v>
      </c>
      <c r="B99" s="217" t="str">
        <f>'2_Maturité'!B99</f>
        <v>RELATIONS AVEC LES FOURNISSEURS</v>
      </c>
      <c r="C99" s="217">
        <f>'2_Maturité'!G99</f>
        <v>0</v>
      </c>
      <c r="D99" s="207">
        <f>'2_Maturité'!H99</f>
        <v>0</v>
      </c>
      <c r="E99" s="207">
        <f>'2_Maturité'!I99</f>
        <v>0</v>
      </c>
      <c r="F99" s="218" t="str">
        <f t="shared" si="101"/>
        <v>0</v>
      </c>
      <c r="G99" s="697">
        <v>0</v>
      </c>
      <c r="H99" s="698">
        <v>0</v>
      </c>
      <c r="I99" s="698">
        <v>0</v>
      </c>
      <c r="J99" s="698">
        <v>0</v>
      </c>
      <c r="K99" s="698">
        <v>0</v>
      </c>
      <c r="L99" s="698">
        <v>0</v>
      </c>
      <c r="M99" s="698">
        <v>0</v>
      </c>
      <c r="N99" s="698">
        <v>0</v>
      </c>
      <c r="O99" s="698">
        <v>0</v>
      </c>
      <c r="P99" s="698">
        <v>0</v>
      </c>
      <c r="Q99" s="698">
        <v>0</v>
      </c>
      <c r="R99" s="698">
        <v>0</v>
      </c>
      <c r="S99" s="698">
        <v>0</v>
      </c>
      <c r="T99" s="699">
        <v>0</v>
      </c>
      <c r="U99" s="706">
        <f t="shared" ref="U99:U108" si="154">G99*$D99</f>
        <v>0</v>
      </c>
      <c r="V99" s="545">
        <f t="shared" ref="V99:V108" si="155">H99*$D99</f>
        <v>0</v>
      </c>
      <c r="W99" s="545">
        <f t="shared" ref="W99:W108" si="156">I99*$D99</f>
        <v>0</v>
      </c>
      <c r="X99" s="545">
        <f t="shared" ref="X99:X108" si="157">J99*$D99</f>
        <v>0</v>
      </c>
      <c r="Y99" s="545">
        <f t="shared" ref="Y99:Y108" si="158">K99*$D99</f>
        <v>0</v>
      </c>
      <c r="Z99" s="545">
        <f t="shared" ref="Z99:Z108" si="159">L99*$D99</f>
        <v>0</v>
      </c>
      <c r="AA99" s="545">
        <f t="shared" ref="AA99:AA108" si="160">M99*$D99</f>
        <v>0</v>
      </c>
      <c r="AB99" s="545">
        <f t="shared" ref="AB99:AB108" si="161">N99*$D99</f>
        <v>0</v>
      </c>
      <c r="AC99" s="545">
        <f t="shared" ref="AC99:AC108" si="162">O99*$D99</f>
        <v>0</v>
      </c>
      <c r="AD99" s="545">
        <f t="shared" ref="AD99:AD108" si="163">P99*$D99</f>
        <v>0</v>
      </c>
      <c r="AE99" s="545">
        <f t="shared" ref="AE99:AE108" si="164">Q99*$D99</f>
        <v>0</v>
      </c>
      <c r="AF99" s="545">
        <f t="shared" ref="AF99:AF108" si="165">R99*$D99</f>
        <v>0</v>
      </c>
      <c r="AG99" s="545">
        <f t="shared" ref="AG99:AG108" si="166">S99*$D99</f>
        <v>0</v>
      </c>
      <c r="AH99" s="545">
        <f t="shared" ref="AH99:AH108" si="167">T99*$D99</f>
        <v>0</v>
      </c>
      <c r="AI99" s="546">
        <f t="shared" si="145"/>
        <v>0</v>
      </c>
      <c r="AJ99" s="287">
        <f t="shared" si="145"/>
        <v>0</v>
      </c>
      <c r="AK99" s="287">
        <f t="shared" si="145"/>
        <v>0</v>
      </c>
      <c r="AL99" s="287">
        <f t="shared" si="145"/>
        <v>0</v>
      </c>
      <c r="AM99" s="287">
        <f t="shared" si="145"/>
        <v>0</v>
      </c>
      <c r="AN99" s="287">
        <f t="shared" si="145"/>
        <v>0</v>
      </c>
      <c r="AO99" s="287">
        <f t="shared" si="146"/>
        <v>0</v>
      </c>
      <c r="AP99" s="287">
        <f t="shared" si="146"/>
        <v>0</v>
      </c>
      <c r="AQ99" s="287">
        <f t="shared" ref="AQ99:AQ108" si="168">AC99*$F99</f>
        <v>0</v>
      </c>
      <c r="AR99" s="287">
        <f t="shared" ref="AR99:AR108" si="169">AD99*$F99</f>
        <v>0</v>
      </c>
      <c r="AS99" s="287">
        <f t="shared" ref="AS99:AS108" si="170">AE99*$F99</f>
        <v>0</v>
      </c>
      <c r="AT99" s="287">
        <f t="shared" ref="AT99:AT108" si="171">AF99*$F99</f>
        <v>0</v>
      </c>
      <c r="AU99" s="287">
        <f t="shared" ref="AU99:AU108" si="172">AG99*$F99</f>
        <v>0</v>
      </c>
      <c r="AV99" s="287">
        <f t="shared" ref="AV99:AV108" si="173">AH99*$F99</f>
        <v>0</v>
      </c>
    </row>
    <row r="100" spans="1:48" ht="19.5" thickBot="1">
      <c r="A100" s="217" t="str">
        <f>Compute1!A100</f>
        <v>15.1</v>
      </c>
      <c r="B100" s="217" t="str">
        <f>'2_Maturité'!B100</f>
        <v>Sous-traitant</v>
      </c>
      <c r="C100" s="217" t="str">
        <f>'2_Maturité'!G100</f>
        <v>GSTT</v>
      </c>
      <c r="D100" s="207">
        <f>'2_Maturité'!H100</f>
        <v>1</v>
      </c>
      <c r="E100" s="207" t="str">
        <f>'2_Maturité'!I100</f>
        <v>1: Initial</v>
      </c>
      <c r="F100" s="218" t="str">
        <f t="shared" si="101"/>
        <v>1</v>
      </c>
      <c r="G100" s="697">
        <v>0</v>
      </c>
      <c r="H100" s="698">
        <v>0</v>
      </c>
      <c r="I100" s="698">
        <v>0</v>
      </c>
      <c r="J100" s="698">
        <v>0</v>
      </c>
      <c r="K100" s="698">
        <v>0</v>
      </c>
      <c r="L100" s="698">
        <v>0</v>
      </c>
      <c r="M100" s="698">
        <v>0</v>
      </c>
      <c r="N100" s="698">
        <v>0</v>
      </c>
      <c r="O100" s="698">
        <v>0</v>
      </c>
      <c r="P100" s="698">
        <v>0</v>
      </c>
      <c r="Q100" s="698">
        <v>1</v>
      </c>
      <c r="R100" s="698">
        <v>0</v>
      </c>
      <c r="S100" s="698">
        <v>0</v>
      </c>
      <c r="T100" s="699">
        <v>0</v>
      </c>
      <c r="U100" s="706">
        <f t="shared" si="154"/>
        <v>0</v>
      </c>
      <c r="V100" s="545">
        <f t="shared" si="155"/>
        <v>0</v>
      </c>
      <c r="W100" s="545">
        <f t="shared" si="156"/>
        <v>0</v>
      </c>
      <c r="X100" s="545">
        <f t="shared" si="157"/>
        <v>0</v>
      </c>
      <c r="Y100" s="545">
        <f t="shared" si="158"/>
        <v>0</v>
      </c>
      <c r="Z100" s="545">
        <f t="shared" si="159"/>
        <v>0</v>
      </c>
      <c r="AA100" s="545">
        <f t="shared" si="160"/>
        <v>0</v>
      </c>
      <c r="AB100" s="545">
        <f t="shared" si="161"/>
        <v>0</v>
      </c>
      <c r="AC100" s="545">
        <f t="shared" si="162"/>
        <v>0</v>
      </c>
      <c r="AD100" s="545">
        <f t="shared" si="163"/>
        <v>0</v>
      </c>
      <c r="AE100" s="545">
        <f t="shared" si="164"/>
        <v>1</v>
      </c>
      <c r="AF100" s="545">
        <f t="shared" si="165"/>
        <v>0</v>
      </c>
      <c r="AG100" s="545">
        <f t="shared" si="166"/>
        <v>0</v>
      </c>
      <c r="AH100" s="545">
        <f t="shared" si="167"/>
        <v>0</v>
      </c>
      <c r="AI100" s="546">
        <f t="shared" ref="AI100:AP100" si="174">U100*$F100</f>
        <v>0</v>
      </c>
      <c r="AJ100" s="287">
        <f t="shared" si="174"/>
        <v>0</v>
      </c>
      <c r="AK100" s="287">
        <f t="shared" si="174"/>
        <v>0</v>
      </c>
      <c r="AL100" s="287">
        <f t="shared" si="174"/>
        <v>0</v>
      </c>
      <c r="AM100" s="287">
        <f t="shared" si="174"/>
        <v>0</v>
      </c>
      <c r="AN100" s="287">
        <f t="shared" si="174"/>
        <v>0</v>
      </c>
      <c r="AO100" s="287">
        <f t="shared" si="174"/>
        <v>0</v>
      </c>
      <c r="AP100" s="287">
        <f t="shared" si="174"/>
        <v>0</v>
      </c>
      <c r="AQ100" s="287">
        <f t="shared" si="168"/>
        <v>0</v>
      </c>
      <c r="AR100" s="287">
        <f t="shared" si="169"/>
        <v>0</v>
      </c>
      <c r="AS100" s="287">
        <f t="shared" si="170"/>
        <v>1</v>
      </c>
      <c r="AT100" s="287">
        <f t="shared" si="171"/>
        <v>0</v>
      </c>
      <c r="AU100" s="287">
        <f t="shared" si="172"/>
        <v>0</v>
      </c>
      <c r="AV100" s="287">
        <f t="shared" si="173"/>
        <v>0</v>
      </c>
    </row>
    <row r="101" spans="1:48" ht="19.5" thickBot="1">
      <c r="A101" s="217" t="str">
        <f>Compute1!A101</f>
        <v>15.1.a</v>
      </c>
      <c r="B101" s="217">
        <f>'2_Maturité'!B101</f>
        <v>0</v>
      </c>
      <c r="C101" s="217" t="str">
        <f>'2_Maturité'!G101</f>
        <v>GSTT</v>
      </c>
      <c r="D101" s="207">
        <f>'2_Maturité'!H101</f>
        <v>0</v>
      </c>
      <c r="E101" s="207">
        <f>'2_Maturité'!I101</f>
        <v>0</v>
      </c>
      <c r="F101" s="218" t="str">
        <f t="shared" si="101"/>
        <v>0</v>
      </c>
      <c r="G101" s="697">
        <v>0</v>
      </c>
      <c r="H101" s="698">
        <v>0</v>
      </c>
      <c r="I101" s="698">
        <v>0</v>
      </c>
      <c r="J101" s="698">
        <v>0</v>
      </c>
      <c r="K101" s="698">
        <v>0</v>
      </c>
      <c r="L101" s="698">
        <v>0</v>
      </c>
      <c r="M101" s="698">
        <v>0</v>
      </c>
      <c r="N101" s="698">
        <v>0</v>
      </c>
      <c r="O101" s="698">
        <v>0</v>
      </c>
      <c r="P101" s="698">
        <v>0</v>
      </c>
      <c r="Q101" s="698">
        <v>0</v>
      </c>
      <c r="R101" s="698">
        <v>0</v>
      </c>
      <c r="S101" s="698">
        <v>0</v>
      </c>
      <c r="T101" s="699">
        <v>0</v>
      </c>
      <c r="U101" s="706">
        <f t="shared" si="154"/>
        <v>0</v>
      </c>
      <c r="V101" s="545">
        <f t="shared" si="155"/>
        <v>0</v>
      </c>
      <c r="W101" s="545">
        <f t="shared" si="156"/>
        <v>0</v>
      </c>
      <c r="X101" s="545">
        <f t="shared" si="157"/>
        <v>0</v>
      </c>
      <c r="Y101" s="545">
        <f t="shared" si="158"/>
        <v>0</v>
      </c>
      <c r="Z101" s="545">
        <f t="shared" si="159"/>
        <v>0</v>
      </c>
      <c r="AA101" s="545">
        <f t="shared" si="160"/>
        <v>0</v>
      </c>
      <c r="AB101" s="545">
        <f t="shared" si="161"/>
        <v>0</v>
      </c>
      <c r="AC101" s="545">
        <f t="shared" si="162"/>
        <v>0</v>
      </c>
      <c r="AD101" s="545">
        <f t="shared" si="163"/>
        <v>0</v>
      </c>
      <c r="AE101" s="545">
        <f t="shared" si="164"/>
        <v>0</v>
      </c>
      <c r="AF101" s="545">
        <f t="shared" si="165"/>
        <v>0</v>
      </c>
      <c r="AG101" s="545">
        <f t="shared" si="166"/>
        <v>0</v>
      </c>
      <c r="AH101" s="545">
        <f t="shared" si="167"/>
        <v>0</v>
      </c>
      <c r="AI101" s="546">
        <f t="shared" ref="AI101:AN102" si="175">U101*$F101</f>
        <v>0</v>
      </c>
      <c r="AJ101" s="287">
        <f t="shared" si="175"/>
        <v>0</v>
      </c>
      <c r="AK101" s="287">
        <f t="shared" si="175"/>
        <v>0</v>
      </c>
      <c r="AL101" s="287">
        <f t="shared" si="175"/>
        <v>0</v>
      </c>
      <c r="AM101" s="287">
        <f t="shared" si="175"/>
        <v>0</v>
      </c>
      <c r="AN101" s="287">
        <f t="shared" si="175"/>
        <v>0</v>
      </c>
      <c r="AO101" s="287">
        <f t="shared" si="146"/>
        <v>0</v>
      </c>
      <c r="AP101" s="287">
        <f t="shared" si="146"/>
        <v>0</v>
      </c>
      <c r="AQ101" s="287">
        <f t="shared" si="168"/>
        <v>0</v>
      </c>
      <c r="AR101" s="287">
        <f t="shared" si="169"/>
        <v>0</v>
      </c>
      <c r="AS101" s="287">
        <f t="shared" si="170"/>
        <v>0</v>
      </c>
      <c r="AT101" s="287">
        <f t="shared" si="171"/>
        <v>0</v>
      </c>
      <c r="AU101" s="287">
        <f t="shared" si="172"/>
        <v>0</v>
      </c>
      <c r="AV101" s="287">
        <f t="shared" si="173"/>
        <v>0</v>
      </c>
    </row>
    <row r="102" spans="1:48" ht="19.5" thickBot="1">
      <c r="A102" s="217" t="str">
        <f>Compute1!A102</f>
        <v>15.1.b</v>
      </c>
      <c r="B102" s="217">
        <f>'2_Maturité'!B102</f>
        <v>0</v>
      </c>
      <c r="C102" s="217" t="str">
        <f>'2_Maturité'!G102</f>
        <v>GSTT</v>
      </c>
      <c r="D102" s="207">
        <f>'2_Maturité'!H102</f>
        <v>0</v>
      </c>
      <c r="E102" s="207">
        <f>'2_Maturité'!I102</f>
        <v>0</v>
      </c>
      <c r="F102" s="218" t="str">
        <f t="shared" si="101"/>
        <v>0</v>
      </c>
      <c r="G102" s="697">
        <v>0</v>
      </c>
      <c r="H102" s="698">
        <v>0</v>
      </c>
      <c r="I102" s="698">
        <v>0</v>
      </c>
      <c r="J102" s="698">
        <v>0</v>
      </c>
      <c r="K102" s="698">
        <v>0</v>
      </c>
      <c r="L102" s="698">
        <v>0</v>
      </c>
      <c r="M102" s="698">
        <v>0</v>
      </c>
      <c r="N102" s="698">
        <v>0</v>
      </c>
      <c r="O102" s="698">
        <v>0</v>
      </c>
      <c r="P102" s="698">
        <v>0</v>
      </c>
      <c r="Q102" s="698">
        <v>0</v>
      </c>
      <c r="R102" s="698">
        <v>0</v>
      </c>
      <c r="S102" s="698">
        <v>0</v>
      </c>
      <c r="T102" s="699">
        <v>0</v>
      </c>
      <c r="U102" s="706">
        <f t="shared" si="154"/>
        <v>0</v>
      </c>
      <c r="V102" s="545">
        <f t="shared" si="155"/>
        <v>0</v>
      </c>
      <c r="W102" s="545">
        <f t="shared" si="156"/>
        <v>0</v>
      </c>
      <c r="X102" s="545">
        <f t="shared" si="157"/>
        <v>0</v>
      </c>
      <c r="Y102" s="545">
        <f t="shared" si="158"/>
        <v>0</v>
      </c>
      <c r="Z102" s="545">
        <f t="shared" si="159"/>
        <v>0</v>
      </c>
      <c r="AA102" s="545">
        <f t="shared" si="160"/>
        <v>0</v>
      </c>
      <c r="AB102" s="545">
        <f t="shared" si="161"/>
        <v>0</v>
      </c>
      <c r="AC102" s="545">
        <f t="shared" si="162"/>
        <v>0</v>
      </c>
      <c r="AD102" s="545">
        <f t="shared" si="163"/>
        <v>0</v>
      </c>
      <c r="AE102" s="545">
        <f t="shared" si="164"/>
        <v>0</v>
      </c>
      <c r="AF102" s="545">
        <f t="shared" si="165"/>
        <v>0</v>
      </c>
      <c r="AG102" s="545">
        <f t="shared" si="166"/>
        <v>0</v>
      </c>
      <c r="AH102" s="545">
        <f t="shared" si="167"/>
        <v>0</v>
      </c>
      <c r="AI102" s="546">
        <f t="shared" si="175"/>
        <v>0</v>
      </c>
      <c r="AJ102" s="287">
        <f t="shared" si="175"/>
        <v>0</v>
      </c>
      <c r="AK102" s="287">
        <f t="shared" si="175"/>
        <v>0</v>
      </c>
      <c r="AL102" s="287">
        <f t="shared" si="175"/>
        <v>0</v>
      </c>
      <c r="AM102" s="287">
        <f t="shared" si="175"/>
        <v>0</v>
      </c>
      <c r="AN102" s="287">
        <f t="shared" si="175"/>
        <v>0</v>
      </c>
      <c r="AO102" s="287">
        <f t="shared" si="146"/>
        <v>0</v>
      </c>
      <c r="AP102" s="287">
        <f t="shared" si="146"/>
        <v>0</v>
      </c>
      <c r="AQ102" s="287">
        <f t="shared" si="168"/>
        <v>0</v>
      </c>
      <c r="AR102" s="287">
        <f t="shared" si="169"/>
        <v>0</v>
      </c>
      <c r="AS102" s="287">
        <f t="shared" si="170"/>
        <v>0</v>
      </c>
      <c r="AT102" s="287">
        <f t="shared" si="171"/>
        <v>0</v>
      </c>
      <c r="AU102" s="287">
        <f t="shared" si="172"/>
        <v>0</v>
      </c>
      <c r="AV102" s="287">
        <f t="shared" si="173"/>
        <v>0</v>
      </c>
    </row>
    <row r="103" spans="1:48" ht="19.5" thickBot="1">
      <c r="A103" s="217" t="str">
        <f>Compute1!A103</f>
        <v>15.2</v>
      </c>
      <c r="B103" s="217" t="str">
        <f>'2_Maturité'!B103</f>
        <v>Contrôle du sous-traitant</v>
      </c>
      <c r="C103" s="217" t="str">
        <f>'2_Maturité'!G103</f>
        <v>GSTT</v>
      </c>
      <c r="D103" s="207">
        <f>'2_Maturité'!H103</f>
        <v>0</v>
      </c>
      <c r="E103" s="207" t="str">
        <f>'2_Maturité'!I103</f>
        <v>1: Initial</v>
      </c>
      <c r="F103" s="218" t="str">
        <f t="shared" si="101"/>
        <v>1</v>
      </c>
      <c r="G103" s="697">
        <v>0</v>
      </c>
      <c r="H103" s="698">
        <v>0</v>
      </c>
      <c r="I103" s="698">
        <v>0</v>
      </c>
      <c r="J103" s="698">
        <v>0</v>
      </c>
      <c r="K103" s="698">
        <v>0</v>
      </c>
      <c r="L103" s="698">
        <v>0</v>
      </c>
      <c r="M103" s="698">
        <v>0</v>
      </c>
      <c r="N103" s="698">
        <v>0</v>
      </c>
      <c r="O103" s="698">
        <v>0</v>
      </c>
      <c r="P103" s="698">
        <v>0</v>
      </c>
      <c r="Q103" s="698">
        <v>1</v>
      </c>
      <c r="R103" s="698">
        <v>0</v>
      </c>
      <c r="S103" s="698">
        <v>0</v>
      </c>
      <c r="T103" s="699">
        <v>0</v>
      </c>
      <c r="U103" s="706">
        <f t="shared" si="154"/>
        <v>0</v>
      </c>
      <c r="V103" s="545">
        <f t="shared" si="155"/>
        <v>0</v>
      </c>
      <c r="W103" s="545">
        <f t="shared" si="156"/>
        <v>0</v>
      </c>
      <c r="X103" s="545">
        <f t="shared" si="157"/>
        <v>0</v>
      </c>
      <c r="Y103" s="545">
        <f t="shared" si="158"/>
        <v>0</v>
      </c>
      <c r="Z103" s="545">
        <f t="shared" si="159"/>
        <v>0</v>
      </c>
      <c r="AA103" s="545">
        <f t="shared" si="160"/>
        <v>0</v>
      </c>
      <c r="AB103" s="545">
        <f t="shared" si="161"/>
        <v>0</v>
      </c>
      <c r="AC103" s="545">
        <f t="shared" si="162"/>
        <v>0</v>
      </c>
      <c r="AD103" s="545">
        <f t="shared" si="163"/>
        <v>0</v>
      </c>
      <c r="AE103" s="545">
        <f t="shared" si="164"/>
        <v>0</v>
      </c>
      <c r="AF103" s="545">
        <f t="shared" si="165"/>
        <v>0</v>
      </c>
      <c r="AG103" s="545">
        <f t="shared" si="166"/>
        <v>0</v>
      </c>
      <c r="AH103" s="545">
        <f t="shared" si="167"/>
        <v>0</v>
      </c>
      <c r="AI103" s="546">
        <f t="shared" ref="AI103:AP103" si="176">U103*$F103</f>
        <v>0</v>
      </c>
      <c r="AJ103" s="287">
        <f t="shared" si="176"/>
        <v>0</v>
      </c>
      <c r="AK103" s="287">
        <f t="shared" si="176"/>
        <v>0</v>
      </c>
      <c r="AL103" s="287">
        <f t="shared" si="176"/>
        <v>0</v>
      </c>
      <c r="AM103" s="287">
        <f t="shared" si="176"/>
        <v>0</v>
      </c>
      <c r="AN103" s="287">
        <f t="shared" si="176"/>
        <v>0</v>
      </c>
      <c r="AO103" s="287">
        <f t="shared" si="176"/>
        <v>0</v>
      </c>
      <c r="AP103" s="287">
        <f t="shared" si="176"/>
        <v>0</v>
      </c>
      <c r="AQ103" s="287">
        <f t="shared" si="168"/>
        <v>0</v>
      </c>
      <c r="AR103" s="287">
        <f t="shared" si="169"/>
        <v>0</v>
      </c>
      <c r="AS103" s="287">
        <f t="shared" si="170"/>
        <v>0</v>
      </c>
      <c r="AT103" s="287">
        <f t="shared" si="171"/>
        <v>0</v>
      </c>
      <c r="AU103" s="287">
        <f t="shared" si="172"/>
        <v>0</v>
      </c>
      <c r="AV103" s="287">
        <f t="shared" si="173"/>
        <v>0</v>
      </c>
    </row>
    <row r="104" spans="1:48" ht="19.5" thickBot="1">
      <c r="A104" s="217">
        <f>Compute1!A104</f>
        <v>16</v>
      </c>
      <c r="B104" s="217" t="str">
        <f>'2_Maturité'!B104</f>
        <v>GESTION D'INCIDENTS RELATIFS A LA SECURITE DE L'INFORMATION</v>
      </c>
      <c r="C104" s="217">
        <f>'2_Maturité'!G104</f>
        <v>0</v>
      </c>
      <c r="D104" s="207">
        <f>'2_Maturité'!H104</f>
        <v>0</v>
      </c>
      <c r="E104" s="207">
        <f>'2_Maturité'!I104</f>
        <v>0</v>
      </c>
      <c r="F104" s="218" t="str">
        <f t="shared" si="101"/>
        <v>0</v>
      </c>
      <c r="G104" s="697">
        <v>0</v>
      </c>
      <c r="H104" s="698">
        <v>0</v>
      </c>
      <c r="I104" s="698">
        <v>0</v>
      </c>
      <c r="J104" s="698">
        <v>0</v>
      </c>
      <c r="K104" s="698">
        <v>0</v>
      </c>
      <c r="L104" s="698">
        <v>0</v>
      </c>
      <c r="M104" s="698">
        <v>0</v>
      </c>
      <c r="N104" s="698">
        <v>0</v>
      </c>
      <c r="O104" s="698">
        <v>0</v>
      </c>
      <c r="P104" s="698">
        <v>0</v>
      </c>
      <c r="Q104" s="698">
        <v>0</v>
      </c>
      <c r="R104" s="698">
        <v>0</v>
      </c>
      <c r="S104" s="698">
        <v>0</v>
      </c>
      <c r="T104" s="699">
        <v>0</v>
      </c>
      <c r="U104" s="706">
        <f t="shared" si="154"/>
        <v>0</v>
      </c>
      <c r="V104" s="545">
        <f t="shared" si="155"/>
        <v>0</v>
      </c>
      <c r="W104" s="545">
        <f t="shared" si="156"/>
        <v>0</v>
      </c>
      <c r="X104" s="545">
        <f t="shared" si="157"/>
        <v>0</v>
      </c>
      <c r="Y104" s="545">
        <f t="shared" si="158"/>
        <v>0</v>
      </c>
      <c r="Z104" s="545">
        <f t="shared" si="159"/>
        <v>0</v>
      </c>
      <c r="AA104" s="545">
        <f t="shared" si="160"/>
        <v>0</v>
      </c>
      <c r="AB104" s="545">
        <f t="shared" si="161"/>
        <v>0</v>
      </c>
      <c r="AC104" s="545">
        <f t="shared" si="162"/>
        <v>0</v>
      </c>
      <c r="AD104" s="545">
        <f t="shared" si="163"/>
        <v>0</v>
      </c>
      <c r="AE104" s="545">
        <f t="shared" si="164"/>
        <v>0</v>
      </c>
      <c r="AF104" s="545">
        <f t="shared" si="165"/>
        <v>0</v>
      </c>
      <c r="AG104" s="545">
        <f t="shared" si="166"/>
        <v>0</v>
      </c>
      <c r="AH104" s="545">
        <f t="shared" si="167"/>
        <v>0</v>
      </c>
      <c r="AI104" s="546">
        <f t="shared" ref="AI104:AN104" si="177">U104*$F104</f>
        <v>0</v>
      </c>
      <c r="AJ104" s="287">
        <f t="shared" si="177"/>
        <v>0</v>
      </c>
      <c r="AK104" s="287">
        <f t="shared" si="177"/>
        <v>0</v>
      </c>
      <c r="AL104" s="287">
        <f t="shared" si="177"/>
        <v>0</v>
      </c>
      <c r="AM104" s="287">
        <f t="shared" si="177"/>
        <v>0</v>
      </c>
      <c r="AN104" s="287">
        <f t="shared" si="177"/>
        <v>0</v>
      </c>
      <c r="AO104" s="287">
        <f t="shared" si="146"/>
        <v>0</v>
      </c>
      <c r="AP104" s="287">
        <f t="shared" si="146"/>
        <v>0</v>
      </c>
      <c r="AQ104" s="287">
        <f t="shared" si="168"/>
        <v>0</v>
      </c>
      <c r="AR104" s="287">
        <f t="shared" si="169"/>
        <v>0</v>
      </c>
      <c r="AS104" s="287">
        <f t="shared" si="170"/>
        <v>0</v>
      </c>
      <c r="AT104" s="287">
        <f t="shared" si="171"/>
        <v>0</v>
      </c>
      <c r="AU104" s="287">
        <f t="shared" si="172"/>
        <v>0</v>
      </c>
      <c r="AV104" s="287">
        <f t="shared" si="173"/>
        <v>0</v>
      </c>
    </row>
    <row r="105" spans="1:48" ht="19.5" thickBot="1">
      <c r="A105" s="217" t="str">
        <f>Compute1!A105</f>
        <v>16.1</v>
      </c>
      <c r="B105" s="217" t="str">
        <f>'2_Maturité'!B105</f>
        <v>Gestion des Incidents de sécurité</v>
      </c>
      <c r="C105" s="217" t="str">
        <f>'2_Maturité'!G105</f>
        <v>GINC</v>
      </c>
      <c r="D105" s="207">
        <f>'2_Maturité'!H105</f>
        <v>1</v>
      </c>
      <c r="E105" s="207" t="str">
        <f>'2_Maturité'!I105</f>
        <v>3: Défini</v>
      </c>
      <c r="F105" s="218" t="str">
        <f t="shared" si="101"/>
        <v>3</v>
      </c>
      <c r="G105" s="697">
        <v>0</v>
      </c>
      <c r="H105" s="698">
        <v>0</v>
      </c>
      <c r="I105" s="698">
        <v>0</v>
      </c>
      <c r="J105" s="698">
        <v>0</v>
      </c>
      <c r="K105" s="698">
        <v>0</v>
      </c>
      <c r="L105" s="698">
        <v>0</v>
      </c>
      <c r="M105" s="698">
        <v>0</v>
      </c>
      <c r="N105" s="698">
        <v>0</v>
      </c>
      <c r="O105" s="698">
        <v>0</v>
      </c>
      <c r="P105" s="698">
        <v>0</v>
      </c>
      <c r="Q105" s="698">
        <v>0</v>
      </c>
      <c r="R105" s="698">
        <v>1</v>
      </c>
      <c r="S105" s="698">
        <v>0</v>
      </c>
      <c r="T105" s="699">
        <v>0</v>
      </c>
      <c r="U105" s="706">
        <f t="shared" si="154"/>
        <v>0</v>
      </c>
      <c r="V105" s="545">
        <f t="shared" si="155"/>
        <v>0</v>
      </c>
      <c r="W105" s="545">
        <f t="shared" si="156"/>
        <v>0</v>
      </c>
      <c r="X105" s="545">
        <f t="shared" si="157"/>
        <v>0</v>
      </c>
      <c r="Y105" s="545">
        <f t="shared" si="158"/>
        <v>0</v>
      </c>
      <c r="Z105" s="545">
        <f t="shared" si="159"/>
        <v>0</v>
      </c>
      <c r="AA105" s="545">
        <f t="shared" si="160"/>
        <v>0</v>
      </c>
      <c r="AB105" s="545">
        <f t="shared" si="161"/>
        <v>0</v>
      </c>
      <c r="AC105" s="545">
        <f t="shared" si="162"/>
        <v>0</v>
      </c>
      <c r="AD105" s="545">
        <f t="shared" si="163"/>
        <v>0</v>
      </c>
      <c r="AE105" s="545">
        <f t="shared" si="164"/>
        <v>0</v>
      </c>
      <c r="AF105" s="545">
        <f t="shared" si="165"/>
        <v>1</v>
      </c>
      <c r="AG105" s="545">
        <f t="shared" si="166"/>
        <v>0</v>
      </c>
      <c r="AH105" s="545">
        <f t="shared" si="167"/>
        <v>0</v>
      </c>
      <c r="AI105" s="546">
        <f t="shared" ref="AI105:AP105" si="178">U105*$F105</f>
        <v>0</v>
      </c>
      <c r="AJ105" s="287">
        <f t="shared" si="178"/>
        <v>0</v>
      </c>
      <c r="AK105" s="287">
        <f t="shared" si="178"/>
        <v>0</v>
      </c>
      <c r="AL105" s="287">
        <f t="shared" si="178"/>
        <v>0</v>
      </c>
      <c r="AM105" s="287">
        <f t="shared" si="178"/>
        <v>0</v>
      </c>
      <c r="AN105" s="287">
        <f t="shared" si="178"/>
        <v>0</v>
      </c>
      <c r="AO105" s="287">
        <f t="shared" si="178"/>
        <v>0</v>
      </c>
      <c r="AP105" s="287">
        <f t="shared" si="178"/>
        <v>0</v>
      </c>
      <c r="AQ105" s="287">
        <f t="shared" si="168"/>
        <v>0</v>
      </c>
      <c r="AR105" s="287">
        <f t="shared" si="169"/>
        <v>0</v>
      </c>
      <c r="AS105" s="287">
        <f t="shared" si="170"/>
        <v>0</v>
      </c>
      <c r="AT105" s="287">
        <f t="shared" si="171"/>
        <v>3</v>
      </c>
      <c r="AU105" s="287">
        <f t="shared" si="172"/>
        <v>0</v>
      </c>
      <c r="AV105" s="287">
        <f t="shared" si="173"/>
        <v>0</v>
      </c>
    </row>
    <row r="106" spans="1:48" ht="19.5" thickBot="1">
      <c r="A106" s="217" t="str">
        <f>Compute1!A106</f>
        <v>16.1.a</v>
      </c>
      <c r="B106" s="217">
        <f>'2_Maturité'!B106</f>
        <v>0</v>
      </c>
      <c r="C106" s="217" t="str">
        <f>'2_Maturité'!G106</f>
        <v>GINC</v>
      </c>
      <c r="D106" s="207">
        <f>'2_Maturité'!H106</f>
        <v>0</v>
      </c>
      <c r="E106" s="207">
        <f>'2_Maturité'!I106</f>
        <v>0</v>
      </c>
      <c r="F106" s="218" t="str">
        <f t="shared" si="101"/>
        <v>0</v>
      </c>
      <c r="G106" s="697">
        <v>0</v>
      </c>
      <c r="H106" s="698">
        <v>0</v>
      </c>
      <c r="I106" s="698">
        <v>0</v>
      </c>
      <c r="J106" s="698">
        <v>0</v>
      </c>
      <c r="K106" s="698">
        <v>0</v>
      </c>
      <c r="L106" s="698">
        <v>0</v>
      </c>
      <c r="M106" s="698">
        <v>0</v>
      </c>
      <c r="N106" s="698">
        <v>0</v>
      </c>
      <c r="O106" s="698">
        <v>0</v>
      </c>
      <c r="P106" s="698">
        <v>0</v>
      </c>
      <c r="Q106" s="698">
        <v>0</v>
      </c>
      <c r="R106" s="698">
        <v>0</v>
      </c>
      <c r="S106" s="698">
        <v>0</v>
      </c>
      <c r="T106" s="699">
        <v>0</v>
      </c>
      <c r="U106" s="706">
        <f t="shared" si="154"/>
        <v>0</v>
      </c>
      <c r="V106" s="545">
        <f t="shared" si="155"/>
        <v>0</v>
      </c>
      <c r="W106" s="545">
        <f t="shared" si="156"/>
        <v>0</v>
      </c>
      <c r="X106" s="545">
        <f t="shared" si="157"/>
        <v>0</v>
      </c>
      <c r="Y106" s="545">
        <f t="shared" si="158"/>
        <v>0</v>
      </c>
      <c r="Z106" s="545">
        <f t="shared" si="159"/>
        <v>0</v>
      </c>
      <c r="AA106" s="545">
        <f t="shared" si="160"/>
        <v>0</v>
      </c>
      <c r="AB106" s="545">
        <f t="shared" si="161"/>
        <v>0</v>
      </c>
      <c r="AC106" s="545">
        <f t="shared" si="162"/>
        <v>0</v>
      </c>
      <c r="AD106" s="545">
        <f t="shared" si="163"/>
        <v>0</v>
      </c>
      <c r="AE106" s="545">
        <f t="shared" si="164"/>
        <v>0</v>
      </c>
      <c r="AF106" s="545">
        <f t="shared" si="165"/>
        <v>0</v>
      </c>
      <c r="AG106" s="545">
        <f t="shared" si="166"/>
        <v>0</v>
      </c>
      <c r="AH106" s="545">
        <f t="shared" si="167"/>
        <v>0</v>
      </c>
      <c r="AI106" s="546">
        <f t="shared" ref="AI106:AN106" si="179">U106*$F106</f>
        <v>0</v>
      </c>
      <c r="AJ106" s="287">
        <f t="shared" si="179"/>
        <v>0</v>
      </c>
      <c r="AK106" s="287">
        <f t="shared" si="179"/>
        <v>0</v>
      </c>
      <c r="AL106" s="287">
        <f t="shared" si="179"/>
        <v>0</v>
      </c>
      <c r="AM106" s="287">
        <f t="shared" si="179"/>
        <v>0</v>
      </c>
      <c r="AN106" s="287">
        <f t="shared" si="179"/>
        <v>0</v>
      </c>
      <c r="AO106" s="287">
        <f t="shared" si="146"/>
        <v>0</v>
      </c>
      <c r="AP106" s="287">
        <f t="shared" si="146"/>
        <v>0</v>
      </c>
      <c r="AQ106" s="287">
        <f t="shared" si="168"/>
        <v>0</v>
      </c>
      <c r="AR106" s="287">
        <f t="shared" si="169"/>
        <v>0</v>
      </c>
      <c r="AS106" s="287">
        <f t="shared" si="170"/>
        <v>0</v>
      </c>
      <c r="AT106" s="287">
        <f t="shared" si="171"/>
        <v>0</v>
      </c>
      <c r="AU106" s="287">
        <f t="shared" si="172"/>
        <v>0</v>
      </c>
      <c r="AV106" s="287">
        <f t="shared" si="173"/>
        <v>0</v>
      </c>
    </row>
    <row r="107" spans="1:48" ht="19.5" thickBot="1">
      <c r="A107" s="217" t="str">
        <f>Compute1!A107</f>
        <v>16.1.b</v>
      </c>
      <c r="B107" s="217">
        <f>'2_Maturité'!B107</f>
        <v>0</v>
      </c>
      <c r="C107" s="217" t="str">
        <f>'2_Maturité'!G107</f>
        <v>GINC</v>
      </c>
      <c r="D107" s="207">
        <f>'2_Maturité'!H107</f>
        <v>0</v>
      </c>
      <c r="E107" s="207">
        <f>'2_Maturité'!I107</f>
        <v>0</v>
      </c>
      <c r="F107" s="218" t="str">
        <f t="shared" si="101"/>
        <v>0</v>
      </c>
      <c r="G107" s="697">
        <v>0</v>
      </c>
      <c r="H107" s="698">
        <v>0</v>
      </c>
      <c r="I107" s="698">
        <v>0</v>
      </c>
      <c r="J107" s="698">
        <v>0</v>
      </c>
      <c r="K107" s="698">
        <v>0</v>
      </c>
      <c r="L107" s="698">
        <v>0</v>
      </c>
      <c r="M107" s="698">
        <v>0</v>
      </c>
      <c r="N107" s="698">
        <v>0</v>
      </c>
      <c r="O107" s="698">
        <v>0</v>
      </c>
      <c r="P107" s="698">
        <v>0</v>
      </c>
      <c r="Q107" s="698">
        <v>0</v>
      </c>
      <c r="R107" s="698">
        <v>0</v>
      </c>
      <c r="S107" s="698">
        <v>0</v>
      </c>
      <c r="T107" s="699">
        <v>0</v>
      </c>
      <c r="U107" s="706">
        <f t="shared" si="154"/>
        <v>0</v>
      </c>
      <c r="V107" s="545">
        <f t="shared" si="155"/>
        <v>0</v>
      </c>
      <c r="W107" s="545">
        <f t="shared" si="156"/>
        <v>0</v>
      </c>
      <c r="X107" s="545">
        <f t="shared" si="157"/>
        <v>0</v>
      </c>
      <c r="Y107" s="545">
        <f t="shared" si="158"/>
        <v>0</v>
      </c>
      <c r="Z107" s="545">
        <f t="shared" si="159"/>
        <v>0</v>
      </c>
      <c r="AA107" s="545">
        <f t="shared" si="160"/>
        <v>0</v>
      </c>
      <c r="AB107" s="545">
        <f t="shared" si="161"/>
        <v>0</v>
      </c>
      <c r="AC107" s="545">
        <f t="shared" si="162"/>
        <v>0</v>
      </c>
      <c r="AD107" s="545">
        <f t="shared" si="163"/>
        <v>0</v>
      </c>
      <c r="AE107" s="545">
        <f t="shared" si="164"/>
        <v>0</v>
      </c>
      <c r="AF107" s="545">
        <f t="shared" si="165"/>
        <v>0</v>
      </c>
      <c r="AG107" s="545">
        <f t="shared" si="166"/>
        <v>0</v>
      </c>
      <c r="AH107" s="545">
        <f t="shared" si="167"/>
        <v>0</v>
      </c>
      <c r="AI107" s="546">
        <f t="shared" ref="AI107:AM113" si="180">U107*$F107</f>
        <v>0</v>
      </c>
      <c r="AJ107" s="287">
        <f t="shared" si="180"/>
        <v>0</v>
      </c>
      <c r="AK107" s="287">
        <f t="shared" si="180"/>
        <v>0</v>
      </c>
      <c r="AL107" s="287">
        <f t="shared" si="180"/>
        <v>0</v>
      </c>
      <c r="AM107" s="287">
        <f t="shared" si="180"/>
        <v>0</v>
      </c>
      <c r="AN107" s="287">
        <f t="shared" ref="AN107:AN123" si="181">Z107*$F107</f>
        <v>0</v>
      </c>
      <c r="AO107" s="287">
        <f t="shared" si="146"/>
        <v>0</v>
      </c>
      <c r="AP107" s="287">
        <f t="shared" si="146"/>
        <v>0</v>
      </c>
      <c r="AQ107" s="287">
        <f t="shared" si="168"/>
        <v>0</v>
      </c>
      <c r="AR107" s="287">
        <f t="shared" si="169"/>
        <v>0</v>
      </c>
      <c r="AS107" s="287">
        <f t="shared" si="170"/>
        <v>0</v>
      </c>
      <c r="AT107" s="287">
        <f t="shared" si="171"/>
        <v>0</v>
      </c>
      <c r="AU107" s="287">
        <f t="shared" si="172"/>
        <v>0</v>
      </c>
      <c r="AV107" s="287">
        <f t="shared" si="173"/>
        <v>0</v>
      </c>
    </row>
    <row r="108" spans="1:48" ht="19.5" thickBot="1">
      <c r="A108" s="217">
        <f>Compute1!A108</f>
        <v>17</v>
      </c>
      <c r="B108" s="217" t="str">
        <f>'2_Maturité'!B108</f>
        <v>ASPECT DE LA SECURITE DE L'INFORMATION DANS LA GESTION DE LA CONTINUITE</v>
      </c>
      <c r="C108" s="217">
        <f>'2_Maturité'!G108</f>
        <v>0</v>
      </c>
      <c r="D108" s="207">
        <f>'2_Maturité'!H108</f>
        <v>0</v>
      </c>
      <c r="E108" s="207">
        <f>'2_Maturité'!I108</f>
        <v>0</v>
      </c>
      <c r="F108" s="218" t="str">
        <f t="shared" si="101"/>
        <v>0</v>
      </c>
      <c r="G108" s="697">
        <v>0</v>
      </c>
      <c r="H108" s="698">
        <v>0</v>
      </c>
      <c r="I108" s="698">
        <v>0</v>
      </c>
      <c r="J108" s="698">
        <v>0</v>
      </c>
      <c r="K108" s="698">
        <v>0</v>
      </c>
      <c r="L108" s="698">
        <v>0</v>
      </c>
      <c r="M108" s="698">
        <v>0</v>
      </c>
      <c r="N108" s="698">
        <v>0</v>
      </c>
      <c r="O108" s="698">
        <v>0</v>
      </c>
      <c r="P108" s="698">
        <v>0</v>
      </c>
      <c r="Q108" s="698">
        <v>0</v>
      </c>
      <c r="R108" s="698">
        <v>0</v>
      </c>
      <c r="S108" s="698">
        <v>0</v>
      </c>
      <c r="T108" s="699">
        <v>0</v>
      </c>
      <c r="U108" s="706">
        <f t="shared" si="154"/>
        <v>0</v>
      </c>
      <c r="V108" s="545">
        <f t="shared" si="155"/>
        <v>0</v>
      </c>
      <c r="W108" s="545">
        <f t="shared" si="156"/>
        <v>0</v>
      </c>
      <c r="X108" s="545">
        <f t="shared" si="157"/>
        <v>0</v>
      </c>
      <c r="Y108" s="545">
        <f t="shared" si="158"/>
        <v>0</v>
      </c>
      <c r="Z108" s="545">
        <f t="shared" si="159"/>
        <v>0</v>
      </c>
      <c r="AA108" s="545">
        <f t="shared" si="160"/>
        <v>0</v>
      </c>
      <c r="AB108" s="545">
        <f t="shared" si="161"/>
        <v>0</v>
      </c>
      <c r="AC108" s="545">
        <f t="shared" si="162"/>
        <v>0</v>
      </c>
      <c r="AD108" s="545">
        <f t="shared" si="163"/>
        <v>0</v>
      </c>
      <c r="AE108" s="545">
        <f t="shared" si="164"/>
        <v>0</v>
      </c>
      <c r="AF108" s="545">
        <f t="shared" si="165"/>
        <v>0</v>
      </c>
      <c r="AG108" s="545">
        <f t="shared" si="166"/>
        <v>0</v>
      </c>
      <c r="AH108" s="545">
        <f t="shared" si="167"/>
        <v>0</v>
      </c>
      <c r="AI108" s="546">
        <f t="shared" si="180"/>
        <v>0</v>
      </c>
      <c r="AJ108" s="287">
        <f t="shared" si="180"/>
        <v>0</v>
      </c>
      <c r="AK108" s="287">
        <f t="shared" si="180"/>
        <v>0</v>
      </c>
      <c r="AL108" s="287">
        <f t="shared" si="180"/>
        <v>0</v>
      </c>
      <c r="AM108" s="287">
        <f t="shared" si="180"/>
        <v>0</v>
      </c>
      <c r="AN108" s="287">
        <f t="shared" si="181"/>
        <v>0</v>
      </c>
      <c r="AO108" s="287">
        <f t="shared" si="146"/>
        <v>0</v>
      </c>
      <c r="AP108" s="287">
        <f t="shared" si="146"/>
        <v>0</v>
      </c>
      <c r="AQ108" s="287">
        <f t="shared" si="168"/>
        <v>0</v>
      </c>
      <c r="AR108" s="287">
        <f t="shared" si="169"/>
        <v>0</v>
      </c>
      <c r="AS108" s="287">
        <f t="shared" si="170"/>
        <v>0</v>
      </c>
      <c r="AT108" s="287">
        <f t="shared" si="171"/>
        <v>0</v>
      </c>
      <c r="AU108" s="287">
        <f t="shared" si="172"/>
        <v>0</v>
      </c>
      <c r="AV108" s="287">
        <f t="shared" si="173"/>
        <v>0</v>
      </c>
    </row>
    <row r="109" spans="1:48" ht="19.5" thickBot="1">
      <c r="A109" s="217" t="str">
        <f>Compute1!A109</f>
        <v>17.1</v>
      </c>
      <c r="B109" s="217" t="str">
        <f>'2_Maturité'!B109</f>
        <v>Gestion de la Continuité</v>
      </c>
      <c r="C109" s="217" t="str">
        <f>'2_Maturité'!G109</f>
        <v>GCON</v>
      </c>
      <c r="D109" s="207">
        <f>'2_Maturité'!H109</f>
        <v>1</v>
      </c>
      <c r="E109" s="207" t="str">
        <f>'2_Maturité'!I109</f>
        <v>2: Reproductible</v>
      </c>
      <c r="F109" s="218" t="str">
        <f t="shared" si="101"/>
        <v>2</v>
      </c>
      <c r="G109" s="697">
        <v>0</v>
      </c>
      <c r="H109" s="698">
        <v>0</v>
      </c>
      <c r="I109" s="698">
        <v>0</v>
      </c>
      <c r="J109" s="698">
        <v>0</v>
      </c>
      <c r="K109" s="698">
        <v>0</v>
      </c>
      <c r="L109" s="698">
        <v>0</v>
      </c>
      <c r="M109" s="698">
        <v>0</v>
      </c>
      <c r="N109" s="698">
        <v>0</v>
      </c>
      <c r="O109" s="698">
        <v>0</v>
      </c>
      <c r="P109" s="698">
        <v>0</v>
      </c>
      <c r="Q109" s="698">
        <v>0</v>
      </c>
      <c r="R109" s="698">
        <v>0</v>
      </c>
      <c r="S109" s="698">
        <v>1</v>
      </c>
      <c r="T109" s="699">
        <v>0</v>
      </c>
      <c r="U109" s="706">
        <f t="shared" ref="U109:AH110" si="182">G109*$D109</f>
        <v>0</v>
      </c>
      <c r="V109" s="545">
        <f t="shared" si="182"/>
        <v>0</v>
      </c>
      <c r="W109" s="545">
        <f t="shared" si="182"/>
        <v>0</v>
      </c>
      <c r="X109" s="545">
        <f t="shared" si="182"/>
        <v>0</v>
      </c>
      <c r="Y109" s="545">
        <f t="shared" si="182"/>
        <v>0</v>
      </c>
      <c r="Z109" s="545">
        <f t="shared" si="182"/>
        <v>0</v>
      </c>
      <c r="AA109" s="545">
        <f t="shared" si="182"/>
        <v>0</v>
      </c>
      <c r="AB109" s="545">
        <f t="shared" si="182"/>
        <v>0</v>
      </c>
      <c r="AC109" s="545">
        <f t="shared" si="182"/>
        <v>0</v>
      </c>
      <c r="AD109" s="545">
        <f t="shared" si="182"/>
        <v>0</v>
      </c>
      <c r="AE109" s="545">
        <f t="shared" si="182"/>
        <v>0</v>
      </c>
      <c r="AF109" s="545">
        <f t="shared" si="182"/>
        <v>0</v>
      </c>
      <c r="AG109" s="545">
        <f t="shared" si="182"/>
        <v>1</v>
      </c>
      <c r="AH109" s="545">
        <f t="shared" si="182"/>
        <v>0</v>
      </c>
      <c r="AI109" s="546">
        <f t="shared" si="180"/>
        <v>0</v>
      </c>
      <c r="AJ109" s="287">
        <f t="shared" si="180"/>
        <v>0</v>
      </c>
      <c r="AK109" s="287">
        <f t="shared" si="180"/>
        <v>0</v>
      </c>
      <c r="AL109" s="287">
        <f t="shared" si="180"/>
        <v>0</v>
      </c>
      <c r="AM109" s="287">
        <f t="shared" si="180"/>
        <v>0</v>
      </c>
      <c r="AN109" s="287">
        <f t="shared" si="181"/>
        <v>0</v>
      </c>
      <c r="AO109" s="287">
        <f t="shared" si="146"/>
        <v>0</v>
      </c>
      <c r="AP109" s="287">
        <f t="shared" si="146"/>
        <v>0</v>
      </c>
      <c r="AQ109" s="287">
        <f t="shared" ref="AQ109:AV110" si="183">AC109*$F109</f>
        <v>0</v>
      </c>
      <c r="AR109" s="287">
        <f t="shared" si="183"/>
        <v>0</v>
      </c>
      <c r="AS109" s="287">
        <f t="shared" si="183"/>
        <v>0</v>
      </c>
      <c r="AT109" s="287">
        <f t="shared" si="183"/>
        <v>0</v>
      </c>
      <c r="AU109" s="287">
        <f t="shared" si="183"/>
        <v>2</v>
      </c>
      <c r="AV109" s="287">
        <f t="shared" si="183"/>
        <v>0</v>
      </c>
    </row>
    <row r="110" spans="1:48" ht="19.5" thickBot="1">
      <c r="A110" s="217" t="str">
        <f>Compute1!A110</f>
        <v>17.2</v>
      </c>
      <c r="B110" s="217" t="str">
        <f>'2_Maturité'!B110</f>
        <v>Plan de secours informatique</v>
      </c>
      <c r="C110" s="217" t="str">
        <f>'2_Maturité'!G110</f>
        <v>GCON</v>
      </c>
      <c r="D110" s="207">
        <f>'2_Maturité'!H110</f>
        <v>1</v>
      </c>
      <c r="E110" s="207" t="str">
        <f>'2_Maturité'!I110</f>
        <v>2: Reproductible</v>
      </c>
      <c r="F110" s="218" t="str">
        <f t="shared" si="101"/>
        <v>2</v>
      </c>
      <c r="G110" s="697">
        <v>0</v>
      </c>
      <c r="H110" s="698">
        <v>0</v>
      </c>
      <c r="I110" s="698">
        <v>0</v>
      </c>
      <c r="J110" s="698">
        <v>0</v>
      </c>
      <c r="K110" s="698">
        <v>0</v>
      </c>
      <c r="L110" s="698">
        <v>0</v>
      </c>
      <c r="M110" s="698">
        <v>0</v>
      </c>
      <c r="N110" s="698">
        <v>0</v>
      </c>
      <c r="O110" s="698">
        <v>0</v>
      </c>
      <c r="P110" s="698">
        <v>0</v>
      </c>
      <c r="Q110" s="698">
        <v>0</v>
      </c>
      <c r="R110" s="698">
        <v>0</v>
      </c>
      <c r="S110" s="698">
        <v>1</v>
      </c>
      <c r="T110" s="699">
        <v>0</v>
      </c>
      <c r="U110" s="706">
        <f t="shared" si="182"/>
        <v>0</v>
      </c>
      <c r="V110" s="545">
        <f t="shared" si="182"/>
        <v>0</v>
      </c>
      <c r="W110" s="545">
        <f t="shared" si="182"/>
        <v>0</v>
      </c>
      <c r="X110" s="545">
        <f t="shared" si="182"/>
        <v>0</v>
      </c>
      <c r="Y110" s="545">
        <f t="shared" si="182"/>
        <v>0</v>
      </c>
      <c r="Z110" s="545">
        <f t="shared" si="182"/>
        <v>0</v>
      </c>
      <c r="AA110" s="545">
        <f t="shared" si="182"/>
        <v>0</v>
      </c>
      <c r="AB110" s="545">
        <f t="shared" si="182"/>
        <v>0</v>
      </c>
      <c r="AC110" s="545">
        <f t="shared" si="182"/>
        <v>0</v>
      </c>
      <c r="AD110" s="545">
        <f t="shared" si="182"/>
        <v>0</v>
      </c>
      <c r="AE110" s="545">
        <f t="shared" si="182"/>
        <v>0</v>
      </c>
      <c r="AF110" s="545">
        <f t="shared" si="182"/>
        <v>0</v>
      </c>
      <c r="AG110" s="545">
        <f t="shared" si="182"/>
        <v>1</v>
      </c>
      <c r="AH110" s="545">
        <f t="shared" si="182"/>
        <v>0</v>
      </c>
      <c r="AI110" s="546">
        <f t="shared" si="180"/>
        <v>0</v>
      </c>
      <c r="AJ110" s="287">
        <f t="shared" si="180"/>
        <v>0</v>
      </c>
      <c r="AK110" s="287">
        <f t="shared" si="180"/>
        <v>0</v>
      </c>
      <c r="AL110" s="287">
        <f t="shared" si="180"/>
        <v>0</v>
      </c>
      <c r="AM110" s="287">
        <f t="shared" si="180"/>
        <v>0</v>
      </c>
      <c r="AN110" s="287">
        <f t="shared" si="181"/>
        <v>0</v>
      </c>
      <c r="AO110" s="287">
        <f t="shared" si="146"/>
        <v>0</v>
      </c>
      <c r="AP110" s="287">
        <f t="shared" si="146"/>
        <v>0</v>
      </c>
      <c r="AQ110" s="287">
        <f t="shared" si="183"/>
        <v>0</v>
      </c>
      <c r="AR110" s="287">
        <f t="shared" si="183"/>
        <v>0</v>
      </c>
      <c r="AS110" s="287">
        <f t="shared" si="183"/>
        <v>0</v>
      </c>
      <c r="AT110" s="287">
        <f t="shared" si="183"/>
        <v>0</v>
      </c>
      <c r="AU110" s="287">
        <f t="shared" si="183"/>
        <v>2</v>
      </c>
      <c r="AV110" s="287">
        <f t="shared" si="183"/>
        <v>0</v>
      </c>
    </row>
    <row r="111" spans="1:48" ht="19.5" thickBot="1">
      <c r="A111" s="217" t="str">
        <f>Compute1!A111</f>
        <v>17.2.a</v>
      </c>
      <c r="B111" s="217">
        <f>'2_Maturité'!B111</f>
        <v>0</v>
      </c>
      <c r="C111" s="217" t="str">
        <f>'2_Maturité'!G111</f>
        <v>GCON</v>
      </c>
      <c r="D111" s="207">
        <f>'2_Maturité'!H111</f>
        <v>0</v>
      </c>
      <c r="E111" s="207">
        <f>'2_Maturité'!I111</f>
        <v>0</v>
      </c>
      <c r="F111" s="218" t="str">
        <f t="shared" si="101"/>
        <v>0</v>
      </c>
      <c r="G111" s="697">
        <v>0</v>
      </c>
      <c r="H111" s="698">
        <v>0</v>
      </c>
      <c r="I111" s="698">
        <v>0</v>
      </c>
      <c r="J111" s="698">
        <v>0</v>
      </c>
      <c r="K111" s="698">
        <v>0</v>
      </c>
      <c r="L111" s="698">
        <v>0</v>
      </c>
      <c r="M111" s="698">
        <v>0</v>
      </c>
      <c r="N111" s="698">
        <v>0</v>
      </c>
      <c r="O111" s="698">
        <v>0</v>
      </c>
      <c r="P111" s="698">
        <v>0</v>
      </c>
      <c r="Q111" s="698">
        <v>0</v>
      </c>
      <c r="R111" s="698">
        <v>0</v>
      </c>
      <c r="S111" s="698">
        <v>0</v>
      </c>
      <c r="T111" s="699">
        <v>0</v>
      </c>
      <c r="U111" s="706">
        <f t="shared" ref="U111:U124" si="184">G111*$D111</f>
        <v>0</v>
      </c>
      <c r="V111" s="545">
        <f t="shared" ref="V111:V124" si="185">H111*$D111</f>
        <v>0</v>
      </c>
      <c r="W111" s="545">
        <f t="shared" ref="W111:W124" si="186">I111*$D111</f>
        <v>0</v>
      </c>
      <c r="X111" s="545">
        <f t="shared" ref="X111:X124" si="187">J111*$D111</f>
        <v>0</v>
      </c>
      <c r="Y111" s="545">
        <f t="shared" ref="Y111:Y124" si="188">K111*$D111</f>
        <v>0</v>
      </c>
      <c r="Z111" s="545">
        <f t="shared" ref="Z111:Z124" si="189">L111*$D111</f>
        <v>0</v>
      </c>
      <c r="AA111" s="545">
        <f t="shared" ref="AA111:AA124" si="190">M111*$D111</f>
        <v>0</v>
      </c>
      <c r="AB111" s="545">
        <f t="shared" ref="AB111:AB124" si="191">N111*$D111</f>
        <v>0</v>
      </c>
      <c r="AC111" s="545">
        <f t="shared" ref="AC111:AC124" si="192">O111*$D111</f>
        <v>0</v>
      </c>
      <c r="AD111" s="545">
        <f t="shared" ref="AD111:AD124" si="193">P111*$D111</f>
        <v>0</v>
      </c>
      <c r="AE111" s="545">
        <f t="shared" ref="AE111:AE124" si="194">Q111*$D111</f>
        <v>0</v>
      </c>
      <c r="AF111" s="545">
        <f t="shared" ref="AF111:AF124" si="195">R111*$D111</f>
        <v>0</v>
      </c>
      <c r="AG111" s="545">
        <f t="shared" ref="AG111:AG124" si="196">S111*$D111</f>
        <v>0</v>
      </c>
      <c r="AH111" s="545">
        <f t="shared" ref="AH111:AH124" si="197">T111*$D111</f>
        <v>0</v>
      </c>
      <c r="AI111" s="546">
        <f t="shared" si="180"/>
        <v>0</v>
      </c>
      <c r="AJ111" s="287">
        <f t="shared" si="180"/>
        <v>0</v>
      </c>
      <c r="AK111" s="287">
        <f t="shared" si="180"/>
        <v>0</v>
      </c>
      <c r="AL111" s="287">
        <f t="shared" si="180"/>
        <v>0</v>
      </c>
      <c r="AM111" s="287">
        <f t="shared" si="180"/>
        <v>0</v>
      </c>
      <c r="AN111" s="287">
        <f t="shared" si="181"/>
        <v>0</v>
      </c>
      <c r="AO111" s="287">
        <f t="shared" si="146"/>
        <v>0</v>
      </c>
      <c r="AP111" s="287">
        <f t="shared" si="146"/>
        <v>0</v>
      </c>
      <c r="AQ111" s="287">
        <f t="shared" ref="AQ111:AQ124" si="198">AC111*$F111</f>
        <v>0</v>
      </c>
      <c r="AR111" s="287">
        <f t="shared" ref="AR111:AR124" si="199">AD111*$F111</f>
        <v>0</v>
      </c>
      <c r="AS111" s="287">
        <f t="shared" ref="AS111:AS124" si="200">AE111*$F111</f>
        <v>0</v>
      </c>
      <c r="AT111" s="287">
        <f t="shared" ref="AT111:AT124" si="201">AF111*$F111</f>
        <v>0</v>
      </c>
      <c r="AU111" s="287">
        <f t="shared" ref="AU111:AU124" si="202">AG111*$F111</f>
        <v>0</v>
      </c>
      <c r="AV111" s="287">
        <f t="shared" ref="AV111:AV124" si="203">AH111*$F111</f>
        <v>0</v>
      </c>
    </row>
    <row r="112" spans="1:48" ht="19.5" thickBot="1">
      <c r="A112" s="217" t="str">
        <f>Compute1!A112</f>
        <v>17.2.b</v>
      </c>
      <c r="B112" s="217">
        <f>'2_Maturité'!B112</f>
        <v>0</v>
      </c>
      <c r="C112" s="217" t="str">
        <f>'2_Maturité'!G112</f>
        <v>GCON</v>
      </c>
      <c r="D112" s="207">
        <f>'2_Maturité'!H112</f>
        <v>0</v>
      </c>
      <c r="E112" s="207">
        <f>'2_Maturité'!I112</f>
        <v>0</v>
      </c>
      <c r="F112" s="218" t="str">
        <f t="shared" si="101"/>
        <v>0</v>
      </c>
      <c r="G112" s="697">
        <v>0</v>
      </c>
      <c r="H112" s="698">
        <v>0</v>
      </c>
      <c r="I112" s="698">
        <v>0</v>
      </c>
      <c r="J112" s="698">
        <v>0</v>
      </c>
      <c r="K112" s="698">
        <v>0</v>
      </c>
      <c r="L112" s="698">
        <v>0</v>
      </c>
      <c r="M112" s="698">
        <v>0</v>
      </c>
      <c r="N112" s="698">
        <v>0</v>
      </c>
      <c r="O112" s="698">
        <v>0</v>
      </c>
      <c r="P112" s="698">
        <v>0</v>
      </c>
      <c r="Q112" s="698">
        <v>0</v>
      </c>
      <c r="R112" s="698">
        <v>0</v>
      </c>
      <c r="S112" s="698">
        <v>0</v>
      </c>
      <c r="T112" s="699">
        <v>0</v>
      </c>
      <c r="U112" s="706">
        <f t="shared" si="184"/>
        <v>0</v>
      </c>
      <c r="V112" s="545">
        <f t="shared" si="185"/>
        <v>0</v>
      </c>
      <c r="W112" s="545">
        <f t="shared" si="186"/>
        <v>0</v>
      </c>
      <c r="X112" s="545">
        <f t="shared" si="187"/>
        <v>0</v>
      </c>
      <c r="Y112" s="545">
        <f t="shared" si="188"/>
        <v>0</v>
      </c>
      <c r="Z112" s="545">
        <f t="shared" si="189"/>
        <v>0</v>
      </c>
      <c r="AA112" s="545">
        <f t="shared" si="190"/>
        <v>0</v>
      </c>
      <c r="AB112" s="545">
        <f t="shared" si="191"/>
        <v>0</v>
      </c>
      <c r="AC112" s="545">
        <f t="shared" si="192"/>
        <v>0</v>
      </c>
      <c r="AD112" s="545">
        <f t="shared" si="193"/>
        <v>0</v>
      </c>
      <c r="AE112" s="545">
        <f t="shared" si="194"/>
        <v>0</v>
      </c>
      <c r="AF112" s="545">
        <f t="shared" si="195"/>
        <v>0</v>
      </c>
      <c r="AG112" s="545">
        <f t="shared" si="196"/>
        <v>0</v>
      </c>
      <c r="AH112" s="545">
        <f t="shared" si="197"/>
        <v>0</v>
      </c>
      <c r="AI112" s="546">
        <f t="shared" si="180"/>
        <v>0</v>
      </c>
      <c r="AJ112" s="287">
        <f t="shared" si="180"/>
        <v>0</v>
      </c>
      <c r="AK112" s="287">
        <f t="shared" si="180"/>
        <v>0</v>
      </c>
      <c r="AL112" s="287">
        <f t="shared" si="180"/>
        <v>0</v>
      </c>
      <c r="AM112" s="287">
        <f t="shared" si="180"/>
        <v>0</v>
      </c>
      <c r="AN112" s="287">
        <f t="shared" si="181"/>
        <v>0</v>
      </c>
      <c r="AO112" s="287">
        <f t="shared" si="146"/>
        <v>0</v>
      </c>
      <c r="AP112" s="287">
        <f t="shared" si="146"/>
        <v>0</v>
      </c>
      <c r="AQ112" s="287">
        <f t="shared" si="198"/>
        <v>0</v>
      </c>
      <c r="AR112" s="287">
        <f t="shared" si="199"/>
        <v>0</v>
      </c>
      <c r="AS112" s="287">
        <f t="shared" si="200"/>
        <v>0</v>
      </c>
      <c r="AT112" s="287">
        <f t="shared" si="201"/>
        <v>0</v>
      </c>
      <c r="AU112" s="287">
        <f t="shared" si="202"/>
        <v>0</v>
      </c>
      <c r="AV112" s="287">
        <f t="shared" si="203"/>
        <v>0</v>
      </c>
    </row>
    <row r="113" spans="1:48" ht="19.5" thickBot="1">
      <c r="A113" s="217">
        <f>Compute1!A113</f>
        <v>18</v>
      </c>
      <c r="B113" s="217" t="str">
        <f>'2_Maturité'!B113</f>
        <v>CONFORMITE</v>
      </c>
      <c r="C113" s="217">
        <f>'2_Maturité'!G113</f>
        <v>0</v>
      </c>
      <c r="D113" s="207">
        <f>'2_Maturité'!H113</f>
        <v>0</v>
      </c>
      <c r="E113" s="207">
        <f>'2_Maturité'!I113</f>
        <v>0</v>
      </c>
      <c r="F113" s="218" t="str">
        <f t="shared" si="101"/>
        <v>0</v>
      </c>
      <c r="G113" s="697">
        <v>0</v>
      </c>
      <c r="H113" s="698">
        <v>0</v>
      </c>
      <c r="I113" s="698">
        <v>0</v>
      </c>
      <c r="J113" s="698">
        <v>0</v>
      </c>
      <c r="K113" s="698">
        <v>0</v>
      </c>
      <c r="L113" s="698">
        <v>0</v>
      </c>
      <c r="M113" s="698">
        <v>0</v>
      </c>
      <c r="N113" s="698">
        <v>0</v>
      </c>
      <c r="O113" s="698">
        <v>0</v>
      </c>
      <c r="P113" s="698">
        <v>0</v>
      </c>
      <c r="Q113" s="698">
        <v>0</v>
      </c>
      <c r="R113" s="698">
        <v>0</v>
      </c>
      <c r="S113" s="698">
        <v>0</v>
      </c>
      <c r="T113" s="699">
        <v>0</v>
      </c>
      <c r="U113" s="706">
        <f t="shared" si="184"/>
        <v>0</v>
      </c>
      <c r="V113" s="545">
        <f t="shared" si="185"/>
        <v>0</v>
      </c>
      <c r="W113" s="545">
        <f t="shared" si="186"/>
        <v>0</v>
      </c>
      <c r="X113" s="545">
        <f t="shared" si="187"/>
        <v>0</v>
      </c>
      <c r="Y113" s="545">
        <f t="shared" si="188"/>
        <v>0</v>
      </c>
      <c r="Z113" s="545">
        <f t="shared" si="189"/>
        <v>0</v>
      </c>
      <c r="AA113" s="545">
        <f t="shared" si="190"/>
        <v>0</v>
      </c>
      <c r="AB113" s="545">
        <f t="shared" si="191"/>
        <v>0</v>
      </c>
      <c r="AC113" s="545">
        <f t="shared" si="192"/>
        <v>0</v>
      </c>
      <c r="AD113" s="545">
        <f t="shared" si="193"/>
        <v>0</v>
      </c>
      <c r="AE113" s="545">
        <f t="shared" si="194"/>
        <v>0</v>
      </c>
      <c r="AF113" s="545">
        <f t="shared" si="195"/>
        <v>0</v>
      </c>
      <c r="AG113" s="545">
        <f t="shared" si="196"/>
        <v>0</v>
      </c>
      <c r="AH113" s="545">
        <f t="shared" si="197"/>
        <v>0</v>
      </c>
      <c r="AI113" s="546">
        <f t="shared" si="180"/>
        <v>0</v>
      </c>
      <c r="AJ113" s="287">
        <f t="shared" si="180"/>
        <v>0</v>
      </c>
      <c r="AK113" s="287">
        <f t="shared" si="180"/>
        <v>0</v>
      </c>
      <c r="AL113" s="287">
        <f t="shared" si="180"/>
        <v>0</v>
      </c>
      <c r="AM113" s="287">
        <f t="shared" si="180"/>
        <v>0</v>
      </c>
      <c r="AN113" s="287">
        <f t="shared" si="181"/>
        <v>0</v>
      </c>
      <c r="AO113" s="287">
        <f t="shared" si="146"/>
        <v>0</v>
      </c>
      <c r="AP113" s="287">
        <f t="shared" si="146"/>
        <v>0</v>
      </c>
      <c r="AQ113" s="287">
        <f t="shared" si="198"/>
        <v>0</v>
      </c>
      <c r="AR113" s="287">
        <f t="shared" si="199"/>
        <v>0</v>
      </c>
      <c r="AS113" s="287">
        <f t="shared" si="200"/>
        <v>0</v>
      </c>
      <c r="AT113" s="287">
        <f t="shared" si="201"/>
        <v>0</v>
      </c>
      <c r="AU113" s="287">
        <f t="shared" si="202"/>
        <v>0</v>
      </c>
      <c r="AV113" s="287">
        <f t="shared" si="203"/>
        <v>0</v>
      </c>
    </row>
    <row r="114" spans="1:48" ht="19.5" thickBot="1">
      <c r="A114" s="217" t="str">
        <f>Compute1!A114</f>
        <v>18.1</v>
      </c>
      <c r="B114" s="217" t="str">
        <f>'2_Maturité'!B114</f>
        <v>Respect des prescriptions légales</v>
      </c>
      <c r="C114" s="217" t="str">
        <f>'2_Maturité'!G114</f>
        <v>CONF</v>
      </c>
      <c r="D114" s="207">
        <f>'2_Maturité'!H114</f>
        <v>0</v>
      </c>
      <c r="E114" s="207" t="str">
        <f>'2_Maturité'!I114</f>
        <v>2: Reproductible</v>
      </c>
      <c r="F114" s="218" t="str">
        <f t="shared" si="101"/>
        <v>2</v>
      </c>
      <c r="G114" s="697">
        <v>0</v>
      </c>
      <c r="H114" s="698">
        <v>0</v>
      </c>
      <c r="I114" s="698">
        <v>0</v>
      </c>
      <c r="J114" s="698">
        <v>0</v>
      </c>
      <c r="K114" s="698">
        <v>0</v>
      </c>
      <c r="L114" s="698">
        <v>0</v>
      </c>
      <c r="M114" s="698">
        <v>0</v>
      </c>
      <c r="N114" s="698">
        <v>0</v>
      </c>
      <c r="O114" s="698">
        <v>0</v>
      </c>
      <c r="P114" s="698">
        <v>0</v>
      </c>
      <c r="Q114" s="698">
        <v>0</v>
      </c>
      <c r="R114" s="698">
        <v>0</v>
      </c>
      <c r="S114" s="698">
        <v>0</v>
      </c>
      <c r="T114" s="699">
        <v>1</v>
      </c>
      <c r="U114" s="706">
        <f t="shared" si="184"/>
        <v>0</v>
      </c>
      <c r="V114" s="545">
        <f t="shared" si="185"/>
        <v>0</v>
      </c>
      <c r="W114" s="545">
        <f t="shared" si="186"/>
        <v>0</v>
      </c>
      <c r="X114" s="545">
        <f t="shared" si="187"/>
        <v>0</v>
      </c>
      <c r="Y114" s="545">
        <f t="shared" si="188"/>
        <v>0</v>
      </c>
      <c r="Z114" s="545">
        <f t="shared" si="189"/>
        <v>0</v>
      </c>
      <c r="AA114" s="545">
        <f t="shared" si="190"/>
        <v>0</v>
      </c>
      <c r="AB114" s="545">
        <f t="shared" si="191"/>
        <v>0</v>
      </c>
      <c r="AC114" s="545">
        <f t="shared" si="192"/>
        <v>0</v>
      </c>
      <c r="AD114" s="545">
        <f t="shared" si="193"/>
        <v>0</v>
      </c>
      <c r="AE114" s="545">
        <f t="shared" si="194"/>
        <v>0</v>
      </c>
      <c r="AF114" s="545">
        <f t="shared" si="195"/>
        <v>0</v>
      </c>
      <c r="AG114" s="545">
        <f t="shared" si="196"/>
        <v>0</v>
      </c>
      <c r="AH114" s="545">
        <f t="shared" si="197"/>
        <v>0</v>
      </c>
      <c r="AI114" s="546">
        <f t="shared" ref="AI114:AP114" si="204">U114*$F114</f>
        <v>0</v>
      </c>
      <c r="AJ114" s="287">
        <f t="shared" si="204"/>
        <v>0</v>
      </c>
      <c r="AK114" s="287">
        <f t="shared" si="204"/>
        <v>0</v>
      </c>
      <c r="AL114" s="287">
        <f t="shared" si="204"/>
        <v>0</v>
      </c>
      <c r="AM114" s="287">
        <f t="shared" si="204"/>
        <v>0</v>
      </c>
      <c r="AN114" s="287">
        <f t="shared" si="204"/>
        <v>0</v>
      </c>
      <c r="AO114" s="287">
        <f t="shared" si="204"/>
        <v>0</v>
      </c>
      <c r="AP114" s="287">
        <f t="shared" si="204"/>
        <v>0</v>
      </c>
      <c r="AQ114" s="287">
        <f t="shared" si="198"/>
        <v>0</v>
      </c>
      <c r="AR114" s="287">
        <f t="shared" si="199"/>
        <v>0</v>
      </c>
      <c r="AS114" s="287">
        <f t="shared" si="200"/>
        <v>0</v>
      </c>
      <c r="AT114" s="287">
        <f t="shared" si="201"/>
        <v>0</v>
      </c>
      <c r="AU114" s="287">
        <f t="shared" si="202"/>
        <v>0</v>
      </c>
      <c r="AV114" s="287">
        <f t="shared" si="203"/>
        <v>0</v>
      </c>
    </row>
    <row r="115" spans="1:48" ht="19.5" thickBot="1">
      <c r="A115" s="217" t="str">
        <f>Compute1!A115</f>
        <v>18.1.a</v>
      </c>
      <c r="B115" s="217">
        <f>'2_Maturité'!B115</f>
        <v>0</v>
      </c>
      <c r="C115" s="217" t="str">
        <f>'2_Maturité'!G115</f>
        <v>CONF</v>
      </c>
      <c r="D115" s="207">
        <f>'2_Maturité'!H115</f>
        <v>0</v>
      </c>
      <c r="E115" s="207">
        <f>'2_Maturité'!I115</f>
        <v>0</v>
      </c>
      <c r="F115" s="218" t="str">
        <f t="shared" si="101"/>
        <v>0</v>
      </c>
      <c r="G115" s="697">
        <v>0</v>
      </c>
      <c r="H115" s="698">
        <v>0</v>
      </c>
      <c r="I115" s="698">
        <v>0</v>
      </c>
      <c r="J115" s="698">
        <v>0</v>
      </c>
      <c r="K115" s="698">
        <v>0</v>
      </c>
      <c r="L115" s="698">
        <v>0</v>
      </c>
      <c r="M115" s="698">
        <v>0</v>
      </c>
      <c r="N115" s="698">
        <v>0</v>
      </c>
      <c r="O115" s="698">
        <v>0</v>
      </c>
      <c r="P115" s="698">
        <v>0</v>
      </c>
      <c r="Q115" s="698">
        <v>0</v>
      </c>
      <c r="R115" s="698">
        <v>0</v>
      </c>
      <c r="S115" s="698">
        <v>0</v>
      </c>
      <c r="T115" s="699">
        <v>0</v>
      </c>
      <c r="U115" s="706">
        <f t="shared" si="184"/>
        <v>0</v>
      </c>
      <c r="V115" s="545">
        <f t="shared" si="185"/>
        <v>0</v>
      </c>
      <c r="W115" s="545">
        <f t="shared" si="186"/>
        <v>0</v>
      </c>
      <c r="X115" s="545">
        <f t="shared" si="187"/>
        <v>0</v>
      </c>
      <c r="Y115" s="545">
        <f t="shared" si="188"/>
        <v>0</v>
      </c>
      <c r="Z115" s="545">
        <f t="shared" si="189"/>
        <v>0</v>
      </c>
      <c r="AA115" s="545">
        <f t="shared" si="190"/>
        <v>0</v>
      </c>
      <c r="AB115" s="545">
        <f t="shared" si="191"/>
        <v>0</v>
      </c>
      <c r="AC115" s="545">
        <f t="shared" si="192"/>
        <v>0</v>
      </c>
      <c r="AD115" s="545">
        <f t="shared" si="193"/>
        <v>0</v>
      </c>
      <c r="AE115" s="545">
        <f t="shared" si="194"/>
        <v>0</v>
      </c>
      <c r="AF115" s="545">
        <f t="shared" si="195"/>
        <v>0</v>
      </c>
      <c r="AG115" s="545">
        <f t="shared" si="196"/>
        <v>0</v>
      </c>
      <c r="AH115" s="545">
        <f t="shared" si="197"/>
        <v>0</v>
      </c>
      <c r="AI115" s="546">
        <f t="shared" ref="AI115:AM116" si="205">U115*$F115</f>
        <v>0</v>
      </c>
      <c r="AJ115" s="287">
        <f t="shared" si="205"/>
        <v>0</v>
      </c>
      <c r="AK115" s="287">
        <f t="shared" si="205"/>
        <v>0</v>
      </c>
      <c r="AL115" s="287">
        <f t="shared" si="205"/>
        <v>0</v>
      </c>
      <c r="AM115" s="287">
        <f t="shared" si="205"/>
        <v>0</v>
      </c>
      <c r="AN115" s="287">
        <f t="shared" si="181"/>
        <v>0</v>
      </c>
      <c r="AO115" s="287">
        <f t="shared" si="146"/>
        <v>0</v>
      </c>
      <c r="AP115" s="287">
        <f t="shared" si="146"/>
        <v>0</v>
      </c>
      <c r="AQ115" s="287">
        <f t="shared" si="198"/>
        <v>0</v>
      </c>
      <c r="AR115" s="287">
        <f t="shared" si="199"/>
        <v>0</v>
      </c>
      <c r="AS115" s="287">
        <f t="shared" si="200"/>
        <v>0</v>
      </c>
      <c r="AT115" s="287">
        <f t="shared" si="201"/>
        <v>0</v>
      </c>
      <c r="AU115" s="287">
        <f t="shared" si="202"/>
        <v>0</v>
      </c>
      <c r="AV115" s="287">
        <f t="shared" si="203"/>
        <v>0</v>
      </c>
    </row>
    <row r="116" spans="1:48" ht="19.5" thickBot="1">
      <c r="A116" s="217" t="str">
        <f>Compute1!A116</f>
        <v>18.1.b</v>
      </c>
      <c r="B116" s="217">
        <f>'2_Maturité'!B116</f>
        <v>0</v>
      </c>
      <c r="C116" s="217" t="str">
        <f>'2_Maturité'!G116</f>
        <v>CONF</v>
      </c>
      <c r="D116" s="207">
        <f>'2_Maturité'!H116</f>
        <v>0</v>
      </c>
      <c r="E116" s="207">
        <f>'2_Maturité'!I116</f>
        <v>0</v>
      </c>
      <c r="F116" s="218" t="str">
        <f t="shared" si="101"/>
        <v>0</v>
      </c>
      <c r="G116" s="697">
        <v>0</v>
      </c>
      <c r="H116" s="698">
        <v>0</v>
      </c>
      <c r="I116" s="698">
        <v>0</v>
      </c>
      <c r="J116" s="698">
        <v>0</v>
      </c>
      <c r="K116" s="698">
        <v>0</v>
      </c>
      <c r="L116" s="698">
        <v>0</v>
      </c>
      <c r="M116" s="698">
        <v>0</v>
      </c>
      <c r="N116" s="698">
        <v>0</v>
      </c>
      <c r="O116" s="698">
        <v>0</v>
      </c>
      <c r="P116" s="698">
        <v>0</v>
      </c>
      <c r="Q116" s="698">
        <v>0</v>
      </c>
      <c r="R116" s="698">
        <v>0</v>
      </c>
      <c r="S116" s="698">
        <v>0</v>
      </c>
      <c r="T116" s="699">
        <v>0</v>
      </c>
      <c r="U116" s="706">
        <f t="shared" si="184"/>
        <v>0</v>
      </c>
      <c r="V116" s="545">
        <f t="shared" si="185"/>
        <v>0</v>
      </c>
      <c r="W116" s="545">
        <f t="shared" si="186"/>
        <v>0</v>
      </c>
      <c r="X116" s="545">
        <f t="shared" si="187"/>
        <v>0</v>
      </c>
      <c r="Y116" s="545">
        <f t="shared" si="188"/>
        <v>0</v>
      </c>
      <c r="Z116" s="545">
        <f t="shared" si="189"/>
        <v>0</v>
      </c>
      <c r="AA116" s="545">
        <f t="shared" si="190"/>
        <v>0</v>
      </c>
      <c r="AB116" s="545">
        <f t="shared" si="191"/>
        <v>0</v>
      </c>
      <c r="AC116" s="545">
        <f t="shared" si="192"/>
        <v>0</v>
      </c>
      <c r="AD116" s="545">
        <f t="shared" si="193"/>
        <v>0</v>
      </c>
      <c r="AE116" s="545">
        <f t="shared" si="194"/>
        <v>0</v>
      </c>
      <c r="AF116" s="545">
        <f t="shared" si="195"/>
        <v>0</v>
      </c>
      <c r="AG116" s="545">
        <f t="shared" si="196"/>
        <v>0</v>
      </c>
      <c r="AH116" s="545">
        <f t="shared" si="197"/>
        <v>0</v>
      </c>
      <c r="AI116" s="546">
        <f t="shared" si="205"/>
        <v>0</v>
      </c>
      <c r="AJ116" s="287">
        <f t="shared" si="205"/>
        <v>0</v>
      </c>
      <c r="AK116" s="287">
        <f t="shared" si="205"/>
        <v>0</v>
      </c>
      <c r="AL116" s="287">
        <f t="shared" si="205"/>
        <v>0</v>
      </c>
      <c r="AM116" s="287">
        <f t="shared" si="205"/>
        <v>0</v>
      </c>
      <c r="AN116" s="287">
        <f t="shared" si="181"/>
        <v>0</v>
      </c>
      <c r="AO116" s="287">
        <f t="shared" si="146"/>
        <v>0</v>
      </c>
      <c r="AP116" s="287">
        <f t="shared" si="146"/>
        <v>0</v>
      </c>
      <c r="AQ116" s="287">
        <f t="shared" si="198"/>
        <v>0</v>
      </c>
      <c r="AR116" s="287">
        <f t="shared" si="199"/>
        <v>0</v>
      </c>
      <c r="AS116" s="287">
        <f t="shared" si="200"/>
        <v>0</v>
      </c>
      <c r="AT116" s="287">
        <f t="shared" si="201"/>
        <v>0</v>
      </c>
      <c r="AU116" s="287">
        <f t="shared" si="202"/>
        <v>0</v>
      </c>
      <c r="AV116" s="287">
        <f t="shared" si="203"/>
        <v>0</v>
      </c>
    </row>
    <row r="117" spans="1:48" ht="19.5" thickBot="1">
      <c r="A117" s="217" t="str">
        <f>Compute1!A117</f>
        <v>18.2</v>
      </c>
      <c r="B117" s="217" t="str">
        <f>'2_Maturité'!B117</f>
        <v>Protection de la vie privée</v>
      </c>
      <c r="C117" s="217" t="str">
        <f>'2_Maturité'!G117</f>
        <v>CONF</v>
      </c>
      <c r="D117" s="207">
        <f>'2_Maturité'!H117</f>
        <v>0</v>
      </c>
      <c r="E117" s="207" t="str">
        <f>'2_Maturité'!I117</f>
        <v>1: Initial</v>
      </c>
      <c r="F117" s="218" t="str">
        <f t="shared" si="101"/>
        <v>1</v>
      </c>
      <c r="G117" s="697">
        <v>0</v>
      </c>
      <c r="H117" s="698">
        <v>0</v>
      </c>
      <c r="I117" s="698">
        <v>0</v>
      </c>
      <c r="J117" s="698">
        <v>0</v>
      </c>
      <c r="K117" s="698">
        <v>0</v>
      </c>
      <c r="L117" s="698">
        <v>0</v>
      </c>
      <c r="M117" s="698">
        <v>0</v>
      </c>
      <c r="N117" s="698">
        <v>0</v>
      </c>
      <c r="O117" s="698">
        <v>0</v>
      </c>
      <c r="P117" s="698">
        <v>0</v>
      </c>
      <c r="Q117" s="698">
        <v>0</v>
      </c>
      <c r="R117" s="698">
        <v>0</v>
      </c>
      <c r="S117" s="698">
        <v>0</v>
      </c>
      <c r="T117" s="699">
        <v>1</v>
      </c>
      <c r="U117" s="706">
        <f t="shared" si="184"/>
        <v>0</v>
      </c>
      <c r="V117" s="545">
        <f t="shared" si="185"/>
        <v>0</v>
      </c>
      <c r="W117" s="545">
        <f t="shared" si="186"/>
        <v>0</v>
      </c>
      <c r="X117" s="545">
        <f t="shared" si="187"/>
        <v>0</v>
      </c>
      <c r="Y117" s="545">
        <f t="shared" si="188"/>
        <v>0</v>
      </c>
      <c r="Z117" s="545">
        <f t="shared" si="189"/>
        <v>0</v>
      </c>
      <c r="AA117" s="545">
        <f t="shared" si="190"/>
        <v>0</v>
      </c>
      <c r="AB117" s="545">
        <f t="shared" si="191"/>
        <v>0</v>
      </c>
      <c r="AC117" s="545">
        <f t="shared" si="192"/>
        <v>0</v>
      </c>
      <c r="AD117" s="545">
        <f t="shared" si="193"/>
        <v>0</v>
      </c>
      <c r="AE117" s="545">
        <f t="shared" si="194"/>
        <v>0</v>
      </c>
      <c r="AF117" s="545">
        <f t="shared" si="195"/>
        <v>0</v>
      </c>
      <c r="AG117" s="545">
        <f t="shared" si="196"/>
        <v>0</v>
      </c>
      <c r="AH117" s="545">
        <f t="shared" si="197"/>
        <v>0</v>
      </c>
      <c r="AI117" s="546">
        <f t="shared" ref="AI117:AP117" si="206">U117*$F117</f>
        <v>0</v>
      </c>
      <c r="AJ117" s="287">
        <f t="shared" si="206"/>
        <v>0</v>
      </c>
      <c r="AK117" s="287">
        <f t="shared" si="206"/>
        <v>0</v>
      </c>
      <c r="AL117" s="287">
        <f t="shared" si="206"/>
        <v>0</v>
      </c>
      <c r="AM117" s="287">
        <f t="shared" si="206"/>
        <v>0</v>
      </c>
      <c r="AN117" s="287">
        <f t="shared" si="206"/>
        <v>0</v>
      </c>
      <c r="AO117" s="287">
        <f t="shared" si="206"/>
        <v>0</v>
      </c>
      <c r="AP117" s="287">
        <f t="shared" si="206"/>
        <v>0</v>
      </c>
      <c r="AQ117" s="287">
        <f t="shared" si="198"/>
        <v>0</v>
      </c>
      <c r="AR117" s="287">
        <f t="shared" si="199"/>
        <v>0</v>
      </c>
      <c r="AS117" s="287">
        <f t="shared" si="200"/>
        <v>0</v>
      </c>
      <c r="AT117" s="287">
        <f t="shared" si="201"/>
        <v>0</v>
      </c>
      <c r="AU117" s="287">
        <f t="shared" si="202"/>
        <v>0</v>
      </c>
      <c r="AV117" s="287">
        <f t="shared" si="203"/>
        <v>0</v>
      </c>
    </row>
    <row r="118" spans="1:48" ht="19.5" thickBot="1">
      <c r="A118" s="217" t="str">
        <f>Compute1!A118</f>
        <v>18.2.a</v>
      </c>
      <c r="B118" s="217">
        <f>'2_Maturité'!B118</f>
        <v>0</v>
      </c>
      <c r="C118" s="217" t="str">
        <f>'2_Maturité'!G118</f>
        <v>CONF</v>
      </c>
      <c r="D118" s="207">
        <f>'2_Maturité'!H118</f>
        <v>0</v>
      </c>
      <c r="E118" s="207">
        <f>'2_Maturité'!I118</f>
        <v>0</v>
      </c>
      <c r="F118" s="218" t="str">
        <f t="shared" si="101"/>
        <v>0</v>
      </c>
      <c r="G118" s="697">
        <v>0</v>
      </c>
      <c r="H118" s="698">
        <v>0</v>
      </c>
      <c r="I118" s="698">
        <v>0</v>
      </c>
      <c r="J118" s="698">
        <v>0</v>
      </c>
      <c r="K118" s="698">
        <v>0</v>
      </c>
      <c r="L118" s="698">
        <v>0</v>
      </c>
      <c r="M118" s="698">
        <v>0</v>
      </c>
      <c r="N118" s="698">
        <v>0</v>
      </c>
      <c r="O118" s="698">
        <v>0</v>
      </c>
      <c r="P118" s="698">
        <v>0</v>
      </c>
      <c r="Q118" s="698">
        <v>0</v>
      </c>
      <c r="R118" s="698">
        <v>0</v>
      </c>
      <c r="S118" s="698">
        <v>0</v>
      </c>
      <c r="T118" s="699">
        <v>0</v>
      </c>
      <c r="U118" s="706">
        <f t="shared" si="184"/>
        <v>0</v>
      </c>
      <c r="V118" s="545">
        <f t="shared" si="185"/>
        <v>0</v>
      </c>
      <c r="W118" s="545">
        <f t="shared" si="186"/>
        <v>0</v>
      </c>
      <c r="X118" s="545">
        <f t="shared" si="187"/>
        <v>0</v>
      </c>
      <c r="Y118" s="545">
        <f t="shared" si="188"/>
        <v>0</v>
      </c>
      <c r="Z118" s="545">
        <f t="shared" si="189"/>
        <v>0</v>
      </c>
      <c r="AA118" s="545">
        <f t="shared" si="190"/>
        <v>0</v>
      </c>
      <c r="AB118" s="545">
        <f t="shared" si="191"/>
        <v>0</v>
      </c>
      <c r="AC118" s="545">
        <f t="shared" si="192"/>
        <v>0</v>
      </c>
      <c r="AD118" s="545">
        <f t="shared" si="193"/>
        <v>0</v>
      </c>
      <c r="AE118" s="545">
        <f t="shared" si="194"/>
        <v>0</v>
      </c>
      <c r="AF118" s="545">
        <f t="shared" si="195"/>
        <v>0</v>
      </c>
      <c r="AG118" s="545">
        <f t="shared" si="196"/>
        <v>0</v>
      </c>
      <c r="AH118" s="545">
        <f t="shared" si="197"/>
        <v>0</v>
      </c>
      <c r="AI118" s="546">
        <f t="shared" ref="AI118:AM120" si="207">U118*$F118</f>
        <v>0</v>
      </c>
      <c r="AJ118" s="287">
        <f t="shared" si="207"/>
        <v>0</v>
      </c>
      <c r="AK118" s="287">
        <f t="shared" si="207"/>
        <v>0</v>
      </c>
      <c r="AL118" s="287">
        <f t="shared" si="207"/>
        <v>0</v>
      </c>
      <c r="AM118" s="287">
        <f t="shared" si="207"/>
        <v>0</v>
      </c>
      <c r="AN118" s="287">
        <f t="shared" si="181"/>
        <v>0</v>
      </c>
      <c r="AO118" s="287">
        <f t="shared" si="146"/>
        <v>0</v>
      </c>
      <c r="AP118" s="287">
        <f t="shared" si="146"/>
        <v>0</v>
      </c>
      <c r="AQ118" s="287">
        <f t="shared" si="198"/>
        <v>0</v>
      </c>
      <c r="AR118" s="287">
        <f t="shared" si="199"/>
        <v>0</v>
      </c>
      <c r="AS118" s="287">
        <f t="shared" si="200"/>
        <v>0</v>
      </c>
      <c r="AT118" s="287">
        <f t="shared" si="201"/>
        <v>0</v>
      </c>
      <c r="AU118" s="287">
        <f t="shared" si="202"/>
        <v>0</v>
      </c>
      <c r="AV118" s="287">
        <f t="shared" si="203"/>
        <v>0</v>
      </c>
    </row>
    <row r="119" spans="1:48" ht="19.5" thickBot="1">
      <c r="A119" s="217" t="str">
        <f>Compute1!A119</f>
        <v>18.2.b</v>
      </c>
      <c r="B119" s="217">
        <f>'2_Maturité'!B119</f>
        <v>0</v>
      </c>
      <c r="C119" s="217" t="str">
        <f>'2_Maturité'!G119</f>
        <v>CONF</v>
      </c>
      <c r="D119" s="207">
        <f>'2_Maturité'!H119</f>
        <v>0</v>
      </c>
      <c r="E119" s="207">
        <f>'2_Maturité'!I119</f>
        <v>0</v>
      </c>
      <c r="F119" s="218" t="str">
        <f t="shared" si="101"/>
        <v>0</v>
      </c>
      <c r="G119" s="697">
        <v>0</v>
      </c>
      <c r="H119" s="698">
        <v>0</v>
      </c>
      <c r="I119" s="698">
        <v>0</v>
      </c>
      <c r="J119" s="698">
        <v>0</v>
      </c>
      <c r="K119" s="698">
        <v>0</v>
      </c>
      <c r="L119" s="698">
        <v>0</v>
      </c>
      <c r="M119" s="698">
        <v>0</v>
      </c>
      <c r="N119" s="698">
        <v>0</v>
      </c>
      <c r="O119" s="698">
        <v>0</v>
      </c>
      <c r="P119" s="698">
        <v>0</v>
      </c>
      <c r="Q119" s="698">
        <v>0</v>
      </c>
      <c r="R119" s="698">
        <v>0</v>
      </c>
      <c r="S119" s="698">
        <v>0</v>
      </c>
      <c r="T119" s="699">
        <v>0</v>
      </c>
      <c r="U119" s="706">
        <f t="shared" si="184"/>
        <v>0</v>
      </c>
      <c r="V119" s="545">
        <f t="shared" si="185"/>
        <v>0</v>
      </c>
      <c r="W119" s="545">
        <f t="shared" si="186"/>
        <v>0</v>
      </c>
      <c r="X119" s="545">
        <f t="shared" si="187"/>
        <v>0</v>
      </c>
      <c r="Y119" s="545">
        <f t="shared" si="188"/>
        <v>0</v>
      </c>
      <c r="Z119" s="545">
        <f t="shared" si="189"/>
        <v>0</v>
      </c>
      <c r="AA119" s="545">
        <f t="shared" si="190"/>
        <v>0</v>
      </c>
      <c r="AB119" s="545">
        <f t="shared" si="191"/>
        <v>0</v>
      </c>
      <c r="AC119" s="545">
        <f t="shared" si="192"/>
        <v>0</v>
      </c>
      <c r="AD119" s="545">
        <f t="shared" si="193"/>
        <v>0</v>
      </c>
      <c r="AE119" s="545">
        <f t="shared" si="194"/>
        <v>0</v>
      </c>
      <c r="AF119" s="545">
        <f t="shared" si="195"/>
        <v>0</v>
      </c>
      <c r="AG119" s="545">
        <f t="shared" si="196"/>
        <v>0</v>
      </c>
      <c r="AH119" s="545">
        <f t="shared" si="197"/>
        <v>0</v>
      </c>
      <c r="AI119" s="546">
        <f t="shared" si="207"/>
        <v>0</v>
      </c>
      <c r="AJ119" s="287">
        <f t="shared" si="207"/>
        <v>0</v>
      </c>
      <c r="AK119" s="287">
        <f t="shared" si="207"/>
        <v>0</v>
      </c>
      <c r="AL119" s="287">
        <f t="shared" si="207"/>
        <v>0</v>
      </c>
      <c r="AM119" s="287">
        <f t="shared" si="207"/>
        <v>0</v>
      </c>
      <c r="AN119" s="287">
        <f t="shared" si="181"/>
        <v>0</v>
      </c>
      <c r="AO119" s="287">
        <f t="shared" si="146"/>
        <v>0</v>
      </c>
      <c r="AP119" s="287">
        <f t="shared" si="146"/>
        <v>0</v>
      </c>
      <c r="AQ119" s="287">
        <f t="shared" si="198"/>
        <v>0</v>
      </c>
      <c r="AR119" s="287">
        <f t="shared" si="199"/>
        <v>0</v>
      </c>
      <c r="AS119" s="287">
        <f t="shared" si="200"/>
        <v>0</v>
      </c>
      <c r="AT119" s="287">
        <f t="shared" si="201"/>
        <v>0</v>
      </c>
      <c r="AU119" s="287">
        <f t="shared" si="202"/>
        <v>0</v>
      </c>
      <c r="AV119" s="287">
        <f t="shared" si="203"/>
        <v>0</v>
      </c>
    </row>
    <row r="120" spans="1:48" ht="19.5" thickBot="1">
      <c r="A120" s="217" t="str">
        <f>Compute1!A120</f>
        <v>18.2.c</v>
      </c>
      <c r="B120" s="217">
        <f>'2_Maturité'!B120</f>
        <v>0</v>
      </c>
      <c r="C120" s="217" t="str">
        <f>'2_Maturité'!G120</f>
        <v>CONF</v>
      </c>
      <c r="D120" s="207">
        <f>'2_Maturité'!H120</f>
        <v>0</v>
      </c>
      <c r="E120" s="207">
        <f>'2_Maturité'!I120</f>
        <v>0</v>
      </c>
      <c r="F120" s="218" t="str">
        <f t="shared" si="101"/>
        <v>0</v>
      </c>
      <c r="G120" s="697">
        <v>0</v>
      </c>
      <c r="H120" s="698">
        <v>0</v>
      </c>
      <c r="I120" s="698">
        <v>0</v>
      </c>
      <c r="J120" s="698">
        <v>0</v>
      </c>
      <c r="K120" s="698">
        <v>0</v>
      </c>
      <c r="L120" s="698">
        <v>0</v>
      </c>
      <c r="M120" s="698">
        <v>0</v>
      </c>
      <c r="N120" s="698">
        <v>0</v>
      </c>
      <c r="O120" s="698">
        <v>0</v>
      </c>
      <c r="P120" s="698">
        <v>0</v>
      </c>
      <c r="Q120" s="698">
        <v>0</v>
      </c>
      <c r="R120" s="698">
        <v>0</v>
      </c>
      <c r="S120" s="698">
        <v>0</v>
      </c>
      <c r="T120" s="699">
        <v>0</v>
      </c>
      <c r="U120" s="706">
        <f t="shared" si="184"/>
        <v>0</v>
      </c>
      <c r="V120" s="545">
        <f t="shared" si="185"/>
        <v>0</v>
      </c>
      <c r="W120" s="545">
        <f t="shared" si="186"/>
        <v>0</v>
      </c>
      <c r="X120" s="545">
        <f t="shared" si="187"/>
        <v>0</v>
      </c>
      <c r="Y120" s="545">
        <f t="shared" si="188"/>
        <v>0</v>
      </c>
      <c r="Z120" s="545">
        <f t="shared" si="189"/>
        <v>0</v>
      </c>
      <c r="AA120" s="545">
        <f t="shared" si="190"/>
        <v>0</v>
      </c>
      <c r="AB120" s="545">
        <f t="shared" si="191"/>
        <v>0</v>
      </c>
      <c r="AC120" s="545">
        <f t="shared" si="192"/>
        <v>0</v>
      </c>
      <c r="AD120" s="545">
        <f t="shared" si="193"/>
        <v>0</v>
      </c>
      <c r="AE120" s="545">
        <f t="shared" si="194"/>
        <v>0</v>
      </c>
      <c r="AF120" s="545">
        <f t="shared" si="195"/>
        <v>0</v>
      </c>
      <c r="AG120" s="545">
        <f t="shared" si="196"/>
        <v>0</v>
      </c>
      <c r="AH120" s="545">
        <f t="shared" si="197"/>
        <v>0</v>
      </c>
      <c r="AI120" s="546">
        <f t="shared" si="207"/>
        <v>0</v>
      </c>
      <c r="AJ120" s="287">
        <f t="shared" si="207"/>
        <v>0</v>
      </c>
      <c r="AK120" s="287">
        <f t="shared" si="207"/>
        <v>0</v>
      </c>
      <c r="AL120" s="287">
        <f t="shared" si="207"/>
        <v>0</v>
      </c>
      <c r="AM120" s="287">
        <f t="shared" si="207"/>
        <v>0</v>
      </c>
      <c r="AN120" s="287">
        <f t="shared" si="181"/>
        <v>0</v>
      </c>
      <c r="AO120" s="287">
        <f t="shared" si="146"/>
        <v>0</v>
      </c>
      <c r="AP120" s="287">
        <f t="shared" si="146"/>
        <v>0</v>
      </c>
      <c r="AQ120" s="287">
        <f t="shared" si="198"/>
        <v>0</v>
      </c>
      <c r="AR120" s="287">
        <f t="shared" si="199"/>
        <v>0</v>
      </c>
      <c r="AS120" s="287">
        <f t="shared" si="200"/>
        <v>0</v>
      </c>
      <c r="AT120" s="287">
        <f t="shared" si="201"/>
        <v>0</v>
      </c>
      <c r="AU120" s="287">
        <f t="shared" si="202"/>
        <v>0</v>
      </c>
      <c r="AV120" s="287">
        <f t="shared" si="203"/>
        <v>0</v>
      </c>
    </row>
    <row r="121" spans="1:48" ht="19.5" thickBot="1">
      <c r="A121" s="217" t="str">
        <f>Compute1!A121</f>
        <v>18.3</v>
      </c>
      <c r="B121" s="217" t="str">
        <f>'2_Maturité'!B121</f>
        <v xml:space="preserve">Revue de la sécurité de l'information </v>
      </c>
      <c r="C121" s="217" t="str">
        <f>'2_Maturité'!G121</f>
        <v>CONF</v>
      </c>
      <c r="D121" s="207">
        <f>'2_Maturité'!H121</f>
        <v>0</v>
      </c>
      <c r="E121" s="207" t="str">
        <f>'2_Maturité'!I121</f>
        <v>2: Reproductible</v>
      </c>
      <c r="F121" s="218" t="str">
        <f t="shared" si="101"/>
        <v>2</v>
      </c>
      <c r="G121" s="697">
        <v>0</v>
      </c>
      <c r="H121" s="698">
        <v>0</v>
      </c>
      <c r="I121" s="698">
        <v>0</v>
      </c>
      <c r="J121" s="698">
        <v>0</v>
      </c>
      <c r="K121" s="698">
        <v>0</v>
      </c>
      <c r="L121" s="698">
        <v>0</v>
      </c>
      <c r="M121" s="698">
        <v>0</v>
      </c>
      <c r="N121" s="698">
        <v>0</v>
      </c>
      <c r="O121" s="698">
        <v>0</v>
      </c>
      <c r="P121" s="698">
        <v>0</v>
      </c>
      <c r="Q121" s="698">
        <v>0</v>
      </c>
      <c r="R121" s="698">
        <v>0</v>
      </c>
      <c r="S121" s="698">
        <v>0</v>
      </c>
      <c r="T121" s="699">
        <v>1</v>
      </c>
      <c r="U121" s="706">
        <f t="shared" si="184"/>
        <v>0</v>
      </c>
      <c r="V121" s="545">
        <f t="shared" si="185"/>
        <v>0</v>
      </c>
      <c r="W121" s="545">
        <f t="shared" si="186"/>
        <v>0</v>
      </c>
      <c r="X121" s="545">
        <f t="shared" si="187"/>
        <v>0</v>
      </c>
      <c r="Y121" s="545">
        <f t="shared" si="188"/>
        <v>0</v>
      </c>
      <c r="Z121" s="545">
        <f t="shared" si="189"/>
        <v>0</v>
      </c>
      <c r="AA121" s="545">
        <f t="shared" si="190"/>
        <v>0</v>
      </c>
      <c r="AB121" s="545">
        <f t="shared" si="191"/>
        <v>0</v>
      </c>
      <c r="AC121" s="545">
        <f t="shared" si="192"/>
        <v>0</v>
      </c>
      <c r="AD121" s="545">
        <f t="shared" si="193"/>
        <v>0</v>
      </c>
      <c r="AE121" s="545">
        <f t="shared" si="194"/>
        <v>0</v>
      </c>
      <c r="AF121" s="545">
        <f t="shared" si="195"/>
        <v>0</v>
      </c>
      <c r="AG121" s="545">
        <f t="shared" si="196"/>
        <v>0</v>
      </c>
      <c r="AH121" s="545">
        <f t="shared" si="197"/>
        <v>0</v>
      </c>
      <c r="AI121" s="546">
        <f t="shared" ref="AI121:AP121" si="208">U121*$F121</f>
        <v>0</v>
      </c>
      <c r="AJ121" s="287">
        <f t="shared" si="208"/>
        <v>0</v>
      </c>
      <c r="AK121" s="287">
        <f t="shared" si="208"/>
        <v>0</v>
      </c>
      <c r="AL121" s="287">
        <f t="shared" si="208"/>
        <v>0</v>
      </c>
      <c r="AM121" s="287">
        <f t="shared" si="208"/>
        <v>0</v>
      </c>
      <c r="AN121" s="287">
        <f t="shared" si="208"/>
        <v>0</v>
      </c>
      <c r="AO121" s="287">
        <f t="shared" si="208"/>
        <v>0</v>
      </c>
      <c r="AP121" s="287">
        <f t="shared" si="208"/>
        <v>0</v>
      </c>
      <c r="AQ121" s="287">
        <f t="shared" si="198"/>
        <v>0</v>
      </c>
      <c r="AR121" s="287">
        <f t="shared" si="199"/>
        <v>0</v>
      </c>
      <c r="AS121" s="287">
        <f t="shared" si="200"/>
        <v>0</v>
      </c>
      <c r="AT121" s="287">
        <f t="shared" si="201"/>
        <v>0</v>
      </c>
      <c r="AU121" s="287">
        <f t="shared" si="202"/>
        <v>0</v>
      </c>
      <c r="AV121" s="287">
        <f t="shared" si="203"/>
        <v>0</v>
      </c>
    </row>
    <row r="122" spans="1:48" ht="19.5" thickBot="1">
      <c r="A122" s="217" t="str">
        <f>Compute1!A122</f>
        <v>18.3.a</v>
      </c>
      <c r="B122" s="217">
        <f>'2_Maturité'!B122</f>
        <v>0</v>
      </c>
      <c r="C122" s="217" t="str">
        <f>'2_Maturité'!G122</f>
        <v>CONF</v>
      </c>
      <c r="D122" s="207">
        <f>'2_Maturité'!H122</f>
        <v>0</v>
      </c>
      <c r="E122" s="207">
        <f>'2_Maturité'!I122</f>
        <v>0</v>
      </c>
      <c r="F122" s="218" t="str">
        <f t="shared" si="101"/>
        <v>0</v>
      </c>
      <c r="G122" s="697">
        <v>0</v>
      </c>
      <c r="H122" s="698">
        <v>0</v>
      </c>
      <c r="I122" s="698">
        <v>0</v>
      </c>
      <c r="J122" s="698">
        <v>0</v>
      </c>
      <c r="K122" s="698">
        <v>0</v>
      </c>
      <c r="L122" s="698">
        <v>0</v>
      </c>
      <c r="M122" s="698">
        <v>0</v>
      </c>
      <c r="N122" s="698">
        <v>0</v>
      </c>
      <c r="O122" s="698">
        <v>0</v>
      </c>
      <c r="P122" s="698">
        <v>0</v>
      </c>
      <c r="Q122" s="698">
        <v>0</v>
      </c>
      <c r="R122" s="698">
        <v>0</v>
      </c>
      <c r="S122" s="698">
        <v>0</v>
      </c>
      <c r="T122" s="699">
        <v>0</v>
      </c>
      <c r="U122" s="706">
        <f t="shared" si="184"/>
        <v>0</v>
      </c>
      <c r="V122" s="545">
        <f t="shared" si="185"/>
        <v>0</v>
      </c>
      <c r="W122" s="545">
        <f t="shared" si="186"/>
        <v>0</v>
      </c>
      <c r="X122" s="545">
        <f t="shared" si="187"/>
        <v>0</v>
      </c>
      <c r="Y122" s="545">
        <f t="shared" si="188"/>
        <v>0</v>
      </c>
      <c r="Z122" s="545">
        <f t="shared" si="189"/>
        <v>0</v>
      </c>
      <c r="AA122" s="545">
        <f t="shared" si="190"/>
        <v>0</v>
      </c>
      <c r="AB122" s="545">
        <f t="shared" si="191"/>
        <v>0</v>
      </c>
      <c r="AC122" s="545">
        <f t="shared" si="192"/>
        <v>0</v>
      </c>
      <c r="AD122" s="545">
        <f t="shared" si="193"/>
        <v>0</v>
      </c>
      <c r="AE122" s="545">
        <f t="shared" si="194"/>
        <v>0</v>
      </c>
      <c r="AF122" s="545">
        <f t="shared" si="195"/>
        <v>0</v>
      </c>
      <c r="AG122" s="545">
        <f t="shared" si="196"/>
        <v>0</v>
      </c>
      <c r="AH122" s="545">
        <f t="shared" si="197"/>
        <v>0</v>
      </c>
      <c r="AI122" s="546">
        <f t="shared" ref="AI122:AM124" si="209">U122*$F122</f>
        <v>0</v>
      </c>
      <c r="AJ122" s="287">
        <f t="shared" si="209"/>
        <v>0</v>
      </c>
      <c r="AK122" s="287">
        <f t="shared" si="209"/>
        <v>0</v>
      </c>
      <c r="AL122" s="287">
        <f t="shared" si="209"/>
        <v>0</v>
      </c>
      <c r="AM122" s="287">
        <f t="shared" si="209"/>
        <v>0</v>
      </c>
      <c r="AN122" s="287">
        <f t="shared" si="181"/>
        <v>0</v>
      </c>
      <c r="AO122" s="287">
        <f t="shared" si="146"/>
        <v>0</v>
      </c>
      <c r="AP122" s="287">
        <f t="shared" si="146"/>
        <v>0</v>
      </c>
      <c r="AQ122" s="287">
        <f t="shared" si="198"/>
        <v>0</v>
      </c>
      <c r="AR122" s="287">
        <f t="shared" si="199"/>
        <v>0</v>
      </c>
      <c r="AS122" s="287">
        <f t="shared" si="200"/>
        <v>0</v>
      </c>
      <c r="AT122" s="287">
        <f t="shared" si="201"/>
        <v>0</v>
      </c>
      <c r="AU122" s="287">
        <f t="shared" si="202"/>
        <v>0</v>
      </c>
      <c r="AV122" s="287">
        <f t="shared" si="203"/>
        <v>0</v>
      </c>
    </row>
    <row r="123" spans="1:48" ht="19.5" thickBot="1">
      <c r="A123" s="217" t="str">
        <f>Compute1!A123</f>
        <v>18.3.b</v>
      </c>
      <c r="B123" s="217">
        <f>'2_Maturité'!B123</f>
        <v>0</v>
      </c>
      <c r="C123" s="217" t="str">
        <f>'2_Maturité'!G123</f>
        <v>CONF</v>
      </c>
      <c r="D123" s="207">
        <f>'2_Maturité'!H123</f>
        <v>0</v>
      </c>
      <c r="E123" s="207">
        <f>'2_Maturité'!I123</f>
        <v>0</v>
      </c>
      <c r="F123" s="218" t="str">
        <f t="shared" si="101"/>
        <v>0</v>
      </c>
      <c r="G123" s="697">
        <v>0</v>
      </c>
      <c r="H123" s="698">
        <v>0</v>
      </c>
      <c r="I123" s="698">
        <v>0</v>
      </c>
      <c r="J123" s="698">
        <v>0</v>
      </c>
      <c r="K123" s="698">
        <v>0</v>
      </c>
      <c r="L123" s="698">
        <v>0</v>
      </c>
      <c r="M123" s="698">
        <v>0</v>
      </c>
      <c r="N123" s="698">
        <v>0</v>
      </c>
      <c r="O123" s="698">
        <v>0</v>
      </c>
      <c r="P123" s="698">
        <v>0</v>
      </c>
      <c r="Q123" s="698">
        <v>0</v>
      </c>
      <c r="R123" s="698">
        <v>0</v>
      </c>
      <c r="S123" s="698">
        <v>0</v>
      </c>
      <c r="T123" s="699">
        <v>0</v>
      </c>
      <c r="U123" s="706">
        <f t="shared" si="184"/>
        <v>0</v>
      </c>
      <c r="V123" s="545">
        <f t="shared" si="185"/>
        <v>0</v>
      </c>
      <c r="W123" s="545">
        <f t="shared" si="186"/>
        <v>0</v>
      </c>
      <c r="X123" s="545">
        <f t="shared" si="187"/>
        <v>0</v>
      </c>
      <c r="Y123" s="545">
        <f t="shared" si="188"/>
        <v>0</v>
      </c>
      <c r="Z123" s="545">
        <f t="shared" si="189"/>
        <v>0</v>
      </c>
      <c r="AA123" s="545">
        <f t="shared" si="190"/>
        <v>0</v>
      </c>
      <c r="AB123" s="545">
        <f t="shared" si="191"/>
        <v>0</v>
      </c>
      <c r="AC123" s="545">
        <f t="shared" si="192"/>
        <v>0</v>
      </c>
      <c r="AD123" s="545">
        <f t="shared" si="193"/>
        <v>0</v>
      </c>
      <c r="AE123" s="545">
        <f t="shared" si="194"/>
        <v>0</v>
      </c>
      <c r="AF123" s="545">
        <f t="shared" si="195"/>
        <v>0</v>
      </c>
      <c r="AG123" s="545">
        <f t="shared" si="196"/>
        <v>0</v>
      </c>
      <c r="AH123" s="545">
        <f t="shared" si="197"/>
        <v>0</v>
      </c>
      <c r="AI123" s="546">
        <f t="shared" si="209"/>
        <v>0</v>
      </c>
      <c r="AJ123" s="287">
        <f t="shared" si="209"/>
        <v>0</v>
      </c>
      <c r="AK123" s="287">
        <f t="shared" si="209"/>
        <v>0</v>
      </c>
      <c r="AL123" s="287">
        <f t="shared" si="209"/>
        <v>0</v>
      </c>
      <c r="AM123" s="287">
        <f t="shared" si="209"/>
        <v>0</v>
      </c>
      <c r="AN123" s="287">
        <f t="shared" si="181"/>
        <v>0</v>
      </c>
      <c r="AO123" s="287">
        <f t="shared" si="146"/>
        <v>0</v>
      </c>
      <c r="AP123" s="287">
        <f t="shared" si="146"/>
        <v>0</v>
      </c>
      <c r="AQ123" s="287">
        <f t="shared" si="198"/>
        <v>0</v>
      </c>
      <c r="AR123" s="287">
        <f t="shared" si="199"/>
        <v>0</v>
      </c>
      <c r="AS123" s="287">
        <f t="shared" si="200"/>
        <v>0</v>
      </c>
      <c r="AT123" s="287">
        <f t="shared" si="201"/>
        <v>0</v>
      </c>
      <c r="AU123" s="287">
        <f t="shared" si="202"/>
        <v>0</v>
      </c>
      <c r="AV123" s="287">
        <f t="shared" si="203"/>
        <v>0</v>
      </c>
    </row>
    <row r="124" spans="1:48" ht="19.5" thickBot="1">
      <c r="A124" s="217" t="str">
        <f>Compute1!A124</f>
        <v>18.3.c</v>
      </c>
      <c r="B124" s="217">
        <f>'2_Maturité'!B124</f>
        <v>0</v>
      </c>
      <c r="C124" s="217" t="str">
        <f>'2_Maturité'!G124</f>
        <v>CONF</v>
      </c>
      <c r="D124" s="207">
        <f>'2_Maturité'!H124</f>
        <v>0</v>
      </c>
      <c r="E124" s="207">
        <f>'2_Maturité'!I124</f>
        <v>0</v>
      </c>
      <c r="F124" s="218" t="str">
        <f t="shared" si="101"/>
        <v>0</v>
      </c>
      <c r="G124" s="703">
        <v>0</v>
      </c>
      <c r="H124" s="704">
        <v>0</v>
      </c>
      <c r="I124" s="704">
        <v>0</v>
      </c>
      <c r="J124" s="704">
        <v>0</v>
      </c>
      <c r="K124" s="704">
        <v>0</v>
      </c>
      <c r="L124" s="704">
        <v>0</v>
      </c>
      <c r="M124" s="704">
        <v>0</v>
      </c>
      <c r="N124" s="704">
        <v>0</v>
      </c>
      <c r="O124" s="704">
        <v>0</v>
      </c>
      <c r="P124" s="704">
        <v>0</v>
      </c>
      <c r="Q124" s="704">
        <v>0</v>
      </c>
      <c r="R124" s="704">
        <v>0</v>
      </c>
      <c r="S124" s="704">
        <v>0</v>
      </c>
      <c r="T124" s="705">
        <v>0</v>
      </c>
      <c r="U124" s="706">
        <f t="shared" si="184"/>
        <v>0</v>
      </c>
      <c r="V124" s="545">
        <f t="shared" si="185"/>
        <v>0</v>
      </c>
      <c r="W124" s="545">
        <f t="shared" si="186"/>
        <v>0</v>
      </c>
      <c r="X124" s="545">
        <f t="shared" si="187"/>
        <v>0</v>
      </c>
      <c r="Y124" s="545">
        <f t="shared" si="188"/>
        <v>0</v>
      </c>
      <c r="Z124" s="545">
        <f t="shared" si="189"/>
        <v>0</v>
      </c>
      <c r="AA124" s="545">
        <f t="shared" si="190"/>
        <v>0</v>
      </c>
      <c r="AB124" s="545">
        <f t="shared" si="191"/>
        <v>0</v>
      </c>
      <c r="AC124" s="545">
        <f t="shared" si="192"/>
        <v>0</v>
      </c>
      <c r="AD124" s="545">
        <f t="shared" si="193"/>
        <v>0</v>
      </c>
      <c r="AE124" s="545">
        <f t="shared" si="194"/>
        <v>0</v>
      </c>
      <c r="AF124" s="545">
        <f t="shared" si="195"/>
        <v>0</v>
      </c>
      <c r="AG124" s="545">
        <f t="shared" si="196"/>
        <v>0</v>
      </c>
      <c r="AH124" s="545">
        <f t="shared" si="197"/>
        <v>0</v>
      </c>
      <c r="AI124" s="546">
        <f t="shared" si="209"/>
        <v>0</v>
      </c>
      <c r="AJ124" s="287">
        <f t="shared" si="209"/>
        <v>0</v>
      </c>
      <c r="AK124" s="287">
        <f t="shared" si="209"/>
        <v>0</v>
      </c>
      <c r="AL124" s="287">
        <f t="shared" si="209"/>
        <v>0</v>
      </c>
      <c r="AM124" s="287">
        <f t="shared" si="209"/>
        <v>0</v>
      </c>
      <c r="AN124" s="287">
        <f>Z124*$F124</f>
        <v>0</v>
      </c>
      <c r="AO124" s="287">
        <f>AA124*$F124</f>
        <v>0</v>
      </c>
      <c r="AP124" s="287">
        <f>AB124*$F124</f>
        <v>0</v>
      </c>
      <c r="AQ124" s="287">
        <f t="shared" si="198"/>
        <v>0</v>
      </c>
      <c r="AR124" s="287">
        <f t="shared" si="199"/>
        <v>0</v>
      </c>
      <c r="AS124" s="287">
        <f t="shared" si="200"/>
        <v>0</v>
      </c>
      <c r="AT124" s="287">
        <f t="shared" si="201"/>
        <v>0</v>
      </c>
      <c r="AU124" s="287">
        <f t="shared" si="202"/>
        <v>0</v>
      </c>
      <c r="AV124" s="287">
        <f t="shared" si="203"/>
        <v>0</v>
      </c>
    </row>
    <row r="125" spans="1:48" ht="18.75">
      <c r="A125" s="217"/>
      <c r="B125" s="217"/>
      <c r="C125" s="217"/>
      <c r="D125" s="207"/>
      <c r="E125" s="207"/>
      <c r="F125" s="218"/>
      <c r="G125" s="678"/>
      <c r="H125" s="678"/>
      <c r="I125" s="678"/>
      <c r="J125" s="678"/>
      <c r="K125" s="678"/>
      <c r="L125" s="678"/>
      <c r="M125" s="678"/>
      <c r="N125" s="678"/>
      <c r="O125" s="678"/>
      <c r="P125" s="678"/>
      <c r="Q125" s="678"/>
      <c r="R125" s="678"/>
      <c r="S125" s="678"/>
      <c r="T125" s="678"/>
      <c r="U125" s="678"/>
      <c r="V125" s="678"/>
      <c r="W125" s="678"/>
      <c r="X125" s="678"/>
      <c r="Y125" s="678"/>
      <c r="Z125" s="678"/>
      <c r="AA125" s="678"/>
      <c r="AB125" s="678"/>
      <c r="AC125" s="678"/>
      <c r="AD125" s="678"/>
      <c r="AE125" s="678"/>
      <c r="AF125" s="678"/>
      <c r="AG125" s="678"/>
      <c r="AH125" s="678"/>
      <c r="AI125" s="212"/>
      <c r="AJ125" s="212"/>
      <c r="AK125" s="212"/>
      <c r="AL125" s="212"/>
      <c r="AM125" s="212"/>
      <c r="AN125" s="212"/>
      <c r="AO125" s="212"/>
      <c r="AP125" s="212"/>
      <c r="AQ125" s="212"/>
      <c r="AR125" s="212"/>
      <c r="AS125" s="212"/>
      <c r="AT125" s="212"/>
      <c r="AU125" s="212"/>
      <c r="AV125" s="212"/>
    </row>
    <row r="127" spans="1:48" ht="13.5" thickBot="1"/>
    <row r="128" spans="1:48" ht="12.75" customHeight="1">
      <c r="A128" s="1707" t="s">
        <v>1171</v>
      </c>
      <c r="B128" s="1708"/>
      <c r="C128" s="1708"/>
      <c r="D128" s="1708"/>
      <c r="E128" s="1708"/>
      <c r="F128" s="1708"/>
      <c r="G128" s="1708"/>
      <c r="H128" s="1708"/>
      <c r="I128" s="1708"/>
      <c r="J128" s="1708"/>
      <c r="K128" s="1708"/>
      <c r="L128" s="1708"/>
      <c r="M128" s="1708"/>
      <c r="N128" s="1708"/>
      <c r="O128" s="1709"/>
    </row>
    <row r="129" spans="1:15" ht="38.25" customHeight="1" thickBot="1">
      <c r="A129" s="1710"/>
      <c r="B129" s="1703"/>
      <c r="C129" s="1703"/>
      <c r="D129" s="1703"/>
      <c r="E129" s="1703"/>
      <c r="F129" s="1703"/>
      <c r="G129" s="1703"/>
      <c r="H129" s="1703"/>
      <c r="I129" s="1703"/>
      <c r="J129" s="1703"/>
      <c r="K129" s="1703"/>
      <c r="L129" s="1703"/>
      <c r="M129" s="1703"/>
      <c r="N129" s="1703"/>
      <c r="O129" s="1711"/>
    </row>
    <row r="130" spans="1:15" ht="30.75" thickBot="1">
      <c r="A130" s="465" t="s">
        <v>1114</v>
      </c>
      <c r="B130" s="1705" t="s">
        <v>1119</v>
      </c>
      <c r="C130" s="1705"/>
      <c r="D130" s="1705"/>
      <c r="E130" s="1705"/>
      <c r="F130" s="1705"/>
      <c r="G130" s="1705"/>
      <c r="H130" s="1705"/>
      <c r="I130" s="1705"/>
      <c r="J130" s="1705"/>
      <c r="K130" s="1705"/>
      <c r="L130" s="1705"/>
      <c r="M130" s="1705"/>
      <c r="N130" s="1705"/>
      <c r="O130" s="469" t="s">
        <v>1128</v>
      </c>
    </row>
    <row r="131" spans="1:15" ht="15">
      <c r="A131" s="470" t="s">
        <v>1098</v>
      </c>
      <c r="B131" s="1706" t="s">
        <v>1138</v>
      </c>
      <c r="C131" s="1706"/>
      <c r="D131" s="1706"/>
      <c r="E131" s="1706"/>
      <c r="F131" s="1706"/>
      <c r="G131" s="1706"/>
      <c r="H131" s="1706"/>
      <c r="I131" s="1706"/>
      <c r="J131" s="1706"/>
      <c r="K131" s="1706"/>
      <c r="L131" s="1706"/>
      <c r="M131" s="1706"/>
      <c r="N131" s="1706"/>
      <c r="O131" s="772" t="s">
        <v>1817</v>
      </c>
    </row>
    <row r="132" spans="1:15" ht="15">
      <c r="A132" s="463" t="s">
        <v>1099</v>
      </c>
      <c r="B132" s="1704" t="s">
        <v>1144</v>
      </c>
      <c r="C132" s="1704"/>
      <c r="D132" s="1704"/>
      <c r="E132" s="1704"/>
      <c r="F132" s="1704"/>
      <c r="G132" s="1704"/>
      <c r="H132" s="1704"/>
      <c r="I132" s="1704"/>
      <c r="J132" s="1704"/>
      <c r="K132" s="1704"/>
      <c r="L132" s="1704"/>
      <c r="M132" s="1704"/>
      <c r="N132" s="1704"/>
      <c r="O132" s="773" t="s">
        <v>1818</v>
      </c>
    </row>
    <row r="133" spans="1:15" ht="15">
      <c r="A133" s="463" t="s">
        <v>1101</v>
      </c>
      <c r="B133" s="1704" t="s">
        <v>1140</v>
      </c>
      <c r="C133" s="1704"/>
      <c r="D133" s="1704"/>
      <c r="E133" s="1704"/>
      <c r="F133" s="1704"/>
      <c r="G133" s="1704"/>
      <c r="H133" s="1704"/>
      <c r="I133" s="1704"/>
      <c r="J133" s="1704"/>
      <c r="K133" s="1704"/>
      <c r="L133" s="1704"/>
      <c r="M133" s="1704"/>
      <c r="N133" s="1704"/>
      <c r="O133" s="773" t="s">
        <v>1819</v>
      </c>
    </row>
    <row r="134" spans="1:15" ht="15">
      <c r="A134" s="463" t="s">
        <v>1103</v>
      </c>
      <c r="B134" s="1704" t="s">
        <v>1141</v>
      </c>
      <c r="C134" s="1704"/>
      <c r="D134" s="1704"/>
      <c r="E134" s="1704"/>
      <c r="F134" s="1704"/>
      <c r="G134" s="1704"/>
      <c r="H134" s="1704"/>
      <c r="I134" s="1704"/>
      <c r="J134" s="1704"/>
      <c r="K134" s="1704"/>
      <c r="L134" s="1704"/>
      <c r="M134" s="1704"/>
      <c r="N134" s="1704"/>
      <c r="O134" s="773" t="s">
        <v>1820</v>
      </c>
    </row>
    <row r="135" spans="1:15" ht="15">
      <c r="A135" s="463" t="s">
        <v>1107</v>
      </c>
      <c r="B135" s="1704" t="s">
        <v>1143</v>
      </c>
      <c r="C135" s="1704"/>
      <c r="D135" s="1704"/>
      <c r="E135" s="1704"/>
      <c r="F135" s="1704"/>
      <c r="G135" s="1704"/>
      <c r="H135" s="1704"/>
      <c r="I135" s="1704"/>
      <c r="J135" s="1704"/>
      <c r="K135" s="1704"/>
      <c r="L135" s="1704"/>
      <c r="M135" s="1704"/>
      <c r="N135" s="1704"/>
      <c r="O135" s="773" t="s">
        <v>1827</v>
      </c>
    </row>
    <row r="136" spans="1:15" ht="15.75" thickBot="1">
      <c r="A136" s="214"/>
      <c r="B136" s="472"/>
      <c r="C136" s="472"/>
      <c r="D136" s="472"/>
      <c r="E136" s="472"/>
      <c r="F136" s="472"/>
      <c r="G136" s="472"/>
      <c r="H136" s="472"/>
      <c r="I136" s="472"/>
      <c r="J136" s="472"/>
      <c r="K136" s="472"/>
      <c r="L136" s="472"/>
      <c r="M136" s="472"/>
      <c r="N136" s="472"/>
      <c r="O136" s="473"/>
    </row>
  </sheetData>
  <autoFilter ref="A4:AV124"/>
  <customSheetViews>
    <customSheetView guid="{0E0D9003-12DF-4E33-969D-E7E93BBD195D}" scale="80" showPageBreaks="1" showAutoFilter="1">
      <pane ySplit="3" topLeftCell="A16" activePane="bottomLeft" state="frozenSplit"/>
      <selection pane="bottomLeft" activeCell="W1" sqref="W1"/>
      <pageMargins left="0.7" right="0.7" top="0.75" bottom="0.75" header="0.3" footer="0.3"/>
      <pageSetup paperSize="9" orientation="portrait"/>
      <autoFilter ref="A4:AJ106"/>
    </customSheetView>
  </customSheetViews>
  <mergeCells count="7">
    <mergeCell ref="A128:O129"/>
    <mergeCell ref="B135:N135"/>
    <mergeCell ref="B130:N130"/>
    <mergeCell ref="B131:N131"/>
    <mergeCell ref="B132:N132"/>
    <mergeCell ref="B133:N133"/>
    <mergeCell ref="B134:N134"/>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AG39"/>
  <sheetViews>
    <sheetView topLeftCell="B7" zoomScale="70" zoomScaleNormal="70" workbookViewId="0">
      <selection activeCell="U3" sqref="U3"/>
    </sheetView>
  </sheetViews>
  <sheetFormatPr baseColWidth="10" defaultRowHeight="12.75"/>
  <cols>
    <col min="1" max="1" width="81.5703125" customWidth="1"/>
    <col min="5" max="18" width="5.85546875" bestFit="1" customWidth="1"/>
    <col min="19" max="19" width="4.5703125" customWidth="1"/>
    <col min="20" max="32" width="5.42578125" bestFit="1" customWidth="1"/>
    <col min="33" max="33" width="70.42578125" customWidth="1"/>
  </cols>
  <sheetData>
    <row r="1" spans="1:33" ht="16.5" thickBot="1">
      <c r="A1" s="933"/>
      <c r="B1" s="933"/>
      <c r="C1" s="933"/>
      <c r="D1" s="933"/>
      <c r="E1" s="1728" t="s">
        <v>2090</v>
      </c>
      <c r="F1" s="1728"/>
      <c r="G1" s="1728"/>
      <c r="H1" s="1728"/>
      <c r="I1" s="1728"/>
      <c r="J1" s="1728"/>
      <c r="K1" s="1728"/>
      <c r="L1" s="1728"/>
      <c r="M1" s="1728"/>
      <c r="N1" s="1728"/>
      <c r="O1" s="1728"/>
      <c r="P1" s="1728"/>
      <c r="Q1" s="1728"/>
      <c r="R1" s="1728"/>
    </row>
    <row r="2" spans="1:33" ht="200.25" thickBot="1">
      <c r="A2" s="933" t="s">
        <v>2091</v>
      </c>
      <c r="B2" s="933" t="s">
        <v>2092</v>
      </c>
      <c r="C2" s="933"/>
      <c r="D2" s="933"/>
      <c r="E2" s="935" t="s">
        <v>294</v>
      </c>
      <c r="F2" s="936" t="s">
        <v>574</v>
      </c>
      <c r="G2" s="937" t="s">
        <v>1559</v>
      </c>
      <c r="H2" s="936" t="s">
        <v>805</v>
      </c>
      <c r="I2" s="937" t="s">
        <v>68</v>
      </c>
      <c r="J2" s="936" t="s">
        <v>139</v>
      </c>
      <c r="K2" s="937" t="s">
        <v>72</v>
      </c>
      <c r="L2" s="936" t="s">
        <v>1548</v>
      </c>
      <c r="M2" s="937" t="s">
        <v>379</v>
      </c>
      <c r="N2" s="936" t="s">
        <v>288</v>
      </c>
      <c r="O2" s="937" t="s">
        <v>75</v>
      </c>
      <c r="P2" s="936" t="s">
        <v>67</v>
      </c>
      <c r="Q2" s="937" t="s">
        <v>709</v>
      </c>
      <c r="R2" s="938" t="s">
        <v>65</v>
      </c>
      <c r="S2" s="935" t="s">
        <v>294</v>
      </c>
      <c r="T2" s="936" t="s">
        <v>574</v>
      </c>
      <c r="U2" s="937" t="s">
        <v>1559</v>
      </c>
      <c r="V2" s="936" t="s">
        <v>805</v>
      </c>
      <c r="W2" s="937" t="s">
        <v>68</v>
      </c>
      <c r="X2" s="936" t="s">
        <v>139</v>
      </c>
      <c r="Y2" s="937" t="s">
        <v>72</v>
      </c>
      <c r="Z2" s="936" t="s">
        <v>1548</v>
      </c>
      <c r="AA2" s="937" t="s">
        <v>379</v>
      </c>
      <c r="AB2" s="936" t="s">
        <v>288</v>
      </c>
      <c r="AC2" s="937" t="s">
        <v>75</v>
      </c>
      <c r="AD2" s="936" t="s">
        <v>67</v>
      </c>
      <c r="AE2" s="937" t="s">
        <v>709</v>
      </c>
      <c r="AF2" s="938" t="s">
        <v>65</v>
      </c>
    </row>
    <row r="3" spans="1:33" ht="16.5" thickBot="1">
      <c r="A3" s="934" t="s">
        <v>2093</v>
      </c>
      <c r="B3" s="933"/>
      <c r="C3" s="933" t="s">
        <v>602</v>
      </c>
      <c r="D3" s="933" t="s">
        <v>2157</v>
      </c>
      <c r="E3" s="939"/>
      <c r="F3" s="940"/>
      <c r="G3" s="940"/>
      <c r="H3" s="940"/>
      <c r="I3" s="940"/>
      <c r="J3" s="940"/>
      <c r="K3" s="940"/>
      <c r="L3" s="940"/>
      <c r="M3" s="940"/>
      <c r="N3" s="940"/>
      <c r="O3" s="940"/>
      <c r="P3" s="940"/>
      <c r="Q3" s="940"/>
      <c r="R3" s="941"/>
      <c r="S3" s="960">
        <f>IF(OR(S8=1,S9=1),4,3)</f>
        <v>3</v>
      </c>
      <c r="T3" s="961">
        <f>IF(OR(T7=1,T8=1,T9=1,T17=1),4,3)</f>
        <v>3</v>
      </c>
      <c r="U3" s="961">
        <f>IF(OR(U8=1,U9=1),4,3)</f>
        <v>3</v>
      </c>
      <c r="V3" s="961">
        <f>IF(OR(V7=1,V8=1,V9=1,V17=1),4,3)</f>
        <v>3</v>
      </c>
      <c r="W3" s="961">
        <f>IF(OR(W7=1,W8=1,W9=1,W17=1),4,3)</f>
        <v>3</v>
      </c>
      <c r="X3" s="961">
        <f>IF(OR(X8=1,X9=1),4,3)</f>
        <v>3</v>
      </c>
      <c r="Y3" s="961">
        <f>IF(OR(Y8=1,Y9=1),4,3)</f>
        <v>3</v>
      </c>
      <c r="Z3" s="961">
        <f>IF(OR(Z32=1,Z34=1),4,3)</f>
        <v>4</v>
      </c>
      <c r="AA3" s="961">
        <f>IF(OR(AA12=1,AA25=1,AA32=1),4,3)</f>
        <v>4</v>
      </c>
      <c r="AB3" s="961">
        <f>IF(OR(AB4=1,AB11=1,AB12=1),4,3)</f>
        <v>4</v>
      </c>
      <c r="AC3" s="961">
        <f>IF(OR(AC14=1,AC19=1),4,3)</f>
        <v>4</v>
      </c>
      <c r="AD3" s="961">
        <f>IF(OR(AD7=1,AD8=1,AD9=1,AD17=1),4,3)</f>
        <v>3</v>
      </c>
      <c r="AE3" s="961">
        <f>IF(OR(AE4=1,AE12=1,AE21=1,AE25=1,AE32=1),4,3)</f>
        <v>4</v>
      </c>
      <c r="AF3" s="962">
        <f>IF(OR(AF7=1,AF8=1,AF9=1,AF17=1),4,3)</f>
        <v>3</v>
      </c>
    </row>
    <row r="4" spans="1:33" ht="15.75">
      <c r="A4" s="932" t="s">
        <v>33</v>
      </c>
      <c r="B4" s="931" t="s">
        <v>2094</v>
      </c>
      <c r="C4" s="949" t="str">
        <f>'1_Questionnaire'!$E11</f>
        <v>Non</v>
      </c>
      <c r="D4" s="676">
        <f>IF(C4="Non",0,1)</f>
        <v>0</v>
      </c>
      <c r="E4" s="951">
        <v>0</v>
      </c>
      <c r="F4" s="952">
        <v>0</v>
      </c>
      <c r="G4" s="952">
        <v>0</v>
      </c>
      <c r="H4" s="952">
        <v>0</v>
      </c>
      <c r="I4" s="952">
        <v>0</v>
      </c>
      <c r="J4" s="952">
        <v>0</v>
      </c>
      <c r="K4" s="952">
        <v>0</v>
      </c>
      <c r="L4" s="952">
        <v>0</v>
      </c>
      <c r="M4" s="952">
        <v>0</v>
      </c>
      <c r="N4" s="952">
        <v>1</v>
      </c>
      <c r="O4" s="952">
        <v>0</v>
      </c>
      <c r="P4" s="952">
        <v>0</v>
      </c>
      <c r="Q4" s="952">
        <v>1</v>
      </c>
      <c r="R4" s="953">
        <v>0</v>
      </c>
      <c r="S4" s="963">
        <f t="shared" ref="S4:AF4" si="0">E4*$D4</f>
        <v>0</v>
      </c>
      <c r="T4" s="950">
        <f t="shared" si="0"/>
        <v>0</v>
      </c>
      <c r="U4" s="950">
        <f t="shared" si="0"/>
        <v>0</v>
      </c>
      <c r="V4" s="950">
        <f t="shared" si="0"/>
        <v>0</v>
      </c>
      <c r="W4" s="950">
        <f t="shared" si="0"/>
        <v>0</v>
      </c>
      <c r="X4" s="950">
        <f t="shared" si="0"/>
        <v>0</v>
      </c>
      <c r="Y4" s="950">
        <f t="shared" si="0"/>
        <v>0</v>
      </c>
      <c r="Z4" s="950">
        <f t="shared" si="0"/>
        <v>0</v>
      </c>
      <c r="AA4" s="950">
        <f t="shared" si="0"/>
        <v>0</v>
      </c>
      <c r="AB4" s="950">
        <f t="shared" si="0"/>
        <v>0</v>
      </c>
      <c r="AC4" s="950">
        <f t="shared" si="0"/>
        <v>0</v>
      </c>
      <c r="AD4" s="950">
        <f t="shared" si="0"/>
        <v>0</v>
      </c>
      <c r="AE4" s="950">
        <f t="shared" si="0"/>
        <v>0</v>
      </c>
      <c r="AF4" s="964">
        <f t="shared" si="0"/>
        <v>0</v>
      </c>
      <c r="AG4" s="825"/>
    </row>
    <row r="5" spans="1:33" ht="63">
      <c r="A5" s="932" t="s">
        <v>1064</v>
      </c>
      <c r="B5" s="931" t="s">
        <v>2095</v>
      </c>
      <c r="C5" s="949" t="str">
        <f>'1_Questionnaire'!$E12</f>
        <v>Oui</v>
      </c>
      <c r="D5" s="676">
        <f t="shared" ref="D5:D38" si="1">IF(C5="Non",0,1)</f>
        <v>1</v>
      </c>
      <c r="E5" s="954">
        <v>0</v>
      </c>
      <c r="F5" s="955">
        <v>0</v>
      </c>
      <c r="G5" s="955">
        <v>0</v>
      </c>
      <c r="H5" s="955">
        <v>0</v>
      </c>
      <c r="I5" s="955">
        <v>0</v>
      </c>
      <c r="J5" s="955">
        <v>0</v>
      </c>
      <c r="K5" s="955">
        <v>0</v>
      </c>
      <c r="L5" s="955">
        <v>0</v>
      </c>
      <c r="M5" s="955">
        <v>0</v>
      </c>
      <c r="N5" s="955">
        <v>0</v>
      </c>
      <c r="O5" s="955">
        <v>0</v>
      </c>
      <c r="P5" s="955">
        <v>0</v>
      </c>
      <c r="Q5" s="955">
        <v>0</v>
      </c>
      <c r="R5" s="956">
        <v>0</v>
      </c>
      <c r="S5" s="963">
        <f t="shared" ref="S5:S38" si="2">E5*$D5</f>
        <v>0</v>
      </c>
      <c r="T5" s="950">
        <f t="shared" ref="T5:T38" si="3">F5*$D5</f>
        <v>0</v>
      </c>
      <c r="U5" s="950">
        <f t="shared" ref="U5:U38" si="4">G5*$D5</f>
        <v>0</v>
      </c>
      <c r="V5" s="950">
        <f t="shared" ref="V5:V38" si="5">H5*$D5</f>
        <v>0</v>
      </c>
      <c r="W5" s="950">
        <f t="shared" ref="W5:W6" si="6">I5*$D5</f>
        <v>0</v>
      </c>
      <c r="X5" s="950">
        <f t="shared" ref="X5:X38" si="7">J5*$D5</f>
        <v>0</v>
      </c>
      <c r="Y5" s="950">
        <f t="shared" ref="Y5:Y8" si="8">K5*$D5</f>
        <v>0</v>
      </c>
      <c r="Z5" s="950">
        <f t="shared" ref="Z5:Z38" si="9">L5*$D5</f>
        <v>0</v>
      </c>
      <c r="AA5" s="950">
        <f t="shared" ref="AA5:AA38" si="10">M5*$D5</f>
        <v>0</v>
      </c>
      <c r="AB5" s="950">
        <f t="shared" ref="AB5:AB6" si="11">N5*$D5</f>
        <v>0</v>
      </c>
      <c r="AC5" s="950">
        <f>O5*$D5</f>
        <v>0</v>
      </c>
      <c r="AD5" s="950">
        <f t="shared" ref="AD5:AD38" si="12">P5*$D5</f>
        <v>0</v>
      </c>
      <c r="AE5" s="950">
        <f t="shared" ref="AE5:AE38" si="13">Q5*$D5</f>
        <v>0</v>
      </c>
      <c r="AF5" s="964">
        <f t="shared" ref="AF5:AF38" si="14">R5*$D5</f>
        <v>0</v>
      </c>
      <c r="AG5" s="825"/>
    </row>
    <row r="6" spans="1:33" ht="63">
      <c r="A6" s="932" t="s">
        <v>1065</v>
      </c>
      <c r="B6" s="931" t="s">
        <v>2096</v>
      </c>
      <c r="C6" s="949" t="str">
        <f>'1_Questionnaire'!$E13</f>
        <v>Oui</v>
      </c>
      <c r="D6" s="676">
        <f t="shared" si="1"/>
        <v>1</v>
      </c>
      <c r="E6" s="954">
        <v>0</v>
      </c>
      <c r="F6" s="955">
        <v>0</v>
      </c>
      <c r="G6" s="955">
        <v>0</v>
      </c>
      <c r="H6" s="955">
        <v>0</v>
      </c>
      <c r="I6" s="955">
        <v>0</v>
      </c>
      <c r="J6" s="955">
        <v>0</v>
      </c>
      <c r="K6" s="955">
        <v>0</v>
      </c>
      <c r="L6" s="955">
        <v>0</v>
      </c>
      <c r="M6" s="955">
        <v>0</v>
      </c>
      <c r="N6" s="955">
        <v>0</v>
      </c>
      <c r="O6" s="955">
        <v>0</v>
      </c>
      <c r="P6" s="955">
        <v>0</v>
      </c>
      <c r="Q6" s="955">
        <v>0</v>
      </c>
      <c r="R6" s="956">
        <v>0</v>
      </c>
      <c r="S6" s="963">
        <f t="shared" si="2"/>
        <v>0</v>
      </c>
      <c r="T6" s="950">
        <f t="shared" si="3"/>
        <v>0</v>
      </c>
      <c r="U6" s="950">
        <f t="shared" si="4"/>
        <v>0</v>
      </c>
      <c r="V6" s="950">
        <f t="shared" si="5"/>
        <v>0</v>
      </c>
      <c r="W6" s="950">
        <f t="shared" si="6"/>
        <v>0</v>
      </c>
      <c r="X6" s="950">
        <f t="shared" si="7"/>
        <v>0</v>
      </c>
      <c r="Y6" s="950">
        <f t="shared" si="8"/>
        <v>0</v>
      </c>
      <c r="Z6" s="950">
        <f t="shared" si="9"/>
        <v>0</v>
      </c>
      <c r="AA6" s="950">
        <f t="shared" si="10"/>
        <v>0</v>
      </c>
      <c r="AB6" s="950">
        <f t="shared" si="11"/>
        <v>0</v>
      </c>
      <c r="AC6" s="950">
        <f t="shared" ref="AC6:AC38" si="15">O6*$D6</f>
        <v>0</v>
      </c>
      <c r="AD6" s="950">
        <f t="shared" si="12"/>
        <v>0</v>
      </c>
      <c r="AE6" s="950">
        <f t="shared" si="13"/>
        <v>0</v>
      </c>
      <c r="AF6" s="964">
        <f t="shared" si="14"/>
        <v>0</v>
      </c>
      <c r="AG6" s="149"/>
    </row>
    <row r="7" spans="1:33" ht="31.5">
      <c r="A7" s="932" t="s">
        <v>78</v>
      </c>
      <c r="B7" s="931" t="s">
        <v>2097</v>
      </c>
      <c r="C7" s="949" t="str">
        <f>'1_Questionnaire'!$E14</f>
        <v>Non</v>
      </c>
      <c r="D7" s="676">
        <f t="shared" si="1"/>
        <v>0</v>
      </c>
      <c r="E7" s="954">
        <v>0</v>
      </c>
      <c r="F7" s="955">
        <v>1</v>
      </c>
      <c r="G7" s="955">
        <v>0</v>
      </c>
      <c r="H7" s="955">
        <v>1</v>
      </c>
      <c r="I7" s="955">
        <v>1</v>
      </c>
      <c r="J7" s="955">
        <v>0</v>
      </c>
      <c r="K7" s="955">
        <v>0</v>
      </c>
      <c r="L7" s="955">
        <v>0</v>
      </c>
      <c r="M7" s="955">
        <v>0</v>
      </c>
      <c r="N7" s="955">
        <v>0</v>
      </c>
      <c r="O7" s="955">
        <v>0</v>
      </c>
      <c r="P7" s="955">
        <v>1</v>
      </c>
      <c r="Q7" s="955">
        <v>0</v>
      </c>
      <c r="R7" s="956">
        <v>1</v>
      </c>
      <c r="S7" s="963">
        <f t="shared" si="2"/>
        <v>0</v>
      </c>
      <c r="T7" s="950">
        <f t="shared" si="3"/>
        <v>0</v>
      </c>
      <c r="U7" s="950">
        <f t="shared" si="4"/>
        <v>0</v>
      </c>
      <c r="V7" s="950">
        <f t="shared" si="5"/>
        <v>0</v>
      </c>
      <c r="W7" s="950">
        <f t="shared" ref="W7:W38" si="16">I7*$D7</f>
        <v>0</v>
      </c>
      <c r="X7" s="950">
        <f t="shared" si="7"/>
        <v>0</v>
      </c>
      <c r="Y7" s="950">
        <f t="shared" si="8"/>
        <v>0</v>
      </c>
      <c r="Z7" s="950">
        <f t="shared" si="9"/>
        <v>0</v>
      </c>
      <c r="AA7" s="950">
        <f t="shared" si="10"/>
        <v>0</v>
      </c>
      <c r="AB7" s="950">
        <f t="shared" ref="AB7:AB38" si="17">N7*$D7</f>
        <v>0</v>
      </c>
      <c r="AC7" s="950">
        <f t="shared" si="15"/>
        <v>0</v>
      </c>
      <c r="AD7" s="950">
        <f t="shared" si="12"/>
        <v>0</v>
      </c>
      <c r="AE7" s="950">
        <f t="shared" si="13"/>
        <v>0</v>
      </c>
      <c r="AF7" s="964">
        <f t="shared" si="14"/>
        <v>0</v>
      </c>
      <c r="AG7" s="825"/>
    </row>
    <row r="8" spans="1:33" ht="110.25">
      <c r="A8" s="932" t="s">
        <v>79</v>
      </c>
      <c r="B8" s="931" t="s">
        <v>2098</v>
      </c>
      <c r="C8" s="949" t="str">
        <f>'1_Questionnaire'!$E15</f>
        <v>Non</v>
      </c>
      <c r="D8" s="676">
        <f t="shared" si="1"/>
        <v>0</v>
      </c>
      <c r="E8" s="954">
        <v>1</v>
      </c>
      <c r="F8" s="955">
        <v>1</v>
      </c>
      <c r="G8" s="955">
        <v>1</v>
      </c>
      <c r="H8" s="955">
        <v>1</v>
      </c>
      <c r="I8" s="955">
        <v>1</v>
      </c>
      <c r="J8" s="955">
        <v>1</v>
      </c>
      <c r="K8" s="955">
        <v>1</v>
      </c>
      <c r="L8" s="955">
        <v>0</v>
      </c>
      <c r="M8" s="955">
        <v>0</v>
      </c>
      <c r="N8" s="955">
        <v>0</v>
      </c>
      <c r="O8" s="955">
        <v>0</v>
      </c>
      <c r="P8" s="955">
        <v>1</v>
      </c>
      <c r="Q8" s="955">
        <v>0</v>
      </c>
      <c r="R8" s="956">
        <v>1</v>
      </c>
      <c r="S8" s="963">
        <f t="shared" si="2"/>
        <v>0</v>
      </c>
      <c r="T8" s="950">
        <f t="shared" si="3"/>
        <v>0</v>
      </c>
      <c r="U8" s="950">
        <f t="shared" si="4"/>
        <v>0</v>
      </c>
      <c r="V8" s="950">
        <f t="shared" si="5"/>
        <v>0</v>
      </c>
      <c r="W8" s="950">
        <f t="shared" si="16"/>
        <v>0</v>
      </c>
      <c r="X8" s="950">
        <f t="shared" si="7"/>
        <v>0</v>
      </c>
      <c r="Y8" s="950">
        <f t="shared" si="8"/>
        <v>0</v>
      </c>
      <c r="Z8" s="950">
        <f t="shared" si="9"/>
        <v>0</v>
      </c>
      <c r="AA8" s="950">
        <f t="shared" si="10"/>
        <v>0</v>
      </c>
      <c r="AB8" s="950">
        <f t="shared" si="17"/>
        <v>0</v>
      </c>
      <c r="AC8" s="950">
        <f t="shared" si="15"/>
        <v>0</v>
      </c>
      <c r="AD8" s="950">
        <f t="shared" si="12"/>
        <v>0</v>
      </c>
      <c r="AE8" s="950">
        <f t="shared" si="13"/>
        <v>0</v>
      </c>
      <c r="AF8" s="964">
        <f t="shared" si="14"/>
        <v>0</v>
      </c>
      <c r="AG8" s="825"/>
    </row>
    <row r="9" spans="1:33" ht="63">
      <c r="A9" s="932" t="s">
        <v>245</v>
      </c>
      <c r="B9" s="931" t="s">
        <v>2099</v>
      </c>
      <c r="C9" s="949" t="str">
        <f>'1_Questionnaire'!$E16</f>
        <v>Non</v>
      </c>
      <c r="D9" s="676">
        <f t="shared" si="1"/>
        <v>0</v>
      </c>
      <c r="E9" s="954">
        <v>1</v>
      </c>
      <c r="F9" s="955">
        <v>1</v>
      </c>
      <c r="G9" s="955">
        <v>1</v>
      </c>
      <c r="H9" s="955">
        <v>1</v>
      </c>
      <c r="I9" s="955">
        <v>1</v>
      </c>
      <c r="J9" s="955">
        <v>1</v>
      </c>
      <c r="K9" s="955">
        <v>1</v>
      </c>
      <c r="L9" s="955">
        <v>0</v>
      </c>
      <c r="M9" s="955">
        <v>0</v>
      </c>
      <c r="N9" s="955">
        <v>0</v>
      </c>
      <c r="O9" s="955">
        <v>0</v>
      </c>
      <c r="P9" s="955">
        <v>1</v>
      </c>
      <c r="Q9" s="955">
        <v>0</v>
      </c>
      <c r="R9" s="956">
        <v>1</v>
      </c>
      <c r="S9" s="963">
        <f t="shared" si="2"/>
        <v>0</v>
      </c>
      <c r="T9" s="950">
        <f t="shared" si="3"/>
        <v>0</v>
      </c>
      <c r="U9" s="950">
        <f t="shared" si="4"/>
        <v>0</v>
      </c>
      <c r="V9" s="950">
        <f t="shared" si="5"/>
        <v>0</v>
      </c>
      <c r="W9" s="950">
        <f t="shared" si="16"/>
        <v>0</v>
      </c>
      <c r="X9" s="950">
        <f t="shared" si="7"/>
        <v>0</v>
      </c>
      <c r="Y9" s="950">
        <f t="shared" ref="Y9:Y38" si="18">K9*$D9</f>
        <v>0</v>
      </c>
      <c r="Z9" s="950">
        <f t="shared" si="9"/>
        <v>0</v>
      </c>
      <c r="AA9" s="950">
        <f t="shared" si="10"/>
        <v>0</v>
      </c>
      <c r="AB9" s="950">
        <f t="shared" si="17"/>
        <v>0</v>
      </c>
      <c r="AC9" s="950">
        <f t="shared" si="15"/>
        <v>0</v>
      </c>
      <c r="AD9" s="950">
        <f t="shared" si="12"/>
        <v>0</v>
      </c>
      <c r="AE9" s="950">
        <f t="shared" si="13"/>
        <v>0</v>
      </c>
      <c r="AF9" s="964">
        <f t="shared" si="14"/>
        <v>0</v>
      </c>
      <c r="AG9" s="825"/>
    </row>
    <row r="10" spans="1:33" ht="15.75">
      <c r="A10" s="930" t="s">
        <v>2100</v>
      </c>
      <c r="B10" s="931"/>
      <c r="C10" s="949"/>
      <c r="D10" s="676"/>
      <c r="E10" s="954"/>
      <c r="F10" s="955"/>
      <c r="G10" s="955"/>
      <c r="H10" s="955"/>
      <c r="I10" s="955"/>
      <c r="J10" s="955"/>
      <c r="K10" s="955"/>
      <c r="L10" s="955"/>
      <c r="M10" s="955"/>
      <c r="N10" s="955"/>
      <c r="O10" s="955"/>
      <c r="P10" s="955"/>
      <c r="Q10" s="955"/>
      <c r="R10" s="956"/>
      <c r="S10" s="965"/>
      <c r="T10" s="955"/>
      <c r="U10" s="955"/>
      <c r="V10" s="955"/>
      <c r="W10" s="955"/>
      <c r="X10" s="955"/>
      <c r="Y10" s="955"/>
      <c r="Z10" s="955"/>
      <c r="AA10" s="955"/>
      <c r="AB10" s="955"/>
      <c r="AC10" s="955"/>
      <c r="AD10" s="955"/>
      <c r="AE10" s="955"/>
      <c r="AF10" s="956"/>
      <c r="AG10" s="149"/>
    </row>
    <row r="11" spans="1:33" ht="15.75">
      <c r="A11" s="932" t="s">
        <v>234</v>
      </c>
      <c r="B11" s="931" t="s">
        <v>2101</v>
      </c>
      <c r="C11" s="949" t="str">
        <f>'1_Questionnaire'!$E19</f>
        <v>Oui</v>
      </c>
      <c r="D11" s="676">
        <f t="shared" si="1"/>
        <v>1</v>
      </c>
      <c r="E11" s="954">
        <v>0</v>
      </c>
      <c r="F11" s="955">
        <v>0</v>
      </c>
      <c r="G11" s="955">
        <v>0</v>
      </c>
      <c r="H11" s="955">
        <v>0</v>
      </c>
      <c r="I11" s="955">
        <v>0</v>
      </c>
      <c r="J11" s="955">
        <v>0</v>
      </c>
      <c r="K11" s="955">
        <v>0</v>
      </c>
      <c r="L11" s="955">
        <v>0</v>
      </c>
      <c r="M11" s="955">
        <v>0</v>
      </c>
      <c r="N11" s="955">
        <v>1</v>
      </c>
      <c r="O11" s="955">
        <v>0</v>
      </c>
      <c r="P11" s="955">
        <v>0</v>
      </c>
      <c r="Q11" s="955">
        <v>0</v>
      </c>
      <c r="R11" s="956">
        <v>0</v>
      </c>
      <c r="S11" s="963">
        <f t="shared" si="2"/>
        <v>0</v>
      </c>
      <c r="T11" s="950">
        <f t="shared" si="3"/>
        <v>0</v>
      </c>
      <c r="U11" s="950">
        <f t="shared" si="4"/>
        <v>0</v>
      </c>
      <c r="V11" s="950">
        <f t="shared" si="5"/>
        <v>0</v>
      </c>
      <c r="W11" s="950">
        <f t="shared" si="16"/>
        <v>0</v>
      </c>
      <c r="X11" s="950">
        <f t="shared" si="7"/>
        <v>0</v>
      </c>
      <c r="Y11" s="950">
        <f t="shared" si="18"/>
        <v>0</v>
      </c>
      <c r="Z11" s="950">
        <f t="shared" si="9"/>
        <v>0</v>
      </c>
      <c r="AA11" s="950">
        <f t="shared" si="10"/>
        <v>0</v>
      </c>
      <c r="AB11" s="950">
        <f t="shared" si="17"/>
        <v>1</v>
      </c>
      <c r="AC11" s="950">
        <f t="shared" si="15"/>
        <v>0</v>
      </c>
      <c r="AD11" s="950">
        <f t="shared" si="12"/>
        <v>0</v>
      </c>
      <c r="AE11" s="950">
        <f t="shared" si="13"/>
        <v>0</v>
      </c>
      <c r="AF11" s="964">
        <f t="shared" si="14"/>
        <v>0</v>
      </c>
      <c r="AG11" s="825"/>
    </row>
    <row r="12" spans="1:33" ht="15.75">
      <c r="A12" s="932" t="s">
        <v>228</v>
      </c>
      <c r="B12" s="931" t="s">
        <v>2102</v>
      </c>
      <c r="C12" s="949" t="str">
        <f>'1_Questionnaire'!$E20</f>
        <v>Non</v>
      </c>
      <c r="D12" s="676">
        <f t="shared" si="1"/>
        <v>0</v>
      </c>
      <c r="E12" s="954">
        <v>0</v>
      </c>
      <c r="F12" s="955">
        <v>0</v>
      </c>
      <c r="G12" s="955">
        <v>0</v>
      </c>
      <c r="H12" s="955">
        <v>0</v>
      </c>
      <c r="I12" s="955">
        <v>0</v>
      </c>
      <c r="J12" s="955">
        <v>0</v>
      </c>
      <c r="K12" s="955">
        <v>0</v>
      </c>
      <c r="L12" s="955">
        <v>0</v>
      </c>
      <c r="M12" s="955">
        <v>1</v>
      </c>
      <c r="N12" s="955">
        <v>1</v>
      </c>
      <c r="O12" s="955">
        <v>0</v>
      </c>
      <c r="P12" s="955">
        <v>0</v>
      </c>
      <c r="Q12" s="955">
        <v>1</v>
      </c>
      <c r="R12" s="956">
        <v>0</v>
      </c>
      <c r="S12" s="963">
        <f t="shared" si="2"/>
        <v>0</v>
      </c>
      <c r="T12" s="950">
        <f t="shared" si="3"/>
        <v>0</v>
      </c>
      <c r="U12" s="950">
        <f t="shared" si="4"/>
        <v>0</v>
      </c>
      <c r="V12" s="950">
        <f t="shared" si="5"/>
        <v>0</v>
      </c>
      <c r="W12" s="950">
        <f t="shared" si="16"/>
        <v>0</v>
      </c>
      <c r="X12" s="950">
        <f t="shared" si="7"/>
        <v>0</v>
      </c>
      <c r="Y12" s="950">
        <f t="shared" si="18"/>
        <v>0</v>
      </c>
      <c r="Z12" s="950">
        <f t="shared" si="9"/>
        <v>0</v>
      </c>
      <c r="AA12" s="950">
        <f t="shared" si="10"/>
        <v>0</v>
      </c>
      <c r="AB12" s="950">
        <f t="shared" si="17"/>
        <v>0</v>
      </c>
      <c r="AC12" s="950">
        <f t="shared" si="15"/>
        <v>0</v>
      </c>
      <c r="AD12" s="950">
        <f t="shared" si="12"/>
        <v>0</v>
      </c>
      <c r="AE12" s="950">
        <f t="shared" si="13"/>
        <v>0</v>
      </c>
      <c r="AF12" s="964">
        <f t="shared" si="14"/>
        <v>0</v>
      </c>
      <c r="AG12" s="825"/>
    </row>
    <row r="13" spans="1:33" ht="15.75">
      <c r="A13" s="932" t="s">
        <v>227</v>
      </c>
      <c r="B13" s="931" t="s">
        <v>2103</v>
      </c>
      <c r="C13" s="949" t="str">
        <f>'1_Questionnaire'!$E21</f>
        <v>Non</v>
      </c>
      <c r="D13" s="676">
        <f t="shared" si="1"/>
        <v>0</v>
      </c>
      <c r="E13" s="954">
        <v>0</v>
      </c>
      <c r="F13" s="955">
        <v>0</v>
      </c>
      <c r="G13" s="955">
        <v>0</v>
      </c>
      <c r="H13" s="955">
        <v>0</v>
      </c>
      <c r="I13" s="955">
        <v>0</v>
      </c>
      <c r="J13" s="955">
        <v>0</v>
      </c>
      <c r="K13" s="955">
        <v>0</v>
      </c>
      <c r="L13" s="955">
        <v>0</v>
      </c>
      <c r="M13" s="955">
        <v>0</v>
      </c>
      <c r="N13" s="955">
        <v>0</v>
      </c>
      <c r="O13" s="955">
        <v>0</v>
      </c>
      <c r="P13" s="955">
        <v>0</v>
      </c>
      <c r="Q13" s="955">
        <v>0</v>
      </c>
      <c r="R13" s="956">
        <v>0</v>
      </c>
      <c r="S13" s="963">
        <f t="shared" si="2"/>
        <v>0</v>
      </c>
      <c r="T13" s="950">
        <f t="shared" si="3"/>
        <v>0</v>
      </c>
      <c r="U13" s="950">
        <f t="shared" si="4"/>
        <v>0</v>
      </c>
      <c r="V13" s="950">
        <f t="shared" si="5"/>
        <v>0</v>
      </c>
      <c r="W13" s="950">
        <f t="shared" si="16"/>
        <v>0</v>
      </c>
      <c r="X13" s="950">
        <f t="shared" si="7"/>
        <v>0</v>
      </c>
      <c r="Y13" s="950">
        <f t="shared" si="18"/>
        <v>0</v>
      </c>
      <c r="Z13" s="950">
        <f t="shared" si="9"/>
        <v>0</v>
      </c>
      <c r="AA13" s="950">
        <f t="shared" si="10"/>
        <v>0</v>
      </c>
      <c r="AB13" s="950">
        <f t="shared" si="17"/>
        <v>0</v>
      </c>
      <c r="AC13" s="950">
        <f t="shared" si="15"/>
        <v>0</v>
      </c>
      <c r="AD13" s="950">
        <f t="shared" si="12"/>
        <v>0</v>
      </c>
      <c r="AE13" s="950">
        <f t="shared" si="13"/>
        <v>0</v>
      </c>
      <c r="AF13" s="964">
        <f t="shared" si="14"/>
        <v>0</v>
      </c>
      <c r="AG13" s="149"/>
    </row>
    <row r="14" spans="1:33" ht="15.75">
      <c r="A14" s="932" t="s">
        <v>56</v>
      </c>
      <c r="B14" s="931" t="s">
        <v>2104</v>
      </c>
      <c r="C14" s="949" t="str">
        <f>'1_Questionnaire'!$E22</f>
        <v>Non</v>
      </c>
      <c r="D14" s="676">
        <f t="shared" si="1"/>
        <v>0</v>
      </c>
      <c r="E14" s="954">
        <v>0</v>
      </c>
      <c r="F14" s="955">
        <v>0</v>
      </c>
      <c r="G14" s="955">
        <v>0</v>
      </c>
      <c r="H14" s="955">
        <v>0</v>
      </c>
      <c r="I14" s="955">
        <v>0</v>
      </c>
      <c r="J14" s="955">
        <v>0</v>
      </c>
      <c r="K14" s="955">
        <v>0</v>
      </c>
      <c r="L14" s="955">
        <v>0</v>
      </c>
      <c r="M14" s="955">
        <v>0</v>
      </c>
      <c r="N14" s="955">
        <v>0</v>
      </c>
      <c r="O14" s="955">
        <v>1</v>
      </c>
      <c r="P14" s="955">
        <v>0</v>
      </c>
      <c r="Q14" s="955">
        <v>0</v>
      </c>
      <c r="R14" s="956">
        <v>0</v>
      </c>
      <c r="S14" s="963">
        <f t="shared" si="2"/>
        <v>0</v>
      </c>
      <c r="T14" s="950">
        <f t="shared" si="3"/>
        <v>0</v>
      </c>
      <c r="U14" s="950">
        <f t="shared" si="4"/>
        <v>0</v>
      </c>
      <c r="V14" s="950">
        <f t="shared" si="5"/>
        <v>0</v>
      </c>
      <c r="W14" s="950">
        <f t="shared" si="16"/>
        <v>0</v>
      </c>
      <c r="X14" s="950">
        <f t="shared" si="7"/>
        <v>0</v>
      </c>
      <c r="Y14" s="950">
        <f t="shared" si="18"/>
        <v>0</v>
      </c>
      <c r="Z14" s="950">
        <f t="shared" si="9"/>
        <v>0</v>
      </c>
      <c r="AA14" s="950">
        <f t="shared" si="10"/>
        <v>0</v>
      </c>
      <c r="AB14" s="950">
        <f t="shared" si="17"/>
        <v>0</v>
      </c>
      <c r="AC14" s="950">
        <f t="shared" si="15"/>
        <v>0</v>
      </c>
      <c r="AD14" s="950">
        <f t="shared" si="12"/>
        <v>0</v>
      </c>
      <c r="AE14" s="950">
        <f t="shared" si="13"/>
        <v>0</v>
      </c>
      <c r="AF14" s="964">
        <f t="shared" si="14"/>
        <v>0</v>
      </c>
      <c r="AG14" s="149"/>
    </row>
    <row r="15" spans="1:33" ht="15.75">
      <c r="A15" s="932" t="s">
        <v>229</v>
      </c>
      <c r="B15" s="931" t="s">
        <v>2105</v>
      </c>
      <c r="C15" s="949" t="str">
        <f>'1_Questionnaire'!$E23</f>
        <v>Non</v>
      </c>
      <c r="D15" s="676">
        <f t="shared" si="1"/>
        <v>0</v>
      </c>
      <c r="E15" s="954">
        <v>0</v>
      </c>
      <c r="F15" s="955">
        <v>0</v>
      </c>
      <c r="G15" s="955">
        <v>0</v>
      </c>
      <c r="H15" s="955">
        <v>0</v>
      </c>
      <c r="I15" s="955">
        <v>0</v>
      </c>
      <c r="J15" s="955">
        <v>0</v>
      </c>
      <c r="K15" s="955">
        <v>0</v>
      </c>
      <c r="L15" s="955">
        <v>0</v>
      </c>
      <c r="M15" s="955">
        <v>0</v>
      </c>
      <c r="N15" s="955">
        <v>0</v>
      </c>
      <c r="O15" s="955">
        <v>0</v>
      </c>
      <c r="P15" s="955">
        <v>0</v>
      </c>
      <c r="Q15" s="955">
        <v>0</v>
      </c>
      <c r="R15" s="956">
        <v>0</v>
      </c>
      <c r="S15" s="963">
        <f t="shared" si="2"/>
        <v>0</v>
      </c>
      <c r="T15" s="950">
        <f t="shared" si="3"/>
        <v>0</v>
      </c>
      <c r="U15" s="950">
        <f t="shared" si="4"/>
        <v>0</v>
      </c>
      <c r="V15" s="950">
        <f t="shared" si="5"/>
        <v>0</v>
      </c>
      <c r="W15" s="950">
        <f t="shared" si="16"/>
        <v>0</v>
      </c>
      <c r="X15" s="950">
        <f t="shared" si="7"/>
        <v>0</v>
      </c>
      <c r="Y15" s="950">
        <f t="shared" si="18"/>
        <v>0</v>
      </c>
      <c r="Z15" s="950">
        <f t="shared" si="9"/>
        <v>0</v>
      </c>
      <c r="AA15" s="950">
        <f t="shared" si="10"/>
        <v>0</v>
      </c>
      <c r="AB15" s="950">
        <f t="shared" si="17"/>
        <v>0</v>
      </c>
      <c r="AC15" s="950">
        <f t="shared" si="15"/>
        <v>0</v>
      </c>
      <c r="AD15" s="950">
        <f t="shared" si="12"/>
        <v>0</v>
      </c>
      <c r="AE15" s="950">
        <f t="shared" si="13"/>
        <v>0</v>
      </c>
      <c r="AF15" s="964">
        <f t="shared" si="14"/>
        <v>0</v>
      </c>
      <c r="AG15" s="825"/>
    </row>
    <row r="16" spans="1:33" ht="15.75">
      <c r="A16" s="930" t="s">
        <v>2106</v>
      </c>
      <c r="B16" s="931"/>
      <c r="C16" s="949"/>
      <c r="D16" s="676"/>
      <c r="E16" s="954"/>
      <c r="F16" s="955"/>
      <c r="G16" s="955"/>
      <c r="H16" s="955"/>
      <c r="I16" s="955"/>
      <c r="J16" s="955"/>
      <c r="K16" s="955"/>
      <c r="L16" s="955"/>
      <c r="M16" s="955"/>
      <c r="N16" s="955"/>
      <c r="O16" s="955"/>
      <c r="P16" s="955"/>
      <c r="Q16" s="955"/>
      <c r="R16" s="956"/>
      <c r="S16" s="965"/>
      <c r="T16" s="955"/>
      <c r="U16" s="955"/>
      <c r="V16" s="955"/>
      <c r="W16" s="955"/>
      <c r="X16" s="955"/>
      <c r="Y16" s="955"/>
      <c r="Z16" s="955"/>
      <c r="AA16" s="955"/>
      <c r="AB16" s="955"/>
      <c r="AC16" s="955"/>
      <c r="AD16" s="955"/>
      <c r="AE16" s="955"/>
      <c r="AF16" s="956"/>
      <c r="AG16" s="149"/>
    </row>
    <row r="17" spans="1:33" ht="31.5">
      <c r="A17" s="932" t="s">
        <v>751</v>
      </c>
      <c r="B17" s="931" t="s">
        <v>2107</v>
      </c>
      <c r="C17" s="949" t="str">
        <f>'1_Questionnaire'!$E25</f>
        <v>Non</v>
      </c>
      <c r="D17" s="676">
        <f t="shared" si="1"/>
        <v>0</v>
      </c>
      <c r="E17" s="954">
        <v>0</v>
      </c>
      <c r="F17" s="955">
        <v>1</v>
      </c>
      <c r="G17" s="955">
        <v>0</v>
      </c>
      <c r="H17" s="955">
        <v>1</v>
      </c>
      <c r="I17" s="955">
        <v>1</v>
      </c>
      <c r="J17" s="955">
        <v>0</v>
      </c>
      <c r="K17" s="955">
        <v>0</v>
      </c>
      <c r="L17" s="955">
        <v>0</v>
      </c>
      <c r="M17" s="955">
        <v>0</v>
      </c>
      <c r="N17" s="955">
        <v>0</v>
      </c>
      <c r="O17" s="955">
        <v>0</v>
      </c>
      <c r="P17" s="955">
        <v>1</v>
      </c>
      <c r="Q17" s="955">
        <v>0</v>
      </c>
      <c r="R17" s="956">
        <v>1</v>
      </c>
      <c r="S17" s="963">
        <f t="shared" si="2"/>
        <v>0</v>
      </c>
      <c r="T17" s="950">
        <f t="shared" si="3"/>
        <v>0</v>
      </c>
      <c r="U17" s="950">
        <f t="shared" si="4"/>
        <v>0</v>
      </c>
      <c r="V17" s="950">
        <f t="shared" si="5"/>
        <v>0</v>
      </c>
      <c r="W17" s="950">
        <f t="shared" si="16"/>
        <v>0</v>
      </c>
      <c r="X17" s="950">
        <f t="shared" si="7"/>
        <v>0</v>
      </c>
      <c r="Y17" s="950">
        <f t="shared" si="18"/>
        <v>0</v>
      </c>
      <c r="Z17" s="950">
        <f t="shared" si="9"/>
        <v>0</v>
      </c>
      <c r="AA17" s="950">
        <f t="shared" si="10"/>
        <v>0</v>
      </c>
      <c r="AB17" s="950">
        <f t="shared" si="17"/>
        <v>0</v>
      </c>
      <c r="AC17" s="950">
        <f t="shared" si="15"/>
        <v>0</v>
      </c>
      <c r="AD17" s="950">
        <f t="shared" si="12"/>
        <v>0</v>
      </c>
      <c r="AE17" s="950">
        <f t="shared" si="13"/>
        <v>0</v>
      </c>
      <c r="AF17" s="964">
        <f t="shared" si="14"/>
        <v>0</v>
      </c>
      <c r="AG17" s="825"/>
    </row>
    <row r="18" spans="1:33" ht="15.75">
      <c r="A18" s="930" t="s">
        <v>2108</v>
      </c>
      <c r="B18" s="931"/>
      <c r="C18" s="949"/>
      <c r="D18" s="676"/>
      <c r="E18" s="954"/>
      <c r="F18" s="955"/>
      <c r="G18" s="955"/>
      <c r="H18" s="955"/>
      <c r="I18" s="955"/>
      <c r="J18" s="955"/>
      <c r="K18" s="955"/>
      <c r="L18" s="955"/>
      <c r="M18" s="955"/>
      <c r="N18" s="955"/>
      <c r="O18" s="955"/>
      <c r="P18" s="955"/>
      <c r="Q18" s="955"/>
      <c r="R18" s="956"/>
      <c r="S18" s="965"/>
      <c r="T18" s="955"/>
      <c r="U18" s="955"/>
      <c r="V18" s="955"/>
      <c r="W18" s="955"/>
      <c r="X18" s="955"/>
      <c r="Y18" s="955"/>
      <c r="Z18" s="955"/>
      <c r="AA18" s="955"/>
      <c r="AB18" s="955"/>
      <c r="AC18" s="955"/>
      <c r="AD18" s="955"/>
      <c r="AE18" s="955"/>
      <c r="AF18" s="956"/>
    </row>
    <row r="19" spans="1:33" ht="31.5">
      <c r="A19" s="932" t="s">
        <v>752</v>
      </c>
      <c r="B19" s="931" t="s">
        <v>2109</v>
      </c>
      <c r="C19" s="949" t="str">
        <f>'1_Questionnaire'!$E27</f>
        <v>Oui</v>
      </c>
      <c r="D19" s="676">
        <f t="shared" si="1"/>
        <v>1</v>
      </c>
      <c r="E19" s="954">
        <v>0</v>
      </c>
      <c r="F19" s="955">
        <v>0</v>
      </c>
      <c r="G19" s="955">
        <v>0</v>
      </c>
      <c r="H19" s="955">
        <v>0</v>
      </c>
      <c r="I19" s="955">
        <v>0</v>
      </c>
      <c r="J19" s="955">
        <v>0</v>
      </c>
      <c r="K19" s="955">
        <v>0</v>
      </c>
      <c r="L19" s="955">
        <v>0</v>
      </c>
      <c r="M19" s="955">
        <v>0</v>
      </c>
      <c r="N19" s="955">
        <v>0</v>
      </c>
      <c r="O19" s="955">
        <v>1</v>
      </c>
      <c r="P19" s="955">
        <v>0</v>
      </c>
      <c r="Q19" s="955">
        <v>0</v>
      </c>
      <c r="R19" s="956">
        <v>0</v>
      </c>
      <c r="S19" s="963">
        <f t="shared" si="2"/>
        <v>0</v>
      </c>
      <c r="T19" s="950">
        <f t="shared" si="3"/>
        <v>0</v>
      </c>
      <c r="U19" s="950">
        <f t="shared" si="4"/>
        <v>0</v>
      </c>
      <c r="V19" s="950">
        <f t="shared" si="5"/>
        <v>0</v>
      </c>
      <c r="W19" s="950">
        <f t="shared" si="16"/>
        <v>0</v>
      </c>
      <c r="X19" s="950">
        <f t="shared" si="7"/>
        <v>0</v>
      </c>
      <c r="Y19" s="950">
        <f t="shared" si="18"/>
        <v>0</v>
      </c>
      <c r="Z19" s="950">
        <f t="shared" si="9"/>
        <v>0</v>
      </c>
      <c r="AA19" s="950">
        <f t="shared" si="10"/>
        <v>0</v>
      </c>
      <c r="AB19" s="950">
        <f t="shared" si="17"/>
        <v>0</v>
      </c>
      <c r="AC19" s="950">
        <f t="shared" si="15"/>
        <v>1</v>
      </c>
      <c r="AD19" s="950">
        <f t="shared" si="12"/>
        <v>0</v>
      </c>
      <c r="AE19" s="950">
        <f t="shared" si="13"/>
        <v>0</v>
      </c>
      <c r="AF19" s="964">
        <f t="shared" si="14"/>
        <v>0</v>
      </c>
    </row>
    <row r="20" spans="1:33" ht="15.75">
      <c r="A20" s="930" t="s">
        <v>750</v>
      </c>
      <c r="B20" s="931"/>
      <c r="C20" s="949"/>
      <c r="D20" s="676"/>
      <c r="E20" s="954"/>
      <c r="F20" s="955"/>
      <c r="G20" s="955"/>
      <c r="H20" s="955"/>
      <c r="I20" s="955"/>
      <c r="J20" s="955"/>
      <c r="K20" s="955"/>
      <c r="L20" s="955"/>
      <c r="M20" s="955"/>
      <c r="N20" s="955"/>
      <c r="O20" s="955"/>
      <c r="P20" s="955"/>
      <c r="Q20" s="955"/>
      <c r="R20" s="956"/>
      <c r="S20" s="965"/>
      <c r="T20" s="955"/>
      <c r="U20" s="955"/>
      <c r="V20" s="955"/>
      <c r="W20" s="955"/>
      <c r="X20" s="955"/>
      <c r="Y20" s="955"/>
      <c r="Z20" s="955"/>
      <c r="AA20" s="955"/>
      <c r="AB20" s="955"/>
      <c r="AC20" s="955"/>
      <c r="AD20" s="955"/>
      <c r="AE20" s="955"/>
      <c r="AF20" s="956"/>
    </row>
    <row r="21" spans="1:33" ht="15.75">
      <c r="A21" s="931" t="s">
        <v>2110</v>
      </c>
      <c r="B21" s="931" t="s">
        <v>2111</v>
      </c>
      <c r="C21" s="949" t="str">
        <f>'1_Questionnaire'!$E30</f>
        <v>Non</v>
      </c>
      <c r="D21" s="676">
        <f t="shared" si="1"/>
        <v>0</v>
      </c>
      <c r="E21" s="954">
        <v>0</v>
      </c>
      <c r="F21" s="955">
        <v>0</v>
      </c>
      <c r="G21" s="955">
        <v>0</v>
      </c>
      <c r="H21" s="955">
        <v>0</v>
      </c>
      <c r="I21" s="955">
        <v>0</v>
      </c>
      <c r="J21" s="955">
        <v>0</v>
      </c>
      <c r="K21" s="955">
        <v>0</v>
      </c>
      <c r="L21" s="955">
        <v>0</v>
      </c>
      <c r="M21" s="955">
        <v>0</v>
      </c>
      <c r="N21" s="955">
        <v>0</v>
      </c>
      <c r="O21" s="955">
        <v>0</v>
      </c>
      <c r="P21" s="955">
        <v>0</v>
      </c>
      <c r="Q21" s="955">
        <v>1</v>
      </c>
      <c r="R21" s="956">
        <v>0</v>
      </c>
      <c r="S21" s="963">
        <f t="shared" si="2"/>
        <v>0</v>
      </c>
      <c r="T21" s="950">
        <f t="shared" si="3"/>
        <v>0</v>
      </c>
      <c r="U21" s="950">
        <f t="shared" si="4"/>
        <v>0</v>
      </c>
      <c r="V21" s="950">
        <f t="shared" si="5"/>
        <v>0</v>
      </c>
      <c r="W21" s="950">
        <f t="shared" si="16"/>
        <v>0</v>
      </c>
      <c r="X21" s="950">
        <f t="shared" si="7"/>
        <v>0</v>
      </c>
      <c r="Y21" s="950">
        <f t="shared" si="18"/>
        <v>0</v>
      </c>
      <c r="Z21" s="950">
        <f t="shared" si="9"/>
        <v>0</v>
      </c>
      <c r="AA21" s="950">
        <f t="shared" si="10"/>
        <v>0</v>
      </c>
      <c r="AB21" s="950">
        <f t="shared" si="17"/>
        <v>0</v>
      </c>
      <c r="AC21" s="950">
        <f t="shared" si="15"/>
        <v>0</v>
      </c>
      <c r="AD21" s="950">
        <f t="shared" si="12"/>
        <v>0</v>
      </c>
      <c r="AE21" s="950">
        <f t="shared" si="13"/>
        <v>0</v>
      </c>
      <c r="AF21" s="964">
        <f t="shared" si="14"/>
        <v>0</v>
      </c>
    </row>
    <row r="22" spans="1:33" ht="15.75">
      <c r="A22" s="931" t="s">
        <v>2112</v>
      </c>
      <c r="B22" s="931" t="s">
        <v>2113</v>
      </c>
      <c r="C22" s="949" t="str">
        <f>'1_Questionnaire'!$E31</f>
        <v>Oui</v>
      </c>
      <c r="D22" s="676">
        <f t="shared" si="1"/>
        <v>1</v>
      </c>
      <c r="E22" s="954">
        <v>0</v>
      </c>
      <c r="F22" s="955">
        <v>0</v>
      </c>
      <c r="G22" s="955">
        <v>0</v>
      </c>
      <c r="H22" s="955">
        <v>0</v>
      </c>
      <c r="I22" s="955">
        <v>0</v>
      </c>
      <c r="J22" s="955">
        <v>0</v>
      </c>
      <c r="K22" s="955">
        <v>0</v>
      </c>
      <c r="L22" s="955">
        <v>0</v>
      </c>
      <c r="M22" s="955">
        <v>0</v>
      </c>
      <c r="N22" s="955">
        <v>0</v>
      </c>
      <c r="O22" s="955">
        <v>0</v>
      </c>
      <c r="P22" s="955">
        <v>0</v>
      </c>
      <c r="Q22" s="955">
        <v>0</v>
      </c>
      <c r="R22" s="956">
        <v>0</v>
      </c>
      <c r="S22" s="963">
        <f t="shared" si="2"/>
        <v>0</v>
      </c>
      <c r="T22" s="950">
        <f t="shared" si="3"/>
        <v>0</v>
      </c>
      <c r="U22" s="950">
        <f t="shared" si="4"/>
        <v>0</v>
      </c>
      <c r="V22" s="950">
        <f t="shared" si="5"/>
        <v>0</v>
      </c>
      <c r="W22" s="950">
        <f t="shared" si="16"/>
        <v>0</v>
      </c>
      <c r="X22" s="950">
        <f t="shared" si="7"/>
        <v>0</v>
      </c>
      <c r="Y22" s="950">
        <f t="shared" si="18"/>
        <v>0</v>
      </c>
      <c r="Z22" s="950">
        <f t="shared" si="9"/>
        <v>0</v>
      </c>
      <c r="AA22" s="950">
        <f t="shared" si="10"/>
        <v>0</v>
      </c>
      <c r="AB22" s="950">
        <f t="shared" si="17"/>
        <v>0</v>
      </c>
      <c r="AC22" s="950">
        <f t="shared" si="15"/>
        <v>0</v>
      </c>
      <c r="AD22" s="950">
        <f t="shared" si="12"/>
        <v>0</v>
      </c>
      <c r="AE22" s="950">
        <f t="shared" si="13"/>
        <v>0</v>
      </c>
      <c r="AF22" s="964">
        <f t="shared" si="14"/>
        <v>0</v>
      </c>
    </row>
    <row r="23" spans="1:33" ht="15.75">
      <c r="A23" s="931" t="s">
        <v>2114</v>
      </c>
      <c r="B23" s="931" t="s">
        <v>2115</v>
      </c>
      <c r="C23" s="949" t="str">
        <f>'1_Questionnaire'!$E32</f>
        <v>Non</v>
      </c>
      <c r="D23" s="676">
        <f t="shared" si="1"/>
        <v>0</v>
      </c>
      <c r="E23" s="954">
        <v>0</v>
      </c>
      <c r="F23" s="955">
        <v>0</v>
      </c>
      <c r="G23" s="955">
        <v>0</v>
      </c>
      <c r="H23" s="955">
        <v>0</v>
      </c>
      <c r="I23" s="955">
        <v>0</v>
      </c>
      <c r="J23" s="955">
        <v>0</v>
      </c>
      <c r="K23" s="955">
        <v>0</v>
      </c>
      <c r="L23" s="955">
        <v>0</v>
      </c>
      <c r="M23" s="955">
        <v>0</v>
      </c>
      <c r="N23" s="955">
        <v>0</v>
      </c>
      <c r="O23" s="955">
        <v>0</v>
      </c>
      <c r="P23" s="955">
        <v>0</v>
      </c>
      <c r="Q23" s="955">
        <v>0</v>
      </c>
      <c r="R23" s="956">
        <v>0</v>
      </c>
      <c r="S23" s="963">
        <f t="shared" si="2"/>
        <v>0</v>
      </c>
      <c r="T23" s="950">
        <f t="shared" si="3"/>
        <v>0</v>
      </c>
      <c r="U23" s="950">
        <f t="shared" si="4"/>
        <v>0</v>
      </c>
      <c r="V23" s="950">
        <f t="shared" si="5"/>
        <v>0</v>
      </c>
      <c r="W23" s="950">
        <f t="shared" si="16"/>
        <v>0</v>
      </c>
      <c r="X23" s="950">
        <f t="shared" si="7"/>
        <v>0</v>
      </c>
      <c r="Y23" s="950">
        <f t="shared" si="18"/>
        <v>0</v>
      </c>
      <c r="Z23" s="950">
        <f t="shared" si="9"/>
        <v>0</v>
      </c>
      <c r="AA23" s="950">
        <f t="shared" si="10"/>
        <v>0</v>
      </c>
      <c r="AB23" s="950">
        <f t="shared" si="17"/>
        <v>0</v>
      </c>
      <c r="AC23" s="950">
        <f t="shared" si="15"/>
        <v>0</v>
      </c>
      <c r="AD23" s="950">
        <f t="shared" si="12"/>
        <v>0</v>
      </c>
      <c r="AE23" s="950">
        <f t="shared" si="13"/>
        <v>0</v>
      </c>
      <c r="AF23" s="964">
        <f t="shared" si="14"/>
        <v>0</v>
      </c>
    </row>
    <row r="24" spans="1:33" ht="15.75">
      <c r="A24" s="930" t="s">
        <v>749</v>
      </c>
      <c r="B24" s="931"/>
      <c r="C24" s="949"/>
      <c r="D24" s="676"/>
      <c r="E24" s="954"/>
      <c r="F24" s="955"/>
      <c r="G24" s="955"/>
      <c r="H24" s="955"/>
      <c r="I24" s="955"/>
      <c r="J24" s="955"/>
      <c r="K24" s="955"/>
      <c r="L24" s="955"/>
      <c r="M24" s="955"/>
      <c r="N24" s="955"/>
      <c r="O24" s="955"/>
      <c r="P24" s="955"/>
      <c r="Q24" s="955"/>
      <c r="R24" s="956"/>
      <c r="S24" s="965"/>
      <c r="T24" s="955"/>
      <c r="U24" s="955"/>
      <c r="V24" s="955"/>
      <c r="W24" s="955"/>
      <c r="X24" s="955"/>
      <c r="Y24" s="955"/>
      <c r="Z24" s="955"/>
      <c r="AA24" s="955"/>
      <c r="AB24" s="955"/>
      <c r="AC24" s="955"/>
      <c r="AD24" s="955"/>
      <c r="AE24" s="955"/>
      <c r="AF24" s="956"/>
    </row>
    <row r="25" spans="1:33" ht="15.75">
      <c r="A25" s="931" t="s">
        <v>35</v>
      </c>
      <c r="B25" s="931" t="s">
        <v>2116</v>
      </c>
      <c r="C25" s="949" t="str">
        <f>'1_Questionnaire'!$E35</f>
        <v>Oui</v>
      </c>
      <c r="D25" s="676">
        <f t="shared" si="1"/>
        <v>1</v>
      </c>
      <c r="E25" s="954">
        <v>0</v>
      </c>
      <c r="F25" s="955">
        <v>0</v>
      </c>
      <c r="G25" s="955">
        <v>0</v>
      </c>
      <c r="H25" s="955">
        <v>0</v>
      </c>
      <c r="I25" s="955">
        <v>0</v>
      </c>
      <c r="J25" s="955">
        <v>0</v>
      </c>
      <c r="K25" s="955">
        <v>0</v>
      </c>
      <c r="L25" s="955">
        <v>0</v>
      </c>
      <c r="M25" s="955">
        <v>1</v>
      </c>
      <c r="N25" s="955">
        <v>0</v>
      </c>
      <c r="O25" s="955">
        <v>0</v>
      </c>
      <c r="P25" s="955">
        <v>0</v>
      </c>
      <c r="Q25" s="955">
        <v>1</v>
      </c>
      <c r="R25" s="956">
        <v>0</v>
      </c>
      <c r="S25" s="963">
        <f t="shared" si="2"/>
        <v>0</v>
      </c>
      <c r="T25" s="950">
        <f t="shared" si="3"/>
        <v>0</v>
      </c>
      <c r="U25" s="950">
        <f t="shared" si="4"/>
        <v>0</v>
      </c>
      <c r="V25" s="950">
        <f t="shared" si="5"/>
        <v>0</v>
      </c>
      <c r="W25" s="950">
        <f t="shared" si="16"/>
        <v>0</v>
      </c>
      <c r="X25" s="950">
        <f t="shared" si="7"/>
        <v>0</v>
      </c>
      <c r="Y25" s="950">
        <f t="shared" si="18"/>
        <v>0</v>
      </c>
      <c r="Z25" s="950">
        <f t="shared" si="9"/>
        <v>0</v>
      </c>
      <c r="AA25" s="950">
        <f t="shared" si="10"/>
        <v>1</v>
      </c>
      <c r="AB25" s="950">
        <f t="shared" si="17"/>
        <v>0</v>
      </c>
      <c r="AC25" s="950">
        <f t="shared" si="15"/>
        <v>0</v>
      </c>
      <c r="AD25" s="950">
        <f t="shared" si="12"/>
        <v>0</v>
      </c>
      <c r="AE25" s="950">
        <f t="shared" si="13"/>
        <v>1</v>
      </c>
      <c r="AF25" s="964">
        <f t="shared" si="14"/>
        <v>0</v>
      </c>
    </row>
    <row r="26" spans="1:33" ht="15.75">
      <c r="A26" s="931" t="s">
        <v>36</v>
      </c>
      <c r="B26" s="931" t="s">
        <v>2117</v>
      </c>
      <c r="C26" s="949" t="str">
        <f>'1_Questionnaire'!$E36</f>
        <v>Non</v>
      </c>
      <c r="D26" s="676">
        <f t="shared" si="1"/>
        <v>0</v>
      </c>
      <c r="E26" s="954">
        <v>0</v>
      </c>
      <c r="F26" s="955">
        <v>0</v>
      </c>
      <c r="G26" s="955">
        <v>0</v>
      </c>
      <c r="H26" s="955">
        <v>0</v>
      </c>
      <c r="I26" s="955">
        <v>0</v>
      </c>
      <c r="J26" s="955">
        <v>0</v>
      </c>
      <c r="K26" s="955">
        <v>0</v>
      </c>
      <c r="L26" s="955">
        <v>0</v>
      </c>
      <c r="M26" s="955">
        <v>0</v>
      </c>
      <c r="N26" s="955">
        <v>0</v>
      </c>
      <c r="O26" s="955">
        <v>0</v>
      </c>
      <c r="P26" s="955">
        <v>0</v>
      </c>
      <c r="Q26" s="955">
        <v>0</v>
      </c>
      <c r="R26" s="956">
        <v>0</v>
      </c>
      <c r="S26" s="963">
        <f t="shared" si="2"/>
        <v>0</v>
      </c>
      <c r="T26" s="950">
        <f t="shared" si="3"/>
        <v>0</v>
      </c>
      <c r="U26" s="950">
        <f t="shared" si="4"/>
        <v>0</v>
      </c>
      <c r="V26" s="950">
        <f t="shared" si="5"/>
        <v>0</v>
      </c>
      <c r="W26" s="950">
        <f t="shared" si="16"/>
        <v>0</v>
      </c>
      <c r="X26" s="950">
        <f t="shared" si="7"/>
        <v>0</v>
      </c>
      <c r="Y26" s="950">
        <f t="shared" si="18"/>
        <v>0</v>
      </c>
      <c r="Z26" s="950">
        <f t="shared" si="9"/>
        <v>0</v>
      </c>
      <c r="AA26" s="950">
        <f t="shared" si="10"/>
        <v>0</v>
      </c>
      <c r="AB26" s="950">
        <f t="shared" si="17"/>
        <v>0</v>
      </c>
      <c r="AC26" s="950">
        <f t="shared" si="15"/>
        <v>0</v>
      </c>
      <c r="AD26" s="950">
        <f t="shared" si="12"/>
        <v>0</v>
      </c>
      <c r="AE26" s="950">
        <f t="shared" si="13"/>
        <v>0</v>
      </c>
      <c r="AF26" s="964">
        <f t="shared" si="14"/>
        <v>0</v>
      </c>
    </row>
    <row r="27" spans="1:33" ht="15.75">
      <c r="A27" s="931" t="s">
        <v>37</v>
      </c>
      <c r="B27" s="931" t="s">
        <v>2118</v>
      </c>
      <c r="C27" s="949" t="str">
        <f>'1_Questionnaire'!$E37</f>
        <v>Oui</v>
      </c>
      <c r="D27" s="676">
        <f t="shared" si="1"/>
        <v>1</v>
      </c>
      <c r="E27" s="954">
        <v>0</v>
      </c>
      <c r="F27" s="955">
        <v>0</v>
      </c>
      <c r="G27" s="955">
        <v>0</v>
      </c>
      <c r="H27" s="955">
        <v>0</v>
      </c>
      <c r="I27" s="955">
        <v>0</v>
      </c>
      <c r="J27" s="955">
        <v>0</v>
      </c>
      <c r="K27" s="955">
        <v>0</v>
      </c>
      <c r="L27" s="955">
        <v>0</v>
      </c>
      <c r="M27" s="955">
        <v>0</v>
      </c>
      <c r="N27" s="955">
        <v>0</v>
      </c>
      <c r="O27" s="955">
        <v>0</v>
      </c>
      <c r="P27" s="955">
        <v>0</v>
      </c>
      <c r="Q27" s="955">
        <v>0</v>
      </c>
      <c r="R27" s="956">
        <v>0</v>
      </c>
      <c r="S27" s="963">
        <f t="shared" si="2"/>
        <v>0</v>
      </c>
      <c r="T27" s="950">
        <f t="shared" si="3"/>
        <v>0</v>
      </c>
      <c r="U27" s="950">
        <f t="shared" si="4"/>
        <v>0</v>
      </c>
      <c r="V27" s="950">
        <f t="shared" si="5"/>
        <v>0</v>
      </c>
      <c r="W27" s="950">
        <f t="shared" si="16"/>
        <v>0</v>
      </c>
      <c r="X27" s="950">
        <f t="shared" si="7"/>
        <v>0</v>
      </c>
      <c r="Y27" s="950">
        <f t="shared" si="18"/>
        <v>0</v>
      </c>
      <c r="Z27" s="950">
        <f t="shared" si="9"/>
        <v>0</v>
      </c>
      <c r="AA27" s="950">
        <f t="shared" si="10"/>
        <v>0</v>
      </c>
      <c r="AB27" s="950">
        <f t="shared" si="17"/>
        <v>0</v>
      </c>
      <c r="AC27" s="950">
        <f t="shared" si="15"/>
        <v>0</v>
      </c>
      <c r="AD27" s="950">
        <f t="shared" si="12"/>
        <v>0</v>
      </c>
      <c r="AE27" s="950">
        <f t="shared" si="13"/>
        <v>0</v>
      </c>
      <c r="AF27" s="964">
        <f t="shared" si="14"/>
        <v>0</v>
      </c>
    </row>
    <row r="28" spans="1:33" ht="15.75">
      <c r="A28" s="931" t="s">
        <v>34</v>
      </c>
      <c r="B28" s="931" t="s">
        <v>2119</v>
      </c>
      <c r="C28" s="949" t="str">
        <f>'1_Questionnaire'!$E38</f>
        <v>Non</v>
      </c>
      <c r="D28" s="676">
        <f t="shared" si="1"/>
        <v>0</v>
      </c>
      <c r="E28" s="954">
        <v>0</v>
      </c>
      <c r="F28" s="955">
        <v>0</v>
      </c>
      <c r="G28" s="955">
        <v>0</v>
      </c>
      <c r="H28" s="955">
        <v>0</v>
      </c>
      <c r="I28" s="955">
        <v>0</v>
      </c>
      <c r="J28" s="955">
        <v>0</v>
      </c>
      <c r="K28" s="955">
        <v>0</v>
      </c>
      <c r="L28" s="955">
        <v>0</v>
      </c>
      <c r="M28" s="955">
        <v>0</v>
      </c>
      <c r="N28" s="955">
        <v>0</v>
      </c>
      <c r="O28" s="955">
        <v>0</v>
      </c>
      <c r="P28" s="955">
        <v>0</v>
      </c>
      <c r="Q28" s="955">
        <v>0</v>
      </c>
      <c r="R28" s="956">
        <v>0</v>
      </c>
      <c r="S28" s="963">
        <f t="shared" si="2"/>
        <v>0</v>
      </c>
      <c r="T28" s="950">
        <f t="shared" si="3"/>
        <v>0</v>
      </c>
      <c r="U28" s="950">
        <f t="shared" si="4"/>
        <v>0</v>
      </c>
      <c r="V28" s="950">
        <f t="shared" si="5"/>
        <v>0</v>
      </c>
      <c r="W28" s="950">
        <f t="shared" si="16"/>
        <v>0</v>
      </c>
      <c r="X28" s="950">
        <f t="shared" si="7"/>
        <v>0</v>
      </c>
      <c r="Y28" s="950">
        <f t="shared" si="18"/>
        <v>0</v>
      </c>
      <c r="Z28" s="950">
        <f t="shared" si="9"/>
        <v>0</v>
      </c>
      <c r="AA28" s="950">
        <f t="shared" si="10"/>
        <v>0</v>
      </c>
      <c r="AB28" s="950">
        <f t="shared" si="17"/>
        <v>0</v>
      </c>
      <c r="AC28" s="950">
        <f t="shared" si="15"/>
        <v>0</v>
      </c>
      <c r="AD28" s="950">
        <f t="shared" si="12"/>
        <v>0</v>
      </c>
      <c r="AE28" s="950">
        <f t="shared" si="13"/>
        <v>0</v>
      </c>
      <c r="AF28" s="964">
        <f t="shared" si="14"/>
        <v>0</v>
      </c>
    </row>
    <row r="29" spans="1:33" ht="15.75">
      <c r="A29" s="930" t="s">
        <v>755</v>
      </c>
      <c r="B29" s="931"/>
      <c r="C29" s="949"/>
      <c r="D29" s="676"/>
      <c r="E29" s="954"/>
      <c r="F29" s="955"/>
      <c r="G29" s="955"/>
      <c r="H29" s="955"/>
      <c r="I29" s="955"/>
      <c r="J29" s="955"/>
      <c r="K29" s="955"/>
      <c r="L29" s="955"/>
      <c r="M29" s="955"/>
      <c r="N29" s="955"/>
      <c r="O29" s="955"/>
      <c r="P29" s="955"/>
      <c r="Q29" s="955"/>
      <c r="R29" s="956"/>
      <c r="S29" s="965"/>
      <c r="T29" s="955"/>
      <c r="U29" s="955"/>
      <c r="V29" s="955"/>
      <c r="W29" s="955"/>
      <c r="X29" s="955"/>
      <c r="Y29" s="955"/>
      <c r="Z29" s="955"/>
      <c r="AA29" s="955"/>
      <c r="AB29" s="955"/>
      <c r="AC29" s="955"/>
      <c r="AD29" s="955"/>
      <c r="AE29" s="955"/>
      <c r="AF29" s="956"/>
    </row>
    <row r="30" spans="1:33" ht="15.75">
      <c r="A30" s="931" t="s">
        <v>40</v>
      </c>
      <c r="B30" s="931" t="s">
        <v>2120</v>
      </c>
      <c r="C30" s="949" t="str">
        <f>'1_Questionnaire'!$E41</f>
        <v>Non</v>
      </c>
      <c r="D30" s="676">
        <f t="shared" si="1"/>
        <v>0</v>
      </c>
      <c r="E30" s="954">
        <v>0</v>
      </c>
      <c r="F30" s="955">
        <v>0</v>
      </c>
      <c r="G30" s="955">
        <v>0</v>
      </c>
      <c r="H30" s="955">
        <v>0</v>
      </c>
      <c r="I30" s="955">
        <v>0</v>
      </c>
      <c r="J30" s="955">
        <v>0</v>
      </c>
      <c r="K30" s="955">
        <v>0</v>
      </c>
      <c r="L30" s="955">
        <v>0</v>
      </c>
      <c r="M30" s="955">
        <v>0</v>
      </c>
      <c r="N30" s="955">
        <v>0</v>
      </c>
      <c r="O30" s="955">
        <v>0</v>
      </c>
      <c r="P30" s="955">
        <v>0</v>
      </c>
      <c r="Q30" s="955">
        <v>0</v>
      </c>
      <c r="R30" s="956">
        <v>0</v>
      </c>
      <c r="S30" s="963">
        <f t="shared" si="2"/>
        <v>0</v>
      </c>
      <c r="T30" s="950">
        <f t="shared" si="3"/>
        <v>0</v>
      </c>
      <c r="U30" s="950">
        <f t="shared" si="4"/>
        <v>0</v>
      </c>
      <c r="V30" s="950">
        <f t="shared" si="5"/>
        <v>0</v>
      </c>
      <c r="W30" s="950">
        <f t="shared" si="16"/>
        <v>0</v>
      </c>
      <c r="X30" s="950">
        <f t="shared" si="7"/>
        <v>0</v>
      </c>
      <c r="Y30" s="950">
        <f t="shared" si="18"/>
        <v>0</v>
      </c>
      <c r="Z30" s="950">
        <f t="shared" si="9"/>
        <v>0</v>
      </c>
      <c r="AA30" s="950">
        <f t="shared" si="10"/>
        <v>0</v>
      </c>
      <c r="AB30" s="950">
        <f t="shared" si="17"/>
        <v>0</v>
      </c>
      <c r="AC30" s="950">
        <f t="shared" si="15"/>
        <v>0</v>
      </c>
      <c r="AD30" s="950">
        <f t="shared" si="12"/>
        <v>0</v>
      </c>
      <c r="AE30" s="950">
        <f t="shared" si="13"/>
        <v>0</v>
      </c>
      <c r="AF30" s="964">
        <f t="shared" si="14"/>
        <v>0</v>
      </c>
    </row>
    <row r="31" spans="1:33" ht="15.75">
      <c r="A31" s="931" t="s">
        <v>41</v>
      </c>
      <c r="B31" s="931" t="s">
        <v>2121</v>
      </c>
      <c r="C31" s="949" t="str">
        <f>'1_Questionnaire'!$E42</f>
        <v>Non</v>
      </c>
      <c r="D31" s="676">
        <f t="shared" si="1"/>
        <v>0</v>
      </c>
      <c r="E31" s="954">
        <v>0</v>
      </c>
      <c r="F31" s="955">
        <v>0</v>
      </c>
      <c r="G31" s="955">
        <v>0</v>
      </c>
      <c r="H31" s="955">
        <v>0</v>
      </c>
      <c r="I31" s="955">
        <v>0</v>
      </c>
      <c r="J31" s="955">
        <v>0</v>
      </c>
      <c r="K31" s="955">
        <v>0</v>
      </c>
      <c r="L31" s="955">
        <v>0</v>
      </c>
      <c r="M31" s="955">
        <v>0</v>
      </c>
      <c r="N31" s="955">
        <v>0</v>
      </c>
      <c r="O31" s="955">
        <v>0</v>
      </c>
      <c r="P31" s="955">
        <v>0</v>
      </c>
      <c r="Q31" s="955">
        <v>0</v>
      </c>
      <c r="R31" s="956">
        <v>0</v>
      </c>
      <c r="S31" s="963">
        <f t="shared" si="2"/>
        <v>0</v>
      </c>
      <c r="T31" s="950">
        <f t="shared" si="3"/>
        <v>0</v>
      </c>
      <c r="U31" s="950">
        <f t="shared" si="4"/>
        <v>0</v>
      </c>
      <c r="V31" s="950">
        <f t="shared" si="5"/>
        <v>0</v>
      </c>
      <c r="W31" s="950">
        <f t="shared" si="16"/>
        <v>0</v>
      </c>
      <c r="X31" s="950">
        <f t="shared" si="7"/>
        <v>0</v>
      </c>
      <c r="Y31" s="950">
        <f t="shared" si="18"/>
        <v>0</v>
      </c>
      <c r="Z31" s="950">
        <f t="shared" si="9"/>
        <v>0</v>
      </c>
      <c r="AA31" s="950">
        <f t="shared" si="10"/>
        <v>0</v>
      </c>
      <c r="AB31" s="950">
        <f t="shared" si="17"/>
        <v>0</v>
      </c>
      <c r="AC31" s="950">
        <f t="shared" si="15"/>
        <v>0</v>
      </c>
      <c r="AD31" s="950">
        <f t="shared" si="12"/>
        <v>0</v>
      </c>
      <c r="AE31" s="950">
        <f t="shared" si="13"/>
        <v>0</v>
      </c>
      <c r="AF31" s="964">
        <f t="shared" si="14"/>
        <v>0</v>
      </c>
    </row>
    <row r="32" spans="1:33" ht="15.75">
      <c r="A32" s="931" t="s">
        <v>39</v>
      </c>
      <c r="B32" s="931" t="s">
        <v>2122</v>
      </c>
      <c r="C32" s="949" t="str">
        <f>'1_Questionnaire'!$E43</f>
        <v>Oui</v>
      </c>
      <c r="D32" s="676">
        <f t="shared" si="1"/>
        <v>1</v>
      </c>
      <c r="E32" s="954">
        <v>0</v>
      </c>
      <c r="F32" s="955">
        <v>0</v>
      </c>
      <c r="G32" s="955">
        <v>0</v>
      </c>
      <c r="H32" s="955">
        <v>0</v>
      </c>
      <c r="I32" s="955">
        <v>0</v>
      </c>
      <c r="J32" s="955">
        <v>0</v>
      </c>
      <c r="K32" s="955">
        <v>0</v>
      </c>
      <c r="L32" s="955">
        <v>1</v>
      </c>
      <c r="M32" s="955">
        <v>1</v>
      </c>
      <c r="N32" s="955">
        <v>0</v>
      </c>
      <c r="O32" s="955">
        <v>0</v>
      </c>
      <c r="P32" s="955">
        <v>0</v>
      </c>
      <c r="Q32" s="955">
        <v>1</v>
      </c>
      <c r="R32" s="956">
        <v>0</v>
      </c>
      <c r="S32" s="963">
        <f t="shared" si="2"/>
        <v>0</v>
      </c>
      <c r="T32" s="950">
        <f t="shared" si="3"/>
        <v>0</v>
      </c>
      <c r="U32" s="950">
        <f t="shared" si="4"/>
        <v>0</v>
      </c>
      <c r="V32" s="950">
        <f t="shared" si="5"/>
        <v>0</v>
      </c>
      <c r="W32" s="950">
        <f t="shared" si="16"/>
        <v>0</v>
      </c>
      <c r="X32" s="950">
        <f t="shared" si="7"/>
        <v>0</v>
      </c>
      <c r="Y32" s="950">
        <f t="shared" si="18"/>
        <v>0</v>
      </c>
      <c r="Z32" s="950">
        <f t="shared" si="9"/>
        <v>1</v>
      </c>
      <c r="AA32" s="950">
        <f t="shared" si="10"/>
        <v>1</v>
      </c>
      <c r="AB32" s="950">
        <f t="shared" si="17"/>
        <v>0</v>
      </c>
      <c r="AC32" s="950">
        <f t="shared" si="15"/>
        <v>0</v>
      </c>
      <c r="AD32" s="950">
        <f t="shared" si="12"/>
        <v>0</v>
      </c>
      <c r="AE32" s="950">
        <f t="shared" si="13"/>
        <v>1</v>
      </c>
      <c r="AF32" s="964">
        <f t="shared" si="14"/>
        <v>0</v>
      </c>
    </row>
    <row r="33" spans="1:32" ht="15.75">
      <c r="A33" s="930" t="s">
        <v>748</v>
      </c>
      <c r="B33" s="931"/>
      <c r="C33" s="949"/>
      <c r="D33" s="676"/>
      <c r="E33" s="954"/>
      <c r="F33" s="955"/>
      <c r="G33" s="955"/>
      <c r="H33" s="955"/>
      <c r="I33" s="955"/>
      <c r="J33" s="955"/>
      <c r="K33" s="955"/>
      <c r="L33" s="955"/>
      <c r="M33" s="955"/>
      <c r="N33" s="955"/>
      <c r="O33" s="955"/>
      <c r="P33" s="955"/>
      <c r="Q33" s="955"/>
      <c r="R33" s="956"/>
      <c r="S33" s="965"/>
      <c r="T33" s="955"/>
      <c r="U33" s="955"/>
      <c r="V33" s="955"/>
      <c r="W33" s="955"/>
      <c r="X33" s="955"/>
      <c r="Y33" s="955"/>
      <c r="Z33" s="955"/>
      <c r="AA33" s="955"/>
      <c r="AB33" s="955"/>
      <c r="AC33" s="955"/>
      <c r="AD33" s="955"/>
      <c r="AE33" s="955"/>
      <c r="AF33" s="956"/>
    </row>
    <row r="34" spans="1:32" ht="15.75">
      <c r="A34" s="931" t="s">
        <v>1071</v>
      </c>
      <c r="B34" s="931" t="s">
        <v>2123</v>
      </c>
      <c r="C34" s="949" t="str">
        <f>'1_Questionnaire'!$E46</f>
        <v>Oui</v>
      </c>
      <c r="D34" s="676">
        <f t="shared" si="1"/>
        <v>1</v>
      </c>
      <c r="E34" s="954">
        <v>0</v>
      </c>
      <c r="F34" s="955">
        <v>0</v>
      </c>
      <c r="G34" s="955">
        <v>0</v>
      </c>
      <c r="H34" s="955">
        <v>0</v>
      </c>
      <c r="I34" s="955">
        <v>0</v>
      </c>
      <c r="J34" s="955">
        <v>0</v>
      </c>
      <c r="K34" s="955">
        <v>0</v>
      </c>
      <c r="L34" s="955">
        <v>1</v>
      </c>
      <c r="M34" s="955">
        <v>0</v>
      </c>
      <c r="N34" s="955">
        <v>0</v>
      </c>
      <c r="O34" s="955">
        <v>0</v>
      </c>
      <c r="P34" s="955">
        <v>0</v>
      </c>
      <c r="Q34" s="955">
        <v>0</v>
      </c>
      <c r="R34" s="956">
        <v>0</v>
      </c>
      <c r="S34" s="963">
        <f t="shared" si="2"/>
        <v>0</v>
      </c>
      <c r="T34" s="950">
        <f t="shared" si="3"/>
        <v>0</v>
      </c>
      <c r="U34" s="950">
        <f t="shared" si="4"/>
        <v>0</v>
      </c>
      <c r="V34" s="950">
        <f t="shared" si="5"/>
        <v>0</v>
      </c>
      <c r="W34" s="950">
        <f t="shared" si="16"/>
        <v>0</v>
      </c>
      <c r="X34" s="950">
        <f t="shared" si="7"/>
        <v>0</v>
      </c>
      <c r="Y34" s="950">
        <f t="shared" si="18"/>
        <v>0</v>
      </c>
      <c r="Z34" s="950">
        <f t="shared" si="9"/>
        <v>1</v>
      </c>
      <c r="AA34" s="950">
        <f t="shared" si="10"/>
        <v>0</v>
      </c>
      <c r="AB34" s="950">
        <f t="shared" si="17"/>
        <v>0</v>
      </c>
      <c r="AC34" s="950">
        <f t="shared" si="15"/>
        <v>0</v>
      </c>
      <c r="AD34" s="950">
        <f t="shared" si="12"/>
        <v>0</v>
      </c>
      <c r="AE34" s="950">
        <f t="shared" si="13"/>
        <v>0</v>
      </c>
      <c r="AF34" s="964">
        <f t="shared" si="14"/>
        <v>0</v>
      </c>
    </row>
    <row r="35" spans="1:32" ht="15.75">
      <c r="A35" s="931" t="s">
        <v>1072</v>
      </c>
      <c r="B35" s="931" t="s">
        <v>2124</v>
      </c>
      <c r="C35" s="949" t="str">
        <f>'1_Questionnaire'!$E47</f>
        <v>Non</v>
      </c>
      <c r="D35" s="676">
        <f t="shared" si="1"/>
        <v>0</v>
      </c>
      <c r="E35" s="954">
        <v>0</v>
      </c>
      <c r="F35" s="955">
        <v>0</v>
      </c>
      <c r="G35" s="955">
        <v>0</v>
      </c>
      <c r="H35" s="955">
        <v>0</v>
      </c>
      <c r="I35" s="955">
        <v>0</v>
      </c>
      <c r="J35" s="955">
        <v>0</v>
      </c>
      <c r="K35" s="955">
        <v>0</v>
      </c>
      <c r="L35" s="955">
        <v>0</v>
      </c>
      <c r="M35" s="955">
        <v>0</v>
      </c>
      <c r="N35" s="955">
        <v>0</v>
      </c>
      <c r="O35" s="955">
        <v>0</v>
      </c>
      <c r="P35" s="955">
        <v>0</v>
      </c>
      <c r="Q35" s="955">
        <v>0</v>
      </c>
      <c r="R35" s="956">
        <v>0</v>
      </c>
      <c r="S35" s="963">
        <f t="shared" si="2"/>
        <v>0</v>
      </c>
      <c r="T35" s="950">
        <f t="shared" si="3"/>
        <v>0</v>
      </c>
      <c r="U35" s="950">
        <f t="shared" si="4"/>
        <v>0</v>
      </c>
      <c r="V35" s="950">
        <f t="shared" si="5"/>
        <v>0</v>
      </c>
      <c r="W35" s="950">
        <f t="shared" si="16"/>
        <v>0</v>
      </c>
      <c r="X35" s="950">
        <f t="shared" si="7"/>
        <v>0</v>
      </c>
      <c r="Y35" s="950">
        <f t="shared" si="18"/>
        <v>0</v>
      </c>
      <c r="Z35" s="950">
        <f t="shared" si="9"/>
        <v>0</v>
      </c>
      <c r="AA35" s="950">
        <f t="shared" si="10"/>
        <v>0</v>
      </c>
      <c r="AB35" s="950">
        <f t="shared" si="17"/>
        <v>0</v>
      </c>
      <c r="AC35" s="950">
        <f t="shared" si="15"/>
        <v>0</v>
      </c>
      <c r="AD35" s="950">
        <f t="shared" si="12"/>
        <v>0</v>
      </c>
      <c r="AE35" s="950">
        <f t="shared" si="13"/>
        <v>0</v>
      </c>
      <c r="AF35" s="964">
        <f t="shared" si="14"/>
        <v>0</v>
      </c>
    </row>
    <row r="36" spans="1:32" ht="15.75">
      <c r="A36" s="931" t="s">
        <v>125</v>
      </c>
      <c r="B36" s="931" t="s">
        <v>2125</v>
      </c>
      <c r="C36" s="949" t="str">
        <f>'1_Questionnaire'!$E48</f>
        <v>Non</v>
      </c>
      <c r="D36" s="676">
        <f t="shared" si="1"/>
        <v>0</v>
      </c>
      <c r="E36" s="954">
        <v>0</v>
      </c>
      <c r="F36" s="955">
        <v>0</v>
      </c>
      <c r="G36" s="955">
        <v>0</v>
      </c>
      <c r="H36" s="955">
        <v>0</v>
      </c>
      <c r="I36" s="955">
        <v>0</v>
      </c>
      <c r="J36" s="955">
        <v>0</v>
      </c>
      <c r="K36" s="955">
        <v>0</v>
      </c>
      <c r="L36" s="955">
        <v>0</v>
      </c>
      <c r="M36" s="955">
        <v>0</v>
      </c>
      <c r="N36" s="955">
        <v>0</v>
      </c>
      <c r="O36" s="955">
        <v>0</v>
      </c>
      <c r="P36" s="955">
        <v>0</v>
      </c>
      <c r="Q36" s="955">
        <v>0</v>
      </c>
      <c r="R36" s="956">
        <v>0</v>
      </c>
      <c r="S36" s="963">
        <f t="shared" si="2"/>
        <v>0</v>
      </c>
      <c r="T36" s="950">
        <f t="shared" si="3"/>
        <v>0</v>
      </c>
      <c r="U36" s="950">
        <f t="shared" si="4"/>
        <v>0</v>
      </c>
      <c r="V36" s="950">
        <f t="shared" si="5"/>
        <v>0</v>
      </c>
      <c r="W36" s="950">
        <f t="shared" si="16"/>
        <v>0</v>
      </c>
      <c r="X36" s="950">
        <f t="shared" si="7"/>
        <v>0</v>
      </c>
      <c r="Y36" s="950">
        <f t="shared" si="18"/>
        <v>0</v>
      </c>
      <c r="Z36" s="950">
        <f t="shared" si="9"/>
        <v>0</v>
      </c>
      <c r="AA36" s="950">
        <f t="shared" si="10"/>
        <v>0</v>
      </c>
      <c r="AB36" s="950">
        <f t="shared" si="17"/>
        <v>0</v>
      </c>
      <c r="AC36" s="950">
        <f t="shared" si="15"/>
        <v>0</v>
      </c>
      <c r="AD36" s="950">
        <f t="shared" si="12"/>
        <v>0</v>
      </c>
      <c r="AE36" s="950">
        <f t="shared" si="13"/>
        <v>0</v>
      </c>
      <c r="AF36" s="964">
        <f t="shared" si="14"/>
        <v>0</v>
      </c>
    </row>
    <row r="37" spans="1:32" ht="15.75">
      <c r="A37" s="930" t="s">
        <v>2126</v>
      </c>
      <c r="B37" s="931"/>
      <c r="C37" s="949"/>
      <c r="D37" s="676"/>
      <c r="E37" s="954"/>
      <c r="F37" s="955"/>
      <c r="G37" s="955"/>
      <c r="H37" s="955"/>
      <c r="I37" s="955"/>
      <c r="J37" s="955"/>
      <c r="K37" s="955"/>
      <c r="L37" s="955"/>
      <c r="M37" s="955"/>
      <c r="N37" s="955"/>
      <c r="O37" s="955"/>
      <c r="P37" s="955"/>
      <c r="Q37" s="955"/>
      <c r="R37" s="956"/>
      <c r="S37" s="965"/>
      <c r="T37" s="955"/>
      <c r="U37" s="955"/>
      <c r="V37" s="955"/>
      <c r="W37" s="955"/>
      <c r="X37" s="955"/>
      <c r="Y37" s="955"/>
      <c r="Z37" s="955"/>
      <c r="AA37" s="955"/>
      <c r="AB37" s="955"/>
      <c r="AC37" s="955"/>
      <c r="AD37" s="955"/>
      <c r="AE37" s="955"/>
      <c r="AF37" s="956"/>
    </row>
    <row r="38" spans="1:32" ht="16.5" thickBot="1">
      <c r="A38" s="931" t="s">
        <v>757</v>
      </c>
      <c r="B38" s="931" t="s">
        <v>2127</v>
      </c>
      <c r="C38" s="949" t="str">
        <f>'1_Questionnaire'!$E46</f>
        <v>Oui</v>
      </c>
      <c r="D38" s="676">
        <f t="shared" si="1"/>
        <v>1</v>
      </c>
      <c r="E38" s="957">
        <v>0</v>
      </c>
      <c r="F38" s="958">
        <v>0</v>
      </c>
      <c r="G38" s="958">
        <v>0</v>
      </c>
      <c r="H38" s="958">
        <v>0</v>
      </c>
      <c r="I38" s="958">
        <v>0</v>
      </c>
      <c r="J38" s="958">
        <v>0</v>
      </c>
      <c r="K38" s="958">
        <v>0</v>
      </c>
      <c r="L38" s="958">
        <v>0</v>
      </c>
      <c r="M38" s="958">
        <v>0</v>
      </c>
      <c r="N38" s="958">
        <v>0</v>
      </c>
      <c r="O38" s="958">
        <v>0</v>
      </c>
      <c r="P38" s="958">
        <v>0</v>
      </c>
      <c r="Q38" s="958">
        <v>0</v>
      </c>
      <c r="R38" s="959">
        <v>0</v>
      </c>
      <c r="S38" s="966">
        <f t="shared" si="2"/>
        <v>0</v>
      </c>
      <c r="T38" s="967">
        <f t="shared" si="3"/>
        <v>0</v>
      </c>
      <c r="U38" s="967">
        <f t="shared" si="4"/>
        <v>0</v>
      </c>
      <c r="V38" s="967">
        <f t="shared" si="5"/>
        <v>0</v>
      </c>
      <c r="W38" s="967">
        <f t="shared" si="16"/>
        <v>0</v>
      </c>
      <c r="X38" s="967">
        <f t="shared" si="7"/>
        <v>0</v>
      </c>
      <c r="Y38" s="967">
        <f t="shared" si="18"/>
        <v>0</v>
      </c>
      <c r="Z38" s="967">
        <f t="shared" si="9"/>
        <v>0</v>
      </c>
      <c r="AA38" s="967">
        <f t="shared" si="10"/>
        <v>0</v>
      </c>
      <c r="AB38" s="967">
        <f t="shared" si="17"/>
        <v>0</v>
      </c>
      <c r="AC38" s="967">
        <f t="shared" si="15"/>
        <v>0</v>
      </c>
      <c r="AD38" s="967">
        <f t="shared" si="12"/>
        <v>0</v>
      </c>
      <c r="AE38" s="967">
        <f t="shared" si="13"/>
        <v>0</v>
      </c>
      <c r="AF38" s="968">
        <f t="shared" si="14"/>
        <v>0</v>
      </c>
    </row>
    <row r="39" spans="1:32" ht="15.75">
      <c r="A39" s="933"/>
      <c r="B39" s="933"/>
      <c r="C39" s="933"/>
      <c r="D39" s="933"/>
      <c r="E39" s="933"/>
      <c r="F39" s="933"/>
      <c r="G39" s="933"/>
      <c r="H39" s="933"/>
      <c r="I39" s="933"/>
      <c r="J39" s="933"/>
      <c r="K39" s="933"/>
      <c r="L39" s="933"/>
      <c r="M39" s="933"/>
      <c r="N39" s="933"/>
      <c r="O39" s="933"/>
      <c r="P39" s="933"/>
      <c r="Q39" s="933"/>
      <c r="R39" s="933"/>
    </row>
  </sheetData>
  <mergeCells count="1">
    <mergeCell ref="E1:R1"/>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2:BV151"/>
  <sheetViews>
    <sheetView topLeftCell="AR1" zoomScale="90" zoomScaleNormal="90" zoomScalePageLayoutView="90" workbookViewId="0">
      <selection activeCell="BE4" sqref="BE4"/>
    </sheetView>
  </sheetViews>
  <sheetFormatPr baseColWidth="10" defaultRowHeight="12.75"/>
  <cols>
    <col min="1" max="1" width="15.42578125" customWidth="1"/>
    <col min="2" max="2" width="56.28515625" customWidth="1"/>
    <col min="3" max="4" width="13.85546875" customWidth="1"/>
    <col min="5" max="70" width="11.42578125" customWidth="1"/>
  </cols>
  <sheetData>
    <row r="2" spans="1:74">
      <c r="A2" s="134" t="s">
        <v>1148</v>
      </c>
      <c r="B2" s="2"/>
      <c r="C2" s="2"/>
      <c r="D2" s="2"/>
    </row>
    <row r="3" spans="1:74" ht="99.75">
      <c r="A3" s="2" t="s">
        <v>455</v>
      </c>
      <c r="B3" s="2"/>
      <c r="C3" s="2"/>
      <c r="D3" s="2"/>
      <c r="G3" s="304" t="s">
        <v>322</v>
      </c>
      <c r="H3" s="304" t="s">
        <v>325</v>
      </c>
      <c r="I3" s="304" t="s">
        <v>422</v>
      </c>
      <c r="J3" s="304" t="s">
        <v>328</v>
      </c>
      <c r="K3" s="304" t="s">
        <v>331</v>
      </c>
      <c r="L3" s="304" t="s">
        <v>333</v>
      </c>
      <c r="M3" s="304" t="s">
        <v>336</v>
      </c>
      <c r="N3" s="304" t="s">
        <v>338</v>
      </c>
      <c r="O3" s="304" t="s">
        <v>340</v>
      </c>
      <c r="P3" s="304" t="s">
        <v>342</v>
      </c>
      <c r="Q3" s="304" t="s">
        <v>423</v>
      </c>
      <c r="R3" s="304" t="s">
        <v>345</v>
      </c>
      <c r="S3" s="304" t="s">
        <v>347</v>
      </c>
      <c r="T3" s="304" t="s">
        <v>349</v>
      </c>
      <c r="U3" s="304" t="s">
        <v>351</v>
      </c>
      <c r="V3" s="326" t="s">
        <v>722</v>
      </c>
      <c r="W3" s="326" t="s">
        <v>609</v>
      </c>
      <c r="X3" s="304" t="s">
        <v>322</v>
      </c>
      <c r="Y3" s="304" t="s">
        <v>325</v>
      </c>
      <c r="Z3" s="304" t="s">
        <v>422</v>
      </c>
      <c r="AA3" s="304" t="s">
        <v>328</v>
      </c>
      <c r="AB3" s="304" t="s">
        <v>331</v>
      </c>
      <c r="AC3" s="304" t="s">
        <v>333</v>
      </c>
      <c r="AD3" s="304" t="s">
        <v>336</v>
      </c>
      <c r="AE3" s="304" t="s">
        <v>338</v>
      </c>
      <c r="AF3" s="304" t="s">
        <v>340</v>
      </c>
      <c r="AG3" s="304" t="s">
        <v>342</v>
      </c>
      <c r="AH3" s="304" t="s">
        <v>423</v>
      </c>
      <c r="AI3" s="304" t="s">
        <v>345</v>
      </c>
      <c r="AJ3" s="304" t="s">
        <v>347</v>
      </c>
      <c r="AK3" s="304" t="s">
        <v>349</v>
      </c>
      <c r="AL3" s="304" t="s">
        <v>351</v>
      </c>
      <c r="AM3" s="326" t="s">
        <v>722</v>
      </c>
      <c r="AN3" s="326" t="s">
        <v>609</v>
      </c>
      <c r="AO3" s="304" t="s">
        <v>322</v>
      </c>
      <c r="AP3" s="304" t="s">
        <v>325</v>
      </c>
      <c r="AQ3" s="304" t="s">
        <v>422</v>
      </c>
      <c r="AR3" s="304" t="s">
        <v>328</v>
      </c>
      <c r="AS3" s="304" t="s">
        <v>331</v>
      </c>
      <c r="AT3" s="304" t="s">
        <v>333</v>
      </c>
      <c r="AU3" s="304" t="s">
        <v>336</v>
      </c>
      <c r="AV3" s="304" t="s">
        <v>338</v>
      </c>
      <c r="AW3" s="304" t="s">
        <v>340</v>
      </c>
      <c r="AX3" s="304" t="s">
        <v>342</v>
      </c>
      <c r="AY3" s="304" t="s">
        <v>423</v>
      </c>
      <c r="AZ3" s="304" t="s">
        <v>345</v>
      </c>
      <c r="BA3" s="304" t="s">
        <v>347</v>
      </c>
      <c r="BB3" s="304" t="s">
        <v>349</v>
      </c>
      <c r="BC3" s="304" t="s">
        <v>351</v>
      </c>
      <c r="BD3" s="326" t="s">
        <v>721</v>
      </c>
      <c r="BE3" s="304" t="s">
        <v>322</v>
      </c>
      <c r="BF3" s="304" t="s">
        <v>325</v>
      </c>
      <c r="BG3" s="304" t="s">
        <v>422</v>
      </c>
      <c r="BH3" s="304" t="s">
        <v>328</v>
      </c>
      <c r="BI3" s="304" t="s">
        <v>331</v>
      </c>
      <c r="BJ3" s="304" t="s">
        <v>333</v>
      </c>
      <c r="BK3" s="304" t="s">
        <v>336</v>
      </c>
      <c r="BL3" s="304" t="s">
        <v>338</v>
      </c>
      <c r="BM3" s="304" t="s">
        <v>340</v>
      </c>
      <c r="BN3" s="304" t="s">
        <v>342</v>
      </c>
      <c r="BO3" s="304" t="s">
        <v>423</v>
      </c>
      <c r="BP3" s="304" t="s">
        <v>345</v>
      </c>
      <c r="BQ3" s="304" t="s">
        <v>347</v>
      </c>
      <c r="BR3" s="304" t="s">
        <v>349</v>
      </c>
      <c r="BS3" s="321" t="s">
        <v>351</v>
      </c>
      <c r="BT3" s="322" t="s">
        <v>720</v>
      </c>
      <c r="BU3" s="322" t="s">
        <v>647</v>
      </c>
    </row>
    <row r="4" spans="1:74" ht="15">
      <c r="A4" s="207" t="s">
        <v>560</v>
      </c>
      <c r="B4" s="207"/>
      <c r="C4" s="207"/>
      <c r="D4" s="207" t="s">
        <v>458</v>
      </c>
      <c r="E4" s="207" t="s">
        <v>459</v>
      </c>
      <c r="F4" s="207" t="s">
        <v>561</v>
      </c>
      <c r="G4" s="167" t="s">
        <v>321</v>
      </c>
      <c r="H4" s="167" t="s">
        <v>324</v>
      </c>
      <c r="I4" s="167" t="s">
        <v>326</v>
      </c>
      <c r="J4" s="167" t="s">
        <v>327</v>
      </c>
      <c r="K4" s="167" t="s">
        <v>330</v>
      </c>
      <c r="L4" s="167" t="s">
        <v>332</v>
      </c>
      <c r="M4" s="167" t="s">
        <v>335</v>
      </c>
      <c r="N4" s="167" t="s">
        <v>337</v>
      </c>
      <c r="O4" s="167" t="s">
        <v>339</v>
      </c>
      <c r="P4" s="167" t="s">
        <v>341</v>
      </c>
      <c r="Q4" s="167" t="s">
        <v>343</v>
      </c>
      <c r="R4" s="167" t="s">
        <v>344</v>
      </c>
      <c r="S4" s="167" t="s">
        <v>346</v>
      </c>
      <c r="T4" s="317" t="s">
        <v>348</v>
      </c>
      <c r="U4" s="320" t="s">
        <v>350</v>
      </c>
      <c r="V4" s="320" t="s">
        <v>716</v>
      </c>
      <c r="W4" s="320"/>
      <c r="X4" s="167" t="s">
        <v>321</v>
      </c>
      <c r="Y4" s="167" t="s">
        <v>324</v>
      </c>
      <c r="Z4" s="167" t="s">
        <v>326</v>
      </c>
      <c r="AA4" s="167" t="s">
        <v>327</v>
      </c>
      <c r="AB4" s="167" t="s">
        <v>330</v>
      </c>
      <c r="AC4" s="167" t="s">
        <v>332</v>
      </c>
      <c r="AD4" s="167" t="s">
        <v>335</v>
      </c>
      <c r="AE4" s="167" t="s">
        <v>337</v>
      </c>
      <c r="AF4" s="167" t="s">
        <v>339</v>
      </c>
      <c r="AG4" s="167" t="s">
        <v>341</v>
      </c>
      <c r="AH4" s="167" t="s">
        <v>343</v>
      </c>
      <c r="AI4" s="167" t="s">
        <v>344</v>
      </c>
      <c r="AJ4" s="167" t="s">
        <v>346</v>
      </c>
      <c r="AK4" s="317" t="s">
        <v>348</v>
      </c>
      <c r="AL4" s="320" t="s">
        <v>350</v>
      </c>
      <c r="AM4" s="320" t="s">
        <v>716</v>
      </c>
      <c r="AN4" s="320"/>
      <c r="AO4" s="334" t="s">
        <v>321</v>
      </c>
      <c r="AP4" s="167" t="s">
        <v>324</v>
      </c>
      <c r="AQ4" s="167" t="s">
        <v>326</v>
      </c>
      <c r="AR4" s="167" t="s">
        <v>327</v>
      </c>
      <c r="AS4" s="167" t="s">
        <v>330</v>
      </c>
      <c r="AT4" s="167" t="s">
        <v>332</v>
      </c>
      <c r="AU4" s="167" t="s">
        <v>335</v>
      </c>
      <c r="AV4" s="167" t="s">
        <v>337</v>
      </c>
      <c r="AW4" s="167" t="s">
        <v>339</v>
      </c>
      <c r="AX4" s="167" t="s">
        <v>341</v>
      </c>
      <c r="AY4" s="167" t="s">
        <v>343</v>
      </c>
      <c r="AZ4" s="167" t="s">
        <v>344</v>
      </c>
      <c r="BA4" s="167" t="s">
        <v>346</v>
      </c>
      <c r="BB4" s="317" t="s">
        <v>348</v>
      </c>
      <c r="BC4" s="320" t="s">
        <v>350</v>
      </c>
      <c r="BD4" s="320" t="s">
        <v>716</v>
      </c>
      <c r="BE4" s="318">
        <f>'3_Menaces'!$R4</f>
        <v>8</v>
      </c>
      <c r="BF4" s="316">
        <f>'3_Menaces'!$R5</f>
        <v>12</v>
      </c>
      <c r="BG4" s="316">
        <f>'3_Menaces'!$R6</f>
        <v>9</v>
      </c>
      <c r="BH4" s="316">
        <f>'3_Menaces'!$R7</f>
        <v>8</v>
      </c>
      <c r="BI4" s="316">
        <f>'3_Menaces'!$R8</f>
        <v>9</v>
      </c>
      <c r="BJ4" s="316">
        <f>'3_Menaces'!$R9</f>
        <v>3</v>
      </c>
      <c r="BK4" s="316">
        <f>'3_Menaces'!$R10</f>
        <v>8</v>
      </c>
      <c r="BL4" s="316">
        <f>'3_Menaces'!$R11</f>
        <v>2</v>
      </c>
      <c r="BM4" s="316">
        <f>'3_Menaces'!$R12</f>
        <v>2</v>
      </c>
      <c r="BN4" s="316">
        <f>'3_Menaces'!$R13</f>
        <v>3</v>
      </c>
      <c r="BO4" s="316">
        <f>'3_Menaces'!$R14</f>
        <v>12</v>
      </c>
      <c r="BP4" s="316">
        <f>'3_Menaces'!$R15</f>
        <v>12</v>
      </c>
      <c r="BQ4" s="316">
        <f>'3_Menaces'!$R16</f>
        <v>3</v>
      </c>
      <c r="BR4" s="316">
        <f>'3_Menaces'!$R17</f>
        <v>3</v>
      </c>
      <c r="BS4" s="316">
        <f>'3_Menaces'!$R18</f>
        <v>3</v>
      </c>
      <c r="BT4" s="316">
        <f>'3_Menaces'!$R19</f>
        <v>12</v>
      </c>
      <c r="BU4" s="322" t="s">
        <v>64</v>
      </c>
    </row>
    <row r="5" spans="1:74" ht="14.25" customHeight="1">
      <c r="A5" s="217">
        <f>Compute1!A5</f>
        <v>5</v>
      </c>
      <c r="B5" s="217" t="str">
        <f>'2_Maturité'!B5</f>
        <v>POLITIQUE DE LA SECURITE DE L'INFORMATION</v>
      </c>
      <c r="C5" s="217">
        <f>'2_Maturité'!G5</f>
        <v>0</v>
      </c>
      <c r="D5" s="207">
        <f>'2_Maturité'!H5</f>
        <v>0</v>
      </c>
      <c r="E5" s="207">
        <f>'2_Maturité'!I5</f>
        <v>0</v>
      </c>
      <c r="F5" s="218" t="str">
        <f>LEFT(E5,1)</f>
        <v>0</v>
      </c>
      <c r="G5" s="204">
        <v>0</v>
      </c>
      <c r="H5" s="204">
        <v>0</v>
      </c>
      <c r="I5" s="204">
        <v>0</v>
      </c>
      <c r="J5" s="204">
        <v>0</v>
      </c>
      <c r="K5" s="204">
        <v>0</v>
      </c>
      <c r="L5" s="204">
        <v>0</v>
      </c>
      <c r="M5" s="204">
        <v>0</v>
      </c>
      <c r="N5" s="204">
        <v>0</v>
      </c>
      <c r="O5" s="204">
        <v>0</v>
      </c>
      <c r="P5" s="204">
        <v>0</v>
      </c>
      <c r="Q5" s="204">
        <v>0</v>
      </c>
      <c r="R5" s="204">
        <v>0</v>
      </c>
      <c r="S5" s="204">
        <v>0</v>
      </c>
      <c r="T5" s="204">
        <v>0</v>
      </c>
      <c r="U5" s="319">
        <v>0</v>
      </c>
      <c r="V5" s="319">
        <v>0</v>
      </c>
      <c r="W5" s="327">
        <f>SUBTOTAL(9,G5:V5)</f>
        <v>0</v>
      </c>
      <c r="X5" s="548">
        <f>G5*$D5</f>
        <v>0</v>
      </c>
      <c r="Y5" s="548">
        <f t="shared" ref="Y5:AM5" si="0">H5*$D5</f>
        <v>0</v>
      </c>
      <c r="Z5" s="548">
        <f t="shared" si="0"/>
        <v>0</v>
      </c>
      <c r="AA5" s="548">
        <f t="shared" si="0"/>
        <v>0</v>
      </c>
      <c r="AB5" s="548">
        <f t="shared" si="0"/>
        <v>0</v>
      </c>
      <c r="AC5" s="548">
        <f t="shared" si="0"/>
        <v>0</v>
      </c>
      <c r="AD5" s="548">
        <f t="shared" si="0"/>
        <v>0</v>
      </c>
      <c r="AE5" s="548">
        <f t="shared" si="0"/>
        <v>0</v>
      </c>
      <c r="AF5" s="548">
        <f t="shared" si="0"/>
        <v>0</v>
      </c>
      <c r="AG5" s="548">
        <f t="shared" si="0"/>
        <v>0</v>
      </c>
      <c r="AH5" s="548">
        <f>Q5*$D5</f>
        <v>0</v>
      </c>
      <c r="AI5" s="548">
        <f t="shared" si="0"/>
        <v>0</v>
      </c>
      <c r="AJ5" s="548">
        <f t="shared" si="0"/>
        <v>0</v>
      </c>
      <c r="AK5" s="548">
        <f t="shared" si="0"/>
        <v>0</v>
      </c>
      <c r="AL5" s="548">
        <f t="shared" si="0"/>
        <v>0</v>
      </c>
      <c r="AM5" s="548">
        <f t="shared" si="0"/>
        <v>0</v>
      </c>
      <c r="AN5" s="450">
        <f>SUM(X5:AM5)</f>
        <v>0</v>
      </c>
      <c r="AO5" s="324">
        <f>X5*$F5</f>
        <v>0</v>
      </c>
      <c r="AP5" s="324">
        <f t="shared" ref="AP5:BD5" si="1">Y5*$F5</f>
        <v>0</v>
      </c>
      <c r="AQ5" s="324">
        <f t="shared" si="1"/>
        <v>0</v>
      </c>
      <c r="AR5" s="324">
        <f t="shared" si="1"/>
        <v>0</v>
      </c>
      <c r="AS5" s="324">
        <f t="shared" si="1"/>
        <v>0</v>
      </c>
      <c r="AT5" s="324">
        <f t="shared" si="1"/>
        <v>0</v>
      </c>
      <c r="AU5" s="324">
        <f t="shared" si="1"/>
        <v>0</v>
      </c>
      <c r="AV5" s="324">
        <f t="shared" si="1"/>
        <v>0</v>
      </c>
      <c r="AW5" s="324">
        <f t="shared" si="1"/>
        <v>0</v>
      </c>
      <c r="AX5" s="324">
        <f t="shared" si="1"/>
        <v>0</v>
      </c>
      <c r="AY5" s="324">
        <f t="shared" si="1"/>
        <v>0</v>
      </c>
      <c r="AZ5" s="324">
        <f t="shared" si="1"/>
        <v>0</v>
      </c>
      <c r="BA5" s="324">
        <f t="shared" si="1"/>
        <v>0</v>
      </c>
      <c r="BB5" s="324">
        <f t="shared" si="1"/>
        <v>0</v>
      </c>
      <c r="BC5" s="324">
        <f t="shared" si="1"/>
        <v>0</v>
      </c>
      <c r="BD5" s="324">
        <f t="shared" si="1"/>
        <v>0</v>
      </c>
      <c r="BE5" s="381">
        <f>IF(AO5=0,0,$BE$4/AO5)</f>
        <v>0</v>
      </c>
      <c r="BF5" s="381">
        <f>IF(AP5=0,0,$BF$4/AP5)</f>
        <v>0</v>
      </c>
      <c r="BG5" s="381">
        <f>IF(AQ5=0,0,$BG$4/AQ5)</f>
        <v>0</v>
      </c>
      <c r="BH5" s="381">
        <f>IF(AR5=0,0,$BH$4/AR5)</f>
        <v>0</v>
      </c>
      <c r="BI5" s="381">
        <f>IF(AS5=0,0,$BI$4/AS5)</f>
        <v>0</v>
      </c>
      <c r="BJ5" s="381">
        <f>IF(AT5=0,0,$BJ$4/AT5)</f>
        <v>0</v>
      </c>
      <c r="BK5" s="381">
        <f>IF(AU5=0,0,$BK$4/AU5)</f>
        <v>0</v>
      </c>
      <c r="BL5" s="381">
        <f>IF(AV5=0,0,$BL$4/AV5)</f>
        <v>0</v>
      </c>
      <c r="BM5" s="381">
        <f>IF(AW5=0,0,$BM$4/AW5)</f>
        <v>0</v>
      </c>
      <c r="BN5" s="381">
        <f>IF(AX5=0,0,$BN$4/AX5)</f>
        <v>0</v>
      </c>
      <c r="BO5" s="381">
        <f>IF(AY5=0,0,$BO$4/AY5)</f>
        <v>0</v>
      </c>
      <c r="BP5" s="381">
        <f>IF(AZ5=0,0,$BP$4/AZ5)</f>
        <v>0</v>
      </c>
      <c r="BQ5" s="381">
        <f>IF(BA5=0,0,$BQ$4/BA5)</f>
        <v>0</v>
      </c>
      <c r="BR5" s="381">
        <f>IF(BB5=0,0,$BR$4/BB5)</f>
        <v>0</v>
      </c>
      <c r="BS5" s="381">
        <f>IF(BC5=0,0,$BS$4/BC5)</f>
        <v>0</v>
      </c>
      <c r="BT5" s="381">
        <f>IF(BD5=0,0,$BT$4/BD5)</f>
        <v>0</v>
      </c>
      <c r="BU5" s="381">
        <f>SUM(BE5,BF5,BG5,BH5,BI5,BK5,BL5,BM5,BN5,BO5,BP5,BQ5,BR5,BS5,BT5)</f>
        <v>0</v>
      </c>
    </row>
    <row r="6" spans="1:74" ht="18.75">
      <c r="A6" s="217" t="str">
        <f>Compute1!A6</f>
        <v>5.1</v>
      </c>
      <c r="B6" s="217" t="str">
        <f>'2_Maturité'!B6</f>
        <v>Politique de sécurité de l'information</v>
      </c>
      <c r="C6" s="217" t="str">
        <f>'2_Maturité'!G6</f>
        <v>GOUV</v>
      </c>
      <c r="D6" s="207">
        <f>'2_Maturité'!H6</f>
        <v>1</v>
      </c>
      <c r="E6" s="207" t="str">
        <f>'2_Maturité'!I6</f>
        <v>3: Défini</v>
      </c>
      <c r="F6" s="710">
        <f>(LEFT(E6,1)+1)</f>
        <v>4</v>
      </c>
      <c r="G6" s="204">
        <v>1</v>
      </c>
      <c r="H6" s="204">
        <v>1</v>
      </c>
      <c r="I6" s="204">
        <v>1</v>
      </c>
      <c r="J6" s="204">
        <v>1</v>
      </c>
      <c r="K6" s="204">
        <v>1</v>
      </c>
      <c r="L6" s="204">
        <v>1</v>
      </c>
      <c r="M6" s="204">
        <v>1</v>
      </c>
      <c r="N6" s="204">
        <v>1</v>
      </c>
      <c r="O6" s="204">
        <v>1</v>
      </c>
      <c r="P6" s="204">
        <v>1</v>
      </c>
      <c r="Q6" s="204">
        <v>1</v>
      </c>
      <c r="R6" s="204">
        <v>1</v>
      </c>
      <c r="S6" s="204">
        <v>1</v>
      </c>
      <c r="T6" s="204">
        <v>1</v>
      </c>
      <c r="U6" s="380">
        <v>1</v>
      </c>
      <c r="V6" s="323">
        <v>1</v>
      </c>
      <c r="W6" s="327">
        <f t="shared" ref="W6:W69" si="2">SUBTOTAL(9,G6:V6)</f>
        <v>16</v>
      </c>
      <c r="X6" s="548">
        <f t="shared" ref="X6:X69" si="3">G6*$D6</f>
        <v>1</v>
      </c>
      <c r="Y6" s="548">
        <f t="shared" ref="Y6:Y69" si="4">H6*$D6</f>
        <v>1</v>
      </c>
      <c r="Z6" s="548">
        <f t="shared" ref="Z6:Z69" si="5">I6*$D6</f>
        <v>1</v>
      </c>
      <c r="AA6" s="548">
        <f t="shared" ref="AA6:AA69" si="6">J6*$D6</f>
        <v>1</v>
      </c>
      <c r="AB6" s="548">
        <f t="shared" ref="AB6:AB69" si="7">K6*$D6</f>
        <v>1</v>
      </c>
      <c r="AC6" s="548">
        <f t="shared" ref="AC6:AC69" si="8">L6*$D6</f>
        <v>1</v>
      </c>
      <c r="AD6" s="548">
        <f t="shared" ref="AD6:AD69" si="9">M6*$D6</f>
        <v>1</v>
      </c>
      <c r="AE6" s="548">
        <f t="shared" ref="AE6:AE69" si="10">N6*$D6</f>
        <v>1</v>
      </c>
      <c r="AF6" s="548">
        <f t="shared" ref="AF6:AF69" si="11">O6*$D6</f>
        <v>1</v>
      </c>
      <c r="AG6" s="548">
        <f t="shared" ref="AG6:AG69" si="12">P6*$D6</f>
        <v>1</v>
      </c>
      <c r="AH6" s="548">
        <f t="shared" ref="AH6:AH69" si="13">Q6*$D6</f>
        <v>1</v>
      </c>
      <c r="AI6" s="548">
        <f t="shared" ref="AI6:AI69" si="14">R6*$D6</f>
        <v>1</v>
      </c>
      <c r="AJ6" s="548">
        <f t="shared" ref="AJ6:AJ69" si="15">S6*$D6</f>
        <v>1</v>
      </c>
      <c r="AK6" s="548">
        <f t="shared" ref="AK6:AK69" si="16">T6*$D6</f>
        <v>1</v>
      </c>
      <c r="AL6" s="548">
        <f t="shared" ref="AL6:AL69" si="17">U6*$D6</f>
        <v>1</v>
      </c>
      <c r="AM6" s="548">
        <f t="shared" ref="AM6:AM69" si="18">V6*$D6</f>
        <v>1</v>
      </c>
      <c r="AN6" s="450">
        <f t="shared" ref="AN6:AN69" si="19">SUM(X6:AM6)</f>
        <v>16</v>
      </c>
      <c r="AO6" s="324">
        <f t="shared" ref="AO6:AO69" si="20">X6*$F6</f>
        <v>4</v>
      </c>
      <c r="AP6" s="324">
        <f t="shared" ref="AP6:AP69" si="21">Y6*$F6</f>
        <v>4</v>
      </c>
      <c r="AQ6" s="324">
        <f t="shared" ref="AQ6:AQ69" si="22">Z6*$F6</f>
        <v>4</v>
      </c>
      <c r="AR6" s="324">
        <f t="shared" ref="AR6:AR69" si="23">AA6*$F6</f>
        <v>4</v>
      </c>
      <c r="AS6" s="324">
        <f t="shared" ref="AS6:AS69" si="24">AB6*$F6</f>
        <v>4</v>
      </c>
      <c r="AT6" s="324">
        <f t="shared" ref="AT6:AT69" si="25">AC6*$F6</f>
        <v>4</v>
      </c>
      <c r="AU6" s="324">
        <f t="shared" ref="AU6:AU69" si="26">AD6*$F6</f>
        <v>4</v>
      </c>
      <c r="AV6" s="324">
        <f t="shared" ref="AV6:AV69" si="27">AE6*$F6</f>
        <v>4</v>
      </c>
      <c r="AW6" s="324">
        <f t="shared" ref="AW6:AW69" si="28">AF6*$F6</f>
        <v>4</v>
      </c>
      <c r="AX6" s="324">
        <f t="shared" ref="AX6:AX69" si="29">AG6*$F6</f>
        <v>4</v>
      </c>
      <c r="AY6" s="324">
        <f t="shared" ref="AY6:AY69" si="30">AH6*$F6</f>
        <v>4</v>
      </c>
      <c r="AZ6" s="324">
        <f t="shared" ref="AZ6:AZ69" si="31">AI6*$F6</f>
        <v>4</v>
      </c>
      <c r="BA6" s="324">
        <f t="shared" ref="BA6:BA69" si="32">AJ6*$F6</f>
        <v>4</v>
      </c>
      <c r="BB6" s="324">
        <f t="shared" ref="BB6:BB69" si="33">AK6*$F6</f>
        <v>4</v>
      </c>
      <c r="BC6" s="324">
        <f t="shared" ref="BC6:BC69" si="34">AL6*$F6</f>
        <v>4</v>
      </c>
      <c r="BD6" s="324">
        <f t="shared" ref="BD6:BD69" si="35">AM6*$F6</f>
        <v>4</v>
      </c>
      <c r="BE6" s="381">
        <f t="shared" ref="BE6:BE69" si="36">IF(AO6=0,0,$BE$4/AO6)</f>
        <v>2</v>
      </c>
      <c r="BF6" s="381">
        <f t="shared" ref="BF6:BF69" si="37">IF(AP6=0,0,$BF$4/AP6)</f>
        <v>3</v>
      </c>
      <c r="BG6" s="381">
        <f t="shared" ref="BG6:BG69" si="38">IF(AQ6=0,0,$BG$4/AQ6)</f>
        <v>2.25</v>
      </c>
      <c r="BH6" s="381">
        <f t="shared" ref="BH6:BH69" si="39">IF(AR6=0,0,$BH$4/AR6)</f>
        <v>2</v>
      </c>
      <c r="BI6" s="381">
        <f t="shared" ref="BI6:BI69" si="40">IF(AS6=0,0,$BI$4/AS6)</f>
        <v>2.25</v>
      </c>
      <c r="BJ6" s="381">
        <f t="shared" ref="BJ6:BJ69" si="41">IF(AT6=0,0,$BJ$4/AT6)</f>
        <v>0.75</v>
      </c>
      <c r="BK6" s="381">
        <f t="shared" ref="BK6:BK69" si="42">IF(AU6=0,0,$BK$4/AU6)</f>
        <v>2</v>
      </c>
      <c r="BL6" s="381">
        <f t="shared" ref="BL6:BL69" si="43">IF(AV6=0,0,$BL$4/AV6)</f>
        <v>0.5</v>
      </c>
      <c r="BM6" s="381">
        <f t="shared" ref="BM6:BM69" si="44">IF(AW6=0,0,$BM$4/AW6)</f>
        <v>0.5</v>
      </c>
      <c r="BN6" s="381">
        <f t="shared" ref="BN6:BN69" si="45">IF(AX6=0,0,$BN$4/AX6)</f>
        <v>0.75</v>
      </c>
      <c r="BO6" s="381">
        <f t="shared" ref="BO6:BO69" si="46">IF(AY6=0,0,$BO$4/AY6)</f>
        <v>3</v>
      </c>
      <c r="BP6" s="381">
        <f t="shared" ref="BP6:BP69" si="47">IF(AZ6=0,0,$BP$4/AZ6)</f>
        <v>3</v>
      </c>
      <c r="BQ6" s="381">
        <f t="shared" ref="BQ6:BQ69" si="48">IF(BA6=0,0,$BQ$4/BA6)</f>
        <v>0.75</v>
      </c>
      <c r="BR6" s="381">
        <f t="shared" ref="BR6:BR69" si="49">IF(BB6=0,0,$BR$4/BB6)</f>
        <v>0.75</v>
      </c>
      <c r="BS6" s="381">
        <f t="shared" ref="BS6:BS69" si="50">IF(BC6=0,0,$BS$4/BC6)</f>
        <v>0.75</v>
      </c>
      <c r="BT6" s="381">
        <f t="shared" ref="BT6:BT69" si="51">IF(BD6=0,0,$BT$4/BD6)</f>
        <v>3</v>
      </c>
      <c r="BU6" s="381">
        <f t="shared" ref="BU6:BU69" si="52">SUM(BE6,BF6,BG6,BH6,BI6,BK6,BL6,BM6,BN6,BO6,BP6,BQ6,BR6,BS6,BT6)</f>
        <v>26.5</v>
      </c>
      <c r="BV6" s="266"/>
    </row>
    <row r="7" spans="1:74" ht="18.75">
      <c r="A7" s="217" t="str">
        <f>Compute1!A7</f>
        <v>5.1.a</v>
      </c>
      <c r="B7" s="217">
        <f>'2_Maturité'!B7</f>
        <v>0</v>
      </c>
      <c r="C7" s="217" t="str">
        <f>'2_Maturité'!G7</f>
        <v>GOUV</v>
      </c>
      <c r="D7" s="207">
        <f>'2_Maturité'!H7</f>
        <v>0</v>
      </c>
      <c r="E7" s="207">
        <f>'2_Maturité'!I7</f>
        <v>0</v>
      </c>
      <c r="F7" s="218" t="str">
        <f t="shared" ref="F7:F12" si="53">LEFT(E7,1)</f>
        <v>0</v>
      </c>
      <c r="G7" s="204">
        <v>0</v>
      </c>
      <c r="H7" s="204">
        <v>0</v>
      </c>
      <c r="I7" s="204">
        <v>0</v>
      </c>
      <c r="J7" s="204">
        <v>0</v>
      </c>
      <c r="K7" s="204">
        <v>0</v>
      </c>
      <c r="L7" s="204">
        <v>0</v>
      </c>
      <c r="M7" s="204">
        <v>0</v>
      </c>
      <c r="N7" s="204">
        <v>0</v>
      </c>
      <c r="O7" s="204">
        <v>0</v>
      </c>
      <c r="P7" s="204">
        <v>0</v>
      </c>
      <c r="Q7" s="204">
        <v>0</v>
      </c>
      <c r="R7" s="204">
        <v>0</v>
      </c>
      <c r="S7" s="204">
        <v>0</v>
      </c>
      <c r="T7" s="204">
        <v>0</v>
      </c>
      <c r="U7" s="204">
        <v>0</v>
      </c>
      <c r="V7" s="323">
        <v>0</v>
      </c>
      <c r="W7" s="327">
        <f t="shared" si="2"/>
        <v>0</v>
      </c>
      <c r="X7" s="548">
        <f t="shared" si="3"/>
        <v>0</v>
      </c>
      <c r="Y7" s="548">
        <f t="shared" si="4"/>
        <v>0</v>
      </c>
      <c r="Z7" s="548">
        <f t="shared" si="5"/>
        <v>0</v>
      </c>
      <c r="AA7" s="548">
        <f t="shared" si="6"/>
        <v>0</v>
      </c>
      <c r="AB7" s="548">
        <f t="shared" si="7"/>
        <v>0</v>
      </c>
      <c r="AC7" s="548">
        <f t="shared" si="8"/>
        <v>0</v>
      </c>
      <c r="AD7" s="548">
        <f t="shared" si="9"/>
        <v>0</v>
      </c>
      <c r="AE7" s="548">
        <f t="shared" si="10"/>
        <v>0</v>
      </c>
      <c r="AF7" s="548">
        <f t="shared" si="11"/>
        <v>0</v>
      </c>
      <c r="AG7" s="548">
        <f t="shared" si="12"/>
        <v>0</v>
      </c>
      <c r="AH7" s="548">
        <f t="shared" si="13"/>
        <v>0</v>
      </c>
      <c r="AI7" s="548">
        <f t="shared" si="14"/>
        <v>0</v>
      </c>
      <c r="AJ7" s="548">
        <f t="shared" si="15"/>
        <v>0</v>
      </c>
      <c r="AK7" s="548">
        <f t="shared" si="16"/>
        <v>0</v>
      </c>
      <c r="AL7" s="548">
        <f t="shared" si="17"/>
        <v>0</v>
      </c>
      <c r="AM7" s="548">
        <f t="shared" si="18"/>
        <v>0</v>
      </c>
      <c r="AN7" s="450">
        <f t="shared" si="19"/>
        <v>0</v>
      </c>
      <c r="AO7" s="324">
        <f t="shared" si="20"/>
        <v>0</v>
      </c>
      <c r="AP7" s="324">
        <f t="shared" si="21"/>
        <v>0</v>
      </c>
      <c r="AQ7" s="324">
        <f t="shared" si="22"/>
        <v>0</v>
      </c>
      <c r="AR7" s="324">
        <f t="shared" si="23"/>
        <v>0</v>
      </c>
      <c r="AS7" s="324">
        <f t="shared" si="24"/>
        <v>0</v>
      </c>
      <c r="AT7" s="324">
        <f t="shared" si="25"/>
        <v>0</v>
      </c>
      <c r="AU7" s="324">
        <f t="shared" si="26"/>
        <v>0</v>
      </c>
      <c r="AV7" s="324">
        <f t="shared" si="27"/>
        <v>0</v>
      </c>
      <c r="AW7" s="324">
        <f t="shared" si="28"/>
        <v>0</v>
      </c>
      <c r="AX7" s="324">
        <f t="shared" si="29"/>
        <v>0</v>
      </c>
      <c r="AY7" s="324">
        <f t="shared" si="30"/>
        <v>0</v>
      </c>
      <c r="AZ7" s="324">
        <f t="shared" si="31"/>
        <v>0</v>
      </c>
      <c r="BA7" s="324">
        <f t="shared" si="32"/>
        <v>0</v>
      </c>
      <c r="BB7" s="324">
        <f t="shared" si="33"/>
        <v>0</v>
      </c>
      <c r="BC7" s="324">
        <f t="shared" si="34"/>
        <v>0</v>
      </c>
      <c r="BD7" s="324">
        <f t="shared" si="35"/>
        <v>0</v>
      </c>
      <c r="BE7" s="381">
        <f t="shared" si="36"/>
        <v>0</v>
      </c>
      <c r="BF7" s="381">
        <f t="shared" si="37"/>
        <v>0</v>
      </c>
      <c r="BG7" s="381">
        <f t="shared" si="38"/>
        <v>0</v>
      </c>
      <c r="BH7" s="381">
        <f t="shared" si="39"/>
        <v>0</v>
      </c>
      <c r="BI7" s="381">
        <f t="shared" si="40"/>
        <v>0</v>
      </c>
      <c r="BJ7" s="381">
        <f t="shared" si="41"/>
        <v>0</v>
      </c>
      <c r="BK7" s="381">
        <f t="shared" si="42"/>
        <v>0</v>
      </c>
      <c r="BL7" s="381">
        <f t="shared" si="43"/>
        <v>0</v>
      </c>
      <c r="BM7" s="381">
        <f t="shared" si="44"/>
        <v>0</v>
      </c>
      <c r="BN7" s="381">
        <f t="shared" si="45"/>
        <v>0</v>
      </c>
      <c r="BO7" s="381">
        <f t="shared" si="46"/>
        <v>0</v>
      </c>
      <c r="BP7" s="381">
        <f t="shared" si="47"/>
        <v>0</v>
      </c>
      <c r="BQ7" s="381">
        <f t="shared" si="48"/>
        <v>0</v>
      </c>
      <c r="BR7" s="381">
        <f t="shared" si="49"/>
        <v>0</v>
      </c>
      <c r="BS7" s="381">
        <f t="shared" si="50"/>
        <v>0</v>
      </c>
      <c r="BT7" s="381">
        <f t="shared" si="51"/>
        <v>0</v>
      </c>
      <c r="BU7" s="381">
        <f t="shared" si="52"/>
        <v>0</v>
      </c>
    </row>
    <row r="8" spans="1:74" ht="18.75">
      <c r="A8" s="217" t="str">
        <f>Compute1!A8</f>
        <v>5.1.b</v>
      </c>
      <c r="B8" s="217">
        <f>'2_Maturité'!B8</f>
        <v>0</v>
      </c>
      <c r="C8" s="217" t="str">
        <f>'2_Maturité'!G8</f>
        <v>GOUV</v>
      </c>
      <c r="D8" s="207">
        <f>'2_Maturité'!H8</f>
        <v>0</v>
      </c>
      <c r="E8" s="207">
        <f>'2_Maturité'!I8</f>
        <v>0</v>
      </c>
      <c r="F8" s="218" t="str">
        <f t="shared" si="53"/>
        <v>0</v>
      </c>
      <c r="G8" s="204">
        <v>0</v>
      </c>
      <c r="H8" s="204">
        <v>0</v>
      </c>
      <c r="I8" s="204">
        <v>0</v>
      </c>
      <c r="J8" s="204">
        <v>0</v>
      </c>
      <c r="K8" s="204">
        <v>0</v>
      </c>
      <c r="L8" s="204">
        <v>0</v>
      </c>
      <c r="M8" s="204">
        <v>0</v>
      </c>
      <c r="N8" s="204">
        <v>0</v>
      </c>
      <c r="O8" s="204">
        <v>0</v>
      </c>
      <c r="P8" s="204">
        <v>0</v>
      </c>
      <c r="Q8" s="204">
        <v>0</v>
      </c>
      <c r="R8" s="204">
        <v>0</v>
      </c>
      <c r="S8" s="204">
        <v>0</v>
      </c>
      <c r="T8" s="204">
        <v>0</v>
      </c>
      <c r="U8" s="204">
        <v>0</v>
      </c>
      <c r="V8" s="323">
        <v>0</v>
      </c>
      <c r="W8" s="327">
        <f t="shared" si="2"/>
        <v>0</v>
      </c>
      <c r="X8" s="548">
        <f t="shared" si="3"/>
        <v>0</v>
      </c>
      <c r="Y8" s="548">
        <f t="shared" si="4"/>
        <v>0</v>
      </c>
      <c r="Z8" s="548">
        <f t="shared" si="5"/>
        <v>0</v>
      </c>
      <c r="AA8" s="548">
        <f t="shared" si="6"/>
        <v>0</v>
      </c>
      <c r="AB8" s="548">
        <f t="shared" si="7"/>
        <v>0</v>
      </c>
      <c r="AC8" s="548">
        <f t="shared" si="8"/>
        <v>0</v>
      </c>
      <c r="AD8" s="548">
        <f t="shared" si="9"/>
        <v>0</v>
      </c>
      <c r="AE8" s="548">
        <f t="shared" si="10"/>
        <v>0</v>
      </c>
      <c r="AF8" s="548">
        <f t="shared" si="11"/>
        <v>0</v>
      </c>
      <c r="AG8" s="548">
        <f t="shared" si="12"/>
        <v>0</v>
      </c>
      <c r="AH8" s="548">
        <f t="shared" si="13"/>
        <v>0</v>
      </c>
      <c r="AI8" s="548">
        <f t="shared" si="14"/>
        <v>0</v>
      </c>
      <c r="AJ8" s="548">
        <f t="shared" si="15"/>
        <v>0</v>
      </c>
      <c r="AK8" s="548">
        <f t="shared" si="16"/>
        <v>0</v>
      </c>
      <c r="AL8" s="548">
        <f t="shared" si="17"/>
        <v>0</v>
      </c>
      <c r="AM8" s="548">
        <f t="shared" si="18"/>
        <v>0</v>
      </c>
      <c r="AN8" s="450">
        <f t="shared" si="19"/>
        <v>0</v>
      </c>
      <c r="AO8" s="324">
        <f t="shared" si="20"/>
        <v>0</v>
      </c>
      <c r="AP8" s="324">
        <f t="shared" si="21"/>
        <v>0</v>
      </c>
      <c r="AQ8" s="324">
        <f t="shared" si="22"/>
        <v>0</v>
      </c>
      <c r="AR8" s="324">
        <f t="shared" si="23"/>
        <v>0</v>
      </c>
      <c r="AS8" s="324">
        <f t="shared" si="24"/>
        <v>0</v>
      </c>
      <c r="AT8" s="324">
        <f t="shared" si="25"/>
        <v>0</v>
      </c>
      <c r="AU8" s="324">
        <f t="shared" si="26"/>
        <v>0</v>
      </c>
      <c r="AV8" s="324">
        <f t="shared" si="27"/>
        <v>0</v>
      </c>
      <c r="AW8" s="324">
        <f t="shared" si="28"/>
        <v>0</v>
      </c>
      <c r="AX8" s="324">
        <f t="shared" si="29"/>
        <v>0</v>
      </c>
      <c r="AY8" s="324">
        <f t="shared" si="30"/>
        <v>0</v>
      </c>
      <c r="AZ8" s="324">
        <f t="shared" si="31"/>
        <v>0</v>
      </c>
      <c r="BA8" s="324">
        <f t="shared" si="32"/>
        <v>0</v>
      </c>
      <c r="BB8" s="324">
        <f t="shared" si="33"/>
        <v>0</v>
      </c>
      <c r="BC8" s="324">
        <f t="shared" si="34"/>
        <v>0</v>
      </c>
      <c r="BD8" s="324">
        <f t="shared" si="35"/>
        <v>0</v>
      </c>
      <c r="BE8" s="381">
        <f t="shared" si="36"/>
        <v>0</v>
      </c>
      <c r="BF8" s="381">
        <f t="shared" si="37"/>
        <v>0</v>
      </c>
      <c r="BG8" s="381">
        <f t="shared" si="38"/>
        <v>0</v>
      </c>
      <c r="BH8" s="381">
        <f t="shared" si="39"/>
        <v>0</v>
      </c>
      <c r="BI8" s="381">
        <f t="shared" si="40"/>
        <v>0</v>
      </c>
      <c r="BJ8" s="381">
        <f t="shared" si="41"/>
        <v>0</v>
      </c>
      <c r="BK8" s="381">
        <f t="shared" si="42"/>
        <v>0</v>
      </c>
      <c r="BL8" s="381">
        <f t="shared" si="43"/>
        <v>0</v>
      </c>
      <c r="BM8" s="381">
        <f t="shared" si="44"/>
        <v>0</v>
      </c>
      <c r="BN8" s="381">
        <f t="shared" si="45"/>
        <v>0</v>
      </c>
      <c r="BO8" s="381">
        <f t="shared" si="46"/>
        <v>0</v>
      </c>
      <c r="BP8" s="381">
        <f t="shared" si="47"/>
        <v>0</v>
      </c>
      <c r="BQ8" s="381">
        <f t="shared" si="48"/>
        <v>0</v>
      </c>
      <c r="BR8" s="381">
        <f t="shared" si="49"/>
        <v>0</v>
      </c>
      <c r="BS8" s="381">
        <f t="shared" si="50"/>
        <v>0</v>
      </c>
      <c r="BT8" s="381">
        <f t="shared" si="51"/>
        <v>0</v>
      </c>
      <c r="BU8" s="381">
        <f t="shared" si="52"/>
        <v>0</v>
      </c>
    </row>
    <row r="9" spans="1:74" ht="18.75">
      <c r="A9" s="217" t="str">
        <f>Compute1!A9</f>
        <v>5.1.c</v>
      </c>
      <c r="B9" s="217">
        <f>'2_Maturité'!B9</f>
        <v>0</v>
      </c>
      <c r="C9" s="217" t="str">
        <f>'2_Maturité'!G9</f>
        <v>GOUV</v>
      </c>
      <c r="D9" s="207">
        <f>'2_Maturité'!H9</f>
        <v>0</v>
      </c>
      <c r="E9" s="207">
        <f>'2_Maturité'!I9</f>
        <v>0</v>
      </c>
      <c r="F9" s="218" t="str">
        <f t="shared" si="53"/>
        <v>0</v>
      </c>
      <c r="G9" s="204">
        <v>0</v>
      </c>
      <c r="H9" s="204">
        <v>0</v>
      </c>
      <c r="I9" s="204">
        <v>0</v>
      </c>
      <c r="J9" s="204">
        <v>0</v>
      </c>
      <c r="K9" s="204">
        <v>0</v>
      </c>
      <c r="L9" s="204">
        <v>0</v>
      </c>
      <c r="M9" s="204">
        <v>0</v>
      </c>
      <c r="N9" s="204">
        <v>0</v>
      </c>
      <c r="O9" s="204">
        <v>0</v>
      </c>
      <c r="P9" s="204">
        <v>0</v>
      </c>
      <c r="Q9" s="204">
        <v>0</v>
      </c>
      <c r="R9" s="204">
        <v>0</v>
      </c>
      <c r="S9" s="204">
        <v>0</v>
      </c>
      <c r="T9" s="204">
        <v>0</v>
      </c>
      <c r="U9" s="204">
        <v>0</v>
      </c>
      <c r="V9" s="323">
        <v>0</v>
      </c>
      <c r="W9" s="327">
        <f t="shared" si="2"/>
        <v>0</v>
      </c>
      <c r="X9" s="548">
        <f t="shared" si="3"/>
        <v>0</v>
      </c>
      <c r="Y9" s="548">
        <f t="shared" si="4"/>
        <v>0</v>
      </c>
      <c r="Z9" s="548">
        <f t="shared" si="5"/>
        <v>0</v>
      </c>
      <c r="AA9" s="548">
        <f t="shared" si="6"/>
        <v>0</v>
      </c>
      <c r="AB9" s="548">
        <f t="shared" si="7"/>
        <v>0</v>
      </c>
      <c r="AC9" s="548">
        <f t="shared" si="8"/>
        <v>0</v>
      </c>
      <c r="AD9" s="548">
        <f t="shared" si="9"/>
        <v>0</v>
      </c>
      <c r="AE9" s="548">
        <f t="shared" si="10"/>
        <v>0</v>
      </c>
      <c r="AF9" s="548">
        <f t="shared" si="11"/>
        <v>0</v>
      </c>
      <c r="AG9" s="548">
        <f t="shared" si="12"/>
        <v>0</v>
      </c>
      <c r="AH9" s="548">
        <f t="shared" si="13"/>
        <v>0</v>
      </c>
      <c r="AI9" s="548">
        <f t="shared" si="14"/>
        <v>0</v>
      </c>
      <c r="AJ9" s="548">
        <f t="shared" si="15"/>
        <v>0</v>
      </c>
      <c r="AK9" s="548">
        <f t="shared" si="16"/>
        <v>0</v>
      </c>
      <c r="AL9" s="548">
        <f t="shared" si="17"/>
        <v>0</v>
      </c>
      <c r="AM9" s="548">
        <f t="shared" si="18"/>
        <v>0</v>
      </c>
      <c r="AN9" s="450">
        <f t="shared" si="19"/>
        <v>0</v>
      </c>
      <c r="AO9" s="324">
        <f t="shared" si="20"/>
        <v>0</v>
      </c>
      <c r="AP9" s="324">
        <f t="shared" si="21"/>
        <v>0</v>
      </c>
      <c r="AQ9" s="324">
        <f t="shared" si="22"/>
        <v>0</v>
      </c>
      <c r="AR9" s="324">
        <f t="shared" si="23"/>
        <v>0</v>
      </c>
      <c r="AS9" s="324">
        <f t="shared" si="24"/>
        <v>0</v>
      </c>
      <c r="AT9" s="324">
        <f t="shared" si="25"/>
        <v>0</v>
      </c>
      <c r="AU9" s="324">
        <f t="shared" si="26"/>
        <v>0</v>
      </c>
      <c r="AV9" s="324">
        <f t="shared" si="27"/>
        <v>0</v>
      </c>
      <c r="AW9" s="324">
        <f t="shared" si="28"/>
        <v>0</v>
      </c>
      <c r="AX9" s="324">
        <f t="shared" si="29"/>
        <v>0</v>
      </c>
      <c r="AY9" s="324">
        <f t="shared" si="30"/>
        <v>0</v>
      </c>
      <c r="AZ9" s="324">
        <f t="shared" si="31"/>
        <v>0</v>
      </c>
      <c r="BA9" s="324">
        <f t="shared" si="32"/>
        <v>0</v>
      </c>
      <c r="BB9" s="324">
        <f t="shared" si="33"/>
        <v>0</v>
      </c>
      <c r="BC9" s="324">
        <f t="shared" si="34"/>
        <v>0</v>
      </c>
      <c r="BD9" s="324">
        <f t="shared" si="35"/>
        <v>0</v>
      </c>
      <c r="BE9" s="381">
        <f t="shared" si="36"/>
        <v>0</v>
      </c>
      <c r="BF9" s="381">
        <f t="shared" si="37"/>
        <v>0</v>
      </c>
      <c r="BG9" s="381">
        <f t="shared" si="38"/>
        <v>0</v>
      </c>
      <c r="BH9" s="381">
        <f t="shared" si="39"/>
        <v>0</v>
      </c>
      <c r="BI9" s="381">
        <f t="shared" si="40"/>
        <v>0</v>
      </c>
      <c r="BJ9" s="381">
        <f t="shared" si="41"/>
        <v>0</v>
      </c>
      <c r="BK9" s="381">
        <f t="shared" si="42"/>
        <v>0</v>
      </c>
      <c r="BL9" s="381">
        <f t="shared" si="43"/>
        <v>0</v>
      </c>
      <c r="BM9" s="381">
        <f t="shared" si="44"/>
        <v>0</v>
      </c>
      <c r="BN9" s="381">
        <f t="shared" si="45"/>
        <v>0</v>
      </c>
      <c r="BO9" s="381">
        <f t="shared" si="46"/>
        <v>0</v>
      </c>
      <c r="BP9" s="381">
        <f t="shared" si="47"/>
        <v>0</v>
      </c>
      <c r="BQ9" s="381">
        <f t="shared" si="48"/>
        <v>0</v>
      </c>
      <c r="BR9" s="381">
        <f t="shared" si="49"/>
        <v>0</v>
      </c>
      <c r="BS9" s="381">
        <f t="shared" si="50"/>
        <v>0</v>
      </c>
      <c r="BT9" s="381">
        <f t="shared" si="51"/>
        <v>0</v>
      </c>
      <c r="BU9" s="381">
        <f t="shared" si="52"/>
        <v>0</v>
      </c>
    </row>
    <row r="10" spans="1:74" ht="18.75">
      <c r="A10" s="217" t="str">
        <f>Compute1!A10</f>
        <v>5.1.d</v>
      </c>
      <c r="B10" s="217">
        <f>'2_Maturité'!B10</f>
        <v>0</v>
      </c>
      <c r="C10" s="217" t="str">
        <f>'2_Maturité'!G10</f>
        <v>GOUV</v>
      </c>
      <c r="D10" s="207">
        <f>'2_Maturité'!H10</f>
        <v>0</v>
      </c>
      <c r="E10" s="207">
        <f>'2_Maturité'!I10</f>
        <v>0</v>
      </c>
      <c r="F10" s="218" t="str">
        <f t="shared" si="53"/>
        <v>0</v>
      </c>
      <c r="G10" s="204">
        <v>0</v>
      </c>
      <c r="H10" s="204">
        <v>0</v>
      </c>
      <c r="I10" s="204">
        <v>0</v>
      </c>
      <c r="J10" s="204">
        <v>0</v>
      </c>
      <c r="K10" s="204">
        <v>0</v>
      </c>
      <c r="L10" s="204">
        <v>0</v>
      </c>
      <c r="M10" s="204">
        <v>0</v>
      </c>
      <c r="N10" s="204">
        <v>0</v>
      </c>
      <c r="O10" s="204">
        <v>0</v>
      </c>
      <c r="P10" s="204">
        <v>0</v>
      </c>
      <c r="Q10" s="204">
        <v>0</v>
      </c>
      <c r="R10" s="204">
        <v>0</v>
      </c>
      <c r="S10" s="204">
        <v>0</v>
      </c>
      <c r="T10" s="204">
        <v>0</v>
      </c>
      <c r="U10" s="204">
        <v>0</v>
      </c>
      <c r="V10" s="323">
        <v>0</v>
      </c>
      <c r="W10" s="327">
        <f t="shared" si="2"/>
        <v>0</v>
      </c>
      <c r="X10" s="548">
        <f t="shared" si="3"/>
        <v>0</v>
      </c>
      <c r="Y10" s="548">
        <f t="shared" si="4"/>
        <v>0</v>
      </c>
      <c r="Z10" s="548">
        <f t="shared" si="5"/>
        <v>0</v>
      </c>
      <c r="AA10" s="548">
        <f t="shared" si="6"/>
        <v>0</v>
      </c>
      <c r="AB10" s="548">
        <f t="shared" si="7"/>
        <v>0</v>
      </c>
      <c r="AC10" s="548">
        <f t="shared" si="8"/>
        <v>0</v>
      </c>
      <c r="AD10" s="548">
        <f t="shared" si="9"/>
        <v>0</v>
      </c>
      <c r="AE10" s="548">
        <f t="shared" si="10"/>
        <v>0</v>
      </c>
      <c r="AF10" s="548">
        <f t="shared" si="11"/>
        <v>0</v>
      </c>
      <c r="AG10" s="548">
        <f t="shared" si="12"/>
        <v>0</v>
      </c>
      <c r="AH10" s="548">
        <f t="shared" si="13"/>
        <v>0</v>
      </c>
      <c r="AI10" s="548">
        <f t="shared" si="14"/>
        <v>0</v>
      </c>
      <c r="AJ10" s="548">
        <f t="shared" si="15"/>
        <v>0</v>
      </c>
      <c r="AK10" s="548">
        <f t="shared" si="16"/>
        <v>0</v>
      </c>
      <c r="AL10" s="548">
        <f t="shared" si="17"/>
        <v>0</v>
      </c>
      <c r="AM10" s="548">
        <f t="shared" si="18"/>
        <v>0</v>
      </c>
      <c r="AN10" s="450">
        <f t="shared" si="19"/>
        <v>0</v>
      </c>
      <c r="AO10" s="324">
        <f t="shared" si="20"/>
        <v>0</v>
      </c>
      <c r="AP10" s="324">
        <f t="shared" si="21"/>
        <v>0</v>
      </c>
      <c r="AQ10" s="324">
        <f t="shared" si="22"/>
        <v>0</v>
      </c>
      <c r="AR10" s="324">
        <f t="shared" si="23"/>
        <v>0</v>
      </c>
      <c r="AS10" s="324">
        <f t="shared" si="24"/>
        <v>0</v>
      </c>
      <c r="AT10" s="324">
        <f t="shared" si="25"/>
        <v>0</v>
      </c>
      <c r="AU10" s="324">
        <f t="shared" si="26"/>
        <v>0</v>
      </c>
      <c r="AV10" s="324">
        <f t="shared" si="27"/>
        <v>0</v>
      </c>
      <c r="AW10" s="324">
        <f t="shared" si="28"/>
        <v>0</v>
      </c>
      <c r="AX10" s="324">
        <f t="shared" si="29"/>
        <v>0</v>
      </c>
      <c r="AY10" s="324">
        <f t="shared" si="30"/>
        <v>0</v>
      </c>
      <c r="AZ10" s="324">
        <f t="shared" si="31"/>
        <v>0</v>
      </c>
      <c r="BA10" s="324">
        <f t="shared" si="32"/>
        <v>0</v>
      </c>
      <c r="BB10" s="324">
        <f t="shared" si="33"/>
        <v>0</v>
      </c>
      <c r="BC10" s="324">
        <f t="shared" si="34"/>
        <v>0</v>
      </c>
      <c r="BD10" s="324">
        <f t="shared" si="35"/>
        <v>0</v>
      </c>
      <c r="BE10" s="381">
        <f t="shared" si="36"/>
        <v>0</v>
      </c>
      <c r="BF10" s="381">
        <f t="shared" si="37"/>
        <v>0</v>
      </c>
      <c r="BG10" s="381">
        <f t="shared" si="38"/>
        <v>0</v>
      </c>
      <c r="BH10" s="381">
        <f t="shared" si="39"/>
        <v>0</v>
      </c>
      <c r="BI10" s="381">
        <f t="shared" si="40"/>
        <v>0</v>
      </c>
      <c r="BJ10" s="381">
        <f t="shared" si="41"/>
        <v>0</v>
      </c>
      <c r="BK10" s="381">
        <f t="shared" si="42"/>
        <v>0</v>
      </c>
      <c r="BL10" s="381">
        <f t="shared" si="43"/>
        <v>0</v>
      </c>
      <c r="BM10" s="381">
        <f t="shared" si="44"/>
        <v>0</v>
      </c>
      <c r="BN10" s="381">
        <f t="shared" si="45"/>
        <v>0</v>
      </c>
      <c r="BO10" s="381">
        <f t="shared" si="46"/>
        <v>0</v>
      </c>
      <c r="BP10" s="381">
        <f t="shared" si="47"/>
        <v>0</v>
      </c>
      <c r="BQ10" s="381">
        <f t="shared" si="48"/>
        <v>0</v>
      </c>
      <c r="BR10" s="381">
        <f t="shared" si="49"/>
        <v>0</v>
      </c>
      <c r="BS10" s="381">
        <f t="shared" si="50"/>
        <v>0</v>
      </c>
      <c r="BT10" s="381">
        <f t="shared" si="51"/>
        <v>0</v>
      </c>
      <c r="BU10" s="381">
        <f t="shared" si="52"/>
        <v>0</v>
      </c>
    </row>
    <row r="11" spans="1:74" ht="18.75">
      <c r="A11" s="217">
        <f>Compute1!A11</f>
        <v>6</v>
      </c>
      <c r="B11" s="217" t="str">
        <f>'2_Maturité'!B11</f>
        <v>ORGANISATION DE LA SECURITE DE L'INFORMATION</v>
      </c>
      <c r="C11" s="217">
        <f>'2_Maturité'!G11</f>
        <v>0</v>
      </c>
      <c r="D11" s="207">
        <f>'2_Maturité'!H11</f>
        <v>0</v>
      </c>
      <c r="E11" s="207">
        <f>'2_Maturité'!I11</f>
        <v>0</v>
      </c>
      <c r="F11" s="218" t="str">
        <f t="shared" si="53"/>
        <v>0</v>
      </c>
      <c r="G11" s="204">
        <v>0</v>
      </c>
      <c r="H11" s="204">
        <v>0</v>
      </c>
      <c r="I11" s="204">
        <v>0</v>
      </c>
      <c r="J11" s="204">
        <v>0</v>
      </c>
      <c r="K11" s="204">
        <v>0</v>
      </c>
      <c r="L11" s="204">
        <v>0</v>
      </c>
      <c r="M11" s="204">
        <v>0</v>
      </c>
      <c r="N11" s="204">
        <v>0</v>
      </c>
      <c r="O11" s="204">
        <v>0</v>
      </c>
      <c r="P11" s="204">
        <v>0</v>
      </c>
      <c r="Q11" s="204">
        <v>0</v>
      </c>
      <c r="R11" s="204">
        <v>0</v>
      </c>
      <c r="S11" s="204">
        <v>0</v>
      </c>
      <c r="T11" s="204">
        <v>0</v>
      </c>
      <c r="U11" s="204">
        <v>0</v>
      </c>
      <c r="V11" s="323">
        <v>0</v>
      </c>
      <c r="W11" s="327">
        <f t="shared" si="2"/>
        <v>0</v>
      </c>
      <c r="X11" s="548">
        <f t="shared" si="3"/>
        <v>0</v>
      </c>
      <c r="Y11" s="548">
        <f t="shared" si="4"/>
        <v>0</v>
      </c>
      <c r="Z11" s="548">
        <f t="shared" si="5"/>
        <v>0</v>
      </c>
      <c r="AA11" s="548">
        <f t="shared" si="6"/>
        <v>0</v>
      </c>
      <c r="AB11" s="548">
        <f t="shared" si="7"/>
        <v>0</v>
      </c>
      <c r="AC11" s="548">
        <f t="shared" si="8"/>
        <v>0</v>
      </c>
      <c r="AD11" s="548">
        <f t="shared" si="9"/>
        <v>0</v>
      </c>
      <c r="AE11" s="548">
        <f t="shared" si="10"/>
        <v>0</v>
      </c>
      <c r="AF11" s="548">
        <f t="shared" si="11"/>
        <v>0</v>
      </c>
      <c r="AG11" s="548">
        <f t="shared" si="12"/>
        <v>0</v>
      </c>
      <c r="AH11" s="548">
        <f t="shared" si="13"/>
        <v>0</v>
      </c>
      <c r="AI11" s="548">
        <f t="shared" si="14"/>
        <v>0</v>
      </c>
      <c r="AJ11" s="548">
        <f t="shared" si="15"/>
        <v>0</v>
      </c>
      <c r="AK11" s="548">
        <f t="shared" si="16"/>
        <v>0</v>
      </c>
      <c r="AL11" s="548">
        <f t="shared" si="17"/>
        <v>0</v>
      </c>
      <c r="AM11" s="548">
        <f t="shared" si="18"/>
        <v>0</v>
      </c>
      <c r="AN11" s="450">
        <f t="shared" si="19"/>
        <v>0</v>
      </c>
      <c r="AO11" s="324">
        <f t="shared" si="20"/>
        <v>0</v>
      </c>
      <c r="AP11" s="324">
        <f t="shared" si="21"/>
        <v>0</v>
      </c>
      <c r="AQ11" s="324">
        <f t="shared" si="22"/>
        <v>0</v>
      </c>
      <c r="AR11" s="324">
        <f t="shared" si="23"/>
        <v>0</v>
      </c>
      <c r="AS11" s="324">
        <f t="shared" si="24"/>
        <v>0</v>
      </c>
      <c r="AT11" s="324">
        <f t="shared" si="25"/>
        <v>0</v>
      </c>
      <c r="AU11" s="324">
        <f t="shared" si="26"/>
        <v>0</v>
      </c>
      <c r="AV11" s="324">
        <f t="shared" si="27"/>
        <v>0</v>
      </c>
      <c r="AW11" s="324">
        <f t="shared" si="28"/>
        <v>0</v>
      </c>
      <c r="AX11" s="324">
        <f t="shared" si="29"/>
        <v>0</v>
      </c>
      <c r="AY11" s="324">
        <f t="shared" si="30"/>
        <v>0</v>
      </c>
      <c r="AZ11" s="324">
        <f t="shared" si="31"/>
        <v>0</v>
      </c>
      <c r="BA11" s="324">
        <f t="shared" si="32"/>
        <v>0</v>
      </c>
      <c r="BB11" s="324">
        <f t="shared" si="33"/>
        <v>0</v>
      </c>
      <c r="BC11" s="324">
        <f t="shared" si="34"/>
        <v>0</v>
      </c>
      <c r="BD11" s="324">
        <f t="shared" si="35"/>
        <v>0</v>
      </c>
      <c r="BE11" s="381">
        <f t="shared" si="36"/>
        <v>0</v>
      </c>
      <c r="BF11" s="381">
        <f t="shared" si="37"/>
        <v>0</v>
      </c>
      <c r="BG11" s="381">
        <f t="shared" si="38"/>
        <v>0</v>
      </c>
      <c r="BH11" s="381">
        <f t="shared" si="39"/>
        <v>0</v>
      </c>
      <c r="BI11" s="381">
        <f t="shared" si="40"/>
        <v>0</v>
      </c>
      <c r="BJ11" s="381">
        <f t="shared" si="41"/>
        <v>0</v>
      </c>
      <c r="BK11" s="381">
        <f t="shared" si="42"/>
        <v>0</v>
      </c>
      <c r="BL11" s="381">
        <f t="shared" si="43"/>
        <v>0</v>
      </c>
      <c r="BM11" s="381">
        <f t="shared" si="44"/>
        <v>0</v>
      </c>
      <c r="BN11" s="381">
        <f t="shared" si="45"/>
        <v>0</v>
      </c>
      <c r="BO11" s="381">
        <f t="shared" si="46"/>
        <v>0</v>
      </c>
      <c r="BP11" s="381">
        <f t="shared" si="47"/>
        <v>0</v>
      </c>
      <c r="BQ11" s="381">
        <f t="shared" si="48"/>
        <v>0</v>
      </c>
      <c r="BR11" s="381">
        <f t="shared" si="49"/>
        <v>0</v>
      </c>
      <c r="BS11" s="381">
        <f t="shared" si="50"/>
        <v>0</v>
      </c>
      <c r="BT11" s="381">
        <f t="shared" si="51"/>
        <v>0</v>
      </c>
      <c r="BU11" s="381">
        <f t="shared" si="52"/>
        <v>0</v>
      </c>
    </row>
    <row r="12" spans="1:74" ht="18.75">
      <c r="A12" s="217" t="str">
        <f>Compute1!A12</f>
        <v>6.1</v>
      </c>
      <c r="B12" s="217" t="str">
        <f>'2_Maturité'!B12</f>
        <v>Organisation Interne</v>
      </c>
      <c r="C12" s="217">
        <f>'2_Maturité'!G12</f>
        <v>0</v>
      </c>
      <c r="D12" s="207">
        <f>'2_Maturité'!H12</f>
        <v>0</v>
      </c>
      <c r="E12" s="207">
        <f>'2_Maturité'!I12</f>
        <v>0</v>
      </c>
      <c r="F12" s="218" t="str">
        <f t="shared" si="53"/>
        <v>0</v>
      </c>
      <c r="G12" s="204">
        <v>0</v>
      </c>
      <c r="H12" s="204">
        <v>0</v>
      </c>
      <c r="I12" s="204">
        <v>0</v>
      </c>
      <c r="J12" s="204">
        <v>0</v>
      </c>
      <c r="K12" s="204">
        <v>0</v>
      </c>
      <c r="L12" s="204">
        <v>0</v>
      </c>
      <c r="M12" s="204">
        <v>0</v>
      </c>
      <c r="N12" s="204">
        <v>0</v>
      </c>
      <c r="O12" s="204">
        <v>0</v>
      </c>
      <c r="P12" s="204">
        <v>0</v>
      </c>
      <c r="Q12" s="204">
        <v>0</v>
      </c>
      <c r="R12" s="204">
        <v>0</v>
      </c>
      <c r="S12" s="204">
        <v>0</v>
      </c>
      <c r="T12" s="204">
        <v>0</v>
      </c>
      <c r="U12" s="204">
        <v>0</v>
      </c>
      <c r="V12" s="323">
        <v>0</v>
      </c>
      <c r="W12" s="327">
        <f t="shared" si="2"/>
        <v>0</v>
      </c>
      <c r="X12" s="548">
        <f t="shared" si="3"/>
        <v>0</v>
      </c>
      <c r="Y12" s="548">
        <f t="shared" si="4"/>
        <v>0</v>
      </c>
      <c r="Z12" s="548">
        <f t="shared" si="5"/>
        <v>0</v>
      </c>
      <c r="AA12" s="548">
        <f t="shared" si="6"/>
        <v>0</v>
      </c>
      <c r="AB12" s="548">
        <f t="shared" si="7"/>
        <v>0</v>
      </c>
      <c r="AC12" s="548">
        <f t="shared" si="8"/>
        <v>0</v>
      </c>
      <c r="AD12" s="548">
        <f t="shared" si="9"/>
        <v>0</v>
      </c>
      <c r="AE12" s="548">
        <f t="shared" si="10"/>
        <v>0</v>
      </c>
      <c r="AF12" s="548">
        <f t="shared" si="11"/>
        <v>0</v>
      </c>
      <c r="AG12" s="548">
        <f t="shared" si="12"/>
        <v>0</v>
      </c>
      <c r="AH12" s="548">
        <f t="shared" si="13"/>
        <v>0</v>
      </c>
      <c r="AI12" s="548">
        <f t="shared" si="14"/>
        <v>0</v>
      </c>
      <c r="AJ12" s="548">
        <f t="shared" si="15"/>
        <v>0</v>
      </c>
      <c r="AK12" s="548">
        <f t="shared" si="16"/>
        <v>0</v>
      </c>
      <c r="AL12" s="548">
        <f t="shared" si="17"/>
        <v>0</v>
      </c>
      <c r="AM12" s="548">
        <f t="shared" si="18"/>
        <v>0</v>
      </c>
      <c r="AN12" s="450">
        <f t="shared" si="19"/>
        <v>0</v>
      </c>
      <c r="AO12" s="324">
        <f t="shared" si="20"/>
        <v>0</v>
      </c>
      <c r="AP12" s="324">
        <f t="shared" si="21"/>
        <v>0</v>
      </c>
      <c r="AQ12" s="324">
        <f t="shared" si="22"/>
        <v>0</v>
      </c>
      <c r="AR12" s="324">
        <f t="shared" si="23"/>
        <v>0</v>
      </c>
      <c r="AS12" s="324">
        <f t="shared" si="24"/>
        <v>0</v>
      </c>
      <c r="AT12" s="324">
        <f t="shared" si="25"/>
        <v>0</v>
      </c>
      <c r="AU12" s="324">
        <f t="shared" si="26"/>
        <v>0</v>
      </c>
      <c r="AV12" s="324">
        <f t="shared" si="27"/>
        <v>0</v>
      </c>
      <c r="AW12" s="324">
        <f t="shared" si="28"/>
        <v>0</v>
      </c>
      <c r="AX12" s="324">
        <f t="shared" si="29"/>
        <v>0</v>
      </c>
      <c r="AY12" s="324">
        <f t="shared" si="30"/>
        <v>0</v>
      </c>
      <c r="AZ12" s="324">
        <f t="shared" si="31"/>
        <v>0</v>
      </c>
      <c r="BA12" s="324">
        <f t="shared" si="32"/>
        <v>0</v>
      </c>
      <c r="BB12" s="324">
        <f t="shared" si="33"/>
        <v>0</v>
      </c>
      <c r="BC12" s="324">
        <f t="shared" si="34"/>
        <v>0</v>
      </c>
      <c r="BD12" s="324">
        <f t="shared" si="35"/>
        <v>0</v>
      </c>
      <c r="BE12" s="381">
        <f t="shared" si="36"/>
        <v>0</v>
      </c>
      <c r="BF12" s="381">
        <f t="shared" si="37"/>
        <v>0</v>
      </c>
      <c r="BG12" s="381">
        <f t="shared" si="38"/>
        <v>0</v>
      </c>
      <c r="BH12" s="381">
        <f t="shared" si="39"/>
        <v>0</v>
      </c>
      <c r="BI12" s="381">
        <f t="shared" si="40"/>
        <v>0</v>
      </c>
      <c r="BJ12" s="381">
        <f t="shared" si="41"/>
        <v>0</v>
      </c>
      <c r="BK12" s="381">
        <f t="shared" si="42"/>
        <v>0</v>
      </c>
      <c r="BL12" s="381">
        <f t="shared" si="43"/>
        <v>0</v>
      </c>
      <c r="BM12" s="381">
        <f t="shared" si="44"/>
        <v>0</v>
      </c>
      <c r="BN12" s="381">
        <f t="shared" si="45"/>
        <v>0</v>
      </c>
      <c r="BO12" s="381">
        <f t="shared" si="46"/>
        <v>0</v>
      </c>
      <c r="BP12" s="381">
        <f t="shared" si="47"/>
        <v>0</v>
      </c>
      <c r="BQ12" s="381">
        <f t="shared" si="48"/>
        <v>0</v>
      </c>
      <c r="BR12" s="381">
        <f t="shared" si="49"/>
        <v>0</v>
      </c>
      <c r="BS12" s="381">
        <f t="shared" si="50"/>
        <v>0</v>
      </c>
      <c r="BT12" s="381">
        <f t="shared" si="51"/>
        <v>0</v>
      </c>
      <c r="BU12" s="381">
        <f t="shared" si="52"/>
        <v>0</v>
      </c>
    </row>
    <row r="13" spans="1:74" ht="18.75">
      <c r="A13" s="217" t="str">
        <f>Compute1!A13</f>
        <v>6.1.1</v>
      </c>
      <c r="B13" s="217" t="str">
        <f>'2_Maturité'!B13</f>
        <v>Organisation de la sécurité</v>
      </c>
      <c r="C13" s="217" t="str">
        <f>'2_Maturité'!G13</f>
        <v>ORGA</v>
      </c>
      <c r="D13" s="207">
        <f>'2_Maturité'!H13</f>
        <v>1</v>
      </c>
      <c r="E13" s="207" t="str">
        <f>'2_Maturité'!I13</f>
        <v>2: Reproductible</v>
      </c>
      <c r="F13" s="710">
        <f>(LEFT(E13,1)+1)</f>
        <v>3</v>
      </c>
      <c r="G13" s="204">
        <v>1</v>
      </c>
      <c r="H13" s="204">
        <v>1</v>
      </c>
      <c r="I13" s="204">
        <v>1</v>
      </c>
      <c r="J13" s="204">
        <v>1</v>
      </c>
      <c r="K13" s="204">
        <v>1</v>
      </c>
      <c r="L13" s="204">
        <v>1</v>
      </c>
      <c r="M13" s="204">
        <v>1</v>
      </c>
      <c r="N13" s="204">
        <v>1</v>
      </c>
      <c r="O13" s="204">
        <v>1</v>
      </c>
      <c r="P13" s="204">
        <v>1</v>
      </c>
      <c r="Q13" s="204">
        <v>1</v>
      </c>
      <c r="R13" s="204">
        <v>1</v>
      </c>
      <c r="S13" s="204">
        <v>1</v>
      </c>
      <c r="T13" s="204">
        <v>1</v>
      </c>
      <c r="U13" s="204">
        <v>1</v>
      </c>
      <c r="V13" s="323">
        <v>1</v>
      </c>
      <c r="W13" s="327">
        <f t="shared" si="2"/>
        <v>16</v>
      </c>
      <c r="X13" s="548">
        <f t="shared" si="3"/>
        <v>1</v>
      </c>
      <c r="Y13" s="548">
        <f t="shared" si="4"/>
        <v>1</v>
      </c>
      <c r="Z13" s="548">
        <f t="shared" si="5"/>
        <v>1</v>
      </c>
      <c r="AA13" s="548">
        <f t="shared" si="6"/>
        <v>1</v>
      </c>
      <c r="AB13" s="548">
        <f t="shared" si="7"/>
        <v>1</v>
      </c>
      <c r="AC13" s="548">
        <f t="shared" si="8"/>
        <v>1</v>
      </c>
      <c r="AD13" s="548">
        <f t="shared" si="9"/>
        <v>1</v>
      </c>
      <c r="AE13" s="548">
        <f t="shared" si="10"/>
        <v>1</v>
      </c>
      <c r="AF13" s="548">
        <f t="shared" si="11"/>
        <v>1</v>
      </c>
      <c r="AG13" s="548">
        <f t="shared" si="12"/>
        <v>1</v>
      </c>
      <c r="AH13" s="548">
        <f t="shared" si="13"/>
        <v>1</v>
      </c>
      <c r="AI13" s="548">
        <f t="shared" si="14"/>
        <v>1</v>
      </c>
      <c r="AJ13" s="548">
        <f t="shared" si="15"/>
        <v>1</v>
      </c>
      <c r="AK13" s="548">
        <f t="shared" si="16"/>
        <v>1</v>
      </c>
      <c r="AL13" s="548">
        <f t="shared" si="17"/>
        <v>1</v>
      </c>
      <c r="AM13" s="548">
        <f t="shared" si="18"/>
        <v>1</v>
      </c>
      <c r="AN13" s="450">
        <f t="shared" si="19"/>
        <v>16</v>
      </c>
      <c r="AO13" s="324">
        <f t="shared" si="20"/>
        <v>3</v>
      </c>
      <c r="AP13" s="324">
        <f t="shared" si="21"/>
        <v>3</v>
      </c>
      <c r="AQ13" s="324">
        <f t="shared" si="22"/>
        <v>3</v>
      </c>
      <c r="AR13" s="324">
        <f t="shared" si="23"/>
        <v>3</v>
      </c>
      <c r="AS13" s="324">
        <f t="shared" si="24"/>
        <v>3</v>
      </c>
      <c r="AT13" s="324">
        <f t="shared" si="25"/>
        <v>3</v>
      </c>
      <c r="AU13" s="324">
        <f t="shared" si="26"/>
        <v>3</v>
      </c>
      <c r="AV13" s="324">
        <f t="shared" si="27"/>
        <v>3</v>
      </c>
      <c r="AW13" s="324">
        <f t="shared" si="28"/>
        <v>3</v>
      </c>
      <c r="AX13" s="324">
        <f t="shared" si="29"/>
        <v>3</v>
      </c>
      <c r="AY13" s="324">
        <f t="shared" si="30"/>
        <v>3</v>
      </c>
      <c r="AZ13" s="324">
        <f t="shared" si="31"/>
        <v>3</v>
      </c>
      <c r="BA13" s="324">
        <f t="shared" si="32"/>
        <v>3</v>
      </c>
      <c r="BB13" s="324">
        <f t="shared" si="33"/>
        <v>3</v>
      </c>
      <c r="BC13" s="324">
        <f t="shared" si="34"/>
        <v>3</v>
      </c>
      <c r="BD13" s="324">
        <f t="shared" si="35"/>
        <v>3</v>
      </c>
      <c r="BE13" s="381">
        <f t="shared" si="36"/>
        <v>2.6666666666666665</v>
      </c>
      <c r="BF13" s="381">
        <f t="shared" si="37"/>
        <v>4</v>
      </c>
      <c r="BG13" s="381">
        <f t="shared" si="38"/>
        <v>3</v>
      </c>
      <c r="BH13" s="381">
        <f t="shared" si="39"/>
        <v>2.6666666666666665</v>
      </c>
      <c r="BI13" s="381">
        <f t="shared" si="40"/>
        <v>3</v>
      </c>
      <c r="BJ13" s="381">
        <f t="shared" si="41"/>
        <v>1</v>
      </c>
      <c r="BK13" s="381">
        <f t="shared" si="42"/>
        <v>2.6666666666666665</v>
      </c>
      <c r="BL13" s="381">
        <f t="shared" si="43"/>
        <v>0.66666666666666663</v>
      </c>
      <c r="BM13" s="381">
        <f t="shared" si="44"/>
        <v>0.66666666666666663</v>
      </c>
      <c r="BN13" s="381">
        <f t="shared" si="45"/>
        <v>1</v>
      </c>
      <c r="BO13" s="381">
        <f t="shared" si="46"/>
        <v>4</v>
      </c>
      <c r="BP13" s="381">
        <f t="shared" si="47"/>
        <v>4</v>
      </c>
      <c r="BQ13" s="381">
        <f t="shared" si="48"/>
        <v>1</v>
      </c>
      <c r="BR13" s="381">
        <f t="shared" si="49"/>
        <v>1</v>
      </c>
      <c r="BS13" s="381">
        <f t="shared" si="50"/>
        <v>1</v>
      </c>
      <c r="BT13" s="381">
        <f t="shared" si="51"/>
        <v>4</v>
      </c>
      <c r="BU13" s="381">
        <f t="shared" si="52"/>
        <v>35.333333333333336</v>
      </c>
      <c r="BV13" s="266"/>
    </row>
    <row r="14" spans="1:74" ht="18.75">
      <c r="A14" s="217" t="str">
        <f>Compute1!A14</f>
        <v>6.1.1.a</v>
      </c>
      <c r="B14" s="217">
        <f>'2_Maturité'!B14</f>
        <v>0</v>
      </c>
      <c r="C14" s="217" t="str">
        <f>'2_Maturité'!G14</f>
        <v>ORGA</v>
      </c>
      <c r="D14" s="207">
        <f>'2_Maturité'!H14</f>
        <v>0</v>
      </c>
      <c r="E14" s="207">
        <f>'2_Maturité'!I14</f>
        <v>0</v>
      </c>
      <c r="F14" s="218" t="str">
        <f t="shared" ref="F14:F21" si="54">LEFT(E14,1)</f>
        <v>0</v>
      </c>
      <c r="G14" s="204">
        <v>0</v>
      </c>
      <c r="H14" s="204">
        <v>0</v>
      </c>
      <c r="I14" s="204">
        <v>0</v>
      </c>
      <c r="J14" s="204">
        <v>0</v>
      </c>
      <c r="K14" s="204">
        <v>0</v>
      </c>
      <c r="L14" s="204">
        <v>0</v>
      </c>
      <c r="M14" s="204">
        <v>0</v>
      </c>
      <c r="N14" s="204">
        <v>0</v>
      </c>
      <c r="O14" s="204">
        <v>0</v>
      </c>
      <c r="P14" s="204">
        <v>0</v>
      </c>
      <c r="Q14" s="204">
        <v>0</v>
      </c>
      <c r="R14" s="204">
        <v>0</v>
      </c>
      <c r="S14" s="204">
        <v>0</v>
      </c>
      <c r="T14" s="204">
        <v>0</v>
      </c>
      <c r="U14" s="204">
        <v>0</v>
      </c>
      <c r="V14" s="323">
        <v>0</v>
      </c>
      <c r="W14" s="327">
        <f t="shared" si="2"/>
        <v>0</v>
      </c>
      <c r="X14" s="548">
        <f t="shared" si="3"/>
        <v>0</v>
      </c>
      <c r="Y14" s="548">
        <f t="shared" si="4"/>
        <v>0</v>
      </c>
      <c r="Z14" s="548">
        <f t="shared" si="5"/>
        <v>0</v>
      </c>
      <c r="AA14" s="548">
        <f t="shared" si="6"/>
        <v>0</v>
      </c>
      <c r="AB14" s="548">
        <f t="shared" si="7"/>
        <v>0</v>
      </c>
      <c r="AC14" s="548">
        <f t="shared" si="8"/>
        <v>0</v>
      </c>
      <c r="AD14" s="548">
        <f t="shared" si="9"/>
        <v>0</v>
      </c>
      <c r="AE14" s="548">
        <f t="shared" si="10"/>
        <v>0</v>
      </c>
      <c r="AF14" s="548">
        <f t="shared" si="11"/>
        <v>0</v>
      </c>
      <c r="AG14" s="548">
        <f t="shared" si="12"/>
        <v>0</v>
      </c>
      <c r="AH14" s="548">
        <f t="shared" si="13"/>
        <v>0</v>
      </c>
      <c r="AI14" s="548">
        <f t="shared" si="14"/>
        <v>0</v>
      </c>
      <c r="AJ14" s="548">
        <f t="shared" si="15"/>
        <v>0</v>
      </c>
      <c r="AK14" s="548">
        <f t="shared" si="16"/>
        <v>0</v>
      </c>
      <c r="AL14" s="548">
        <f t="shared" si="17"/>
        <v>0</v>
      </c>
      <c r="AM14" s="548">
        <f t="shared" si="18"/>
        <v>0</v>
      </c>
      <c r="AN14" s="450">
        <f t="shared" si="19"/>
        <v>0</v>
      </c>
      <c r="AO14" s="324">
        <f t="shared" si="20"/>
        <v>0</v>
      </c>
      <c r="AP14" s="324">
        <f t="shared" si="21"/>
        <v>0</v>
      </c>
      <c r="AQ14" s="324">
        <f t="shared" si="22"/>
        <v>0</v>
      </c>
      <c r="AR14" s="324">
        <f t="shared" si="23"/>
        <v>0</v>
      </c>
      <c r="AS14" s="324">
        <f t="shared" si="24"/>
        <v>0</v>
      </c>
      <c r="AT14" s="324">
        <f t="shared" si="25"/>
        <v>0</v>
      </c>
      <c r="AU14" s="324">
        <f t="shared" si="26"/>
        <v>0</v>
      </c>
      <c r="AV14" s="324">
        <f t="shared" si="27"/>
        <v>0</v>
      </c>
      <c r="AW14" s="324">
        <f t="shared" si="28"/>
        <v>0</v>
      </c>
      <c r="AX14" s="324">
        <f t="shared" si="29"/>
        <v>0</v>
      </c>
      <c r="AY14" s="324">
        <f t="shared" si="30"/>
        <v>0</v>
      </c>
      <c r="AZ14" s="324">
        <f t="shared" si="31"/>
        <v>0</v>
      </c>
      <c r="BA14" s="324">
        <f t="shared" si="32"/>
        <v>0</v>
      </c>
      <c r="BB14" s="324">
        <f t="shared" si="33"/>
        <v>0</v>
      </c>
      <c r="BC14" s="324">
        <f t="shared" si="34"/>
        <v>0</v>
      </c>
      <c r="BD14" s="324">
        <f t="shared" si="35"/>
        <v>0</v>
      </c>
      <c r="BE14" s="381">
        <f t="shared" si="36"/>
        <v>0</v>
      </c>
      <c r="BF14" s="381">
        <f t="shared" si="37"/>
        <v>0</v>
      </c>
      <c r="BG14" s="381">
        <f t="shared" si="38"/>
        <v>0</v>
      </c>
      <c r="BH14" s="381">
        <f t="shared" si="39"/>
        <v>0</v>
      </c>
      <c r="BI14" s="381">
        <f t="shared" si="40"/>
        <v>0</v>
      </c>
      <c r="BJ14" s="381">
        <f t="shared" si="41"/>
        <v>0</v>
      </c>
      <c r="BK14" s="381">
        <f t="shared" si="42"/>
        <v>0</v>
      </c>
      <c r="BL14" s="381">
        <f t="shared" si="43"/>
        <v>0</v>
      </c>
      <c r="BM14" s="381">
        <f t="shared" si="44"/>
        <v>0</v>
      </c>
      <c r="BN14" s="381">
        <f t="shared" si="45"/>
        <v>0</v>
      </c>
      <c r="BO14" s="381">
        <f t="shared" si="46"/>
        <v>0</v>
      </c>
      <c r="BP14" s="381">
        <f t="shared" si="47"/>
        <v>0</v>
      </c>
      <c r="BQ14" s="381">
        <f t="shared" si="48"/>
        <v>0</v>
      </c>
      <c r="BR14" s="381">
        <f t="shared" si="49"/>
        <v>0</v>
      </c>
      <c r="BS14" s="381">
        <f t="shared" si="50"/>
        <v>0</v>
      </c>
      <c r="BT14" s="381">
        <f t="shared" si="51"/>
        <v>0</v>
      </c>
      <c r="BU14" s="381">
        <f t="shared" si="52"/>
        <v>0</v>
      </c>
    </row>
    <row r="15" spans="1:74" ht="18.75">
      <c r="A15" s="217" t="str">
        <f>Compute1!A15</f>
        <v>6.1.1.b</v>
      </c>
      <c r="B15" s="217">
        <f>'2_Maturité'!B15</f>
        <v>0</v>
      </c>
      <c r="C15" s="217" t="str">
        <f>'2_Maturité'!G15</f>
        <v>ORGA</v>
      </c>
      <c r="D15" s="207">
        <f>'2_Maturité'!H15</f>
        <v>0</v>
      </c>
      <c r="E15" s="207">
        <f>'2_Maturité'!I15</f>
        <v>0</v>
      </c>
      <c r="F15" s="218" t="str">
        <f t="shared" si="54"/>
        <v>0</v>
      </c>
      <c r="G15" s="204">
        <v>0</v>
      </c>
      <c r="H15" s="204">
        <v>0</v>
      </c>
      <c r="I15" s="204">
        <v>0</v>
      </c>
      <c r="J15" s="204">
        <v>0</v>
      </c>
      <c r="K15" s="204">
        <v>0</v>
      </c>
      <c r="L15" s="204">
        <v>0</v>
      </c>
      <c r="M15" s="204">
        <v>0</v>
      </c>
      <c r="N15" s="204">
        <v>0</v>
      </c>
      <c r="O15" s="204">
        <v>0</v>
      </c>
      <c r="P15" s="204">
        <v>0</v>
      </c>
      <c r="Q15" s="204">
        <v>0</v>
      </c>
      <c r="R15" s="204">
        <v>0</v>
      </c>
      <c r="S15" s="204">
        <v>0</v>
      </c>
      <c r="T15" s="204">
        <v>0</v>
      </c>
      <c r="U15" s="204">
        <v>0</v>
      </c>
      <c r="V15" s="323">
        <v>0</v>
      </c>
      <c r="W15" s="327">
        <f t="shared" si="2"/>
        <v>0</v>
      </c>
      <c r="X15" s="548">
        <f t="shared" si="3"/>
        <v>0</v>
      </c>
      <c r="Y15" s="548">
        <f t="shared" si="4"/>
        <v>0</v>
      </c>
      <c r="Z15" s="548">
        <f t="shared" si="5"/>
        <v>0</v>
      </c>
      <c r="AA15" s="548">
        <f t="shared" si="6"/>
        <v>0</v>
      </c>
      <c r="AB15" s="548">
        <f t="shared" si="7"/>
        <v>0</v>
      </c>
      <c r="AC15" s="548">
        <f t="shared" si="8"/>
        <v>0</v>
      </c>
      <c r="AD15" s="548">
        <f t="shared" si="9"/>
        <v>0</v>
      </c>
      <c r="AE15" s="548">
        <f t="shared" si="10"/>
        <v>0</v>
      </c>
      <c r="AF15" s="548">
        <f t="shared" si="11"/>
        <v>0</v>
      </c>
      <c r="AG15" s="548">
        <f t="shared" si="12"/>
        <v>0</v>
      </c>
      <c r="AH15" s="548">
        <f t="shared" si="13"/>
        <v>0</v>
      </c>
      <c r="AI15" s="548">
        <f t="shared" si="14"/>
        <v>0</v>
      </c>
      <c r="AJ15" s="548">
        <f t="shared" si="15"/>
        <v>0</v>
      </c>
      <c r="AK15" s="548">
        <f t="shared" si="16"/>
        <v>0</v>
      </c>
      <c r="AL15" s="548">
        <f t="shared" si="17"/>
        <v>0</v>
      </c>
      <c r="AM15" s="548">
        <f t="shared" si="18"/>
        <v>0</v>
      </c>
      <c r="AN15" s="450">
        <f t="shared" si="19"/>
        <v>0</v>
      </c>
      <c r="AO15" s="324">
        <f t="shared" si="20"/>
        <v>0</v>
      </c>
      <c r="AP15" s="324">
        <f t="shared" si="21"/>
        <v>0</v>
      </c>
      <c r="AQ15" s="324">
        <f t="shared" si="22"/>
        <v>0</v>
      </c>
      <c r="AR15" s="324">
        <f t="shared" si="23"/>
        <v>0</v>
      </c>
      <c r="AS15" s="324">
        <f t="shared" si="24"/>
        <v>0</v>
      </c>
      <c r="AT15" s="324">
        <f t="shared" si="25"/>
        <v>0</v>
      </c>
      <c r="AU15" s="324">
        <f t="shared" si="26"/>
        <v>0</v>
      </c>
      <c r="AV15" s="324">
        <f t="shared" si="27"/>
        <v>0</v>
      </c>
      <c r="AW15" s="324">
        <f t="shared" si="28"/>
        <v>0</v>
      </c>
      <c r="AX15" s="324">
        <f t="shared" si="29"/>
        <v>0</v>
      </c>
      <c r="AY15" s="324">
        <f t="shared" si="30"/>
        <v>0</v>
      </c>
      <c r="AZ15" s="324">
        <f t="shared" si="31"/>
        <v>0</v>
      </c>
      <c r="BA15" s="324">
        <f t="shared" si="32"/>
        <v>0</v>
      </c>
      <c r="BB15" s="324">
        <f t="shared" si="33"/>
        <v>0</v>
      </c>
      <c r="BC15" s="324">
        <f t="shared" si="34"/>
        <v>0</v>
      </c>
      <c r="BD15" s="324">
        <f t="shared" si="35"/>
        <v>0</v>
      </c>
      <c r="BE15" s="381">
        <f t="shared" si="36"/>
        <v>0</v>
      </c>
      <c r="BF15" s="381">
        <f t="shared" si="37"/>
        <v>0</v>
      </c>
      <c r="BG15" s="381">
        <f t="shared" si="38"/>
        <v>0</v>
      </c>
      <c r="BH15" s="381">
        <f t="shared" si="39"/>
        <v>0</v>
      </c>
      <c r="BI15" s="381">
        <f t="shared" si="40"/>
        <v>0</v>
      </c>
      <c r="BJ15" s="381">
        <f t="shared" si="41"/>
        <v>0</v>
      </c>
      <c r="BK15" s="381">
        <f t="shared" si="42"/>
        <v>0</v>
      </c>
      <c r="BL15" s="381">
        <f t="shared" si="43"/>
        <v>0</v>
      </c>
      <c r="BM15" s="381">
        <f t="shared" si="44"/>
        <v>0</v>
      </c>
      <c r="BN15" s="381">
        <f t="shared" si="45"/>
        <v>0</v>
      </c>
      <c r="BO15" s="381">
        <f t="shared" si="46"/>
        <v>0</v>
      </c>
      <c r="BP15" s="381">
        <f t="shared" si="47"/>
        <v>0</v>
      </c>
      <c r="BQ15" s="381">
        <f t="shared" si="48"/>
        <v>0</v>
      </c>
      <c r="BR15" s="381">
        <f t="shared" si="49"/>
        <v>0</v>
      </c>
      <c r="BS15" s="381">
        <f t="shared" si="50"/>
        <v>0</v>
      </c>
      <c r="BT15" s="381">
        <f t="shared" si="51"/>
        <v>0</v>
      </c>
      <c r="BU15" s="381">
        <f t="shared" si="52"/>
        <v>0</v>
      </c>
    </row>
    <row r="16" spans="1:74" ht="18.75">
      <c r="A16" s="217" t="str">
        <f>Compute1!A16</f>
        <v>6.1.1.c</v>
      </c>
      <c r="B16" s="217">
        <f>'2_Maturité'!B16</f>
        <v>0</v>
      </c>
      <c r="C16" s="217" t="str">
        <f>'2_Maturité'!G16</f>
        <v>ORGA</v>
      </c>
      <c r="D16" s="207">
        <f>'2_Maturité'!H16</f>
        <v>0</v>
      </c>
      <c r="E16" s="207">
        <f>'2_Maturité'!I16</f>
        <v>0</v>
      </c>
      <c r="F16" s="218" t="str">
        <f t="shared" si="54"/>
        <v>0</v>
      </c>
      <c r="G16" s="204">
        <v>0</v>
      </c>
      <c r="H16" s="204">
        <v>0</v>
      </c>
      <c r="I16" s="204">
        <v>0</v>
      </c>
      <c r="J16" s="204">
        <v>0</v>
      </c>
      <c r="K16" s="204">
        <v>0</v>
      </c>
      <c r="L16" s="204">
        <v>0</v>
      </c>
      <c r="M16" s="204">
        <v>0</v>
      </c>
      <c r="N16" s="204">
        <v>0</v>
      </c>
      <c r="O16" s="204">
        <v>0</v>
      </c>
      <c r="P16" s="204">
        <v>0</v>
      </c>
      <c r="Q16" s="204">
        <v>0</v>
      </c>
      <c r="R16" s="204">
        <v>0</v>
      </c>
      <c r="S16" s="204">
        <v>0</v>
      </c>
      <c r="T16" s="204">
        <v>0</v>
      </c>
      <c r="U16" s="204">
        <v>0</v>
      </c>
      <c r="V16" s="323">
        <v>0</v>
      </c>
      <c r="W16" s="327">
        <f t="shared" si="2"/>
        <v>0</v>
      </c>
      <c r="X16" s="548">
        <f t="shared" si="3"/>
        <v>0</v>
      </c>
      <c r="Y16" s="548">
        <f t="shared" si="4"/>
        <v>0</v>
      </c>
      <c r="Z16" s="548">
        <f t="shared" si="5"/>
        <v>0</v>
      </c>
      <c r="AA16" s="548">
        <f t="shared" si="6"/>
        <v>0</v>
      </c>
      <c r="AB16" s="548">
        <f t="shared" si="7"/>
        <v>0</v>
      </c>
      <c r="AC16" s="548">
        <f t="shared" si="8"/>
        <v>0</v>
      </c>
      <c r="AD16" s="548">
        <f t="shared" si="9"/>
        <v>0</v>
      </c>
      <c r="AE16" s="548">
        <f t="shared" si="10"/>
        <v>0</v>
      </c>
      <c r="AF16" s="548">
        <f t="shared" si="11"/>
        <v>0</v>
      </c>
      <c r="AG16" s="548">
        <f t="shared" si="12"/>
        <v>0</v>
      </c>
      <c r="AH16" s="548">
        <f t="shared" si="13"/>
        <v>0</v>
      </c>
      <c r="AI16" s="548">
        <f t="shared" si="14"/>
        <v>0</v>
      </c>
      <c r="AJ16" s="548">
        <f t="shared" si="15"/>
        <v>0</v>
      </c>
      <c r="AK16" s="548">
        <f t="shared" si="16"/>
        <v>0</v>
      </c>
      <c r="AL16" s="548">
        <f t="shared" si="17"/>
        <v>0</v>
      </c>
      <c r="AM16" s="548">
        <f t="shared" si="18"/>
        <v>0</v>
      </c>
      <c r="AN16" s="450">
        <f t="shared" si="19"/>
        <v>0</v>
      </c>
      <c r="AO16" s="324">
        <f t="shared" si="20"/>
        <v>0</v>
      </c>
      <c r="AP16" s="324">
        <f t="shared" si="21"/>
        <v>0</v>
      </c>
      <c r="AQ16" s="324">
        <f t="shared" si="22"/>
        <v>0</v>
      </c>
      <c r="AR16" s="324">
        <f t="shared" si="23"/>
        <v>0</v>
      </c>
      <c r="AS16" s="324">
        <f t="shared" si="24"/>
        <v>0</v>
      </c>
      <c r="AT16" s="324">
        <f t="shared" si="25"/>
        <v>0</v>
      </c>
      <c r="AU16" s="324">
        <f t="shared" si="26"/>
        <v>0</v>
      </c>
      <c r="AV16" s="324">
        <f t="shared" si="27"/>
        <v>0</v>
      </c>
      <c r="AW16" s="324">
        <f t="shared" si="28"/>
        <v>0</v>
      </c>
      <c r="AX16" s="324">
        <f t="shared" si="29"/>
        <v>0</v>
      </c>
      <c r="AY16" s="324">
        <f t="shared" si="30"/>
        <v>0</v>
      </c>
      <c r="AZ16" s="324">
        <f t="shared" si="31"/>
        <v>0</v>
      </c>
      <c r="BA16" s="324">
        <f t="shared" si="32"/>
        <v>0</v>
      </c>
      <c r="BB16" s="324">
        <f t="shared" si="33"/>
        <v>0</v>
      </c>
      <c r="BC16" s="324">
        <f t="shared" si="34"/>
        <v>0</v>
      </c>
      <c r="BD16" s="324">
        <f t="shared" si="35"/>
        <v>0</v>
      </c>
      <c r="BE16" s="381">
        <f t="shared" si="36"/>
        <v>0</v>
      </c>
      <c r="BF16" s="381">
        <f t="shared" si="37"/>
        <v>0</v>
      </c>
      <c r="BG16" s="381">
        <f t="shared" si="38"/>
        <v>0</v>
      </c>
      <c r="BH16" s="381">
        <f t="shared" si="39"/>
        <v>0</v>
      </c>
      <c r="BI16" s="381">
        <f t="shared" si="40"/>
        <v>0</v>
      </c>
      <c r="BJ16" s="381">
        <f t="shared" si="41"/>
        <v>0</v>
      </c>
      <c r="BK16" s="381">
        <f t="shared" si="42"/>
        <v>0</v>
      </c>
      <c r="BL16" s="381">
        <f t="shared" si="43"/>
        <v>0</v>
      </c>
      <c r="BM16" s="381">
        <f t="shared" si="44"/>
        <v>0</v>
      </c>
      <c r="BN16" s="381">
        <f t="shared" si="45"/>
        <v>0</v>
      </c>
      <c r="BO16" s="381">
        <f t="shared" si="46"/>
        <v>0</v>
      </c>
      <c r="BP16" s="381">
        <f t="shared" si="47"/>
        <v>0</v>
      </c>
      <c r="BQ16" s="381">
        <f t="shared" si="48"/>
        <v>0</v>
      </c>
      <c r="BR16" s="381">
        <f t="shared" si="49"/>
        <v>0</v>
      </c>
      <c r="BS16" s="381">
        <f t="shared" si="50"/>
        <v>0</v>
      </c>
      <c r="BT16" s="381">
        <f t="shared" si="51"/>
        <v>0</v>
      </c>
      <c r="BU16" s="381">
        <f t="shared" si="52"/>
        <v>0</v>
      </c>
    </row>
    <row r="17" spans="1:74" ht="18.75">
      <c r="A17" s="217" t="str">
        <f>Compute1!A17</f>
        <v>6.1.1.d</v>
      </c>
      <c r="B17" s="217">
        <f>'2_Maturité'!B17</f>
        <v>0</v>
      </c>
      <c r="C17" s="217" t="str">
        <f>'2_Maturité'!G17</f>
        <v>ORGA</v>
      </c>
      <c r="D17" s="207">
        <f>'2_Maturité'!H17</f>
        <v>0</v>
      </c>
      <c r="E17" s="207">
        <f>'2_Maturité'!I17</f>
        <v>0</v>
      </c>
      <c r="F17" s="218" t="str">
        <f t="shared" si="54"/>
        <v>0</v>
      </c>
      <c r="G17" s="204">
        <v>0</v>
      </c>
      <c r="H17" s="204">
        <v>0</v>
      </c>
      <c r="I17" s="204">
        <v>0</v>
      </c>
      <c r="J17" s="204">
        <v>0</v>
      </c>
      <c r="K17" s="204">
        <v>0</v>
      </c>
      <c r="L17" s="204">
        <v>0</v>
      </c>
      <c r="M17" s="204">
        <v>0</v>
      </c>
      <c r="N17" s="204">
        <v>0</v>
      </c>
      <c r="O17" s="204">
        <v>0</v>
      </c>
      <c r="P17" s="204">
        <v>0</v>
      </c>
      <c r="Q17" s="204">
        <v>0</v>
      </c>
      <c r="R17" s="204">
        <v>0</v>
      </c>
      <c r="S17" s="204">
        <v>0</v>
      </c>
      <c r="T17" s="204">
        <v>0</v>
      </c>
      <c r="U17" s="204">
        <v>0</v>
      </c>
      <c r="V17" s="323">
        <v>0</v>
      </c>
      <c r="W17" s="327">
        <f t="shared" si="2"/>
        <v>0</v>
      </c>
      <c r="X17" s="548">
        <f t="shared" si="3"/>
        <v>0</v>
      </c>
      <c r="Y17" s="548">
        <f t="shared" si="4"/>
        <v>0</v>
      </c>
      <c r="Z17" s="548">
        <f t="shared" si="5"/>
        <v>0</v>
      </c>
      <c r="AA17" s="548">
        <f t="shared" si="6"/>
        <v>0</v>
      </c>
      <c r="AB17" s="548">
        <f t="shared" si="7"/>
        <v>0</v>
      </c>
      <c r="AC17" s="548">
        <f t="shared" si="8"/>
        <v>0</v>
      </c>
      <c r="AD17" s="548">
        <f t="shared" si="9"/>
        <v>0</v>
      </c>
      <c r="AE17" s="548">
        <f t="shared" si="10"/>
        <v>0</v>
      </c>
      <c r="AF17" s="548">
        <f t="shared" si="11"/>
        <v>0</v>
      </c>
      <c r="AG17" s="548">
        <f t="shared" si="12"/>
        <v>0</v>
      </c>
      <c r="AH17" s="548">
        <f t="shared" si="13"/>
        <v>0</v>
      </c>
      <c r="AI17" s="548">
        <f t="shared" si="14"/>
        <v>0</v>
      </c>
      <c r="AJ17" s="548">
        <f t="shared" si="15"/>
        <v>0</v>
      </c>
      <c r="AK17" s="548">
        <f t="shared" si="16"/>
        <v>0</v>
      </c>
      <c r="AL17" s="548">
        <f t="shared" si="17"/>
        <v>0</v>
      </c>
      <c r="AM17" s="548">
        <f t="shared" si="18"/>
        <v>0</v>
      </c>
      <c r="AN17" s="450">
        <f t="shared" si="19"/>
        <v>0</v>
      </c>
      <c r="AO17" s="324">
        <f t="shared" si="20"/>
        <v>0</v>
      </c>
      <c r="AP17" s="324">
        <f t="shared" si="21"/>
        <v>0</v>
      </c>
      <c r="AQ17" s="324">
        <f t="shared" si="22"/>
        <v>0</v>
      </c>
      <c r="AR17" s="324">
        <f t="shared" si="23"/>
        <v>0</v>
      </c>
      <c r="AS17" s="324">
        <f t="shared" si="24"/>
        <v>0</v>
      </c>
      <c r="AT17" s="324">
        <f t="shared" si="25"/>
        <v>0</v>
      </c>
      <c r="AU17" s="324">
        <f t="shared" si="26"/>
        <v>0</v>
      </c>
      <c r="AV17" s="324">
        <f t="shared" si="27"/>
        <v>0</v>
      </c>
      <c r="AW17" s="324">
        <f t="shared" si="28"/>
        <v>0</v>
      </c>
      <c r="AX17" s="324">
        <f t="shared" si="29"/>
        <v>0</v>
      </c>
      <c r="AY17" s="324">
        <f t="shared" si="30"/>
        <v>0</v>
      </c>
      <c r="AZ17" s="324">
        <f t="shared" si="31"/>
        <v>0</v>
      </c>
      <c r="BA17" s="324">
        <f t="shared" si="32"/>
        <v>0</v>
      </c>
      <c r="BB17" s="324">
        <f t="shared" si="33"/>
        <v>0</v>
      </c>
      <c r="BC17" s="324">
        <f t="shared" si="34"/>
        <v>0</v>
      </c>
      <c r="BD17" s="324">
        <f t="shared" si="35"/>
        <v>0</v>
      </c>
      <c r="BE17" s="381">
        <f t="shared" si="36"/>
        <v>0</v>
      </c>
      <c r="BF17" s="381">
        <f t="shared" si="37"/>
        <v>0</v>
      </c>
      <c r="BG17" s="381">
        <f t="shared" si="38"/>
        <v>0</v>
      </c>
      <c r="BH17" s="381">
        <f t="shared" si="39"/>
        <v>0</v>
      </c>
      <c r="BI17" s="381">
        <f t="shared" si="40"/>
        <v>0</v>
      </c>
      <c r="BJ17" s="381">
        <f t="shared" si="41"/>
        <v>0</v>
      </c>
      <c r="BK17" s="381">
        <f t="shared" si="42"/>
        <v>0</v>
      </c>
      <c r="BL17" s="381">
        <f t="shared" si="43"/>
        <v>0</v>
      </c>
      <c r="BM17" s="381">
        <f t="shared" si="44"/>
        <v>0</v>
      </c>
      <c r="BN17" s="381">
        <f t="shared" si="45"/>
        <v>0</v>
      </c>
      <c r="BO17" s="381">
        <f t="shared" si="46"/>
        <v>0</v>
      </c>
      <c r="BP17" s="381">
        <f t="shared" si="47"/>
        <v>0</v>
      </c>
      <c r="BQ17" s="381">
        <f t="shared" si="48"/>
        <v>0</v>
      </c>
      <c r="BR17" s="381">
        <f t="shared" si="49"/>
        <v>0</v>
      </c>
      <c r="BS17" s="381">
        <f t="shared" si="50"/>
        <v>0</v>
      </c>
      <c r="BT17" s="381">
        <f t="shared" si="51"/>
        <v>0</v>
      </c>
      <c r="BU17" s="381">
        <f t="shared" si="52"/>
        <v>0</v>
      </c>
    </row>
    <row r="18" spans="1:74" ht="18.75">
      <c r="A18" s="217" t="str">
        <f>Compute1!A18</f>
        <v>6.1.1.e</v>
      </c>
      <c r="B18" s="217">
        <f>'2_Maturité'!B18</f>
        <v>0</v>
      </c>
      <c r="C18" s="217" t="str">
        <f>'2_Maturité'!G18</f>
        <v>ORGA</v>
      </c>
      <c r="D18" s="207">
        <f>'2_Maturité'!H18</f>
        <v>0</v>
      </c>
      <c r="E18" s="207">
        <f>'2_Maturité'!I18</f>
        <v>0</v>
      </c>
      <c r="F18" s="218" t="str">
        <f t="shared" si="54"/>
        <v>0</v>
      </c>
      <c r="G18" s="204">
        <v>0</v>
      </c>
      <c r="H18" s="204">
        <v>0</v>
      </c>
      <c r="I18" s="204">
        <v>0</v>
      </c>
      <c r="J18" s="204">
        <v>0</v>
      </c>
      <c r="K18" s="204">
        <v>0</v>
      </c>
      <c r="L18" s="204">
        <v>0</v>
      </c>
      <c r="M18" s="204">
        <v>0</v>
      </c>
      <c r="N18" s="204">
        <v>0</v>
      </c>
      <c r="O18" s="204">
        <v>0</v>
      </c>
      <c r="P18" s="204">
        <v>0</v>
      </c>
      <c r="Q18" s="204">
        <v>0</v>
      </c>
      <c r="R18" s="204">
        <v>0</v>
      </c>
      <c r="S18" s="204">
        <v>0</v>
      </c>
      <c r="T18" s="204">
        <v>0</v>
      </c>
      <c r="U18" s="204">
        <v>0</v>
      </c>
      <c r="V18" s="323">
        <v>0</v>
      </c>
      <c r="W18" s="327">
        <f t="shared" si="2"/>
        <v>0</v>
      </c>
      <c r="X18" s="548">
        <f t="shared" si="3"/>
        <v>0</v>
      </c>
      <c r="Y18" s="548">
        <f t="shared" si="4"/>
        <v>0</v>
      </c>
      <c r="Z18" s="548">
        <f t="shared" si="5"/>
        <v>0</v>
      </c>
      <c r="AA18" s="548">
        <f t="shared" si="6"/>
        <v>0</v>
      </c>
      <c r="AB18" s="548">
        <f t="shared" si="7"/>
        <v>0</v>
      </c>
      <c r="AC18" s="548">
        <f t="shared" si="8"/>
        <v>0</v>
      </c>
      <c r="AD18" s="548">
        <f t="shared" si="9"/>
        <v>0</v>
      </c>
      <c r="AE18" s="548">
        <f t="shared" si="10"/>
        <v>0</v>
      </c>
      <c r="AF18" s="548">
        <f t="shared" si="11"/>
        <v>0</v>
      </c>
      <c r="AG18" s="548">
        <f t="shared" si="12"/>
        <v>0</v>
      </c>
      <c r="AH18" s="548">
        <f t="shared" si="13"/>
        <v>0</v>
      </c>
      <c r="AI18" s="548">
        <f t="shared" si="14"/>
        <v>0</v>
      </c>
      <c r="AJ18" s="548">
        <f t="shared" si="15"/>
        <v>0</v>
      </c>
      <c r="AK18" s="548">
        <f t="shared" si="16"/>
        <v>0</v>
      </c>
      <c r="AL18" s="548">
        <f t="shared" si="17"/>
        <v>0</v>
      </c>
      <c r="AM18" s="548">
        <f t="shared" si="18"/>
        <v>0</v>
      </c>
      <c r="AN18" s="450">
        <f t="shared" si="19"/>
        <v>0</v>
      </c>
      <c r="AO18" s="324">
        <f t="shared" si="20"/>
        <v>0</v>
      </c>
      <c r="AP18" s="324">
        <f t="shared" si="21"/>
        <v>0</v>
      </c>
      <c r="AQ18" s="324">
        <f t="shared" si="22"/>
        <v>0</v>
      </c>
      <c r="AR18" s="324">
        <f t="shared" si="23"/>
        <v>0</v>
      </c>
      <c r="AS18" s="324">
        <f t="shared" si="24"/>
        <v>0</v>
      </c>
      <c r="AT18" s="324">
        <f t="shared" si="25"/>
        <v>0</v>
      </c>
      <c r="AU18" s="324">
        <f t="shared" si="26"/>
        <v>0</v>
      </c>
      <c r="AV18" s="324">
        <f t="shared" si="27"/>
        <v>0</v>
      </c>
      <c r="AW18" s="324">
        <f t="shared" si="28"/>
        <v>0</v>
      </c>
      <c r="AX18" s="324">
        <f t="shared" si="29"/>
        <v>0</v>
      </c>
      <c r="AY18" s="324">
        <f t="shared" si="30"/>
        <v>0</v>
      </c>
      <c r="AZ18" s="324">
        <f t="shared" si="31"/>
        <v>0</v>
      </c>
      <c r="BA18" s="324">
        <f t="shared" si="32"/>
        <v>0</v>
      </c>
      <c r="BB18" s="324">
        <f t="shared" si="33"/>
        <v>0</v>
      </c>
      <c r="BC18" s="324">
        <f t="shared" si="34"/>
        <v>0</v>
      </c>
      <c r="BD18" s="324">
        <f t="shared" si="35"/>
        <v>0</v>
      </c>
      <c r="BE18" s="381">
        <f t="shared" si="36"/>
        <v>0</v>
      </c>
      <c r="BF18" s="381">
        <f t="shared" si="37"/>
        <v>0</v>
      </c>
      <c r="BG18" s="381">
        <f t="shared" si="38"/>
        <v>0</v>
      </c>
      <c r="BH18" s="381">
        <f t="shared" si="39"/>
        <v>0</v>
      </c>
      <c r="BI18" s="381">
        <f t="shared" si="40"/>
        <v>0</v>
      </c>
      <c r="BJ18" s="381">
        <f t="shared" si="41"/>
        <v>0</v>
      </c>
      <c r="BK18" s="381">
        <f t="shared" si="42"/>
        <v>0</v>
      </c>
      <c r="BL18" s="381">
        <f t="shared" si="43"/>
        <v>0</v>
      </c>
      <c r="BM18" s="381">
        <f t="shared" si="44"/>
        <v>0</v>
      </c>
      <c r="BN18" s="381">
        <f t="shared" si="45"/>
        <v>0</v>
      </c>
      <c r="BO18" s="381">
        <f t="shared" si="46"/>
        <v>0</v>
      </c>
      <c r="BP18" s="381">
        <f t="shared" si="47"/>
        <v>0</v>
      </c>
      <c r="BQ18" s="381">
        <f t="shared" si="48"/>
        <v>0</v>
      </c>
      <c r="BR18" s="381">
        <f t="shared" si="49"/>
        <v>0</v>
      </c>
      <c r="BS18" s="381">
        <f t="shared" si="50"/>
        <v>0</v>
      </c>
      <c r="BT18" s="381">
        <f t="shared" si="51"/>
        <v>0</v>
      </c>
      <c r="BU18" s="381">
        <f t="shared" si="52"/>
        <v>0</v>
      </c>
    </row>
    <row r="19" spans="1:74" ht="18.75">
      <c r="A19" s="217" t="str">
        <f>Compute1!A19</f>
        <v>6.1.1.f</v>
      </c>
      <c r="B19" s="217">
        <f>'2_Maturité'!B19</f>
        <v>0</v>
      </c>
      <c r="C19" s="217" t="str">
        <f>'2_Maturité'!G19</f>
        <v>ORGA</v>
      </c>
      <c r="D19" s="207">
        <f>'2_Maturité'!H19</f>
        <v>0</v>
      </c>
      <c r="E19" s="207">
        <f>'2_Maturité'!I19</f>
        <v>0</v>
      </c>
      <c r="F19" s="218" t="str">
        <f t="shared" si="54"/>
        <v>0</v>
      </c>
      <c r="G19" s="204">
        <v>0</v>
      </c>
      <c r="H19" s="204">
        <v>0</v>
      </c>
      <c r="I19" s="204">
        <v>0</v>
      </c>
      <c r="J19" s="204">
        <v>0</v>
      </c>
      <c r="K19" s="204">
        <v>0</v>
      </c>
      <c r="L19" s="204">
        <v>0</v>
      </c>
      <c r="M19" s="204">
        <v>0</v>
      </c>
      <c r="N19" s="204">
        <v>0</v>
      </c>
      <c r="O19" s="204">
        <v>0</v>
      </c>
      <c r="P19" s="204">
        <v>0</v>
      </c>
      <c r="Q19" s="204">
        <v>0</v>
      </c>
      <c r="R19" s="204">
        <v>0</v>
      </c>
      <c r="S19" s="204">
        <v>0</v>
      </c>
      <c r="T19" s="204">
        <v>0</v>
      </c>
      <c r="U19" s="204">
        <v>0</v>
      </c>
      <c r="V19" s="323">
        <v>0</v>
      </c>
      <c r="W19" s="327">
        <f t="shared" si="2"/>
        <v>0</v>
      </c>
      <c r="X19" s="548">
        <f t="shared" si="3"/>
        <v>0</v>
      </c>
      <c r="Y19" s="548">
        <f t="shared" si="4"/>
        <v>0</v>
      </c>
      <c r="Z19" s="548">
        <f t="shared" si="5"/>
        <v>0</v>
      </c>
      <c r="AA19" s="548">
        <f t="shared" si="6"/>
        <v>0</v>
      </c>
      <c r="AB19" s="548">
        <f t="shared" si="7"/>
        <v>0</v>
      </c>
      <c r="AC19" s="548">
        <f t="shared" si="8"/>
        <v>0</v>
      </c>
      <c r="AD19" s="548">
        <f t="shared" si="9"/>
        <v>0</v>
      </c>
      <c r="AE19" s="548">
        <f t="shared" si="10"/>
        <v>0</v>
      </c>
      <c r="AF19" s="548">
        <f t="shared" si="11"/>
        <v>0</v>
      </c>
      <c r="AG19" s="548">
        <f t="shared" si="12"/>
        <v>0</v>
      </c>
      <c r="AH19" s="548">
        <f t="shared" si="13"/>
        <v>0</v>
      </c>
      <c r="AI19" s="548">
        <f t="shared" si="14"/>
        <v>0</v>
      </c>
      <c r="AJ19" s="548">
        <f t="shared" si="15"/>
        <v>0</v>
      </c>
      <c r="AK19" s="548">
        <f t="shared" si="16"/>
        <v>0</v>
      </c>
      <c r="AL19" s="548">
        <f t="shared" si="17"/>
        <v>0</v>
      </c>
      <c r="AM19" s="548">
        <f t="shared" si="18"/>
        <v>0</v>
      </c>
      <c r="AN19" s="450">
        <f t="shared" si="19"/>
        <v>0</v>
      </c>
      <c r="AO19" s="324">
        <f t="shared" si="20"/>
        <v>0</v>
      </c>
      <c r="AP19" s="324">
        <f t="shared" si="21"/>
        <v>0</v>
      </c>
      <c r="AQ19" s="324">
        <f t="shared" si="22"/>
        <v>0</v>
      </c>
      <c r="AR19" s="324">
        <f t="shared" si="23"/>
        <v>0</v>
      </c>
      <c r="AS19" s="324">
        <f t="shared" si="24"/>
        <v>0</v>
      </c>
      <c r="AT19" s="324">
        <f t="shared" si="25"/>
        <v>0</v>
      </c>
      <c r="AU19" s="324">
        <f t="shared" si="26"/>
        <v>0</v>
      </c>
      <c r="AV19" s="324">
        <f t="shared" si="27"/>
        <v>0</v>
      </c>
      <c r="AW19" s="324">
        <f t="shared" si="28"/>
        <v>0</v>
      </c>
      <c r="AX19" s="324">
        <f t="shared" si="29"/>
        <v>0</v>
      </c>
      <c r="AY19" s="324">
        <f t="shared" si="30"/>
        <v>0</v>
      </c>
      <c r="AZ19" s="324">
        <f t="shared" si="31"/>
        <v>0</v>
      </c>
      <c r="BA19" s="324">
        <f t="shared" si="32"/>
        <v>0</v>
      </c>
      <c r="BB19" s="324">
        <f t="shared" si="33"/>
        <v>0</v>
      </c>
      <c r="BC19" s="324">
        <f t="shared" si="34"/>
        <v>0</v>
      </c>
      <c r="BD19" s="324">
        <f t="shared" si="35"/>
        <v>0</v>
      </c>
      <c r="BE19" s="381">
        <f t="shared" si="36"/>
        <v>0</v>
      </c>
      <c r="BF19" s="381">
        <f t="shared" si="37"/>
        <v>0</v>
      </c>
      <c r="BG19" s="381">
        <f t="shared" si="38"/>
        <v>0</v>
      </c>
      <c r="BH19" s="381">
        <f t="shared" si="39"/>
        <v>0</v>
      </c>
      <c r="BI19" s="381">
        <f t="shared" si="40"/>
        <v>0</v>
      </c>
      <c r="BJ19" s="381">
        <f t="shared" si="41"/>
        <v>0</v>
      </c>
      <c r="BK19" s="381">
        <f t="shared" si="42"/>
        <v>0</v>
      </c>
      <c r="BL19" s="381">
        <f t="shared" si="43"/>
        <v>0</v>
      </c>
      <c r="BM19" s="381">
        <f t="shared" si="44"/>
        <v>0</v>
      </c>
      <c r="BN19" s="381">
        <f t="shared" si="45"/>
        <v>0</v>
      </c>
      <c r="BO19" s="381">
        <f t="shared" si="46"/>
        <v>0</v>
      </c>
      <c r="BP19" s="381">
        <f t="shared" si="47"/>
        <v>0</v>
      </c>
      <c r="BQ19" s="381">
        <f t="shared" si="48"/>
        <v>0</v>
      </c>
      <c r="BR19" s="381">
        <f t="shared" si="49"/>
        <v>0</v>
      </c>
      <c r="BS19" s="381">
        <f t="shared" si="50"/>
        <v>0</v>
      </c>
      <c r="BT19" s="381">
        <f t="shared" si="51"/>
        <v>0</v>
      </c>
      <c r="BU19" s="381">
        <f t="shared" si="52"/>
        <v>0</v>
      </c>
    </row>
    <row r="20" spans="1:74" ht="18.75">
      <c r="A20" s="217" t="str">
        <f>Compute1!A20</f>
        <v>6.1.1.g</v>
      </c>
      <c r="B20" s="217">
        <f>'2_Maturité'!B20</f>
        <v>0</v>
      </c>
      <c r="C20" s="217" t="str">
        <f>'2_Maturité'!G20</f>
        <v>ORGA</v>
      </c>
      <c r="D20" s="207">
        <f>'2_Maturité'!H20</f>
        <v>0</v>
      </c>
      <c r="E20" s="207">
        <f>'2_Maturité'!I20</f>
        <v>0</v>
      </c>
      <c r="F20" s="218" t="str">
        <f t="shared" si="5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323">
        <v>0</v>
      </c>
      <c r="W20" s="327">
        <f t="shared" si="2"/>
        <v>0</v>
      </c>
      <c r="X20" s="548">
        <f t="shared" si="3"/>
        <v>0</v>
      </c>
      <c r="Y20" s="548">
        <f t="shared" si="4"/>
        <v>0</v>
      </c>
      <c r="Z20" s="548">
        <f t="shared" si="5"/>
        <v>0</v>
      </c>
      <c r="AA20" s="548">
        <f t="shared" si="6"/>
        <v>0</v>
      </c>
      <c r="AB20" s="548">
        <f t="shared" si="7"/>
        <v>0</v>
      </c>
      <c r="AC20" s="548">
        <f t="shared" si="8"/>
        <v>0</v>
      </c>
      <c r="AD20" s="548">
        <f t="shared" si="9"/>
        <v>0</v>
      </c>
      <c r="AE20" s="548">
        <f t="shared" si="10"/>
        <v>0</v>
      </c>
      <c r="AF20" s="548">
        <f t="shared" si="11"/>
        <v>0</v>
      </c>
      <c r="AG20" s="548">
        <f t="shared" si="12"/>
        <v>0</v>
      </c>
      <c r="AH20" s="548">
        <f t="shared" si="13"/>
        <v>0</v>
      </c>
      <c r="AI20" s="548">
        <f t="shared" si="14"/>
        <v>0</v>
      </c>
      <c r="AJ20" s="548">
        <f t="shared" si="15"/>
        <v>0</v>
      </c>
      <c r="AK20" s="548">
        <f t="shared" si="16"/>
        <v>0</v>
      </c>
      <c r="AL20" s="548">
        <f t="shared" si="17"/>
        <v>0</v>
      </c>
      <c r="AM20" s="548">
        <f t="shared" si="18"/>
        <v>0</v>
      </c>
      <c r="AN20" s="450">
        <f t="shared" si="19"/>
        <v>0</v>
      </c>
      <c r="AO20" s="324">
        <f t="shared" si="20"/>
        <v>0</v>
      </c>
      <c r="AP20" s="324">
        <f t="shared" si="21"/>
        <v>0</v>
      </c>
      <c r="AQ20" s="324">
        <f t="shared" si="22"/>
        <v>0</v>
      </c>
      <c r="AR20" s="324">
        <f t="shared" si="23"/>
        <v>0</v>
      </c>
      <c r="AS20" s="324">
        <f t="shared" si="24"/>
        <v>0</v>
      </c>
      <c r="AT20" s="324">
        <f t="shared" si="25"/>
        <v>0</v>
      </c>
      <c r="AU20" s="324">
        <f t="shared" si="26"/>
        <v>0</v>
      </c>
      <c r="AV20" s="324">
        <f t="shared" si="27"/>
        <v>0</v>
      </c>
      <c r="AW20" s="324">
        <f t="shared" si="28"/>
        <v>0</v>
      </c>
      <c r="AX20" s="324">
        <f t="shared" si="29"/>
        <v>0</v>
      </c>
      <c r="AY20" s="324">
        <f t="shared" si="30"/>
        <v>0</v>
      </c>
      <c r="AZ20" s="324">
        <f t="shared" si="31"/>
        <v>0</v>
      </c>
      <c r="BA20" s="324">
        <f t="shared" si="32"/>
        <v>0</v>
      </c>
      <c r="BB20" s="324">
        <f t="shared" si="33"/>
        <v>0</v>
      </c>
      <c r="BC20" s="324">
        <f t="shared" si="34"/>
        <v>0</v>
      </c>
      <c r="BD20" s="324">
        <f t="shared" si="35"/>
        <v>0</v>
      </c>
      <c r="BE20" s="381">
        <f t="shared" si="36"/>
        <v>0</v>
      </c>
      <c r="BF20" s="381">
        <f t="shared" si="37"/>
        <v>0</v>
      </c>
      <c r="BG20" s="381">
        <f t="shared" si="38"/>
        <v>0</v>
      </c>
      <c r="BH20" s="381">
        <f t="shared" si="39"/>
        <v>0</v>
      </c>
      <c r="BI20" s="381">
        <f t="shared" si="40"/>
        <v>0</v>
      </c>
      <c r="BJ20" s="381">
        <f t="shared" si="41"/>
        <v>0</v>
      </c>
      <c r="BK20" s="381">
        <f t="shared" si="42"/>
        <v>0</v>
      </c>
      <c r="BL20" s="381">
        <f t="shared" si="43"/>
        <v>0</v>
      </c>
      <c r="BM20" s="381">
        <f t="shared" si="44"/>
        <v>0</v>
      </c>
      <c r="BN20" s="381">
        <f t="shared" si="45"/>
        <v>0</v>
      </c>
      <c r="BO20" s="381">
        <f t="shared" si="46"/>
        <v>0</v>
      </c>
      <c r="BP20" s="381">
        <f t="shared" si="47"/>
        <v>0</v>
      </c>
      <c r="BQ20" s="381">
        <f t="shared" si="48"/>
        <v>0</v>
      </c>
      <c r="BR20" s="381">
        <f t="shared" si="49"/>
        <v>0</v>
      </c>
      <c r="BS20" s="381">
        <f t="shared" si="50"/>
        <v>0</v>
      </c>
      <c r="BT20" s="381">
        <f t="shared" si="51"/>
        <v>0</v>
      </c>
      <c r="BU20" s="381">
        <f t="shared" si="52"/>
        <v>0</v>
      </c>
    </row>
    <row r="21" spans="1:74" ht="18.75">
      <c r="A21" s="217" t="str">
        <f>Compute1!A21</f>
        <v>6.1.1.h</v>
      </c>
      <c r="B21" s="217">
        <f>'2_Maturité'!B21</f>
        <v>0</v>
      </c>
      <c r="C21" s="217" t="str">
        <f>'2_Maturité'!G21</f>
        <v>ORGA</v>
      </c>
      <c r="D21" s="207">
        <f>'2_Maturité'!H21</f>
        <v>0</v>
      </c>
      <c r="E21" s="207">
        <f>'2_Maturité'!I21</f>
        <v>0</v>
      </c>
      <c r="F21" s="218" t="str">
        <f t="shared" si="54"/>
        <v>0</v>
      </c>
      <c r="G21" s="204">
        <v>0</v>
      </c>
      <c r="H21" s="204">
        <v>0</v>
      </c>
      <c r="I21" s="204">
        <v>0</v>
      </c>
      <c r="J21" s="204">
        <v>0</v>
      </c>
      <c r="K21" s="204">
        <v>0</v>
      </c>
      <c r="L21" s="204">
        <v>0</v>
      </c>
      <c r="M21" s="204">
        <v>0</v>
      </c>
      <c r="N21" s="204">
        <v>0</v>
      </c>
      <c r="O21" s="204">
        <v>0</v>
      </c>
      <c r="P21" s="204">
        <v>0</v>
      </c>
      <c r="Q21" s="204">
        <v>0</v>
      </c>
      <c r="R21" s="204">
        <v>0</v>
      </c>
      <c r="S21" s="204">
        <v>0</v>
      </c>
      <c r="T21" s="204">
        <v>0</v>
      </c>
      <c r="U21" s="204">
        <v>0</v>
      </c>
      <c r="V21" s="323">
        <v>0</v>
      </c>
      <c r="W21" s="327">
        <f t="shared" si="2"/>
        <v>0</v>
      </c>
      <c r="X21" s="548">
        <f t="shared" si="3"/>
        <v>0</v>
      </c>
      <c r="Y21" s="548">
        <f t="shared" si="4"/>
        <v>0</v>
      </c>
      <c r="Z21" s="548">
        <f t="shared" si="5"/>
        <v>0</v>
      </c>
      <c r="AA21" s="548">
        <f t="shared" si="6"/>
        <v>0</v>
      </c>
      <c r="AB21" s="548">
        <f t="shared" si="7"/>
        <v>0</v>
      </c>
      <c r="AC21" s="548">
        <f t="shared" si="8"/>
        <v>0</v>
      </c>
      <c r="AD21" s="548">
        <f t="shared" si="9"/>
        <v>0</v>
      </c>
      <c r="AE21" s="548">
        <f t="shared" si="10"/>
        <v>0</v>
      </c>
      <c r="AF21" s="548">
        <f t="shared" si="11"/>
        <v>0</v>
      </c>
      <c r="AG21" s="548">
        <f t="shared" si="12"/>
        <v>0</v>
      </c>
      <c r="AH21" s="548">
        <f t="shared" si="13"/>
        <v>0</v>
      </c>
      <c r="AI21" s="548">
        <f t="shared" si="14"/>
        <v>0</v>
      </c>
      <c r="AJ21" s="548">
        <f t="shared" si="15"/>
        <v>0</v>
      </c>
      <c r="AK21" s="548">
        <f t="shared" si="16"/>
        <v>0</v>
      </c>
      <c r="AL21" s="548">
        <f t="shared" si="17"/>
        <v>0</v>
      </c>
      <c r="AM21" s="548">
        <f t="shared" si="18"/>
        <v>0</v>
      </c>
      <c r="AN21" s="450">
        <f t="shared" si="19"/>
        <v>0</v>
      </c>
      <c r="AO21" s="324">
        <f t="shared" si="20"/>
        <v>0</v>
      </c>
      <c r="AP21" s="324">
        <f t="shared" si="21"/>
        <v>0</v>
      </c>
      <c r="AQ21" s="324">
        <f t="shared" si="22"/>
        <v>0</v>
      </c>
      <c r="AR21" s="324">
        <f t="shared" si="23"/>
        <v>0</v>
      </c>
      <c r="AS21" s="324">
        <f t="shared" si="24"/>
        <v>0</v>
      </c>
      <c r="AT21" s="324">
        <f t="shared" si="25"/>
        <v>0</v>
      </c>
      <c r="AU21" s="324">
        <f t="shared" si="26"/>
        <v>0</v>
      </c>
      <c r="AV21" s="324">
        <f t="shared" si="27"/>
        <v>0</v>
      </c>
      <c r="AW21" s="324">
        <f t="shared" si="28"/>
        <v>0</v>
      </c>
      <c r="AX21" s="324">
        <f t="shared" si="29"/>
        <v>0</v>
      </c>
      <c r="AY21" s="324">
        <f t="shared" si="30"/>
        <v>0</v>
      </c>
      <c r="AZ21" s="324">
        <f t="shared" si="31"/>
        <v>0</v>
      </c>
      <c r="BA21" s="324">
        <f t="shared" si="32"/>
        <v>0</v>
      </c>
      <c r="BB21" s="324">
        <f t="shared" si="33"/>
        <v>0</v>
      </c>
      <c r="BC21" s="324">
        <f t="shared" si="34"/>
        <v>0</v>
      </c>
      <c r="BD21" s="324">
        <f t="shared" si="35"/>
        <v>0</v>
      </c>
      <c r="BE21" s="381">
        <f t="shared" si="36"/>
        <v>0</v>
      </c>
      <c r="BF21" s="381">
        <f t="shared" si="37"/>
        <v>0</v>
      </c>
      <c r="BG21" s="381">
        <f t="shared" si="38"/>
        <v>0</v>
      </c>
      <c r="BH21" s="381">
        <f t="shared" si="39"/>
        <v>0</v>
      </c>
      <c r="BI21" s="381">
        <f t="shared" si="40"/>
        <v>0</v>
      </c>
      <c r="BJ21" s="381">
        <f t="shared" si="41"/>
        <v>0</v>
      </c>
      <c r="BK21" s="381">
        <f t="shared" si="42"/>
        <v>0</v>
      </c>
      <c r="BL21" s="381">
        <f t="shared" si="43"/>
        <v>0</v>
      </c>
      <c r="BM21" s="381">
        <f t="shared" si="44"/>
        <v>0</v>
      </c>
      <c r="BN21" s="381">
        <f t="shared" si="45"/>
        <v>0</v>
      </c>
      <c r="BO21" s="381">
        <f t="shared" si="46"/>
        <v>0</v>
      </c>
      <c r="BP21" s="381">
        <f t="shared" si="47"/>
        <v>0</v>
      </c>
      <c r="BQ21" s="381">
        <f t="shared" si="48"/>
        <v>0</v>
      </c>
      <c r="BR21" s="381">
        <f t="shared" si="49"/>
        <v>0</v>
      </c>
      <c r="BS21" s="381">
        <f t="shared" si="50"/>
        <v>0</v>
      </c>
      <c r="BT21" s="381">
        <f t="shared" si="51"/>
        <v>0</v>
      </c>
      <c r="BU21" s="381">
        <f t="shared" si="52"/>
        <v>0</v>
      </c>
    </row>
    <row r="22" spans="1:74" ht="18.75">
      <c r="A22" s="217" t="str">
        <f>Compute1!A22</f>
        <v>6.1.2</v>
      </c>
      <c r="B22" s="217" t="str">
        <f>'2_Maturité'!B22</f>
        <v>Séparation des tâches</v>
      </c>
      <c r="C22" s="217" t="str">
        <f>'2_Maturité'!G22</f>
        <v>ORGA</v>
      </c>
      <c r="D22" s="207">
        <f>'2_Maturité'!H22</f>
        <v>1</v>
      </c>
      <c r="E22" s="207" t="str">
        <f>'2_Maturité'!I22</f>
        <v>1: Initial</v>
      </c>
      <c r="F22" s="710">
        <f>(LEFT(E22,1)+1)</f>
        <v>2</v>
      </c>
      <c r="G22" s="204">
        <v>1</v>
      </c>
      <c r="H22" s="204">
        <v>1</v>
      </c>
      <c r="I22" s="204">
        <v>1</v>
      </c>
      <c r="J22" s="204">
        <v>1</v>
      </c>
      <c r="K22" s="204">
        <v>1</v>
      </c>
      <c r="L22" s="204">
        <v>1</v>
      </c>
      <c r="M22" s="204">
        <v>0</v>
      </c>
      <c r="N22" s="204">
        <v>0</v>
      </c>
      <c r="O22" s="204">
        <v>0</v>
      </c>
      <c r="P22" s="204">
        <v>0</v>
      </c>
      <c r="Q22" s="204">
        <v>0</v>
      </c>
      <c r="R22" s="204">
        <v>0</v>
      </c>
      <c r="S22" s="204">
        <v>0</v>
      </c>
      <c r="T22" s="204">
        <v>0</v>
      </c>
      <c r="U22" s="204">
        <v>0</v>
      </c>
      <c r="V22" s="323">
        <v>1</v>
      </c>
      <c r="W22" s="327">
        <f t="shared" si="2"/>
        <v>7</v>
      </c>
      <c r="X22" s="548">
        <f t="shared" si="3"/>
        <v>1</v>
      </c>
      <c r="Y22" s="548">
        <f t="shared" si="4"/>
        <v>1</v>
      </c>
      <c r="Z22" s="548">
        <f t="shared" si="5"/>
        <v>1</v>
      </c>
      <c r="AA22" s="548">
        <f t="shared" si="6"/>
        <v>1</v>
      </c>
      <c r="AB22" s="548">
        <f t="shared" si="7"/>
        <v>1</v>
      </c>
      <c r="AC22" s="548">
        <f t="shared" si="8"/>
        <v>1</v>
      </c>
      <c r="AD22" s="548">
        <f t="shared" si="9"/>
        <v>0</v>
      </c>
      <c r="AE22" s="548">
        <f t="shared" si="10"/>
        <v>0</v>
      </c>
      <c r="AF22" s="548">
        <f t="shared" si="11"/>
        <v>0</v>
      </c>
      <c r="AG22" s="548">
        <f t="shared" si="12"/>
        <v>0</v>
      </c>
      <c r="AH22" s="548">
        <f t="shared" si="13"/>
        <v>0</v>
      </c>
      <c r="AI22" s="548">
        <f t="shared" si="14"/>
        <v>0</v>
      </c>
      <c r="AJ22" s="548">
        <f t="shared" si="15"/>
        <v>0</v>
      </c>
      <c r="AK22" s="548">
        <f t="shared" si="16"/>
        <v>0</v>
      </c>
      <c r="AL22" s="548">
        <f t="shared" si="17"/>
        <v>0</v>
      </c>
      <c r="AM22" s="548">
        <f t="shared" si="18"/>
        <v>1</v>
      </c>
      <c r="AN22" s="450">
        <f t="shared" si="19"/>
        <v>7</v>
      </c>
      <c r="AO22" s="324">
        <f t="shared" si="20"/>
        <v>2</v>
      </c>
      <c r="AP22" s="324">
        <f t="shared" si="21"/>
        <v>2</v>
      </c>
      <c r="AQ22" s="324">
        <f t="shared" si="22"/>
        <v>2</v>
      </c>
      <c r="AR22" s="324">
        <f t="shared" si="23"/>
        <v>2</v>
      </c>
      <c r="AS22" s="324">
        <f t="shared" si="24"/>
        <v>2</v>
      </c>
      <c r="AT22" s="324">
        <f t="shared" si="25"/>
        <v>2</v>
      </c>
      <c r="AU22" s="324">
        <f t="shared" si="26"/>
        <v>0</v>
      </c>
      <c r="AV22" s="324">
        <f t="shared" si="27"/>
        <v>0</v>
      </c>
      <c r="AW22" s="324">
        <f t="shared" si="28"/>
        <v>0</v>
      </c>
      <c r="AX22" s="324">
        <f t="shared" si="29"/>
        <v>0</v>
      </c>
      <c r="AY22" s="324">
        <f t="shared" si="30"/>
        <v>0</v>
      </c>
      <c r="AZ22" s="324">
        <f t="shared" si="31"/>
        <v>0</v>
      </c>
      <c r="BA22" s="324">
        <f t="shared" si="32"/>
        <v>0</v>
      </c>
      <c r="BB22" s="324">
        <f t="shared" si="33"/>
        <v>0</v>
      </c>
      <c r="BC22" s="324">
        <f t="shared" si="34"/>
        <v>0</v>
      </c>
      <c r="BD22" s="324">
        <f t="shared" si="35"/>
        <v>2</v>
      </c>
      <c r="BE22" s="381">
        <f t="shared" si="36"/>
        <v>4</v>
      </c>
      <c r="BF22" s="381">
        <f t="shared" si="37"/>
        <v>6</v>
      </c>
      <c r="BG22" s="381">
        <f t="shared" si="38"/>
        <v>4.5</v>
      </c>
      <c r="BH22" s="381">
        <f t="shared" si="39"/>
        <v>4</v>
      </c>
      <c r="BI22" s="381">
        <f t="shared" si="40"/>
        <v>4.5</v>
      </c>
      <c r="BJ22" s="381">
        <f t="shared" si="41"/>
        <v>1.5</v>
      </c>
      <c r="BK22" s="381">
        <f t="shared" si="42"/>
        <v>0</v>
      </c>
      <c r="BL22" s="381">
        <f t="shared" si="43"/>
        <v>0</v>
      </c>
      <c r="BM22" s="381">
        <f t="shared" si="44"/>
        <v>0</v>
      </c>
      <c r="BN22" s="381">
        <f t="shared" si="45"/>
        <v>0</v>
      </c>
      <c r="BO22" s="381">
        <f t="shared" si="46"/>
        <v>0</v>
      </c>
      <c r="BP22" s="381">
        <f t="shared" si="47"/>
        <v>0</v>
      </c>
      <c r="BQ22" s="381">
        <f t="shared" si="48"/>
        <v>0</v>
      </c>
      <c r="BR22" s="381">
        <f t="shared" si="49"/>
        <v>0</v>
      </c>
      <c r="BS22" s="381">
        <f t="shared" si="50"/>
        <v>0</v>
      </c>
      <c r="BT22" s="381">
        <f t="shared" si="51"/>
        <v>6</v>
      </c>
      <c r="BU22" s="381">
        <f t="shared" si="52"/>
        <v>29</v>
      </c>
      <c r="BV22" s="266"/>
    </row>
    <row r="23" spans="1:74" ht="18.75">
      <c r="A23" s="217" t="str">
        <f>Compute1!A23</f>
        <v>6.1.3</v>
      </c>
      <c r="B23" s="217" t="str">
        <f>'2_Maturité'!B23</f>
        <v>Partage d'information</v>
      </c>
      <c r="C23" s="217" t="str">
        <f>'2_Maturité'!G23</f>
        <v>ORGA</v>
      </c>
      <c r="D23" s="207">
        <f>'2_Maturité'!H23</f>
        <v>1</v>
      </c>
      <c r="E23" s="207" t="str">
        <f>'2_Maturité'!I23</f>
        <v>3: Défini</v>
      </c>
      <c r="F23" s="710">
        <f>(LEFT(E23,1)+1)</f>
        <v>4</v>
      </c>
      <c r="G23" s="204">
        <v>0</v>
      </c>
      <c r="H23" s="204">
        <v>0</v>
      </c>
      <c r="I23" s="204">
        <v>0</v>
      </c>
      <c r="J23" s="204">
        <v>0</v>
      </c>
      <c r="K23" s="204">
        <v>0</v>
      </c>
      <c r="L23" s="204">
        <v>0</v>
      </c>
      <c r="M23" s="204">
        <v>0</v>
      </c>
      <c r="N23" s="204">
        <v>0</v>
      </c>
      <c r="O23" s="204">
        <v>0</v>
      </c>
      <c r="P23" s="204">
        <v>0</v>
      </c>
      <c r="Q23" s="204">
        <v>1</v>
      </c>
      <c r="R23" s="204">
        <v>1</v>
      </c>
      <c r="S23" s="204">
        <v>1</v>
      </c>
      <c r="T23" s="204">
        <v>0</v>
      </c>
      <c r="U23" s="204">
        <v>0</v>
      </c>
      <c r="V23" s="323">
        <v>0</v>
      </c>
      <c r="W23" s="327">
        <f t="shared" si="2"/>
        <v>3</v>
      </c>
      <c r="X23" s="548">
        <f t="shared" si="3"/>
        <v>0</v>
      </c>
      <c r="Y23" s="548">
        <f t="shared" si="4"/>
        <v>0</v>
      </c>
      <c r="Z23" s="548">
        <f t="shared" si="5"/>
        <v>0</v>
      </c>
      <c r="AA23" s="548">
        <f t="shared" si="6"/>
        <v>0</v>
      </c>
      <c r="AB23" s="548">
        <f t="shared" si="7"/>
        <v>0</v>
      </c>
      <c r="AC23" s="548">
        <f t="shared" si="8"/>
        <v>0</v>
      </c>
      <c r="AD23" s="548">
        <f t="shared" si="9"/>
        <v>0</v>
      </c>
      <c r="AE23" s="548">
        <f t="shared" si="10"/>
        <v>0</v>
      </c>
      <c r="AF23" s="548">
        <f t="shared" si="11"/>
        <v>0</v>
      </c>
      <c r="AG23" s="548">
        <f t="shared" si="12"/>
        <v>0</v>
      </c>
      <c r="AH23" s="548">
        <f t="shared" si="13"/>
        <v>1</v>
      </c>
      <c r="AI23" s="548">
        <f t="shared" si="14"/>
        <v>1</v>
      </c>
      <c r="AJ23" s="548">
        <f t="shared" si="15"/>
        <v>1</v>
      </c>
      <c r="AK23" s="548">
        <f t="shared" si="16"/>
        <v>0</v>
      </c>
      <c r="AL23" s="548">
        <f t="shared" si="17"/>
        <v>0</v>
      </c>
      <c r="AM23" s="548">
        <f t="shared" si="18"/>
        <v>0</v>
      </c>
      <c r="AN23" s="450">
        <f t="shared" si="19"/>
        <v>3</v>
      </c>
      <c r="AO23" s="324">
        <f t="shared" si="20"/>
        <v>0</v>
      </c>
      <c r="AP23" s="324">
        <f t="shared" si="21"/>
        <v>0</v>
      </c>
      <c r="AQ23" s="324">
        <f t="shared" si="22"/>
        <v>0</v>
      </c>
      <c r="AR23" s="324">
        <f t="shared" si="23"/>
        <v>0</v>
      </c>
      <c r="AS23" s="324">
        <f t="shared" si="24"/>
        <v>0</v>
      </c>
      <c r="AT23" s="324">
        <f t="shared" si="25"/>
        <v>0</v>
      </c>
      <c r="AU23" s="324">
        <f t="shared" si="26"/>
        <v>0</v>
      </c>
      <c r="AV23" s="324">
        <f t="shared" si="27"/>
        <v>0</v>
      </c>
      <c r="AW23" s="324">
        <f t="shared" si="28"/>
        <v>0</v>
      </c>
      <c r="AX23" s="324">
        <f t="shared" si="29"/>
        <v>0</v>
      </c>
      <c r="AY23" s="324">
        <f t="shared" si="30"/>
        <v>4</v>
      </c>
      <c r="AZ23" s="324">
        <f t="shared" si="31"/>
        <v>4</v>
      </c>
      <c r="BA23" s="324">
        <f t="shared" si="32"/>
        <v>4</v>
      </c>
      <c r="BB23" s="324">
        <f t="shared" si="33"/>
        <v>0</v>
      </c>
      <c r="BC23" s="324">
        <f t="shared" si="34"/>
        <v>0</v>
      </c>
      <c r="BD23" s="324">
        <f t="shared" si="35"/>
        <v>0</v>
      </c>
      <c r="BE23" s="381">
        <f t="shared" si="36"/>
        <v>0</v>
      </c>
      <c r="BF23" s="381">
        <f t="shared" si="37"/>
        <v>0</v>
      </c>
      <c r="BG23" s="381">
        <f t="shared" si="38"/>
        <v>0</v>
      </c>
      <c r="BH23" s="381">
        <f t="shared" si="39"/>
        <v>0</v>
      </c>
      <c r="BI23" s="381">
        <f t="shared" si="40"/>
        <v>0</v>
      </c>
      <c r="BJ23" s="381">
        <f t="shared" si="41"/>
        <v>0</v>
      </c>
      <c r="BK23" s="381">
        <f t="shared" si="42"/>
        <v>0</v>
      </c>
      <c r="BL23" s="381">
        <f t="shared" si="43"/>
        <v>0</v>
      </c>
      <c r="BM23" s="381">
        <f t="shared" si="44"/>
        <v>0</v>
      </c>
      <c r="BN23" s="381">
        <f t="shared" si="45"/>
        <v>0</v>
      </c>
      <c r="BO23" s="381">
        <f t="shared" si="46"/>
        <v>3</v>
      </c>
      <c r="BP23" s="381">
        <f t="shared" si="47"/>
        <v>3</v>
      </c>
      <c r="BQ23" s="381">
        <f t="shared" si="48"/>
        <v>0.75</v>
      </c>
      <c r="BR23" s="381">
        <f t="shared" si="49"/>
        <v>0</v>
      </c>
      <c r="BS23" s="381">
        <f t="shared" si="50"/>
        <v>0</v>
      </c>
      <c r="BT23" s="381">
        <f t="shared" si="51"/>
        <v>0</v>
      </c>
      <c r="BU23" s="381">
        <f t="shared" si="52"/>
        <v>6.75</v>
      </c>
      <c r="BV23" s="266"/>
    </row>
    <row r="24" spans="1:74" ht="18.75">
      <c r="A24" s="217" t="str">
        <f>Compute1!A24</f>
        <v>6.1.4</v>
      </c>
      <c r="B24" s="217" t="str">
        <f>'2_Maturité'!B24</f>
        <v>Sécurité de l'information dans le cadre de projets</v>
      </c>
      <c r="C24" s="217" t="str">
        <f>'2_Maturité'!G24</f>
        <v>ORGA</v>
      </c>
      <c r="D24" s="207">
        <f>'2_Maturité'!H24</f>
        <v>0</v>
      </c>
      <c r="E24" s="207" t="str">
        <f>'2_Maturité'!I24</f>
        <v>1: Initial</v>
      </c>
      <c r="F24" s="710">
        <f>(LEFT(E24,1)+1)</f>
        <v>2</v>
      </c>
      <c r="G24" s="204">
        <v>1</v>
      </c>
      <c r="H24" s="204">
        <v>1</v>
      </c>
      <c r="I24" s="204">
        <v>1</v>
      </c>
      <c r="J24" s="204">
        <v>1</v>
      </c>
      <c r="K24" s="204">
        <v>1</v>
      </c>
      <c r="L24" s="204">
        <v>1</v>
      </c>
      <c r="M24" s="204">
        <v>0</v>
      </c>
      <c r="N24" s="204">
        <v>1</v>
      </c>
      <c r="O24" s="204">
        <v>1</v>
      </c>
      <c r="P24" s="204">
        <v>1</v>
      </c>
      <c r="Q24" s="204">
        <v>1</v>
      </c>
      <c r="R24" s="204">
        <v>1</v>
      </c>
      <c r="S24" s="204">
        <v>1</v>
      </c>
      <c r="T24" s="204">
        <v>1</v>
      </c>
      <c r="U24" s="204">
        <v>1</v>
      </c>
      <c r="V24" s="323">
        <v>1</v>
      </c>
      <c r="W24" s="327">
        <f t="shared" si="2"/>
        <v>15</v>
      </c>
      <c r="X24" s="548">
        <f t="shared" si="3"/>
        <v>0</v>
      </c>
      <c r="Y24" s="548">
        <f t="shared" si="4"/>
        <v>0</v>
      </c>
      <c r="Z24" s="548">
        <f t="shared" si="5"/>
        <v>0</v>
      </c>
      <c r="AA24" s="548">
        <f t="shared" si="6"/>
        <v>0</v>
      </c>
      <c r="AB24" s="548">
        <f t="shared" si="7"/>
        <v>0</v>
      </c>
      <c r="AC24" s="548">
        <f t="shared" si="8"/>
        <v>0</v>
      </c>
      <c r="AD24" s="548">
        <f t="shared" si="9"/>
        <v>0</v>
      </c>
      <c r="AE24" s="548">
        <f t="shared" si="10"/>
        <v>0</v>
      </c>
      <c r="AF24" s="548">
        <f t="shared" si="11"/>
        <v>0</v>
      </c>
      <c r="AG24" s="548">
        <f t="shared" si="12"/>
        <v>0</v>
      </c>
      <c r="AH24" s="548">
        <f t="shared" si="13"/>
        <v>0</v>
      </c>
      <c r="AI24" s="548">
        <f t="shared" si="14"/>
        <v>0</v>
      </c>
      <c r="AJ24" s="548">
        <f t="shared" si="15"/>
        <v>0</v>
      </c>
      <c r="AK24" s="548">
        <f t="shared" si="16"/>
        <v>0</v>
      </c>
      <c r="AL24" s="548">
        <f t="shared" si="17"/>
        <v>0</v>
      </c>
      <c r="AM24" s="548">
        <f t="shared" si="18"/>
        <v>0</v>
      </c>
      <c r="AN24" s="450">
        <f t="shared" si="19"/>
        <v>0</v>
      </c>
      <c r="AO24" s="324">
        <f t="shared" si="20"/>
        <v>0</v>
      </c>
      <c r="AP24" s="324">
        <f t="shared" si="21"/>
        <v>0</v>
      </c>
      <c r="AQ24" s="324">
        <f t="shared" si="22"/>
        <v>0</v>
      </c>
      <c r="AR24" s="324">
        <f t="shared" si="23"/>
        <v>0</v>
      </c>
      <c r="AS24" s="324">
        <f t="shared" si="24"/>
        <v>0</v>
      </c>
      <c r="AT24" s="324">
        <f t="shared" si="25"/>
        <v>0</v>
      </c>
      <c r="AU24" s="324">
        <f t="shared" si="26"/>
        <v>0</v>
      </c>
      <c r="AV24" s="324">
        <f t="shared" si="27"/>
        <v>0</v>
      </c>
      <c r="AW24" s="324">
        <f t="shared" si="28"/>
        <v>0</v>
      </c>
      <c r="AX24" s="324">
        <f t="shared" si="29"/>
        <v>0</v>
      </c>
      <c r="AY24" s="324">
        <f t="shared" si="30"/>
        <v>0</v>
      </c>
      <c r="AZ24" s="324">
        <f t="shared" si="31"/>
        <v>0</v>
      </c>
      <c r="BA24" s="324">
        <f t="shared" si="32"/>
        <v>0</v>
      </c>
      <c r="BB24" s="324">
        <f t="shared" si="33"/>
        <v>0</v>
      </c>
      <c r="BC24" s="324">
        <f t="shared" si="34"/>
        <v>0</v>
      </c>
      <c r="BD24" s="324">
        <f t="shared" si="35"/>
        <v>0</v>
      </c>
      <c r="BE24" s="381">
        <f t="shared" si="36"/>
        <v>0</v>
      </c>
      <c r="BF24" s="381">
        <f t="shared" si="37"/>
        <v>0</v>
      </c>
      <c r="BG24" s="381">
        <f t="shared" si="38"/>
        <v>0</v>
      </c>
      <c r="BH24" s="381">
        <f t="shared" si="39"/>
        <v>0</v>
      </c>
      <c r="BI24" s="381">
        <f t="shared" si="40"/>
        <v>0</v>
      </c>
      <c r="BJ24" s="381">
        <f t="shared" si="41"/>
        <v>0</v>
      </c>
      <c r="BK24" s="381">
        <f t="shared" si="42"/>
        <v>0</v>
      </c>
      <c r="BL24" s="381">
        <f t="shared" si="43"/>
        <v>0</v>
      </c>
      <c r="BM24" s="381">
        <f t="shared" si="44"/>
        <v>0</v>
      </c>
      <c r="BN24" s="381">
        <f t="shared" si="45"/>
        <v>0</v>
      </c>
      <c r="BO24" s="381">
        <f t="shared" si="46"/>
        <v>0</v>
      </c>
      <c r="BP24" s="381">
        <f t="shared" si="47"/>
        <v>0</v>
      </c>
      <c r="BQ24" s="381">
        <f t="shared" si="48"/>
        <v>0</v>
      </c>
      <c r="BR24" s="381">
        <f t="shared" si="49"/>
        <v>0</v>
      </c>
      <c r="BS24" s="381">
        <f t="shared" si="50"/>
        <v>0</v>
      </c>
      <c r="BT24" s="381">
        <f t="shared" si="51"/>
        <v>0</v>
      </c>
      <c r="BU24" s="381">
        <f t="shared" si="52"/>
        <v>0</v>
      </c>
      <c r="BV24" s="266"/>
    </row>
    <row r="25" spans="1:74" ht="18.75">
      <c r="A25" s="217" t="str">
        <f>Compute1!A25</f>
        <v>6.2</v>
      </c>
      <c r="B25" s="217" t="str">
        <f>'2_Maturité'!B25</f>
        <v>Appareils mobiles et télétravail</v>
      </c>
      <c r="C25" s="217">
        <f>'2_Maturité'!G25</f>
        <v>0</v>
      </c>
      <c r="D25" s="207">
        <f>'2_Maturité'!H25</f>
        <v>0</v>
      </c>
      <c r="E25" s="207">
        <f>'2_Maturité'!I25</f>
        <v>0</v>
      </c>
      <c r="F25" s="218" t="str">
        <f>LEFT(E25,1)</f>
        <v>0</v>
      </c>
      <c r="G25" s="204">
        <v>0</v>
      </c>
      <c r="H25" s="204">
        <v>0</v>
      </c>
      <c r="I25" s="204">
        <v>0</v>
      </c>
      <c r="J25" s="204">
        <v>0</v>
      </c>
      <c r="K25" s="204">
        <v>0</v>
      </c>
      <c r="L25" s="204">
        <v>0</v>
      </c>
      <c r="M25" s="204">
        <v>0</v>
      </c>
      <c r="N25" s="204">
        <v>0</v>
      </c>
      <c r="O25" s="204">
        <v>0</v>
      </c>
      <c r="P25" s="204">
        <v>0</v>
      </c>
      <c r="Q25" s="204">
        <v>0</v>
      </c>
      <c r="R25" s="204">
        <v>0</v>
      </c>
      <c r="S25" s="204">
        <v>0</v>
      </c>
      <c r="T25" s="204">
        <v>0</v>
      </c>
      <c r="U25" s="204">
        <v>0</v>
      </c>
      <c r="V25" s="323">
        <v>0</v>
      </c>
      <c r="W25" s="327">
        <f t="shared" si="2"/>
        <v>0</v>
      </c>
      <c r="X25" s="548">
        <f t="shared" si="3"/>
        <v>0</v>
      </c>
      <c r="Y25" s="548">
        <f t="shared" si="4"/>
        <v>0</v>
      </c>
      <c r="Z25" s="548">
        <f t="shared" si="5"/>
        <v>0</v>
      </c>
      <c r="AA25" s="548">
        <f t="shared" si="6"/>
        <v>0</v>
      </c>
      <c r="AB25" s="548">
        <f t="shared" si="7"/>
        <v>0</v>
      </c>
      <c r="AC25" s="548">
        <f t="shared" si="8"/>
        <v>0</v>
      </c>
      <c r="AD25" s="548">
        <f t="shared" si="9"/>
        <v>0</v>
      </c>
      <c r="AE25" s="548">
        <f t="shared" si="10"/>
        <v>0</v>
      </c>
      <c r="AF25" s="548">
        <f t="shared" si="11"/>
        <v>0</v>
      </c>
      <c r="AG25" s="548">
        <f t="shared" si="12"/>
        <v>0</v>
      </c>
      <c r="AH25" s="548">
        <f t="shared" si="13"/>
        <v>0</v>
      </c>
      <c r="AI25" s="548">
        <f t="shared" si="14"/>
        <v>0</v>
      </c>
      <c r="AJ25" s="548">
        <f t="shared" si="15"/>
        <v>0</v>
      </c>
      <c r="AK25" s="548">
        <f t="shared" si="16"/>
        <v>0</v>
      </c>
      <c r="AL25" s="548">
        <f t="shared" si="17"/>
        <v>0</v>
      </c>
      <c r="AM25" s="548">
        <f t="shared" si="18"/>
        <v>0</v>
      </c>
      <c r="AN25" s="450">
        <f t="shared" si="19"/>
        <v>0</v>
      </c>
      <c r="AO25" s="324">
        <f t="shared" si="20"/>
        <v>0</v>
      </c>
      <c r="AP25" s="324">
        <f t="shared" si="21"/>
        <v>0</v>
      </c>
      <c r="AQ25" s="324">
        <f t="shared" si="22"/>
        <v>0</v>
      </c>
      <c r="AR25" s="324">
        <f t="shared" si="23"/>
        <v>0</v>
      </c>
      <c r="AS25" s="324">
        <f t="shared" si="24"/>
        <v>0</v>
      </c>
      <c r="AT25" s="324">
        <f t="shared" si="25"/>
        <v>0</v>
      </c>
      <c r="AU25" s="324">
        <f t="shared" si="26"/>
        <v>0</v>
      </c>
      <c r="AV25" s="324">
        <f t="shared" si="27"/>
        <v>0</v>
      </c>
      <c r="AW25" s="324">
        <f t="shared" si="28"/>
        <v>0</v>
      </c>
      <c r="AX25" s="324">
        <f t="shared" si="29"/>
        <v>0</v>
      </c>
      <c r="AY25" s="324">
        <f t="shared" si="30"/>
        <v>0</v>
      </c>
      <c r="AZ25" s="324">
        <f t="shared" si="31"/>
        <v>0</v>
      </c>
      <c r="BA25" s="324">
        <f t="shared" si="32"/>
        <v>0</v>
      </c>
      <c r="BB25" s="324">
        <f t="shared" si="33"/>
        <v>0</v>
      </c>
      <c r="BC25" s="324">
        <f t="shared" si="34"/>
        <v>0</v>
      </c>
      <c r="BD25" s="324">
        <f t="shared" si="35"/>
        <v>0</v>
      </c>
      <c r="BE25" s="381">
        <f t="shared" si="36"/>
        <v>0</v>
      </c>
      <c r="BF25" s="381">
        <f t="shared" si="37"/>
        <v>0</v>
      </c>
      <c r="BG25" s="381">
        <f t="shared" si="38"/>
        <v>0</v>
      </c>
      <c r="BH25" s="381">
        <f t="shared" si="39"/>
        <v>0</v>
      </c>
      <c r="BI25" s="381">
        <f t="shared" si="40"/>
        <v>0</v>
      </c>
      <c r="BJ25" s="381">
        <f t="shared" si="41"/>
        <v>0</v>
      </c>
      <c r="BK25" s="381">
        <f t="shared" si="42"/>
        <v>0</v>
      </c>
      <c r="BL25" s="381">
        <f t="shared" si="43"/>
        <v>0</v>
      </c>
      <c r="BM25" s="381">
        <f t="shared" si="44"/>
        <v>0</v>
      </c>
      <c r="BN25" s="381">
        <f t="shared" si="45"/>
        <v>0</v>
      </c>
      <c r="BO25" s="381">
        <f t="shared" si="46"/>
        <v>0</v>
      </c>
      <c r="BP25" s="381">
        <f t="shared" si="47"/>
        <v>0</v>
      </c>
      <c r="BQ25" s="381">
        <f t="shared" si="48"/>
        <v>0</v>
      </c>
      <c r="BR25" s="381">
        <f t="shared" si="49"/>
        <v>0</v>
      </c>
      <c r="BS25" s="381">
        <f t="shared" si="50"/>
        <v>0</v>
      </c>
      <c r="BT25" s="381">
        <f t="shared" si="51"/>
        <v>0</v>
      </c>
      <c r="BU25" s="381">
        <f t="shared" si="52"/>
        <v>0</v>
      </c>
    </row>
    <row r="26" spans="1:74" ht="18.75">
      <c r="A26" s="217" t="str">
        <f>Compute1!A26</f>
        <v>6.2.1</v>
      </c>
      <c r="B26" s="217" t="str">
        <f>'2_Maturité'!B26</f>
        <v>Protection des données  sur des médias mobiles</v>
      </c>
      <c r="C26" s="217" t="str">
        <f>'2_Maturité'!G26</f>
        <v>ORGA</v>
      </c>
      <c r="D26" s="207">
        <f>'2_Maturité'!H26</f>
        <v>1</v>
      </c>
      <c r="E26" s="207" t="str">
        <f>'2_Maturité'!I26</f>
        <v>2: Reproductible</v>
      </c>
      <c r="F26" s="710">
        <f>(LEFT(E26,1)+1)</f>
        <v>3</v>
      </c>
      <c r="G26" s="204">
        <v>1</v>
      </c>
      <c r="H26" s="204">
        <v>1</v>
      </c>
      <c r="I26" s="204">
        <v>1</v>
      </c>
      <c r="J26" s="204">
        <v>0</v>
      </c>
      <c r="K26" s="204">
        <v>1</v>
      </c>
      <c r="L26" s="204">
        <v>0</v>
      </c>
      <c r="M26" s="204">
        <v>1</v>
      </c>
      <c r="N26" s="204">
        <v>0</v>
      </c>
      <c r="O26" s="204">
        <v>0</v>
      </c>
      <c r="P26" s="204">
        <v>0</v>
      </c>
      <c r="Q26" s="204">
        <v>0</v>
      </c>
      <c r="R26" s="204">
        <v>1</v>
      </c>
      <c r="S26" s="204">
        <v>0</v>
      </c>
      <c r="T26" s="204">
        <v>0</v>
      </c>
      <c r="U26" s="204">
        <v>0</v>
      </c>
      <c r="V26" s="323">
        <v>0</v>
      </c>
      <c r="W26" s="327">
        <f t="shared" si="2"/>
        <v>6</v>
      </c>
      <c r="X26" s="548">
        <f t="shared" si="3"/>
        <v>1</v>
      </c>
      <c r="Y26" s="548">
        <f t="shared" si="4"/>
        <v>1</v>
      </c>
      <c r="Z26" s="548">
        <f t="shared" si="5"/>
        <v>1</v>
      </c>
      <c r="AA26" s="548">
        <f t="shared" si="6"/>
        <v>0</v>
      </c>
      <c r="AB26" s="548">
        <f t="shared" si="7"/>
        <v>1</v>
      </c>
      <c r="AC26" s="548">
        <f t="shared" si="8"/>
        <v>0</v>
      </c>
      <c r="AD26" s="548">
        <f t="shared" si="9"/>
        <v>1</v>
      </c>
      <c r="AE26" s="548">
        <f t="shared" si="10"/>
        <v>0</v>
      </c>
      <c r="AF26" s="548">
        <f t="shared" si="11"/>
        <v>0</v>
      </c>
      <c r="AG26" s="548">
        <f t="shared" si="12"/>
        <v>0</v>
      </c>
      <c r="AH26" s="548">
        <f t="shared" si="13"/>
        <v>0</v>
      </c>
      <c r="AI26" s="548">
        <f t="shared" si="14"/>
        <v>1</v>
      </c>
      <c r="AJ26" s="548">
        <f t="shared" si="15"/>
        <v>0</v>
      </c>
      <c r="AK26" s="548">
        <f t="shared" si="16"/>
        <v>0</v>
      </c>
      <c r="AL26" s="548">
        <f t="shared" si="17"/>
        <v>0</v>
      </c>
      <c r="AM26" s="548">
        <f t="shared" si="18"/>
        <v>0</v>
      </c>
      <c r="AN26" s="450">
        <f t="shared" si="19"/>
        <v>6</v>
      </c>
      <c r="AO26" s="324">
        <f t="shared" si="20"/>
        <v>3</v>
      </c>
      <c r="AP26" s="324">
        <f t="shared" si="21"/>
        <v>3</v>
      </c>
      <c r="AQ26" s="324">
        <f t="shared" si="22"/>
        <v>3</v>
      </c>
      <c r="AR26" s="324">
        <f t="shared" si="23"/>
        <v>0</v>
      </c>
      <c r="AS26" s="324">
        <f t="shared" si="24"/>
        <v>3</v>
      </c>
      <c r="AT26" s="324">
        <f t="shared" si="25"/>
        <v>0</v>
      </c>
      <c r="AU26" s="324">
        <f t="shared" si="26"/>
        <v>3</v>
      </c>
      <c r="AV26" s="324">
        <f t="shared" si="27"/>
        <v>0</v>
      </c>
      <c r="AW26" s="324">
        <f t="shared" si="28"/>
        <v>0</v>
      </c>
      <c r="AX26" s="324">
        <f t="shared" si="29"/>
        <v>0</v>
      </c>
      <c r="AY26" s="324">
        <f t="shared" si="30"/>
        <v>0</v>
      </c>
      <c r="AZ26" s="324">
        <f t="shared" si="31"/>
        <v>3</v>
      </c>
      <c r="BA26" s="324">
        <f t="shared" si="32"/>
        <v>0</v>
      </c>
      <c r="BB26" s="324">
        <f t="shared" si="33"/>
        <v>0</v>
      </c>
      <c r="BC26" s="324">
        <f t="shared" si="34"/>
        <v>0</v>
      </c>
      <c r="BD26" s="324">
        <f t="shared" si="35"/>
        <v>0</v>
      </c>
      <c r="BE26" s="381">
        <f t="shared" si="36"/>
        <v>2.6666666666666665</v>
      </c>
      <c r="BF26" s="381">
        <f t="shared" si="37"/>
        <v>4</v>
      </c>
      <c r="BG26" s="381">
        <f t="shared" si="38"/>
        <v>3</v>
      </c>
      <c r="BH26" s="381">
        <f t="shared" si="39"/>
        <v>0</v>
      </c>
      <c r="BI26" s="381">
        <f t="shared" si="40"/>
        <v>3</v>
      </c>
      <c r="BJ26" s="381">
        <f t="shared" si="41"/>
        <v>0</v>
      </c>
      <c r="BK26" s="381">
        <f t="shared" si="42"/>
        <v>2.6666666666666665</v>
      </c>
      <c r="BL26" s="381">
        <f t="shared" si="43"/>
        <v>0</v>
      </c>
      <c r="BM26" s="381">
        <f t="shared" si="44"/>
        <v>0</v>
      </c>
      <c r="BN26" s="381">
        <f t="shared" si="45"/>
        <v>0</v>
      </c>
      <c r="BO26" s="381">
        <f t="shared" si="46"/>
        <v>0</v>
      </c>
      <c r="BP26" s="381">
        <f t="shared" si="47"/>
        <v>4</v>
      </c>
      <c r="BQ26" s="381">
        <f t="shared" si="48"/>
        <v>0</v>
      </c>
      <c r="BR26" s="381">
        <f t="shared" si="49"/>
        <v>0</v>
      </c>
      <c r="BS26" s="381">
        <f t="shared" si="50"/>
        <v>0</v>
      </c>
      <c r="BT26" s="381">
        <f t="shared" si="51"/>
        <v>0</v>
      </c>
      <c r="BU26" s="381">
        <f t="shared" si="52"/>
        <v>19.333333333333332</v>
      </c>
      <c r="BV26" s="266"/>
    </row>
    <row r="27" spans="1:74" ht="18.75">
      <c r="A27" s="217" t="str">
        <f>Compute1!A27</f>
        <v>6.2.2</v>
      </c>
      <c r="B27" s="217" t="str">
        <f>'2_Maturité'!B27</f>
        <v>Télétravail</v>
      </c>
      <c r="C27" s="217" t="str">
        <f>'2_Maturité'!G27</f>
        <v>ORGA</v>
      </c>
      <c r="D27" s="207">
        <f>'2_Maturité'!H27</f>
        <v>1</v>
      </c>
      <c r="E27" s="207" t="str">
        <f>'2_Maturité'!I27</f>
        <v>3: Défini</v>
      </c>
      <c r="F27" s="710">
        <f>(LEFT(E27,1)+1)</f>
        <v>4</v>
      </c>
      <c r="G27" s="204">
        <v>1</v>
      </c>
      <c r="H27" s="204">
        <v>1</v>
      </c>
      <c r="I27" s="204">
        <v>1</v>
      </c>
      <c r="J27" s="204">
        <v>0</v>
      </c>
      <c r="K27" s="204">
        <v>1</v>
      </c>
      <c r="L27" s="204">
        <v>1</v>
      </c>
      <c r="M27" s="204">
        <v>0</v>
      </c>
      <c r="N27" s="204">
        <v>0</v>
      </c>
      <c r="O27" s="204">
        <v>0</v>
      </c>
      <c r="P27" s="204">
        <v>0</v>
      </c>
      <c r="Q27" s="204">
        <v>1</v>
      </c>
      <c r="R27" s="204">
        <v>1</v>
      </c>
      <c r="S27" s="204">
        <v>0</v>
      </c>
      <c r="T27" s="204">
        <v>0</v>
      </c>
      <c r="U27" s="204">
        <v>0</v>
      </c>
      <c r="V27" s="323">
        <v>0</v>
      </c>
      <c r="W27" s="327">
        <f t="shared" si="2"/>
        <v>7</v>
      </c>
      <c r="X27" s="548">
        <f t="shared" si="3"/>
        <v>1</v>
      </c>
      <c r="Y27" s="548">
        <f t="shared" si="4"/>
        <v>1</v>
      </c>
      <c r="Z27" s="548">
        <f t="shared" si="5"/>
        <v>1</v>
      </c>
      <c r="AA27" s="548">
        <f t="shared" si="6"/>
        <v>0</v>
      </c>
      <c r="AB27" s="548">
        <f t="shared" si="7"/>
        <v>1</v>
      </c>
      <c r="AC27" s="548">
        <f t="shared" si="8"/>
        <v>1</v>
      </c>
      <c r="AD27" s="548">
        <f t="shared" si="9"/>
        <v>0</v>
      </c>
      <c r="AE27" s="548">
        <f t="shared" si="10"/>
        <v>0</v>
      </c>
      <c r="AF27" s="548">
        <f t="shared" si="11"/>
        <v>0</v>
      </c>
      <c r="AG27" s="548">
        <f t="shared" si="12"/>
        <v>0</v>
      </c>
      <c r="AH27" s="548">
        <f t="shared" si="13"/>
        <v>1</v>
      </c>
      <c r="AI27" s="548">
        <f t="shared" si="14"/>
        <v>1</v>
      </c>
      <c r="AJ27" s="548">
        <f t="shared" si="15"/>
        <v>0</v>
      </c>
      <c r="AK27" s="548">
        <f t="shared" si="16"/>
        <v>0</v>
      </c>
      <c r="AL27" s="548">
        <f t="shared" si="17"/>
        <v>0</v>
      </c>
      <c r="AM27" s="548">
        <f t="shared" si="18"/>
        <v>0</v>
      </c>
      <c r="AN27" s="450">
        <f t="shared" si="19"/>
        <v>7</v>
      </c>
      <c r="AO27" s="324">
        <f t="shared" si="20"/>
        <v>4</v>
      </c>
      <c r="AP27" s="324">
        <f t="shared" si="21"/>
        <v>4</v>
      </c>
      <c r="AQ27" s="324">
        <f t="shared" si="22"/>
        <v>4</v>
      </c>
      <c r="AR27" s="324">
        <f t="shared" si="23"/>
        <v>0</v>
      </c>
      <c r="AS27" s="324">
        <f t="shared" si="24"/>
        <v>4</v>
      </c>
      <c r="AT27" s="324">
        <f t="shared" si="25"/>
        <v>4</v>
      </c>
      <c r="AU27" s="324">
        <f t="shared" si="26"/>
        <v>0</v>
      </c>
      <c r="AV27" s="324">
        <f t="shared" si="27"/>
        <v>0</v>
      </c>
      <c r="AW27" s="324">
        <f t="shared" si="28"/>
        <v>0</v>
      </c>
      <c r="AX27" s="324">
        <f t="shared" si="29"/>
        <v>0</v>
      </c>
      <c r="AY27" s="324">
        <f t="shared" si="30"/>
        <v>4</v>
      </c>
      <c r="AZ27" s="324">
        <f t="shared" si="31"/>
        <v>4</v>
      </c>
      <c r="BA27" s="324">
        <f t="shared" si="32"/>
        <v>0</v>
      </c>
      <c r="BB27" s="324">
        <f t="shared" si="33"/>
        <v>0</v>
      </c>
      <c r="BC27" s="324">
        <f t="shared" si="34"/>
        <v>0</v>
      </c>
      <c r="BD27" s="324">
        <f t="shared" si="35"/>
        <v>0</v>
      </c>
      <c r="BE27" s="381">
        <f t="shared" si="36"/>
        <v>2</v>
      </c>
      <c r="BF27" s="381">
        <f t="shared" si="37"/>
        <v>3</v>
      </c>
      <c r="BG27" s="381">
        <f t="shared" si="38"/>
        <v>2.25</v>
      </c>
      <c r="BH27" s="381">
        <f t="shared" si="39"/>
        <v>0</v>
      </c>
      <c r="BI27" s="381">
        <f t="shared" si="40"/>
        <v>2.25</v>
      </c>
      <c r="BJ27" s="381">
        <f t="shared" si="41"/>
        <v>0.75</v>
      </c>
      <c r="BK27" s="381">
        <f t="shared" si="42"/>
        <v>0</v>
      </c>
      <c r="BL27" s="381">
        <f t="shared" si="43"/>
        <v>0</v>
      </c>
      <c r="BM27" s="381">
        <f t="shared" si="44"/>
        <v>0</v>
      </c>
      <c r="BN27" s="381">
        <f t="shared" si="45"/>
        <v>0</v>
      </c>
      <c r="BO27" s="381">
        <f t="shared" si="46"/>
        <v>3</v>
      </c>
      <c r="BP27" s="381">
        <f t="shared" si="47"/>
        <v>3</v>
      </c>
      <c r="BQ27" s="381">
        <f t="shared" si="48"/>
        <v>0</v>
      </c>
      <c r="BR27" s="381">
        <f t="shared" si="49"/>
        <v>0</v>
      </c>
      <c r="BS27" s="381">
        <f t="shared" si="50"/>
        <v>0</v>
      </c>
      <c r="BT27" s="381">
        <f t="shared" si="51"/>
        <v>0</v>
      </c>
      <c r="BU27" s="381">
        <f t="shared" si="52"/>
        <v>15.5</v>
      </c>
      <c r="BV27" s="266"/>
    </row>
    <row r="28" spans="1:74" ht="18.75">
      <c r="A28" s="217">
        <f>Compute1!A28</f>
        <v>7</v>
      </c>
      <c r="B28" s="217" t="str">
        <f>'2_Maturité'!B28</f>
        <v>SECURITE LIEE AUX COLLABORATEURS</v>
      </c>
      <c r="C28" s="217">
        <f>'2_Maturité'!G28</f>
        <v>0</v>
      </c>
      <c r="D28" s="207">
        <f>'2_Maturité'!H28</f>
        <v>0</v>
      </c>
      <c r="E28" s="207">
        <f>'2_Maturité'!I28</f>
        <v>0</v>
      </c>
      <c r="F28" s="218" t="str">
        <f>LEFT(E28,1)</f>
        <v>0</v>
      </c>
      <c r="G28" s="204">
        <v>0</v>
      </c>
      <c r="H28" s="204">
        <v>0</v>
      </c>
      <c r="I28" s="204">
        <v>0</v>
      </c>
      <c r="J28" s="204">
        <v>0</v>
      </c>
      <c r="K28" s="204">
        <v>0</v>
      </c>
      <c r="L28" s="204">
        <v>0</v>
      </c>
      <c r="M28" s="204">
        <v>0</v>
      </c>
      <c r="N28" s="204">
        <v>0</v>
      </c>
      <c r="O28" s="204">
        <v>0</v>
      </c>
      <c r="P28" s="204">
        <v>0</v>
      </c>
      <c r="Q28" s="204">
        <v>0</v>
      </c>
      <c r="R28" s="204">
        <v>0</v>
      </c>
      <c r="S28" s="204">
        <v>0</v>
      </c>
      <c r="T28" s="204">
        <v>0</v>
      </c>
      <c r="U28" s="204">
        <v>0</v>
      </c>
      <c r="V28" s="323">
        <v>0</v>
      </c>
      <c r="W28" s="327">
        <f t="shared" si="2"/>
        <v>0</v>
      </c>
      <c r="X28" s="548">
        <f t="shared" si="3"/>
        <v>0</v>
      </c>
      <c r="Y28" s="548">
        <f t="shared" si="4"/>
        <v>0</v>
      </c>
      <c r="Z28" s="548">
        <f t="shared" si="5"/>
        <v>0</v>
      </c>
      <c r="AA28" s="548">
        <f t="shared" si="6"/>
        <v>0</v>
      </c>
      <c r="AB28" s="548">
        <f t="shared" si="7"/>
        <v>0</v>
      </c>
      <c r="AC28" s="548">
        <f t="shared" si="8"/>
        <v>0</v>
      </c>
      <c r="AD28" s="548">
        <f t="shared" si="9"/>
        <v>0</v>
      </c>
      <c r="AE28" s="548">
        <f t="shared" si="10"/>
        <v>0</v>
      </c>
      <c r="AF28" s="548">
        <f t="shared" si="11"/>
        <v>0</v>
      </c>
      <c r="AG28" s="548">
        <f t="shared" si="12"/>
        <v>0</v>
      </c>
      <c r="AH28" s="548">
        <f t="shared" si="13"/>
        <v>0</v>
      </c>
      <c r="AI28" s="548">
        <f t="shared" si="14"/>
        <v>0</v>
      </c>
      <c r="AJ28" s="548">
        <f t="shared" si="15"/>
        <v>0</v>
      </c>
      <c r="AK28" s="548">
        <f t="shared" si="16"/>
        <v>0</v>
      </c>
      <c r="AL28" s="548">
        <f t="shared" si="17"/>
        <v>0</v>
      </c>
      <c r="AM28" s="548">
        <f t="shared" si="18"/>
        <v>0</v>
      </c>
      <c r="AN28" s="450">
        <f t="shared" si="19"/>
        <v>0</v>
      </c>
      <c r="AO28" s="324">
        <f t="shared" si="20"/>
        <v>0</v>
      </c>
      <c r="AP28" s="324">
        <f t="shared" si="21"/>
        <v>0</v>
      </c>
      <c r="AQ28" s="324">
        <f t="shared" si="22"/>
        <v>0</v>
      </c>
      <c r="AR28" s="324">
        <f t="shared" si="23"/>
        <v>0</v>
      </c>
      <c r="AS28" s="324">
        <f t="shared" si="24"/>
        <v>0</v>
      </c>
      <c r="AT28" s="324">
        <f t="shared" si="25"/>
        <v>0</v>
      </c>
      <c r="AU28" s="324">
        <f t="shared" si="26"/>
        <v>0</v>
      </c>
      <c r="AV28" s="324">
        <f t="shared" si="27"/>
        <v>0</v>
      </c>
      <c r="AW28" s="324">
        <f t="shared" si="28"/>
        <v>0</v>
      </c>
      <c r="AX28" s="324">
        <f t="shared" si="29"/>
        <v>0</v>
      </c>
      <c r="AY28" s="324">
        <f t="shared" si="30"/>
        <v>0</v>
      </c>
      <c r="AZ28" s="324">
        <f t="shared" si="31"/>
        <v>0</v>
      </c>
      <c r="BA28" s="324">
        <f t="shared" si="32"/>
        <v>0</v>
      </c>
      <c r="BB28" s="324">
        <f t="shared" si="33"/>
        <v>0</v>
      </c>
      <c r="BC28" s="324">
        <f t="shared" si="34"/>
        <v>0</v>
      </c>
      <c r="BD28" s="324">
        <f t="shared" si="35"/>
        <v>0</v>
      </c>
      <c r="BE28" s="381">
        <f t="shared" si="36"/>
        <v>0</v>
      </c>
      <c r="BF28" s="381">
        <f t="shared" si="37"/>
        <v>0</v>
      </c>
      <c r="BG28" s="381">
        <f t="shared" si="38"/>
        <v>0</v>
      </c>
      <c r="BH28" s="381">
        <f t="shared" si="39"/>
        <v>0</v>
      </c>
      <c r="BI28" s="381">
        <f t="shared" si="40"/>
        <v>0</v>
      </c>
      <c r="BJ28" s="381">
        <f t="shared" si="41"/>
        <v>0</v>
      </c>
      <c r="BK28" s="381">
        <f t="shared" si="42"/>
        <v>0</v>
      </c>
      <c r="BL28" s="381">
        <f t="shared" si="43"/>
        <v>0</v>
      </c>
      <c r="BM28" s="381">
        <f t="shared" si="44"/>
        <v>0</v>
      </c>
      <c r="BN28" s="381">
        <f t="shared" si="45"/>
        <v>0</v>
      </c>
      <c r="BO28" s="381">
        <f t="shared" si="46"/>
        <v>0</v>
      </c>
      <c r="BP28" s="381">
        <f t="shared" si="47"/>
        <v>0</v>
      </c>
      <c r="BQ28" s="381">
        <f t="shared" si="48"/>
        <v>0</v>
      </c>
      <c r="BR28" s="381">
        <f t="shared" si="49"/>
        <v>0</v>
      </c>
      <c r="BS28" s="381">
        <f t="shared" si="50"/>
        <v>0</v>
      </c>
      <c r="BT28" s="381">
        <f t="shared" si="51"/>
        <v>0</v>
      </c>
      <c r="BU28" s="381">
        <f t="shared" si="52"/>
        <v>0</v>
      </c>
    </row>
    <row r="29" spans="1:74" ht="18.75">
      <c r="A29" s="217" t="str">
        <f>Compute1!A29</f>
        <v>7.1</v>
      </c>
      <c r="B29" s="217" t="str">
        <f>'2_Maturité'!B29</f>
        <v>Traitement des données</v>
      </c>
      <c r="C29" s="217" t="str">
        <f>'2_Maturité'!G29</f>
        <v>GSRH</v>
      </c>
      <c r="D29" s="207">
        <f>'2_Maturité'!H29</f>
        <v>1</v>
      </c>
      <c r="E29" s="207" t="str">
        <f>'2_Maturité'!I29</f>
        <v>3: Défini</v>
      </c>
      <c r="F29" s="710">
        <f>(LEFT(E29,1)+1)</f>
        <v>4</v>
      </c>
      <c r="G29" s="204">
        <v>1</v>
      </c>
      <c r="H29" s="204">
        <v>1</v>
      </c>
      <c r="I29" s="204">
        <v>1</v>
      </c>
      <c r="J29" s="204">
        <v>0</v>
      </c>
      <c r="K29" s="204">
        <v>1</v>
      </c>
      <c r="L29" s="204">
        <v>1</v>
      </c>
      <c r="M29" s="204">
        <v>1</v>
      </c>
      <c r="N29" s="204">
        <v>0</v>
      </c>
      <c r="O29" s="204">
        <v>0</v>
      </c>
      <c r="P29" s="204">
        <v>0</v>
      </c>
      <c r="Q29" s="204">
        <v>0</v>
      </c>
      <c r="R29" s="204">
        <v>0</v>
      </c>
      <c r="S29" s="204">
        <v>1</v>
      </c>
      <c r="T29" s="204">
        <v>0</v>
      </c>
      <c r="U29" s="204">
        <v>0</v>
      </c>
      <c r="V29" s="323">
        <v>0</v>
      </c>
      <c r="W29" s="327">
        <f t="shared" si="2"/>
        <v>7</v>
      </c>
      <c r="X29" s="548">
        <f t="shared" si="3"/>
        <v>1</v>
      </c>
      <c r="Y29" s="548">
        <f t="shared" si="4"/>
        <v>1</v>
      </c>
      <c r="Z29" s="548">
        <f t="shared" si="5"/>
        <v>1</v>
      </c>
      <c r="AA29" s="548">
        <f t="shared" si="6"/>
        <v>0</v>
      </c>
      <c r="AB29" s="548">
        <f t="shared" si="7"/>
        <v>1</v>
      </c>
      <c r="AC29" s="548">
        <f t="shared" si="8"/>
        <v>1</v>
      </c>
      <c r="AD29" s="548">
        <f t="shared" si="9"/>
        <v>1</v>
      </c>
      <c r="AE29" s="548">
        <f t="shared" si="10"/>
        <v>0</v>
      </c>
      <c r="AF29" s="548">
        <f t="shared" si="11"/>
        <v>0</v>
      </c>
      <c r="AG29" s="548">
        <f t="shared" si="12"/>
        <v>0</v>
      </c>
      <c r="AH29" s="548">
        <f t="shared" si="13"/>
        <v>0</v>
      </c>
      <c r="AI29" s="548">
        <f t="shared" si="14"/>
        <v>0</v>
      </c>
      <c r="AJ29" s="548">
        <f t="shared" si="15"/>
        <v>1</v>
      </c>
      <c r="AK29" s="548">
        <f t="shared" si="16"/>
        <v>0</v>
      </c>
      <c r="AL29" s="548">
        <f t="shared" si="17"/>
        <v>0</v>
      </c>
      <c r="AM29" s="548">
        <f t="shared" si="18"/>
        <v>0</v>
      </c>
      <c r="AN29" s="450">
        <f t="shared" si="19"/>
        <v>7</v>
      </c>
      <c r="AO29" s="324">
        <f t="shared" si="20"/>
        <v>4</v>
      </c>
      <c r="AP29" s="324">
        <f t="shared" si="21"/>
        <v>4</v>
      </c>
      <c r="AQ29" s="324">
        <f t="shared" si="22"/>
        <v>4</v>
      </c>
      <c r="AR29" s="324">
        <f t="shared" si="23"/>
        <v>0</v>
      </c>
      <c r="AS29" s="324">
        <f t="shared" si="24"/>
        <v>4</v>
      </c>
      <c r="AT29" s="324">
        <f t="shared" si="25"/>
        <v>4</v>
      </c>
      <c r="AU29" s="324">
        <f t="shared" si="26"/>
        <v>4</v>
      </c>
      <c r="AV29" s="324">
        <f t="shared" si="27"/>
        <v>0</v>
      </c>
      <c r="AW29" s="324">
        <f t="shared" si="28"/>
        <v>0</v>
      </c>
      <c r="AX29" s="324">
        <f t="shared" si="29"/>
        <v>0</v>
      </c>
      <c r="AY29" s="324">
        <f t="shared" si="30"/>
        <v>0</v>
      </c>
      <c r="AZ29" s="324">
        <f t="shared" si="31"/>
        <v>0</v>
      </c>
      <c r="BA29" s="324">
        <f t="shared" si="32"/>
        <v>4</v>
      </c>
      <c r="BB29" s="324">
        <f t="shared" si="33"/>
        <v>0</v>
      </c>
      <c r="BC29" s="324">
        <f t="shared" si="34"/>
        <v>0</v>
      </c>
      <c r="BD29" s="324">
        <f t="shared" si="35"/>
        <v>0</v>
      </c>
      <c r="BE29" s="381">
        <f t="shared" si="36"/>
        <v>2</v>
      </c>
      <c r="BF29" s="381">
        <f t="shared" si="37"/>
        <v>3</v>
      </c>
      <c r="BG29" s="381">
        <f t="shared" si="38"/>
        <v>2.25</v>
      </c>
      <c r="BH29" s="381">
        <f t="shared" si="39"/>
        <v>0</v>
      </c>
      <c r="BI29" s="381">
        <f t="shared" si="40"/>
        <v>2.25</v>
      </c>
      <c r="BJ29" s="381">
        <f t="shared" si="41"/>
        <v>0.75</v>
      </c>
      <c r="BK29" s="381">
        <f t="shared" si="42"/>
        <v>2</v>
      </c>
      <c r="BL29" s="381">
        <f t="shared" si="43"/>
        <v>0</v>
      </c>
      <c r="BM29" s="381">
        <f t="shared" si="44"/>
        <v>0</v>
      </c>
      <c r="BN29" s="381">
        <f t="shared" si="45"/>
        <v>0</v>
      </c>
      <c r="BO29" s="381">
        <f t="shared" si="46"/>
        <v>0</v>
      </c>
      <c r="BP29" s="381">
        <f t="shared" si="47"/>
        <v>0</v>
      </c>
      <c r="BQ29" s="381">
        <f t="shared" si="48"/>
        <v>0.75</v>
      </c>
      <c r="BR29" s="381">
        <f t="shared" si="49"/>
        <v>0</v>
      </c>
      <c r="BS29" s="381">
        <f t="shared" si="50"/>
        <v>0</v>
      </c>
      <c r="BT29" s="381">
        <f t="shared" si="51"/>
        <v>0</v>
      </c>
      <c r="BU29" s="381">
        <f t="shared" si="52"/>
        <v>12.25</v>
      </c>
      <c r="BV29" s="266"/>
    </row>
    <row r="30" spans="1:74" ht="18.75">
      <c r="A30" s="217" t="str">
        <f>Compute1!A30</f>
        <v>7.2</v>
      </c>
      <c r="B30" s="217" t="str">
        <f>'2_Maturité'!B30</f>
        <v>Responsabilité de la direction</v>
      </c>
      <c r="C30" s="217" t="str">
        <f>'2_Maturité'!G30</f>
        <v>GSRH</v>
      </c>
      <c r="D30" s="207">
        <f>'2_Maturité'!H30</f>
        <v>1</v>
      </c>
      <c r="E30" s="207" t="str">
        <f>'2_Maturité'!I30</f>
        <v>3: Défini</v>
      </c>
      <c r="F30" s="710">
        <f>(LEFT(E30,1)+1)</f>
        <v>4</v>
      </c>
      <c r="G30" s="204">
        <v>1</v>
      </c>
      <c r="H30" s="204">
        <v>0</v>
      </c>
      <c r="I30" s="204">
        <v>1</v>
      </c>
      <c r="J30" s="204">
        <v>0</v>
      </c>
      <c r="K30" s="204">
        <v>0</v>
      </c>
      <c r="L30" s="204">
        <v>1</v>
      </c>
      <c r="M30" s="204">
        <v>1</v>
      </c>
      <c r="N30" s="204">
        <v>0</v>
      </c>
      <c r="O30" s="204">
        <v>0</v>
      </c>
      <c r="P30" s="204">
        <v>0</v>
      </c>
      <c r="Q30" s="204">
        <v>0</v>
      </c>
      <c r="R30" s="204">
        <v>0</v>
      </c>
      <c r="S30" s="204">
        <v>0</v>
      </c>
      <c r="T30" s="204">
        <v>0</v>
      </c>
      <c r="U30" s="204">
        <v>0</v>
      </c>
      <c r="V30" s="323">
        <v>1</v>
      </c>
      <c r="W30" s="327">
        <f t="shared" si="2"/>
        <v>5</v>
      </c>
      <c r="X30" s="548">
        <f t="shared" si="3"/>
        <v>1</v>
      </c>
      <c r="Y30" s="548">
        <f t="shared" si="4"/>
        <v>0</v>
      </c>
      <c r="Z30" s="548">
        <f t="shared" si="5"/>
        <v>1</v>
      </c>
      <c r="AA30" s="548">
        <f t="shared" si="6"/>
        <v>0</v>
      </c>
      <c r="AB30" s="548">
        <f t="shared" si="7"/>
        <v>0</v>
      </c>
      <c r="AC30" s="548">
        <f t="shared" si="8"/>
        <v>1</v>
      </c>
      <c r="AD30" s="548">
        <f t="shared" si="9"/>
        <v>1</v>
      </c>
      <c r="AE30" s="548">
        <f t="shared" si="10"/>
        <v>0</v>
      </c>
      <c r="AF30" s="548">
        <f t="shared" si="11"/>
        <v>0</v>
      </c>
      <c r="AG30" s="548">
        <f t="shared" si="12"/>
        <v>0</v>
      </c>
      <c r="AH30" s="548">
        <f t="shared" si="13"/>
        <v>0</v>
      </c>
      <c r="AI30" s="548">
        <f t="shared" si="14"/>
        <v>0</v>
      </c>
      <c r="AJ30" s="548">
        <f t="shared" si="15"/>
        <v>0</v>
      </c>
      <c r="AK30" s="548">
        <f t="shared" si="16"/>
        <v>0</v>
      </c>
      <c r="AL30" s="548">
        <f t="shared" si="17"/>
        <v>0</v>
      </c>
      <c r="AM30" s="548">
        <f t="shared" si="18"/>
        <v>1</v>
      </c>
      <c r="AN30" s="450">
        <f t="shared" si="19"/>
        <v>5</v>
      </c>
      <c r="AO30" s="324">
        <f t="shared" si="20"/>
        <v>4</v>
      </c>
      <c r="AP30" s="324">
        <f t="shared" si="21"/>
        <v>0</v>
      </c>
      <c r="AQ30" s="324">
        <f t="shared" si="22"/>
        <v>4</v>
      </c>
      <c r="AR30" s="324">
        <f t="shared" si="23"/>
        <v>0</v>
      </c>
      <c r="AS30" s="324">
        <f t="shared" si="24"/>
        <v>0</v>
      </c>
      <c r="AT30" s="324">
        <f t="shared" si="25"/>
        <v>4</v>
      </c>
      <c r="AU30" s="324">
        <f t="shared" si="26"/>
        <v>4</v>
      </c>
      <c r="AV30" s="324">
        <f t="shared" si="27"/>
        <v>0</v>
      </c>
      <c r="AW30" s="324">
        <f t="shared" si="28"/>
        <v>0</v>
      </c>
      <c r="AX30" s="324">
        <f t="shared" si="29"/>
        <v>0</v>
      </c>
      <c r="AY30" s="324">
        <f t="shared" si="30"/>
        <v>0</v>
      </c>
      <c r="AZ30" s="324">
        <f t="shared" si="31"/>
        <v>0</v>
      </c>
      <c r="BA30" s="324">
        <f t="shared" si="32"/>
        <v>0</v>
      </c>
      <c r="BB30" s="324">
        <f t="shared" si="33"/>
        <v>0</v>
      </c>
      <c r="BC30" s="324">
        <f t="shared" si="34"/>
        <v>0</v>
      </c>
      <c r="BD30" s="324">
        <f t="shared" si="35"/>
        <v>4</v>
      </c>
      <c r="BE30" s="381">
        <f t="shared" si="36"/>
        <v>2</v>
      </c>
      <c r="BF30" s="381">
        <f t="shared" si="37"/>
        <v>0</v>
      </c>
      <c r="BG30" s="381">
        <f t="shared" si="38"/>
        <v>2.25</v>
      </c>
      <c r="BH30" s="381">
        <f t="shared" si="39"/>
        <v>0</v>
      </c>
      <c r="BI30" s="381">
        <f t="shared" si="40"/>
        <v>0</v>
      </c>
      <c r="BJ30" s="381">
        <f t="shared" si="41"/>
        <v>0.75</v>
      </c>
      <c r="BK30" s="381">
        <f t="shared" si="42"/>
        <v>2</v>
      </c>
      <c r="BL30" s="381">
        <f t="shared" si="43"/>
        <v>0</v>
      </c>
      <c r="BM30" s="381">
        <f t="shared" si="44"/>
        <v>0</v>
      </c>
      <c r="BN30" s="381">
        <f t="shared" si="45"/>
        <v>0</v>
      </c>
      <c r="BO30" s="381">
        <f t="shared" si="46"/>
        <v>0</v>
      </c>
      <c r="BP30" s="381">
        <f t="shared" si="47"/>
        <v>0</v>
      </c>
      <c r="BQ30" s="381">
        <f t="shared" si="48"/>
        <v>0</v>
      </c>
      <c r="BR30" s="381">
        <f t="shared" si="49"/>
        <v>0</v>
      </c>
      <c r="BS30" s="381">
        <f t="shared" si="50"/>
        <v>0</v>
      </c>
      <c r="BT30" s="381">
        <f t="shared" si="51"/>
        <v>3</v>
      </c>
      <c r="BU30" s="381">
        <f t="shared" si="52"/>
        <v>9.25</v>
      </c>
      <c r="BV30" s="266"/>
    </row>
    <row r="31" spans="1:74" ht="18.75">
      <c r="A31" s="217" t="str">
        <f>Compute1!A31</f>
        <v>7.3</v>
      </c>
      <c r="B31" s="217" t="str">
        <f>'2_Maturité'!B31</f>
        <v>Sensibilisation et formation</v>
      </c>
      <c r="C31" s="217" t="str">
        <f>'2_Maturité'!G31</f>
        <v>GSRH</v>
      </c>
      <c r="D31" s="207">
        <f>'2_Maturité'!H31</f>
        <v>0</v>
      </c>
      <c r="E31" s="207" t="str">
        <f>'2_Maturité'!I31</f>
        <v>2: Reproductible</v>
      </c>
      <c r="F31" s="710">
        <f>(LEFT(E31,1)+1)</f>
        <v>3</v>
      </c>
      <c r="G31" s="204">
        <v>1</v>
      </c>
      <c r="H31" s="204">
        <v>1</v>
      </c>
      <c r="I31" s="204">
        <v>1</v>
      </c>
      <c r="J31" s="204">
        <v>1</v>
      </c>
      <c r="K31" s="204">
        <v>1</v>
      </c>
      <c r="L31" s="204">
        <v>0</v>
      </c>
      <c r="M31" s="204">
        <v>1</v>
      </c>
      <c r="N31" s="204">
        <v>0</v>
      </c>
      <c r="O31" s="204">
        <v>0</v>
      </c>
      <c r="P31" s="204">
        <v>0</v>
      </c>
      <c r="Q31" s="204">
        <v>1</v>
      </c>
      <c r="R31" s="204">
        <v>1</v>
      </c>
      <c r="S31" s="204">
        <v>1</v>
      </c>
      <c r="T31" s="204">
        <v>0</v>
      </c>
      <c r="U31" s="204">
        <v>0</v>
      </c>
      <c r="V31" s="323">
        <v>0</v>
      </c>
      <c r="W31" s="327">
        <f t="shared" si="2"/>
        <v>9</v>
      </c>
      <c r="X31" s="548">
        <f t="shared" si="3"/>
        <v>0</v>
      </c>
      <c r="Y31" s="548">
        <f t="shared" si="4"/>
        <v>0</v>
      </c>
      <c r="Z31" s="548">
        <f t="shared" si="5"/>
        <v>0</v>
      </c>
      <c r="AA31" s="548">
        <f t="shared" si="6"/>
        <v>0</v>
      </c>
      <c r="AB31" s="548">
        <f t="shared" si="7"/>
        <v>0</v>
      </c>
      <c r="AC31" s="548">
        <f t="shared" si="8"/>
        <v>0</v>
      </c>
      <c r="AD31" s="548">
        <f t="shared" si="9"/>
        <v>0</v>
      </c>
      <c r="AE31" s="548">
        <f t="shared" si="10"/>
        <v>0</v>
      </c>
      <c r="AF31" s="548">
        <f t="shared" si="11"/>
        <v>0</v>
      </c>
      <c r="AG31" s="548">
        <f t="shared" si="12"/>
        <v>0</v>
      </c>
      <c r="AH31" s="548">
        <f t="shared" si="13"/>
        <v>0</v>
      </c>
      <c r="AI31" s="548">
        <f t="shared" si="14"/>
        <v>0</v>
      </c>
      <c r="AJ31" s="548">
        <f t="shared" si="15"/>
        <v>0</v>
      </c>
      <c r="AK31" s="548">
        <f t="shared" si="16"/>
        <v>0</v>
      </c>
      <c r="AL31" s="548">
        <f t="shared" si="17"/>
        <v>0</v>
      </c>
      <c r="AM31" s="548">
        <f t="shared" si="18"/>
        <v>0</v>
      </c>
      <c r="AN31" s="450">
        <f t="shared" si="19"/>
        <v>0</v>
      </c>
      <c r="AO31" s="324">
        <f t="shared" si="20"/>
        <v>0</v>
      </c>
      <c r="AP31" s="324">
        <f t="shared" si="21"/>
        <v>0</v>
      </c>
      <c r="AQ31" s="324">
        <f t="shared" si="22"/>
        <v>0</v>
      </c>
      <c r="AR31" s="324">
        <f t="shared" si="23"/>
        <v>0</v>
      </c>
      <c r="AS31" s="324">
        <f t="shared" si="24"/>
        <v>0</v>
      </c>
      <c r="AT31" s="324">
        <f t="shared" si="25"/>
        <v>0</v>
      </c>
      <c r="AU31" s="324">
        <f t="shared" si="26"/>
        <v>0</v>
      </c>
      <c r="AV31" s="324">
        <f t="shared" si="27"/>
        <v>0</v>
      </c>
      <c r="AW31" s="324">
        <f t="shared" si="28"/>
        <v>0</v>
      </c>
      <c r="AX31" s="324">
        <f t="shared" si="29"/>
        <v>0</v>
      </c>
      <c r="AY31" s="324">
        <f t="shared" si="30"/>
        <v>0</v>
      </c>
      <c r="AZ31" s="324">
        <f t="shared" si="31"/>
        <v>0</v>
      </c>
      <c r="BA31" s="324">
        <f t="shared" si="32"/>
        <v>0</v>
      </c>
      <c r="BB31" s="324">
        <f t="shared" si="33"/>
        <v>0</v>
      </c>
      <c r="BC31" s="324">
        <f t="shared" si="34"/>
        <v>0</v>
      </c>
      <c r="BD31" s="324">
        <f t="shared" si="35"/>
        <v>0</v>
      </c>
      <c r="BE31" s="381">
        <f t="shared" si="36"/>
        <v>0</v>
      </c>
      <c r="BF31" s="381">
        <f t="shared" si="37"/>
        <v>0</v>
      </c>
      <c r="BG31" s="381">
        <f t="shared" si="38"/>
        <v>0</v>
      </c>
      <c r="BH31" s="381">
        <f t="shared" si="39"/>
        <v>0</v>
      </c>
      <c r="BI31" s="381">
        <f t="shared" si="40"/>
        <v>0</v>
      </c>
      <c r="BJ31" s="381">
        <f t="shared" si="41"/>
        <v>0</v>
      </c>
      <c r="BK31" s="381">
        <f t="shared" si="42"/>
        <v>0</v>
      </c>
      <c r="BL31" s="381">
        <f t="shared" si="43"/>
        <v>0</v>
      </c>
      <c r="BM31" s="381">
        <f t="shared" si="44"/>
        <v>0</v>
      </c>
      <c r="BN31" s="381">
        <f t="shared" si="45"/>
        <v>0</v>
      </c>
      <c r="BO31" s="381">
        <f t="shared" si="46"/>
        <v>0</v>
      </c>
      <c r="BP31" s="381">
        <f t="shared" si="47"/>
        <v>0</v>
      </c>
      <c r="BQ31" s="381">
        <f t="shared" si="48"/>
        <v>0</v>
      </c>
      <c r="BR31" s="381">
        <f t="shared" si="49"/>
        <v>0</v>
      </c>
      <c r="BS31" s="381">
        <f t="shared" si="50"/>
        <v>0</v>
      </c>
      <c r="BT31" s="381">
        <f t="shared" si="51"/>
        <v>0</v>
      </c>
      <c r="BU31" s="381">
        <f t="shared" si="52"/>
        <v>0</v>
      </c>
      <c r="BV31" s="266"/>
    </row>
    <row r="32" spans="1:74" ht="18.75">
      <c r="A32" s="217">
        <f>Compute1!A32</f>
        <v>8</v>
      </c>
      <c r="B32" s="217" t="str">
        <f>'2_Maturité'!B32</f>
        <v>GESTION DES RESSOURCES DE L'ENTREPRISE</v>
      </c>
      <c r="C32" s="217">
        <f>'2_Maturité'!G32</f>
        <v>0</v>
      </c>
      <c r="D32" s="207">
        <f>'2_Maturité'!H32</f>
        <v>0</v>
      </c>
      <c r="E32" s="207">
        <f>'2_Maturité'!I32</f>
        <v>0</v>
      </c>
      <c r="F32" s="218" t="str">
        <f>LEFT(E32,1)</f>
        <v>0</v>
      </c>
      <c r="G32" s="204">
        <v>0</v>
      </c>
      <c r="H32" s="204">
        <v>0</v>
      </c>
      <c r="I32" s="204">
        <v>0</v>
      </c>
      <c r="J32" s="204">
        <v>0</v>
      </c>
      <c r="K32" s="204">
        <v>0</v>
      </c>
      <c r="L32" s="204">
        <v>0</v>
      </c>
      <c r="M32" s="204">
        <v>0</v>
      </c>
      <c r="N32" s="204">
        <v>0</v>
      </c>
      <c r="O32" s="204">
        <v>0</v>
      </c>
      <c r="P32" s="204">
        <v>0</v>
      </c>
      <c r="Q32" s="204">
        <v>0</v>
      </c>
      <c r="R32" s="204">
        <v>0</v>
      </c>
      <c r="S32" s="204">
        <v>0</v>
      </c>
      <c r="T32" s="204">
        <v>0</v>
      </c>
      <c r="U32" s="204">
        <v>0</v>
      </c>
      <c r="V32" s="323">
        <v>0</v>
      </c>
      <c r="W32" s="327">
        <f t="shared" si="2"/>
        <v>0</v>
      </c>
      <c r="X32" s="548">
        <f t="shared" si="3"/>
        <v>0</v>
      </c>
      <c r="Y32" s="548">
        <f t="shared" si="4"/>
        <v>0</v>
      </c>
      <c r="Z32" s="548">
        <f t="shared" si="5"/>
        <v>0</v>
      </c>
      <c r="AA32" s="548">
        <f t="shared" si="6"/>
        <v>0</v>
      </c>
      <c r="AB32" s="548">
        <f t="shared" si="7"/>
        <v>0</v>
      </c>
      <c r="AC32" s="548">
        <f t="shared" si="8"/>
        <v>0</v>
      </c>
      <c r="AD32" s="548">
        <f t="shared" si="9"/>
        <v>0</v>
      </c>
      <c r="AE32" s="548">
        <f t="shared" si="10"/>
        <v>0</v>
      </c>
      <c r="AF32" s="548">
        <f t="shared" si="11"/>
        <v>0</v>
      </c>
      <c r="AG32" s="548">
        <f t="shared" si="12"/>
        <v>0</v>
      </c>
      <c r="AH32" s="548">
        <f t="shared" si="13"/>
        <v>0</v>
      </c>
      <c r="AI32" s="548">
        <f t="shared" si="14"/>
        <v>0</v>
      </c>
      <c r="AJ32" s="548">
        <f t="shared" si="15"/>
        <v>0</v>
      </c>
      <c r="AK32" s="548">
        <f t="shared" si="16"/>
        <v>0</v>
      </c>
      <c r="AL32" s="548">
        <f t="shared" si="17"/>
        <v>0</v>
      </c>
      <c r="AM32" s="548">
        <f t="shared" si="18"/>
        <v>0</v>
      </c>
      <c r="AN32" s="450">
        <f t="shared" si="19"/>
        <v>0</v>
      </c>
      <c r="AO32" s="324">
        <f t="shared" si="20"/>
        <v>0</v>
      </c>
      <c r="AP32" s="324">
        <f t="shared" si="21"/>
        <v>0</v>
      </c>
      <c r="AQ32" s="324">
        <f t="shared" si="22"/>
        <v>0</v>
      </c>
      <c r="AR32" s="324">
        <f t="shared" si="23"/>
        <v>0</v>
      </c>
      <c r="AS32" s="324">
        <f t="shared" si="24"/>
        <v>0</v>
      </c>
      <c r="AT32" s="324">
        <f t="shared" si="25"/>
        <v>0</v>
      </c>
      <c r="AU32" s="324">
        <f t="shared" si="26"/>
        <v>0</v>
      </c>
      <c r="AV32" s="324">
        <f t="shared" si="27"/>
        <v>0</v>
      </c>
      <c r="AW32" s="324">
        <f t="shared" si="28"/>
        <v>0</v>
      </c>
      <c r="AX32" s="324">
        <f t="shared" si="29"/>
        <v>0</v>
      </c>
      <c r="AY32" s="324">
        <f t="shared" si="30"/>
        <v>0</v>
      </c>
      <c r="AZ32" s="324">
        <f t="shared" si="31"/>
        <v>0</v>
      </c>
      <c r="BA32" s="324">
        <f t="shared" si="32"/>
        <v>0</v>
      </c>
      <c r="BB32" s="324">
        <f t="shared" si="33"/>
        <v>0</v>
      </c>
      <c r="BC32" s="324">
        <f t="shared" si="34"/>
        <v>0</v>
      </c>
      <c r="BD32" s="324">
        <f t="shared" si="35"/>
        <v>0</v>
      </c>
      <c r="BE32" s="381">
        <f t="shared" si="36"/>
        <v>0</v>
      </c>
      <c r="BF32" s="381">
        <f t="shared" si="37"/>
        <v>0</v>
      </c>
      <c r="BG32" s="381">
        <f t="shared" si="38"/>
        <v>0</v>
      </c>
      <c r="BH32" s="381">
        <f t="shared" si="39"/>
        <v>0</v>
      </c>
      <c r="BI32" s="381">
        <f t="shared" si="40"/>
        <v>0</v>
      </c>
      <c r="BJ32" s="381">
        <f t="shared" si="41"/>
        <v>0</v>
      </c>
      <c r="BK32" s="381">
        <f t="shared" si="42"/>
        <v>0</v>
      </c>
      <c r="BL32" s="381">
        <f t="shared" si="43"/>
        <v>0</v>
      </c>
      <c r="BM32" s="381">
        <f t="shared" si="44"/>
        <v>0</v>
      </c>
      <c r="BN32" s="381">
        <f t="shared" si="45"/>
        <v>0</v>
      </c>
      <c r="BO32" s="381">
        <f t="shared" si="46"/>
        <v>0</v>
      </c>
      <c r="BP32" s="381">
        <f t="shared" si="47"/>
        <v>0</v>
      </c>
      <c r="BQ32" s="381">
        <f t="shared" si="48"/>
        <v>0</v>
      </c>
      <c r="BR32" s="381">
        <f t="shared" si="49"/>
        <v>0</v>
      </c>
      <c r="BS32" s="381">
        <f t="shared" si="50"/>
        <v>0</v>
      </c>
      <c r="BT32" s="381">
        <f t="shared" si="51"/>
        <v>0</v>
      </c>
      <c r="BU32" s="381">
        <f t="shared" si="52"/>
        <v>0</v>
      </c>
    </row>
    <row r="33" spans="1:74" ht="18.75">
      <c r="A33" s="217" t="str">
        <f>Compute1!A33</f>
        <v>8.1</v>
      </c>
      <c r="B33" s="217" t="str">
        <f>'2_Maturité'!B33</f>
        <v>Inventaire</v>
      </c>
      <c r="C33" s="217" t="str">
        <f>'2_Maturité'!G33</f>
        <v>GACT</v>
      </c>
      <c r="D33" s="207">
        <f>'2_Maturité'!H33</f>
        <v>1</v>
      </c>
      <c r="E33" s="207" t="str">
        <f>'2_Maturité'!I33</f>
        <v>1: Initial</v>
      </c>
      <c r="F33" s="710">
        <f>(LEFT(E33,1)+1)</f>
        <v>2</v>
      </c>
      <c r="G33" s="205">
        <v>0</v>
      </c>
      <c r="H33" s="205">
        <v>0</v>
      </c>
      <c r="I33" s="205">
        <v>0</v>
      </c>
      <c r="J33" s="205">
        <v>0</v>
      </c>
      <c r="K33" s="205">
        <v>0</v>
      </c>
      <c r="L33" s="205">
        <v>0</v>
      </c>
      <c r="M33" s="205">
        <v>1</v>
      </c>
      <c r="N33" s="205">
        <v>0</v>
      </c>
      <c r="O33" s="205">
        <v>0</v>
      </c>
      <c r="P33" s="205">
        <v>1</v>
      </c>
      <c r="Q33" s="205">
        <v>1</v>
      </c>
      <c r="R33" s="205">
        <v>1</v>
      </c>
      <c r="S33" s="205">
        <v>1</v>
      </c>
      <c r="T33" s="205">
        <v>1</v>
      </c>
      <c r="U33" s="205">
        <v>1</v>
      </c>
      <c r="V33" s="683">
        <v>0</v>
      </c>
      <c r="W33" s="327">
        <f t="shared" si="2"/>
        <v>7</v>
      </c>
      <c r="X33" s="548">
        <f t="shared" si="3"/>
        <v>0</v>
      </c>
      <c r="Y33" s="548">
        <f t="shared" si="4"/>
        <v>0</v>
      </c>
      <c r="Z33" s="548">
        <f t="shared" si="5"/>
        <v>0</v>
      </c>
      <c r="AA33" s="548">
        <f t="shared" si="6"/>
        <v>0</v>
      </c>
      <c r="AB33" s="548">
        <f t="shared" si="7"/>
        <v>0</v>
      </c>
      <c r="AC33" s="548">
        <f t="shared" si="8"/>
        <v>0</v>
      </c>
      <c r="AD33" s="548">
        <f t="shared" si="9"/>
        <v>1</v>
      </c>
      <c r="AE33" s="548">
        <f t="shared" si="10"/>
        <v>0</v>
      </c>
      <c r="AF33" s="548">
        <f t="shared" si="11"/>
        <v>0</v>
      </c>
      <c r="AG33" s="548">
        <f t="shared" si="12"/>
        <v>1</v>
      </c>
      <c r="AH33" s="548">
        <f t="shared" si="13"/>
        <v>1</v>
      </c>
      <c r="AI33" s="548">
        <f t="shared" si="14"/>
        <v>1</v>
      </c>
      <c r="AJ33" s="548">
        <f t="shared" si="15"/>
        <v>1</v>
      </c>
      <c r="AK33" s="548">
        <f t="shared" si="16"/>
        <v>1</v>
      </c>
      <c r="AL33" s="548">
        <f t="shared" si="17"/>
        <v>1</v>
      </c>
      <c r="AM33" s="548">
        <f t="shared" si="18"/>
        <v>0</v>
      </c>
      <c r="AN33" s="450">
        <f t="shared" si="19"/>
        <v>7</v>
      </c>
      <c r="AO33" s="324">
        <f t="shared" si="20"/>
        <v>0</v>
      </c>
      <c r="AP33" s="324">
        <f t="shared" si="21"/>
        <v>0</v>
      </c>
      <c r="AQ33" s="324">
        <f t="shared" si="22"/>
        <v>0</v>
      </c>
      <c r="AR33" s="324">
        <f t="shared" si="23"/>
        <v>0</v>
      </c>
      <c r="AS33" s="324">
        <f t="shared" si="24"/>
        <v>0</v>
      </c>
      <c r="AT33" s="324">
        <f t="shared" si="25"/>
        <v>0</v>
      </c>
      <c r="AU33" s="324">
        <f t="shared" si="26"/>
        <v>2</v>
      </c>
      <c r="AV33" s="324">
        <f t="shared" si="27"/>
        <v>0</v>
      </c>
      <c r="AW33" s="324">
        <f t="shared" si="28"/>
        <v>0</v>
      </c>
      <c r="AX33" s="324">
        <f t="shared" si="29"/>
        <v>2</v>
      </c>
      <c r="AY33" s="324">
        <f t="shared" si="30"/>
        <v>2</v>
      </c>
      <c r="AZ33" s="324">
        <f t="shared" si="31"/>
        <v>2</v>
      </c>
      <c r="BA33" s="324">
        <f t="shared" si="32"/>
        <v>2</v>
      </c>
      <c r="BB33" s="324">
        <f t="shared" si="33"/>
        <v>2</v>
      </c>
      <c r="BC33" s="324">
        <f t="shared" si="34"/>
        <v>2</v>
      </c>
      <c r="BD33" s="324">
        <f t="shared" si="35"/>
        <v>0</v>
      </c>
      <c r="BE33" s="381">
        <f t="shared" si="36"/>
        <v>0</v>
      </c>
      <c r="BF33" s="381">
        <f t="shared" si="37"/>
        <v>0</v>
      </c>
      <c r="BG33" s="381">
        <f t="shared" si="38"/>
        <v>0</v>
      </c>
      <c r="BH33" s="381">
        <f t="shared" si="39"/>
        <v>0</v>
      </c>
      <c r="BI33" s="381">
        <f t="shared" si="40"/>
        <v>0</v>
      </c>
      <c r="BJ33" s="381">
        <f t="shared" si="41"/>
        <v>0</v>
      </c>
      <c r="BK33" s="381">
        <f t="shared" si="42"/>
        <v>4</v>
      </c>
      <c r="BL33" s="381">
        <f t="shared" si="43"/>
        <v>0</v>
      </c>
      <c r="BM33" s="381">
        <f t="shared" si="44"/>
        <v>0</v>
      </c>
      <c r="BN33" s="381">
        <f t="shared" si="45"/>
        <v>1.5</v>
      </c>
      <c r="BO33" s="381">
        <f t="shared" si="46"/>
        <v>6</v>
      </c>
      <c r="BP33" s="381">
        <f t="shared" si="47"/>
        <v>6</v>
      </c>
      <c r="BQ33" s="381">
        <f t="shared" si="48"/>
        <v>1.5</v>
      </c>
      <c r="BR33" s="381">
        <f t="shared" si="49"/>
        <v>1.5</v>
      </c>
      <c r="BS33" s="381">
        <f t="shared" si="50"/>
        <v>1.5</v>
      </c>
      <c r="BT33" s="381">
        <f t="shared" si="51"/>
        <v>0</v>
      </c>
      <c r="BU33" s="381">
        <f t="shared" si="52"/>
        <v>22</v>
      </c>
      <c r="BV33" s="266"/>
    </row>
    <row r="34" spans="1:74" ht="18.75">
      <c r="A34" s="217" t="str">
        <f>Compute1!A34</f>
        <v>8.1a</v>
      </c>
      <c r="B34" s="217">
        <f>'2_Maturité'!B34</f>
        <v>0</v>
      </c>
      <c r="C34" s="217" t="str">
        <f>'2_Maturité'!G34</f>
        <v>GACT</v>
      </c>
      <c r="D34" s="207">
        <f>'2_Maturité'!H34</f>
        <v>0</v>
      </c>
      <c r="E34" s="207">
        <f>'2_Maturité'!I34</f>
        <v>0</v>
      </c>
      <c r="F34" s="218" t="str">
        <f>LEFT(E34,1)</f>
        <v>0</v>
      </c>
      <c r="G34" s="205">
        <v>0</v>
      </c>
      <c r="H34" s="205">
        <v>0</v>
      </c>
      <c r="I34" s="205">
        <v>0</v>
      </c>
      <c r="J34" s="205">
        <v>0</v>
      </c>
      <c r="K34" s="205">
        <v>0</v>
      </c>
      <c r="L34" s="205">
        <v>0</v>
      </c>
      <c r="M34" s="205">
        <v>0</v>
      </c>
      <c r="N34" s="205">
        <v>0</v>
      </c>
      <c r="O34" s="205">
        <v>0</v>
      </c>
      <c r="P34" s="205">
        <v>0</v>
      </c>
      <c r="Q34" s="205">
        <v>0</v>
      </c>
      <c r="R34" s="205">
        <v>0</v>
      </c>
      <c r="S34" s="205">
        <v>0</v>
      </c>
      <c r="T34" s="205">
        <v>0</v>
      </c>
      <c r="U34" s="205">
        <v>0</v>
      </c>
      <c r="V34" s="683">
        <v>0</v>
      </c>
      <c r="W34" s="327">
        <f t="shared" si="2"/>
        <v>0</v>
      </c>
      <c r="X34" s="548">
        <f t="shared" si="3"/>
        <v>0</v>
      </c>
      <c r="Y34" s="548">
        <f t="shared" si="4"/>
        <v>0</v>
      </c>
      <c r="Z34" s="548">
        <f t="shared" si="5"/>
        <v>0</v>
      </c>
      <c r="AA34" s="548">
        <f t="shared" si="6"/>
        <v>0</v>
      </c>
      <c r="AB34" s="548">
        <f t="shared" si="7"/>
        <v>0</v>
      </c>
      <c r="AC34" s="548">
        <f t="shared" si="8"/>
        <v>0</v>
      </c>
      <c r="AD34" s="548">
        <f t="shared" si="9"/>
        <v>0</v>
      </c>
      <c r="AE34" s="548">
        <f t="shared" si="10"/>
        <v>0</v>
      </c>
      <c r="AF34" s="548">
        <f t="shared" si="11"/>
        <v>0</v>
      </c>
      <c r="AG34" s="548">
        <f t="shared" si="12"/>
        <v>0</v>
      </c>
      <c r="AH34" s="548">
        <f t="shared" si="13"/>
        <v>0</v>
      </c>
      <c r="AI34" s="548">
        <f t="shared" si="14"/>
        <v>0</v>
      </c>
      <c r="AJ34" s="548">
        <f t="shared" si="15"/>
        <v>0</v>
      </c>
      <c r="AK34" s="548">
        <f t="shared" si="16"/>
        <v>0</v>
      </c>
      <c r="AL34" s="548">
        <f t="shared" si="17"/>
        <v>0</v>
      </c>
      <c r="AM34" s="548">
        <f t="shared" si="18"/>
        <v>0</v>
      </c>
      <c r="AN34" s="450">
        <f t="shared" si="19"/>
        <v>0</v>
      </c>
      <c r="AO34" s="324">
        <f t="shared" si="20"/>
        <v>0</v>
      </c>
      <c r="AP34" s="324">
        <f t="shared" si="21"/>
        <v>0</v>
      </c>
      <c r="AQ34" s="324">
        <f t="shared" si="22"/>
        <v>0</v>
      </c>
      <c r="AR34" s="324">
        <f t="shared" si="23"/>
        <v>0</v>
      </c>
      <c r="AS34" s="324">
        <f t="shared" si="24"/>
        <v>0</v>
      </c>
      <c r="AT34" s="324">
        <f t="shared" si="25"/>
        <v>0</v>
      </c>
      <c r="AU34" s="324">
        <f t="shared" si="26"/>
        <v>0</v>
      </c>
      <c r="AV34" s="324">
        <f t="shared" si="27"/>
        <v>0</v>
      </c>
      <c r="AW34" s="324">
        <f t="shared" si="28"/>
        <v>0</v>
      </c>
      <c r="AX34" s="324">
        <f t="shared" si="29"/>
        <v>0</v>
      </c>
      <c r="AY34" s="324">
        <f t="shared" si="30"/>
        <v>0</v>
      </c>
      <c r="AZ34" s="324">
        <f t="shared" si="31"/>
        <v>0</v>
      </c>
      <c r="BA34" s="324">
        <f t="shared" si="32"/>
        <v>0</v>
      </c>
      <c r="BB34" s="324">
        <f t="shared" si="33"/>
        <v>0</v>
      </c>
      <c r="BC34" s="324">
        <f t="shared" si="34"/>
        <v>0</v>
      </c>
      <c r="BD34" s="324">
        <f t="shared" si="35"/>
        <v>0</v>
      </c>
      <c r="BE34" s="381">
        <f t="shared" si="36"/>
        <v>0</v>
      </c>
      <c r="BF34" s="381">
        <f t="shared" si="37"/>
        <v>0</v>
      </c>
      <c r="BG34" s="381">
        <f t="shared" si="38"/>
        <v>0</v>
      </c>
      <c r="BH34" s="381">
        <f t="shared" si="39"/>
        <v>0</v>
      </c>
      <c r="BI34" s="381">
        <f t="shared" si="40"/>
        <v>0</v>
      </c>
      <c r="BJ34" s="381">
        <f t="shared" si="41"/>
        <v>0</v>
      </c>
      <c r="BK34" s="381">
        <f t="shared" si="42"/>
        <v>0</v>
      </c>
      <c r="BL34" s="381">
        <f t="shared" si="43"/>
        <v>0</v>
      </c>
      <c r="BM34" s="381">
        <f t="shared" si="44"/>
        <v>0</v>
      </c>
      <c r="BN34" s="381">
        <f t="shared" si="45"/>
        <v>0</v>
      </c>
      <c r="BO34" s="381">
        <f t="shared" si="46"/>
        <v>0</v>
      </c>
      <c r="BP34" s="381">
        <f t="shared" si="47"/>
        <v>0</v>
      </c>
      <c r="BQ34" s="381">
        <f t="shared" si="48"/>
        <v>0</v>
      </c>
      <c r="BR34" s="381">
        <f t="shared" si="49"/>
        <v>0</v>
      </c>
      <c r="BS34" s="381">
        <f t="shared" si="50"/>
        <v>0</v>
      </c>
      <c r="BT34" s="381">
        <f t="shared" si="51"/>
        <v>0</v>
      </c>
      <c r="BU34" s="381">
        <f t="shared" si="52"/>
        <v>0</v>
      </c>
      <c r="BV34" s="266"/>
    </row>
    <row r="35" spans="1:74" ht="18.75">
      <c r="A35" s="217" t="str">
        <f>Compute1!A35</f>
        <v>8.1.b</v>
      </c>
      <c r="B35" s="217">
        <f>'2_Maturité'!B35</f>
        <v>0</v>
      </c>
      <c r="C35" s="217" t="str">
        <f>'2_Maturité'!G35</f>
        <v>GACT</v>
      </c>
      <c r="D35" s="207">
        <f>'2_Maturité'!H35</f>
        <v>0</v>
      </c>
      <c r="E35" s="207">
        <f>'2_Maturité'!I35</f>
        <v>0</v>
      </c>
      <c r="F35" s="218" t="str">
        <f>LEFT(E35,1)</f>
        <v>0</v>
      </c>
      <c r="G35" s="205">
        <v>0</v>
      </c>
      <c r="H35" s="205">
        <v>0</v>
      </c>
      <c r="I35" s="205">
        <v>0</v>
      </c>
      <c r="J35" s="205">
        <v>0</v>
      </c>
      <c r="K35" s="205">
        <v>0</v>
      </c>
      <c r="L35" s="205">
        <v>0</v>
      </c>
      <c r="M35" s="205">
        <v>0</v>
      </c>
      <c r="N35" s="205">
        <v>0</v>
      </c>
      <c r="O35" s="205">
        <v>0</v>
      </c>
      <c r="P35" s="205">
        <v>0</v>
      </c>
      <c r="Q35" s="205">
        <v>0</v>
      </c>
      <c r="R35" s="205">
        <v>0</v>
      </c>
      <c r="S35" s="205">
        <v>0</v>
      </c>
      <c r="T35" s="205">
        <v>1</v>
      </c>
      <c r="U35" s="205">
        <v>0</v>
      </c>
      <c r="V35" s="683">
        <v>0</v>
      </c>
      <c r="W35" s="327">
        <f t="shared" si="2"/>
        <v>1</v>
      </c>
      <c r="X35" s="548">
        <f t="shared" si="3"/>
        <v>0</v>
      </c>
      <c r="Y35" s="548">
        <f t="shared" si="4"/>
        <v>0</v>
      </c>
      <c r="Z35" s="548">
        <f t="shared" si="5"/>
        <v>0</v>
      </c>
      <c r="AA35" s="548">
        <f t="shared" si="6"/>
        <v>0</v>
      </c>
      <c r="AB35" s="548">
        <f t="shared" si="7"/>
        <v>0</v>
      </c>
      <c r="AC35" s="548">
        <f t="shared" si="8"/>
        <v>0</v>
      </c>
      <c r="AD35" s="548">
        <f t="shared" si="9"/>
        <v>0</v>
      </c>
      <c r="AE35" s="548">
        <f t="shared" si="10"/>
        <v>0</v>
      </c>
      <c r="AF35" s="548">
        <f t="shared" si="11"/>
        <v>0</v>
      </c>
      <c r="AG35" s="548">
        <f t="shared" si="12"/>
        <v>0</v>
      </c>
      <c r="AH35" s="548">
        <f t="shared" si="13"/>
        <v>0</v>
      </c>
      <c r="AI35" s="548">
        <f t="shared" si="14"/>
        <v>0</v>
      </c>
      <c r="AJ35" s="548">
        <f t="shared" si="15"/>
        <v>0</v>
      </c>
      <c r="AK35" s="548">
        <f t="shared" si="16"/>
        <v>0</v>
      </c>
      <c r="AL35" s="548">
        <f t="shared" si="17"/>
        <v>0</v>
      </c>
      <c r="AM35" s="548">
        <f t="shared" si="18"/>
        <v>0</v>
      </c>
      <c r="AN35" s="450">
        <f t="shared" si="19"/>
        <v>0</v>
      </c>
      <c r="AO35" s="324">
        <f t="shared" si="20"/>
        <v>0</v>
      </c>
      <c r="AP35" s="324">
        <f t="shared" si="21"/>
        <v>0</v>
      </c>
      <c r="AQ35" s="324">
        <f t="shared" si="22"/>
        <v>0</v>
      </c>
      <c r="AR35" s="324">
        <f t="shared" si="23"/>
        <v>0</v>
      </c>
      <c r="AS35" s="324">
        <f t="shared" si="24"/>
        <v>0</v>
      </c>
      <c r="AT35" s="324">
        <f t="shared" si="25"/>
        <v>0</v>
      </c>
      <c r="AU35" s="324">
        <f t="shared" si="26"/>
        <v>0</v>
      </c>
      <c r="AV35" s="324">
        <f t="shared" si="27"/>
        <v>0</v>
      </c>
      <c r="AW35" s="324">
        <f t="shared" si="28"/>
        <v>0</v>
      </c>
      <c r="AX35" s="324">
        <f t="shared" si="29"/>
        <v>0</v>
      </c>
      <c r="AY35" s="324">
        <f t="shared" si="30"/>
        <v>0</v>
      </c>
      <c r="AZ35" s="324">
        <f t="shared" si="31"/>
        <v>0</v>
      </c>
      <c r="BA35" s="324">
        <f t="shared" si="32"/>
        <v>0</v>
      </c>
      <c r="BB35" s="324">
        <f t="shared" si="33"/>
        <v>0</v>
      </c>
      <c r="BC35" s="324">
        <f t="shared" si="34"/>
        <v>0</v>
      </c>
      <c r="BD35" s="324">
        <f t="shared" si="35"/>
        <v>0</v>
      </c>
      <c r="BE35" s="381">
        <f t="shared" si="36"/>
        <v>0</v>
      </c>
      <c r="BF35" s="381">
        <f t="shared" si="37"/>
        <v>0</v>
      </c>
      <c r="BG35" s="381">
        <f t="shared" si="38"/>
        <v>0</v>
      </c>
      <c r="BH35" s="381">
        <f t="shared" si="39"/>
        <v>0</v>
      </c>
      <c r="BI35" s="381">
        <f t="shared" si="40"/>
        <v>0</v>
      </c>
      <c r="BJ35" s="381">
        <f t="shared" si="41"/>
        <v>0</v>
      </c>
      <c r="BK35" s="381">
        <f t="shared" si="42"/>
        <v>0</v>
      </c>
      <c r="BL35" s="381">
        <f t="shared" si="43"/>
        <v>0</v>
      </c>
      <c r="BM35" s="381">
        <f t="shared" si="44"/>
        <v>0</v>
      </c>
      <c r="BN35" s="381">
        <f t="shared" si="45"/>
        <v>0</v>
      </c>
      <c r="BO35" s="381">
        <f t="shared" si="46"/>
        <v>0</v>
      </c>
      <c r="BP35" s="381">
        <f t="shared" si="47"/>
        <v>0</v>
      </c>
      <c r="BQ35" s="381">
        <f t="shared" si="48"/>
        <v>0</v>
      </c>
      <c r="BR35" s="381">
        <f t="shared" si="49"/>
        <v>0</v>
      </c>
      <c r="BS35" s="381">
        <f t="shared" si="50"/>
        <v>0</v>
      </c>
      <c r="BT35" s="381">
        <f t="shared" si="51"/>
        <v>0</v>
      </c>
      <c r="BU35" s="381">
        <f t="shared" si="52"/>
        <v>0</v>
      </c>
      <c r="BV35" s="266"/>
    </row>
    <row r="36" spans="1:74" ht="18.75">
      <c r="A36" s="217" t="str">
        <f>Compute1!A36</f>
        <v>8.2</v>
      </c>
      <c r="B36" s="217" t="str">
        <f>'2_Maturité'!B36</f>
        <v xml:space="preserve">Classification de l'information </v>
      </c>
      <c r="C36" s="217" t="str">
        <f>'2_Maturité'!G36</f>
        <v>GACT</v>
      </c>
      <c r="D36" s="207">
        <f>'2_Maturité'!H36</f>
        <v>0</v>
      </c>
      <c r="E36" s="207" t="str">
        <f>'2_Maturité'!I36</f>
        <v>1: Initial</v>
      </c>
      <c r="F36" s="710">
        <f>(LEFT(E36,1)+1)</f>
        <v>2</v>
      </c>
      <c r="G36" s="205">
        <v>1</v>
      </c>
      <c r="H36" s="205">
        <v>1</v>
      </c>
      <c r="I36" s="205">
        <v>0</v>
      </c>
      <c r="J36" s="205">
        <v>0</v>
      </c>
      <c r="K36" s="205">
        <v>0</v>
      </c>
      <c r="L36" s="205">
        <v>0</v>
      </c>
      <c r="M36" s="205">
        <v>1</v>
      </c>
      <c r="N36" s="205">
        <v>0</v>
      </c>
      <c r="O36" s="205">
        <v>0</v>
      </c>
      <c r="P36" s="205">
        <v>0</v>
      </c>
      <c r="Q36" s="205">
        <v>0</v>
      </c>
      <c r="R36" s="205">
        <v>0</v>
      </c>
      <c r="S36" s="205">
        <v>0</v>
      </c>
      <c r="T36" s="205">
        <v>0</v>
      </c>
      <c r="U36" s="205">
        <v>0</v>
      </c>
      <c r="V36" s="683">
        <v>0</v>
      </c>
      <c r="W36" s="327">
        <f t="shared" si="2"/>
        <v>3</v>
      </c>
      <c r="X36" s="548">
        <f t="shared" si="3"/>
        <v>0</v>
      </c>
      <c r="Y36" s="548">
        <f t="shared" si="4"/>
        <v>0</v>
      </c>
      <c r="Z36" s="548">
        <f t="shared" si="5"/>
        <v>0</v>
      </c>
      <c r="AA36" s="548">
        <f t="shared" si="6"/>
        <v>0</v>
      </c>
      <c r="AB36" s="548">
        <f t="shared" si="7"/>
        <v>0</v>
      </c>
      <c r="AC36" s="548">
        <f t="shared" si="8"/>
        <v>0</v>
      </c>
      <c r="AD36" s="548">
        <f t="shared" si="9"/>
        <v>0</v>
      </c>
      <c r="AE36" s="548">
        <f t="shared" si="10"/>
        <v>0</v>
      </c>
      <c r="AF36" s="548">
        <f t="shared" si="11"/>
        <v>0</v>
      </c>
      <c r="AG36" s="548">
        <f t="shared" si="12"/>
        <v>0</v>
      </c>
      <c r="AH36" s="548">
        <f t="shared" si="13"/>
        <v>0</v>
      </c>
      <c r="AI36" s="548">
        <f t="shared" si="14"/>
        <v>0</v>
      </c>
      <c r="AJ36" s="548">
        <f t="shared" si="15"/>
        <v>0</v>
      </c>
      <c r="AK36" s="548">
        <f t="shared" si="16"/>
        <v>0</v>
      </c>
      <c r="AL36" s="548">
        <f t="shared" si="17"/>
        <v>0</v>
      </c>
      <c r="AM36" s="548">
        <f t="shared" si="18"/>
        <v>0</v>
      </c>
      <c r="AN36" s="450">
        <f t="shared" si="19"/>
        <v>0</v>
      </c>
      <c r="AO36" s="324">
        <f t="shared" si="20"/>
        <v>0</v>
      </c>
      <c r="AP36" s="324">
        <f t="shared" si="21"/>
        <v>0</v>
      </c>
      <c r="AQ36" s="324">
        <f t="shared" si="22"/>
        <v>0</v>
      </c>
      <c r="AR36" s="324">
        <f t="shared" si="23"/>
        <v>0</v>
      </c>
      <c r="AS36" s="324">
        <f t="shared" si="24"/>
        <v>0</v>
      </c>
      <c r="AT36" s="324">
        <f t="shared" si="25"/>
        <v>0</v>
      </c>
      <c r="AU36" s="324">
        <f t="shared" si="26"/>
        <v>0</v>
      </c>
      <c r="AV36" s="324">
        <f t="shared" si="27"/>
        <v>0</v>
      </c>
      <c r="AW36" s="324">
        <f t="shared" si="28"/>
        <v>0</v>
      </c>
      <c r="AX36" s="324">
        <f t="shared" si="29"/>
        <v>0</v>
      </c>
      <c r="AY36" s="324">
        <f t="shared" si="30"/>
        <v>0</v>
      </c>
      <c r="AZ36" s="324">
        <f t="shared" si="31"/>
        <v>0</v>
      </c>
      <c r="BA36" s="324">
        <f t="shared" si="32"/>
        <v>0</v>
      </c>
      <c r="BB36" s="324">
        <f t="shared" si="33"/>
        <v>0</v>
      </c>
      <c r="BC36" s="324">
        <f t="shared" si="34"/>
        <v>0</v>
      </c>
      <c r="BD36" s="324">
        <f t="shared" si="35"/>
        <v>0</v>
      </c>
      <c r="BE36" s="381">
        <f t="shared" si="36"/>
        <v>0</v>
      </c>
      <c r="BF36" s="381">
        <f t="shared" si="37"/>
        <v>0</v>
      </c>
      <c r="BG36" s="381">
        <f t="shared" si="38"/>
        <v>0</v>
      </c>
      <c r="BH36" s="381">
        <f t="shared" si="39"/>
        <v>0</v>
      </c>
      <c r="BI36" s="381">
        <f t="shared" si="40"/>
        <v>0</v>
      </c>
      <c r="BJ36" s="381">
        <f t="shared" si="41"/>
        <v>0</v>
      </c>
      <c r="BK36" s="381">
        <f t="shared" si="42"/>
        <v>0</v>
      </c>
      <c r="BL36" s="381">
        <f t="shared" si="43"/>
        <v>0</v>
      </c>
      <c r="BM36" s="381">
        <f t="shared" si="44"/>
        <v>0</v>
      </c>
      <c r="BN36" s="381">
        <f t="shared" si="45"/>
        <v>0</v>
      </c>
      <c r="BO36" s="381">
        <f t="shared" si="46"/>
        <v>0</v>
      </c>
      <c r="BP36" s="381">
        <f t="shared" si="47"/>
        <v>0</v>
      </c>
      <c r="BQ36" s="381">
        <f t="shared" si="48"/>
        <v>0</v>
      </c>
      <c r="BR36" s="381">
        <f t="shared" si="49"/>
        <v>0</v>
      </c>
      <c r="BS36" s="381">
        <f t="shared" si="50"/>
        <v>0</v>
      </c>
      <c r="BT36" s="381">
        <f t="shared" si="51"/>
        <v>0</v>
      </c>
      <c r="BU36" s="381">
        <f t="shared" si="52"/>
        <v>0</v>
      </c>
    </row>
    <row r="37" spans="1:74" ht="18.75">
      <c r="A37" s="217" t="str">
        <f>Compute1!A37</f>
        <v>8.2.a</v>
      </c>
      <c r="B37" s="217">
        <f>'2_Maturité'!B37</f>
        <v>0</v>
      </c>
      <c r="C37" s="217" t="str">
        <f>'2_Maturité'!G37</f>
        <v>GACT</v>
      </c>
      <c r="D37" s="207">
        <f>'2_Maturité'!H37</f>
        <v>0</v>
      </c>
      <c r="E37" s="207">
        <f>'2_Maturité'!I37</f>
        <v>0</v>
      </c>
      <c r="F37" s="218" t="str">
        <f>LEFT(E37,1)</f>
        <v>0</v>
      </c>
      <c r="G37" s="205">
        <v>0</v>
      </c>
      <c r="H37" s="205">
        <v>0</v>
      </c>
      <c r="I37" s="205">
        <v>0</v>
      </c>
      <c r="J37" s="205">
        <v>0</v>
      </c>
      <c r="K37" s="205">
        <v>0</v>
      </c>
      <c r="L37" s="205">
        <v>0</v>
      </c>
      <c r="M37" s="205">
        <v>0</v>
      </c>
      <c r="N37" s="205">
        <v>0</v>
      </c>
      <c r="O37" s="205">
        <v>0</v>
      </c>
      <c r="P37" s="205">
        <v>0</v>
      </c>
      <c r="Q37" s="205">
        <v>0</v>
      </c>
      <c r="R37" s="205">
        <v>0</v>
      </c>
      <c r="S37" s="205">
        <v>0</v>
      </c>
      <c r="T37" s="205">
        <v>0</v>
      </c>
      <c r="U37" s="205">
        <v>0</v>
      </c>
      <c r="V37" s="683">
        <v>0</v>
      </c>
      <c r="W37" s="327">
        <f t="shared" si="2"/>
        <v>0</v>
      </c>
      <c r="X37" s="548">
        <f t="shared" si="3"/>
        <v>0</v>
      </c>
      <c r="Y37" s="548">
        <f t="shared" si="4"/>
        <v>0</v>
      </c>
      <c r="Z37" s="548">
        <f t="shared" si="5"/>
        <v>0</v>
      </c>
      <c r="AA37" s="548">
        <f t="shared" si="6"/>
        <v>0</v>
      </c>
      <c r="AB37" s="548">
        <f t="shared" si="7"/>
        <v>0</v>
      </c>
      <c r="AC37" s="548">
        <f t="shared" si="8"/>
        <v>0</v>
      </c>
      <c r="AD37" s="548">
        <f t="shared" si="9"/>
        <v>0</v>
      </c>
      <c r="AE37" s="548">
        <f t="shared" si="10"/>
        <v>0</v>
      </c>
      <c r="AF37" s="548">
        <f t="shared" si="11"/>
        <v>0</v>
      </c>
      <c r="AG37" s="548">
        <f t="shared" si="12"/>
        <v>0</v>
      </c>
      <c r="AH37" s="548">
        <f t="shared" si="13"/>
        <v>0</v>
      </c>
      <c r="AI37" s="548">
        <f t="shared" si="14"/>
        <v>0</v>
      </c>
      <c r="AJ37" s="548">
        <f t="shared" si="15"/>
        <v>0</v>
      </c>
      <c r="AK37" s="548">
        <f t="shared" si="16"/>
        <v>0</v>
      </c>
      <c r="AL37" s="548">
        <f t="shared" si="17"/>
        <v>0</v>
      </c>
      <c r="AM37" s="548">
        <f t="shared" si="18"/>
        <v>0</v>
      </c>
      <c r="AN37" s="450">
        <f t="shared" si="19"/>
        <v>0</v>
      </c>
      <c r="AO37" s="324">
        <f t="shared" si="20"/>
        <v>0</v>
      </c>
      <c r="AP37" s="324">
        <f t="shared" si="21"/>
        <v>0</v>
      </c>
      <c r="AQ37" s="324">
        <f t="shared" si="22"/>
        <v>0</v>
      </c>
      <c r="AR37" s="324">
        <f t="shared" si="23"/>
        <v>0</v>
      </c>
      <c r="AS37" s="324">
        <f t="shared" si="24"/>
        <v>0</v>
      </c>
      <c r="AT37" s="324">
        <f t="shared" si="25"/>
        <v>0</v>
      </c>
      <c r="AU37" s="324">
        <f t="shared" si="26"/>
        <v>0</v>
      </c>
      <c r="AV37" s="324">
        <f t="shared" si="27"/>
        <v>0</v>
      </c>
      <c r="AW37" s="324">
        <f t="shared" si="28"/>
        <v>0</v>
      </c>
      <c r="AX37" s="324">
        <f t="shared" si="29"/>
        <v>0</v>
      </c>
      <c r="AY37" s="324">
        <f t="shared" si="30"/>
        <v>0</v>
      </c>
      <c r="AZ37" s="324">
        <f t="shared" si="31"/>
        <v>0</v>
      </c>
      <c r="BA37" s="324">
        <f t="shared" si="32"/>
        <v>0</v>
      </c>
      <c r="BB37" s="324">
        <f t="shared" si="33"/>
        <v>0</v>
      </c>
      <c r="BC37" s="324">
        <f t="shared" si="34"/>
        <v>0</v>
      </c>
      <c r="BD37" s="324">
        <f t="shared" si="35"/>
        <v>0</v>
      </c>
      <c r="BE37" s="381">
        <f t="shared" si="36"/>
        <v>0</v>
      </c>
      <c r="BF37" s="381">
        <f t="shared" si="37"/>
        <v>0</v>
      </c>
      <c r="BG37" s="381">
        <f t="shared" si="38"/>
        <v>0</v>
      </c>
      <c r="BH37" s="381">
        <f t="shared" si="39"/>
        <v>0</v>
      </c>
      <c r="BI37" s="381">
        <f t="shared" si="40"/>
        <v>0</v>
      </c>
      <c r="BJ37" s="381">
        <f t="shared" si="41"/>
        <v>0</v>
      </c>
      <c r="BK37" s="381">
        <f t="shared" si="42"/>
        <v>0</v>
      </c>
      <c r="BL37" s="381">
        <f t="shared" si="43"/>
        <v>0</v>
      </c>
      <c r="BM37" s="381">
        <f t="shared" si="44"/>
        <v>0</v>
      </c>
      <c r="BN37" s="381">
        <f t="shared" si="45"/>
        <v>0</v>
      </c>
      <c r="BO37" s="381">
        <f t="shared" si="46"/>
        <v>0</v>
      </c>
      <c r="BP37" s="381">
        <f t="shared" si="47"/>
        <v>0</v>
      </c>
      <c r="BQ37" s="381">
        <f t="shared" si="48"/>
        <v>0</v>
      </c>
      <c r="BR37" s="381">
        <f t="shared" si="49"/>
        <v>0</v>
      </c>
      <c r="BS37" s="381">
        <f t="shared" si="50"/>
        <v>0</v>
      </c>
      <c r="BT37" s="381">
        <f t="shared" si="51"/>
        <v>0</v>
      </c>
      <c r="BU37" s="381">
        <f t="shared" si="52"/>
        <v>0</v>
      </c>
      <c r="BV37" s="266"/>
    </row>
    <row r="38" spans="1:74" ht="18.75">
      <c r="A38" s="217" t="str">
        <f>Compute1!A38</f>
        <v>8.2.b</v>
      </c>
      <c r="B38" s="217">
        <f>'2_Maturité'!B38</f>
        <v>0</v>
      </c>
      <c r="C38" s="217" t="str">
        <f>'2_Maturité'!G38</f>
        <v>GACT</v>
      </c>
      <c r="D38" s="207">
        <f>'2_Maturité'!H38</f>
        <v>0</v>
      </c>
      <c r="E38" s="207">
        <f>'2_Maturité'!I38</f>
        <v>0</v>
      </c>
      <c r="F38" s="218" t="str">
        <f>LEFT(E38,1)</f>
        <v>0</v>
      </c>
      <c r="G38" s="205">
        <v>0</v>
      </c>
      <c r="H38" s="205">
        <v>0</v>
      </c>
      <c r="I38" s="205">
        <v>0</v>
      </c>
      <c r="J38" s="205">
        <v>0</v>
      </c>
      <c r="K38" s="205">
        <v>0</v>
      </c>
      <c r="L38" s="205">
        <v>0</v>
      </c>
      <c r="M38" s="205">
        <v>0</v>
      </c>
      <c r="N38" s="205">
        <v>0</v>
      </c>
      <c r="O38" s="205">
        <v>0</v>
      </c>
      <c r="P38" s="205">
        <v>0</v>
      </c>
      <c r="Q38" s="205">
        <v>0</v>
      </c>
      <c r="R38" s="205">
        <v>0</v>
      </c>
      <c r="S38" s="205">
        <v>0</v>
      </c>
      <c r="T38" s="205">
        <v>0</v>
      </c>
      <c r="U38" s="205">
        <v>0</v>
      </c>
      <c r="V38" s="683">
        <v>0</v>
      </c>
      <c r="W38" s="327">
        <f t="shared" si="2"/>
        <v>0</v>
      </c>
      <c r="X38" s="548">
        <f t="shared" si="3"/>
        <v>0</v>
      </c>
      <c r="Y38" s="548">
        <f t="shared" si="4"/>
        <v>0</v>
      </c>
      <c r="Z38" s="548">
        <f t="shared" si="5"/>
        <v>0</v>
      </c>
      <c r="AA38" s="548">
        <f t="shared" si="6"/>
        <v>0</v>
      </c>
      <c r="AB38" s="548">
        <f t="shared" si="7"/>
        <v>0</v>
      </c>
      <c r="AC38" s="548">
        <f t="shared" si="8"/>
        <v>0</v>
      </c>
      <c r="AD38" s="548">
        <f t="shared" si="9"/>
        <v>0</v>
      </c>
      <c r="AE38" s="548">
        <f t="shared" si="10"/>
        <v>0</v>
      </c>
      <c r="AF38" s="548">
        <f t="shared" si="11"/>
        <v>0</v>
      </c>
      <c r="AG38" s="548">
        <f t="shared" si="12"/>
        <v>0</v>
      </c>
      <c r="AH38" s="548">
        <f t="shared" si="13"/>
        <v>0</v>
      </c>
      <c r="AI38" s="548">
        <f t="shared" si="14"/>
        <v>0</v>
      </c>
      <c r="AJ38" s="548">
        <f t="shared" si="15"/>
        <v>0</v>
      </c>
      <c r="AK38" s="548">
        <f t="shared" si="16"/>
        <v>0</v>
      </c>
      <c r="AL38" s="548">
        <f t="shared" si="17"/>
        <v>0</v>
      </c>
      <c r="AM38" s="548">
        <f t="shared" si="18"/>
        <v>0</v>
      </c>
      <c r="AN38" s="450">
        <f t="shared" si="19"/>
        <v>0</v>
      </c>
      <c r="AO38" s="324">
        <f t="shared" si="20"/>
        <v>0</v>
      </c>
      <c r="AP38" s="324">
        <f t="shared" si="21"/>
        <v>0</v>
      </c>
      <c r="AQ38" s="324">
        <f t="shared" si="22"/>
        <v>0</v>
      </c>
      <c r="AR38" s="324">
        <f t="shared" si="23"/>
        <v>0</v>
      </c>
      <c r="AS38" s="324">
        <f t="shared" si="24"/>
        <v>0</v>
      </c>
      <c r="AT38" s="324">
        <f t="shared" si="25"/>
        <v>0</v>
      </c>
      <c r="AU38" s="324">
        <f t="shared" si="26"/>
        <v>0</v>
      </c>
      <c r="AV38" s="324">
        <f t="shared" si="27"/>
        <v>0</v>
      </c>
      <c r="AW38" s="324">
        <f t="shared" si="28"/>
        <v>0</v>
      </c>
      <c r="AX38" s="324">
        <f t="shared" si="29"/>
        <v>0</v>
      </c>
      <c r="AY38" s="324">
        <f t="shared" si="30"/>
        <v>0</v>
      </c>
      <c r="AZ38" s="324">
        <f t="shared" si="31"/>
        <v>0</v>
      </c>
      <c r="BA38" s="324">
        <f t="shared" si="32"/>
        <v>0</v>
      </c>
      <c r="BB38" s="324">
        <f t="shared" si="33"/>
        <v>0</v>
      </c>
      <c r="BC38" s="324">
        <f t="shared" si="34"/>
        <v>0</v>
      </c>
      <c r="BD38" s="324">
        <f t="shared" si="35"/>
        <v>0</v>
      </c>
      <c r="BE38" s="381">
        <f t="shared" si="36"/>
        <v>0</v>
      </c>
      <c r="BF38" s="381">
        <f t="shared" si="37"/>
        <v>0</v>
      </c>
      <c r="BG38" s="381">
        <f t="shared" si="38"/>
        <v>0</v>
      </c>
      <c r="BH38" s="381">
        <f t="shared" si="39"/>
        <v>0</v>
      </c>
      <c r="BI38" s="381">
        <f t="shared" si="40"/>
        <v>0</v>
      </c>
      <c r="BJ38" s="381">
        <f t="shared" si="41"/>
        <v>0</v>
      </c>
      <c r="BK38" s="381">
        <f t="shared" si="42"/>
        <v>0</v>
      </c>
      <c r="BL38" s="381">
        <f t="shared" si="43"/>
        <v>0</v>
      </c>
      <c r="BM38" s="381">
        <f t="shared" si="44"/>
        <v>0</v>
      </c>
      <c r="BN38" s="381">
        <f t="shared" si="45"/>
        <v>0</v>
      </c>
      <c r="BO38" s="381">
        <f t="shared" si="46"/>
        <v>0</v>
      </c>
      <c r="BP38" s="381">
        <f t="shared" si="47"/>
        <v>0</v>
      </c>
      <c r="BQ38" s="381">
        <f t="shared" si="48"/>
        <v>0</v>
      </c>
      <c r="BR38" s="381">
        <f t="shared" si="49"/>
        <v>0</v>
      </c>
      <c r="BS38" s="381">
        <f t="shared" si="50"/>
        <v>0</v>
      </c>
      <c r="BT38" s="381">
        <f t="shared" si="51"/>
        <v>0</v>
      </c>
      <c r="BU38" s="381">
        <f t="shared" si="52"/>
        <v>0</v>
      </c>
    </row>
    <row r="39" spans="1:74" ht="18.75">
      <c r="A39" s="217" t="str">
        <f>Compute1!A39</f>
        <v>8.3</v>
      </c>
      <c r="B39" s="217" t="str">
        <f>'2_Maturité'!B39</f>
        <v>Manipulation des supports</v>
      </c>
      <c r="C39" s="217" t="str">
        <f>'2_Maturité'!G39</f>
        <v>GACT</v>
      </c>
      <c r="D39" s="207">
        <f>'2_Maturité'!H39</f>
        <v>1</v>
      </c>
      <c r="E39" s="207" t="str">
        <f>'2_Maturité'!I39</f>
        <v>2: Reproductible</v>
      </c>
      <c r="F39" s="710">
        <f>(LEFT(E39,1)+1)</f>
        <v>3</v>
      </c>
      <c r="G39" s="205">
        <v>1</v>
      </c>
      <c r="H39" s="205">
        <v>1</v>
      </c>
      <c r="I39" s="205">
        <v>0</v>
      </c>
      <c r="J39" s="205">
        <v>0</v>
      </c>
      <c r="K39" s="205">
        <v>1</v>
      </c>
      <c r="L39" s="205">
        <v>0</v>
      </c>
      <c r="M39" s="205">
        <v>1</v>
      </c>
      <c r="N39" s="205">
        <v>0</v>
      </c>
      <c r="O39" s="205">
        <v>0</v>
      </c>
      <c r="P39" s="205">
        <v>0</v>
      </c>
      <c r="Q39" s="205">
        <v>0</v>
      </c>
      <c r="R39" s="205">
        <v>0</v>
      </c>
      <c r="S39" s="205">
        <v>0</v>
      </c>
      <c r="T39" s="205">
        <v>1</v>
      </c>
      <c r="U39" s="205">
        <v>0</v>
      </c>
      <c r="V39" s="683">
        <v>0</v>
      </c>
      <c r="W39" s="327">
        <f t="shared" si="2"/>
        <v>5</v>
      </c>
      <c r="X39" s="548">
        <f t="shared" si="3"/>
        <v>1</v>
      </c>
      <c r="Y39" s="548">
        <f t="shared" si="4"/>
        <v>1</v>
      </c>
      <c r="Z39" s="548">
        <f t="shared" si="5"/>
        <v>0</v>
      </c>
      <c r="AA39" s="548">
        <f t="shared" si="6"/>
        <v>0</v>
      </c>
      <c r="AB39" s="548">
        <f t="shared" si="7"/>
        <v>1</v>
      </c>
      <c r="AC39" s="548">
        <f t="shared" si="8"/>
        <v>0</v>
      </c>
      <c r="AD39" s="548">
        <f t="shared" si="9"/>
        <v>1</v>
      </c>
      <c r="AE39" s="548">
        <f t="shared" si="10"/>
        <v>0</v>
      </c>
      <c r="AF39" s="548">
        <f t="shared" si="11"/>
        <v>0</v>
      </c>
      <c r="AG39" s="548">
        <f t="shared" si="12"/>
        <v>0</v>
      </c>
      <c r="AH39" s="548">
        <f t="shared" si="13"/>
        <v>0</v>
      </c>
      <c r="AI39" s="548">
        <f t="shared" si="14"/>
        <v>0</v>
      </c>
      <c r="AJ39" s="548">
        <f t="shared" si="15"/>
        <v>0</v>
      </c>
      <c r="AK39" s="548">
        <f t="shared" si="16"/>
        <v>1</v>
      </c>
      <c r="AL39" s="548">
        <f t="shared" si="17"/>
        <v>0</v>
      </c>
      <c r="AM39" s="548">
        <f t="shared" si="18"/>
        <v>0</v>
      </c>
      <c r="AN39" s="450">
        <f t="shared" si="19"/>
        <v>5</v>
      </c>
      <c r="AO39" s="324">
        <f t="shared" si="20"/>
        <v>3</v>
      </c>
      <c r="AP39" s="324">
        <f t="shared" si="21"/>
        <v>3</v>
      </c>
      <c r="AQ39" s="324">
        <f t="shared" si="22"/>
        <v>0</v>
      </c>
      <c r="AR39" s="324">
        <f t="shared" si="23"/>
        <v>0</v>
      </c>
      <c r="AS39" s="324">
        <f t="shared" si="24"/>
        <v>3</v>
      </c>
      <c r="AT39" s="324">
        <f t="shared" si="25"/>
        <v>0</v>
      </c>
      <c r="AU39" s="324">
        <f t="shared" si="26"/>
        <v>3</v>
      </c>
      <c r="AV39" s="324">
        <f t="shared" si="27"/>
        <v>0</v>
      </c>
      <c r="AW39" s="324">
        <f t="shared" si="28"/>
        <v>0</v>
      </c>
      <c r="AX39" s="324">
        <f t="shared" si="29"/>
        <v>0</v>
      </c>
      <c r="AY39" s="324">
        <f t="shared" si="30"/>
        <v>0</v>
      </c>
      <c r="AZ39" s="324">
        <f t="shared" si="31"/>
        <v>0</v>
      </c>
      <c r="BA39" s="324">
        <f t="shared" si="32"/>
        <v>0</v>
      </c>
      <c r="BB39" s="324">
        <f t="shared" si="33"/>
        <v>3</v>
      </c>
      <c r="BC39" s="324">
        <f t="shared" si="34"/>
        <v>0</v>
      </c>
      <c r="BD39" s="324">
        <f t="shared" si="35"/>
        <v>0</v>
      </c>
      <c r="BE39" s="381">
        <f t="shared" si="36"/>
        <v>2.6666666666666665</v>
      </c>
      <c r="BF39" s="381">
        <f t="shared" si="37"/>
        <v>4</v>
      </c>
      <c r="BG39" s="381">
        <f t="shared" si="38"/>
        <v>0</v>
      </c>
      <c r="BH39" s="381">
        <f t="shared" si="39"/>
        <v>0</v>
      </c>
      <c r="BI39" s="381">
        <f t="shared" si="40"/>
        <v>3</v>
      </c>
      <c r="BJ39" s="381">
        <f t="shared" si="41"/>
        <v>0</v>
      </c>
      <c r="BK39" s="381">
        <f t="shared" si="42"/>
        <v>2.6666666666666665</v>
      </c>
      <c r="BL39" s="381">
        <f t="shared" si="43"/>
        <v>0</v>
      </c>
      <c r="BM39" s="381">
        <f t="shared" si="44"/>
        <v>0</v>
      </c>
      <c r="BN39" s="381">
        <f t="shared" si="45"/>
        <v>0</v>
      </c>
      <c r="BO39" s="381">
        <f t="shared" si="46"/>
        <v>0</v>
      </c>
      <c r="BP39" s="381">
        <f t="shared" si="47"/>
        <v>0</v>
      </c>
      <c r="BQ39" s="381">
        <f t="shared" si="48"/>
        <v>0</v>
      </c>
      <c r="BR39" s="381">
        <f t="shared" si="49"/>
        <v>1</v>
      </c>
      <c r="BS39" s="381">
        <f t="shared" si="50"/>
        <v>0</v>
      </c>
      <c r="BT39" s="381">
        <f t="shared" si="51"/>
        <v>0</v>
      </c>
      <c r="BU39" s="381">
        <f t="shared" si="52"/>
        <v>13.333333333333332</v>
      </c>
    </row>
    <row r="40" spans="1:74" ht="18.75">
      <c r="A40" s="217" t="str">
        <f>Compute1!A40</f>
        <v>8.3a</v>
      </c>
      <c r="B40" s="217">
        <f>'2_Maturité'!B40</f>
        <v>0</v>
      </c>
      <c r="C40" s="217" t="str">
        <f>'2_Maturité'!G40</f>
        <v>GACT</v>
      </c>
      <c r="D40" s="207">
        <f>'2_Maturité'!H40</f>
        <v>0</v>
      </c>
      <c r="E40" s="207">
        <f>'2_Maturité'!I40</f>
        <v>0</v>
      </c>
      <c r="F40" s="218" t="str">
        <f>LEFT(E40,1)</f>
        <v>0</v>
      </c>
      <c r="G40" s="205">
        <v>0</v>
      </c>
      <c r="H40" s="205">
        <v>0</v>
      </c>
      <c r="I40" s="205">
        <v>0</v>
      </c>
      <c r="J40" s="205">
        <v>0</v>
      </c>
      <c r="K40" s="205">
        <v>0</v>
      </c>
      <c r="L40" s="205">
        <v>0</v>
      </c>
      <c r="M40" s="205">
        <v>0</v>
      </c>
      <c r="N40" s="205">
        <v>0</v>
      </c>
      <c r="O40" s="205">
        <v>0</v>
      </c>
      <c r="P40" s="205">
        <v>0</v>
      </c>
      <c r="Q40" s="205">
        <v>0</v>
      </c>
      <c r="R40" s="205">
        <v>0</v>
      </c>
      <c r="S40" s="205">
        <v>0</v>
      </c>
      <c r="T40" s="205">
        <v>0</v>
      </c>
      <c r="U40" s="205">
        <v>0</v>
      </c>
      <c r="V40" s="683">
        <v>0</v>
      </c>
      <c r="W40" s="327">
        <f t="shared" si="2"/>
        <v>0</v>
      </c>
      <c r="X40" s="548">
        <f t="shared" si="3"/>
        <v>0</v>
      </c>
      <c r="Y40" s="548">
        <f t="shared" si="4"/>
        <v>0</v>
      </c>
      <c r="Z40" s="548">
        <f t="shared" si="5"/>
        <v>0</v>
      </c>
      <c r="AA40" s="548">
        <f t="shared" si="6"/>
        <v>0</v>
      </c>
      <c r="AB40" s="548">
        <f t="shared" si="7"/>
        <v>0</v>
      </c>
      <c r="AC40" s="548">
        <f t="shared" si="8"/>
        <v>0</v>
      </c>
      <c r="AD40" s="548">
        <f t="shared" si="9"/>
        <v>0</v>
      </c>
      <c r="AE40" s="548">
        <f t="shared" si="10"/>
        <v>0</v>
      </c>
      <c r="AF40" s="548">
        <f t="shared" si="11"/>
        <v>0</v>
      </c>
      <c r="AG40" s="548">
        <f t="shared" si="12"/>
        <v>0</v>
      </c>
      <c r="AH40" s="548">
        <f t="shared" si="13"/>
        <v>0</v>
      </c>
      <c r="AI40" s="548">
        <f t="shared" si="14"/>
        <v>0</v>
      </c>
      <c r="AJ40" s="548">
        <f t="shared" si="15"/>
        <v>0</v>
      </c>
      <c r="AK40" s="548">
        <f t="shared" si="16"/>
        <v>0</v>
      </c>
      <c r="AL40" s="548">
        <f t="shared" si="17"/>
        <v>0</v>
      </c>
      <c r="AM40" s="548">
        <f t="shared" si="18"/>
        <v>0</v>
      </c>
      <c r="AN40" s="450">
        <f t="shared" si="19"/>
        <v>0</v>
      </c>
      <c r="AO40" s="324">
        <f t="shared" si="20"/>
        <v>0</v>
      </c>
      <c r="AP40" s="324">
        <f t="shared" si="21"/>
        <v>0</v>
      </c>
      <c r="AQ40" s="324">
        <f t="shared" si="22"/>
        <v>0</v>
      </c>
      <c r="AR40" s="324">
        <f t="shared" si="23"/>
        <v>0</v>
      </c>
      <c r="AS40" s="324">
        <f t="shared" si="24"/>
        <v>0</v>
      </c>
      <c r="AT40" s="324">
        <f t="shared" si="25"/>
        <v>0</v>
      </c>
      <c r="AU40" s="324">
        <f t="shared" si="26"/>
        <v>0</v>
      </c>
      <c r="AV40" s="324">
        <f t="shared" si="27"/>
        <v>0</v>
      </c>
      <c r="AW40" s="324">
        <f t="shared" si="28"/>
        <v>0</v>
      </c>
      <c r="AX40" s="324">
        <f t="shared" si="29"/>
        <v>0</v>
      </c>
      <c r="AY40" s="324">
        <f t="shared" si="30"/>
        <v>0</v>
      </c>
      <c r="AZ40" s="324">
        <f t="shared" si="31"/>
        <v>0</v>
      </c>
      <c r="BA40" s="324">
        <f t="shared" si="32"/>
        <v>0</v>
      </c>
      <c r="BB40" s="324">
        <f t="shared" si="33"/>
        <v>0</v>
      </c>
      <c r="BC40" s="324">
        <f t="shared" si="34"/>
        <v>0</v>
      </c>
      <c r="BD40" s="324">
        <f t="shared" si="35"/>
        <v>0</v>
      </c>
      <c r="BE40" s="381">
        <f t="shared" si="36"/>
        <v>0</v>
      </c>
      <c r="BF40" s="381">
        <f t="shared" si="37"/>
        <v>0</v>
      </c>
      <c r="BG40" s="381">
        <f t="shared" si="38"/>
        <v>0</v>
      </c>
      <c r="BH40" s="381">
        <f t="shared" si="39"/>
        <v>0</v>
      </c>
      <c r="BI40" s="381">
        <f t="shared" si="40"/>
        <v>0</v>
      </c>
      <c r="BJ40" s="381">
        <f t="shared" si="41"/>
        <v>0</v>
      </c>
      <c r="BK40" s="381">
        <f t="shared" si="42"/>
        <v>0</v>
      </c>
      <c r="BL40" s="381">
        <f t="shared" si="43"/>
        <v>0</v>
      </c>
      <c r="BM40" s="381">
        <f t="shared" si="44"/>
        <v>0</v>
      </c>
      <c r="BN40" s="381">
        <f t="shared" si="45"/>
        <v>0</v>
      </c>
      <c r="BO40" s="381">
        <f t="shared" si="46"/>
        <v>0</v>
      </c>
      <c r="BP40" s="381">
        <f t="shared" si="47"/>
        <v>0</v>
      </c>
      <c r="BQ40" s="381">
        <f t="shared" si="48"/>
        <v>0</v>
      </c>
      <c r="BR40" s="381">
        <f t="shared" si="49"/>
        <v>0</v>
      </c>
      <c r="BS40" s="381">
        <f t="shared" si="50"/>
        <v>0</v>
      </c>
      <c r="BT40" s="381">
        <f t="shared" si="51"/>
        <v>0</v>
      </c>
      <c r="BU40" s="381">
        <f t="shared" si="52"/>
        <v>0</v>
      </c>
    </row>
    <row r="41" spans="1:74" ht="18.75">
      <c r="A41" s="217" t="str">
        <f>Compute1!A41</f>
        <v>8.3b</v>
      </c>
      <c r="B41" s="217">
        <f>'2_Maturité'!B41</f>
        <v>0</v>
      </c>
      <c r="C41" s="217" t="str">
        <f>'2_Maturité'!G41</f>
        <v>GACT</v>
      </c>
      <c r="D41" s="207">
        <f>'2_Maturité'!H41</f>
        <v>0</v>
      </c>
      <c r="E41" s="207">
        <f>'2_Maturité'!I41</f>
        <v>0</v>
      </c>
      <c r="F41" s="218" t="str">
        <f>LEFT(E41,1)</f>
        <v>0</v>
      </c>
      <c r="G41" s="205">
        <v>0</v>
      </c>
      <c r="H41" s="205">
        <v>0</v>
      </c>
      <c r="I41" s="205">
        <v>0</v>
      </c>
      <c r="J41" s="205">
        <v>0</v>
      </c>
      <c r="K41" s="205">
        <v>0</v>
      </c>
      <c r="L41" s="205">
        <v>0</v>
      </c>
      <c r="M41" s="205">
        <v>0</v>
      </c>
      <c r="N41" s="205">
        <v>0</v>
      </c>
      <c r="O41" s="205">
        <v>0</v>
      </c>
      <c r="P41" s="205">
        <v>0</v>
      </c>
      <c r="Q41" s="205">
        <v>0</v>
      </c>
      <c r="R41" s="205">
        <v>0</v>
      </c>
      <c r="S41" s="205">
        <v>0</v>
      </c>
      <c r="T41" s="205">
        <v>0</v>
      </c>
      <c r="U41" s="205">
        <v>0</v>
      </c>
      <c r="V41" s="683">
        <v>0</v>
      </c>
      <c r="W41" s="327">
        <f t="shared" si="2"/>
        <v>0</v>
      </c>
      <c r="X41" s="548">
        <f t="shared" si="3"/>
        <v>0</v>
      </c>
      <c r="Y41" s="548">
        <f t="shared" si="4"/>
        <v>0</v>
      </c>
      <c r="Z41" s="548">
        <f t="shared" si="5"/>
        <v>0</v>
      </c>
      <c r="AA41" s="548">
        <f t="shared" si="6"/>
        <v>0</v>
      </c>
      <c r="AB41" s="548">
        <f t="shared" si="7"/>
        <v>0</v>
      </c>
      <c r="AC41" s="548">
        <f t="shared" si="8"/>
        <v>0</v>
      </c>
      <c r="AD41" s="548">
        <f t="shared" si="9"/>
        <v>0</v>
      </c>
      <c r="AE41" s="548">
        <f t="shared" si="10"/>
        <v>0</v>
      </c>
      <c r="AF41" s="548">
        <f t="shared" si="11"/>
        <v>0</v>
      </c>
      <c r="AG41" s="548">
        <f t="shared" si="12"/>
        <v>0</v>
      </c>
      <c r="AH41" s="548">
        <f t="shared" si="13"/>
        <v>0</v>
      </c>
      <c r="AI41" s="548">
        <f t="shared" si="14"/>
        <v>0</v>
      </c>
      <c r="AJ41" s="548">
        <f t="shared" si="15"/>
        <v>0</v>
      </c>
      <c r="AK41" s="548">
        <f t="shared" si="16"/>
        <v>0</v>
      </c>
      <c r="AL41" s="548">
        <f t="shared" si="17"/>
        <v>0</v>
      </c>
      <c r="AM41" s="548">
        <f t="shared" si="18"/>
        <v>0</v>
      </c>
      <c r="AN41" s="450">
        <f t="shared" si="19"/>
        <v>0</v>
      </c>
      <c r="AO41" s="324">
        <f t="shared" si="20"/>
        <v>0</v>
      </c>
      <c r="AP41" s="324">
        <f t="shared" si="21"/>
        <v>0</v>
      </c>
      <c r="AQ41" s="324">
        <f t="shared" si="22"/>
        <v>0</v>
      </c>
      <c r="AR41" s="324">
        <f t="shared" si="23"/>
        <v>0</v>
      </c>
      <c r="AS41" s="324">
        <f t="shared" si="24"/>
        <v>0</v>
      </c>
      <c r="AT41" s="324">
        <f t="shared" si="25"/>
        <v>0</v>
      </c>
      <c r="AU41" s="324">
        <f t="shared" si="26"/>
        <v>0</v>
      </c>
      <c r="AV41" s="324">
        <f t="shared" si="27"/>
        <v>0</v>
      </c>
      <c r="AW41" s="324">
        <f t="shared" si="28"/>
        <v>0</v>
      </c>
      <c r="AX41" s="324">
        <f t="shared" si="29"/>
        <v>0</v>
      </c>
      <c r="AY41" s="324">
        <f t="shared" si="30"/>
        <v>0</v>
      </c>
      <c r="AZ41" s="324">
        <f t="shared" si="31"/>
        <v>0</v>
      </c>
      <c r="BA41" s="324">
        <f t="shared" si="32"/>
        <v>0</v>
      </c>
      <c r="BB41" s="324">
        <f t="shared" si="33"/>
        <v>0</v>
      </c>
      <c r="BC41" s="324">
        <f t="shared" si="34"/>
        <v>0</v>
      </c>
      <c r="BD41" s="324">
        <f t="shared" si="35"/>
        <v>0</v>
      </c>
      <c r="BE41" s="381">
        <f t="shared" si="36"/>
        <v>0</v>
      </c>
      <c r="BF41" s="381">
        <f t="shared" si="37"/>
        <v>0</v>
      </c>
      <c r="BG41" s="381">
        <f t="shared" si="38"/>
        <v>0</v>
      </c>
      <c r="BH41" s="381">
        <f t="shared" si="39"/>
        <v>0</v>
      </c>
      <c r="BI41" s="381">
        <f t="shared" si="40"/>
        <v>0</v>
      </c>
      <c r="BJ41" s="381">
        <f t="shared" si="41"/>
        <v>0</v>
      </c>
      <c r="BK41" s="381">
        <f t="shared" si="42"/>
        <v>0</v>
      </c>
      <c r="BL41" s="381">
        <f t="shared" si="43"/>
        <v>0</v>
      </c>
      <c r="BM41" s="381">
        <f t="shared" si="44"/>
        <v>0</v>
      </c>
      <c r="BN41" s="381">
        <f t="shared" si="45"/>
        <v>0</v>
      </c>
      <c r="BO41" s="381">
        <f t="shared" si="46"/>
        <v>0</v>
      </c>
      <c r="BP41" s="381">
        <f t="shared" si="47"/>
        <v>0</v>
      </c>
      <c r="BQ41" s="381">
        <f t="shared" si="48"/>
        <v>0</v>
      </c>
      <c r="BR41" s="381">
        <f t="shared" si="49"/>
        <v>0</v>
      </c>
      <c r="BS41" s="381">
        <f t="shared" si="50"/>
        <v>0</v>
      </c>
      <c r="BT41" s="381">
        <f t="shared" si="51"/>
        <v>0</v>
      </c>
      <c r="BU41" s="381">
        <f t="shared" si="52"/>
        <v>0</v>
      </c>
      <c r="BV41" s="266"/>
    </row>
    <row r="42" spans="1:74" ht="18.75">
      <c r="A42" s="217">
        <f>Compute1!A42</f>
        <v>9</v>
      </c>
      <c r="B42" s="217" t="str">
        <f>'2_Maturité'!B42</f>
        <v>PROTECTION DE L'ACCES (LOGIQUE)</v>
      </c>
      <c r="C42" s="217">
        <f>'2_Maturité'!G42</f>
        <v>0</v>
      </c>
      <c r="D42" s="207">
        <f>'2_Maturité'!H42</f>
        <v>0</v>
      </c>
      <c r="E42" s="207">
        <f>'2_Maturité'!I42</f>
        <v>0</v>
      </c>
      <c r="F42" s="218" t="str">
        <f>LEFT(E42,1)</f>
        <v>0</v>
      </c>
      <c r="G42" s="205">
        <v>0</v>
      </c>
      <c r="H42" s="205">
        <v>0</v>
      </c>
      <c r="I42" s="205">
        <v>0</v>
      </c>
      <c r="J42" s="205">
        <v>0</v>
      </c>
      <c r="K42" s="205">
        <v>0</v>
      </c>
      <c r="L42" s="205">
        <v>0</v>
      </c>
      <c r="M42" s="205">
        <v>0</v>
      </c>
      <c r="N42" s="205">
        <v>0</v>
      </c>
      <c r="O42" s="205">
        <v>0</v>
      </c>
      <c r="P42" s="205">
        <v>0</v>
      </c>
      <c r="Q42" s="205">
        <v>0</v>
      </c>
      <c r="R42" s="205">
        <v>0</v>
      </c>
      <c r="S42" s="205">
        <v>0</v>
      </c>
      <c r="T42" s="205">
        <v>0</v>
      </c>
      <c r="U42" s="205">
        <v>0</v>
      </c>
      <c r="V42" s="683">
        <v>0</v>
      </c>
      <c r="W42" s="327">
        <f t="shared" si="2"/>
        <v>0</v>
      </c>
      <c r="X42" s="548">
        <f t="shared" si="3"/>
        <v>0</v>
      </c>
      <c r="Y42" s="548">
        <f t="shared" si="4"/>
        <v>0</v>
      </c>
      <c r="Z42" s="548">
        <f t="shared" si="5"/>
        <v>0</v>
      </c>
      <c r="AA42" s="548">
        <f t="shared" si="6"/>
        <v>0</v>
      </c>
      <c r="AB42" s="548">
        <f t="shared" si="7"/>
        <v>0</v>
      </c>
      <c r="AC42" s="548">
        <f t="shared" si="8"/>
        <v>0</v>
      </c>
      <c r="AD42" s="548">
        <f t="shared" si="9"/>
        <v>0</v>
      </c>
      <c r="AE42" s="548">
        <f t="shared" si="10"/>
        <v>0</v>
      </c>
      <c r="AF42" s="548">
        <f t="shared" si="11"/>
        <v>0</v>
      </c>
      <c r="AG42" s="548">
        <f t="shared" si="12"/>
        <v>0</v>
      </c>
      <c r="AH42" s="548">
        <f t="shared" si="13"/>
        <v>0</v>
      </c>
      <c r="AI42" s="548">
        <f t="shared" si="14"/>
        <v>0</v>
      </c>
      <c r="AJ42" s="548">
        <f t="shared" si="15"/>
        <v>0</v>
      </c>
      <c r="AK42" s="548">
        <f t="shared" si="16"/>
        <v>0</v>
      </c>
      <c r="AL42" s="548">
        <f t="shared" si="17"/>
        <v>0</v>
      </c>
      <c r="AM42" s="548">
        <f t="shared" si="18"/>
        <v>0</v>
      </c>
      <c r="AN42" s="450">
        <f t="shared" si="19"/>
        <v>0</v>
      </c>
      <c r="AO42" s="324">
        <f t="shared" si="20"/>
        <v>0</v>
      </c>
      <c r="AP42" s="324">
        <f t="shared" si="21"/>
        <v>0</v>
      </c>
      <c r="AQ42" s="324">
        <f t="shared" si="22"/>
        <v>0</v>
      </c>
      <c r="AR42" s="324">
        <f t="shared" si="23"/>
        <v>0</v>
      </c>
      <c r="AS42" s="324">
        <f t="shared" si="24"/>
        <v>0</v>
      </c>
      <c r="AT42" s="324">
        <f t="shared" si="25"/>
        <v>0</v>
      </c>
      <c r="AU42" s="324">
        <f t="shared" si="26"/>
        <v>0</v>
      </c>
      <c r="AV42" s="324">
        <f t="shared" si="27"/>
        <v>0</v>
      </c>
      <c r="AW42" s="324">
        <f t="shared" si="28"/>
        <v>0</v>
      </c>
      <c r="AX42" s="324">
        <f t="shared" si="29"/>
        <v>0</v>
      </c>
      <c r="AY42" s="324">
        <f t="shared" si="30"/>
        <v>0</v>
      </c>
      <c r="AZ42" s="324">
        <f t="shared" si="31"/>
        <v>0</v>
      </c>
      <c r="BA42" s="324">
        <f t="shared" si="32"/>
        <v>0</v>
      </c>
      <c r="BB42" s="324">
        <f t="shared" si="33"/>
        <v>0</v>
      </c>
      <c r="BC42" s="324">
        <f t="shared" si="34"/>
        <v>0</v>
      </c>
      <c r="BD42" s="324">
        <f t="shared" si="35"/>
        <v>0</v>
      </c>
      <c r="BE42" s="381">
        <f t="shared" si="36"/>
        <v>0</v>
      </c>
      <c r="BF42" s="381">
        <f t="shared" si="37"/>
        <v>0</v>
      </c>
      <c r="BG42" s="381">
        <f t="shared" si="38"/>
        <v>0</v>
      </c>
      <c r="BH42" s="381">
        <f t="shared" si="39"/>
        <v>0</v>
      </c>
      <c r="BI42" s="381">
        <f t="shared" si="40"/>
        <v>0</v>
      </c>
      <c r="BJ42" s="381">
        <f t="shared" si="41"/>
        <v>0</v>
      </c>
      <c r="BK42" s="381">
        <f t="shared" si="42"/>
        <v>0</v>
      </c>
      <c r="BL42" s="381">
        <f t="shared" si="43"/>
        <v>0</v>
      </c>
      <c r="BM42" s="381">
        <f t="shared" si="44"/>
        <v>0</v>
      </c>
      <c r="BN42" s="381">
        <f t="shared" si="45"/>
        <v>0</v>
      </c>
      <c r="BO42" s="381">
        <f t="shared" si="46"/>
        <v>0</v>
      </c>
      <c r="BP42" s="381">
        <f t="shared" si="47"/>
        <v>0</v>
      </c>
      <c r="BQ42" s="381">
        <f t="shared" si="48"/>
        <v>0</v>
      </c>
      <c r="BR42" s="381">
        <f t="shared" si="49"/>
        <v>0</v>
      </c>
      <c r="BS42" s="381">
        <f t="shared" si="50"/>
        <v>0</v>
      </c>
      <c r="BT42" s="381">
        <f t="shared" si="51"/>
        <v>0</v>
      </c>
      <c r="BU42" s="381">
        <f t="shared" si="52"/>
        <v>0</v>
      </c>
      <c r="BV42" s="266"/>
    </row>
    <row r="43" spans="1:74" ht="18.75">
      <c r="A43" s="217" t="str">
        <f>Compute1!A43</f>
        <v>9.1</v>
      </c>
      <c r="B43" s="217" t="str">
        <f>'2_Maturité'!B43</f>
        <v>Protection des accès aux données</v>
      </c>
      <c r="C43" s="217" t="str">
        <f>'2_Maturité'!G43</f>
        <v>GACC</v>
      </c>
      <c r="D43" s="207">
        <f>'2_Maturité'!H43</f>
        <v>1</v>
      </c>
      <c r="E43" s="207" t="str">
        <f>'2_Maturité'!I43</f>
        <v>2: Reproductible</v>
      </c>
      <c r="F43" s="710">
        <f>(LEFT(E43,1)+1)</f>
        <v>3</v>
      </c>
      <c r="G43" s="205">
        <v>1</v>
      </c>
      <c r="H43" s="205">
        <v>1</v>
      </c>
      <c r="I43" s="205">
        <v>1</v>
      </c>
      <c r="J43" s="205">
        <v>0</v>
      </c>
      <c r="K43" s="205">
        <v>1</v>
      </c>
      <c r="L43" s="205">
        <v>1</v>
      </c>
      <c r="M43" s="205">
        <v>0</v>
      </c>
      <c r="N43" s="205">
        <v>0</v>
      </c>
      <c r="O43" s="205">
        <v>0</v>
      </c>
      <c r="P43" s="205">
        <v>0</v>
      </c>
      <c r="Q43" s="205">
        <v>0</v>
      </c>
      <c r="R43" s="205">
        <v>0</v>
      </c>
      <c r="S43" s="205">
        <v>0</v>
      </c>
      <c r="T43" s="205">
        <v>0</v>
      </c>
      <c r="U43" s="205">
        <v>0</v>
      </c>
      <c r="V43" s="683">
        <v>0</v>
      </c>
      <c r="W43" s="327">
        <f t="shared" si="2"/>
        <v>5</v>
      </c>
      <c r="X43" s="548">
        <f t="shared" si="3"/>
        <v>1</v>
      </c>
      <c r="Y43" s="548">
        <f t="shared" si="4"/>
        <v>1</v>
      </c>
      <c r="Z43" s="548">
        <f t="shared" si="5"/>
        <v>1</v>
      </c>
      <c r="AA43" s="548">
        <f t="shared" si="6"/>
        <v>0</v>
      </c>
      <c r="AB43" s="548">
        <f t="shared" si="7"/>
        <v>1</v>
      </c>
      <c r="AC43" s="548">
        <f t="shared" si="8"/>
        <v>1</v>
      </c>
      <c r="AD43" s="548">
        <f t="shared" si="9"/>
        <v>0</v>
      </c>
      <c r="AE43" s="548">
        <f t="shared" si="10"/>
        <v>0</v>
      </c>
      <c r="AF43" s="548">
        <f t="shared" si="11"/>
        <v>0</v>
      </c>
      <c r="AG43" s="548">
        <f t="shared" si="12"/>
        <v>0</v>
      </c>
      <c r="AH43" s="548">
        <f t="shared" si="13"/>
        <v>0</v>
      </c>
      <c r="AI43" s="548">
        <f t="shared" si="14"/>
        <v>0</v>
      </c>
      <c r="AJ43" s="548">
        <f t="shared" si="15"/>
        <v>0</v>
      </c>
      <c r="AK43" s="548">
        <f t="shared" si="16"/>
        <v>0</v>
      </c>
      <c r="AL43" s="548">
        <f t="shared" si="17"/>
        <v>0</v>
      </c>
      <c r="AM43" s="548">
        <f t="shared" si="18"/>
        <v>0</v>
      </c>
      <c r="AN43" s="450">
        <f t="shared" si="19"/>
        <v>5</v>
      </c>
      <c r="AO43" s="324">
        <f t="shared" si="20"/>
        <v>3</v>
      </c>
      <c r="AP43" s="324">
        <f t="shared" si="21"/>
        <v>3</v>
      </c>
      <c r="AQ43" s="324">
        <f t="shared" si="22"/>
        <v>3</v>
      </c>
      <c r="AR43" s="324">
        <f t="shared" si="23"/>
        <v>0</v>
      </c>
      <c r="AS43" s="324">
        <f t="shared" si="24"/>
        <v>3</v>
      </c>
      <c r="AT43" s="324">
        <f t="shared" si="25"/>
        <v>3</v>
      </c>
      <c r="AU43" s="324">
        <f t="shared" si="26"/>
        <v>0</v>
      </c>
      <c r="AV43" s="324">
        <f t="shared" si="27"/>
        <v>0</v>
      </c>
      <c r="AW43" s="324">
        <f t="shared" si="28"/>
        <v>0</v>
      </c>
      <c r="AX43" s="324">
        <f t="shared" si="29"/>
        <v>0</v>
      </c>
      <c r="AY43" s="324">
        <f t="shared" si="30"/>
        <v>0</v>
      </c>
      <c r="AZ43" s="324">
        <f t="shared" si="31"/>
        <v>0</v>
      </c>
      <c r="BA43" s="324">
        <f t="shared" si="32"/>
        <v>0</v>
      </c>
      <c r="BB43" s="324">
        <f t="shared" si="33"/>
        <v>0</v>
      </c>
      <c r="BC43" s="324">
        <f t="shared" si="34"/>
        <v>0</v>
      </c>
      <c r="BD43" s="324">
        <f t="shared" si="35"/>
        <v>0</v>
      </c>
      <c r="BE43" s="381">
        <f t="shared" si="36"/>
        <v>2.6666666666666665</v>
      </c>
      <c r="BF43" s="381">
        <f t="shared" si="37"/>
        <v>4</v>
      </c>
      <c r="BG43" s="381">
        <f t="shared" si="38"/>
        <v>3</v>
      </c>
      <c r="BH43" s="381">
        <f t="shared" si="39"/>
        <v>0</v>
      </c>
      <c r="BI43" s="381">
        <f t="shared" si="40"/>
        <v>3</v>
      </c>
      <c r="BJ43" s="381">
        <f t="shared" si="41"/>
        <v>1</v>
      </c>
      <c r="BK43" s="381">
        <f t="shared" si="42"/>
        <v>0</v>
      </c>
      <c r="BL43" s="381">
        <f t="shared" si="43"/>
        <v>0</v>
      </c>
      <c r="BM43" s="381">
        <f t="shared" si="44"/>
        <v>0</v>
      </c>
      <c r="BN43" s="381">
        <f t="shared" si="45"/>
        <v>0</v>
      </c>
      <c r="BO43" s="381">
        <f t="shared" si="46"/>
        <v>0</v>
      </c>
      <c r="BP43" s="381">
        <f t="shared" si="47"/>
        <v>0</v>
      </c>
      <c r="BQ43" s="381">
        <f t="shared" si="48"/>
        <v>0</v>
      </c>
      <c r="BR43" s="381">
        <f t="shared" si="49"/>
        <v>0</v>
      </c>
      <c r="BS43" s="381">
        <f t="shared" si="50"/>
        <v>0</v>
      </c>
      <c r="BT43" s="381">
        <f t="shared" si="51"/>
        <v>0</v>
      </c>
      <c r="BU43" s="381">
        <f t="shared" si="52"/>
        <v>12.666666666666666</v>
      </c>
    </row>
    <row r="44" spans="1:74" ht="18.75">
      <c r="A44" s="217" t="str">
        <f>Compute1!A44</f>
        <v>9.1.a</v>
      </c>
      <c r="B44" s="217">
        <f>'2_Maturité'!B44</f>
        <v>0</v>
      </c>
      <c r="C44" s="217" t="str">
        <f>'2_Maturité'!G44</f>
        <v>GACC</v>
      </c>
      <c r="D44" s="207">
        <f>'2_Maturité'!H44</f>
        <v>0</v>
      </c>
      <c r="E44" s="207">
        <f>'2_Maturité'!I44</f>
        <v>0</v>
      </c>
      <c r="F44" s="218" t="str">
        <f>LEFT(E44,1)</f>
        <v>0</v>
      </c>
      <c r="G44" s="205">
        <v>0</v>
      </c>
      <c r="H44" s="205">
        <v>0</v>
      </c>
      <c r="I44" s="205">
        <v>0</v>
      </c>
      <c r="J44" s="205">
        <v>0</v>
      </c>
      <c r="K44" s="205">
        <v>0</v>
      </c>
      <c r="L44" s="205">
        <v>0</v>
      </c>
      <c r="M44" s="205">
        <v>0</v>
      </c>
      <c r="N44" s="205">
        <v>0</v>
      </c>
      <c r="O44" s="205">
        <v>0</v>
      </c>
      <c r="P44" s="205">
        <v>0</v>
      </c>
      <c r="Q44" s="205">
        <v>0</v>
      </c>
      <c r="R44" s="205">
        <v>0</v>
      </c>
      <c r="S44" s="205">
        <v>0</v>
      </c>
      <c r="T44" s="205">
        <v>0</v>
      </c>
      <c r="U44" s="205">
        <v>0</v>
      </c>
      <c r="V44" s="683">
        <v>0</v>
      </c>
      <c r="W44" s="327">
        <f t="shared" si="2"/>
        <v>0</v>
      </c>
      <c r="X44" s="548">
        <f t="shared" si="3"/>
        <v>0</v>
      </c>
      <c r="Y44" s="548">
        <f t="shared" si="4"/>
        <v>0</v>
      </c>
      <c r="Z44" s="548">
        <f t="shared" si="5"/>
        <v>0</v>
      </c>
      <c r="AA44" s="548">
        <f t="shared" si="6"/>
        <v>0</v>
      </c>
      <c r="AB44" s="548">
        <f t="shared" si="7"/>
        <v>0</v>
      </c>
      <c r="AC44" s="548">
        <f t="shared" si="8"/>
        <v>0</v>
      </c>
      <c r="AD44" s="548">
        <f t="shared" si="9"/>
        <v>0</v>
      </c>
      <c r="AE44" s="548">
        <f t="shared" si="10"/>
        <v>0</v>
      </c>
      <c r="AF44" s="548">
        <f t="shared" si="11"/>
        <v>0</v>
      </c>
      <c r="AG44" s="548">
        <f t="shared" si="12"/>
        <v>0</v>
      </c>
      <c r="AH44" s="548">
        <f t="shared" si="13"/>
        <v>0</v>
      </c>
      <c r="AI44" s="548">
        <f t="shared" si="14"/>
        <v>0</v>
      </c>
      <c r="AJ44" s="548">
        <f t="shared" si="15"/>
        <v>0</v>
      </c>
      <c r="AK44" s="548">
        <f t="shared" si="16"/>
        <v>0</v>
      </c>
      <c r="AL44" s="548">
        <f t="shared" si="17"/>
        <v>0</v>
      </c>
      <c r="AM44" s="548">
        <f t="shared" si="18"/>
        <v>0</v>
      </c>
      <c r="AN44" s="450">
        <f t="shared" si="19"/>
        <v>0</v>
      </c>
      <c r="AO44" s="324">
        <f t="shared" si="20"/>
        <v>0</v>
      </c>
      <c r="AP44" s="324">
        <f t="shared" si="21"/>
        <v>0</v>
      </c>
      <c r="AQ44" s="324">
        <f t="shared" si="22"/>
        <v>0</v>
      </c>
      <c r="AR44" s="324">
        <f t="shared" si="23"/>
        <v>0</v>
      </c>
      <c r="AS44" s="324">
        <f t="shared" si="24"/>
        <v>0</v>
      </c>
      <c r="AT44" s="324">
        <f t="shared" si="25"/>
        <v>0</v>
      </c>
      <c r="AU44" s="324">
        <f t="shared" si="26"/>
        <v>0</v>
      </c>
      <c r="AV44" s="324">
        <f t="shared" si="27"/>
        <v>0</v>
      </c>
      <c r="AW44" s="324">
        <f t="shared" si="28"/>
        <v>0</v>
      </c>
      <c r="AX44" s="324">
        <f t="shared" si="29"/>
        <v>0</v>
      </c>
      <c r="AY44" s="324">
        <f t="shared" si="30"/>
        <v>0</v>
      </c>
      <c r="AZ44" s="324">
        <f t="shared" si="31"/>
        <v>0</v>
      </c>
      <c r="BA44" s="324">
        <f t="shared" si="32"/>
        <v>0</v>
      </c>
      <c r="BB44" s="324">
        <f t="shared" si="33"/>
        <v>0</v>
      </c>
      <c r="BC44" s="324">
        <f t="shared" si="34"/>
        <v>0</v>
      </c>
      <c r="BD44" s="324">
        <f t="shared" si="35"/>
        <v>0</v>
      </c>
      <c r="BE44" s="381">
        <f t="shared" si="36"/>
        <v>0</v>
      </c>
      <c r="BF44" s="381">
        <f t="shared" si="37"/>
        <v>0</v>
      </c>
      <c r="BG44" s="381">
        <f t="shared" si="38"/>
        <v>0</v>
      </c>
      <c r="BH44" s="381">
        <f t="shared" si="39"/>
        <v>0</v>
      </c>
      <c r="BI44" s="381">
        <f t="shared" si="40"/>
        <v>0</v>
      </c>
      <c r="BJ44" s="381">
        <f t="shared" si="41"/>
        <v>0</v>
      </c>
      <c r="BK44" s="381">
        <f t="shared" si="42"/>
        <v>0</v>
      </c>
      <c r="BL44" s="381">
        <f t="shared" si="43"/>
        <v>0</v>
      </c>
      <c r="BM44" s="381">
        <f t="shared" si="44"/>
        <v>0</v>
      </c>
      <c r="BN44" s="381">
        <f t="shared" si="45"/>
        <v>0</v>
      </c>
      <c r="BO44" s="381">
        <f t="shared" si="46"/>
        <v>0</v>
      </c>
      <c r="BP44" s="381">
        <f t="shared" si="47"/>
        <v>0</v>
      </c>
      <c r="BQ44" s="381">
        <f t="shared" si="48"/>
        <v>0</v>
      </c>
      <c r="BR44" s="381">
        <f t="shared" si="49"/>
        <v>0</v>
      </c>
      <c r="BS44" s="381">
        <f t="shared" si="50"/>
        <v>0</v>
      </c>
      <c r="BT44" s="381">
        <f t="shared" si="51"/>
        <v>0</v>
      </c>
      <c r="BU44" s="381">
        <f t="shared" si="52"/>
        <v>0</v>
      </c>
    </row>
    <row r="45" spans="1:74" ht="18.75">
      <c r="A45" s="217" t="str">
        <f>Compute1!A45</f>
        <v>9.2</v>
      </c>
      <c r="B45" s="217" t="str">
        <f>'2_Maturité'!B45</f>
        <v>Cycle de vie  des accès</v>
      </c>
      <c r="C45" s="217" t="str">
        <f>'2_Maturité'!G45</f>
        <v>GACC</v>
      </c>
      <c r="D45" s="207">
        <f>'2_Maturité'!H45</f>
        <v>1</v>
      </c>
      <c r="E45" s="207" t="str">
        <f>'2_Maturité'!I45</f>
        <v>2: Reproductible</v>
      </c>
      <c r="F45" s="710">
        <f>(LEFT(E45,1)+1)</f>
        <v>3</v>
      </c>
      <c r="G45" s="205">
        <v>1</v>
      </c>
      <c r="H45" s="205">
        <v>1</v>
      </c>
      <c r="I45" s="205">
        <v>1</v>
      </c>
      <c r="J45" s="205">
        <v>0</v>
      </c>
      <c r="K45" s="205">
        <v>1</v>
      </c>
      <c r="L45" s="205">
        <v>1</v>
      </c>
      <c r="M45" s="205">
        <v>0</v>
      </c>
      <c r="N45" s="205">
        <v>0</v>
      </c>
      <c r="O45" s="205">
        <v>0</v>
      </c>
      <c r="P45" s="205">
        <v>0</v>
      </c>
      <c r="Q45" s="205">
        <v>0</v>
      </c>
      <c r="R45" s="205">
        <v>0</v>
      </c>
      <c r="S45" s="205">
        <v>0</v>
      </c>
      <c r="T45" s="205">
        <v>0</v>
      </c>
      <c r="U45" s="205">
        <v>0</v>
      </c>
      <c r="V45" s="683">
        <v>0</v>
      </c>
      <c r="W45" s="327">
        <f t="shared" si="2"/>
        <v>5</v>
      </c>
      <c r="X45" s="548">
        <f t="shared" si="3"/>
        <v>1</v>
      </c>
      <c r="Y45" s="548">
        <f t="shared" si="4"/>
        <v>1</v>
      </c>
      <c r="Z45" s="548">
        <f t="shared" si="5"/>
        <v>1</v>
      </c>
      <c r="AA45" s="548">
        <f t="shared" si="6"/>
        <v>0</v>
      </c>
      <c r="AB45" s="548">
        <f t="shared" si="7"/>
        <v>1</v>
      </c>
      <c r="AC45" s="548">
        <f t="shared" si="8"/>
        <v>1</v>
      </c>
      <c r="AD45" s="548">
        <f t="shared" si="9"/>
        <v>0</v>
      </c>
      <c r="AE45" s="548">
        <f t="shared" si="10"/>
        <v>0</v>
      </c>
      <c r="AF45" s="548">
        <f t="shared" si="11"/>
        <v>0</v>
      </c>
      <c r="AG45" s="548">
        <f t="shared" si="12"/>
        <v>0</v>
      </c>
      <c r="AH45" s="548">
        <f t="shared" si="13"/>
        <v>0</v>
      </c>
      <c r="AI45" s="548">
        <f t="shared" si="14"/>
        <v>0</v>
      </c>
      <c r="AJ45" s="548">
        <f t="shared" si="15"/>
        <v>0</v>
      </c>
      <c r="AK45" s="548">
        <f t="shared" si="16"/>
        <v>0</v>
      </c>
      <c r="AL45" s="548">
        <f t="shared" si="17"/>
        <v>0</v>
      </c>
      <c r="AM45" s="548">
        <f t="shared" si="18"/>
        <v>0</v>
      </c>
      <c r="AN45" s="450">
        <f t="shared" si="19"/>
        <v>5</v>
      </c>
      <c r="AO45" s="324">
        <f t="shared" si="20"/>
        <v>3</v>
      </c>
      <c r="AP45" s="324">
        <f t="shared" si="21"/>
        <v>3</v>
      </c>
      <c r="AQ45" s="324">
        <f t="shared" si="22"/>
        <v>3</v>
      </c>
      <c r="AR45" s="324">
        <f t="shared" si="23"/>
        <v>0</v>
      </c>
      <c r="AS45" s="324">
        <f t="shared" si="24"/>
        <v>3</v>
      </c>
      <c r="AT45" s="324">
        <f t="shared" si="25"/>
        <v>3</v>
      </c>
      <c r="AU45" s="324">
        <f t="shared" si="26"/>
        <v>0</v>
      </c>
      <c r="AV45" s="324">
        <f t="shared" si="27"/>
        <v>0</v>
      </c>
      <c r="AW45" s="324">
        <f t="shared" si="28"/>
        <v>0</v>
      </c>
      <c r="AX45" s="324">
        <f t="shared" si="29"/>
        <v>0</v>
      </c>
      <c r="AY45" s="324">
        <f t="shared" si="30"/>
        <v>0</v>
      </c>
      <c r="AZ45" s="324">
        <f t="shared" si="31"/>
        <v>0</v>
      </c>
      <c r="BA45" s="324">
        <f t="shared" si="32"/>
        <v>0</v>
      </c>
      <c r="BB45" s="324">
        <f t="shared" si="33"/>
        <v>0</v>
      </c>
      <c r="BC45" s="324">
        <f t="shared" si="34"/>
        <v>0</v>
      </c>
      <c r="BD45" s="324">
        <f t="shared" si="35"/>
        <v>0</v>
      </c>
      <c r="BE45" s="381">
        <f t="shared" si="36"/>
        <v>2.6666666666666665</v>
      </c>
      <c r="BF45" s="381">
        <f t="shared" si="37"/>
        <v>4</v>
      </c>
      <c r="BG45" s="381">
        <f t="shared" si="38"/>
        <v>3</v>
      </c>
      <c r="BH45" s="381">
        <f t="shared" si="39"/>
        <v>0</v>
      </c>
      <c r="BI45" s="381">
        <f t="shared" si="40"/>
        <v>3</v>
      </c>
      <c r="BJ45" s="381">
        <f t="shared" si="41"/>
        <v>1</v>
      </c>
      <c r="BK45" s="381">
        <f t="shared" si="42"/>
        <v>0</v>
      </c>
      <c r="BL45" s="381">
        <f t="shared" si="43"/>
        <v>0</v>
      </c>
      <c r="BM45" s="381">
        <f t="shared" si="44"/>
        <v>0</v>
      </c>
      <c r="BN45" s="381">
        <f t="shared" si="45"/>
        <v>0</v>
      </c>
      <c r="BO45" s="381">
        <f t="shared" si="46"/>
        <v>0</v>
      </c>
      <c r="BP45" s="381">
        <f t="shared" si="47"/>
        <v>0</v>
      </c>
      <c r="BQ45" s="381">
        <f t="shared" si="48"/>
        <v>0</v>
      </c>
      <c r="BR45" s="381">
        <f t="shared" si="49"/>
        <v>0</v>
      </c>
      <c r="BS45" s="381">
        <f t="shared" si="50"/>
        <v>0</v>
      </c>
      <c r="BT45" s="381">
        <f t="shared" si="51"/>
        <v>0</v>
      </c>
      <c r="BU45" s="381">
        <f t="shared" si="52"/>
        <v>12.666666666666666</v>
      </c>
      <c r="BV45" s="266"/>
    </row>
    <row r="46" spans="1:74" ht="18.75">
      <c r="A46" s="217" t="str">
        <f>Compute1!A46</f>
        <v>9.2.a</v>
      </c>
      <c r="B46" s="217">
        <f>'2_Maturité'!B46</f>
        <v>0</v>
      </c>
      <c r="C46" s="217" t="str">
        <f>'2_Maturité'!G46</f>
        <v>GACC</v>
      </c>
      <c r="D46" s="207">
        <f>'2_Maturité'!H46</f>
        <v>0</v>
      </c>
      <c r="E46" s="207">
        <f>'2_Maturité'!I46</f>
        <v>0</v>
      </c>
      <c r="F46" s="218" t="str">
        <f>LEFT(E46,1)</f>
        <v>0</v>
      </c>
      <c r="G46" s="677">
        <v>0</v>
      </c>
      <c r="H46" s="677">
        <v>0</v>
      </c>
      <c r="I46" s="677">
        <v>0</v>
      </c>
      <c r="J46" s="677">
        <v>0</v>
      </c>
      <c r="K46" s="677">
        <v>0</v>
      </c>
      <c r="L46" s="677">
        <v>0</v>
      </c>
      <c r="M46" s="677">
        <v>0</v>
      </c>
      <c r="N46" s="677">
        <v>0</v>
      </c>
      <c r="O46" s="677">
        <v>0</v>
      </c>
      <c r="P46" s="677">
        <v>0</v>
      </c>
      <c r="Q46" s="677">
        <v>0</v>
      </c>
      <c r="R46" s="677">
        <v>0</v>
      </c>
      <c r="S46" s="677">
        <v>0</v>
      </c>
      <c r="T46" s="677">
        <v>0</v>
      </c>
      <c r="U46" s="677">
        <v>0</v>
      </c>
      <c r="V46" s="677">
        <v>0</v>
      </c>
      <c r="W46" s="327">
        <f t="shared" si="2"/>
        <v>0</v>
      </c>
      <c r="X46" s="548">
        <f t="shared" si="3"/>
        <v>0</v>
      </c>
      <c r="Y46" s="548">
        <f t="shared" si="4"/>
        <v>0</v>
      </c>
      <c r="Z46" s="548">
        <f t="shared" si="5"/>
        <v>0</v>
      </c>
      <c r="AA46" s="548">
        <f t="shared" si="6"/>
        <v>0</v>
      </c>
      <c r="AB46" s="548">
        <f t="shared" si="7"/>
        <v>0</v>
      </c>
      <c r="AC46" s="548">
        <f t="shared" si="8"/>
        <v>0</v>
      </c>
      <c r="AD46" s="548">
        <f t="shared" si="9"/>
        <v>0</v>
      </c>
      <c r="AE46" s="548">
        <f t="shared" si="10"/>
        <v>0</v>
      </c>
      <c r="AF46" s="548">
        <f t="shared" si="11"/>
        <v>0</v>
      </c>
      <c r="AG46" s="548">
        <f t="shared" si="12"/>
        <v>0</v>
      </c>
      <c r="AH46" s="548">
        <f t="shared" si="13"/>
        <v>0</v>
      </c>
      <c r="AI46" s="548">
        <f t="shared" si="14"/>
        <v>0</v>
      </c>
      <c r="AJ46" s="548">
        <f t="shared" si="15"/>
        <v>0</v>
      </c>
      <c r="AK46" s="548">
        <f t="shared" si="16"/>
        <v>0</v>
      </c>
      <c r="AL46" s="548">
        <f t="shared" si="17"/>
        <v>0</v>
      </c>
      <c r="AM46" s="548">
        <f t="shared" si="18"/>
        <v>0</v>
      </c>
      <c r="AN46" s="450">
        <f t="shared" si="19"/>
        <v>0</v>
      </c>
      <c r="AO46" s="324">
        <f t="shared" si="20"/>
        <v>0</v>
      </c>
      <c r="AP46" s="324">
        <f t="shared" si="21"/>
        <v>0</v>
      </c>
      <c r="AQ46" s="324">
        <f t="shared" si="22"/>
        <v>0</v>
      </c>
      <c r="AR46" s="324">
        <f t="shared" si="23"/>
        <v>0</v>
      </c>
      <c r="AS46" s="324">
        <f t="shared" si="24"/>
        <v>0</v>
      </c>
      <c r="AT46" s="324">
        <f t="shared" si="25"/>
        <v>0</v>
      </c>
      <c r="AU46" s="324">
        <f t="shared" si="26"/>
        <v>0</v>
      </c>
      <c r="AV46" s="324">
        <f t="shared" si="27"/>
        <v>0</v>
      </c>
      <c r="AW46" s="324">
        <f t="shared" si="28"/>
        <v>0</v>
      </c>
      <c r="AX46" s="324">
        <f t="shared" si="29"/>
        <v>0</v>
      </c>
      <c r="AY46" s="324">
        <f t="shared" si="30"/>
        <v>0</v>
      </c>
      <c r="AZ46" s="324">
        <f t="shared" si="31"/>
        <v>0</v>
      </c>
      <c r="BA46" s="324">
        <f t="shared" si="32"/>
        <v>0</v>
      </c>
      <c r="BB46" s="324">
        <f t="shared" si="33"/>
        <v>0</v>
      </c>
      <c r="BC46" s="324">
        <f t="shared" si="34"/>
        <v>0</v>
      </c>
      <c r="BD46" s="324">
        <f t="shared" si="35"/>
        <v>0</v>
      </c>
      <c r="BE46" s="381">
        <f t="shared" si="36"/>
        <v>0</v>
      </c>
      <c r="BF46" s="381">
        <f t="shared" si="37"/>
        <v>0</v>
      </c>
      <c r="BG46" s="381">
        <f t="shared" si="38"/>
        <v>0</v>
      </c>
      <c r="BH46" s="381">
        <f t="shared" si="39"/>
        <v>0</v>
      </c>
      <c r="BI46" s="381">
        <f t="shared" si="40"/>
        <v>0</v>
      </c>
      <c r="BJ46" s="381">
        <f t="shared" si="41"/>
        <v>0</v>
      </c>
      <c r="BK46" s="381">
        <f t="shared" si="42"/>
        <v>0</v>
      </c>
      <c r="BL46" s="381">
        <f t="shared" si="43"/>
        <v>0</v>
      </c>
      <c r="BM46" s="381">
        <f t="shared" si="44"/>
        <v>0</v>
      </c>
      <c r="BN46" s="381">
        <f t="shared" si="45"/>
        <v>0</v>
      </c>
      <c r="BO46" s="381">
        <f t="shared" si="46"/>
        <v>0</v>
      </c>
      <c r="BP46" s="381">
        <f t="shared" si="47"/>
        <v>0</v>
      </c>
      <c r="BQ46" s="381">
        <f t="shared" si="48"/>
        <v>0</v>
      </c>
      <c r="BR46" s="381">
        <f t="shared" si="49"/>
        <v>0</v>
      </c>
      <c r="BS46" s="381">
        <f t="shared" si="50"/>
        <v>0</v>
      </c>
      <c r="BT46" s="381">
        <f t="shared" si="51"/>
        <v>0</v>
      </c>
      <c r="BU46" s="381">
        <f t="shared" si="52"/>
        <v>0</v>
      </c>
      <c r="BV46" s="266"/>
    </row>
    <row r="47" spans="1:74" ht="18.75">
      <c r="A47" s="217" t="str">
        <f>Compute1!A47</f>
        <v>9.2.b</v>
      </c>
      <c r="B47" s="217">
        <f>'2_Maturité'!B47</f>
        <v>0</v>
      </c>
      <c r="C47" s="217" t="str">
        <f>'2_Maturité'!G47</f>
        <v>GACC</v>
      </c>
      <c r="D47" s="207">
        <f>'2_Maturité'!H47</f>
        <v>0</v>
      </c>
      <c r="E47" s="207">
        <f>'2_Maturité'!I47</f>
        <v>0</v>
      </c>
      <c r="F47" s="218" t="str">
        <f>LEFT(E47,1)</f>
        <v>0</v>
      </c>
      <c r="G47" s="677">
        <v>0</v>
      </c>
      <c r="H47" s="677">
        <v>0</v>
      </c>
      <c r="I47" s="677">
        <v>0</v>
      </c>
      <c r="J47" s="677">
        <v>0</v>
      </c>
      <c r="K47" s="677">
        <v>0</v>
      </c>
      <c r="L47" s="677">
        <v>0</v>
      </c>
      <c r="M47" s="677">
        <v>0</v>
      </c>
      <c r="N47" s="677">
        <v>0</v>
      </c>
      <c r="O47" s="677">
        <v>0</v>
      </c>
      <c r="P47" s="677">
        <v>0</v>
      </c>
      <c r="Q47" s="677">
        <v>0</v>
      </c>
      <c r="R47" s="677">
        <v>0</v>
      </c>
      <c r="S47" s="677">
        <v>0</v>
      </c>
      <c r="T47" s="677">
        <v>0</v>
      </c>
      <c r="U47" s="677">
        <v>0</v>
      </c>
      <c r="V47" s="677">
        <v>0</v>
      </c>
      <c r="W47" s="327">
        <f t="shared" si="2"/>
        <v>0</v>
      </c>
      <c r="X47" s="548">
        <f t="shared" si="3"/>
        <v>0</v>
      </c>
      <c r="Y47" s="548">
        <f t="shared" si="4"/>
        <v>0</v>
      </c>
      <c r="Z47" s="548">
        <f t="shared" si="5"/>
        <v>0</v>
      </c>
      <c r="AA47" s="548">
        <f t="shared" si="6"/>
        <v>0</v>
      </c>
      <c r="AB47" s="548">
        <f t="shared" si="7"/>
        <v>0</v>
      </c>
      <c r="AC47" s="548">
        <f t="shared" si="8"/>
        <v>0</v>
      </c>
      <c r="AD47" s="548">
        <f t="shared" si="9"/>
        <v>0</v>
      </c>
      <c r="AE47" s="548">
        <f t="shared" si="10"/>
        <v>0</v>
      </c>
      <c r="AF47" s="548">
        <f t="shared" si="11"/>
        <v>0</v>
      </c>
      <c r="AG47" s="548">
        <f t="shared" si="12"/>
        <v>0</v>
      </c>
      <c r="AH47" s="548">
        <f t="shared" si="13"/>
        <v>0</v>
      </c>
      <c r="AI47" s="548">
        <f t="shared" si="14"/>
        <v>0</v>
      </c>
      <c r="AJ47" s="548">
        <f t="shared" si="15"/>
        <v>0</v>
      </c>
      <c r="AK47" s="548">
        <f t="shared" si="16"/>
        <v>0</v>
      </c>
      <c r="AL47" s="548">
        <f t="shared" si="17"/>
        <v>0</v>
      </c>
      <c r="AM47" s="548">
        <f t="shared" si="18"/>
        <v>0</v>
      </c>
      <c r="AN47" s="450">
        <f t="shared" si="19"/>
        <v>0</v>
      </c>
      <c r="AO47" s="324">
        <f t="shared" si="20"/>
        <v>0</v>
      </c>
      <c r="AP47" s="324">
        <f t="shared" si="21"/>
        <v>0</v>
      </c>
      <c r="AQ47" s="324">
        <f t="shared" si="22"/>
        <v>0</v>
      </c>
      <c r="AR47" s="324">
        <f t="shared" si="23"/>
        <v>0</v>
      </c>
      <c r="AS47" s="324">
        <f t="shared" si="24"/>
        <v>0</v>
      </c>
      <c r="AT47" s="324">
        <f t="shared" si="25"/>
        <v>0</v>
      </c>
      <c r="AU47" s="324">
        <f t="shared" si="26"/>
        <v>0</v>
      </c>
      <c r="AV47" s="324">
        <f t="shared" si="27"/>
        <v>0</v>
      </c>
      <c r="AW47" s="324">
        <f t="shared" si="28"/>
        <v>0</v>
      </c>
      <c r="AX47" s="324">
        <f t="shared" si="29"/>
        <v>0</v>
      </c>
      <c r="AY47" s="324">
        <f t="shared" si="30"/>
        <v>0</v>
      </c>
      <c r="AZ47" s="324">
        <f t="shared" si="31"/>
        <v>0</v>
      </c>
      <c r="BA47" s="324">
        <f t="shared" si="32"/>
        <v>0</v>
      </c>
      <c r="BB47" s="324">
        <f t="shared" si="33"/>
        <v>0</v>
      </c>
      <c r="BC47" s="324">
        <f t="shared" si="34"/>
        <v>0</v>
      </c>
      <c r="BD47" s="324">
        <f t="shared" si="35"/>
        <v>0</v>
      </c>
      <c r="BE47" s="381">
        <f t="shared" si="36"/>
        <v>0</v>
      </c>
      <c r="BF47" s="381">
        <f t="shared" si="37"/>
        <v>0</v>
      </c>
      <c r="BG47" s="381">
        <f t="shared" si="38"/>
        <v>0</v>
      </c>
      <c r="BH47" s="381">
        <f t="shared" si="39"/>
        <v>0</v>
      </c>
      <c r="BI47" s="381">
        <f t="shared" si="40"/>
        <v>0</v>
      </c>
      <c r="BJ47" s="381">
        <f t="shared" si="41"/>
        <v>0</v>
      </c>
      <c r="BK47" s="381">
        <f t="shared" si="42"/>
        <v>0</v>
      </c>
      <c r="BL47" s="381">
        <f t="shared" si="43"/>
        <v>0</v>
      </c>
      <c r="BM47" s="381">
        <f t="shared" si="44"/>
        <v>0</v>
      </c>
      <c r="BN47" s="381">
        <f t="shared" si="45"/>
        <v>0</v>
      </c>
      <c r="BO47" s="381">
        <f t="shared" si="46"/>
        <v>0</v>
      </c>
      <c r="BP47" s="381">
        <f t="shared" si="47"/>
        <v>0</v>
      </c>
      <c r="BQ47" s="381">
        <f t="shared" si="48"/>
        <v>0</v>
      </c>
      <c r="BR47" s="381">
        <f t="shared" si="49"/>
        <v>0</v>
      </c>
      <c r="BS47" s="381">
        <f t="shared" si="50"/>
        <v>0</v>
      </c>
      <c r="BT47" s="381">
        <f t="shared" si="51"/>
        <v>0</v>
      </c>
      <c r="BU47" s="381">
        <f t="shared" si="52"/>
        <v>0</v>
      </c>
      <c r="BV47" s="266"/>
    </row>
    <row r="48" spans="1:74" ht="18.75">
      <c r="A48" s="217" t="str">
        <f>Compute1!A48</f>
        <v>9.2.c</v>
      </c>
      <c r="B48" s="217">
        <f>'2_Maturité'!B48</f>
        <v>0</v>
      </c>
      <c r="C48" s="217" t="str">
        <f>'2_Maturité'!G48</f>
        <v>GACC</v>
      </c>
      <c r="D48" s="207">
        <f>'2_Maturité'!H48</f>
        <v>0</v>
      </c>
      <c r="E48" s="207">
        <f>'2_Maturité'!I48</f>
        <v>0</v>
      </c>
      <c r="F48" s="218" t="str">
        <f>LEFT(E48,1)</f>
        <v>0</v>
      </c>
      <c r="G48" s="677">
        <v>0</v>
      </c>
      <c r="H48" s="677">
        <v>0</v>
      </c>
      <c r="I48" s="677">
        <v>0</v>
      </c>
      <c r="J48" s="677">
        <v>0</v>
      </c>
      <c r="K48" s="677">
        <v>0</v>
      </c>
      <c r="L48" s="677">
        <v>0</v>
      </c>
      <c r="M48" s="677">
        <v>0</v>
      </c>
      <c r="N48" s="677">
        <v>0</v>
      </c>
      <c r="O48" s="677">
        <v>0</v>
      </c>
      <c r="P48" s="677">
        <v>0</v>
      </c>
      <c r="Q48" s="677">
        <v>0</v>
      </c>
      <c r="R48" s="677">
        <v>0</v>
      </c>
      <c r="S48" s="677">
        <v>0</v>
      </c>
      <c r="T48" s="677">
        <v>0</v>
      </c>
      <c r="U48" s="677">
        <v>0</v>
      </c>
      <c r="V48" s="677">
        <v>0</v>
      </c>
      <c r="W48" s="327">
        <f t="shared" si="2"/>
        <v>0</v>
      </c>
      <c r="X48" s="548">
        <f t="shared" si="3"/>
        <v>0</v>
      </c>
      <c r="Y48" s="548">
        <f t="shared" si="4"/>
        <v>0</v>
      </c>
      <c r="Z48" s="548">
        <f t="shared" si="5"/>
        <v>0</v>
      </c>
      <c r="AA48" s="548">
        <f t="shared" si="6"/>
        <v>0</v>
      </c>
      <c r="AB48" s="548">
        <f t="shared" si="7"/>
        <v>0</v>
      </c>
      <c r="AC48" s="548">
        <f t="shared" si="8"/>
        <v>0</v>
      </c>
      <c r="AD48" s="548">
        <f t="shared" si="9"/>
        <v>0</v>
      </c>
      <c r="AE48" s="548">
        <f t="shared" si="10"/>
        <v>0</v>
      </c>
      <c r="AF48" s="548">
        <f t="shared" si="11"/>
        <v>0</v>
      </c>
      <c r="AG48" s="548">
        <f t="shared" si="12"/>
        <v>0</v>
      </c>
      <c r="AH48" s="548">
        <f t="shared" si="13"/>
        <v>0</v>
      </c>
      <c r="AI48" s="548">
        <f t="shared" si="14"/>
        <v>0</v>
      </c>
      <c r="AJ48" s="548">
        <f t="shared" si="15"/>
        <v>0</v>
      </c>
      <c r="AK48" s="548">
        <f t="shared" si="16"/>
        <v>0</v>
      </c>
      <c r="AL48" s="548">
        <f t="shared" si="17"/>
        <v>0</v>
      </c>
      <c r="AM48" s="548">
        <f t="shared" si="18"/>
        <v>0</v>
      </c>
      <c r="AN48" s="450">
        <f t="shared" si="19"/>
        <v>0</v>
      </c>
      <c r="AO48" s="324">
        <f t="shared" si="20"/>
        <v>0</v>
      </c>
      <c r="AP48" s="324">
        <f t="shared" si="21"/>
        <v>0</v>
      </c>
      <c r="AQ48" s="324">
        <f t="shared" si="22"/>
        <v>0</v>
      </c>
      <c r="AR48" s="324">
        <f t="shared" si="23"/>
        <v>0</v>
      </c>
      <c r="AS48" s="324">
        <f t="shared" si="24"/>
        <v>0</v>
      </c>
      <c r="AT48" s="324">
        <f t="shared" si="25"/>
        <v>0</v>
      </c>
      <c r="AU48" s="324">
        <f t="shared" si="26"/>
        <v>0</v>
      </c>
      <c r="AV48" s="324">
        <f t="shared" si="27"/>
        <v>0</v>
      </c>
      <c r="AW48" s="324">
        <f t="shared" si="28"/>
        <v>0</v>
      </c>
      <c r="AX48" s="324">
        <f t="shared" si="29"/>
        <v>0</v>
      </c>
      <c r="AY48" s="324">
        <f t="shared" si="30"/>
        <v>0</v>
      </c>
      <c r="AZ48" s="324">
        <f t="shared" si="31"/>
        <v>0</v>
      </c>
      <c r="BA48" s="324">
        <f t="shared" si="32"/>
        <v>0</v>
      </c>
      <c r="BB48" s="324">
        <f t="shared" si="33"/>
        <v>0</v>
      </c>
      <c r="BC48" s="324">
        <f t="shared" si="34"/>
        <v>0</v>
      </c>
      <c r="BD48" s="324">
        <f t="shared" si="35"/>
        <v>0</v>
      </c>
      <c r="BE48" s="381">
        <f t="shared" si="36"/>
        <v>0</v>
      </c>
      <c r="BF48" s="381">
        <f t="shared" si="37"/>
        <v>0</v>
      </c>
      <c r="BG48" s="381">
        <f t="shared" si="38"/>
        <v>0</v>
      </c>
      <c r="BH48" s="381">
        <f t="shared" si="39"/>
        <v>0</v>
      </c>
      <c r="BI48" s="381">
        <f t="shared" si="40"/>
        <v>0</v>
      </c>
      <c r="BJ48" s="381">
        <f t="shared" si="41"/>
        <v>0</v>
      </c>
      <c r="BK48" s="381">
        <f t="shared" si="42"/>
        <v>0</v>
      </c>
      <c r="BL48" s="381">
        <f t="shared" si="43"/>
        <v>0</v>
      </c>
      <c r="BM48" s="381">
        <f t="shared" si="44"/>
        <v>0</v>
      </c>
      <c r="BN48" s="381">
        <f t="shared" si="45"/>
        <v>0</v>
      </c>
      <c r="BO48" s="381">
        <f t="shared" si="46"/>
        <v>0</v>
      </c>
      <c r="BP48" s="381">
        <f t="shared" si="47"/>
        <v>0</v>
      </c>
      <c r="BQ48" s="381">
        <f t="shared" si="48"/>
        <v>0</v>
      </c>
      <c r="BR48" s="381">
        <f t="shared" si="49"/>
        <v>0</v>
      </c>
      <c r="BS48" s="381">
        <f t="shared" si="50"/>
        <v>0</v>
      </c>
      <c r="BT48" s="381">
        <f t="shared" si="51"/>
        <v>0</v>
      </c>
      <c r="BU48" s="381">
        <f t="shared" si="52"/>
        <v>0</v>
      </c>
      <c r="BV48" s="266"/>
    </row>
    <row r="49" spans="1:74" ht="18.75">
      <c r="A49" s="217" t="str">
        <f>Compute1!A49</f>
        <v>9.3</v>
      </c>
      <c r="B49" s="217" t="str">
        <f>'2_Maturité'!B49</f>
        <v>Responsabilité des utilisateurs</v>
      </c>
      <c r="C49" s="217" t="str">
        <f>'2_Maturité'!G49</f>
        <v>GACC</v>
      </c>
      <c r="D49" s="207">
        <f>'2_Maturité'!H49</f>
        <v>1</v>
      </c>
      <c r="E49" s="207" t="str">
        <f>'2_Maturité'!I49</f>
        <v>4: Mesuré</v>
      </c>
      <c r="F49" s="710">
        <f>(LEFT(E49,1)+1)</f>
        <v>5</v>
      </c>
      <c r="G49" s="677">
        <v>1</v>
      </c>
      <c r="H49" s="677">
        <v>0</v>
      </c>
      <c r="I49" s="677">
        <v>1</v>
      </c>
      <c r="J49" s="677">
        <v>0</v>
      </c>
      <c r="K49" s="677">
        <v>0</v>
      </c>
      <c r="L49" s="677">
        <v>0</v>
      </c>
      <c r="M49" s="677">
        <v>0</v>
      </c>
      <c r="N49" s="677">
        <v>0</v>
      </c>
      <c r="O49" s="677">
        <v>0</v>
      </c>
      <c r="P49" s="677">
        <v>0</v>
      </c>
      <c r="Q49" s="677">
        <v>0</v>
      </c>
      <c r="R49" s="677">
        <v>0</v>
      </c>
      <c r="S49" s="677">
        <v>0</v>
      </c>
      <c r="T49" s="677">
        <v>0</v>
      </c>
      <c r="U49" s="677">
        <v>0</v>
      </c>
      <c r="V49" s="677">
        <v>0</v>
      </c>
      <c r="W49" s="327">
        <f t="shared" si="2"/>
        <v>2</v>
      </c>
      <c r="X49" s="548">
        <f t="shared" si="3"/>
        <v>1</v>
      </c>
      <c r="Y49" s="548">
        <f t="shared" si="4"/>
        <v>0</v>
      </c>
      <c r="Z49" s="548">
        <f t="shared" si="5"/>
        <v>1</v>
      </c>
      <c r="AA49" s="548">
        <f t="shared" si="6"/>
        <v>0</v>
      </c>
      <c r="AB49" s="548">
        <f t="shared" si="7"/>
        <v>0</v>
      </c>
      <c r="AC49" s="548">
        <f t="shared" si="8"/>
        <v>0</v>
      </c>
      <c r="AD49" s="548">
        <f t="shared" si="9"/>
        <v>0</v>
      </c>
      <c r="AE49" s="548">
        <f t="shared" si="10"/>
        <v>0</v>
      </c>
      <c r="AF49" s="548">
        <f t="shared" si="11"/>
        <v>0</v>
      </c>
      <c r="AG49" s="548">
        <f t="shared" si="12"/>
        <v>0</v>
      </c>
      <c r="AH49" s="548">
        <f t="shared" si="13"/>
        <v>0</v>
      </c>
      <c r="AI49" s="548">
        <f t="shared" si="14"/>
        <v>0</v>
      </c>
      <c r="AJ49" s="548">
        <f t="shared" si="15"/>
        <v>0</v>
      </c>
      <c r="AK49" s="548">
        <f t="shared" si="16"/>
        <v>0</v>
      </c>
      <c r="AL49" s="548">
        <f t="shared" si="17"/>
        <v>0</v>
      </c>
      <c r="AM49" s="548">
        <f t="shared" si="18"/>
        <v>0</v>
      </c>
      <c r="AN49" s="450">
        <f t="shared" si="19"/>
        <v>2</v>
      </c>
      <c r="AO49" s="324">
        <f t="shared" si="20"/>
        <v>5</v>
      </c>
      <c r="AP49" s="324">
        <f t="shared" si="21"/>
        <v>0</v>
      </c>
      <c r="AQ49" s="324">
        <f t="shared" si="22"/>
        <v>5</v>
      </c>
      <c r="AR49" s="324">
        <f t="shared" si="23"/>
        <v>0</v>
      </c>
      <c r="AS49" s="324">
        <f t="shared" si="24"/>
        <v>0</v>
      </c>
      <c r="AT49" s="324">
        <f t="shared" si="25"/>
        <v>0</v>
      </c>
      <c r="AU49" s="324">
        <f t="shared" si="26"/>
        <v>0</v>
      </c>
      <c r="AV49" s="324">
        <f t="shared" si="27"/>
        <v>0</v>
      </c>
      <c r="AW49" s="324">
        <f t="shared" si="28"/>
        <v>0</v>
      </c>
      <c r="AX49" s="324">
        <f t="shared" si="29"/>
        <v>0</v>
      </c>
      <c r="AY49" s="324">
        <f t="shared" si="30"/>
        <v>0</v>
      </c>
      <c r="AZ49" s="324">
        <f t="shared" si="31"/>
        <v>0</v>
      </c>
      <c r="BA49" s="324">
        <f t="shared" si="32"/>
        <v>0</v>
      </c>
      <c r="BB49" s="324">
        <f t="shared" si="33"/>
        <v>0</v>
      </c>
      <c r="BC49" s="324">
        <f t="shared" si="34"/>
        <v>0</v>
      </c>
      <c r="BD49" s="324">
        <f t="shared" si="35"/>
        <v>0</v>
      </c>
      <c r="BE49" s="381">
        <f t="shared" si="36"/>
        <v>1.6</v>
      </c>
      <c r="BF49" s="381">
        <f t="shared" si="37"/>
        <v>0</v>
      </c>
      <c r="BG49" s="381">
        <f t="shared" si="38"/>
        <v>1.8</v>
      </c>
      <c r="BH49" s="381">
        <f t="shared" si="39"/>
        <v>0</v>
      </c>
      <c r="BI49" s="381">
        <f t="shared" si="40"/>
        <v>0</v>
      </c>
      <c r="BJ49" s="381">
        <f t="shared" si="41"/>
        <v>0</v>
      </c>
      <c r="BK49" s="381">
        <f t="shared" si="42"/>
        <v>0</v>
      </c>
      <c r="BL49" s="381">
        <f t="shared" si="43"/>
        <v>0</v>
      </c>
      <c r="BM49" s="381">
        <f t="shared" si="44"/>
        <v>0</v>
      </c>
      <c r="BN49" s="381">
        <f t="shared" si="45"/>
        <v>0</v>
      </c>
      <c r="BO49" s="381">
        <f t="shared" si="46"/>
        <v>0</v>
      </c>
      <c r="BP49" s="381">
        <f t="shared" si="47"/>
        <v>0</v>
      </c>
      <c r="BQ49" s="381">
        <f t="shared" si="48"/>
        <v>0</v>
      </c>
      <c r="BR49" s="381">
        <f t="shared" si="49"/>
        <v>0</v>
      </c>
      <c r="BS49" s="381">
        <f t="shared" si="50"/>
        <v>0</v>
      </c>
      <c r="BT49" s="381">
        <f t="shared" si="51"/>
        <v>0</v>
      </c>
      <c r="BU49" s="381">
        <f t="shared" si="52"/>
        <v>3.4000000000000004</v>
      </c>
      <c r="BV49" s="266"/>
    </row>
    <row r="50" spans="1:74" ht="18.75">
      <c r="A50" s="217" t="str">
        <f>Compute1!A50</f>
        <v>9.4</v>
      </c>
      <c r="B50" s="217" t="str">
        <f>'2_Maturité'!B50</f>
        <v>Contrôle de l'accès</v>
      </c>
      <c r="C50" s="217" t="str">
        <f>'2_Maturité'!G50</f>
        <v>GACC</v>
      </c>
      <c r="D50" s="207">
        <f>'2_Maturité'!H50</f>
        <v>1</v>
      </c>
      <c r="E50" s="207" t="str">
        <f>'2_Maturité'!I50</f>
        <v>4: Mesuré</v>
      </c>
      <c r="F50" s="710">
        <f>(LEFT(E50,1)+1)</f>
        <v>5</v>
      </c>
      <c r="G50" s="677">
        <v>1</v>
      </c>
      <c r="H50" s="677">
        <v>1</v>
      </c>
      <c r="I50" s="677">
        <v>1</v>
      </c>
      <c r="J50" s="677">
        <v>0</v>
      </c>
      <c r="K50" s="677">
        <v>1</v>
      </c>
      <c r="L50" s="677">
        <v>0</v>
      </c>
      <c r="M50" s="677">
        <v>0</v>
      </c>
      <c r="N50" s="677">
        <v>0</v>
      </c>
      <c r="O50" s="677">
        <v>0</v>
      </c>
      <c r="P50" s="677">
        <v>0</v>
      </c>
      <c r="Q50" s="677">
        <v>1</v>
      </c>
      <c r="R50" s="677">
        <v>0</v>
      </c>
      <c r="S50" s="677">
        <v>0</v>
      </c>
      <c r="T50" s="677">
        <v>0</v>
      </c>
      <c r="U50" s="677">
        <v>0</v>
      </c>
      <c r="V50" s="677">
        <v>0</v>
      </c>
      <c r="W50" s="327">
        <f t="shared" si="2"/>
        <v>5</v>
      </c>
      <c r="X50" s="548">
        <f t="shared" si="3"/>
        <v>1</v>
      </c>
      <c r="Y50" s="548">
        <f t="shared" si="4"/>
        <v>1</v>
      </c>
      <c r="Z50" s="548">
        <f t="shared" si="5"/>
        <v>1</v>
      </c>
      <c r="AA50" s="548">
        <f t="shared" si="6"/>
        <v>0</v>
      </c>
      <c r="AB50" s="548">
        <f t="shared" si="7"/>
        <v>1</v>
      </c>
      <c r="AC50" s="548">
        <f t="shared" si="8"/>
        <v>0</v>
      </c>
      <c r="AD50" s="548">
        <f t="shared" si="9"/>
        <v>0</v>
      </c>
      <c r="AE50" s="548">
        <f t="shared" si="10"/>
        <v>0</v>
      </c>
      <c r="AF50" s="548">
        <f t="shared" si="11"/>
        <v>0</v>
      </c>
      <c r="AG50" s="548">
        <f t="shared" si="12"/>
        <v>0</v>
      </c>
      <c r="AH50" s="548">
        <f t="shared" si="13"/>
        <v>1</v>
      </c>
      <c r="AI50" s="548">
        <f t="shared" si="14"/>
        <v>0</v>
      </c>
      <c r="AJ50" s="548">
        <f t="shared" si="15"/>
        <v>0</v>
      </c>
      <c r="AK50" s="548">
        <f t="shared" si="16"/>
        <v>0</v>
      </c>
      <c r="AL50" s="548">
        <f t="shared" si="17"/>
        <v>0</v>
      </c>
      <c r="AM50" s="548">
        <f t="shared" si="18"/>
        <v>0</v>
      </c>
      <c r="AN50" s="450">
        <f t="shared" si="19"/>
        <v>5</v>
      </c>
      <c r="AO50" s="324">
        <f t="shared" si="20"/>
        <v>5</v>
      </c>
      <c r="AP50" s="324">
        <f t="shared" si="21"/>
        <v>5</v>
      </c>
      <c r="AQ50" s="324">
        <f t="shared" si="22"/>
        <v>5</v>
      </c>
      <c r="AR50" s="324">
        <f t="shared" si="23"/>
        <v>0</v>
      </c>
      <c r="AS50" s="324">
        <f t="shared" si="24"/>
        <v>5</v>
      </c>
      <c r="AT50" s="324">
        <f t="shared" si="25"/>
        <v>0</v>
      </c>
      <c r="AU50" s="324">
        <f t="shared" si="26"/>
        <v>0</v>
      </c>
      <c r="AV50" s="324">
        <f t="shared" si="27"/>
        <v>0</v>
      </c>
      <c r="AW50" s="324">
        <f t="shared" si="28"/>
        <v>0</v>
      </c>
      <c r="AX50" s="324">
        <f t="shared" si="29"/>
        <v>0</v>
      </c>
      <c r="AY50" s="324">
        <f t="shared" si="30"/>
        <v>5</v>
      </c>
      <c r="AZ50" s="324">
        <f t="shared" si="31"/>
        <v>0</v>
      </c>
      <c r="BA50" s="324">
        <f t="shared" si="32"/>
        <v>0</v>
      </c>
      <c r="BB50" s="324">
        <f t="shared" si="33"/>
        <v>0</v>
      </c>
      <c r="BC50" s="324">
        <f t="shared" si="34"/>
        <v>0</v>
      </c>
      <c r="BD50" s="324">
        <f t="shared" si="35"/>
        <v>0</v>
      </c>
      <c r="BE50" s="381">
        <f t="shared" si="36"/>
        <v>1.6</v>
      </c>
      <c r="BF50" s="381">
        <f t="shared" si="37"/>
        <v>2.4</v>
      </c>
      <c r="BG50" s="381">
        <f t="shared" si="38"/>
        <v>1.8</v>
      </c>
      <c r="BH50" s="381">
        <f t="shared" si="39"/>
        <v>0</v>
      </c>
      <c r="BI50" s="381">
        <f t="shared" si="40"/>
        <v>1.8</v>
      </c>
      <c r="BJ50" s="381">
        <f t="shared" si="41"/>
        <v>0</v>
      </c>
      <c r="BK50" s="381">
        <f t="shared" si="42"/>
        <v>0</v>
      </c>
      <c r="BL50" s="381">
        <f t="shared" si="43"/>
        <v>0</v>
      </c>
      <c r="BM50" s="381">
        <f t="shared" si="44"/>
        <v>0</v>
      </c>
      <c r="BN50" s="381">
        <f t="shared" si="45"/>
        <v>0</v>
      </c>
      <c r="BO50" s="381">
        <f t="shared" si="46"/>
        <v>2.4</v>
      </c>
      <c r="BP50" s="381">
        <f t="shared" si="47"/>
        <v>0</v>
      </c>
      <c r="BQ50" s="381">
        <f t="shared" si="48"/>
        <v>0</v>
      </c>
      <c r="BR50" s="381">
        <f t="shared" si="49"/>
        <v>0</v>
      </c>
      <c r="BS50" s="381">
        <f t="shared" si="50"/>
        <v>0</v>
      </c>
      <c r="BT50" s="381">
        <f t="shared" si="51"/>
        <v>0</v>
      </c>
      <c r="BU50" s="381">
        <f t="shared" si="52"/>
        <v>10</v>
      </c>
      <c r="BV50" s="266"/>
    </row>
    <row r="51" spans="1:74" ht="18.75">
      <c r="A51" s="217" t="str">
        <f>Compute1!A51</f>
        <v>9.4.a</v>
      </c>
      <c r="B51" s="217">
        <f>'2_Maturité'!B51</f>
        <v>0</v>
      </c>
      <c r="C51" s="217" t="str">
        <f>'2_Maturité'!G51</f>
        <v>GACC</v>
      </c>
      <c r="D51" s="207">
        <f>'2_Maturité'!H51</f>
        <v>0</v>
      </c>
      <c r="E51" s="207">
        <f>'2_Maturité'!I51</f>
        <v>0</v>
      </c>
      <c r="F51" s="218" t="str">
        <f>LEFT(E51,1)</f>
        <v>0</v>
      </c>
      <c r="G51" s="677">
        <v>0</v>
      </c>
      <c r="H51" s="677">
        <v>0</v>
      </c>
      <c r="I51" s="677">
        <v>0</v>
      </c>
      <c r="J51" s="677">
        <v>0</v>
      </c>
      <c r="K51" s="677">
        <v>0</v>
      </c>
      <c r="L51" s="677">
        <v>0</v>
      </c>
      <c r="M51" s="677">
        <v>0</v>
      </c>
      <c r="N51" s="677">
        <v>0</v>
      </c>
      <c r="O51" s="677">
        <v>0</v>
      </c>
      <c r="P51" s="677">
        <v>0</v>
      </c>
      <c r="Q51" s="677">
        <v>0</v>
      </c>
      <c r="R51" s="677">
        <v>0</v>
      </c>
      <c r="S51" s="677">
        <v>0</v>
      </c>
      <c r="T51" s="677">
        <v>0</v>
      </c>
      <c r="U51" s="677">
        <v>0</v>
      </c>
      <c r="V51" s="677">
        <v>0</v>
      </c>
      <c r="W51" s="327">
        <f t="shared" si="2"/>
        <v>0</v>
      </c>
      <c r="X51" s="548">
        <f t="shared" si="3"/>
        <v>0</v>
      </c>
      <c r="Y51" s="548">
        <f t="shared" si="4"/>
        <v>0</v>
      </c>
      <c r="Z51" s="548">
        <f t="shared" si="5"/>
        <v>0</v>
      </c>
      <c r="AA51" s="548">
        <f t="shared" si="6"/>
        <v>0</v>
      </c>
      <c r="AB51" s="548">
        <f t="shared" si="7"/>
        <v>0</v>
      </c>
      <c r="AC51" s="548">
        <f t="shared" si="8"/>
        <v>0</v>
      </c>
      <c r="AD51" s="548">
        <f t="shared" si="9"/>
        <v>0</v>
      </c>
      <c r="AE51" s="548">
        <f t="shared" si="10"/>
        <v>0</v>
      </c>
      <c r="AF51" s="548">
        <f t="shared" si="11"/>
        <v>0</v>
      </c>
      <c r="AG51" s="548">
        <f t="shared" si="12"/>
        <v>0</v>
      </c>
      <c r="AH51" s="548">
        <f t="shared" si="13"/>
        <v>0</v>
      </c>
      <c r="AI51" s="548">
        <f t="shared" si="14"/>
        <v>0</v>
      </c>
      <c r="AJ51" s="548">
        <f t="shared" si="15"/>
        <v>0</v>
      </c>
      <c r="AK51" s="548">
        <f t="shared" si="16"/>
        <v>0</v>
      </c>
      <c r="AL51" s="548">
        <f t="shared" si="17"/>
        <v>0</v>
      </c>
      <c r="AM51" s="548">
        <f t="shared" si="18"/>
        <v>0</v>
      </c>
      <c r="AN51" s="450">
        <f t="shared" si="19"/>
        <v>0</v>
      </c>
      <c r="AO51" s="324">
        <f t="shared" si="20"/>
        <v>0</v>
      </c>
      <c r="AP51" s="324">
        <f t="shared" si="21"/>
        <v>0</v>
      </c>
      <c r="AQ51" s="324">
        <f t="shared" si="22"/>
        <v>0</v>
      </c>
      <c r="AR51" s="324">
        <f t="shared" si="23"/>
        <v>0</v>
      </c>
      <c r="AS51" s="324">
        <f t="shared" si="24"/>
        <v>0</v>
      </c>
      <c r="AT51" s="324">
        <f t="shared" si="25"/>
        <v>0</v>
      </c>
      <c r="AU51" s="324">
        <f t="shared" si="26"/>
        <v>0</v>
      </c>
      <c r="AV51" s="324">
        <f t="shared" si="27"/>
        <v>0</v>
      </c>
      <c r="AW51" s="324">
        <f t="shared" si="28"/>
        <v>0</v>
      </c>
      <c r="AX51" s="324">
        <f t="shared" si="29"/>
        <v>0</v>
      </c>
      <c r="AY51" s="324">
        <f t="shared" si="30"/>
        <v>0</v>
      </c>
      <c r="AZ51" s="324">
        <f t="shared" si="31"/>
        <v>0</v>
      </c>
      <c r="BA51" s="324">
        <f t="shared" si="32"/>
        <v>0</v>
      </c>
      <c r="BB51" s="324">
        <f t="shared" si="33"/>
        <v>0</v>
      </c>
      <c r="BC51" s="324">
        <f t="shared" si="34"/>
        <v>0</v>
      </c>
      <c r="BD51" s="324">
        <f t="shared" si="35"/>
        <v>0</v>
      </c>
      <c r="BE51" s="381">
        <f t="shared" si="36"/>
        <v>0</v>
      </c>
      <c r="BF51" s="381">
        <f t="shared" si="37"/>
        <v>0</v>
      </c>
      <c r="BG51" s="381">
        <f t="shared" si="38"/>
        <v>0</v>
      </c>
      <c r="BH51" s="381">
        <f t="shared" si="39"/>
        <v>0</v>
      </c>
      <c r="BI51" s="381">
        <f t="shared" si="40"/>
        <v>0</v>
      </c>
      <c r="BJ51" s="381">
        <f t="shared" si="41"/>
        <v>0</v>
      </c>
      <c r="BK51" s="381">
        <f t="shared" si="42"/>
        <v>0</v>
      </c>
      <c r="BL51" s="381">
        <f t="shared" si="43"/>
        <v>0</v>
      </c>
      <c r="BM51" s="381">
        <f t="shared" si="44"/>
        <v>0</v>
      </c>
      <c r="BN51" s="381">
        <f t="shared" si="45"/>
        <v>0</v>
      </c>
      <c r="BO51" s="381">
        <f t="shared" si="46"/>
        <v>0</v>
      </c>
      <c r="BP51" s="381">
        <f t="shared" si="47"/>
        <v>0</v>
      </c>
      <c r="BQ51" s="381">
        <f t="shared" si="48"/>
        <v>0</v>
      </c>
      <c r="BR51" s="381">
        <f t="shared" si="49"/>
        <v>0</v>
      </c>
      <c r="BS51" s="381">
        <f t="shared" si="50"/>
        <v>0</v>
      </c>
      <c r="BT51" s="381">
        <f t="shared" si="51"/>
        <v>0</v>
      </c>
      <c r="BU51" s="381">
        <f t="shared" si="52"/>
        <v>0</v>
      </c>
      <c r="BV51" s="266"/>
    </row>
    <row r="52" spans="1:74" ht="18.75">
      <c r="A52" s="217" t="str">
        <f>Compute1!A52</f>
        <v>9.4.b</v>
      </c>
      <c r="B52" s="217">
        <f>'2_Maturité'!B52</f>
        <v>0</v>
      </c>
      <c r="C52" s="217" t="str">
        <f>'2_Maturité'!G52</f>
        <v>GACC</v>
      </c>
      <c r="D52" s="207">
        <f>'2_Maturité'!H52</f>
        <v>0</v>
      </c>
      <c r="E52" s="207">
        <f>'2_Maturité'!I52</f>
        <v>0</v>
      </c>
      <c r="F52" s="218" t="str">
        <f>LEFT(E52,1)</f>
        <v>0</v>
      </c>
      <c r="G52" s="677">
        <v>0</v>
      </c>
      <c r="H52" s="677">
        <v>0</v>
      </c>
      <c r="I52" s="677">
        <v>0</v>
      </c>
      <c r="J52" s="677">
        <v>0</v>
      </c>
      <c r="K52" s="677">
        <v>0</v>
      </c>
      <c r="L52" s="677">
        <v>0</v>
      </c>
      <c r="M52" s="677">
        <v>0</v>
      </c>
      <c r="N52" s="677">
        <v>0</v>
      </c>
      <c r="O52" s="677">
        <v>0</v>
      </c>
      <c r="P52" s="677">
        <v>0</v>
      </c>
      <c r="Q52" s="677">
        <v>0</v>
      </c>
      <c r="R52" s="677">
        <v>0</v>
      </c>
      <c r="S52" s="677">
        <v>0</v>
      </c>
      <c r="T52" s="677">
        <v>0</v>
      </c>
      <c r="U52" s="677">
        <v>0</v>
      </c>
      <c r="V52" s="677">
        <v>0</v>
      </c>
      <c r="W52" s="327">
        <f t="shared" si="2"/>
        <v>0</v>
      </c>
      <c r="X52" s="548">
        <f t="shared" si="3"/>
        <v>0</v>
      </c>
      <c r="Y52" s="548">
        <f t="shared" si="4"/>
        <v>0</v>
      </c>
      <c r="Z52" s="548">
        <f t="shared" si="5"/>
        <v>0</v>
      </c>
      <c r="AA52" s="548">
        <f t="shared" si="6"/>
        <v>0</v>
      </c>
      <c r="AB52" s="548">
        <f t="shared" si="7"/>
        <v>0</v>
      </c>
      <c r="AC52" s="548">
        <f t="shared" si="8"/>
        <v>0</v>
      </c>
      <c r="AD52" s="548">
        <f t="shared" si="9"/>
        <v>0</v>
      </c>
      <c r="AE52" s="548">
        <f t="shared" si="10"/>
        <v>0</v>
      </c>
      <c r="AF52" s="548">
        <f t="shared" si="11"/>
        <v>0</v>
      </c>
      <c r="AG52" s="548">
        <f t="shared" si="12"/>
        <v>0</v>
      </c>
      <c r="AH52" s="548">
        <f t="shared" si="13"/>
        <v>0</v>
      </c>
      <c r="AI52" s="548">
        <f t="shared" si="14"/>
        <v>0</v>
      </c>
      <c r="AJ52" s="548">
        <f t="shared" si="15"/>
        <v>0</v>
      </c>
      <c r="AK52" s="548">
        <f t="shared" si="16"/>
        <v>0</v>
      </c>
      <c r="AL52" s="548">
        <f t="shared" si="17"/>
        <v>0</v>
      </c>
      <c r="AM52" s="548">
        <f t="shared" si="18"/>
        <v>0</v>
      </c>
      <c r="AN52" s="450">
        <f t="shared" si="19"/>
        <v>0</v>
      </c>
      <c r="AO52" s="324">
        <f t="shared" si="20"/>
        <v>0</v>
      </c>
      <c r="AP52" s="324">
        <f t="shared" si="21"/>
        <v>0</v>
      </c>
      <c r="AQ52" s="324">
        <f t="shared" si="22"/>
        <v>0</v>
      </c>
      <c r="AR52" s="324">
        <f t="shared" si="23"/>
        <v>0</v>
      </c>
      <c r="AS52" s="324">
        <f t="shared" si="24"/>
        <v>0</v>
      </c>
      <c r="AT52" s="324">
        <f t="shared" si="25"/>
        <v>0</v>
      </c>
      <c r="AU52" s="324">
        <f t="shared" si="26"/>
        <v>0</v>
      </c>
      <c r="AV52" s="324">
        <f t="shared" si="27"/>
        <v>0</v>
      </c>
      <c r="AW52" s="324">
        <f t="shared" si="28"/>
        <v>0</v>
      </c>
      <c r="AX52" s="324">
        <f t="shared" si="29"/>
        <v>0</v>
      </c>
      <c r="AY52" s="324">
        <f t="shared" si="30"/>
        <v>0</v>
      </c>
      <c r="AZ52" s="324">
        <f t="shared" si="31"/>
        <v>0</v>
      </c>
      <c r="BA52" s="324">
        <f t="shared" si="32"/>
        <v>0</v>
      </c>
      <c r="BB52" s="324">
        <f t="shared" si="33"/>
        <v>0</v>
      </c>
      <c r="BC52" s="324">
        <f t="shared" si="34"/>
        <v>0</v>
      </c>
      <c r="BD52" s="324">
        <f t="shared" si="35"/>
        <v>0</v>
      </c>
      <c r="BE52" s="381">
        <f t="shared" si="36"/>
        <v>0</v>
      </c>
      <c r="BF52" s="381">
        <f t="shared" si="37"/>
        <v>0</v>
      </c>
      <c r="BG52" s="381">
        <f t="shared" si="38"/>
        <v>0</v>
      </c>
      <c r="BH52" s="381">
        <f t="shared" si="39"/>
        <v>0</v>
      </c>
      <c r="BI52" s="381">
        <f t="shared" si="40"/>
        <v>0</v>
      </c>
      <c r="BJ52" s="381">
        <f t="shared" si="41"/>
        <v>0</v>
      </c>
      <c r="BK52" s="381">
        <f t="shared" si="42"/>
        <v>0</v>
      </c>
      <c r="BL52" s="381">
        <f t="shared" si="43"/>
        <v>0</v>
      </c>
      <c r="BM52" s="381">
        <f t="shared" si="44"/>
        <v>0</v>
      </c>
      <c r="BN52" s="381">
        <f t="shared" si="45"/>
        <v>0</v>
      </c>
      <c r="BO52" s="381">
        <f t="shared" si="46"/>
        <v>0</v>
      </c>
      <c r="BP52" s="381">
        <f t="shared" si="47"/>
        <v>0</v>
      </c>
      <c r="BQ52" s="381">
        <f t="shared" si="48"/>
        <v>0</v>
      </c>
      <c r="BR52" s="381">
        <f t="shared" si="49"/>
        <v>0</v>
      </c>
      <c r="BS52" s="381">
        <f t="shared" si="50"/>
        <v>0</v>
      </c>
      <c r="BT52" s="381">
        <f t="shared" si="51"/>
        <v>0</v>
      </c>
      <c r="BU52" s="381">
        <f t="shared" si="52"/>
        <v>0</v>
      </c>
      <c r="BV52" s="266"/>
    </row>
    <row r="53" spans="1:74" ht="18.75">
      <c r="A53" s="217" t="str">
        <f>Compute1!A53</f>
        <v>9.5</v>
      </c>
      <c r="B53" s="217" t="str">
        <f>'2_Maturité'!B53</f>
        <v>Limitation des programmes utilitaires</v>
      </c>
      <c r="C53" s="217" t="str">
        <f>'2_Maturité'!G53</f>
        <v>GACC</v>
      </c>
      <c r="D53" s="207">
        <f>'2_Maturité'!H53</f>
        <v>0</v>
      </c>
      <c r="E53" s="207" t="str">
        <f>'2_Maturité'!I53</f>
        <v>1: Initial</v>
      </c>
      <c r="F53" s="710">
        <f>(LEFT(E53,1)+1)</f>
        <v>2</v>
      </c>
      <c r="G53" s="677">
        <v>1</v>
      </c>
      <c r="H53" s="677">
        <v>1</v>
      </c>
      <c r="I53" s="677">
        <v>1</v>
      </c>
      <c r="J53" s="677">
        <v>0</v>
      </c>
      <c r="K53" s="677">
        <v>1</v>
      </c>
      <c r="L53" s="677">
        <v>1</v>
      </c>
      <c r="M53" s="677">
        <v>0</v>
      </c>
      <c r="N53" s="677">
        <v>0</v>
      </c>
      <c r="O53" s="677">
        <v>0</v>
      </c>
      <c r="P53" s="677">
        <v>0</v>
      </c>
      <c r="Q53" s="677">
        <v>1</v>
      </c>
      <c r="R53" s="677">
        <v>0</v>
      </c>
      <c r="S53" s="677">
        <v>0</v>
      </c>
      <c r="T53" s="677">
        <v>0</v>
      </c>
      <c r="U53" s="677">
        <v>1</v>
      </c>
      <c r="V53" s="677">
        <v>0</v>
      </c>
      <c r="W53" s="327">
        <f t="shared" si="2"/>
        <v>7</v>
      </c>
      <c r="X53" s="548">
        <f t="shared" si="3"/>
        <v>0</v>
      </c>
      <c r="Y53" s="548">
        <f t="shared" si="4"/>
        <v>0</v>
      </c>
      <c r="Z53" s="548">
        <f t="shared" si="5"/>
        <v>0</v>
      </c>
      <c r="AA53" s="548">
        <f t="shared" si="6"/>
        <v>0</v>
      </c>
      <c r="AB53" s="548">
        <f t="shared" si="7"/>
        <v>0</v>
      </c>
      <c r="AC53" s="548">
        <f t="shared" si="8"/>
        <v>0</v>
      </c>
      <c r="AD53" s="548">
        <f t="shared" si="9"/>
        <v>0</v>
      </c>
      <c r="AE53" s="548">
        <f t="shared" si="10"/>
        <v>0</v>
      </c>
      <c r="AF53" s="548">
        <f t="shared" si="11"/>
        <v>0</v>
      </c>
      <c r="AG53" s="548">
        <f t="shared" si="12"/>
        <v>0</v>
      </c>
      <c r="AH53" s="548">
        <f t="shared" si="13"/>
        <v>0</v>
      </c>
      <c r="AI53" s="548">
        <f t="shared" si="14"/>
        <v>0</v>
      </c>
      <c r="AJ53" s="548">
        <f t="shared" si="15"/>
        <v>0</v>
      </c>
      <c r="AK53" s="548">
        <f t="shared" si="16"/>
        <v>0</v>
      </c>
      <c r="AL53" s="548">
        <f t="shared" si="17"/>
        <v>0</v>
      </c>
      <c r="AM53" s="548">
        <f t="shared" si="18"/>
        <v>0</v>
      </c>
      <c r="AN53" s="450">
        <f t="shared" si="19"/>
        <v>0</v>
      </c>
      <c r="AO53" s="324">
        <f t="shared" si="20"/>
        <v>0</v>
      </c>
      <c r="AP53" s="324">
        <f t="shared" si="21"/>
        <v>0</v>
      </c>
      <c r="AQ53" s="324">
        <f t="shared" si="22"/>
        <v>0</v>
      </c>
      <c r="AR53" s="324">
        <f t="shared" si="23"/>
        <v>0</v>
      </c>
      <c r="AS53" s="324">
        <f t="shared" si="24"/>
        <v>0</v>
      </c>
      <c r="AT53" s="324">
        <f t="shared" si="25"/>
        <v>0</v>
      </c>
      <c r="AU53" s="324">
        <f t="shared" si="26"/>
        <v>0</v>
      </c>
      <c r="AV53" s="324">
        <f t="shared" si="27"/>
        <v>0</v>
      </c>
      <c r="AW53" s="324">
        <f t="shared" si="28"/>
        <v>0</v>
      </c>
      <c r="AX53" s="324">
        <f t="shared" si="29"/>
        <v>0</v>
      </c>
      <c r="AY53" s="324">
        <f t="shared" si="30"/>
        <v>0</v>
      </c>
      <c r="AZ53" s="324">
        <f t="shared" si="31"/>
        <v>0</v>
      </c>
      <c r="BA53" s="324">
        <f t="shared" si="32"/>
        <v>0</v>
      </c>
      <c r="BB53" s="324">
        <f t="shared" si="33"/>
        <v>0</v>
      </c>
      <c r="BC53" s="324">
        <f t="shared" si="34"/>
        <v>0</v>
      </c>
      <c r="BD53" s="324">
        <f t="shared" si="35"/>
        <v>0</v>
      </c>
      <c r="BE53" s="381">
        <f t="shared" si="36"/>
        <v>0</v>
      </c>
      <c r="BF53" s="381">
        <f t="shared" si="37"/>
        <v>0</v>
      </c>
      <c r="BG53" s="381">
        <f t="shared" si="38"/>
        <v>0</v>
      </c>
      <c r="BH53" s="381">
        <f t="shared" si="39"/>
        <v>0</v>
      </c>
      <c r="BI53" s="381">
        <f t="shared" si="40"/>
        <v>0</v>
      </c>
      <c r="BJ53" s="381">
        <f t="shared" si="41"/>
        <v>0</v>
      </c>
      <c r="BK53" s="381">
        <f t="shared" si="42"/>
        <v>0</v>
      </c>
      <c r="BL53" s="381">
        <f t="shared" si="43"/>
        <v>0</v>
      </c>
      <c r="BM53" s="381">
        <f t="shared" si="44"/>
        <v>0</v>
      </c>
      <c r="BN53" s="381">
        <f t="shared" si="45"/>
        <v>0</v>
      </c>
      <c r="BO53" s="381">
        <f t="shared" si="46"/>
        <v>0</v>
      </c>
      <c r="BP53" s="381">
        <f t="shared" si="47"/>
        <v>0</v>
      </c>
      <c r="BQ53" s="381">
        <f t="shared" si="48"/>
        <v>0</v>
      </c>
      <c r="BR53" s="381">
        <f t="shared" si="49"/>
        <v>0</v>
      </c>
      <c r="BS53" s="381">
        <f t="shared" si="50"/>
        <v>0</v>
      </c>
      <c r="BT53" s="381">
        <f t="shared" si="51"/>
        <v>0</v>
      </c>
      <c r="BU53" s="381">
        <f t="shared" si="52"/>
        <v>0</v>
      </c>
      <c r="BV53" s="266"/>
    </row>
    <row r="54" spans="1:74" ht="18.75">
      <c r="A54" s="217" t="str">
        <f>Compute1!A54</f>
        <v>9.5.a</v>
      </c>
      <c r="B54" s="217">
        <f>'2_Maturité'!B54</f>
        <v>0</v>
      </c>
      <c r="C54" s="217" t="str">
        <f>'2_Maturité'!G54</f>
        <v>GACC</v>
      </c>
      <c r="D54" s="207">
        <f>'2_Maturité'!H54</f>
        <v>0</v>
      </c>
      <c r="E54" s="207">
        <f>'2_Maturité'!I54</f>
        <v>0</v>
      </c>
      <c r="F54" s="218" t="str">
        <f>LEFT(E54,1)</f>
        <v>0</v>
      </c>
      <c r="G54" s="677">
        <v>0</v>
      </c>
      <c r="H54" s="677">
        <v>0</v>
      </c>
      <c r="I54" s="677">
        <v>0</v>
      </c>
      <c r="J54" s="677">
        <v>0</v>
      </c>
      <c r="K54" s="677">
        <v>0</v>
      </c>
      <c r="L54" s="677">
        <v>0</v>
      </c>
      <c r="M54" s="677">
        <v>0</v>
      </c>
      <c r="N54" s="677">
        <v>0</v>
      </c>
      <c r="O54" s="677">
        <v>0</v>
      </c>
      <c r="P54" s="677">
        <v>0</v>
      </c>
      <c r="Q54" s="677">
        <v>0</v>
      </c>
      <c r="R54" s="677">
        <v>0</v>
      </c>
      <c r="S54" s="677">
        <v>0</v>
      </c>
      <c r="T54" s="677">
        <v>0</v>
      </c>
      <c r="U54" s="677">
        <v>0</v>
      </c>
      <c r="V54" s="677">
        <v>0</v>
      </c>
      <c r="W54" s="327">
        <f t="shared" si="2"/>
        <v>0</v>
      </c>
      <c r="X54" s="548">
        <f t="shared" si="3"/>
        <v>0</v>
      </c>
      <c r="Y54" s="548">
        <f t="shared" si="4"/>
        <v>0</v>
      </c>
      <c r="Z54" s="548">
        <f t="shared" si="5"/>
        <v>0</v>
      </c>
      <c r="AA54" s="548">
        <f t="shared" si="6"/>
        <v>0</v>
      </c>
      <c r="AB54" s="548">
        <f t="shared" si="7"/>
        <v>0</v>
      </c>
      <c r="AC54" s="548">
        <f t="shared" si="8"/>
        <v>0</v>
      </c>
      <c r="AD54" s="548">
        <f t="shared" si="9"/>
        <v>0</v>
      </c>
      <c r="AE54" s="548">
        <f t="shared" si="10"/>
        <v>0</v>
      </c>
      <c r="AF54" s="548">
        <f t="shared" si="11"/>
        <v>0</v>
      </c>
      <c r="AG54" s="548">
        <f t="shared" si="12"/>
        <v>0</v>
      </c>
      <c r="AH54" s="548">
        <f t="shared" si="13"/>
        <v>0</v>
      </c>
      <c r="AI54" s="548">
        <f t="shared" si="14"/>
        <v>0</v>
      </c>
      <c r="AJ54" s="548">
        <f t="shared" si="15"/>
        <v>0</v>
      </c>
      <c r="AK54" s="548">
        <f t="shared" si="16"/>
        <v>0</v>
      </c>
      <c r="AL54" s="548">
        <f t="shared" si="17"/>
        <v>0</v>
      </c>
      <c r="AM54" s="548">
        <f t="shared" si="18"/>
        <v>0</v>
      </c>
      <c r="AN54" s="450">
        <f t="shared" si="19"/>
        <v>0</v>
      </c>
      <c r="AO54" s="324">
        <f t="shared" si="20"/>
        <v>0</v>
      </c>
      <c r="AP54" s="324">
        <f t="shared" si="21"/>
        <v>0</v>
      </c>
      <c r="AQ54" s="324">
        <f t="shared" si="22"/>
        <v>0</v>
      </c>
      <c r="AR54" s="324">
        <f t="shared" si="23"/>
        <v>0</v>
      </c>
      <c r="AS54" s="324">
        <f t="shared" si="24"/>
        <v>0</v>
      </c>
      <c r="AT54" s="324">
        <f t="shared" si="25"/>
        <v>0</v>
      </c>
      <c r="AU54" s="324">
        <f t="shared" si="26"/>
        <v>0</v>
      </c>
      <c r="AV54" s="324">
        <f t="shared" si="27"/>
        <v>0</v>
      </c>
      <c r="AW54" s="324">
        <f t="shared" si="28"/>
        <v>0</v>
      </c>
      <c r="AX54" s="324">
        <f t="shared" si="29"/>
        <v>0</v>
      </c>
      <c r="AY54" s="324">
        <f t="shared" si="30"/>
        <v>0</v>
      </c>
      <c r="AZ54" s="324">
        <f t="shared" si="31"/>
        <v>0</v>
      </c>
      <c r="BA54" s="324">
        <f t="shared" si="32"/>
        <v>0</v>
      </c>
      <c r="BB54" s="324">
        <f t="shared" si="33"/>
        <v>0</v>
      </c>
      <c r="BC54" s="324">
        <f t="shared" si="34"/>
        <v>0</v>
      </c>
      <c r="BD54" s="324">
        <f t="shared" si="35"/>
        <v>0</v>
      </c>
      <c r="BE54" s="381">
        <f t="shared" si="36"/>
        <v>0</v>
      </c>
      <c r="BF54" s="381">
        <f t="shared" si="37"/>
        <v>0</v>
      </c>
      <c r="BG54" s="381">
        <f t="shared" si="38"/>
        <v>0</v>
      </c>
      <c r="BH54" s="381">
        <f t="shared" si="39"/>
        <v>0</v>
      </c>
      <c r="BI54" s="381">
        <f t="shared" si="40"/>
        <v>0</v>
      </c>
      <c r="BJ54" s="381">
        <f t="shared" si="41"/>
        <v>0</v>
      </c>
      <c r="BK54" s="381">
        <f t="shared" si="42"/>
        <v>0</v>
      </c>
      <c r="BL54" s="381">
        <f t="shared" si="43"/>
        <v>0</v>
      </c>
      <c r="BM54" s="381">
        <f t="shared" si="44"/>
        <v>0</v>
      </c>
      <c r="BN54" s="381">
        <f t="shared" si="45"/>
        <v>0</v>
      </c>
      <c r="BO54" s="381">
        <f t="shared" si="46"/>
        <v>0</v>
      </c>
      <c r="BP54" s="381">
        <f t="shared" si="47"/>
        <v>0</v>
      </c>
      <c r="BQ54" s="381">
        <f t="shared" si="48"/>
        <v>0</v>
      </c>
      <c r="BR54" s="381">
        <f t="shared" si="49"/>
        <v>0</v>
      </c>
      <c r="BS54" s="381">
        <f t="shared" si="50"/>
        <v>0</v>
      </c>
      <c r="BT54" s="381">
        <f t="shared" si="51"/>
        <v>0</v>
      </c>
      <c r="BU54" s="381">
        <f t="shared" si="52"/>
        <v>0</v>
      </c>
      <c r="BV54" s="266"/>
    </row>
    <row r="55" spans="1:74" ht="18.75">
      <c r="A55" s="217">
        <f>Compute1!A55</f>
        <v>10</v>
      </c>
      <c r="B55" s="217" t="str">
        <f>'2_Maturité'!B55</f>
        <v>CRYPTOGRAPHIE</v>
      </c>
      <c r="C55" s="217">
        <f>'2_Maturité'!G55</f>
        <v>0</v>
      </c>
      <c r="D55" s="207">
        <f>'2_Maturité'!H55</f>
        <v>0</v>
      </c>
      <c r="E55" s="207">
        <f>'2_Maturité'!I55</f>
        <v>0</v>
      </c>
      <c r="F55" s="218" t="str">
        <f>LEFT(E55,1)</f>
        <v>0</v>
      </c>
      <c r="G55" s="204">
        <v>0</v>
      </c>
      <c r="H55" s="204">
        <v>0</v>
      </c>
      <c r="I55" s="204">
        <v>0</v>
      </c>
      <c r="J55" s="204">
        <v>0</v>
      </c>
      <c r="K55" s="204">
        <v>0</v>
      </c>
      <c r="L55" s="204">
        <v>0</v>
      </c>
      <c r="M55" s="204">
        <v>0</v>
      </c>
      <c r="N55" s="204">
        <v>0</v>
      </c>
      <c r="O55" s="204">
        <v>0</v>
      </c>
      <c r="P55" s="204">
        <v>0</v>
      </c>
      <c r="Q55" s="204">
        <v>0</v>
      </c>
      <c r="R55" s="204">
        <v>0</v>
      </c>
      <c r="S55" s="204">
        <v>0</v>
      </c>
      <c r="T55" s="204">
        <v>0</v>
      </c>
      <c r="U55" s="204">
        <v>0</v>
      </c>
      <c r="V55" s="323">
        <v>0</v>
      </c>
      <c r="W55" s="327">
        <f t="shared" si="2"/>
        <v>0</v>
      </c>
      <c r="X55" s="548">
        <f t="shared" si="3"/>
        <v>0</v>
      </c>
      <c r="Y55" s="548">
        <f t="shared" si="4"/>
        <v>0</v>
      </c>
      <c r="Z55" s="548">
        <f t="shared" si="5"/>
        <v>0</v>
      </c>
      <c r="AA55" s="548">
        <f t="shared" si="6"/>
        <v>0</v>
      </c>
      <c r="AB55" s="548">
        <f t="shared" si="7"/>
        <v>0</v>
      </c>
      <c r="AC55" s="548">
        <f t="shared" si="8"/>
        <v>0</v>
      </c>
      <c r="AD55" s="548">
        <f t="shared" si="9"/>
        <v>0</v>
      </c>
      <c r="AE55" s="548">
        <f t="shared" si="10"/>
        <v>0</v>
      </c>
      <c r="AF55" s="548">
        <f t="shared" si="11"/>
        <v>0</v>
      </c>
      <c r="AG55" s="548">
        <f t="shared" si="12"/>
        <v>0</v>
      </c>
      <c r="AH55" s="548">
        <f t="shared" si="13"/>
        <v>0</v>
      </c>
      <c r="AI55" s="548">
        <f t="shared" si="14"/>
        <v>0</v>
      </c>
      <c r="AJ55" s="548">
        <f t="shared" si="15"/>
        <v>0</v>
      </c>
      <c r="AK55" s="548">
        <f t="shared" si="16"/>
        <v>0</v>
      </c>
      <c r="AL55" s="548">
        <f t="shared" si="17"/>
        <v>0</v>
      </c>
      <c r="AM55" s="548">
        <f t="shared" si="18"/>
        <v>0</v>
      </c>
      <c r="AN55" s="450">
        <f t="shared" si="19"/>
        <v>0</v>
      </c>
      <c r="AO55" s="324">
        <f t="shared" si="20"/>
        <v>0</v>
      </c>
      <c r="AP55" s="324">
        <f t="shared" si="21"/>
        <v>0</v>
      </c>
      <c r="AQ55" s="324">
        <f t="shared" si="22"/>
        <v>0</v>
      </c>
      <c r="AR55" s="324">
        <f t="shared" si="23"/>
        <v>0</v>
      </c>
      <c r="AS55" s="324">
        <f t="shared" si="24"/>
        <v>0</v>
      </c>
      <c r="AT55" s="324">
        <f t="shared" si="25"/>
        <v>0</v>
      </c>
      <c r="AU55" s="324">
        <f t="shared" si="26"/>
        <v>0</v>
      </c>
      <c r="AV55" s="324">
        <f t="shared" si="27"/>
        <v>0</v>
      </c>
      <c r="AW55" s="324">
        <f t="shared" si="28"/>
        <v>0</v>
      </c>
      <c r="AX55" s="324">
        <f t="shared" si="29"/>
        <v>0</v>
      </c>
      <c r="AY55" s="324">
        <f t="shared" si="30"/>
        <v>0</v>
      </c>
      <c r="AZ55" s="324">
        <f t="shared" si="31"/>
        <v>0</v>
      </c>
      <c r="BA55" s="324">
        <f t="shared" si="32"/>
        <v>0</v>
      </c>
      <c r="BB55" s="324">
        <f t="shared" si="33"/>
        <v>0</v>
      </c>
      <c r="BC55" s="324">
        <f t="shared" si="34"/>
        <v>0</v>
      </c>
      <c r="BD55" s="324">
        <f t="shared" si="35"/>
        <v>0</v>
      </c>
      <c r="BE55" s="381">
        <f t="shared" si="36"/>
        <v>0</v>
      </c>
      <c r="BF55" s="381">
        <f t="shared" si="37"/>
        <v>0</v>
      </c>
      <c r="BG55" s="381">
        <f t="shared" si="38"/>
        <v>0</v>
      </c>
      <c r="BH55" s="381">
        <f t="shared" si="39"/>
        <v>0</v>
      </c>
      <c r="BI55" s="381">
        <f t="shared" si="40"/>
        <v>0</v>
      </c>
      <c r="BJ55" s="381">
        <f t="shared" si="41"/>
        <v>0</v>
      </c>
      <c r="BK55" s="381">
        <f t="shared" si="42"/>
        <v>0</v>
      </c>
      <c r="BL55" s="381">
        <f t="shared" si="43"/>
        <v>0</v>
      </c>
      <c r="BM55" s="381">
        <f t="shared" si="44"/>
        <v>0</v>
      </c>
      <c r="BN55" s="381">
        <f t="shared" si="45"/>
        <v>0</v>
      </c>
      <c r="BO55" s="381">
        <f t="shared" si="46"/>
        <v>0</v>
      </c>
      <c r="BP55" s="381">
        <f t="shared" si="47"/>
        <v>0</v>
      </c>
      <c r="BQ55" s="381">
        <f t="shared" si="48"/>
        <v>0</v>
      </c>
      <c r="BR55" s="381">
        <f t="shared" si="49"/>
        <v>0</v>
      </c>
      <c r="BS55" s="381">
        <f t="shared" si="50"/>
        <v>0</v>
      </c>
      <c r="BT55" s="381">
        <f t="shared" si="51"/>
        <v>0</v>
      </c>
      <c r="BU55" s="381">
        <f t="shared" si="52"/>
        <v>0</v>
      </c>
    </row>
    <row r="56" spans="1:74" ht="18.75">
      <c r="A56" s="217" t="str">
        <f>Compute1!A56</f>
        <v>10.1</v>
      </c>
      <c r="B56" s="217" t="str">
        <f>'2_Maturité'!B56</f>
        <v>Chiffrement</v>
      </c>
      <c r="C56" s="217" t="str">
        <f>'2_Maturité'!G56</f>
        <v>CHIFF</v>
      </c>
      <c r="D56" s="207">
        <f>'2_Maturité'!H56</f>
        <v>0</v>
      </c>
      <c r="E56" s="207" t="str">
        <f>'2_Maturité'!I56</f>
        <v>1: Initial</v>
      </c>
      <c r="F56" s="710">
        <f>(LEFT(E56,1)+1)</f>
        <v>2</v>
      </c>
      <c r="G56" s="204">
        <v>1</v>
      </c>
      <c r="H56" s="204">
        <v>0</v>
      </c>
      <c r="I56" s="204">
        <v>1</v>
      </c>
      <c r="J56" s="204">
        <v>0</v>
      </c>
      <c r="K56" s="204">
        <v>1</v>
      </c>
      <c r="L56" s="204">
        <v>0</v>
      </c>
      <c r="M56" s="204">
        <v>1</v>
      </c>
      <c r="N56" s="204">
        <v>0</v>
      </c>
      <c r="O56" s="204">
        <v>0</v>
      </c>
      <c r="P56" s="204">
        <v>0</v>
      </c>
      <c r="Q56" s="204">
        <v>0</v>
      </c>
      <c r="R56" s="204">
        <v>0</v>
      </c>
      <c r="S56" s="204">
        <v>0</v>
      </c>
      <c r="T56" s="204">
        <v>0</v>
      </c>
      <c r="U56" s="204">
        <v>0</v>
      </c>
      <c r="V56" s="323">
        <v>0</v>
      </c>
      <c r="W56" s="327">
        <f t="shared" si="2"/>
        <v>4</v>
      </c>
      <c r="X56" s="548">
        <f t="shared" si="3"/>
        <v>0</v>
      </c>
      <c r="Y56" s="548">
        <f t="shared" si="4"/>
        <v>0</v>
      </c>
      <c r="Z56" s="548">
        <f t="shared" si="5"/>
        <v>0</v>
      </c>
      <c r="AA56" s="548">
        <f t="shared" si="6"/>
        <v>0</v>
      </c>
      <c r="AB56" s="548">
        <f t="shared" si="7"/>
        <v>0</v>
      </c>
      <c r="AC56" s="548">
        <f t="shared" si="8"/>
        <v>0</v>
      </c>
      <c r="AD56" s="548">
        <f t="shared" si="9"/>
        <v>0</v>
      </c>
      <c r="AE56" s="548">
        <f t="shared" si="10"/>
        <v>0</v>
      </c>
      <c r="AF56" s="548">
        <f t="shared" si="11"/>
        <v>0</v>
      </c>
      <c r="AG56" s="548">
        <f t="shared" si="12"/>
        <v>0</v>
      </c>
      <c r="AH56" s="548">
        <f t="shared" si="13"/>
        <v>0</v>
      </c>
      <c r="AI56" s="548">
        <f t="shared" si="14"/>
        <v>0</v>
      </c>
      <c r="AJ56" s="548">
        <f t="shared" si="15"/>
        <v>0</v>
      </c>
      <c r="AK56" s="548">
        <f t="shared" si="16"/>
        <v>0</v>
      </c>
      <c r="AL56" s="548">
        <f t="shared" si="17"/>
        <v>0</v>
      </c>
      <c r="AM56" s="548">
        <f t="shared" si="18"/>
        <v>0</v>
      </c>
      <c r="AN56" s="450">
        <f t="shared" si="19"/>
        <v>0</v>
      </c>
      <c r="AO56" s="324">
        <f t="shared" si="20"/>
        <v>0</v>
      </c>
      <c r="AP56" s="324">
        <f t="shared" si="21"/>
        <v>0</v>
      </c>
      <c r="AQ56" s="324">
        <f t="shared" si="22"/>
        <v>0</v>
      </c>
      <c r="AR56" s="324">
        <f t="shared" si="23"/>
        <v>0</v>
      </c>
      <c r="AS56" s="324">
        <f t="shared" si="24"/>
        <v>0</v>
      </c>
      <c r="AT56" s="324">
        <f t="shared" si="25"/>
        <v>0</v>
      </c>
      <c r="AU56" s="324">
        <f t="shared" si="26"/>
        <v>0</v>
      </c>
      <c r="AV56" s="324">
        <f t="shared" si="27"/>
        <v>0</v>
      </c>
      <c r="AW56" s="324">
        <f t="shared" si="28"/>
        <v>0</v>
      </c>
      <c r="AX56" s="324">
        <f t="shared" si="29"/>
        <v>0</v>
      </c>
      <c r="AY56" s="324">
        <f t="shared" si="30"/>
        <v>0</v>
      </c>
      <c r="AZ56" s="324">
        <f t="shared" si="31"/>
        <v>0</v>
      </c>
      <c r="BA56" s="324">
        <f t="shared" si="32"/>
        <v>0</v>
      </c>
      <c r="BB56" s="324">
        <f t="shared" si="33"/>
        <v>0</v>
      </c>
      <c r="BC56" s="324">
        <f t="shared" si="34"/>
        <v>0</v>
      </c>
      <c r="BD56" s="324">
        <f t="shared" si="35"/>
        <v>0</v>
      </c>
      <c r="BE56" s="381">
        <f t="shared" si="36"/>
        <v>0</v>
      </c>
      <c r="BF56" s="381">
        <f t="shared" si="37"/>
        <v>0</v>
      </c>
      <c r="BG56" s="381">
        <f t="shared" si="38"/>
        <v>0</v>
      </c>
      <c r="BH56" s="381">
        <f t="shared" si="39"/>
        <v>0</v>
      </c>
      <c r="BI56" s="381">
        <f t="shared" si="40"/>
        <v>0</v>
      </c>
      <c r="BJ56" s="381">
        <f t="shared" si="41"/>
        <v>0</v>
      </c>
      <c r="BK56" s="381">
        <f t="shared" si="42"/>
        <v>0</v>
      </c>
      <c r="BL56" s="381">
        <f t="shared" si="43"/>
        <v>0</v>
      </c>
      <c r="BM56" s="381">
        <f t="shared" si="44"/>
        <v>0</v>
      </c>
      <c r="BN56" s="381">
        <f t="shared" si="45"/>
        <v>0</v>
      </c>
      <c r="BO56" s="381">
        <f t="shared" si="46"/>
        <v>0</v>
      </c>
      <c r="BP56" s="381">
        <f t="shared" si="47"/>
        <v>0</v>
      </c>
      <c r="BQ56" s="381">
        <f t="shared" si="48"/>
        <v>0</v>
      </c>
      <c r="BR56" s="381">
        <f t="shared" si="49"/>
        <v>0</v>
      </c>
      <c r="BS56" s="381">
        <f t="shared" si="50"/>
        <v>0</v>
      </c>
      <c r="BT56" s="381">
        <f t="shared" si="51"/>
        <v>0</v>
      </c>
      <c r="BU56" s="381">
        <f t="shared" si="52"/>
        <v>0</v>
      </c>
      <c r="BV56" s="266"/>
    </row>
    <row r="57" spans="1:74" ht="18.75">
      <c r="A57" s="217" t="str">
        <f>Compute1!A57</f>
        <v>10.a</v>
      </c>
      <c r="B57" s="217" t="str">
        <f>'2_Maturité'!B57</f>
        <v>Gestion des clés cryptographiques</v>
      </c>
      <c r="C57" s="217" t="str">
        <f>'2_Maturité'!G57</f>
        <v>CHIFF</v>
      </c>
      <c r="D57" s="207">
        <f>'2_Maturité'!H57</f>
        <v>0</v>
      </c>
      <c r="E57" s="207">
        <f>'2_Maturité'!I57</f>
        <v>0</v>
      </c>
      <c r="F57" s="218" t="str">
        <f>LEFT(E57,1)</f>
        <v>0</v>
      </c>
      <c r="G57" s="204">
        <v>0</v>
      </c>
      <c r="H57" s="204">
        <v>0</v>
      </c>
      <c r="I57" s="204">
        <v>0</v>
      </c>
      <c r="J57" s="204">
        <v>0</v>
      </c>
      <c r="K57" s="204">
        <v>0</v>
      </c>
      <c r="L57" s="204">
        <v>0</v>
      </c>
      <c r="M57" s="204">
        <v>0</v>
      </c>
      <c r="N57" s="204">
        <v>0</v>
      </c>
      <c r="O57" s="204">
        <v>0</v>
      </c>
      <c r="P57" s="204">
        <v>0</v>
      </c>
      <c r="Q57" s="204">
        <v>0</v>
      </c>
      <c r="R57" s="204">
        <v>0</v>
      </c>
      <c r="S57" s="204">
        <v>0</v>
      </c>
      <c r="T57" s="204">
        <v>0</v>
      </c>
      <c r="U57" s="204">
        <v>0</v>
      </c>
      <c r="V57" s="323">
        <v>0</v>
      </c>
      <c r="W57" s="327">
        <f t="shared" si="2"/>
        <v>0</v>
      </c>
      <c r="X57" s="548">
        <f t="shared" si="3"/>
        <v>0</v>
      </c>
      <c r="Y57" s="548">
        <f t="shared" si="4"/>
        <v>0</v>
      </c>
      <c r="Z57" s="548">
        <f t="shared" si="5"/>
        <v>0</v>
      </c>
      <c r="AA57" s="548">
        <f t="shared" si="6"/>
        <v>0</v>
      </c>
      <c r="AB57" s="548">
        <f t="shared" si="7"/>
        <v>0</v>
      </c>
      <c r="AC57" s="548">
        <f t="shared" si="8"/>
        <v>0</v>
      </c>
      <c r="AD57" s="548">
        <f t="shared" si="9"/>
        <v>0</v>
      </c>
      <c r="AE57" s="548">
        <f t="shared" si="10"/>
        <v>0</v>
      </c>
      <c r="AF57" s="548">
        <f t="shared" si="11"/>
        <v>0</v>
      </c>
      <c r="AG57" s="548">
        <f t="shared" si="12"/>
        <v>0</v>
      </c>
      <c r="AH57" s="548">
        <f t="shared" si="13"/>
        <v>0</v>
      </c>
      <c r="AI57" s="548">
        <f t="shared" si="14"/>
        <v>0</v>
      </c>
      <c r="AJ57" s="548">
        <f t="shared" si="15"/>
        <v>0</v>
      </c>
      <c r="AK57" s="548">
        <f t="shared" si="16"/>
        <v>0</v>
      </c>
      <c r="AL57" s="548">
        <f t="shared" si="17"/>
        <v>0</v>
      </c>
      <c r="AM57" s="548">
        <f t="shared" si="18"/>
        <v>0</v>
      </c>
      <c r="AN57" s="450">
        <f t="shared" si="19"/>
        <v>0</v>
      </c>
      <c r="AO57" s="324">
        <f t="shared" si="20"/>
        <v>0</v>
      </c>
      <c r="AP57" s="324">
        <f t="shared" si="21"/>
        <v>0</v>
      </c>
      <c r="AQ57" s="324">
        <f t="shared" si="22"/>
        <v>0</v>
      </c>
      <c r="AR57" s="324">
        <f t="shared" si="23"/>
        <v>0</v>
      </c>
      <c r="AS57" s="324">
        <f t="shared" si="24"/>
        <v>0</v>
      </c>
      <c r="AT57" s="324">
        <f t="shared" si="25"/>
        <v>0</v>
      </c>
      <c r="AU57" s="324">
        <f t="shared" si="26"/>
        <v>0</v>
      </c>
      <c r="AV57" s="324">
        <f t="shared" si="27"/>
        <v>0</v>
      </c>
      <c r="AW57" s="324">
        <f t="shared" si="28"/>
        <v>0</v>
      </c>
      <c r="AX57" s="324">
        <f t="shared" si="29"/>
        <v>0</v>
      </c>
      <c r="AY57" s="324">
        <f t="shared" si="30"/>
        <v>0</v>
      </c>
      <c r="AZ57" s="324">
        <f t="shared" si="31"/>
        <v>0</v>
      </c>
      <c r="BA57" s="324">
        <f t="shared" si="32"/>
        <v>0</v>
      </c>
      <c r="BB57" s="324">
        <f t="shared" si="33"/>
        <v>0</v>
      </c>
      <c r="BC57" s="324">
        <f t="shared" si="34"/>
        <v>0</v>
      </c>
      <c r="BD57" s="324">
        <f t="shared" si="35"/>
        <v>0</v>
      </c>
      <c r="BE57" s="381">
        <f t="shared" si="36"/>
        <v>0</v>
      </c>
      <c r="BF57" s="381">
        <f t="shared" si="37"/>
        <v>0</v>
      </c>
      <c r="BG57" s="381">
        <f t="shared" si="38"/>
        <v>0</v>
      </c>
      <c r="BH57" s="381">
        <f t="shared" si="39"/>
        <v>0</v>
      </c>
      <c r="BI57" s="381">
        <f t="shared" si="40"/>
        <v>0</v>
      </c>
      <c r="BJ57" s="381">
        <f t="shared" si="41"/>
        <v>0</v>
      </c>
      <c r="BK57" s="381">
        <f t="shared" si="42"/>
        <v>0</v>
      </c>
      <c r="BL57" s="381">
        <f t="shared" si="43"/>
        <v>0</v>
      </c>
      <c r="BM57" s="381">
        <f t="shared" si="44"/>
        <v>0</v>
      </c>
      <c r="BN57" s="381">
        <f t="shared" si="45"/>
        <v>0</v>
      </c>
      <c r="BO57" s="381">
        <f t="shared" si="46"/>
        <v>0</v>
      </c>
      <c r="BP57" s="381">
        <f t="shared" si="47"/>
        <v>0</v>
      </c>
      <c r="BQ57" s="381">
        <f t="shared" si="48"/>
        <v>0</v>
      </c>
      <c r="BR57" s="381">
        <f t="shared" si="49"/>
        <v>0</v>
      </c>
      <c r="BS57" s="381">
        <f t="shared" si="50"/>
        <v>0</v>
      </c>
      <c r="BT57" s="381">
        <f t="shared" si="51"/>
        <v>0</v>
      </c>
      <c r="BU57" s="381">
        <f t="shared" si="52"/>
        <v>0</v>
      </c>
    </row>
    <row r="58" spans="1:74" ht="18.75">
      <c r="A58" s="217">
        <f>Compute1!A58</f>
        <v>11</v>
      </c>
      <c r="B58" s="217" t="str">
        <f>'2_Maturité'!B58</f>
        <v>PROTECTION PHYSIQUE ET PROTECTION DE L'ENVIRONNEMENT</v>
      </c>
      <c r="C58" s="217">
        <f>'2_Maturité'!G58</f>
        <v>0</v>
      </c>
      <c r="D58" s="207">
        <f>'2_Maturité'!H58</f>
        <v>0</v>
      </c>
      <c r="E58" s="207">
        <f>'2_Maturité'!I58</f>
        <v>0</v>
      </c>
      <c r="F58" s="218" t="str">
        <f>LEFT(E58,1)</f>
        <v>0</v>
      </c>
      <c r="G58" s="204">
        <v>0</v>
      </c>
      <c r="H58" s="204">
        <v>0</v>
      </c>
      <c r="I58" s="204">
        <v>0</v>
      </c>
      <c r="J58" s="204">
        <v>0</v>
      </c>
      <c r="K58" s="204">
        <v>0</v>
      </c>
      <c r="L58" s="204">
        <v>0</v>
      </c>
      <c r="M58" s="204">
        <v>0</v>
      </c>
      <c r="N58" s="204">
        <v>0</v>
      </c>
      <c r="O58" s="204">
        <v>0</v>
      </c>
      <c r="P58" s="204">
        <v>0</v>
      </c>
      <c r="Q58" s="204">
        <v>0</v>
      </c>
      <c r="R58" s="204">
        <v>0</v>
      </c>
      <c r="S58" s="204">
        <v>0</v>
      </c>
      <c r="T58" s="204">
        <v>0</v>
      </c>
      <c r="U58" s="204">
        <v>0</v>
      </c>
      <c r="V58" s="323">
        <v>0</v>
      </c>
      <c r="W58" s="327">
        <f t="shared" si="2"/>
        <v>0</v>
      </c>
      <c r="X58" s="548">
        <f t="shared" si="3"/>
        <v>0</v>
      </c>
      <c r="Y58" s="548">
        <f t="shared" si="4"/>
        <v>0</v>
      </c>
      <c r="Z58" s="548">
        <f t="shared" si="5"/>
        <v>0</v>
      </c>
      <c r="AA58" s="548">
        <f t="shared" si="6"/>
        <v>0</v>
      </c>
      <c r="AB58" s="548">
        <f t="shared" si="7"/>
        <v>0</v>
      </c>
      <c r="AC58" s="548">
        <f t="shared" si="8"/>
        <v>0</v>
      </c>
      <c r="AD58" s="548">
        <f t="shared" si="9"/>
        <v>0</v>
      </c>
      <c r="AE58" s="548">
        <f t="shared" si="10"/>
        <v>0</v>
      </c>
      <c r="AF58" s="548">
        <f t="shared" si="11"/>
        <v>0</v>
      </c>
      <c r="AG58" s="548">
        <f t="shared" si="12"/>
        <v>0</v>
      </c>
      <c r="AH58" s="548">
        <f t="shared" si="13"/>
        <v>0</v>
      </c>
      <c r="AI58" s="548">
        <f t="shared" si="14"/>
        <v>0</v>
      </c>
      <c r="AJ58" s="548">
        <f t="shared" si="15"/>
        <v>0</v>
      </c>
      <c r="AK58" s="548">
        <f t="shared" si="16"/>
        <v>0</v>
      </c>
      <c r="AL58" s="548">
        <f t="shared" si="17"/>
        <v>0</v>
      </c>
      <c r="AM58" s="548">
        <f t="shared" si="18"/>
        <v>0</v>
      </c>
      <c r="AN58" s="450">
        <f t="shared" si="19"/>
        <v>0</v>
      </c>
      <c r="AO58" s="324">
        <f t="shared" si="20"/>
        <v>0</v>
      </c>
      <c r="AP58" s="324">
        <f t="shared" si="21"/>
        <v>0</v>
      </c>
      <c r="AQ58" s="324">
        <f t="shared" si="22"/>
        <v>0</v>
      </c>
      <c r="AR58" s="324">
        <f t="shared" si="23"/>
        <v>0</v>
      </c>
      <c r="AS58" s="324">
        <f t="shared" si="24"/>
        <v>0</v>
      </c>
      <c r="AT58" s="324">
        <f t="shared" si="25"/>
        <v>0</v>
      </c>
      <c r="AU58" s="324">
        <f t="shared" si="26"/>
        <v>0</v>
      </c>
      <c r="AV58" s="324">
        <f t="shared" si="27"/>
        <v>0</v>
      </c>
      <c r="AW58" s="324">
        <f t="shared" si="28"/>
        <v>0</v>
      </c>
      <c r="AX58" s="324">
        <f t="shared" si="29"/>
        <v>0</v>
      </c>
      <c r="AY58" s="324">
        <f t="shared" si="30"/>
        <v>0</v>
      </c>
      <c r="AZ58" s="324">
        <f t="shared" si="31"/>
        <v>0</v>
      </c>
      <c r="BA58" s="324">
        <f t="shared" si="32"/>
        <v>0</v>
      </c>
      <c r="BB58" s="324">
        <f t="shared" si="33"/>
        <v>0</v>
      </c>
      <c r="BC58" s="324">
        <f t="shared" si="34"/>
        <v>0</v>
      </c>
      <c r="BD58" s="324">
        <f t="shared" si="35"/>
        <v>0</v>
      </c>
      <c r="BE58" s="381">
        <f t="shared" si="36"/>
        <v>0</v>
      </c>
      <c r="BF58" s="381">
        <f t="shared" si="37"/>
        <v>0</v>
      </c>
      <c r="BG58" s="381">
        <f t="shared" si="38"/>
        <v>0</v>
      </c>
      <c r="BH58" s="381">
        <f t="shared" si="39"/>
        <v>0</v>
      </c>
      <c r="BI58" s="381">
        <f t="shared" si="40"/>
        <v>0</v>
      </c>
      <c r="BJ58" s="381">
        <f t="shared" si="41"/>
        <v>0</v>
      </c>
      <c r="BK58" s="381">
        <f t="shared" si="42"/>
        <v>0</v>
      </c>
      <c r="BL58" s="381">
        <f t="shared" si="43"/>
        <v>0</v>
      </c>
      <c r="BM58" s="381">
        <f t="shared" si="44"/>
        <v>0</v>
      </c>
      <c r="BN58" s="381">
        <f t="shared" si="45"/>
        <v>0</v>
      </c>
      <c r="BO58" s="381">
        <f t="shared" si="46"/>
        <v>0</v>
      </c>
      <c r="BP58" s="381">
        <f t="shared" si="47"/>
        <v>0</v>
      </c>
      <c r="BQ58" s="381">
        <f t="shared" si="48"/>
        <v>0</v>
      </c>
      <c r="BR58" s="381">
        <f t="shared" si="49"/>
        <v>0</v>
      </c>
      <c r="BS58" s="381">
        <f t="shared" si="50"/>
        <v>0</v>
      </c>
      <c r="BT58" s="381">
        <f t="shared" si="51"/>
        <v>0</v>
      </c>
      <c r="BU58" s="381">
        <f t="shared" si="52"/>
        <v>0</v>
      </c>
    </row>
    <row r="59" spans="1:74" ht="18.75">
      <c r="A59" s="217" t="str">
        <f>Compute1!A59</f>
        <v>11.1</v>
      </c>
      <c r="B59" s="217" t="str">
        <f>'2_Maturité'!B59</f>
        <v>Protection Physique</v>
      </c>
      <c r="C59" s="217" t="str">
        <f>'2_Maturité'!G59</f>
        <v>SPHY</v>
      </c>
      <c r="D59" s="207">
        <f>'2_Maturité'!H59</f>
        <v>1</v>
      </c>
      <c r="E59" s="207" t="str">
        <f>'2_Maturité'!I59</f>
        <v>4: Mesuré</v>
      </c>
      <c r="F59" s="710">
        <f>(LEFT(E59,1)+1)</f>
        <v>5</v>
      </c>
      <c r="G59" s="204">
        <v>1</v>
      </c>
      <c r="H59" s="204">
        <v>1</v>
      </c>
      <c r="I59" s="204">
        <v>1</v>
      </c>
      <c r="J59" s="204">
        <v>0</v>
      </c>
      <c r="K59" s="204">
        <v>1</v>
      </c>
      <c r="L59" s="204">
        <v>0</v>
      </c>
      <c r="M59" s="204">
        <v>1</v>
      </c>
      <c r="N59" s="204">
        <v>0</v>
      </c>
      <c r="O59" s="204">
        <v>0</v>
      </c>
      <c r="P59" s="204">
        <v>0</v>
      </c>
      <c r="Q59" s="204">
        <v>0</v>
      </c>
      <c r="R59" s="204">
        <v>0</v>
      </c>
      <c r="S59" s="204">
        <v>0</v>
      </c>
      <c r="T59" s="204">
        <v>0</v>
      </c>
      <c r="U59" s="204">
        <v>0</v>
      </c>
      <c r="V59" s="323">
        <v>0</v>
      </c>
      <c r="W59" s="327">
        <f t="shared" si="2"/>
        <v>5</v>
      </c>
      <c r="X59" s="548">
        <f t="shared" si="3"/>
        <v>1</v>
      </c>
      <c r="Y59" s="548">
        <f t="shared" si="4"/>
        <v>1</v>
      </c>
      <c r="Z59" s="548">
        <f t="shared" si="5"/>
        <v>1</v>
      </c>
      <c r="AA59" s="548">
        <f t="shared" si="6"/>
        <v>0</v>
      </c>
      <c r="AB59" s="548">
        <f t="shared" si="7"/>
        <v>1</v>
      </c>
      <c r="AC59" s="548">
        <f t="shared" si="8"/>
        <v>0</v>
      </c>
      <c r="AD59" s="548">
        <f t="shared" si="9"/>
        <v>1</v>
      </c>
      <c r="AE59" s="548">
        <f t="shared" si="10"/>
        <v>0</v>
      </c>
      <c r="AF59" s="548">
        <f t="shared" si="11"/>
        <v>0</v>
      </c>
      <c r="AG59" s="548">
        <f t="shared" si="12"/>
        <v>0</v>
      </c>
      <c r="AH59" s="548">
        <f t="shared" si="13"/>
        <v>0</v>
      </c>
      <c r="AI59" s="548">
        <f t="shared" si="14"/>
        <v>0</v>
      </c>
      <c r="AJ59" s="548">
        <f t="shared" si="15"/>
        <v>0</v>
      </c>
      <c r="AK59" s="548">
        <f t="shared" si="16"/>
        <v>0</v>
      </c>
      <c r="AL59" s="548">
        <f t="shared" si="17"/>
        <v>0</v>
      </c>
      <c r="AM59" s="548">
        <f t="shared" si="18"/>
        <v>0</v>
      </c>
      <c r="AN59" s="450">
        <f t="shared" si="19"/>
        <v>5</v>
      </c>
      <c r="AO59" s="324">
        <f t="shared" si="20"/>
        <v>5</v>
      </c>
      <c r="AP59" s="324">
        <f t="shared" si="21"/>
        <v>5</v>
      </c>
      <c r="AQ59" s="324">
        <f t="shared" si="22"/>
        <v>5</v>
      </c>
      <c r="AR59" s="324">
        <f t="shared" si="23"/>
        <v>0</v>
      </c>
      <c r="AS59" s="324">
        <f t="shared" si="24"/>
        <v>5</v>
      </c>
      <c r="AT59" s="324">
        <f t="shared" si="25"/>
        <v>0</v>
      </c>
      <c r="AU59" s="324">
        <f t="shared" si="26"/>
        <v>5</v>
      </c>
      <c r="AV59" s="324">
        <f t="shared" si="27"/>
        <v>0</v>
      </c>
      <c r="AW59" s="324">
        <f t="shared" si="28"/>
        <v>0</v>
      </c>
      <c r="AX59" s="324">
        <f t="shared" si="29"/>
        <v>0</v>
      </c>
      <c r="AY59" s="324">
        <f t="shared" si="30"/>
        <v>0</v>
      </c>
      <c r="AZ59" s="324">
        <f t="shared" si="31"/>
        <v>0</v>
      </c>
      <c r="BA59" s="324">
        <f t="shared" si="32"/>
        <v>0</v>
      </c>
      <c r="BB59" s="324">
        <f t="shared" si="33"/>
        <v>0</v>
      </c>
      <c r="BC59" s="324">
        <f t="shared" si="34"/>
        <v>0</v>
      </c>
      <c r="BD59" s="324">
        <f t="shared" si="35"/>
        <v>0</v>
      </c>
      <c r="BE59" s="381">
        <f t="shared" si="36"/>
        <v>1.6</v>
      </c>
      <c r="BF59" s="381">
        <f t="shared" si="37"/>
        <v>2.4</v>
      </c>
      <c r="BG59" s="381">
        <f t="shared" si="38"/>
        <v>1.8</v>
      </c>
      <c r="BH59" s="381">
        <f t="shared" si="39"/>
        <v>0</v>
      </c>
      <c r="BI59" s="381">
        <f t="shared" si="40"/>
        <v>1.8</v>
      </c>
      <c r="BJ59" s="381">
        <f t="shared" si="41"/>
        <v>0</v>
      </c>
      <c r="BK59" s="381">
        <f t="shared" si="42"/>
        <v>1.6</v>
      </c>
      <c r="BL59" s="381">
        <f t="shared" si="43"/>
        <v>0</v>
      </c>
      <c r="BM59" s="381">
        <f t="shared" si="44"/>
        <v>0</v>
      </c>
      <c r="BN59" s="381">
        <f t="shared" si="45"/>
        <v>0</v>
      </c>
      <c r="BO59" s="381">
        <f t="shared" si="46"/>
        <v>0</v>
      </c>
      <c r="BP59" s="381">
        <f t="shared" si="47"/>
        <v>0</v>
      </c>
      <c r="BQ59" s="381">
        <f t="shared" si="48"/>
        <v>0</v>
      </c>
      <c r="BR59" s="381">
        <f t="shared" si="49"/>
        <v>0</v>
      </c>
      <c r="BS59" s="381">
        <f t="shared" si="50"/>
        <v>0</v>
      </c>
      <c r="BT59" s="381">
        <f t="shared" si="51"/>
        <v>0</v>
      </c>
      <c r="BU59" s="381">
        <f t="shared" si="52"/>
        <v>9.1999999999999993</v>
      </c>
      <c r="BV59" s="266"/>
    </row>
    <row r="60" spans="1:74" ht="18.75">
      <c r="A60" s="217" t="str">
        <f>Compute1!A60</f>
        <v>11.1.a</v>
      </c>
      <c r="B60" s="217">
        <f>'2_Maturité'!B60</f>
        <v>0</v>
      </c>
      <c r="C60" s="217" t="str">
        <f>'2_Maturité'!G60</f>
        <v>SPHY</v>
      </c>
      <c r="D60" s="207">
        <f>'2_Maturité'!H60</f>
        <v>0</v>
      </c>
      <c r="E60" s="207">
        <f>'2_Maturité'!I60</f>
        <v>0</v>
      </c>
      <c r="F60" s="218" t="str">
        <f>LEFT(E60,1)</f>
        <v>0</v>
      </c>
      <c r="G60" s="204">
        <v>0</v>
      </c>
      <c r="H60" s="204">
        <v>0</v>
      </c>
      <c r="I60" s="204">
        <v>0</v>
      </c>
      <c r="J60" s="204">
        <v>0</v>
      </c>
      <c r="K60" s="204">
        <v>0</v>
      </c>
      <c r="L60" s="204">
        <v>0</v>
      </c>
      <c r="M60" s="204">
        <v>0</v>
      </c>
      <c r="N60" s="204">
        <v>0</v>
      </c>
      <c r="O60" s="204">
        <v>0</v>
      </c>
      <c r="P60" s="204">
        <v>0</v>
      </c>
      <c r="Q60" s="204">
        <v>0</v>
      </c>
      <c r="R60" s="204">
        <v>0</v>
      </c>
      <c r="S60" s="204">
        <v>0</v>
      </c>
      <c r="T60" s="204">
        <v>0</v>
      </c>
      <c r="U60" s="204">
        <v>0</v>
      </c>
      <c r="V60" s="323">
        <v>0</v>
      </c>
      <c r="W60" s="327">
        <f t="shared" si="2"/>
        <v>0</v>
      </c>
      <c r="X60" s="548">
        <f t="shared" si="3"/>
        <v>0</v>
      </c>
      <c r="Y60" s="548">
        <f t="shared" si="4"/>
        <v>0</v>
      </c>
      <c r="Z60" s="548">
        <f t="shared" si="5"/>
        <v>0</v>
      </c>
      <c r="AA60" s="548">
        <f t="shared" si="6"/>
        <v>0</v>
      </c>
      <c r="AB60" s="548">
        <f t="shared" si="7"/>
        <v>0</v>
      </c>
      <c r="AC60" s="548">
        <f t="shared" si="8"/>
        <v>0</v>
      </c>
      <c r="AD60" s="548">
        <f t="shared" si="9"/>
        <v>0</v>
      </c>
      <c r="AE60" s="548">
        <f t="shared" si="10"/>
        <v>0</v>
      </c>
      <c r="AF60" s="548">
        <f t="shared" si="11"/>
        <v>0</v>
      </c>
      <c r="AG60" s="548">
        <f t="shared" si="12"/>
        <v>0</v>
      </c>
      <c r="AH60" s="548">
        <f t="shared" si="13"/>
        <v>0</v>
      </c>
      <c r="AI60" s="548">
        <f t="shared" si="14"/>
        <v>0</v>
      </c>
      <c r="AJ60" s="548">
        <f t="shared" si="15"/>
        <v>0</v>
      </c>
      <c r="AK60" s="548">
        <f t="shared" si="16"/>
        <v>0</v>
      </c>
      <c r="AL60" s="548">
        <f t="shared" si="17"/>
        <v>0</v>
      </c>
      <c r="AM60" s="548">
        <f t="shared" si="18"/>
        <v>0</v>
      </c>
      <c r="AN60" s="450">
        <f t="shared" si="19"/>
        <v>0</v>
      </c>
      <c r="AO60" s="324">
        <f t="shared" si="20"/>
        <v>0</v>
      </c>
      <c r="AP60" s="324">
        <f t="shared" si="21"/>
        <v>0</v>
      </c>
      <c r="AQ60" s="324">
        <f t="shared" si="22"/>
        <v>0</v>
      </c>
      <c r="AR60" s="324">
        <f t="shared" si="23"/>
        <v>0</v>
      </c>
      <c r="AS60" s="324">
        <f t="shared" si="24"/>
        <v>0</v>
      </c>
      <c r="AT60" s="324">
        <f t="shared" si="25"/>
        <v>0</v>
      </c>
      <c r="AU60" s="324">
        <f t="shared" si="26"/>
        <v>0</v>
      </c>
      <c r="AV60" s="324">
        <f t="shared" si="27"/>
        <v>0</v>
      </c>
      <c r="AW60" s="324">
        <f t="shared" si="28"/>
        <v>0</v>
      </c>
      <c r="AX60" s="324">
        <f t="shared" si="29"/>
        <v>0</v>
      </c>
      <c r="AY60" s="324">
        <f t="shared" si="30"/>
        <v>0</v>
      </c>
      <c r="AZ60" s="324">
        <f t="shared" si="31"/>
        <v>0</v>
      </c>
      <c r="BA60" s="324">
        <f t="shared" si="32"/>
        <v>0</v>
      </c>
      <c r="BB60" s="324">
        <f t="shared" si="33"/>
        <v>0</v>
      </c>
      <c r="BC60" s="324">
        <f t="shared" si="34"/>
        <v>0</v>
      </c>
      <c r="BD60" s="324">
        <f t="shared" si="35"/>
        <v>0</v>
      </c>
      <c r="BE60" s="381">
        <f t="shared" si="36"/>
        <v>0</v>
      </c>
      <c r="BF60" s="381">
        <f t="shared" si="37"/>
        <v>0</v>
      </c>
      <c r="BG60" s="381">
        <f t="shared" si="38"/>
        <v>0</v>
      </c>
      <c r="BH60" s="381">
        <f t="shared" si="39"/>
        <v>0</v>
      </c>
      <c r="BI60" s="381">
        <f t="shared" si="40"/>
        <v>0</v>
      </c>
      <c r="BJ60" s="381">
        <f t="shared" si="41"/>
        <v>0</v>
      </c>
      <c r="BK60" s="381">
        <f t="shared" si="42"/>
        <v>0</v>
      </c>
      <c r="BL60" s="381">
        <f t="shared" si="43"/>
        <v>0</v>
      </c>
      <c r="BM60" s="381">
        <f t="shared" si="44"/>
        <v>0</v>
      </c>
      <c r="BN60" s="381">
        <f t="shared" si="45"/>
        <v>0</v>
      </c>
      <c r="BO60" s="381">
        <f t="shared" si="46"/>
        <v>0</v>
      </c>
      <c r="BP60" s="381">
        <f t="shared" si="47"/>
        <v>0</v>
      </c>
      <c r="BQ60" s="381">
        <f t="shared" si="48"/>
        <v>0</v>
      </c>
      <c r="BR60" s="381">
        <f t="shared" si="49"/>
        <v>0</v>
      </c>
      <c r="BS60" s="381">
        <f t="shared" si="50"/>
        <v>0</v>
      </c>
      <c r="BT60" s="381">
        <f t="shared" si="51"/>
        <v>0</v>
      </c>
      <c r="BU60" s="381">
        <f t="shared" si="52"/>
        <v>0</v>
      </c>
    </row>
    <row r="61" spans="1:74" ht="18.75">
      <c r="A61" s="217" t="str">
        <f>Compute1!A61</f>
        <v>11.2</v>
      </c>
      <c r="B61" s="217" t="str">
        <f>'2_Maturité'!B61</f>
        <v>Protection de l'environnement</v>
      </c>
      <c r="C61" s="217" t="str">
        <f>'2_Maturité'!G61</f>
        <v>SPHY</v>
      </c>
      <c r="D61" s="207">
        <f>'2_Maturité'!H61</f>
        <v>1</v>
      </c>
      <c r="E61" s="207" t="str">
        <f>'2_Maturité'!I61</f>
        <v>4: Mesuré</v>
      </c>
      <c r="F61" s="710">
        <f>(LEFT(E61,1)+1)</f>
        <v>5</v>
      </c>
      <c r="G61" s="204">
        <v>0</v>
      </c>
      <c r="H61" s="204">
        <v>0</v>
      </c>
      <c r="I61" s="204">
        <v>0</v>
      </c>
      <c r="J61" s="204">
        <v>0</v>
      </c>
      <c r="K61" s="204">
        <v>0</v>
      </c>
      <c r="L61" s="204">
        <v>0</v>
      </c>
      <c r="M61" s="204">
        <v>0</v>
      </c>
      <c r="N61" s="204">
        <v>1</v>
      </c>
      <c r="O61" s="204">
        <v>1</v>
      </c>
      <c r="P61" s="204">
        <v>1</v>
      </c>
      <c r="Q61" s="204">
        <v>0</v>
      </c>
      <c r="R61" s="204">
        <v>0</v>
      </c>
      <c r="S61" s="204">
        <v>0</v>
      </c>
      <c r="T61" s="204">
        <v>1</v>
      </c>
      <c r="U61" s="204">
        <v>0</v>
      </c>
      <c r="V61" s="323">
        <v>0</v>
      </c>
      <c r="W61" s="327">
        <f t="shared" si="2"/>
        <v>4</v>
      </c>
      <c r="X61" s="548">
        <f t="shared" si="3"/>
        <v>0</v>
      </c>
      <c r="Y61" s="548">
        <f t="shared" si="4"/>
        <v>0</v>
      </c>
      <c r="Z61" s="548">
        <f t="shared" si="5"/>
        <v>0</v>
      </c>
      <c r="AA61" s="548">
        <f t="shared" si="6"/>
        <v>0</v>
      </c>
      <c r="AB61" s="548">
        <f t="shared" si="7"/>
        <v>0</v>
      </c>
      <c r="AC61" s="548">
        <f t="shared" si="8"/>
        <v>0</v>
      </c>
      <c r="AD61" s="548">
        <f t="shared" si="9"/>
        <v>0</v>
      </c>
      <c r="AE61" s="548">
        <f t="shared" si="10"/>
        <v>1</v>
      </c>
      <c r="AF61" s="548">
        <f t="shared" si="11"/>
        <v>1</v>
      </c>
      <c r="AG61" s="548">
        <f t="shared" si="12"/>
        <v>1</v>
      </c>
      <c r="AH61" s="548">
        <f t="shared" si="13"/>
        <v>0</v>
      </c>
      <c r="AI61" s="548">
        <f t="shared" si="14"/>
        <v>0</v>
      </c>
      <c r="AJ61" s="548">
        <f t="shared" si="15"/>
        <v>0</v>
      </c>
      <c r="AK61" s="548">
        <f t="shared" si="16"/>
        <v>1</v>
      </c>
      <c r="AL61" s="548">
        <f t="shared" si="17"/>
        <v>0</v>
      </c>
      <c r="AM61" s="548">
        <f t="shared" si="18"/>
        <v>0</v>
      </c>
      <c r="AN61" s="450">
        <f t="shared" si="19"/>
        <v>4</v>
      </c>
      <c r="AO61" s="324">
        <f t="shared" si="20"/>
        <v>0</v>
      </c>
      <c r="AP61" s="324">
        <f t="shared" si="21"/>
        <v>0</v>
      </c>
      <c r="AQ61" s="324">
        <f t="shared" si="22"/>
        <v>0</v>
      </c>
      <c r="AR61" s="324">
        <f t="shared" si="23"/>
        <v>0</v>
      </c>
      <c r="AS61" s="324">
        <f t="shared" si="24"/>
        <v>0</v>
      </c>
      <c r="AT61" s="324">
        <f t="shared" si="25"/>
        <v>0</v>
      </c>
      <c r="AU61" s="324">
        <f t="shared" si="26"/>
        <v>0</v>
      </c>
      <c r="AV61" s="324">
        <f t="shared" si="27"/>
        <v>5</v>
      </c>
      <c r="AW61" s="324">
        <f t="shared" si="28"/>
        <v>5</v>
      </c>
      <c r="AX61" s="324">
        <f t="shared" si="29"/>
        <v>5</v>
      </c>
      <c r="AY61" s="324">
        <f t="shared" si="30"/>
        <v>0</v>
      </c>
      <c r="AZ61" s="324">
        <f t="shared" si="31"/>
        <v>0</v>
      </c>
      <c r="BA61" s="324">
        <f t="shared" si="32"/>
        <v>0</v>
      </c>
      <c r="BB61" s="324">
        <f t="shared" si="33"/>
        <v>5</v>
      </c>
      <c r="BC61" s="324">
        <f t="shared" si="34"/>
        <v>0</v>
      </c>
      <c r="BD61" s="324">
        <f t="shared" si="35"/>
        <v>0</v>
      </c>
      <c r="BE61" s="381">
        <f t="shared" si="36"/>
        <v>0</v>
      </c>
      <c r="BF61" s="381">
        <f t="shared" si="37"/>
        <v>0</v>
      </c>
      <c r="BG61" s="381">
        <f t="shared" si="38"/>
        <v>0</v>
      </c>
      <c r="BH61" s="381">
        <f t="shared" si="39"/>
        <v>0</v>
      </c>
      <c r="BI61" s="381">
        <f t="shared" si="40"/>
        <v>0</v>
      </c>
      <c r="BJ61" s="381">
        <f t="shared" si="41"/>
        <v>0</v>
      </c>
      <c r="BK61" s="381">
        <f t="shared" si="42"/>
        <v>0</v>
      </c>
      <c r="BL61" s="381">
        <f t="shared" si="43"/>
        <v>0.4</v>
      </c>
      <c r="BM61" s="381">
        <f t="shared" si="44"/>
        <v>0.4</v>
      </c>
      <c r="BN61" s="381">
        <f t="shared" si="45"/>
        <v>0.6</v>
      </c>
      <c r="BO61" s="381">
        <f t="shared" si="46"/>
        <v>0</v>
      </c>
      <c r="BP61" s="381">
        <f t="shared" si="47"/>
        <v>0</v>
      </c>
      <c r="BQ61" s="381">
        <f t="shared" si="48"/>
        <v>0</v>
      </c>
      <c r="BR61" s="381">
        <f t="shared" si="49"/>
        <v>0.6</v>
      </c>
      <c r="BS61" s="381">
        <f t="shared" si="50"/>
        <v>0</v>
      </c>
      <c r="BT61" s="381">
        <f t="shared" si="51"/>
        <v>0</v>
      </c>
      <c r="BU61" s="381">
        <f t="shared" si="52"/>
        <v>2</v>
      </c>
      <c r="BV61" s="266"/>
    </row>
    <row r="62" spans="1:74" ht="18.75">
      <c r="A62" s="217" t="str">
        <f>Compute1!A62</f>
        <v>11.2.a</v>
      </c>
      <c r="B62" s="217">
        <f>'2_Maturité'!B62</f>
        <v>0</v>
      </c>
      <c r="C62" s="217" t="str">
        <f>'2_Maturité'!G62</f>
        <v>SPHY</v>
      </c>
      <c r="D62" s="207">
        <f>'2_Maturité'!H62</f>
        <v>0</v>
      </c>
      <c r="E62" s="207">
        <f>'2_Maturité'!I62</f>
        <v>0</v>
      </c>
      <c r="F62" s="218" t="str">
        <f>LEFT(E62,1)</f>
        <v>0</v>
      </c>
      <c r="G62" s="204">
        <v>0</v>
      </c>
      <c r="H62" s="204">
        <v>0</v>
      </c>
      <c r="I62" s="204">
        <v>0</v>
      </c>
      <c r="J62" s="204">
        <v>0</v>
      </c>
      <c r="K62" s="204">
        <v>0</v>
      </c>
      <c r="L62" s="204">
        <v>0</v>
      </c>
      <c r="M62" s="204">
        <v>0</v>
      </c>
      <c r="N62" s="204">
        <v>0</v>
      </c>
      <c r="O62" s="204">
        <v>0</v>
      </c>
      <c r="P62" s="204">
        <v>0</v>
      </c>
      <c r="Q62" s="204">
        <v>0</v>
      </c>
      <c r="R62" s="204">
        <v>0</v>
      </c>
      <c r="S62" s="204">
        <v>0</v>
      </c>
      <c r="T62" s="204">
        <v>0</v>
      </c>
      <c r="U62" s="204">
        <v>0</v>
      </c>
      <c r="V62" s="323">
        <v>0</v>
      </c>
      <c r="W62" s="327">
        <f t="shared" si="2"/>
        <v>0</v>
      </c>
      <c r="X62" s="548">
        <f t="shared" si="3"/>
        <v>0</v>
      </c>
      <c r="Y62" s="548">
        <f t="shared" si="4"/>
        <v>0</v>
      </c>
      <c r="Z62" s="548">
        <f t="shared" si="5"/>
        <v>0</v>
      </c>
      <c r="AA62" s="548">
        <f t="shared" si="6"/>
        <v>0</v>
      </c>
      <c r="AB62" s="548">
        <f t="shared" si="7"/>
        <v>0</v>
      </c>
      <c r="AC62" s="548">
        <f t="shared" si="8"/>
        <v>0</v>
      </c>
      <c r="AD62" s="548">
        <f t="shared" si="9"/>
        <v>0</v>
      </c>
      <c r="AE62" s="548">
        <f t="shared" si="10"/>
        <v>0</v>
      </c>
      <c r="AF62" s="548">
        <f t="shared" si="11"/>
        <v>0</v>
      </c>
      <c r="AG62" s="548">
        <f t="shared" si="12"/>
        <v>0</v>
      </c>
      <c r="AH62" s="548">
        <f t="shared" si="13"/>
        <v>0</v>
      </c>
      <c r="AI62" s="548">
        <f t="shared" si="14"/>
        <v>0</v>
      </c>
      <c r="AJ62" s="548">
        <f t="shared" si="15"/>
        <v>0</v>
      </c>
      <c r="AK62" s="548">
        <f t="shared" si="16"/>
        <v>0</v>
      </c>
      <c r="AL62" s="548">
        <f t="shared" si="17"/>
        <v>0</v>
      </c>
      <c r="AM62" s="548">
        <f t="shared" si="18"/>
        <v>0</v>
      </c>
      <c r="AN62" s="450">
        <f t="shared" si="19"/>
        <v>0</v>
      </c>
      <c r="AO62" s="324">
        <f t="shared" si="20"/>
        <v>0</v>
      </c>
      <c r="AP62" s="324">
        <f t="shared" si="21"/>
        <v>0</v>
      </c>
      <c r="AQ62" s="324">
        <f t="shared" si="22"/>
        <v>0</v>
      </c>
      <c r="AR62" s="324">
        <f t="shared" si="23"/>
        <v>0</v>
      </c>
      <c r="AS62" s="324">
        <f t="shared" si="24"/>
        <v>0</v>
      </c>
      <c r="AT62" s="324">
        <f t="shared" si="25"/>
        <v>0</v>
      </c>
      <c r="AU62" s="324">
        <f t="shared" si="26"/>
        <v>0</v>
      </c>
      <c r="AV62" s="324">
        <f t="shared" si="27"/>
        <v>0</v>
      </c>
      <c r="AW62" s="324">
        <f t="shared" si="28"/>
        <v>0</v>
      </c>
      <c r="AX62" s="324">
        <f t="shared" si="29"/>
        <v>0</v>
      </c>
      <c r="AY62" s="324">
        <f t="shared" si="30"/>
        <v>0</v>
      </c>
      <c r="AZ62" s="324">
        <f t="shared" si="31"/>
        <v>0</v>
      </c>
      <c r="BA62" s="324">
        <f t="shared" si="32"/>
        <v>0</v>
      </c>
      <c r="BB62" s="324">
        <f t="shared" si="33"/>
        <v>0</v>
      </c>
      <c r="BC62" s="324">
        <f t="shared" si="34"/>
        <v>0</v>
      </c>
      <c r="BD62" s="324">
        <f t="shared" si="35"/>
        <v>0</v>
      </c>
      <c r="BE62" s="381">
        <f t="shared" si="36"/>
        <v>0</v>
      </c>
      <c r="BF62" s="381">
        <f t="shared" si="37"/>
        <v>0</v>
      </c>
      <c r="BG62" s="381">
        <f t="shared" si="38"/>
        <v>0</v>
      </c>
      <c r="BH62" s="381">
        <f t="shared" si="39"/>
        <v>0</v>
      </c>
      <c r="BI62" s="381">
        <f t="shared" si="40"/>
        <v>0</v>
      </c>
      <c r="BJ62" s="381">
        <f t="shared" si="41"/>
        <v>0</v>
      </c>
      <c r="BK62" s="381">
        <f t="shared" si="42"/>
        <v>0</v>
      </c>
      <c r="BL62" s="381">
        <f t="shared" si="43"/>
        <v>0</v>
      </c>
      <c r="BM62" s="381">
        <f t="shared" si="44"/>
        <v>0</v>
      </c>
      <c r="BN62" s="381">
        <f t="shared" si="45"/>
        <v>0</v>
      </c>
      <c r="BO62" s="381">
        <f t="shared" si="46"/>
        <v>0</v>
      </c>
      <c r="BP62" s="381">
        <f t="shared" si="47"/>
        <v>0</v>
      </c>
      <c r="BQ62" s="381">
        <f t="shared" si="48"/>
        <v>0</v>
      </c>
      <c r="BR62" s="381">
        <f t="shared" si="49"/>
        <v>0</v>
      </c>
      <c r="BS62" s="381">
        <f t="shared" si="50"/>
        <v>0</v>
      </c>
      <c r="BT62" s="381">
        <f t="shared" si="51"/>
        <v>0</v>
      </c>
      <c r="BU62" s="381">
        <f t="shared" si="52"/>
        <v>0</v>
      </c>
      <c r="BV62" s="266"/>
    </row>
    <row r="63" spans="1:74" ht="18.75">
      <c r="A63" s="217" t="str">
        <f>Compute1!A63</f>
        <v>11.3</v>
      </c>
      <c r="B63" s="217" t="str">
        <f>'2_Maturité'!B63</f>
        <v>Protection du matériel</v>
      </c>
      <c r="C63" s="217" t="str">
        <f>'2_Maturité'!G63</f>
        <v>SPHY</v>
      </c>
      <c r="D63" s="207">
        <f>'2_Maturité'!H63</f>
        <v>0</v>
      </c>
      <c r="E63" s="207" t="str">
        <f>'2_Maturité'!I63</f>
        <v>4: Mesuré</v>
      </c>
      <c r="F63" s="710">
        <f>(LEFT(E63,1)+1)</f>
        <v>5</v>
      </c>
      <c r="G63" s="204">
        <v>1</v>
      </c>
      <c r="H63" s="204">
        <v>1</v>
      </c>
      <c r="I63" s="204">
        <v>0</v>
      </c>
      <c r="J63" s="204">
        <v>0</v>
      </c>
      <c r="K63" s="204">
        <v>0</v>
      </c>
      <c r="L63" s="204">
        <v>0</v>
      </c>
      <c r="M63" s="204">
        <v>1</v>
      </c>
      <c r="N63" s="204">
        <v>1</v>
      </c>
      <c r="O63" s="204">
        <v>1</v>
      </c>
      <c r="P63" s="204">
        <v>0</v>
      </c>
      <c r="Q63" s="204">
        <v>0</v>
      </c>
      <c r="R63" s="204">
        <v>0</v>
      </c>
      <c r="S63" s="204">
        <v>0</v>
      </c>
      <c r="T63" s="204">
        <v>1</v>
      </c>
      <c r="U63" s="204">
        <v>0</v>
      </c>
      <c r="V63" s="323">
        <v>0</v>
      </c>
      <c r="W63" s="327">
        <f t="shared" si="2"/>
        <v>6</v>
      </c>
      <c r="X63" s="548">
        <f t="shared" si="3"/>
        <v>0</v>
      </c>
      <c r="Y63" s="548">
        <f t="shared" si="4"/>
        <v>0</v>
      </c>
      <c r="Z63" s="548">
        <f t="shared" si="5"/>
        <v>0</v>
      </c>
      <c r="AA63" s="548">
        <f t="shared" si="6"/>
        <v>0</v>
      </c>
      <c r="AB63" s="548">
        <f t="shared" si="7"/>
        <v>0</v>
      </c>
      <c r="AC63" s="548">
        <f t="shared" si="8"/>
        <v>0</v>
      </c>
      <c r="AD63" s="548">
        <f t="shared" si="9"/>
        <v>0</v>
      </c>
      <c r="AE63" s="548">
        <f t="shared" si="10"/>
        <v>0</v>
      </c>
      <c r="AF63" s="548">
        <f t="shared" si="11"/>
        <v>0</v>
      </c>
      <c r="AG63" s="548">
        <f t="shared" si="12"/>
        <v>0</v>
      </c>
      <c r="AH63" s="548">
        <f t="shared" si="13"/>
        <v>0</v>
      </c>
      <c r="AI63" s="548">
        <f t="shared" si="14"/>
        <v>0</v>
      </c>
      <c r="AJ63" s="548">
        <f t="shared" si="15"/>
        <v>0</v>
      </c>
      <c r="AK63" s="548">
        <f t="shared" si="16"/>
        <v>0</v>
      </c>
      <c r="AL63" s="548">
        <f t="shared" si="17"/>
        <v>0</v>
      </c>
      <c r="AM63" s="548">
        <f t="shared" si="18"/>
        <v>0</v>
      </c>
      <c r="AN63" s="450">
        <f t="shared" si="19"/>
        <v>0</v>
      </c>
      <c r="AO63" s="324">
        <f t="shared" si="20"/>
        <v>0</v>
      </c>
      <c r="AP63" s="324">
        <f t="shared" si="21"/>
        <v>0</v>
      </c>
      <c r="AQ63" s="324">
        <f t="shared" si="22"/>
        <v>0</v>
      </c>
      <c r="AR63" s="324">
        <f t="shared" si="23"/>
        <v>0</v>
      </c>
      <c r="AS63" s="324">
        <f t="shared" si="24"/>
        <v>0</v>
      </c>
      <c r="AT63" s="324">
        <f t="shared" si="25"/>
        <v>0</v>
      </c>
      <c r="AU63" s="324">
        <f t="shared" si="26"/>
        <v>0</v>
      </c>
      <c r="AV63" s="324">
        <f t="shared" si="27"/>
        <v>0</v>
      </c>
      <c r="AW63" s="324">
        <f t="shared" si="28"/>
        <v>0</v>
      </c>
      <c r="AX63" s="324">
        <f t="shared" si="29"/>
        <v>0</v>
      </c>
      <c r="AY63" s="324">
        <f t="shared" si="30"/>
        <v>0</v>
      </c>
      <c r="AZ63" s="324">
        <f t="shared" si="31"/>
        <v>0</v>
      </c>
      <c r="BA63" s="324">
        <f t="shared" si="32"/>
        <v>0</v>
      </c>
      <c r="BB63" s="324">
        <f t="shared" si="33"/>
        <v>0</v>
      </c>
      <c r="BC63" s="324">
        <f t="shared" si="34"/>
        <v>0</v>
      </c>
      <c r="BD63" s="324">
        <f t="shared" si="35"/>
        <v>0</v>
      </c>
      <c r="BE63" s="381">
        <f t="shared" si="36"/>
        <v>0</v>
      </c>
      <c r="BF63" s="381">
        <f t="shared" si="37"/>
        <v>0</v>
      </c>
      <c r="BG63" s="381">
        <f t="shared" si="38"/>
        <v>0</v>
      </c>
      <c r="BH63" s="381">
        <f t="shared" si="39"/>
        <v>0</v>
      </c>
      <c r="BI63" s="381">
        <f t="shared" si="40"/>
        <v>0</v>
      </c>
      <c r="BJ63" s="381">
        <f t="shared" si="41"/>
        <v>0</v>
      </c>
      <c r="BK63" s="381">
        <f t="shared" si="42"/>
        <v>0</v>
      </c>
      <c r="BL63" s="381">
        <f t="shared" si="43"/>
        <v>0</v>
      </c>
      <c r="BM63" s="381">
        <f t="shared" si="44"/>
        <v>0</v>
      </c>
      <c r="BN63" s="381">
        <f t="shared" si="45"/>
        <v>0</v>
      </c>
      <c r="BO63" s="381">
        <f t="shared" si="46"/>
        <v>0</v>
      </c>
      <c r="BP63" s="381">
        <f t="shared" si="47"/>
        <v>0</v>
      </c>
      <c r="BQ63" s="381">
        <f t="shared" si="48"/>
        <v>0</v>
      </c>
      <c r="BR63" s="381">
        <f t="shared" si="49"/>
        <v>0</v>
      </c>
      <c r="BS63" s="381">
        <f t="shared" si="50"/>
        <v>0</v>
      </c>
      <c r="BT63" s="381">
        <f t="shared" si="51"/>
        <v>0</v>
      </c>
      <c r="BU63" s="381">
        <f t="shared" si="52"/>
        <v>0</v>
      </c>
    </row>
    <row r="64" spans="1:74" ht="18.75">
      <c r="A64" s="217" t="str">
        <f>Compute1!A64</f>
        <v>11.3.a</v>
      </c>
      <c r="B64" s="217">
        <f>'2_Maturité'!B64</f>
        <v>0</v>
      </c>
      <c r="C64" s="217" t="str">
        <f>'2_Maturité'!G64</f>
        <v>SPHY</v>
      </c>
      <c r="D64" s="207">
        <f>'2_Maturité'!H64</f>
        <v>0</v>
      </c>
      <c r="E64" s="207">
        <f>'2_Maturité'!I64</f>
        <v>0</v>
      </c>
      <c r="F64" s="218" t="str">
        <f>LEFT(E64,1)</f>
        <v>0</v>
      </c>
      <c r="G64" s="204">
        <v>0</v>
      </c>
      <c r="H64" s="204">
        <v>0</v>
      </c>
      <c r="I64" s="204">
        <v>0</v>
      </c>
      <c r="J64" s="204">
        <v>0</v>
      </c>
      <c r="K64" s="204">
        <v>0</v>
      </c>
      <c r="L64" s="204">
        <v>0</v>
      </c>
      <c r="M64" s="204">
        <v>0</v>
      </c>
      <c r="N64" s="204">
        <v>0</v>
      </c>
      <c r="O64" s="204">
        <v>0</v>
      </c>
      <c r="P64" s="204">
        <v>0</v>
      </c>
      <c r="Q64" s="204">
        <v>0</v>
      </c>
      <c r="R64" s="204">
        <v>0</v>
      </c>
      <c r="S64" s="204">
        <v>0</v>
      </c>
      <c r="T64" s="204">
        <v>0</v>
      </c>
      <c r="U64" s="204">
        <v>0</v>
      </c>
      <c r="V64" s="323">
        <v>0</v>
      </c>
      <c r="W64" s="327">
        <f t="shared" si="2"/>
        <v>0</v>
      </c>
      <c r="X64" s="548">
        <f t="shared" si="3"/>
        <v>0</v>
      </c>
      <c r="Y64" s="548">
        <f t="shared" si="4"/>
        <v>0</v>
      </c>
      <c r="Z64" s="548">
        <f t="shared" si="5"/>
        <v>0</v>
      </c>
      <c r="AA64" s="548">
        <f t="shared" si="6"/>
        <v>0</v>
      </c>
      <c r="AB64" s="548">
        <f t="shared" si="7"/>
        <v>0</v>
      </c>
      <c r="AC64" s="548">
        <f t="shared" si="8"/>
        <v>0</v>
      </c>
      <c r="AD64" s="548">
        <f t="shared" si="9"/>
        <v>0</v>
      </c>
      <c r="AE64" s="548">
        <f t="shared" si="10"/>
        <v>0</v>
      </c>
      <c r="AF64" s="548">
        <f t="shared" si="11"/>
        <v>0</v>
      </c>
      <c r="AG64" s="548">
        <f t="shared" si="12"/>
        <v>0</v>
      </c>
      <c r="AH64" s="548">
        <f t="shared" si="13"/>
        <v>0</v>
      </c>
      <c r="AI64" s="548">
        <f t="shared" si="14"/>
        <v>0</v>
      </c>
      <c r="AJ64" s="548">
        <f t="shared" si="15"/>
        <v>0</v>
      </c>
      <c r="AK64" s="548">
        <f t="shared" si="16"/>
        <v>0</v>
      </c>
      <c r="AL64" s="548">
        <f t="shared" si="17"/>
        <v>0</v>
      </c>
      <c r="AM64" s="548">
        <f t="shared" si="18"/>
        <v>0</v>
      </c>
      <c r="AN64" s="450">
        <f t="shared" si="19"/>
        <v>0</v>
      </c>
      <c r="AO64" s="324">
        <f t="shared" si="20"/>
        <v>0</v>
      </c>
      <c r="AP64" s="324">
        <f t="shared" si="21"/>
        <v>0</v>
      </c>
      <c r="AQ64" s="324">
        <f t="shared" si="22"/>
        <v>0</v>
      </c>
      <c r="AR64" s="324">
        <f t="shared" si="23"/>
        <v>0</v>
      </c>
      <c r="AS64" s="324">
        <f t="shared" si="24"/>
        <v>0</v>
      </c>
      <c r="AT64" s="324">
        <f t="shared" si="25"/>
        <v>0</v>
      </c>
      <c r="AU64" s="324">
        <f t="shared" si="26"/>
        <v>0</v>
      </c>
      <c r="AV64" s="324">
        <f t="shared" si="27"/>
        <v>0</v>
      </c>
      <c r="AW64" s="324">
        <f t="shared" si="28"/>
        <v>0</v>
      </c>
      <c r="AX64" s="324">
        <f t="shared" si="29"/>
        <v>0</v>
      </c>
      <c r="AY64" s="324">
        <f t="shared" si="30"/>
        <v>0</v>
      </c>
      <c r="AZ64" s="324">
        <f t="shared" si="31"/>
        <v>0</v>
      </c>
      <c r="BA64" s="324">
        <f t="shared" si="32"/>
        <v>0</v>
      </c>
      <c r="BB64" s="324">
        <f t="shared" si="33"/>
        <v>0</v>
      </c>
      <c r="BC64" s="324">
        <f t="shared" si="34"/>
        <v>0</v>
      </c>
      <c r="BD64" s="324">
        <f t="shared" si="35"/>
        <v>0</v>
      </c>
      <c r="BE64" s="381">
        <f t="shared" si="36"/>
        <v>0</v>
      </c>
      <c r="BF64" s="381">
        <f t="shared" si="37"/>
        <v>0</v>
      </c>
      <c r="BG64" s="381">
        <f t="shared" si="38"/>
        <v>0</v>
      </c>
      <c r="BH64" s="381">
        <f t="shared" si="39"/>
        <v>0</v>
      </c>
      <c r="BI64" s="381">
        <f t="shared" si="40"/>
        <v>0</v>
      </c>
      <c r="BJ64" s="381">
        <f t="shared" si="41"/>
        <v>0</v>
      </c>
      <c r="BK64" s="381">
        <f t="shared" si="42"/>
        <v>0</v>
      </c>
      <c r="BL64" s="381">
        <f t="shared" si="43"/>
        <v>0</v>
      </c>
      <c r="BM64" s="381">
        <f t="shared" si="44"/>
        <v>0</v>
      </c>
      <c r="BN64" s="381">
        <f t="shared" si="45"/>
        <v>0</v>
      </c>
      <c r="BO64" s="381">
        <f t="shared" si="46"/>
        <v>0</v>
      </c>
      <c r="BP64" s="381">
        <f t="shared" si="47"/>
        <v>0</v>
      </c>
      <c r="BQ64" s="381">
        <f t="shared" si="48"/>
        <v>0</v>
      </c>
      <c r="BR64" s="381">
        <f t="shared" si="49"/>
        <v>0</v>
      </c>
      <c r="BS64" s="381">
        <f t="shared" si="50"/>
        <v>0</v>
      </c>
      <c r="BT64" s="381">
        <f t="shared" si="51"/>
        <v>0</v>
      </c>
      <c r="BU64" s="381">
        <f t="shared" si="52"/>
        <v>0</v>
      </c>
      <c r="BV64" s="266"/>
    </row>
    <row r="65" spans="1:74" ht="18.75">
      <c r="A65" s="217" t="str">
        <f>Compute1!A65</f>
        <v>11.4</v>
      </c>
      <c r="B65" s="217" t="str">
        <f>'2_Maturité'!B65</f>
        <v>Matériels utilisateurs sans surveillance</v>
      </c>
      <c r="C65" s="217" t="str">
        <f>'2_Maturité'!G65</f>
        <v>SPHY</v>
      </c>
      <c r="D65" s="207">
        <f>'2_Maturité'!H65</f>
        <v>1</v>
      </c>
      <c r="E65" s="207" t="str">
        <f>'2_Maturité'!I65</f>
        <v>4: Mesuré</v>
      </c>
      <c r="F65" s="710">
        <f>(LEFT(E65,1)+1)</f>
        <v>5</v>
      </c>
      <c r="G65" s="204">
        <v>1</v>
      </c>
      <c r="H65" s="204">
        <v>1</v>
      </c>
      <c r="I65" s="204">
        <v>0</v>
      </c>
      <c r="J65" s="204">
        <v>0</v>
      </c>
      <c r="K65" s="204">
        <v>0</v>
      </c>
      <c r="L65" s="204">
        <v>1</v>
      </c>
      <c r="M65" s="204">
        <v>1</v>
      </c>
      <c r="N65" s="204">
        <v>0</v>
      </c>
      <c r="O65" s="204">
        <v>0</v>
      </c>
      <c r="P65" s="204">
        <v>0</v>
      </c>
      <c r="Q65" s="204">
        <v>0</v>
      </c>
      <c r="R65" s="204">
        <v>0</v>
      </c>
      <c r="S65" s="204">
        <v>0</v>
      </c>
      <c r="T65" s="204">
        <v>0</v>
      </c>
      <c r="U65" s="204">
        <v>0</v>
      </c>
      <c r="V65" s="323">
        <v>0</v>
      </c>
      <c r="W65" s="327">
        <f t="shared" si="2"/>
        <v>4</v>
      </c>
      <c r="X65" s="548">
        <f t="shared" si="3"/>
        <v>1</v>
      </c>
      <c r="Y65" s="548">
        <f t="shared" si="4"/>
        <v>1</v>
      </c>
      <c r="Z65" s="548">
        <f t="shared" si="5"/>
        <v>0</v>
      </c>
      <c r="AA65" s="548">
        <f t="shared" si="6"/>
        <v>0</v>
      </c>
      <c r="AB65" s="548">
        <f t="shared" si="7"/>
        <v>0</v>
      </c>
      <c r="AC65" s="548">
        <f t="shared" si="8"/>
        <v>1</v>
      </c>
      <c r="AD65" s="548">
        <f t="shared" si="9"/>
        <v>1</v>
      </c>
      <c r="AE65" s="548">
        <f t="shared" si="10"/>
        <v>0</v>
      </c>
      <c r="AF65" s="548">
        <f t="shared" si="11"/>
        <v>0</v>
      </c>
      <c r="AG65" s="548">
        <f t="shared" si="12"/>
        <v>0</v>
      </c>
      <c r="AH65" s="548">
        <f t="shared" si="13"/>
        <v>0</v>
      </c>
      <c r="AI65" s="548">
        <f t="shared" si="14"/>
        <v>0</v>
      </c>
      <c r="AJ65" s="548">
        <f t="shared" si="15"/>
        <v>0</v>
      </c>
      <c r="AK65" s="548">
        <f t="shared" si="16"/>
        <v>0</v>
      </c>
      <c r="AL65" s="548">
        <f t="shared" si="17"/>
        <v>0</v>
      </c>
      <c r="AM65" s="548">
        <f t="shared" si="18"/>
        <v>0</v>
      </c>
      <c r="AN65" s="450">
        <f t="shared" si="19"/>
        <v>4</v>
      </c>
      <c r="AO65" s="324">
        <f t="shared" si="20"/>
        <v>5</v>
      </c>
      <c r="AP65" s="324">
        <f t="shared" si="21"/>
        <v>5</v>
      </c>
      <c r="AQ65" s="324">
        <f t="shared" si="22"/>
        <v>0</v>
      </c>
      <c r="AR65" s="324">
        <f t="shared" si="23"/>
        <v>0</v>
      </c>
      <c r="AS65" s="324">
        <f t="shared" si="24"/>
        <v>0</v>
      </c>
      <c r="AT65" s="324">
        <f t="shared" si="25"/>
        <v>5</v>
      </c>
      <c r="AU65" s="324">
        <f t="shared" si="26"/>
        <v>5</v>
      </c>
      <c r="AV65" s="324">
        <f t="shared" si="27"/>
        <v>0</v>
      </c>
      <c r="AW65" s="324">
        <f t="shared" si="28"/>
        <v>0</v>
      </c>
      <c r="AX65" s="324">
        <f t="shared" si="29"/>
        <v>0</v>
      </c>
      <c r="AY65" s="324">
        <f t="shared" si="30"/>
        <v>0</v>
      </c>
      <c r="AZ65" s="324">
        <f t="shared" si="31"/>
        <v>0</v>
      </c>
      <c r="BA65" s="324">
        <f t="shared" si="32"/>
        <v>0</v>
      </c>
      <c r="BB65" s="324">
        <f t="shared" si="33"/>
        <v>0</v>
      </c>
      <c r="BC65" s="324">
        <f t="shared" si="34"/>
        <v>0</v>
      </c>
      <c r="BD65" s="324">
        <f t="shared" si="35"/>
        <v>0</v>
      </c>
      <c r="BE65" s="381">
        <f t="shared" si="36"/>
        <v>1.6</v>
      </c>
      <c r="BF65" s="381">
        <f t="shared" si="37"/>
        <v>2.4</v>
      </c>
      <c r="BG65" s="381">
        <f t="shared" si="38"/>
        <v>0</v>
      </c>
      <c r="BH65" s="381">
        <f t="shared" si="39"/>
        <v>0</v>
      </c>
      <c r="BI65" s="381">
        <f t="shared" si="40"/>
        <v>0</v>
      </c>
      <c r="BJ65" s="381">
        <f t="shared" si="41"/>
        <v>0.6</v>
      </c>
      <c r="BK65" s="381">
        <f t="shared" si="42"/>
        <v>1.6</v>
      </c>
      <c r="BL65" s="381">
        <f t="shared" si="43"/>
        <v>0</v>
      </c>
      <c r="BM65" s="381">
        <f t="shared" si="44"/>
        <v>0</v>
      </c>
      <c r="BN65" s="381">
        <f t="shared" si="45"/>
        <v>0</v>
      </c>
      <c r="BO65" s="381">
        <f t="shared" si="46"/>
        <v>0</v>
      </c>
      <c r="BP65" s="381">
        <f t="shared" si="47"/>
        <v>0</v>
      </c>
      <c r="BQ65" s="381">
        <f t="shared" si="48"/>
        <v>0</v>
      </c>
      <c r="BR65" s="381">
        <f t="shared" si="49"/>
        <v>0</v>
      </c>
      <c r="BS65" s="381">
        <f t="shared" si="50"/>
        <v>0</v>
      </c>
      <c r="BT65" s="381">
        <f t="shared" si="51"/>
        <v>0</v>
      </c>
      <c r="BU65" s="381">
        <f t="shared" si="52"/>
        <v>5.6</v>
      </c>
      <c r="BV65" s="266"/>
    </row>
    <row r="66" spans="1:74" ht="18.75">
      <c r="A66" s="217" t="str">
        <f>Compute1!A66</f>
        <v>11.4.a</v>
      </c>
      <c r="B66" s="217">
        <f>'2_Maturité'!B66</f>
        <v>0</v>
      </c>
      <c r="C66" s="217" t="str">
        <f>'2_Maturité'!G66</f>
        <v>SPHY</v>
      </c>
      <c r="D66" s="207">
        <f>'2_Maturité'!H66</f>
        <v>0</v>
      </c>
      <c r="E66" s="207">
        <f>'2_Maturité'!I66</f>
        <v>0</v>
      </c>
      <c r="F66" s="218" t="str">
        <f>LEFT(E66,1)</f>
        <v>0</v>
      </c>
      <c r="G66" s="204">
        <v>0</v>
      </c>
      <c r="H66" s="204">
        <v>0</v>
      </c>
      <c r="I66" s="204">
        <v>0</v>
      </c>
      <c r="J66" s="204">
        <v>0</v>
      </c>
      <c r="K66" s="204">
        <v>0</v>
      </c>
      <c r="L66" s="204">
        <v>0</v>
      </c>
      <c r="M66" s="204">
        <v>0</v>
      </c>
      <c r="N66" s="204">
        <v>0</v>
      </c>
      <c r="O66" s="204">
        <v>0</v>
      </c>
      <c r="P66" s="204">
        <v>0</v>
      </c>
      <c r="Q66" s="204">
        <v>0</v>
      </c>
      <c r="R66" s="204">
        <v>0</v>
      </c>
      <c r="S66" s="204">
        <v>0</v>
      </c>
      <c r="T66" s="204">
        <v>0</v>
      </c>
      <c r="U66" s="204">
        <v>0</v>
      </c>
      <c r="V66" s="323">
        <v>0</v>
      </c>
      <c r="W66" s="327">
        <f t="shared" si="2"/>
        <v>0</v>
      </c>
      <c r="X66" s="548">
        <f t="shared" si="3"/>
        <v>0</v>
      </c>
      <c r="Y66" s="548">
        <f t="shared" si="4"/>
        <v>0</v>
      </c>
      <c r="Z66" s="548">
        <f t="shared" si="5"/>
        <v>0</v>
      </c>
      <c r="AA66" s="548">
        <f t="shared" si="6"/>
        <v>0</v>
      </c>
      <c r="AB66" s="548">
        <f t="shared" si="7"/>
        <v>0</v>
      </c>
      <c r="AC66" s="548">
        <f t="shared" si="8"/>
        <v>0</v>
      </c>
      <c r="AD66" s="548">
        <f t="shared" si="9"/>
        <v>0</v>
      </c>
      <c r="AE66" s="548">
        <f t="shared" si="10"/>
        <v>0</v>
      </c>
      <c r="AF66" s="548">
        <f t="shared" si="11"/>
        <v>0</v>
      </c>
      <c r="AG66" s="548">
        <f t="shared" si="12"/>
        <v>0</v>
      </c>
      <c r="AH66" s="548">
        <f t="shared" si="13"/>
        <v>0</v>
      </c>
      <c r="AI66" s="548">
        <f t="shared" si="14"/>
        <v>0</v>
      </c>
      <c r="AJ66" s="548">
        <f t="shared" si="15"/>
        <v>0</v>
      </c>
      <c r="AK66" s="548">
        <f t="shared" si="16"/>
        <v>0</v>
      </c>
      <c r="AL66" s="548">
        <f t="shared" si="17"/>
        <v>0</v>
      </c>
      <c r="AM66" s="548">
        <f t="shared" si="18"/>
        <v>0</v>
      </c>
      <c r="AN66" s="450">
        <f t="shared" si="19"/>
        <v>0</v>
      </c>
      <c r="AO66" s="324">
        <f t="shared" si="20"/>
        <v>0</v>
      </c>
      <c r="AP66" s="324">
        <f t="shared" si="21"/>
        <v>0</v>
      </c>
      <c r="AQ66" s="324">
        <f t="shared" si="22"/>
        <v>0</v>
      </c>
      <c r="AR66" s="324">
        <f t="shared" si="23"/>
        <v>0</v>
      </c>
      <c r="AS66" s="324">
        <f t="shared" si="24"/>
        <v>0</v>
      </c>
      <c r="AT66" s="324">
        <f t="shared" si="25"/>
        <v>0</v>
      </c>
      <c r="AU66" s="324">
        <f t="shared" si="26"/>
        <v>0</v>
      </c>
      <c r="AV66" s="324">
        <f t="shared" si="27"/>
        <v>0</v>
      </c>
      <c r="AW66" s="324">
        <f t="shared" si="28"/>
        <v>0</v>
      </c>
      <c r="AX66" s="324">
        <f t="shared" si="29"/>
        <v>0</v>
      </c>
      <c r="AY66" s="324">
        <f t="shared" si="30"/>
        <v>0</v>
      </c>
      <c r="AZ66" s="324">
        <f t="shared" si="31"/>
        <v>0</v>
      </c>
      <c r="BA66" s="324">
        <f t="shared" si="32"/>
        <v>0</v>
      </c>
      <c r="BB66" s="324">
        <f t="shared" si="33"/>
        <v>0</v>
      </c>
      <c r="BC66" s="324">
        <f t="shared" si="34"/>
        <v>0</v>
      </c>
      <c r="BD66" s="324">
        <f t="shared" si="35"/>
        <v>0</v>
      </c>
      <c r="BE66" s="381">
        <f t="shared" si="36"/>
        <v>0</v>
      </c>
      <c r="BF66" s="381">
        <f t="shared" si="37"/>
        <v>0</v>
      </c>
      <c r="BG66" s="381">
        <f t="shared" si="38"/>
        <v>0</v>
      </c>
      <c r="BH66" s="381">
        <f t="shared" si="39"/>
        <v>0</v>
      </c>
      <c r="BI66" s="381">
        <f t="shared" si="40"/>
        <v>0</v>
      </c>
      <c r="BJ66" s="381">
        <f t="shared" si="41"/>
        <v>0</v>
      </c>
      <c r="BK66" s="381">
        <f t="shared" si="42"/>
        <v>0</v>
      </c>
      <c r="BL66" s="381">
        <f t="shared" si="43"/>
        <v>0</v>
      </c>
      <c r="BM66" s="381">
        <f t="shared" si="44"/>
        <v>0</v>
      </c>
      <c r="BN66" s="381">
        <f t="shared" si="45"/>
        <v>0</v>
      </c>
      <c r="BO66" s="381">
        <f t="shared" si="46"/>
        <v>0</v>
      </c>
      <c r="BP66" s="381">
        <f t="shared" si="47"/>
        <v>0</v>
      </c>
      <c r="BQ66" s="381">
        <f t="shared" si="48"/>
        <v>0</v>
      </c>
      <c r="BR66" s="381">
        <f t="shared" si="49"/>
        <v>0</v>
      </c>
      <c r="BS66" s="381">
        <f t="shared" si="50"/>
        <v>0</v>
      </c>
      <c r="BT66" s="381">
        <f t="shared" si="51"/>
        <v>0</v>
      </c>
      <c r="BU66" s="381">
        <f t="shared" si="52"/>
        <v>0</v>
      </c>
    </row>
    <row r="67" spans="1:74" ht="18.75">
      <c r="A67" s="217">
        <f>Compute1!A67</f>
        <v>12</v>
      </c>
      <c r="B67" s="217" t="str">
        <f>'2_Maturité'!B67</f>
        <v>GESTION OPERATIONNELLE</v>
      </c>
      <c r="C67" s="217">
        <f>'2_Maturité'!G67</f>
        <v>0</v>
      </c>
      <c r="D67" s="207">
        <f>'2_Maturité'!H67</f>
        <v>0</v>
      </c>
      <c r="E67" s="207">
        <f>'2_Maturité'!I67</f>
        <v>0</v>
      </c>
      <c r="F67" s="218" t="str">
        <f>LEFT(E67,1)</f>
        <v>0</v>
      </c>
      <c r="G67" s="204">
        <v>0</v>
      </c>
      <c r="H67" s="204">
        <v>0</v>
      </c>
      <c r="I67" s="204">
        <v>0</v>
      </c>
      <c r="J67" s="204">
        <v>0</v>
      </c>
      <c r="K67" s="204">
        <v>0</v>
      </c>
      <c r="L67" s="204">
        <v>0</v>
      </c>
      <c r="M67" s="204">
        <v>0</v>
      </c>
      <c r="N67" s="204">
        <v>0</v>
      </c>
      <c r="O67" s="204">
        <v>0</v>
      </c>
      <c r="P67" s="204">
        <v>0</v>
      </c>
      <c r="Q67" s="204">
        <v>0</v>
      </c>
      <c r="R67" s="204">
        <v>0</v>
      </c>
      <c r="S67" s="204">
        <v>0</v>
      </c>
      <c r="T67" s="204">
        <v>0</v>
      </c>
      <c r="U67" s="204">
        <v>0</v>
      </c>
      <c r="V67" s="323">
        <v>0</v>
      </c>
      <c r="W67" s="327">
        <f t="shared" si="2"/>
        <v>0</v>
      </c>
      <c r="X67" s="548">
        <f t="shared" si="3"/>
        <v>0</v>
      </c>
      <c r="Y67" s="548">
        <f t="shared" si="4"/>
        <v>0</v>
      </c>
      <c r="Z67" s="548">
        <f t="shared" si="5"/>
        <v>0</v>
      </c>
      <c r="AA67" s="548">
        <f t="shared" si="6"/>
        <v>0</v>
      </c>
      <c r="AB67" s="548">
        <f t="shared" si="7"/>
        <v>0</v>
      </c>
      <c r="AC67" s="548">
        <f t="shared" si="8"/>
        <v>0</v>
      </c>
      <c r="AD67" s="548">
        <f t="shared" si="9"/>
        <v>0</v>
      </c>
      <c r="AE67" s="548">
        <f t="shared" si="10"/>
        <v>0</v>
      </c>
      <c r="AF67" s="548">
        <f t="shared" si="11"/>
        <v>0</v>
      </c>
      <c r="AG67" s="548">
        <f t="shared" si="12"/>
        <v>0</v>
      </c>
      <c r="AH67" s="548">
        <f t="shared" si="13"/>
        <v>0</v>
      </c>
      <c r="AI67" s="548">
        <f t="shared" si="14"/>
        <v>0</v>
      </c>
      <c r="AJ67" s="548">
        <f t="shared" si="15"/>
        <v>0</v>
      </c>
      <c r="AK67" s="548">
        <f t="shared" si="16"/>
        <v>0</v>
      </c>
      <c r="AL67" s="548">
        <f t="shared" si="17"/>
        <v>0</v>
      </c>
      <c r="AM67" s="548">
        <f t="shared" si="18"/>
        <v>0</v>
      </c>
      <c r="AN67" s="450">
        <f t="shared" si="19"/>
        <v>0</v>
      </c>
      <c r="AO67" s="324">
        <f t="shared" si="20"/>
        <v>0</v>
      </c>
      <c r="AP67" s="324">
        <f t="shared" si="21"/>
        <v>0</v>
      </c>
      <c r="AQ67" s="324">
        <f t="shared" si="22"/>
        <v>0</v>
      </c>
      <c r="AR67" s="324">
        <f t="shared" si="23"/>
        <v>0</v>
      </c>
      <c r="AS67" s="324">
        <f t="shared" si="24"/>
        <v>0</v>
      </c>
      <c r="AT67" s="324">
        <f t="shared" si="25"/>
        <v>0</v>
      </c>
      <c r="AU67" s="324">
        <f t="shared" si="26"/>
        <v>0</v>
      </c>
      <c r="AV67" s="324">
        <f t="shared" si="27"/>
        <v>0</v>
      </c>
      <c r="AW67" s="324">
        <f t="shared" si="28"/>
        <v>0</v>
      </c>
      <c r="AX67" s="324">
        <f t="shared" si="29"/>
        <v>0</v>
      </c>
      <c r="AY67" s="324">
        <f t="shared" si="30"/>
        <v>0</v>
      </c>
      <c r="AZ67" s="324">
        <f t="shared" si="31"/>
        <v>0</v>
      </c>
      <c r="BA67" s="324">
        <f t="shared" si="32"/>
        <v>0</v>
      </c>
      <c r="BB67" s="324">
        <f t="shared" si="33"/>
        <v>0</v>
      </c>
      <c r="BC67" s="324">
        <f t="shared" si="34"/>
        <v>0</v>
      </c>
      <c r="BD67" s="324">
        <f t="shared" si="35"/>
        <v>0</v>
      </c>
      <c r="BE67" s="381">
        <f t="shared" si="36"/>
        <v>0</v>
      </c>
      <c r="BF67" s="381">
        <f t="shared" si="37"/>
        <v>0</v>
      </c>
      <c r="BG67" s="381">
        <f t="shared" si="38"/>
        <v>0</v>
      </c>
      <c r="BH67" s="381">
        <f t="shared" si="39"/>
        <v>0</v>
      </c>
      <c r="BI67" s="381">
        <f t="shared" si="40"/>
        <v>0</v>
      </c>
      <c r="BJ67" s="381">
        <f t="shared" si="41"/>
        <v>0</v>
      </c>
      <c r="BK67" s="381">
        <f t="shared" si="42"/>
        <v>0</v>
      </c>
      <c r="BL67" s="381">
        <f t="shared" si="43"/>
        <v>0</v>
      </c>
      <c r="BM67" s="381">
        <f t="shared" si="44"/>
        <v>0</v>
      </c>
      <c r="BN67" s="381">
        <f t="shared" si="45"/>
        <v>0</v>
      </c>
      <c r="BO67" s="381">
        <f t="shared" si="46"/>
        <v>0</v>
      </c>
      <c r="BP67" s="381">
        <f t="shared" si="47"/>
        <v>0</v>
      </c>
      <c r="BQ67" s="381">
        <f t="shared" si="48"/>
        <v>0</v>
      </c>
      <c r="BR67" s="381">
        <f t="shared" si="49"/>
        <v>0</v>
      </c>
      <c r="BS67" s="381">
        <f t="shared" si="50"/>
        <v>0</v>
      </c>
      <c r="BT67" s="381">
        <f t="shared" si="51"/>
        <v>0</v>
      </c>
      <c r="BU67" s="381">
        <f t="shared" si="52"/>
        <v>0</v>
      </c>
      <c r="BV67" s="266"/>
    </row>
    <row r="68" spans="1:74" ht="18.75">
      <c r="A68" s="217" t="str">
        <f>Compute1!A68</f>
        <v>12.1</v>
      </c>
      <c r="B68" s="217" t="str">
        <f>'2_Maturité'!B68</f>
        <v>Cartographie et documentation  de l'infrastructure</v>
      </c>
      <c r="C68" s="217" t="str">
        <f>'2_Maturité'!G68</f>
        <v>SEXP</v>
      </c>
      <c r="D68" s="207">
        <f>'2_Maturité'!H68</f>
        <v>1</v>
      </c>
      <c r="E68" s="207" t="str">
        <f>'2_Maturité'!I68</f>
        <v>4: Mesuré</v>
      </c>
      <c r="F68" s="710">
        <f>(LEFT(E68,1)+1)</f>
        <v>5</v>
      </c>
      <c r="G68" s="204">
        <v>0</v>
      </c>
      <c r="H68" s="204">
        <v>0</v>
      </c>
      <c r="I68" s="204">
        <v>0</v>
      </c>
      <c r="J68" s="204">
        <v>0</v>
      </c>
      <c r="K68" s="204">
        <v>0</v>
      </c>
      <c r="L68" s="204">
        <v>1</v>
      </c>
      <c r="M68" s="204">
        <v>1</v>
      </c>
      <c r="N68" s="204">
        <v>0</v>
      </c>
      <c r="O68" s="204">
        <v>0</v>
      </c>
      <c r="P68" s="204">
        <v>1</v>
      </c>
      <c r="Q68" s="204">
        <v>1</v>
      </c>
      <c r="R68" s="204">
        <v>1</v>
      </c>
      <c r="S68" s="204">
        <v>1</v>
      </c>
      <c r="T68" s="204">
        <v>1</v>
      </c>
      <c r="U68" s="204">
        <v>1</v>
      </c>
      <c r="V68" s="323">
        <v>0</v>
      </c>
      <c r="W68" s="327">
        <f t="shared" si="2"/>
        <v>8</v>
      </c>
      <c r="X68" s="548">
        <f t="shared" si="3"/>
        <v>0</v>
      </c>
      <c r="Y68" s="548">
        <f t="shared" si="4"/>
        <v>0</v>
      </c>
      <c r="Z68" s="548">
        <f t="shared" si="5"/>
        <v>0</v>
      </c>
      <c r="AA68" s="548">
        <f t="shared" si="6"/>
        <v>0</v>
      </c>
      <c r="AB68" s="548">
        <f t="shared" si="7"/>
        <v>0</v>
      </c>
      <c r="AC68" s="548">
        <f t="shared" si="8"/>
        <v>1</v>
      </c>
      <c r="AD68" s="548">
        <f t="shared" si="9"/>
        <v>1</v>
      </c>
      <c r="AE68" s="548">
        <f t="shared" si="10"/>
        <v>0</v>
      </c>
      <c r="AF68" s="548">
        <f t="shared" si="11"/>
        <v>0</v>
      </c>
      <c r="AG68" s="548">
        <f t="shared" si="12"/>
        <v>1</v>
      </c>
      <c r="AH68" s="548">
        <f t="shared" si="13"/>
        <v>1</v>
      </c>
      <c r="AI68" s="548">
        <f t="shared" si="14"/>
        <v>1</v>
      </c>
      <c r="AJ68" s="548">
        <f t="shared" si="15"/>
        <v>1</v>
      </c>
      <c r="AK68" s="548">
        <f t="shared" si="16"/>
        <v>1</v>
      </c>
      <c r="AL68" s="548">
        <f t="shared" si="17"/>
        <v>1</v>
      </c>
      <c r="AM68" s="548">
        <f t="shared" si="18"/>
        <v>0</v>
      </c>
      <c r="AN68" s="450">
        <f t="shared" si="19"/>
        <v>8</v>
      </c>
      <c r="AO68" s="324">
        <f t="shared" si="20"/>
        <v>0</v>
      </c>
      <c r="AP68" s="324">
        <f t="shared" si="21"/>
        <v>0</v>
      </c>
      <c r="AQ68" s="324">
        <f t="shared" si="22"/>
        <v>0</v>
      </c>
      <c r="AR68" s="324">
        <f t="shared" si="23"/>
        <v>0</v>
      </c>
      <c r="AS68" s="324">
        <f t="shared" si="24"/>
        <v>0</v>
      </c>
      <c r="AT68" s="324">
        <f t="shared" si="25"/>
        <v>5</v>
      </c>
      <c r="AU68" s="324">
        <f t="shared" si="26"/>
        <v>5</v>
      </c>
      <c r="AV68" s="324">
        <f t="shared" si="27"/>
        <v>0</v>
      </c>
      <c r="AW68" s="324">
        <f t="shared" si="28"/>
        <v>0</v>
      </c>
      <c r="AX68" s="324">
        <f t="shared" si="29"/>
        <v>5</v>
      </c>
      <c r="AY68" s="324">
        <f t="shared" si="30"/>
        <v>5</v>
      </c>
      <c r="AZ68" s="324">
        <f t="shared" si="31"/>
        <v>5</v>
      </c>
      <c r="BA68" s="324">
        <f t="shared" si="32"/>
        <v>5</v>
      </c>
      <c r="BB68" s="324">
        <f t="shared" si="33"/>
        <v>5</v>
      </c>
      <c r="BC68" s="324">
        <f t="shared" si="34"/>
        <v>5</v>
      </c>
      <c r="BD68" s="324">
        <f t="shared" si="35"/>
        <v>0</v>
      </c>
      <c r="BE68" s="381">
        <f t="shared" si="36"/>
        <v>0</v>
      </c>
      <c r="BF68" s="381">
        <f t="shared" si="37"/>
        <v>0</v>
      </c>
      <c r="BG68" s="381">
        <f t="shared" si="38"/>
        <v>0</v>
      </c>
      <c r="BH68" s="381">
        <f t="shared" si="39"/>
        <v>0</v>
      </c>
      <c r="BI68" s="381">
        <f t="shared" si="40"/>
        <v>0</v>
      </c>
      <c r="BJ68" s="381">
        <f t="shared" si="41"/>
        <v>0.6</v>
      </c>
      <c r="BK68" s="381">
        <f t="shared" si="42"/>
        <v>1.6</v>
      </c>
      <c r="BL68" s="381">
        <f t="shared" si="43"/>
        <v>0</v>
      </c>
      <c r="BM68" s="381">
        <f t="shared" si="44"/>
        <v>0</v>
      </c>
      <c r="BN68" s="381">
        <f t="shared" si="45"/>
        <v>0.6</v>
      </c>
      <c r="BO68" s="381">
        <f t="shared" si="46"/>
        <v>2.4</v>
      </c>
      <c r="BP68" s="381">
        <f t="shared" si="47"/>
        <v>2.4</v>
      </c>
      <c r="BQ68" s="381">
        <f t="shared" si="48"/>
        <v>0.6</v>
      </c>
      <c r="BR68" s="381">
        <f t="shared" si="49"/>
        <v>0.6</v>
      </c>
      <c r="BS68" s="381">
        <f t="shared" si="50"/>
        <v>0.6</v>
      </c>
      <c r="BT68" s="381">
        <f t="shared" si="51"/>
        <v>0</v>
      </c>
      <c r="BU68" s="381">
        <f t="shared" si="52"/>
        <v>8.7999999999999989</v>
      </c>
    </row>
    <row r="69" spans="1:74" ht="18.75">
      <c r="A69" s="217" t="str">
        <f>Compute1!A69</f>
        <v>12.2</v>
      </c>
      <c r="B69" s="217" t="str">
        <f>'2_Maturité'!B69</f>
        <v>Gestion du changement</v>
      </c>
      <c r="C69" s="217" t="str">
        <f>'2_Maturité'!G69</f>
        <v>SEXP</v>
      </c>
      <c r="D69" s="207">
        <f>'2_Maturité'!H69</f>
        <v>1</v>
      </c>
      <c r="E69" s="207" t="str">
        <f>'2_Maturité'!I69</f>
        <v>4: Mesuré</v>
      </c>
      <c r="F69" s="710">
        <f>(LEFT(E69,1)+1)</f>
        <v>5</v>
      </c>
      <c r="G69" s="204">
        <v>0</v>
      </c>
      <c r="H69" s="204">
        <v>1</v>
      </c>
      <c r="I69" s="204">
        <v>0</v>
      </c>
      <c r="J69" s="204">
        <v>0</v>
      </c>
      <c r="K69" s="204">
        <v>1</v>
      </c>
      <c r="L69" s="204">
        <v>0</v>
      </c>
      <c r="M69" s="204">
        <v>0</v>
      </c>
      <c r="N69" s="204">
        <v>0</v>
      </c>
      <c r="O69" s="204">
        <v>0</v>
      </c>
      <c r="P69" s="204">
        <v>1</v>
      </c>
      <c r="Q69" s="204">
        <v>0</v>
      </c>
      <c r="R69" s="204">
        <v>0</v>
      </c>
      <c r="S69" s="204">
        <v>0</v>
      </c>
      <c r="T69" s="204">
        <v>0</v>
      </c>
      <c r="U69" s="204">
        <v>0</v>
      </c>
      <c r="V69" s="323">
        <v>0</v>
      </c>
      <c r="W69" s="327">
        <f t="shared" si="2"/>
        <v>3</v>
      </c>
      <c r="X69" s="548">
        <f t="shared" si="3"/>
        <v>0</v>
      </c>
      <c r="Y69" s="548">
        <f t="shared" si="4"/>
        <v>1</v>
      </c>
      <c r="Z69" s="548">
        <f t="shared" si="5"/>
        <v>0</v>
      </c>
      <c r="AA69" s="548">
        <f t="shared" si="6"/>
        <v>0</v>
      </c>
      <c r="AB69" s="548">
        <f t="shared" si="7"/>
        <v>1</v>
      </c>
      <c r="AC69" s="548">
        <f t="shared" si="8"/>
        <v>0</v>
      </c>
      <c r="AD69" s="548">
        <f t="shared" si="9"/>
        <v>0</v>
      </c>
      <c r="AE69" s="548">
        <f t="shared" si="10"/>
        <v>0</v>
      </c>
      <c r="AF69" s="548">
        <f t="shared" si="11"/>
        <v>0</v>
      </c>
      <c r="AG69" s="548">
        <f t="shared" si="12"/>
        <v>1</v>
      </c>
      <c r="AH69" s="548">
        <f t="shared" si="13"/>
        <v>0</v>
      </c>
      <c r="AI69" s="548">
        <f t="shared" si="14"/>
        <v>0</v>
      </c>
      <c r="AJ69" s="548">
        <f t="shared" si="15"/>
        <v>0</v>
      </c>
      <c r="AK69" s="548">
        <f t="shared" si="16"/>
        <v>0</v>
      </c>
      <c r="AL69" s="548">
        <f t="shared" si="17"/>
        <v>0</v>
      </c>
      <c r="AM69" s="548">
        <f t="shared" si="18"/>
        <v>0</v>
      </c>
      <c r="AN69" s="450">
        <f t="shared" si="19"/>
        <v>3</v>
      </c>
      <c r="AO69" s="324">
        <f t="shared" si="20"/>
        <v>0</v>
      </c>
      <c r="AP69" s="324">
        <f t="shared" si="21"/>
        <v>5</v>
      </c>
      <c r="AQ69" s="324">
        <f t="shared" si="22"/>
        <v>0</v>
      </c>
      <c r="AR69" s="324">
        <f t="shared" si="23"/>
        <v>0</v>
      </c>
      <c r="AS69" s="324">
        <f t="shared" si="24"/>
        <v>5</v>
      </c>
      <c r="AT69" s="324">
        <f t="shared" si="25"/>
        <v>0</v>
      </c>
      <c r="AU69" s="324">
        <f t="shared" si="26"/>
        <v>0</v>
      </c>
      <c r="AV69" s="324">
        <f t="shared" si="27"/>
        <v>0</v>
      </c>
      <c r="AW69" s="324">
        <f t="shared" si="28"/>
        <v>0</v>
      </c>
      <c r="AX69" s="324">
        <f t="shared" si="29"/>
        <v>5</v>
      </c>
      <c r="AY69" s="324">
        <f t="shared" si="30"/>
        <v>0</v>
      </c>
      <c r="AZ69" s="324">
        <f t="shared" si="31"/>
        <v>0</v>
      </c>
      <c r="BA69" s="324">
        <f t="shared" si="32"/>
        <v>0</v>
      </c>
      <c r="BB69" s="324">
        <f t="shared" si="33"/>
        <v>0</v>
      </c>
      <c r="BC69" s="324">
        <f t="shared" si="34"/>
        <v>0</v>
      </c>
      <c r="BD69" s="324">
        <f t="shared" si="35"/>
        <v>0</v>
      </c>
      <c r="BE69" s="381">
        <f t="shared" si="36"/>
        <v>0</v>
      </c>
      <c r="BF69" s="381">
        <f t="shared" si="37"/>
        <v>2.4</v>
      </c>
      <c r="BG69" s="381">
        <f t="shared" si="38"/>
        <v>0</v>
      </c>
      <c r="BH69" s="381">
        <f t="shared" si="39"/>
        <v>0</v>
      </c>
      <c r="BI69" s="381">
        <f t="shared" si="40"/>
        <v>1.8</v>
      </c>
      <c r="BJ69" s="381">
        <f t="shared" si="41"/>
        <v>0</v>
      </c>
      <c r="BK69" s="381">
        <f t="shared" si="42"/>
        <v>0</v>
      </c>
      <c r="BL69" s="381">
        <f t="shared" si="43"/>
        <v>0</v>
      </c>
      <c r="BM69" s="381">
        <f t="shared" si="44"/>
        <v>0</v>
      </c>
      <c r="BN69" s="381">
        <f t="shared" si="45"/>
        <v>0.6</v>
      </c>
      <c r="BO69" s="381">
        <f t="shared" si="46"/>
        <v>0</v>
      </c>
      <c r="BP69" s="381">
        <f t="shared" si="47"/>
        <v>0</v>
      </c>
      <c r="BQ69" s="381">
        <f t="shared" si="48"/>
        <v>0</v>
      </c>
      <c r="BR69" s="381">
        <f t="shared" si="49"/>
        <v>0</v>
      </c>
      <c r="BS69" s="381">
        <f t="shared" si="50"/>
        <v>0</v>
      </c>
      <c r="BT69" s="381">
        <f t="shared" si="51"/>
        <v>0</v>
      </c>
      <c r="BU69" s="381">
        <f t="shared" si="52"/>
        <v>4.8</v>
      </c>
      <c r="BV69" s="266"/>
    </row>
    <row r="70" spans="1:74" ht="18.75">
      <c r="A70" s="217" t="str">
        <f>Compute1!A70</f>
        <v>12.2.a</v>
      </c>
      <c r="B70" s="217">
        <f>'2_Maturité'!B70</f>
        <v>0</v>
      </c>
      <c r="C70" s="217" t="str">
        <f>'2_Maturité'!G70</f>
        <v>SEXP</v>
      </c>
      <c r="D70" s="207">
        <f>'2_Maturité'!H70</f>
        <v>0</v>
      </c>
      <c r="E70" s="207">
        <f>'2_Maturité'!I70</f>
        <v>0</v>
      </c>
      <c r="F70" s="218" t="str">
        <f>LEFT(E70,1)</f>
        <v>0</v>
      </c>
      <c r="G70" s="204">
        <v>0</v>
      </c>
      <c r="H70" s="204">
        <v>0</v>
      </c>
      <c r="I70" s="204">
        <v>0</v>
      </c>
      <c r="J70" s="204">
        <v>0</v>
      </c>
      <c r="K70" s="204">
        <v>0</v>
      </c>
      <c r="L70" s="204">
        <v>0</v>
      </c>
      <c r="M70" s="204">
        <v>0</v>
      </c>
      <c r="N70" s="204">
        <v>0</v>
      </c>
      <c r="O70" s="204">
        <v>0</v>
      </c>
      <c r="P70" s="204">
        <v>0</v>
      </c>
      <c r="Q70" s="204">
        <v>0</v>
      </c>
      <c r="R70" s="204">
        <v>0</v>
      </c>
      <c r="S70" s="204">
        <v>0</v>
      </c>
      <c r="T70" s="204">
        <v>0</v>
      </c>
      <c r="U70" s="204">
        <v>0</v>
      </c>
      <c r="V70" s="323">
        <v>0</v>
      </c>
      <c r="W70" s="327">
        <f t="shared" ref="W70:W124" si="55">SUBTOTAL(9,G70:V70)</f>
        <v>0</v>
      </c>
      <c r="X70" s="548">
        <f t="shared" ref="X70:X124" si="56">G70*$D70</f>
        <v>0</v>
      </c>
      <c r="Y70" s="548">
        <f t="shared" ref="Y70:Y124" si="57">H70*$D70</f>
        <v>0</v>
      </c>
      <c r="Z70" s="548">
        <f t="shared" ref="Z70:Z124" si="58">I70*$D70</f>
        <v>0</v>
      </c>
      <c r="AA70" s="548">
        <f t="shared" ref="AA70:AA124" si="59">J70*$D70</f>
        <v>0</v>
      </c>
      <c r="AB70" s="548">
        <f t="shared" ref="AB70:AB124" si="60">K70*$D70</f>
        <v>0</v>
      </c>
      <c r="AC70" s="548">
        <f t="shared" ref="AC70:AC124" si="61">L70*$D70</f>
        <v>0</v>
      </c>
      <c r="AD70" s="548">
        <f t="shared" ref="AD70:AD124" si="62">M70*$D70</f>
        <v>0</v>
      </c>
      <c r="AE70" s="548">
        <f t="shared" ref="AE70:AE124" si="63">N70*$D70</f>
        <v>0</v>
      </c>
      <c r="AF70" s="548">
        <f t="shared" ref="AF70:AF124" si="64">O70*$D70</f>
        <v>0</v>
      </c>
      <c r="AG70" s="548">
        <f t="shared" ref="AG70:AG124" si="65">P70*$D70</f>
        <v>0</v>
      </c>
      <c r="AH70" s="548">
        <f t="shared" ref="AH70:AH124" si="66">Q70*$D70</f>
        <v>0</v>
      </c>
      <c r="AI70" s="548">
        <f t="shared" ref="AI70:AI124" si="67">R70*$D70</f>
        <v>0</v>
      </c>
      <c r="AJ70" s="548">
        <f t="shared" ref="AJ70:AJ124" si="68">S70*$D70</f>
        <v>0</v>
      </c>
      <c r="AK70" s="548">
        <f t="shared" ref="AK70:AK124" si="69">T70*$D70</f>
        <v>0</v>
      </c>
      <c r="AL70" s="548">
        <f t="shared" ref="AL70:AL124" si="70">U70*$D70</f>
        <v>0</v>
      </c>
      <c r="AM70" s="548">
        <f t="shared" ref="AM70:AM124" si="71">V70*$D70</f>
        <v>0</v>
      </c>
      <c r="AN70" s="450">
        <f t="shared" ref="AN70:AN124" si="72">SUM(X70:AM70)</f>
        <v>0</v>
      </c>
      <c r="AO70" s="324">
        <f t="shared" ref="AO70:AO124" si="73">X70*$F70</f>
        <v>0</v>
      </c>
      <c r="AP70" s="324">
        <f t="shared" ref="AP70:AP124" si="74">Y70*$F70</f>
        <v>0</v>
      </c>
      <c r="AQ70" s="324">
        <f t="shared" ref="AQ70:AQ124" si="75">Z70*$F70</f>
        <v>0</v>
      </c>
      <c r="AR70" s="324">
        <f t="shared" ref="AR70:AR124" si="76">AA70*$F70</f>
        <v>0</v>
      </c>
      <c r="AS70" s="324">
        <f t="shared" ref="AS70:AS124" si="77">AB70*$F70</f>
        <v>0</v>
      </c>
      <c r="AT70" s="324">
        <f t="shared" ref="AT70:AT124" si="78">AC70*$F70</f>
        <v>0</v>
      </c>
      <c r="AU70" s="324">
        <f t="shared" ref="AU70:AU124" si="79">AD70*$F70</f>
        <v>0</v>
      </c>
      <c r="AV70" s="324">
        <f t="shared" ref="AV70:AV124" si="80">AE70*$F70</f>
        <v>0</v>
      </c>
      <c r="AW70" s="324">
        <f t="shared" ref="AW70:AW124" si="81">AF70*$F70</f>
        <v>0</v>
      </c>
      <c r="AX70" s="324">
        <f t="shared" ref="AX70:AX124" si="82">AG70*$F70</f>
        <v>0</v>
      </c>
      <c r="AY70" s="324">
        <f t="shared" ref="AY70:AY124" si="83">AH70*$F70</f>
        <v>0</v>
      </c>
      <c r="AZ70" s="324">
        <f t="shared" ref="AZ70:AZ124" si="84">AI70*$F70</f>
        <v>0</v>
      </c>
      <c r="BA70" s="324">
        <f t="shared" ref="BA70:BA124" si="85">AJ70*$F70</f>
        <v>0</v>
      </c>
      <c r="BB70" s="324">
        <f t="shared" ref="BB70:BB124" si="86">AK70*$F70</f>
        <v>0</v>
      </c>
      <c r="BC70" s="324">
        <f t="shared" ref="BC70:BC124" si="87">AL70*$F70</f>
        <v>0</v>
      </c>
      <c r="BD70" s="324">
        <f t="shared" ref="BD70:BD124" si="88">AM70*$F70</f>
        <v>0</v>
      </c>
      <c r="BE70" s="381">
        <f t="shared" ref="BE70:BE124" si="89">IF(AO70=0,0,$BE$4/AO70)</f>
        <v>0</v>
      </c>
      <c r="BF70" s="381">
        <f t="shared" ref="BF70:BF124" si="90">IF(AP70=0,0,$BF$4/AP70)</f>
        <v>0</v>
      </c>
      <c r="BG70" s="381">
        <f t="shared" ref="BG70:BG124" si="91">IF(AQ70=0,0,$BG$4/AQ70)</f>
        <v>0</v>
      </c>
      <c r="BH70" s="381">
        <f t="shared" ref="BH70:BH124" si="92">IF(AR70=0,0,$BH$4/AR70)</f>
        <v>0</v>
      </c>
      <c r="BI70" s="381">
        <f t="shared" ref="BI70:BI124" si="93">IF(AS70=0,0,$BI$4/AS70)</f>
        <v>0</v>
      </c>
      <c r="BJ70" s="381">
        <f t="shared" ref="BJ70:BJ124" si="94">IF(AT70=0,0,$BJ$4/AT70)</f>
        <v>0</v>
      </c>
      <c r="BK70" s="381">
        <f t="shared" ref="BK70:BK124" si="95">IF(AU70=0,0,$BK$4/AU70)</f>
        <v>0</v>
      </c>
      <c r="BL70" s="381">
        <f t="shared" ref="BL70:BL124" si="96">IF(AV70=0,0,$BL$4/AV70)</f>
        <v>0</v>
      </c>
      <c r="BM70" s="381">
        <f t="shared" ref="BM70:BM124" si="97">IF(AW70=0,0,$BM$4/AW70)</f>
        <v>0</v>
      </c>
      <c r="BN70" s="381">
        <f t="shared" ref="BN70:BN124" si="98">IF(AX70=0,0,$BN$4/AX70)</f>
        <v>0</v>
      </c>
      <c r="BO70" s="381">
        <f t="shared" ref="BO70:BO124" si="99">IF(AY70=0,0,$BO$4/AY70)</f>
        <v>0</v>
      </c>
      <c r="BP70" s="381">
        <f t="shared" ref="BP70:BP124" si="100">IF(AZ70=0,0,$BP$4/AZ70)</f>
        <v>0</v>
      </c>
      <c r="BQ70" s="381">
        <f t="shared" ref="BQ70:BQ124" si="101">IF(BA70=0,0,$BQ$4/BA70)</f>
        <v>0</v>
      </c>
      <c r="BR70" s="381">
        <f t="shared" ref="BR70:BR124" si="102">IF(BB70=0,0,$BR$4/BB70)</f>
        <v>0</v>
      </c>
      <c r="BS70" s="381">
        <f t="shared" ref="BS70:BS124" si="103">IF(BC70=0,0,$BS$4/BC70)</f>
        <v>0</v>
      </c>
      <c r="BT70" s="381">
        <f t="shared" ref="BT70:BT124" si="104">IF(BD70=0,0,$BT$4/BD70)</f>
        <v>0</v>
      </c>
      <c r="BU70" s="381">
        <f t="shared" ref="BU70:BU124" si="105">SUM(BE70,BF70,BG70,BH70,BI70,BK70,BL70,BM70,BN70,BO70,BP70,BQ70,BR70,BS70,BT70)</f>
        <v>0</v>
      </c>
      <c r="BV70" s="266"/>
    </row>
    <row r="71" spans="1:74" ht="18.75">
      <c r="A71" s="217" t="str">
        <f>Compute1!A71</f>
        <v>12.2.b</v>
      </c>
      <c r="B71" s="217">
        <f>'2_Maturité'!B71</f>
        <v>0</v>
      </c>
      <c r="C71" s="217" t="str">
        <f>'2_Maturité'!G71</f>
        <v>SEXP</v>
      </c>
      <c r="D71" s="207">
        <f>'2_Maturité'!H71</f>
        <v>0</v>
      </c>
      <c r="E71" s="207">
        <f>'2_Maturité'!I71</f>
        <v>0</v>
      </c>
      <c r="F71" s="218" t="str">
        <f>LEFT(E71,1)</f>
        <v>0</v>
      </c>
      <c r="G71" s="204">
        <v>0</v>
      </c>
      <c r="H71" s="204">
        <v>0</v>
      </c>
      <c r="I71" s="204">
        <v>0</v>
      </c>
      <c r="J71" s="204">
        <v>0</v>
      </c>
      <c r="K71" s="204">
        <v>0</v>
      </c>
      <c r="L71" s="204">
        <v>0</v>
      </c>
      <c r="M71" s="204">
        <v>0</v>
      </c>
      <c r="N71" s="204">
        <v>0</v>
      </c>
      <c r="O71" s="204">
        <v>0</v>
      </c>
      <c r="P71" s="204">
        <v>0</v>
      </c>
      <c r="Q71" s="204">
        <v>0</v>
      </c>
      <c r="R71" s="204">
        <v>0</v>
      </c>
      <c r="S71" s="204">
        <v>0</v>
      </c>
      <c r="T71" s="204">
        <v>0</v>
      </c>
      <c r="U71" s="204">
        <v>0</v>
      </c>
      <c r="V71" s="323">
        <v>0</v>
      </c>
      <c r="W71" s="327">
        <f t="shared" si="55"/>
        <v>0</v>
      </c>
      <c r="X71" s="548">
        <f t="shared" si="56"/>
        <v>0</v>
      </c>
      <c r="Y71" s="548">
        <f t="shared" si="57"/>
        <v>0</v>
      </c>
      <c r="Z71" s="548">
        <f t="shared" si="58"/>
        <v>0</v>
      </c>
      <c r="AA71" s="548">
        <f t="shared" si="59"/>
        <v>0</v>
      </c>
      <c r="AB71" s="548">
        <f t="shared" si="60"/>
        <v>0</v>
      </c>
      <c r="AC71" s="548">
        <f t="shared" si="61"/>
        <v>0</v>
      </c>
      <c r="AD71" s="548">
        <f t="shared" si="62"/>
        <v>0</v>
      </c>
      <c r="AE71" s="548">
        <f t="shared" si="63"/>
        <v>0</v>
      </c>
      <c r="AF71" s="548">
        <f t="shared" si="64"/>
        <v>0</v>
      </c>
      <c r="AG71" s="548">
        <f t="shared" si="65"/>
        <v>0</v>
      </c>
      <c r="AH71" s="548">
        <f t="shared" si="66"/>
        <v>0</v>
      </c>
      <c r="AI71" s="548">
        <f t="shared" si="67"/>
        <v>0</v>
      </c>
      <c r="AJ71" s="548">
        <f t="shared" si="68"/>
        <v>0</v>
      </c>
      <c r="AK71" s="548">
        <f t="shared" si="69"/>
        <v>0</v>
      </c>
      <c r="AL71" s="548">
        <f t="shared" si="70"/>
        <v>0</v>
      </c>
      <c r="AM71" s="548">
        <f t="shared" si="71"/>
        <v>0</v>
      </c>
      <c r="AN71" s="450">
        <f t="shared" si="72"/>
        <v>0</v>
      </c>
      <c r="AO71" s="324">
        <f t="shared" si="73"/>
        <v>0</v>
      </c>
      <c r="AP71" s="324">
        <f t="shared" si="74"/>
        <v>0</v>
      </c>
      <c r="AQ71" s="324">
        <f t="shared" si="75"/>
        <v>0</v>
      </c>
      <c r="AR71" s="324">
        <f t="shared" si="76"/>
        <v>0</v>
      </c>
      <c r="AS71" s="324">
        <f t="shared" si="77"/>
        <v>0</v>
      </c>
      <c r="AT71" s="324">
        <f t="shared" si="78"/>
        <v>0</v>
      </c>
      <c r="AU71" s="324">
        <f t="shared" si="79"/>
        <v>0</v>
      </c>
      <c r="AV71" s="324">
        <f t="shared" si="80"/>
        <v>0</v>
      </c>
      <c r="AW71" s="324">
        <f t="shared" si="81"/>
        <v>0</v>
      </c>
      <c r="AX71" s="324">
        <f t="shared" si="82"/>
        <v>0</v>
      </c>
      <c r="AY71" s="324">
        <f t="shared" si="83"/>
        <v>0</v>
      </c>
      <c r="AZ71" s="324">
        <f t="shared" si="84"/>
        <v>0</v>
      </c>
      <c r="BA71" s="324">
        <f t="shared" si="85"/>
        <v>0</v>
      </c>
      <c r="BB71" s="324">
        <f t="shared" si="86"/>
        <v>0</v>
      </c>
      <c r="BC71" s="324">
        <f t="shared" si="87"/>
        <v>0</v>
      </c>
      <c r="BD71" s="324">
        <f t="shared" si="88"/>
        <v>0</v>
      </c>
      <c r="BE71" s="381">
        <f t="shared" si="89"/>
        <v>0</v>
      </c>
      <c r="BF71" s="381">
        <f t="shared" si="90"/>
        <v>0</v>
      </c>
      <c r="BG71" s="381">
        <f t="shared" si="91"/>
        <v>0</v>
      </c>
      <c r="BH71" s="381">
        <f t="shared" si="92"/>
        <v>0</v>
      </c>
      <c r="BI71" s="381">
        <f t="shared" si="93"/>
        <v>0</v>
      </c>
      <c r="BJ71" s="381">
        <f t="shared" si="94"/>
        <v>0</v>
      </c>
      <c r="BK71" s="381">
        <f t="shared" si="95"/>
        <v>0</v>
      </c>
      <c r="BL71" s="381">
        <f t="shared" si="96"/>
        <v>0</v>
      </c>
      <c r="BM71" s="381">
        <f t="shared" si="97"/>
        <v>0</v>
      </c>
      <c r="BN71" s="381">
        <f t="shared" si="98"/>
        <v>0</v>
      </c>
      <c r="BO71" s="381">
        <f t="shared" si="99"/>
        <v>0</v>
      </c>
      <c r="BP71" s="381">
        <f t="shared" si="100"/>
        <v>0</v>
      </c>
      <c r="BQ71" s="381">
        <f t="shared" si="101"/>
        <v>0</v>
      </c>
      <c r="BR71" s="381">
        <f t="shared" si="102"/>
        <v>0</v>
      </c>
      <c r="BS71" s="381">
        <f t="shared" si="103"/>
        <v>0</v>
      </c>
      <c r="BT71" s="381">
        <f t="shared" si="104"/>
        <v>0</v>
      </c>
      <c r="BU71" s="381">
        <f t="shared" si="105"/>
        <v>0</v>
      </c>
      <c r="BV71" s="266"/>
    </row>
    <row r="72" spans="1:74" ht="18.75">
      <c r="A72" s="217" t="str">
        <f>Compute1!A72</f>
        <v>12.3</v>
      </c>
      <c r="B72" s="217" t="str">
        <f>'2_Maturité'!B72</f>
        <v>Séparation des environnements</v>
      </c>
      <c r="C72" s="217" t="str">
        <f>'2_Maturité'!G72</f>
        <v>SEXP</v>
      </c>
      <c r="D72" s="207">
        <f>'2_Maturité'!H72</f>
        <v>0</v>
      </c>
      <c r="E72" s="207" t="str">
        <f>'2_Maturité'!I72</f>
        <v>1: Initial</v>
      </c>
      <c r="F72" s="710">
        <f>(LEFT(E72,1)+1)</f>
        <v>2</v>
      </c>
      <c r="G72" s="204">
        <v>1</v>
      </c>
      <c r="H72" s="204">
        <v>1</v>
      </c>
      <c r="I72" s="204">
        <v>1</v>
      </c>
      <c r="J72" s="204">
        <v>0</v>
      </c>
      <c r="K72" s="204">
        <v>1</v>
      </c>
      <c r="L72" s="204">
        <v>0</v>
      </c>
      <c r="M72" s="204">
        <v>0</v>
      </c>
      <c r="N72" s="204">
        <v>0</v>
      </c>
      <c r="O72" s="204">
        <v>0</v>
      </c>
      <c r="P72" s="204">
        <v>0</v>
      </c>
      <c r="Q72" s="204">
        <v>0</v>
      </c>
      <c r="R72" s="204">
        <v>0</v>
      </c>
      <c r="S72" s="204">
        <v>0</v>
      </c>
      <c r="T72" s="204">
        <v>0</v>
      </c>
      <c r="U72" s="204">
        <v>0</v>
      </c>
      <c r="V72" s="323">
        <v>0</v>
      </c>
      <c r="W72" s="327">
        <f t="shared" si="55"/>
        <v>4</v>
      </c>
      <c r="X72" s="548">
        <f t="shared" si="56"/>
        <v>0</v>
      </c>
      <c r="Y72" s="548">
        <f t="shared" si="57"/>
        <v>0</v>
      </c>
      <c r="Z72" s="548">
        <f t="shared" si="58"/>
        <v>0</v>
      </c>
      <c r="AA72" s="548">
        <f t="shared" si="59"/>
        <v>0</v>
      </c>
      <c r="AB72" s="548">
        <f t="shared" si="60"/>
        <v>0</v>
      </c>
      <c r="AC72" s="548">
        <f t="shared" si="61"/>
        <v>0</v>
      </c>
      <c r="AD72" s="548">
        <f t="shared" si="62"/>
        <v>0</v>
      </c>
      <c r="AE72" s="548">
        <f t="shared" si="63"/>
        <v>0</v>
      </c>
      <c r="AF72" s="548">
        <f t="shared" si="64"/>
        <v>0</v>
      </c>
      <c r="AG72" s="548">
        <f t="shared" si="65"/>
        <v>0</v>
      </c>
      <c r="AH72" s="548">
        <f t="shared" si="66"/>
        <v>0</v>
      </c>
      <c r="AI72" s="548">
        <f t="shared" si="67"/>
        <v>0</v>
      </c>
      <c r="AJ72" s="548">
        <f t="shared" si="68"/>
        <v>0</v>
      </c>
      <c r="AK72" s="548">
        <f t="shared" si="69"/>
        <v>0</v>
      </c>
      <c r="AL72" s="548">
        <f t="shared" si="70"/>
        <v>0</v>
      </c>
      <c r="AM72" s="548">
        <f t="shared" si="71"/>
        <v>0</v>
      </c>
      <c r="AN72" s="450">
        <f t="shared" si="72"/>
        <v>0</v>
      </c>
      <c r="AO72" s="324">
        <f t="shared" si="73"/>
        <v>0</v>
      </c>
      <c r="AP72" s="324">
        <f t="shared" si="74"/>
        <v>0</v>
      </c>
      <c r="AQ72" s="324">
        <f t="shared" si="75"/>
        <v>0</v>
      </c>
      <c r="AR72" s="324">
        <f t="shared" si="76"/>
        <v>0</v>
      </c>
      <c r="AS72" s="324">
        <f t="shared" si="77"/>
        <v>0</v>
      </c>
      <c r="AT72" s="324">
        <f t="shared" si="78"/>
        <v>0</v>
      </c>
      <c r="AU72" s="324">
        <f t="shared" si="79"/>
        <v>0</v>
      </c>
      <c r="AV72" s="324">
        <f t="shared" si="80"/>
        <v>0</v>
      </c>
      <c r="AW72" s="324">
        <f t="shared" si="81"/>
        <v>0</v>
      </c>
      <c r="AX72" s="324">
        <f t="shared" si="82"/>
        <v>0</v>
      </c>
      <c r="AY72" s="324">
        <f t="shared" si="83"/>
        <v>0</v>
      </c>
      <c r="AZ72" s="324">
        <f t="shared" si="84"/>
        <v>0</v>
      </c>
      <c r="BA72" s="324">
        <f t="shared" si="85"/>
        <v>0</v>
      </c>
      <c r="BB72" s="324">
        <f t="shared" si="86"/>
        <v>0</v>
      </c>
      <c r="BC72" s="324">
        <f t="shared" si="87"/>
        <v>0</v>
      </c>
      <c r="BD72" s="324">
        <f t="shared" si="88"/>
        <v>0</v>
      </c>
      <c r="BE72" s="381">
        <f t="shared" si="89"/>
        <v>0</v>
      </c>
      <c r="BF72" s="381">
        <f t="shared" si="90"/>
        <v>0</v>
      </c>
      <c r="BG72" s="381">
        <f t="shared" si="91"/>
        <v>0</v>
      </c>
      <c r="BH72" s="381">
        <f t="shared" si="92"/>
        <v>0</v>
      </c>
      <c r="BI72" s="381">
        <f t="shared" si="93"/>
        <v>0</v>
      </c>
      <c r="BJ72" s="381">
        <f t="shared" si="94"/>
        <v>0</v>
      </c>
      <c r="BK72" s="381">
        <f t="shared" si="95"/>
        <v>0</v>
      </c>
      <c r="BL72" s="381">
        <f t="shared" si="96"/>
        <v>0</v>
      </c>
      <c r="BM72" s="381">
        <f t="shared" si="97"/>
        <v>0</v>
      </c>
      <c r="BN72" s="381">
        <f t="shared" si="98"/>
        <v>0</v>
      </c>
      <c r="BO72" s="381">
        <f t="shared" si="99"/>
        <v>0</v>
      </c>
      <c r="BP72" s="381">
        <f t="shared" si="100"/>
        <v>0</v>
      </c>
      <c r="BQ72" s="381">
        <f t="shared" si="101"/>
        <v>0</v>
      </c>
      <c r="BR72" s="381">
        <f t="shared" si="102"/>
        <v>0</v>
      </c>
      <c r="BS72" s="381">
        <f t="shared" si="103"/>
        <v>0</v>
      </c>
      <c r="BT72" s="381">
        <f t="shared" si="104"/>
        <v>0</v>
      </c>
      <c r="BU72" s="381">
        <f t="shared" si="105"/>
        <v>0</v>
      </c>
    </row>
    <row r="73" spans="1:74" ht="18.75">
      <c r="A73" s="217" t="str">
        <f>Compute1!A73</f>
        <v>12.4</v>
      </c>
      <c r="B73" s="217" t="str">
        <f>'2_Maturité'!B73</f>
        <v>Protection contre des logiciels malveillants</v>
      </c>
      <c r="C73" s="217" t="str">
        <f>'2_Maturité'!G73</f>
        <v>SEXP</v>
      </c>
      <c r="D73" s="207">
        <f>'2_Maturité'!H73</f>
        <v>1</v>
      </c>
      <c r="E73" s="207" t="str">
        <f>'2_Maturité'!I73</f>
        <v>3: Défini</v>
      </c>
      <c r="F73" s="710">
        <f>(LEFT(E73,1)+1)</f>
        <v>4</v>
      </c>
      <c r="G73" s="204">
        <v>0</v>
      </c>
      <c r="H73" s="204">
        <v>0</v>
      </c>
      <c r="I73" s="204">
        <v>0</v>
      </c>
      <c r="J73" s="204">
        <v>0</v>
      </c>
      <c r="K73" s="204">
        <v>0</v>
      </c>
      <c r="L73" s="204">
        <v>1</v>
      </c>
      <c r="M73" s="204">
        <v>0</v>
      </c>
      <c r="N73" s="204">
        <v>0</v>
      </c>
      <c r="O73" s="204">
        <v>0</v>
      </c>
      <c r="P73" s="204">
        <v>0</v>
      </c>
      <c r="Q73" s="204">
        <v>1</v>
      </c>
      <c r="R73" s="204">
        <v>1</v>
      </c>
      <c r="S73" s="204">
        <v>0</v>
      </c>
      <c r="T73" s="204">
        <v>0</v>
      </c>
      <c r="U73" s="204">
        <v>1</v>
      </c>
      <c r="V73" s="323">
        <v>0</v>
      </c>
      <c r="W73" s="327">
        <f t="shared" si="55"/>
        <v>4</v>
      </c>
      <c r="X73" s="548">
        <f t="shared" si="56"/>
        <v>0</v>
      </c>
      <c r="Y73" s="548">
        <f t="shared" si="57"/>
        <v>0</v>
      </c>
      <c r="Z73" s="548">
        <f t="shared" si="58"/>
        <v>0</v>
      </c>
      <c r="AA73" s="548">
        <f t="shared" si="59"/>
        <v>0</v>
      </c>
      <c r="AB73" s="548">
        <f t="shared" si="60"/>
        <v>0</v>
      </c>
      <c r="AC73" s="548">
        <f t="shared" si="61"/>
        <v>1</v>
      </c>
      <c r="AD73" s="548">
        <f t="shared" si="62"/>
        <v>0</v>
      </c>
      <c r="AE73" s="548">
        <f t="shared" si="63"/>
        <v>0</v>
      </c>
      <c r="AF73" s="548">
        <f t="shared" si="64"/>
        <v>0</v>
      </c>
      <c r="AG73" s="548">
        <f t="shared" si="65"/>
        <v>0</v>
      </c>
      <c r="AH73" s="548">
        <f t="shared" si="66"/>
        <v>1</v>
      </c>
      <c r="AI73" s="548">
        <f t="shared" si="67"/>
        <v>1</v>
      </c>
      <c r="AJ73" s="548">
        <f t="shared" si="68"/>
        <v>0</v>
      </c>
      <c r="AK73" s="548">
        <f t="shared" si="69"/>
        <v>0</v>
      </c>
      <c r="AL73" s="548">
        <f t="shared" si="70"/>
        <v>1</v>
      </c>
      <c r="AM73" s="548">
        <f t="shared" si="71"/>
        <v>0</v>
      </c>
      <c r="AN73" s="450">
        <f t="shared" si="72"/>
        <v>4</v>
      </c>
      <c r="AO73" s="324">
        <f t="shared" si="73"/>
        <v>0</v>
      </c>
      <c r="AP73" s="324">
        <f t="shared" si="74"/>
        <v>0</v>
      </c>
      <c r="AQ73" s="324">
        <f t="shared" si="75"/>
        <v>0</v>
      </c>
      <c r="AR73" s="324">
        <f t="shared" si="76"/>
        <v>0</v>
      </c>
      <c r="AS73" s="324">
        <f t="shared" si="77"/>
        <v>0</v>
      </c>
      <c r="AT73" s="324">
        <f t="shared" si="78"/>
        <v>4</v>
      </c>
      <c r="AU73" s="324">
        <f t="shared" si="79"/>
        <v>0</v>
      </c>
      <c r="AV73" s="324">
        <f t="shared" si="80"/>
        <v>0</v>
      </c>
      <c r="AW73" s="324">
        <f t="shared" si="81"/>
        <v>0</v>
      </c>
      <c r="AX73" s="324">
        <f t="shared" si="82"/>
        <v>0</v>
      </c>
      <c r="AY73" s="324">
        <f t="shared" si="83"/>
        <v>4</v>
      </c>
      <c r="AZ73" s="324">
        <f t="shared" si="84"/>
        <v>4</v>
      </c>
      <c r="BA73" s="324">
        <f t="shared" si="85"/>
        <v>0</v>
      </c>
      <c r="BB73" s="324">
        <f t="shared" si="86"/>
        <v>0</v>
      </c>
      <c r="BC73" s="324">
        <f t="shared" si="87"/>
        <v>4</v>
      </c>
      <c r="BD73" s="324">
        <f t="shared" si="88"/>
        <v>0</v>
      </c>
      <c r="BE73" s="381">
        <f t="shared" si="89"/>
        <v>0</v>
      </c>
      <c r="BF73" s="381">
        <f t="shared" si="90"/>
        <v>0</v>
      </c>
      <c r="BG73" s="381">
        <f t="shared" si="91"/>
        <v>0</v>
      </c>
      <c r="BH73" s="381">
        <f t="shared" si="92"/>
        <v>0</v>
      </c>
      <c r="BI73" s="381">
        <f t="shared" si="93"/>
        <v>0</v>
      </c>
      <c r="BJ73" s="381">
        <f t="shared" si="94"/>
        <v>0.75</v>
      </c>
      <c r="BK73" s="381">
        <f t="shared" si="95"/>
        <v>0</v>
      </c>
      <c r="BL73" s="381">
        <f t="shared" si="96"/>
        <v>0</v>
      </c>
      <c r="BM73" s="381">
        <f t="shared" si="97"/>
        <v>0</v>
      </c>
      <c r="BN73" s="381">
        <f t="shared" si="98"/>
        <v>0</v>
      </c>
      <c r="BO73" s="381">
        <f t="shared" si="99"/>
        <v>3</v>
      </c>
      <c r="BP73" s="381">
        <f t="shared" si="100"/>
        <v>3</v>
      </c>
      <c r="BQ73" s="381">
        <f t="shared" si="101"/>
        <v>0</v>
      </c>
      <c r="BR73" s="381">
        <f t="shared" si="102"/>
        <v>0</v>
      </c>
      <c r="BS73" s="381">
        <f t="shared" si="103"/>
        <v>0.75</v>
      </c>
      <c r="BT73" s="381">
        <f t="shared" si="104"/>
        <v>0</v>
      </c>
      <c r="BU73" s="381">
        <f t="shared" si="105"/>
        <v>6.75</v>
      </c>
    </row>
    <row r="74" spans="1:74" ht="18.75">
      <c r="A74" s="217" t="str">
        <f>Compute1!A74</f>
        <v>12.5</v>
      </c>
      <c r="B74" s="217" t="str">
        <f>'2_Maturité'!B74</f>
        <v>Politique de sauvegarde</v>
      </c>
      <c r="C74" s="217" t="str">
        <f>'2_Maturité'!G74</f>
        <v>SEXP</v>
      </c>
      <c r="D74" s="207">
        <f>'2_Maturité'!H74</f>
        <v>1</v>
      </c>
      <c r="E74" s="207" t="str">
        <f>'2_Maturité'!I74</f>
        <v>0: Inexistant</v>
      </c>
      <c r="F74" s="710">
        <f>(LEFT(E74,1)+1)</f>
        <v>1</v>
      </c>
      <c r="G74" s="204">
        <v>0</v>
      </c>
      <c r="H74" s="204">
        <v>0</v>
      </c>
      <c r="I74" s="204">
        <v>1</v>
      </c>
      <c r="J74" s="204">
        <v>1</v>
      </c>
      <c r="K74" s="204">
        <v>1</v>
      </c>
      <c r="L74" s="204">
        <v>0</v>
      </c>
      <c r="M74" s="204">
        <v>1</v>
      </c>
      <c r="N74" s="204">
        <v>0</v>
      </c>
      <c r="O74" s="204">
        <v>0</v>
      </c>
      <c r="P74" s="204">
        <v>1</v>
      </c>
      <c r="Q74" s="204">
        <v>1</v>
      </c>
      <c r="R74" s="204">
        <v>1</v>
      </c>
      <c r="S74" s="204">
        <v>0</v>
      </c>
      <c r="T74" s="204">
        <v>1</v>
      </c>
      <c r="U74" s="204">
        <v>1</v>
      </c>
      <c r="V74" s="323">
        <v>0</v>
      </c>
      <c r="W74" s="327">
        <f t="shared" si="55"/>
        <v>9</v>
      </c>
      <c r="X74" s="548">
        <f t="shared" si="56"/>
        <v>0</v>
      </c>
      <c r="Y74" s="548">
        <f t="shared" si="57"/>
        <v>0</v>
      </c>
      <c r="Z74" s="548">
        <f t="shared" si="58"/>
        <v>1</v>
      </c>
      <c r="AA74" s="548">
        <f t="shared" si="59"/>
        <v>1</v>
      </c>
      <c r="AB74" s="548">
        <f t="shared" si="60"/>
        <v>1</v>
      </c>
      <c r="AC74" s="548">
        <f t="shared" si="61"/>
        <v>0</v>
      </c>
      <c r="AD74" s="548">
        <f t="shared" si="62"/>
        <v>1</v>
      </c>
      <c r="AE74" s="548">
        <f t="shared" si="63"/>
        <v>0</v>
      </c>
      <c r="AF74" s="548">
        <f t="shared" si="64"/>
        <v>0</v>
      </c>
      <c r="AG74" s="548">
        <f t="shared" si="65"/>
        <v>1</v>
      </c>
      <c r="AH74" s="548">
        <f t="shared" si="66"/>
        <v>1</v>
      </c>
      <c r="AI74" s="548">
        <f t="shared" si="67"/>
        <v>1</v>
      </c>
      <c r="AJ74" s="548">
        <f t="shared" si="68"/>
        <v>0</v>
      </c>
      <c r="AK74" s="548">
        <f t="shared" si="69"/>
        <v>1</v>
      </c>
      <c r="AL74" s="548">
        <f t="shared" si="70"/>
        <v>1</v>
      </c>
      <c r="AM74" s="548">
        <f t="shared" si="71"/>
        <v>0</v>
      </c>
      <c r="AN74" s="450">
        <f t="shared" si="72"/>
        <v>9</v>
      </c>
      <c r="AO74" s="324">
        <f t="shared" si="73"/>
        <v>0</v>
      </c>
      <c r="AP74" s="324">
        <f t="shared" si="74"/>
        <v>0</v>
      </c>
      <c r="AQ74" s="324">
        <f t="shared" si="75"/>
        <v>1</v>
      </c>
      <c r="AR74" s="324">
        <f t="shared" si="76"/>
        <v>1</v>
      </c>
      <c r="AS74" s="324">
        <f t="shared" si="77"/>
        <v>1</v>
      </c>
      <c r="AT74" s="324">
        <f t="shared" si="78"/>
        <v>0</v>
      </c>
      <c r="AU74" s="324">
        <f t="shared" si="79"/>
        <v>1</v>
      </c>
      <c r="AV74" s="324">
        <f t="shared" si="80"/>
        <v>0</v>
      </c>
      <c r="AW74" s="324">
        <f t="shared" si="81"/>
        <v>0</v>
      </c>
      <c r="AX74" s="324">
        <f t="shared" si="82"/>
        <v>1</v>
      </c>
      <c r="AY74" s="324">
        <f t="shared" si="83"/>
        <v>1</v>
      </c>
      <c r="AZ74" s="324">
        <f t="shared" si="84"/>
        <v>1</v>
      </c>
      <c r="BA74" s="324">
        <f t="shared" si="85"/>
        <v>0</v>
      </c>
      <c r="BB74" s="324">
        <f t="shared" si="86"/>
        <v>1</v>
      </c>
      <c r="BC74" s="324">
        <f t="shared" si="87"/>
        <v>1</v>
      </c>
      <c r="BD74" s="324">
        <f t="shared" si="88"/>
        <v>0</v>
      </c>
      <c r="BE74" s="381">
        <f t="shared" si="89"/>
        <v>0</v>
      </c>
      <c r="BF74" s="381">
        <f t="shared" si="90"/>
        <v>0</v>
      </c>
      <c r="BG74" s="381">
        <f t="shared" si="91"/>
        <v>9</v>
      </c>
      <c r="BH74" s="381">
        <f t="shared" si="92"/>
        <v>8</v>
      </c>
      <c r="BI74" s="381">
        <f t="shared" si="93"/>
        <v>9</v>
      </c>
      <c r="BJ74" s="381">
        <f t="shared" si="94"/>
        <v>0</v>
      </c>
      <c r="BK74" s="381">
        <f t="shared" si="95"/>
        <v>8</v>
      </c>
      <c r="BL74" s="381">
        <f t="shared" si="96"/>
        <v>0</v>
      </c>
      <c r="BM74" s="381">
        <f t="shared" si="97"/>
        <v>0</v>
      </c>
      <c r="BN74" s="381">
        <f t="shared" si="98"/>
        <v>3</v>
      </c>
      <c r="BO74" s="381">
        <f t="shared" si="99"/>
        <v>12</v>
      </c>
      <c r="BP74" s="381">
        <f t="shared" si="100"/>
        <v>12</v>
      </c>
      <c r="BQ74" s="381">
        <f t="shared" si="101"/>
        <v>0</v>
      </c>
      <c r="BR74" s="381">
        <f t="shared" si="102"/>
        <v>3</v>
      </c>
      <c r="BS74" s="381">
        <f t="shared" si="103"/>
        <v>3</v>
      </c>
      <c r="BT74" s="381">
        <f t="shared" si="104"/>
        <v>0</v>
      </c>
      <c r="BU74" s="381">
        <f t="shared" si="105"/>
        <v>67</v>
      </c>
    </row>
    <row r="75" spans="1:74" ht="18.75">
      <c r="A75" s="217" t="str">
        <f>Compute1!A75</f>
        <v>12.5.a</v>
      </c>
      <c r="B75" s="217">
        <f>'2_Maturité'!B75</f>
        <v>0</v>
      </c>
      <c r="C75" s="217" t="str">
        <f>'2_Maturité'!G75</f>
        <v>SEXP</v>
      </c>
      <c r="D75" s="207">
        <f>'2_Maturité'!H75</f>
        <v>0</v>
      </c>
      <c r="E75" s="207">
        <f>'2_Maturité'!I75</f>
        <v>0</v>
      </c>
      <c r="F75" s="218" t="str">
        <f>LEFT(E75,1)</f>
        <v>0</v>
      </c>
      <c r="G75" s="204">
        <v>0</v>
      </c>
      <c r="H75" s="204">
        <v>0</v>
      </c>
      <c r="I75" s="204">
        <v>1</v>
      </c>
      <c r="J75" s="204">
        <v>1</v>
      </c>
      <c r="K75" s="204">
        <v>1</v>
      </c>
      <c r="L75" s="204">
        <v>0</v>
      </c>
      <c r="M75" s="204">
        <v>1</v>
      </c>
      <c r="N75" s="204">
        <v>0</v>
      </c>
      <c r="O75" s="204">
        <v>0</v>
      </c>
      <c r="P75" s="204">
        <v>1</v>
      </c>
      <c r="Q75" s="204">
        <v>1</v>
      </c>
      <c r="R75" s="204">
        <v>1</v>
      </c>
      <c r="S75" s="204">
        <v>0</v>
      </c>
      <c r="T75" s="204">
        <v>1</v>
      </c>
      <c r="U75" s="204">
        <v>1</v>
      </c>
      <c r="V75" s="323">
        <v>0</v>
      </c>
      <c r="W75" s="327">
        <f t="shared" si="55"/>
        <v>9</v>
      </c>
      <c r="X75" s="548">
        <f t="shared" si="56"/>
        <v>0</v>
      </c>
      <c r="Y75" s="548">
        <f t="shared" si="57"/>
        <v>0</v>
      </c>
      <c r="Z75" s="548">
        <f t="shared" si="58"/>
        <v>0</v>
      </c>
      <c r="AA75" s="548">
        <f t="shared" si="59"/>
        <v>0</v>
      </c>
      <c r="AB75" s="548">
        <f t="shared" si="60"/>
        <v>0</v>
      </c>
      <c r="AC75" s="548">
        <f t="shared" si="61"/>
        <v>0</v>
      </c>
      <c r="AD75" s="548">
        <f t="shared" si="62"/>
        <v>0</v>
      </c>
      <c r="AE75" s="548">
        <f t="shared" si="63"/>
        <v>0</v>
      </c>
      <c r="AF75" s="548">
        <f t="shared" si="64"/>
        <v>0</v>
      </c>
      <c r="AG75" s="548">
        <f t="shared" si="65"/>
        <v>0</v>
      </c>
      <c r="AH75" s="548">
        <f t="shared" si="66"/>
        <v>0</v>
      </c>
      <c r="AI75" s="548">
        <f t="shared" si="67"/>
        <v>0</v>
      </c>
      <c r="AJ75" s="548">
        <f t="shared" si="68"/>
        <v>0</v>
      </c>
      <c r="AK75" s="548">
        <f t="shared" si="69"/>
        <v>0</v>
      </c>
      <c r="AL75" s="548">
        <f t="shared" si="70"/>
        <v>0</v>
      </c>
      <c r="AM75" s="548">
        <f t="shared" si="71"/>
        <v>0</v>
      </c>
      <c r="AN75" s="450">
        <f t="shared" si="72"/>
        <v>0</v>
      </c>
      <c r="AO75" s="324">
        <f t="shared" si="73"/>
        <v>0</v>
      </c>
      <c r="AP75" s="324">
        <f t="shared" si="74"/>
        <v>0</v>
      </c>
      <c r="AQ75" s="324">
        <f t="shared" si="75"/>
        <v>0</v>
      </c>
      <c r="AR75" s="324">
        <f t="shared" si="76"/>
        <v>0</v>
      </c>
      <c r="AS75" s="324">
        <f t="shared" si="77"/>
        <v>0</v>
      </c>
      <c r="AT75" s="324">
        <f t="shared" si="78"/>
        <v>0</v>
      </c>
      <c r="AU75" s="324">
        <f t="shared" si="79"/>
        <v>0</v>
      </c>
      <c r="AV75" s="324">
        <f t="shared" si="80"/>
        <v>0</v>
      </c>
      <c r="AW75" s="324">
        <f t="shared" si="81"/>
        <v>0</v>
      </c>
      <c r="AX75" s="324">
        <f t="shared" si="82"/>
        <v>0</v>
      </c>
      <c r="AY75" s="324">
        <f t="shared" si="83"/>
        <v>0</v>
      </c>
      <c r="AZ75" s="324">
        <f t="shared" si="84"/>
        <v>0</v>
      </c>
      <c r="BA75" s="324">
        <f t="shared" si="85"/>
        <v>0</v>
      </c>
      <c r="BB75" s="324">
        <f t="shared" si="86"/>
        <v>0</v>
      </c>
      <c r="BC75" s="324">
        <f t="shared" si="87"/>
        <v>0</v>
      </c>
      <c r="BD75" s="324">
        <f t="shared" si="88"/>
        <v>0</v>
      </c>
      <c r="BE75" s="381">
        <f t="shared" si="89"/>
        <v>0</v>
      </c>
      <c r="BF75" s="381">
        <f t="shared" si="90"/>
        <v>0</v>
      </c>
      <c r="BG75" s="381">
        <f t="shared" si="91"/>
        <v>0</v>
      </c>
      <c r="BH75" s="381">
        <f t="shared" si="92"/>
        <v>0</v>
      </c>
      <c r="BI75" s="381">
        <f t="shared" si="93"/>
        <v>0</v>
      </c>
      <c r="BJ75" s="381">
        <f t="shared" si="94"/>
        <v>0</v>
      </c>
      <c r="BK75" s="381">
        <f t="shared" si="95"/>
        <v>0</v>
      </c>
      <c r="BL75" s="381">
        <f t="shared" si="96"/>
        <v>0</v>
      </c>
      <c r="BM75" s="381">
        <f t="shared" si="97"/>
        <v>0</v>
      </c>
      <c r="BN75" s="381">
        <f t="shared" si="98"/>
        <v>0</v>
      </c>
      <c r="BO75" s="381">
        <f t="shared" si="99"/>
        <v>0</v>
      </c>
      <c r="BP75" s="381">
        <f t="shared" si="100"/>
        <v>0</v>
      </c>
      <c r="BQ75" s="381">
        <f t="shared" si="101"/>
        <v>0</v>
      </c>
      <c r="BR75" s="381">
        <f t="shared" si="102"/>
        <v>0</v>
      </c>
      <c r="BS75" s="381">
        <f t="shared" si="103"/>
        <v>0</v>
      </c>
      <c r="BT75" s="381">
        <f t="shared" si="104"/>
        <v>0</v>
      </c>
      <c r="BU75" s="381">
        <f t="shared" si="105"/>
        <v>0</v>
      </c>
      <c r="BV75" s="266"/>
    </row>
    <row r="76" spans="1:74" ht="18.75">
      <c r="A76" s="217" t="str">
        <f>Compute1!A76</f>
        <v>12.5.b</v>
      </c>
      <c r="B76" s="217">
        <f>'2_Maturité'!B76</f>
        <v>0</v>
      </c>
      <c r="C76" s="217" t="str">
        <f>'2_Maturité'!G76</f>
        <v>SEXP</v>
      </c>
      <c r="D76" s="207">
        <f>'2_Maturité'!H76</f>
        <v>0</v>
      </c>
      <c r="E76" s="207">
        <f>'2_Maturité'!I76</f>
        <v>0</v>
      </c>
      <c r="F76" s="218" t="str">
        <f>LEFT(E76,1)</f>
        <v>0</v>
      </c>
      <c r="G76" s="204">
        <v>0</v>
      </c>
      <c r="H76" s="204">
        <v>0</v>
      </c>
      <c r="I76" s="204">
        <v>0</v>
      </c>
      <c r="J76" s="204">
        <v>0</v>
      </c>
      <c r="K76" s="204">
        <v>0</v>
      </c>
      <c r="L76" s="204">
        <v>0</v>
      </c>
      <c r="M76" s="204">
        <v>0</v>
      </c>
      <c r="N76" s="204">
        <v>0</v>
      </c>
      <c r="O76" s="204">
        <v>0</v>
      </c>
      <c r="P76" s="204">
        <v>0</v>
      </c>
      <c r="Q76" s="204">
        <v>0</v>
      </c>
      <c r="R76" s="204">
        <v>0</v>
      </c>
      <c r="S76" s="204">
        <v>0</v>
      </c>
      <c r="T76" s="204">
        <v>0</v>
      </c>
      <c r="U76" s="204">
        <v>0</v>
      </c>
      <c r="V76" s="323">
        <v>0</v>
      </c>
      <c r="W76" s="327">
        <f t="shared" si="55"/>
        <v>0</v>
      </c>
      <c r="X76" s="548">
        <f t="shared" si="56"/>
        <v>0</v>
      </c>
      <c r="Y76" s="548">
        <f t="shared" si="57"/>
        <v>0</v>
      </c>
      <c r="Z76" s="548">
        <f t="shared" si="58"/>
        <v>0</v>
      </c>
      <c r="AA76" s="548">
        <f t="shared" si="59"/>
        <v>0</v>
      </c>
      <c r="AB76" s="548">
        <f t="shared" si="60"/>
        <v>0</v>
      </c>
      <c r="AC76" s="548">
        <f t="shared" si="61"/>
        <v>0</v>
      </c>
      <c r="AD76" s="548">
        <f t="shared" si="62"/>
        <v>0</v>
      </c>
      <c r="AE76" s="548">
        <f t="shared" si="63"/>
        <v>0</v>
      </c>
      <c r="AF76" s="548">
        <f t="shared" si="64"/>
        <v>0</v>
      </c>
      <c r="AG76" s="548">
        <f t="shared" si="65"/>
        <v>0</v>
      </c>
      <c r="AH76" s="548">
        <f t="shared" si="66"/>
        <v>0</v>
      </c>
      <c r="AI76" s="548">
        <f t="shared" si="67"/>
        <v>0</v>
      </c>
      <c r="AJ76" s="548">
        <f t="shared" si="68"/>
        <v>0</v>
      </c>
      <c r="AK76" s="548">
        <f t="shared" si="69"/>
        <v>0</v>
      </c>
      <c r="AL76" s="548">
        <f t="shared" si="70"/>
        <v>0</v>
      </c>
      <c r="AM76" s="548">
        <f t="shared" si="71"/>
        <v>0</v>
      </c>
      <c r="AN76" s="450">
        <f t="shared" si="72"/>
        <v>0</v>
      </c>
      <c r="AO76" s="324">
        <f t="shared" si="73"/>
        <v>0</v>
      </c>
      <c r="AP76" s="324">
        <f t="shared" si="74"/>
        <v>0</v>
      </c>
      <c r="AQ76" s="324">
        <f t="shared" si="75"/>
        <v>0</v>
      </c>
      <c r="AR76" s="324">
        <f t="shared" si="76"/>
        <v>0</v>
      </c>
      <c r="AS76" s="324">
        <f t="shared" si="77"/>
        <v>0</v>
      </c>
      <c r="AT76" s="324">
        <f t="shared" si="78"/>
        <v>0</v>
      </c>
      <c r="AU76" s="324">
        <f t="shared" si="79"/>
        <v>0</v>
      </c>
      <c r="AV76" s="324">
        <f t="shared" si="80"/>
        <v>0</v>
      </c>
      <c r="AW76" s="324">
        <f t="shared" si="81"/>
        <v>0</v>
      </c>
      <c r="AX76" s="324">
        <f t="shared" si="82"/>
        <v>0</v>
      </c>
      <c r="AY76" s="324">
        <f t="shared" si="83"/>
        <v>0</v>
      </c>
      <c r="AZ76" s="324">
        <f t="shared" si="84"/>
        <v>0</v>
      </c>
      <c r="BA76" s="324">
        <f t="shared" si="85"/>
        <v>0</v>
      </c>
      <c r="BB76" s="324">
        <f t="shared" si="86"/>
        <v>0</v>
      </c>
      <c r="BC76" s="324">
        <f t="shared" si="87"/>
        <v>0</v>
      </c>
      <c r="BD76" s="324">
        <f t="shared" si="88"/>
        <v>0</v>
      </c>
      <c r="BE76" s="381">
        <f t="shared" si="89"/>
        <v>0</v>
      </c>
      <c r="BF76" s="381">
        <f t="shared" si="90"/>
        <v>0</v>
      </c>
      <c r="BG76" s="381">
        <f t="shared" si="91"/>
        <v>0</v>
      </c>
      <c r="BH76" s="381">
        <f t="shared" si="92"/>
        <v>0</v>
      </c>
      <c r="BI76" s="381">
        <f t="shared" si="93"/>
        <v>0</v>
      </c>
      <c r="BJ76" s="381">
        <f t="shared" si="94"/>
        <v>0</v>
      </c>
      <c r="BK76" s="381">
        <f t="shared" si="95"/>
        <v>0</v>
      </c>
      <c r="BL76" s="381">
        <f t="shared" si="96"/>
        <v>0</v>
      </c>
      <c r="BM76" s="381">
        <f t="shared" si="97"/>
        <v>0</v>
      </c>
      <c r="BN76" s="381">
        <f t="shared" si="98"/>
        <v>0</v>
      </c>
      <c r="BO76" s="381">
        <f t="shared" si="99"/>
        <v>0</v>
      </c>
      <c r="BP76" s="381">
        <f t="shared" si="100"/>
        <v>0</v>
      </c>
      <c r="BQ76" s="381">
        <f t="shared" si="101"/>
        <v>0</v>
      </c>
      <c r="BR76" s="381">
        <f t="shared" si="102"/>
        <v>0</v>
      </c>
      <c r="BS76" s="381">
        <f t="shared" si="103"/>
        <v>0</v>
      </c>
      <c r="BT76" s="381">
        <f t="shared" si="104"/>
        <v>0</v>
      </c>
      <c r="BU76" s="381">
        <f t="shared" si="105"/>
        <v>0</v>
      </c>
    </row>
    <row r="77" spans="1:74" ht="18.75">
      <c r="A77" s="217" t="str">
        <f>Compute1!A77</f>
        <v>12.6</v>
      </c>
      <c r="B77" s="217" t="str">
        <f>'2_Maturité'!B77</f>
        <v>Journalisation et surveillance</v>
      </c>
      <c r="C77" s="217" t="str">
        <f>'2_Maturité'!G77</f>
        <v>SEXP</v>
      </c>
      <c r="D77" s="207">
        <f>'2_Maturité'!H77</f>
        <v>1</v>
      </c>
      <c r="E77" s="207" t="str">
        <f>'2_Maturité'!I77</f>
        <v>1: Initial</v>
      </c>
      <c r="F77" s="710">
        <f>(LEFT(E77,1)+1)</f>
        <v>2</v>
      </c>
      <c r="G77" s="204">
        <v>1</v>
      </c>
      <c r="H77" s="204">
        <v>1</v>
      </c>
      <c r="I77" s="204">
        <v>1</v>
      </c>
      <c r="J77" s="204">
        <v>1</v>
      </c>
      <c r="K77" s="204">
        <v>1</v>
      </c>
      <c r="L77" s="204">
        <v>1</v>
      </c>
      <c r="M77" s="204">
        <v>0</v>
      </c>
      <c r="N77" s="204">
        <v>0</v>
      </c>
      <c r="O77" s="204">
        <v>0</v>
      </c>
      <c r="P77" s="204">
        <v>0</v>
      </c>
      <c r="Q77" s="204">
        <v>1</v>
      </c>
      <c r="R77" s="204">
        <v>1</v>
      </c>
      <c r="S77" s="204">
        <v>0</v>
      </c>
      <c r="T77" s="204">
        <v>1</v>
      </c>
      <c r="U77" s="204">
        <v>0</v>
      </c>
      <c r="V77" s="323">
        <v>1</v>
      </c>
      <c r="W77" s="327">
        <f t="shared" si="55"/>
        <v>10</v>
      </c>
      <c r="X77" s="548">
        <f t="shared" si="56"/>
        <v>1</v>
      </c>
      <c r="Y77" s="548">
        <f t="shared" si="57"/>
        <v>1</v>
      </c>
      <c r="Z77" s="548">
        <f t="shared" si="58"/>
        <v>1</v>
      </c>
      <c r="AA77" s="548">
        <f t="shared" si="59"/>
        <v>1</v>
      </c>
      <c r="AB77" s="548">
        <f t="shared" si="60"/>
        <v>1</v>
      </c>
      <c r="AC77" s="548">
        <f t="shared" si="61"/>
        <v>1</v>
      </c>
      <c r="AD77" s="548">
        <f t="shared" si="62"/>
        <v>0</v>
      </c>
      <c r="AE77" s="548">
        <f t="shared" si="63"/>
        <v>0</v>
      </c>
      <c r="AF77" s="548">
        <f t="shared" si="64"/>
        <v>0</v>
      </c>
      <c r="AG77" s="548">
        <f t="shared" si="65"/>
        <v>0</v>
      </c>
      <c r="AH77" s="548">
        <f t="shared" si="66"/>
        <v>1</v>
      </c>
      <c r="AI77" s="548">
        <f t="shared" si="67"/>
        <v>1</v>
      </c>
      <c r="AJ77" s="548">
        <f t="shared" si="68"/>
        <v>0</v>
      </c>
      <c r="AK77" s="548">
        <f t="shared" si="69"/>
        <v>1</v>
      </c>
      <c r="AL77" s="548">
        <f t="shared" si="70"/>
        <v>0</v>
      </c>
      <c r="AM77" s="548">
        <f t="shared" si="71"/>
        <v>1</v>
      </c>
      <c r="AN77" s="450">
        <f t="shared" si="72"/>
        <v>10</v>
      </c>
      <c r="AO77" s="324">
        <f t="shared" si="73"/>
        <v>2</v>
      </c>
      <c r="AP77" s="324">
        <f t="shared" si="74"/>
        <v>2</v>
      </c>
      <c r="AQ77" s="324">
        <f t="shared" si="75"/>
        <v>2</v>
      </c>
      <c r="AR77" s="324">
        <f t="shared" si="76"/>
        <v>2</v>
      </c>
      <c r="AS77" s="324">
        <f t="shared" si="77"/>
        <v>2</v>
      </c>
      <c r="AT77" s="324">
        <f t="shared" si="78"/>
        <v>2</v>
      </c>
      <c r="AU77" s="324">
        <f t="shared" si="79"/>
        <v>0</v>
      </c>
      <c r="AV77" s="324">
        <f t="shared" si="80"/>
        <v>0</v>
      </c>
      <c r="AW77" s="324">
        <f t="shared" si="81"/>
        <v>0</v>
      </c>
      <c r="AX77" s="324">
        <f t="shared" si="82"/>
        <v>0</v>
      </c>
      <c r="AY77" s="324">
        <f t="shared" si="83"/>
        <v>2</v>
      </c>
      <c r="AZ77" s="324">
        <f t="shared" si="84"/>
        <v>2</v>
      </c>
      <c r="BA77" s="324">
        <f t="shared" si="85"/>
        <v>0</v>
      </c>
      <c r="BB77" s="324">
        <f t="shared" si="86"/>
        <v>2</v>
      </c>
      <c r="BC77" s="324">
        <f t="shared" si="87"/>
        <v>0</v>
      </c>
      <c r="BD77" s="324">
        <f t="shared" si="88"/>
        <v>2</v>
      </c>
      <c r="BE77" s="381">
        <f t="shared" si="89"/>
        <v>4</v>
      </c>
      <c r="BF77" s="381">
        <f t="shared" si="90"/>
        <v>6</v>
      </c>
      <c r="BG77" s="381">
        <f t="shared" si="91"/>
        <v>4.5</v>
      </c>
      <c r="BH77" s="381">
        <f t="shared" si="92"/>
        <v>4</v>
      </c>
      <c r="BI77" s="381">
        <f t="shared" si="93"/>
        <v>4.5</v>
      </c>
      <c r="BJ77" s="381">
        <f t="shared" si="94"/>
        <v>1.5</v>
      </c>
      <c r="BK77" s="381">
        <f t="shared" si="95"/>
        <v>0</v>
      </c>
      <c r="BL77" s="381">
        <f t="shared" si="96"/>
        <v>0</v>
      </c>
      <c r="BM77" s="381">
        <f t="shared" si="97"/>
        <v>0</v>
      </c>
      <c r="BN77" s="381">
        <f t="shared" si="98"/>
        <v>0</v>
      </c>
      <c r="BO77" s="381">
        <f t="shared" si="99"/>
        <v>6</v>
      </c>
      <c r="BP77" s="381">
        <f t="shared" si="100"/>
        <v>6</v>
      </c>
      <c r="BQ77" s="381">
        <f t="shared" si="101"/>
        <v>0</v>
      </c>
      <c r="BR77" s="381">
        <f t="shared" si="102"/>
        <v>1.5</v>
      </c>
      <c r="BS77" s="381">
        <f t="shared" si="103"/>
        <v>0</v>
      </c>
      <c r="BT77" s="381">
        <f t="shared" si="104"/>
        <v>6</v>
      </c>
      <c r="BU77" s="381">
        <f t="shared" si="105"/>
        <v>42.5</v>
      </c>
    </row>
    <row r="78" spans="1:74" ht="18.75">
      <c r="A78" s="217" t="str">
        <f>Compute1!A78</f>
        <v>12.6.a</v>
      </c>
      <c r="B78" s="217">
        <f>'2_Maturité'!B78</f>
        <v>0</v>
      </c>
      <c r="C78" s="217" t="str">
        <f>'2_Maturité'!G78</f>
        <v>SEXP</v>
      </c>
      <c r="D78" s="207">
        <f>'2_Maturité'!H78</f>
        <v>0</v>
      </c>
      <c r="E78" s="207">
        <f>'2_Maturité'!I78</f>
        <v>0</v>
      </c>
      <c r="F78" s="218" t="str">
        <f>LEFT(E78,1)</f>
        <v>0</v>
      </c>
      <c r="G78" s="204">
        <v>0</v>
      </c>
      <c r="H78" s="204">
        <v>0</v>
      </c>
      <c r="I78" s="204">
        <v>0</v>
      </c>
      <c r="J78" s="204">
        <v>0</v>
      </c>
      <c r="K78" s="204">
        <v>0</v>
      </c>
      <c r="L78" s="204">
        <v>0</v>
      </c>
      <c r="M78" s="204">
        <v>0</v>
      </c>
      <c r="N78" s="204">
        <v>0</v>
      </c>
      <c r="O78" s="204">
        <v>0</v>
      </c>
      <c r="P78" s="204">
        <v>0</v>
      </c>
      <c r="Q78" s="204">
        <v>0</v>
      </c>
      <c r="R78" s="204">
        <v>0</v>
      </c>
      <c r="S78" s="204">
        <v>0</v>
      </c>
      <c r="T78" s="204">
        <v>0</v>
      </c>
      <c r="U78" s="204">
        <v>0</v>
      </c>
      <c r="V78" s="323">
        <v>0</v>
      </c>
      <c r="W78" s="327">
        <f t="shared" si="55"/>
        <v>0</v>
      </c>
      <c r="X78" s="548">
        <f t="shared" si="56"/>
        <v>0</v>
      </c>
      <c r="Y78" s="548">
        <f t="shared" si="57"/>
        <v>0</v>
      </c>
      <c r="Z78" s="548">
        <f t="shared" si="58"/>
        <v>0</v>
      </c>
      <c r="AA78" s="548">
        <f t="shared" si="59"/>
        <v>0</v>
      </c>
      <c r="AB78" s="548">
        <f t="shared" si="60"/>
        <v>0</v>
      </c>
      <c r="AC78" s="548">
        <f t="shared" si="61"/>
        <v>0</v>
      </c>
      <c r="AD78" s="548">
        <f t="shared" si="62"/>
        <v>0</v>
      </c>
      <c r="AE78" s="548">
        <f t="shared" si="63"/>
        <v>0</v>
      </c>
      <c r="AF78" s="548">
        <f t="shared" si="64"/>
        <v>0</v>
      </c>
      <c r="AG78" s="548">
        <f t="shared" si="65"/>
        <v>0</v>
      </c>
      <c r="AH78" s="548">
        <f t="shared" si="66"/>
        <v>0</v>
      </c>
      <c r="AI78" s="548">
        <f t="shared" si="67"/>
        <v>0</v>
      </c>
      <c r="AJ78" s="548">
        <f t="shared" si="68"/>
        <v>0</v>
      </c>
      <c r="AK78" s="548">
        <f t="shared" si="69"/>
        <v>0</v>
      </c>
      <c r="AL78" s="548">
        <f t="shared" si="70"/>
        <v>0</v>
      </c>
      <c r="AM78" s="548">
        <f t="shared" si="71"/>
        <v>0</v>
      </c>
      <c r="AN78" s="450">
        <f t="shared" si="72"/>
        <v>0</v>
      </c>
      <c r="AO78" s="324">
        <f t="shared" si="73"/>
        <v>0</v>
      </c>
      <c r="AP78" s="324">
        <f t="shared" si="74"/>
        <v>0</v>
      </c>
      <c r="AQ78" s="324">
        <f t="shared" si="75"/>
        <v>0</v>
      </c>
      <c r="AR78" s="324">
        <f t="shared" si="76"/>
        <v>0</v>
      </c>
      <c r="AS78" s="324">
        <f t="shared" si="77"/>
        <v>0</v>
      </c>
      <c r="AT78" s="324">
        <f t="shared" si="78"/>
        <v>0</v>
      </c>
      <c r="AU78" s="324">
        <f t="shared" si="79"/>
        <v>0</v>
      </c>
      <c r="AV78" s="324">
        <f t="shared" si="80"/>
        <v>0</v>
      </c>
      <c r="AW78" s="324">
        <f t="shared" si="81"/>
        <v>0</v>
      </c>
      <c r="AX78" s="324">
        <f t="shared" si="82"/>
        <v>0</v>
      </c>
      <c r="AY78" s="324">
        <f t="shared" si="83"/>
        <v>0</v>
      </c>
      <c r="AZ78" s="324">
        <f t="shared" si="84"/>
        <v>0</v>
      </c>
      <c r="BA78" s="324">
        <f t="shared" si="85"/>
        <v>0</v>
      </c>
      <c r="BB78" s="324">
        <f t="shared" si="86"/>
        <v>0</v>
      </c>
      <c r="BC78" s="324">
        <f t="shared" si="87"/>
        <v>0</v>
      </c>
      <c r="BD78" s="324">
        <f t="shared" si="88"/>
        <v>0</v>
      </c>
      <c r="BE78" s="381">
        <f t="shared" si="89"/>
        <v>0</v>
      </c>
      <c r="BF78" s="381">
        <f t="shared" si="90"/>
        <v>0</v>
      </c>
      <c r="BG78" s="381">
        <f t="shared" si="91"/>
        <v>0</v>
      </c>
      <c r="BH78" s="381">
        <f t="shared" si="92"/>
        <v>0</v>
      </c>
      <c r="BI78" s="381">
        <f t="shared" si="93"/>
        <v>0</v>
      </c>
      <c r="BJ78" s="381">
        <f t="shared" si="94"/>
        <v>0</v>
      </c>
      <c r="BK78" s="381">
        <f t="shared" si="95"/>
        <v>0</v>
      </c>
      <c r="BL78" s="381">
        <f t="shared" si="96"/>
        <v>0</v>
      </c>
      <c r="BM78" s="381">
        <f t="shared" si="97"/>
        <v>0</v>
      </c>
      <c r="BN78" s="381">
        <f t="shared" si="98"/>
        <v>0</v>
      </c>
      <c r="BO78" s="381">
        <f t="shared" si="99"/>
        <v>0</v>
      </c>
      <c r="BP78" s="381">
        <f t="shared" si="100"/>
        <v>0</v>
      </c>
      <c r="BQ78" s="381">
        <f t="shared" si="101"/>
        <v>0</v>
      </c>
      <c r="BR78" s="381">
        <f t="shared" si="102"/>
        <v>0</v>
      </c>
      <c r="BS78" s="381">
        <f t="shared" si="103"/>
        <v>0</v>
      </c>
      <c r="BT78" s="381">
        <f t="shared" si="104"/>
        <v>0</v>
      </c>
      <c r="BU78" s="381">
        <f t="shared" si="105"/>
        <v>0</v>
      </c>
    </row>
    <row r="79" spans="1:74" ht="18.75">
      <c r="A79" s="217" t="str">
        <f>Compute1!A79</f>
        <v>12.6.b</v>
      </c>
      <c r="B79" s="217">
        <f>'2_Maturité'!B79</f>
        <v>0</v>
      </c>
      <c r="C79" s="217" t="str">
        <f>'2_Maturité'!G79</f>
        <v>SEXP</v>
      </c>
      <c r="D79" s="207">
        <f>'2_Maturité'!H79</f>
        <v>0</v>
      </c>
      <c r="E79" s="207">
        <f>'2_Maturité'!I79</f>
        <v>0</v>
      </c>
      <c r="F79" s="218" t="str">
        <f>LEFT(E79,1)</f>
        <v>0</v>
      </c>
      <c r="G79" s="204">
        <v>0</v>
      </c>
      <c r="H79" s="204">
        <v>0</v>
      </c>
      <c r="I79" s="204">
        <v>1</v>
      </c>
      <c r="J79" s="204">
        <v>1</v>
      </c>
      <c r="K79" s="204">
        <v>1</v>
      </c>
      <c r="L79" s="204">
        <v>0</v>
      </c>
      <c r="M79" s="204">
        <v>0</v>
      </c>
      <c r="N79" s="204">
        <v>0</v>
      </c>
      <c r="O79" s="204">
        <v>0</v>
      </c>
      <c r="P79" s="204">
        <v>0</v>
      </c>
      <c r="Q79" s="204">
        <v>0</v>
      </c>
      <c r="R79" s="204">
        <v>0</v>
      </c>
      <c r="S79" s="204">
        <v>0</v>
      </c>
      <c r="T79" s="204">
        <v>0</v>
      </c>
      <c r="U79" s="204">
        <v>0</v>
      </c>
      <c r="V79" s="323">
        <v>1</v>
      </c>
      <c r="W79" s="327">
        <f t="shared" si="55"/>
        <v>4</v>
      </c>
      <c r="X79" s="548">
        <f t="shared" si="56"/>
        <v>0</v>
      </c>
      <c r="Y79" s="548">
        <f t="shared" si="57"/>
        <v>0</v>
      </c>
      <c r="Z79" s="548">
        <f t="shared" si="58"/>
        <v>0</v>
      </c>
      <c r="AA79" s="548">
        <f t="shared" si="59"/>
        <v>0</v>
      </c>
      <c r="AB79" s="548">
        <f t="shared" si="60"/>
        <v>0</v>
      </c>
      <c r="AC79" s="548">
        <f t="shared" si="61"/>
        <v>0</v>
      </c>
      <c r="AD79" s="548">
        <f t="shared" si="62"/>
        <v>0</v>
      </c>
      <c r="AE79" s="548">
        <f t="shared" si="63"/>
        <v>0</v>
      </c>
      <c r="AF79" s="548">
        <f t="shared" si="64"/>
        <v>0</v>
      </c>
      <c r="AG79" s="548">
        <f t="shared" si="65"/>
        <v>0</v>
      </c>
      <c r="AH79" s="548">
        <f t="shared" si="66"/>
        <v>0</v>
      </c>
      <c r="AI79" s="548">
        <f t="shared" si="67"/>
        <v>0</v>
      </c>
      <c r="AJ79" s="548">
        <f t="shared" si="68"/>
        <v>0</v>
      </c>
      <c r="AK79" s="548">
        <f t="shared" si="69"/>
        <v>0</v>
      </c>
      <c r="AL79" s="548">
        <f t="shared" si="70"/>
        <v>0</v>
      </c>
      <c r="AM79" s="548">
        <f t="shared" si="71"/>
        <v>0</v>
      </c>
      <c r="AN79" s="450">
        <f t="shared" si="72"/>
        <v>0</v>
      </c>
      <c r="AO79" s="324">
        <f t="shared" si="73"/>
        <v>0</v>
      </c>
      <c r="AP79" s="324">
        <f t="shared" si="74"/>
        <v>0</v>
      </c>
      <c r="AQ79" s="324">
        <f t="shared" si="75"/>
        <v>0</v>
      </c>
      <c r="AR79" s="324">
        <f t="shared" si="76"/>
        <v>0</v>
      </c>
      <c r="AS79" s="324">
        <f t="shared" si="77"/>
        <v>0</v>
      </c>
      <c r="AT79" s="324">
        <f t="shared" si="78"/>
        <v>0</v>
      </c>
      <c r="AU79" s="324">
        <f t="shared" si="79"/>
        <v>0</v>
      </c>
      <c r="AV79" s="324">
        <f t="shared" si="80"/>
        <v>0</v>
      </c>
      <c r="AW79" s="324">
        <f t="shared" si="81"/>
        <v>0</v>
      </c>
      <c r="AX79" s="324">
        <f t="shared" si="82"/>
        <v>0</v>
      </c>
      <c r="AY79" s="324">
        <f t="shared" si="83"/>
        <v>0</v>
      </c>
      <c r="AZ79" s="324">
        <f t="shared" si="84"/>
        <v>0</v>
      </c>
      <c r="BA79" s="324">
        <f t="shared" si="85"/>
        <v>0</v>
      </c>
      <c r="BB79" s="324">
        <f t="shared" si="86"/>
        <v>0</v>
      </c>
      <c r="BC79" s="324">
        <f t="shared" si="87"/>
        <v>0</v>
      </c>
      <c r="BD79" s="324">
        <f t="shared" si="88"/>
        <v>0</v>
      </c>
      <c r="BE79" s="381">
        <f t="shared" si="89"/>
        <v>0</v>
      </c>
      <c r="BF79" s="381">
        <f t="shared" si="90"/>
        <v>0</v>
      </c>
      <c r="BG79" s="381">
        <f t="shared" si="91"/>
        <v>0</v>
      </c>
      <c r="BH79" s="381">
        <f t="shared" si="92"/>
        <v>0</v>
      </c>
      <c r="BI79" s="381">
        <f t="shared" si="93"/>
        <v>0</v>
      </c>
      <c r="BJ79" s="381">
        <f t="shared" si="94"/>
        <v>0</v>
      </c>
      <c r="BK79" s="381">
        <f t="shared" si="95"/>
        <v>0</v>
      </c>
      <c r="BL79" s="381">
        <f t="shared" si="96"/>
        <v>0</v>
      </c>
      <c r="BM79" s="381">
        <f t="shared" si="97"/>
        <v>0</v>
      </c>
      <c r="BN79" s="381">
        <f t="shared" si="98"/>
        <v>0</v>
      </c>
      <c r="BO79" s="381">
        <f t="shared" si="99"/>
        <v>0</v>
      </c>
      <c r="BP79" s="381">
        <f t="shared" si="100"/>
        <v>0</v>
      </c>
      <c r="BQ79" s="381">
        <f t="shared" si="101"/>
        <v>0</v>
      </c>
      <c r="BR79" s="381">
        <f t="shared" si="102"/>
        <v>0</v>
      </c>
      <c r="BS79" s="381">
        <f t="shared" si="103"/>
        <v>0</v>
      </c>
      <c r="BT79" s="381">
        <f t="shared" si="104"/>
        <v>0</v>
      </c>
      <c r="BU79" s="381">
        <f t="shared" si="105"/>
        <v>0</v>
      </c>
    </row>
    <row r="80" spans="1:74" ht="18.75">
      <c r="A80" s="217" t="str">
        <f>Compute1!A80</f>
        <v>12.6.c</v>
      </c>
      <c r="B80" s="217">
        <f>'2_Maturité'!B80</f>
        <v>0</v>
      </c>
      <c r="C80" s="217" t="str">
        <f>'2_Maturité'!G80</f>
        <v>SEXP</v>
      </c>
      <c r="D80" s="207">
        <f>'2_Maturité'!H80</f>
        <v>0</v>
      </c>
      <c r="E80" s="207">
        <f>'2_Maturité'!I80</f>
        <v>0</v>
      </c>
      <c r="F80" s="218" t="str">
        <f>LEFT(E80,1)</f>
        <v>0</v>
      </c>
      <c r="G80" s="204">
        <v>0</v>
      </c>
      <c r="H80" s="204">
        <v>0</v>
      </c>
      <c r="I80" s="204">
        <v>0</v>
      </c>
      <c r="J80" s="204">
        <v>0</v>
      </c>
      <c r="K80" s="204">
        <v>0</v>
      </c>
      <c r="L80" s="204">
        <v>0</v>
      </c>
      <c r="M80" s="204">
        <v>0</v>
      </c>
      <c r="N80" s="204">
        <v>0</v>
      </c>
      <c r="O80" s="204">
        <v>0</v>
      </c>
      <c r="P80" s="204">
        <v>0</v>
      </c>
      <c r="Q80" s="204">
        <v>0</v>
      </c>
      <c r="R80" s="204">
        <v>0</v>
      </c>
      <c r="S80" s="204">
        <v>0</v>
      </c>
      <c r="T80" s="204">
        <v>0</v>
      </c>
      <c r="U80" s="204">
        <v>0</v>
      </c>
      <c r="V80" s="323">
        <v>0</v>
      </c>
      <c r="W80" s="327">
        <f t="shared" si="55"/>
        <v>0</v>
      </c>
      <c r="X80" s="548">
        <f t="shared" si="56"/>
        <v>0</v>
      </c>
      <c r="Y80" s="548">
        <f t="shared" si="57"/>
        <v>0</v>
      </c>
      <c r="Z80" s="548">
        <f t="shared" si="58"/>
        <v>0</v>
      </c>
      <c r="AA80" s="548">
        <f t="shared" si="59"/>
        <v>0</v>
      </c>
      <c r="AB80" s="548">
        <f t="shared" si="60"/>
        <v>0</v>
      </c>
      <c r="AC80" s="548">
        <f t="shared" si="61"/>
        <v>0</v>
      </c>
      <c r="AD80" s="548">
        <f t="shared" si="62"/>
        <v>0</v>
      </c>
      <c r="AE80" s="548">
        <f t="shared" si="63"/>
        <v>0</v>
      </c>
      <c r="AF80" s="548">
        <f t="shared" si="64"/>
        <v>0</v>
      </c>
      <c r="AG80" s="548">
        <f t="shared" si="65"/>
        <v>0</v>
      </c>
      <c r="AH80" s="548">
        <f t="shared" si="66"/>
        <v>0</v>
      </c>
      <c r="AI80" s="548">
        <f t="shared" si="67"/>
        <v>0</v>
      </c>
      <c r="AJ80" s="548">
        <f t="shared" si="68"/>
        <v>0</v>
      </c>
      <c r="AK80" s="548">
        <f t="shared" si="69"/>
        <v>0</v>
      </c>
      <c r="AL80" s="548">
        <f t="shared" si="70"/>
        <v>0</v>
      </c>
      <c r="AM80" s="548">
        <f t="shared" si="71"/>
        <v>0</v>
      </c>
      <c r="AN80" s="450">
        <f t="shared" si="72"/>
        <v>0</v>
      </c>
      <c r="AO80" s="324">
        <f t="shared" si="73"/>
        <v>0</v>
      </c>
      <c r="AP80" s="324">
        <f t="shared" si="74"/>
        <v>0</v>
      </c>
      <c r="AQ80" s="324">
        <f t="shared" si="75"/>
        <v>0</v>
      </c>
      <c r="AR80" s="324">
        <f t="shared" si="76"/>
        <v>0</v>
      </c>
      <c r="AS80" s="324">
        <f t="shared" si="77"/>
        <v>0</v>
      </c>
      <c r="AT80" s="324">
        <f t="shared" si="78"/>
        <v>0</v>
      </c>
      <c r="AU80" s="324">
        <f t="shared" si="79"/>
        <v>0</v>
      </c>
      <c r="AV80" s="324">
        <f t="shared" si="80"/>
        <v>0</v>
      </c>
      <c r="AW80" s="324">
        <f t="shared" si="81"/>
        <v>0</v>
      </c>
      <c r="AX80" s="324">
        <f t="shared" si="82"/>
        <v>0</v>
      </c>
      <c r="AY80" s="324">
        <f t="shared" si="83"/>
        <v>0</v>
      </c>
      <c r="AZ80" s="324">
        <f t="shared" si="84"/>
        <v>0</v>
      </c>
      <c r="BA80" s="324">
        <f t="shared" si="85"/>
        <v>0</v>
      </c>
      <c r="BB80" s="324">
        <f t="shared" si="86"/>
        <v>0</v>
      </c>
      <c r="BC80" s="324">
        <f t="shared" si="87"/>
        <v>0</v>
      </c>
      <c r="BD80" s="324">
        <f t="shared" si="88"/>
        <v>0</v>
      </c>
      <c r="BE80" s="381">
        <f t="shared" si="89"/>
        <v>0</v>
      </c>
      <c r="BF80" s="381">
        <f t="shared" si="90"/>
        <v>0</v>
      </c>
      <c r="BG80" s="381">
        <f t="shared" si="91"/>
        <v>0</v>
      </c>
      <c r="BH80" s="381">
        <f t="shared" si="92"/>
        <v>0</v>
      </c>
      <c r="BI80" s="381">
        <f t="shared" si="93"/>
        <v>0</v>
      </c>
      <c r="BJ80" s="381">
        <f t="shared" si="94"/>
        <v>0</v>
      </c>
      <c r="BK80" s="381">
        <f t="shared" si="95"/>
        <v>0</v>
      </c>
      <c r="BL80" s="381">
        <f t="shared" si="96"/>
        <v>0</v>
      </c>
      <c r="BM80" s="381">
        <f t="shared" si="97"/>
        <v>0</v>
      </c>
      <c r="BN80" s="381">
        <f t="shared" si="98"/>
        <v>0</v>
      </c>
      <c r="BO80" s="381">
        <f t="shared" si="99"/>
        <v>0</v>
      </c>
      <c r="BP80" s="381">
        <f t="shared" si="100"/>
        <v>0</v>
      </c>
      <c r="BQ80" s="381">
        <f t="shared" si="101"/>
        <v>0</v>
      </c>
      <c r="BR80" s="381">
        <f t="shared" si="102"/>
        <v>0</v>
      </c>
      <c r="BS80" s="381">
        <f t="shared" si="103"/>
        <v>0</v>
      </c>
      <c r="BT80" s="381">
        <f t="shared" si="104"/>
        <v>0</v>
      </c>
      <c r="BU80" s="381">
        <f t="shared" si="105"/>
        <v>0</v>
      </c>
    </row>
    <row r="81" spans="1:74" ht="18.75">
      <c r="A81" s="217" t="str">
        <f>Compute1!A81</f>
        <v>12.6.d</v>
      </c>
      <c r="B81" s="217">
        <f>'2_Maturité'!B81</f>
        <v>0</v>
      </c>
      <c r="C81" s="217" t="str">
        <f>'2_Maturité'!G81</f>
        <v>SEXP</v>
      </c>
      <c r="D81" s="207">
        <f>'2_Maturité'!H81</f>
        <v>0</v>
      </c>
      <c r="E81" s="207">
        <f>'2_Maturité'!I81</f>
        <v>0</v>
      </c>
      <c r="F81" s="218" t="str">
        <f>LEFT(E81,1)</f>
        <v>0</v>
      </c>
      <c r="G81" s="204">
        <v>0</v>
      </c>
      <c r="H81" s="204">
        <v>0</v>
      </c>
      <c r="I81" s="204">
        <v>0</v>
      </c>
      <c r="J81" s="204">
        <v>0</v>
      </c>
      <c r="K81" s="204">
        <v>0</v>
      </c>
      <c r="L81" s="204">
        <v>0</v>
      </c>
      <c r="M81" s="204">
        <v>0</v>
      </c>
      <c r="N81" s="204">
        <v>0</v>
      </c>
      <c r="O81" s="204">
        <v>0</v>
      </c>
      <c r="P81" s="204">
        <v>0</v>
      </c>
      <c r="Q81" s="204">
        <v>0</v>
      </c>
      <c r="R81" s="204">
        <v>0</v>
      </c>
      <c r="S81" s="204">
        <v>0</v>
      </c>
      <c r="T81" s="204">
        <v>0</v>
      </c>
      <c r="U81" s="204">
        <v>0</v>
      </c>
      <c r="V81" s="323">
        <v>0</v>
      </c>
      <c r="W81" s="327">
        <f t="shared" si="55"/>
        <v>0</v>
      </c>
      <c r="X81" s="548">
        <f t="shared" si="56"/>
        <v>0</v>
      </c>
      <c r="Y81" s="548">
        <f t="shared" si="57"/>
        <v>0</v>
      </c>
      <c r="Z81" s="548">
        <f t="shared" si="58"/>
        <v>0</v>
      </c>
      <c r="AA81" s="548">
        <f t="shared" si="59"/>
        <v>0</v>
      </c>
      <c r="AB81" s="548">
        <f t="shared" si="60"/>
        <v>0</v>
      </c>
      <c r="AC81" s="548">
        <f t="shared" si="61"/>
        <v>0</v>
      </c>
      <c r="AD81" s="548">
        <f t="shared" si="62"/>
        <v>0</v>
      </c>
      <c r="AE81" s="548">
        <f t="shared" si="63"/>
        <v>0</v>
      </c>
      <c r="AF81" s="548">
        <f t="shared" si="64"/>
        <v>0</v>
      </c>
      <c r="AG81" s="548">
        <f t="shared" si="65"/>
        <v>0</v>
      </c>
      <c r="AH81" s="548">
        <f t="shared" si="66"/>
        <v>0</v>
      </c>
      <c r="AI81" s="548">
        <f t="shared" si="67"/>
        <v>0</v>
      </c>
      <c r="AJ81" s="548">
        <f t="shared" si="68"/>
        <v>0</v>
      </c>
      <c r="AK81" s="548">
        <f t="shared" si="69"/>
        <v>0</v>
      </c>
      <c r="AL81" s="548">
        <f t="shared" si="70"/>
        <v>0</v>
      </c>
      <c r="AM81" s="548">
        <f t="shared" si="71"/>
        <v>0</v>
      </c>
      <c r="AN81" s="450">
        <f t="shared" si="72"/>
        <v>0</v>
      </c>
      <c r="AO81" s="324">
        <f t="shared" si="73"/>
        <v>0</v>
      </c>
      <c r="AP81" s="324">
        <f t="shared" si="74"/>
        <v>0</v>
      </c>
      <c r="AQ81" s="324">
        <f t="shared" si="75"/>
        <v>0</v>
      </c>
      <c r="AR81" s="324">
        <f t="shared" si="76"/>
        <v>0</v>
      </c>
      <c r="AS81" s="324">
        <f t="shared" si="77"/>
        <v>0</v>
      </c>
      <c r="AT81" s="324">
        <f t="shared" si="78"/>
        <v>0</v>
      </c>
      <c r="AU81" s="324">
        <f t="shared" si="79"/>
        <v>0</v>
      </c>
      <c r="AV81" s="324">
        <f t="shared" si="80"/>
        <v>0</v>
      </c>
      <c r="AW81" s="324">
        <f t="shared" si="81"/>
        <v>0</v>
      </c>
      <c r="AX81" s="324">
        <f t="shared" si="82"/>
        <v>0</v>
      </c>
      <c r="AY81" s="324">
        <f t="shared" si="83"/>
        <v>0</v>
      </c>
      <c r="AZ81" s="324">
        <f t="shared" si="84"/>
        <v>0</v>
      </c>
      <c r="BA81" s="324">
        <f t="shared" si="85"/>
        <v>0</v>
      </c>
      <c r="BB81" s="324">
        <f t="shared" si="86"/>
        <v>0</v>
      </c>
      <c r="BC81" s="324">
        <f t="shared" si="87"/>
        <v>0</v>
      </c>
      <c r="BD81" s="324">
        <f t="shared" si="88"/>
        <v>0</v>
      </c>
      <c r="BE81" s="381">
        <f t="shared" si="89"/>
        <v>0</v>
      </c>
      <c r="BF81" s="381">
        <f t="shared" si="90"/>
        <v>0</v>
      </c>
      <c r="BG81" s="381">
        <f t="shared" si="91"/>
        <v>0</v>
      </c>
      <c r="BH81" s="381">
        <f t="shared" si="92"/>
        <v>0</v>
      </c>
      <c r="BI81" s="381">
        <f t="shared" si="93"/>
        <v>0</v>
      </c>
      <c r="BJ81" s="381">
        <f t="shared" si="94"/>
        <v>0</v>
      </c>
      <c r="BK81" s="381">
        <f t="shared" si="95"/>
        <v>0</v>
      </c>
      <c r="BL81" s="381">
        <f t="shared" si="96"/>
        <v>0</v>
      </c>
      <c r="BM81" s="381">
        <f t="shared" si="97"/>
        <v>0</v>
      </c>
      <c r="BN81" s="381">
        <f t="shared" si="98"/>
        <v>0</v>
      </c>
      <c r="BO81" s="381">
        <f t="shared" si="99"/>
        <v>0</v>
      </c>
      <c r="BP81" s="381">
        <f t="shared" si="100"/>
        <v>0</v>
      </c>
      <c r="BQ81" s="381">
        <f t="shared" si="101"/>
        <v>0</v>
      </c>
      <c r="BR81" s="381">
        <f t="shared" si="102"/>
        <v>0</v>
      </c>
      <c r="BS81" s="381">
        <f t="shared" si="103"/>
        <v>0</v>
      </c>
      <c r="BT81" s="381">
        <f t="shared" si="104"/>
        <v>0</v>
      </c>
      <c r="BU81" s="381">
        <f t="shared" si="105"/>
        <v>0</v>
      </c>
    </row>
    <row r="82" spans="1:74" ht="18.75">
      <c r="A82" s="217" t="str">
        <f>Compute1!A82</f>
        <v>12.7</v>
      </c>
      <c r="B82" s="217" t="str">
        <f>'2_Maturité'!B82</f>
        <v>Maîtrise des logiciels</v>
      </c>
      <c r="C82" s="217" t="str">
        <f>'2_Maturité'!G82</f>
        <v>SEXP</v>
      </c>
      <c r="D82" s="207">
        <f>'2_Maturité'!H82</f>
        <v>1</v>
      </c>
      <c r="E82" s="207" t="str">
        <f>'2_Maturité'!I82</f>
        <v>3: Défini</v>
      </c>
      <c r="F82" s="710">
        <f>(LEFT(E82,1)+1)</f>
        <v>4</v>
      </c>
      <c r="G82" s="204">
        <v>0</v>
      </c>
      <c r="H82" s="204">
        <v>0</v>
      </c>
      <c r="I82" s="204">
        <v>0</v>
      </c>
      <c r="J82" s="204">
        <v>0</v>
      </c>
      <c r="K82" s="204">
        <v>0</v>
      </c>
      <c r="L82" s="204">
        <v>1</v>
      </c>
      <c r="M82" s="204">
        <v>0</v>
      </c>
      <c r="N82" s="204">
        <v>0</v>
      </c>
      <c r="O82" s="204">
        <v>0</v>
      </c>
      <c r="P82" s="204">
        <v>0</v>
      </c>
      <c r="Q82" s="204">
        <v>1</v>
      </c>
      <c r="R82" s="204">
        <v>1</v>
      </c>
      <c r="S82" s="204">
        <v>0</v>
      </c>
      <c r="T82" s="204">
        <v>0</v>
      </c>
      <c r="U82" s="204">
        <v>1</v>
      </c>
      <c r="V82" s="323">
        <v>0</v>
      </c>
      <c r="W82" s="327">
        <f t="shared" si="55"/>
        <v>4</v>
      </c>
      <c r="X82" s="548">
        <f t="shared" si="56"/>
        <v>0</v>
      </c>
      <c r="Y82" s="548">
        <f t="shared" si="57"/>
        <v>0</v>
      </c>
      <c r="Z82" s="548">
        <f t="shared" si="58"/>
        <v>0</v>
      </c>
      <c r="AA82" s="548">
        <f t="shared" si="59"/>
        <v>0</v>
      </c>
      <c r="AB82" s="548">
        <f t="shared" si="60"/>
        <v>0</v>
      </c>
      <c r="AC82" s="548">
        <f t="shared" si="61"/>
        <v>1</v>
      </c>
      <c r="AD82" s="548">
        <f t="shared" si="62"/>
        <v>0</v>
      </c>
      <c r="AE82" s="548">
        <f t="shared" si="63"/>
        <v>0</v>
      </c>
      <c r="AF82" s="548">
        <f t="shared" si="64"/>
        <v>0</v>
      </c>
      <c r="AG82" s="548">
        <f t="shared" si="65"/>
        <v>0</v>
      </c>
      <c r="AH82" s="548">
        <f t="shared" si="66"/>
        <v>1</v>
      </c>
      <c r="AI82" s="548">
        <f t="shared" si="67"/>
        <v>1</v>
      </c>
      <c r="AJ82" s="548">
        <f t="shared" si="68"/>
        <v>0</v>
      </c>
      <c r="AK82" s="548">
        <f t="shared" si="69"/>
        <v>0</v>
      </c>
      <c r="AL82" s="548">
        <f t="shared" si="70"/>
        <v>1</v>
      </c>
      <c r="AM82" s="548">
        <f t="shared" si="71"/>
        <v>0</v>
      </c>
      <c r="AN82" s="450">
        <f t="shared" si="72"/>
        <v>4</v>
      </c>
      <c r="AO82" s="324">
        <f t="shared" si="73"/>
        <v>0</v>
      </c>
      <c r="AP82" s="324">
        <f t="shared" si="74"/>
        <v>0</v>
      </c>
      <c r="AQ82" s="324">
        <f t="shared" si="75"/>
        <v>0</v>
      </c>
      <c r="AR82" s="324">
        <f t="shared" si="76"/>
        <v>0</v>
      </c>
      <c r="AS82" s="324">
        <f t="shared" si="77"/>
        <v>0</v>
      </c>
      <c r="AT82" s="324">
        <f t="shared" si="78"/>
        <v>4</v>
      </c>
      <c r="AU82" s="324">
        <f t="shared" si="79"/>
        <v>0</v>
      </c>
      <c r="AV82" s="324">
        <f t="shared" si="80"/>
        <v>0</v>
      </c>
      <c r="AW82" s="324">
        <f t="shared" si="81"/>
        <v>0</v>
      </c>
      <c r="AX82" s="324">
        <f t="shared" si="82"/>
        <v>0</v>
      </c>
      <c r="AY82" s="324">
        <f t="shared" si="83"/>
        <v>4</v>
      </c>
      <c r="AZ82" s="324">
        <f t="shared" si="84"/>
        <v>4</v>
      </c>
      <c r="BA82" s="324">
        <f t="shared" si="85"/>
        <v>0</v>
      </c>
      <c r="BB82" s="324">
        <f t="shared" si="86"/>
        <v>0</v>
      </c>
      <c r="BC82" s="324">
        <f t="shared" si="87"/>
        <v>4</v>
      </c>
      <c r="BD82" s="324">
        <f t="shared" si="88"/>
        <v>0</v>
      </c>
      <c r="BE82" s="381">
        <f t="shared" si="89"/>
        <v>0</v>
      </c>
      <c r="BF82" s="381">
        <f t="shared" si="90"/>
        <v>0</v>
      </c>
      <c r="BG82" s="381">
        <f t="shared" si="91"/>
        <v>0</v>
      </c>
      <c r="BH82" s="381">
        <f t="shared" si="92"/>
        <v>0</v>
      </c>
      <c r="BI82" s="381">
        <f t="shared" si="93"/>
        <v>0</v>
      </c>
      <c r="BJ82" s="381">
        <f t="shared" si="94"/>
        <v>0.75</v>
      </c>
      <c r="BK82" s="381">
        <f t="shared" si="95"/>
        <v>0</v>
      </c>
      <c r="BL82" s="381">
        <f t="shared" si="96"/>
        <v>0</v>
      </c>
      <c r="BM82" s="381">
        <f t="shared" si="97"/>
        <v>0</v>
      </c>
      <c r="BN82" s="381">
        <f t="shared" si="98"/>
        <v>0</v>
      </c>
      <c r="BO82" s="381">
        <f t="shared" si="99"/>
        <v>3</v>
      </c>
      <c r="BP82" s="381">
        <f t="shared" si="100"/>
        <v>3</v>
      </c>
      <c r="BQ82" s="381">
        <f t="shared" si="101"/>
        <v>0</v>
      </c>
      <c r="BR82" s="381">
        <f t="shared" si="102"/>
        <v>0</v>
      </c>
      <c r="BS82" s="381">
        <f t="shared" si="103"/>
        <v>0.75</v>
      </c>
      <c r="BT82" s="381">
        <f t="shared" si="104"/>
        <v>0</v>
      </c>
      <c r="BU82" s="381">
        <f t="shared" si="105"/>
        <v>6.75</v>
      </c>
      <c r="BV82" s="266"/>
    </row>
    <row r="83" spans="1:74" ht="18.75">
      <c r="A83" s="217" t="str">
        <f>Compute1!A83</f>
        <v>12.8</v>
      </c>
      <c r="B83" s="217" t="str">
        <f>'2_Maturité'!B83</f>
        <v>Gestion des vulnérabilités</v>
      </c>
      <c r="C83" s="217" t="str">
        <f>'2_Maturité'!G83</f>
        <v>SEXP</v>
      </c>
      <c r="D83" s="207">
        <f>'2_Maturité'!H83</f>
        <v>1</v>
      </c>
      <c r="E83" s="207" t="str">
        <f>'2_Maturité'!I83</f>
        <v>2: Reproductible</v>
      </c>
      <c r="F83" s="710">
        <f>(LEFT(E83,1)+1)</f>
        <v>3</v>
      </c>
      <c r="G83" s="204">
        <v>0</v>
      </c>
      <c r="H83" s="204">
        <v>0</v>
      </c>
      <c r="I83" s="204">
        <v>0</v>
      </c>
      <c r="J83" s="204">
        <v>0</v>
      </c>
      <c r="K83" s="204">
        <v>0</v>
      </c>
      <c r="L83" s="204">
        <v>1</v>
      </c>
      <c r="M83" s="204">
        <v>0</v>
      </c>
      <c r="N83" s="204">
        <v>0</v>
      </c>
      <c r="O83" s="204">
        <v>0</v>
      </c>
      <c r="P83" s="204">
        <v>0</v>
      </c>
      <c r="Q83" s="204">
        <v>1</v>
      </c>
      <c r="R83" s="204">
        <v>1</v>
      </c>
      <c r="S83" s="204">
        <v>0</v>
      </c>
      <c r="T83" s="204">
        <v>0</v>
      </c>
      <c r="U83" s="204">
        <v>1</v>
      </c>
      <c r="V83" s="323">
        <v>0</v>
      </c>
      <c r="W83" s="327">
        <f t="shared" si="55"/>
        <v>4</v>
      </c>
      <c r="X83" s="548">
        <f t="shared" si="56"/>
        <v>0</v>
      </c>
      <c r="Y83" s="548">
        <f t="shared" si="57"/>
        <v>0</v>
      </c>
      <c r="Z83" s="548">
        <f t="shared" si="58"/>
        <v>0</v>
      </c>
      <c r="AA83" s="548">
        <f t="shared" si="59"/>
        <v>0</v>
      </c>
      <c r="AB83" s="548">
        <f t="shared" si="60"/>
        <v>0</v>
      </c>
      <c r="AC83" s="548">
        <f t="shared" si="61"/>
        <v>1</v>
      </c>
      <c r="AD83" s="548">
        <f t="shared" si="62"/>
        <v>0</v>
      </c>
      <c r="AE83" s="548">
        <f t="shared" si="63"/>
        <v>0</v>
      </c>
      <c r="AF83" s="548">
        <f t="shared" si="64"/>
        <v>0</v>
      </c>
      <c r="AG83" s="548">
        <f t="shared" si="65"/>
        <v>0</v>
      </c>
      <c r="AH83" s="548">
        <f t="shared" si="66"/>
        <v>1</v>
      </c>
      <c r="AI83" s="548">
        <f t="shared" si="67"/>
        <v>1</v>
      </c>
      <c r="AJ83" s="548">
        <f t="shared" si="68"/>
        <v>0</v>
      </c>
      <c r="AK83" s="548">
        <f t="shared" si="69"/>
        <v>0</v>
      </c>
      <c r="AL83" s="548">
        <f t="shared" si="70"/>
        <v>1</v>
      </c>
      <c r="AM83" s="548">
        <f t="shared" si="71"/>
        <v>0</v>
      </c>
      <c r="AN83" s="450">
        <f t="shared" si="72"/>
        <v>4</v>
      </c>
      <c r="AO83" s="324">
        <f t="shared" si="73"/>
        <v>0</v>
      </c>
      <c r="AP83" s="324">
        <f t="shared" si="74"/>
        <v>0</v>
      </c>
      <c r="AQ83" s="324">
        <f t="shared" si="75"/>
        <v>0</v>
      </c>
      <c r="AR83" s="324">
        <f t="shared" si="76"/>
        <v>0</v>
      </c>
      <c r="AS83" s="324">
        <f t="shared" si="77"/>
        <v>0</v>
      </c>
      <c r="AT83" s="324">
        <f t="shared" si="78"/>
        <v>3</v>
      </c>
      <c r="AU83" s="324">
        <f t="shared" si="79"/>
        <v>0</v>
      </c>
      <c r="AV83" s="324">
        <f t="shared" si="80"/>
        <v>0</v>
      </c>
      <c r="AW83" s="324">
        <f t="shared" si="81"/>
        <v>0</v>
      </c>
      <c r="AX83" s="324">
        <f t="shared" si="82"/>
        <v>0</v>
      </c>
      <c r="AY83" s="324">
        <f t="shared" si="83"/>
        <v>3</v>
      </c>
      <c r="AZ83" s="324">
        <f t="shared" si="84"/>
        <v>3</v>
      </c>
      <c r="BA83" s="324">
        <f t="shared" si="85"/>
        <v>0</v>
      </c>
      <c r="BB83" s="324">
        <f t="shared" si="86"/>
        <v>0</v>
      </c>
      <c r="BC83" s="324">
        <f t="shared" si="87"/>
        <v>3</v>
      </c>
      <c r="BD83" s="324">
        <f t="shared" si="88"/>
        <v>0</v>
      </c>
      <c r="BE83" s="381">
        <f t="shared" si="89"/>
        <v>0</v>
      </c>
      <c r="BF83" s="381">
        <f t="shared" si="90"/>
        <v>0</v>
      </c>
      <c r="BG83" s="381">
        <f t="shared" si="91"/>
        <v>0</v>
      </c>
      <c r="BH83" s="381">
        <f t="shared" si="92"/>
        <v>0</v>
      </c>
      <c r="BI83" s="381">
        <f t="shared" si="93"/>
        <v>0</v>
      </c>
      <c r="BJ83" s="381">
        <f t="shared" si="94"/>
        <v>1</v>
      </c>
      <c r="BK83" s="381">
        <f t="shared" si="95"/>
        <v>0</v>
      </c>
      <c r="BL83" s="381">
        <f t="shared" si="96"/>
        <v>0</v>
      </c>
      <c r="BM83" s="381">
        <f t="shared" si="97"/>
        <v>0</v>
      </c>
      <c r="BN83" s="381">
        <f t="shared" si="98"/>
        <v>0</v>
      </c>
      <c r="BO83" s="381">
        <f t="shared" si="99"/>
        <v>4</v>
      </c>
      <c r="BP83" s="381">
        <f t="shared" si="100"/>
        <v>4</v>
      </c>
      <c r="BQ83" s="381">
        <f t="shared" si="101"/>
        <v>0</v>
      </c>
      <c r="BR83" s="381">
        <f t="shared" si="102"/>
        <v>0</v>
      </c>
      <c r="BS83" s="381">
        <f t="shared" si="103"/>
        <v>1</v>
      </c>
      <c r="BT83" s="381">
        <f t="shared" si="104"/>
        <v>0</v>
      </c>
      <c r="BU83" s="381">
        <f t="shared" si="105"/>
        <v>9</v>
      </c>
    </row>
    <row r="84" spans="1:74" ht="18.75">
      <c r="A84" s="217" t="str">
        <f>Compute1!A84</f>
        <v>12.9</v>
      </c>
      <c r="B84" s="217" t="str">
        <f>'2_Maturité'!B84</f>
        <v>Impact des activités d'audit de sécurité</v>
      </c>
      <c r="C84" s="217" t="str">
        <f>'2_Maturité'!G84</f>
        <v>SEXP</v>
      </c>
      <c r="D84" s="207">
        <f>'2_Maturité'!H84</f>
        <v>0</v>
      </c>
      <c r="E84" s="207" t="str">
        <f>'2_Maturité'!I84</f>
        <v>1: Initial</v>
      </c>
      <c r="F84" s="710">
        <f>(LEFT(E84,1)+1)</f>
        <v>2</v>
      </c>
      <c r="G84" s="204">
        <v>0</v>
      </c>
      <c r="H84" s="204">
        <v>0</v>
      </c>
      <c r="I84" s="204">
        <v>0</v>
      </c>
      <c r="J84" s="204">
        <v>0</v>
      </c>
      <c r="K84" s="204">
        <v>0</v>
      </c>
      <c r="L84" s="204">
        <v>1</v>
      </c>
      <c r="M84" s="204">
        <v>0</v>
      </c>
      <c r="N84" s="204">
        <v>0</v>
      </c>
      <c r="O84" s="204">
        <v>0</v>
      </c>
      <c r="P84" s="204">
        <v>1</v>
      </c>
      <c r="Q84" s="204">
        <v>0</v>
      </c>
      <c r="R84" s="204">
        <v>0</v>
      </c>
      <c r="S84" s="204">
        <v>1</v>
      </c>
      <c r="T84" s="204">
        <v>0</v>
      </c>
      <c r="U84" s="204">
        <v>1</v>
      </c>
      <c r="V84" s="323">
        <v>0</v>
      </c>
      <c r="W84" s="327">
        <f t="shared" si="55"/>
        <v>4</v>
      </c>
      <c r="X84" s="548">
        <f t="shared" si="56"/>
        <v>0</v>
      </c>
      <c r="Y84" s="548">
        <f t="shared" si="57"/>
        <v>0</v>
      </c>
      <c r="Z84" s="548">
        <f t="shared" si="58"/>
        <v>0</v>
      </c>
      <c r="AA84" s="548">
        <f t="shared" si="59"/>
        <v>0</v>
      </c>
      <c r="AB84" s="548">
        <f t="shared" si="60"/>
        <v>0</v>
      </c>
      <c r="AC84" s="548">
        <f t="shared" si="61"/>
        <v>0</v>
      </c>
      <c r="AD84" s="548">
        <f t="shared" si="62"/>
        <v>0</v>
      </c>
      <c r="AE84" s="548">
        <f t="shared" si="63"/>
        <v>0</v>
      </c>
      <c r="AF84" s="548">
        <f t="shared" si="64"/>
        <v>0</v>
      </c>
      <c r="AG84" s="548">
        <f t="shared" si="65"/>
        <v>0</v>
      </c>
      <c r="AH84" s="548">
        <f t="shared" si="66"/>
        <v>0</v>
      </c>
      <c r="AI84" s="548">
        <f t="shared" si="67"/>
        <v>0</v>
      </c>
      <c r="AJ84" s="548">
        <f t="shared" si="68"/>
        <v>0</v>
      </c>
      <c r="AK84" s="548">
        <f t="shared" si="69"/>
        <v>0</v>
      </c>
      <c r="AL84" s="548">
        <f t="shared" si="70"/>
        <v>0</v>
      </c>
      <c r="AM84" s="548">
        <f t="shared" si="71"/>
        <v>0</v>
      </c>
      <c r="AN84" s="450">
        <f t="shared" si="72"/>
        <v>0</v>
      </c>
      <c r="AO84" s="324">
        <f t="shared" si="73"/>
        <v>0</v>
      </c>
      <c r="AP84" s="324">
        <f t="shared" si="74"/>
        <v>0</v>
      </c>
      <c r="AQ84" s="324">
        <f t="shared" si="75"/>
        <v>0</v>
      </c>
      <c r="AR84" s="324">
        <f t="shared" si="76"/>
        <v>0</v>
      </c>
      <c r="AS84" s="324">
        <f t="shared" si="77"/>
        <v>0</v>
      </c>
      <c r="AT84" s="324">
        <f t="shared" si="78"/>
        <v>0</v>
      </c>
      <c r="AU84" s="324">
        <f t="shared" si="79"/>
        <v>0</v>
      </c>
      <c r="AV84" s="324">
        <f t="shared" si="80"/>
        <v>0</v>
      </c>
      <c r="AW84" s="324">
        <f t="shared" si="81"/>
        <v>0</v>
      </c>
      <c r="AX84" s="324">
        <f t="shared" si="82"/>
        <v>0</v>
      </c>
      <c r="AY84" s="324">
        <f t="shared" si="83"/>
        <v>0</v>
      </c>
      <c r="AZ84" s="324">
        <f t="shared" si="84"/>
        <v>0</v>
      </c>
      <c r="BA84" s="324">
        <f t="shared" si="85"/>
        <v>0</v>
      </c>
      <c r="BB84" s="324">
        <f t="shared" si="86"/>
        <v>0</v>
      </c>
      <c r="BC84" s="324">
        <f t="shared" si="87"/>
        <v>0</v>
      </c>
      <c r="BD84" s="324">
        <f t="shared" si="88"/>
        <v>0</v>
      </c>
      <c r="BE84" s="381">
        <f t="shared" si="89"/>
        <v>0</v>
      </c>
      <c r="BF84" s="381">
        <f t="shared" si="90"/>
        <v>0</v>
      </c>
      <c r="BG84" s="381">
        <f t="shared" si="91"/>
        <v>0</v>
      </c>
      <c r="BH84" s="381">
        <f t="shared" si="92"/>
        <v>0</v>
      </c>
      <c r="BI84" s="381">
        <f t="shared" si="93"/>
        <v>0</v>
      </c>
      <c r="BJ84" s="381">
        <f t="shared" si="94"/>
        <v>0</v>
      </c>
      <c r="BK84" s="381">
        <f t="shared" si="95"/>
        <v>0</v>
      </c>
      <c r="BL84" s="381">
        <f t="shared" si="96"/>
        <v>0</v>
      </c>
      <c r="BM84" s="381">
        <f t="shared" si="97"/>
        <v>0</v>
      </c>
      <c r="BN84" s="381">
        <f t="shared" si="98"/>
        <v>0</v>
      </c>
      <c r="BO84" s="381">
        <f t="shared" si="99"/>
        <v>0</v>
      </c>
      <c r="BP84" s="381">
        <f t="shared" si="100"/>
        <v>0</v>
      </c>
      <c r="BQ84" s="381">
        <f t="shared" si="101"/>
        <v>0</v>
      </c>
      <c r="BR84" s="381">
        <f t="shared" si="102"/>
        <v>0</v>
      </c>
      <c r="BS84" s="381">
        <f t="shared" si="103"/>
        <v>0</v>
      </c>
      <c r="BT84" s="381">
        <f t="shared" si="104"/>
        <v>0</v>
      </c>
      <c r="BU84" s="381">
        <f t="shared" si="105"/>
        <v>0</v>
      </c>
      <c r="BV84" s="266"/>
    </row>
    <row r="85" spans="1:74" ht="18.75">
      <c r="A85" s="217">
        <f>Compute1!A85</f>
        <v>13</v>
      </c>
      <c r="B85" s="217" t="str">
        <f>'2_Maturité'!B85</f>
        <v>SECURITE DES COMMUNICATIONS</v>
      </c>
      <c r="C85" s="217">
        <f>'2_Maturité'!G85</f>
        <v>0</v>
      </c>
      <c r="D85" s="207">
        <f>'2_Maturité'!H85</f>
        <v>0</v>
      </c>
      <c r="E85" s="207">
        <f>'2_Maturité'!I85</f>
        <v>0</v>
      </c>
      <c r="F85" s="218" t="str">
        <f>LEFT(E85,1)</f>
        <v>0</v>
      </c>
      <c r="G85" s="204">
        <v>0</v>
      </c>
      <c r="H85" s="204">
        <v>0</v>
      </c>
      <c r="I85" s="204">
        <v>0</v>
      </c>
      <c r="J85" s="204">
        <v>0</v>
      </c>
      <c r="K85" s="204">
        <v>0</v>
      </c>
      <c r="L85" s="204">
        <v>0</v>
      </c>
      <c r="M85" s="204">
        <v>0</v>
      </c>
      <c r="N85" s="204">
        <v>0</v>
      </c>
      <c r="O85" s="204">
        <v>0</v>
      </c>
      <c r="P85" s="204">
        <v>0</v>
      </c>
      <c r="Q85" s="204">
        <v>0</v>
      </c>
      <c r="R85" s="204">
        <v>0</v>
      </c>
      <c r="S85" s="204">
        <v>0</v>
      </c>
      <c r="T85" s="204">
        <v>0</v>
      </c>
      <c r="U85" s="204">
        <v>0</v>
      </c>
      <c r="V85" s="323">
        <v>0</v>
      </c>
      <c r="W85" s="327">
        <f t="shared" si="55"/>
        <v>0</v>
      </c>
      <c r="X85" s="548">
        <f t="shared" si="56"/>
        <v>0</v>
      </c>
      <c r="Y85" s="548">
        <f t="shared" si="57"/>
        <v>0</v>
      </c>
      <c r="Z85" s="548">
        <f t="shared" si="58"/>
        <v>0</v>
      </c>
      <c r="AA85" s="548">
        <f t="shared" si="59"/>
        <v>0</v>
      </c>
      <c r="AB85" s="548">
        <f t="shared" si="60"/>
        <v>0</v>
      </c>
      <c r="AC85" s="548">
        <f t="shared" si="61"/>
        <v>0</v>
      </c>
      <c r="AD85" s="548">
        <f t="shared" si="62"/>
        <v>0</v>
      </c>
      <c r="AE85" s="548">
        <f t="shared" si="63"/>
        <v>0</v>
      </c>
      <c r="AF85" s="548">
        <f t="shared" si="64"/>
        <v>0</v>
      </c>
      <c r="AG85" s="548">
        <f t="shared" si="65"/>
        <v>0</v>
      </c>
      <c r="AH85" s="548">
        <f t="shared" si="66"/>
        <v>0</v>
      </c>
      <c r="AI85" s="548">
        <f t="shared" si="67"/>
        <v>0</v>
      </c>
      <c r="AJ85" s="548">
        <f t="shared" si="68"/>
        <v>0</v>
      </c>
      <c r="AK85" s="548">
        <f t="shared" si="69"/>
        <v>0</v>
      </c>
      <c r="AL85" s="548">
        <f t="shared" si="70"/>
        <v>0</v>
      </c>
      <c r="AM85" s="548">
        <f t="shared" si="71"/>
        <v>0</v>
      </c>
      <c r="AN85" s="450">
        <f t="shared" si="72"/>
        <v>0</v>
      </c>
      <c r="AO85" s="324">
        <f t="shared" si="73"/>
        <v>0</v>
      </c>
      <c r="AP85" s="324">
        <f t="shared" si="74"/>
        <v>0</v>
      </c>
      <c r="AQ85" s="324">
        <f t="shared" si="75"/>
        <v>0</v>
      </c>
      <c r="AR85" s="324">
        <f t="shared" si="76"/>
        <v>0</v>
      </c>
      <c r="AS85" s="324">
        <f t="shared" si="77"/>
        <v>0</v>
      </c>
      <c r="AT85" s="324">
        <f t="shared" si="78"/>
        <v>0</v>
      </c>
      <c r="AU85" s="324">
        <f t="shared" si="79"/>
        <v>0</v>
      </c>
      <c r="AV85" s="324">
        <f t="shared" si="80"/>
        <v>0</v>
      </c>
      <c r="AW85" s="324">
        <f t="shared" si="81"/>
        <v>0</v>
      </c>
      <c r="AX85" s="324">
        <f t="shared" si="82"/>
        <v>0</v>
      </c>
      <c r="AY85" s="324">
        <f t="shared" si="83"/>
        <v>0</v>
      </c>
      <c r="AZ85" s="324">
        <f t="shared" si="84"/>
        <v>0</v>
      </c>
      <c r="BA85" s="324">
        <f t="shared" si="85"/>
        <v>0</v>
      </c>
      <c r="BB85" s="324">
        <f t="shared" si="86"/>
        <v>0</v>
      </c>
      <c r="BC85" s="324">
        <f t="shared" si="87"/>
        <v>0</v>
      </c>
      <c r="BD85" s="324">
        <f t="shared" si="88"/>
        <v>0</v>
      </c>
      <c r="BE85" s="381">
        <f t="shared" si="89"/>
        <v>0</v>
      </c>
      <c r="BF85" s="381">
        <f t="shared" si="90"/>
        <v>0</v>
      </c>
      <c r="BG85" s="381">
        <f t="shared" si="91"/>
        <v>0</v>
      </c>
      <c r="BH85" s="381">
        <f t="shared" si="92"/>
        <v>0</v>
      </c>
      <c r="BI85" s="381">
        <f t="shared" si="93"/>
        <v>0</v>
      </c>
      <c r="BJ85" s="381">
        <f t="shared" si="94"/>
        <v>0</v>
      </c>
      <c r="BK85" s="381">
        <f t="shared" si="95"/>
        <v>0</v>
      </c>
      <c r="BL85" s="381">
        <f t="shared" si="96"/>
        <v>0</v>
      </c>
      <c r="BM85" s="381">
        <f t="shared" si="97"/>
        <v>0</v>
      </c>
      <c r="BN85" s="381">
        <f t="shared" si="98"/>
        <v>0</v>
      </c>
      <c r="BO85" s="381">
        <f t="shared" si="99"/>
        <v>0</v>
      </c>
      <c r="BP85" s="381">
        <f t="shared" si="100"/>
        <v>0</v>
      </c>
      <c r="BQ85" s="381">
        <f t="shared" si="101"/>
        <v>0</v>
      </c>
      <c r="BR85" s="381">
        <f t="shared" si="102"/>
        <v>0</v>
      </c>
      <c r="BS85" s="381">
        <f t="shared" si="103"/>
        <v>0</v>
      </c>
      <c r="BT85" s="381">
        <f t="shared" si="104"/>
        <v>0</v>
      </c>
      <c r="BU85" s="381">
        <f t="shared" si="105"/>
        <v>0</v>
      </c>
      <c r="BV85" s="266"/>
    </row>
    <row r="86" spans="1:74" ht="18.75">
      <c r="A86" s="217" t="str">
        <f>Compute1!A86</f>
        <v>13.1</v>
      </c>
      <c r="B86" s="217" t="str">
        <f>'2_Maturité'!B86</f>
        <v xml:space="preserve">Gestion de la sécurité des réseaux </v>
      </c>
      <c r="C86" s="217" t="str">
        <f>'2_Maturité'!G86</f>
        <v>SRES</v>
      </c>
      <c r="D86" s="207">
        <f>'2_Maturité'!H86</f>
        <v>1</v>
      </c>
      <c r="E86" s="207" t="str">
        <f>'2_Maturité'!I86</f>
        <v>2: Reproductible</v>
      </c>
      <c r="F86" s="710">
        <f t="shared" ref="F86:F91" si="106">(LEFT(E86,1)+1)</f>
        <v>3</v>
      </c>
      <c r="G86" s="204">
        <v>0</v>
      </c>
      <c r="H86" s="204">
        <v>0</v>
      </c>
      <c r="I86" s="204">
        <v>0</v>
      </c>
      <c r="J86" s="204">
        <v>0</v>
      </c>
      <c r="K86" s="204">
        <v>0</v>
      </c>
      <c r="L86" s="204">
        <v>1</v>
      </c>
      <c r="M86" s="204">
        <v>0</v>
      </c>
      <c r="N86" s="204">
        <v>0</v>
      </c>
      <c r="O86" s="204">
        <v>0</v>
      </c>
      <c r="P86" s="204">
        <v>1</v>
      </c>
      <c r="Q86" s="204">
        <v>1</v>
      </c>
      <c r="R86" s="204">
        <v>1</v>
      </c>
      <c r="S86" s="204">
        <v>0</v>
      </c>
      <c r="T86" s="204">
        <v>1</v>
      </c>
      <c r="U86" s="204">
        <v>1</v>
      </c>
      <c r="V86" s="323">
        <v>0</v>
      </c>
      <c r="W86" s="327">
        <f t="shared" si="55"/>
        <v>6</v>
      </c>
      <c r="X86" s="548">
        <f t="shared" si="56"/>
        <v>0</v>
      </c>
      <c r="Y86" s="548">
        <f t="shared" si="57"/>
        <v>0</v>
      </c>
      <c r="Z86" s="548">
        <f t="shared" si="58"/>
        <v>0</v>
      </c>
      <c r="AA86" s="548">
        <f t="shared" si="59"/>
        <v>0</v>
      </c>
      <c r="AB86" s="548">
        <f t="shared" si="60"/>
        <v>0</v>
      </c>
      <c r="AC86" s="548">
        <f t="shared" si="61"/>
        <v>1</v>
      </c>
      <c r="AD86" s="548">
        <f t="shared" si="62"/>
        <v>0</v>
      </c>
      <c r="AE86" s="548">
        <f t="shared" si="63"/>
        <v>0</v>
      </c>
      <c r="AF86" s="548">
        <f t="shared" si="64"/>
        <v>0</v>
      </c>
      <c r="AG86" s="548">
        <f t="shared" si="65"/>
        <v>1</v>
      </c>
      <c r="AH86" s="548">
        <f t="shared" si="66"/>
        <v>1</v>
      </c>
      <c r="AI86" s="548">
        <f t="shared" si="67"/>
        <v>1</v>
      </c>
      <c r="AJ86" s="548">
        <f t="shared" si="68"/>
        <v>0</v>
      </c>
      <c r="AK86" s="548">
        <f t="shared" si="69"/>
        <v>1</v>
      </c>
      <c r="AL86" s="548">
        <f t="shared" si="70"/>
        <v>1</v>
      </c>
      <c r="AM86" s="548">
        <f t="shared" si="71"/>
        <v>0</v>
      </c>
      <c r="AN86" s="450">
        <f t="shared" si="72"/>
        <v>6</v>
      </c>
      <c r="AO86" s="324">
        <f t="shared" si="73"/>
        <v>0</v>
      </c>
      <c r="AP86" s="324">
        <f t="shared" si="74"/>
        <v>0</v>
      </c>
      <c r="AQ86" s="324">
        <f t="shared" si="75"/>
        <v>0</v>
      </c>
      <c r="AR86" s="324">
        <f t="shared" si="76"/>
        <v>0</v>
      </c>
      <c r="AS86" s="324">
        <f t="shared" si="77"/>
        <v>0</v>
      </c>
      <c r="AT86" s="324">
        <f t="shared" si="78"/>
        <v>3</v>
      </c>
      <c r="AU86" s="324">
        <f t="shared" si="79"/>
        <v>0</v>
      </c>
      <c r="AV86" s="324">
        <f t="shared" si="80"/>
        <v>0</v>
      </c>
      <c r="AW86" s="324">
        <f t="shared" si="81"/>
        <v>0</v>
      </c>
      <c r="AX86" s="324">
        <f t="shared" si="82"/>
        <v>3</v>
      </c>
      <c r="AY86" s="324">
        <f t="shared" si="83"/>
        <v>3</v>
      </c>
      <c r="AZ86" s="324">
        <f t="shared" si="84"/>
        <v>3</v>
      </c>
      <c r="BA86" s="324">
        <f t="shared" si="85"/>
        <v>0</v>
      </c>
      <c r="BB86" s="324">
        <f t="shared" si="86"/>
        <v>3</v>
      </c>
      <c r="BC86" s="324">
        <f t="shared" si="87"/>
        <v>3</v>
      </c>
      <c r="BD86" s="324">
        <f t="shared" si="88"/>
        <v>0</v>
      </c>
      <c r="BE86" s="381">
        <f t="shared" si="89"/>
        <v>0</v>
      </c>
      <c r="BF86" s="381">
        <f t="shared" si="90"/>
        <v>0</v>
      </c>
      <c r="BG86" s="381">
        <f t="shared" si="91"/>
        <v>0</v>
      </c>
      <c r="BH86" s="381">
        <f t="shared" si="92"/>
        <v>0</v>
      </c>
      <c r="BI86" s="381">
        <f t="shared" si="93"/>
        <v>0</v>
      </c>
      <c r="BJ86" s="381">
        <f t="shared" si="94"/>
        <v>1</v>
      </c>
      <c r="BK86" s="381">
        <f t="shared" si="95"/>
        <v>0</v>
      </c>
      <c r="BL86" s="381">
        <f t="shared" si="96"/>
        <v>0</v>
      </c>
      <c r="BM86" s="381">
        <f t="shared" si="97"/>
        <v>0</v>
      </c>
      <c r="BN86" s="381">
        <f t="shared" si="98"/>
        <v>1</v>
      </c>
      <c r="BO86" s="381">
        <f t="shared" si="99"/>
        <v>4</v>
      </c>
      <c r="BP86" s="381">
        <f t="shared" si="100"/>
        <v>4</v>
      </c>
      <c r="BQ86" s="381">
        <f t="shared" si="101"/>
        <v>0</v>
      </c>
      <c r="BR86" s="381">
        <f t="shared" si="102"/>
        <v>1</v>
      </c>
      <c r="BS86" s="381">
        <f t="shared" si="103"/>
        <v>1</v>
      </c>
      <c r="BT86" s="381">
        <f t="shared" si="104"/>
        <v>0</v>
      </c>
      <c r="BU86" s="381">
        <f t="shared" si="105"/>
        <v>11</v>
      </c>
      <c r="BV86" s="266"/>
    </row>
    <row r="87" spans="1:74" ht="18.75">
      <c r="A87" s="217" t="str">
        <f>Compute1!A87</f>
        <v>13.1.a</v>
      </c>
      <c r="B87" s="217" t="str">
        <f>'2_Maturité'!B87</f>
        <v xml:space="preserve">Cartographie des flux </v>
      </c>
      <c r="C87" s="217" t="str">
        <f>'2_Maturité'!G87</f>
        <v>SRES</v>
      </c>
      <c r="D87" s="207">
        <f>'2_Maturité'!H87</f>
        <v>0</v>
      </c>
      <c r="E87" s="207">
        <f>'2_Maturité'!I87</f>
        <v>0</v>
      </c>
      <c r="F87" s="736" t="str">
        <f>LEFT(E87,1)</f>
        <v>0</v>
      </c>
      <c r="G87" s="204">
        <v>0</v>
      </c>
      <c r="H87" s="204">
        <v>0</v>
      </c>
      <c r="I87" s="204">
        <v>0</v>
      </c>
      <c r="J87" s="204">
        <v>0</v>
      </c>
      <c r="K87" s="204">
        <v>0</v>
      </c>
      <c r="L87" s="204">
        <v>0</v>
      </c>
      <c r="M87" s="204">
        <v>0</v>
      </c>
      <c r="N87" s="204">
        <v>0</v>
      </c>
      <c r="O87" s="204">
        <v>0</v>
      </c>
      <c r="P87" s="204">
        <v>0</v>
      </c>
      <c r="Q87" s="204">
        <v>0</v>
      </c>
      <c r="R87" s="204">
        <v>0</v>
      </c>
      <c r="S87" s="204">
        <v>0</v>
      </c>
      <c r="T87" s="204">
        <v>0</v>
      </c>
      <c r="U87" s="204">
        <v>0</v>
      </c>
      <c r="V87" s="323">
        <v>0</v>
      </c>
      <c r="W87" s="327">
        <f t="shared" si="55"/>
        <v>0</v>
      </c>
      <c r="X87" s="548">
        <f t="shared" si="56"/>
        <v>0</v>
      </c>
      <c r="Y87" s="548">
        <f t="shared" si="57"/>
        <v>0</v>
      </c>
      <c r="Z87" s="548">
        <f t="shared" si="58"/>
        <v>0</v>
      </c>
      <c r="AA87" s="548">
        <f t="shared" si="59"/>
        <v>0</v>
      </c>
      <c r="AB87" s="548">
        <f t="shared" si="60"/>
        <v>0</v>
      </c>
      <c r="AC87" s="548">
        <f t="shared" si="61"/>
        <v>0</v>
      </c>
      <c r="AD87" s="548">
        <f t="shared" si="62"/>
        <v>0</v>
      </c>
      <c r="AE87" s="548">
        <f t="shared" si="63"/>
        <v>0</v>
      </c>
      <c r="AF87" s="548">
        <f t="shared" si="64"/>
        <v>0</v>
      </c>
      <c r="AG87" s="548">
        <f t="shared" si="65"/>
        <v>0</v>
      </c>
      <c r="AH87" s="548">
        <f t="shared" si="66"/>
        <v>0</v>
      </c>
      <c r="AI87" s="548">
        <f t="shared" si="67"/>
        <v>0</v>
      </c>
      <c r="AJ87" s="548">
        <f t="shared" si="68"/>
        <v>0</v>
      </c>
      <c r="AK87" s="548">
        <f t="shared" si="69"/>
        <v>0</v>
      </c>
      <c r="AL87" s="548">
        <f t="shared" si="70"/>
        <v>0</v>
      </c>
      <c r="AM87" s="548">
        <f t="shared" si="71"/>
        <v>0</v>
      </c>
      <c r="AN87" s="450">
        <f t="shared" si="72"/>
        <v>0</v>
      </c>
      <c r="AO87" s="324">
        <f t="shared" si="73"/>
        <v>0</v>
      </c>
      <c r="AP87" s="324">
        <f t="shared" si="74"/>
        <v>0</v>
      </c>
      <c r="AQ87" s="324">
        <f t="shared" si="75"/>
        <v>0</v>
      </c>
      <c r="AR87" s="324">
        <f t="shared" si="76"/>
        <v>0</v>
      </c>
      <c r="AS87" s="324">
        <f t="shared" si="77"/>
        <v>0</v>
      </c>
      <c r="AT87" s="324">
        <f t="shared" si="78"/>
        <v>0</v>
      </c>
      <c r="AU87" s="324">
        <f t="shared" si="79"/>
        <v>0</v>
      </c>
      <c r="AV87" s="324">
        <f t="shared" si="80"/>
        <v>0</v>
      </c>
      <c r="AW87" s="324">
        <f t="shared" si="81"/>
        <v>0</v>
      </c>
      <c r="AX87" s="324">
        <f t="shared" si="82"/>
        <v>0</v>
      </c>
      <c r="AY87" s="324">
        <f t="shared" si="83"/>
        <v>0</v>
      </c>
      <c r="AZ87" s="324">
        <f t="shared" si="84"/>
        <v>0</v>
      </c>
      <c r="BA87" s="324">
        <f t="shared" si="85"/>
        <v>0</v>
      </c>
      <c r="BB87" s="324">
        <f t="shared" si="86"/>
        <v>0</v>
      </c>
      <c r="BC87" s="324">
        <f t="shared" si="87"/>
        <v>0</v>
      </c>
      <c r="BD87" s="324">
        <f t="shared" si="88"/>
        <v>0</v>
      </c>
      <c r="BE87" s="381">
        <f t="shared" si="89"/>
        <v>0</v>
      </c>
      <c r="BF87" s="381">
        <f t="shared" si="90"/>
        <v>0</v>
      </c>
      <c r="BG87" s="381">
        <f t="shared" si="91"/>
        <v>0</v>
      </c>
      <c r="BH87" s="381">
        <f t="shared" si="92"/>
        <v>0</v>
      </c>
      <c r="BI87" s="381">
        <f t="shared" si="93"/>
        <v>0</v>
      </c>
      <c r="BJ87" s="381">
        <f t="shared" si="94"/>
        <v>0</v>
      </c>
      <c r="BK87" s="381">
        <f t="shared" si="95"/>
        <v>0</v>
      </c>
      <c r="BL87" s="381">
        <f t="shared" si="96"/>
        <v>0</v>
      </c>
      <c r="BM87" s="381">
        <f t="shared" si="97"/>
        <v>0</v>
      </c>
      <c r="BN87" s="381">
        <f t="shared" si="98"/>
        <v>0</v>
      </c>
      <c r="BO87" s="381">
        <f t="shared" si="99"/>
        <v>0</v>
      </c>
      <c r="BP87" s="381">
        <f t="shared" si="100"/>
        <v>0</v>
      </c>
      <c r="BQ87" s="381">
        <f t="shared" si="101"/>
        <v>0</v>
      </c>
      <c r="BR87" s="381">
        <f t="shared" si="102"/>
        <v>0</v>
      </c>
      <c r="BS87" s="381">
        <f t="shared" si="103"/>
        <v>0</v>
      </c>
      <c r="BT87" s="381">
        <f t="shared" si="104"/>
        <v>0</v>
      </c>
      <c r="BU87" s="381">
        <f t="shared" si="105"/>
        <v>0</v>
      </c>
      <c r="BV87" s="266"/>
    </row>
    <row r="88" spans="1:74" ht="18.75">
      <c r="A88" s="217" t="str">
        <f>Compute1!A88</f>
        <v>13.2</v>
      </c>
      <c r="B88" s="217" t="str">
        <f>'2_Maturité'!B88</f>
        <v>Cloisonnement</v>
      </c>
      <c r="C88" s="217" t="str">
        <f>'2_Maturité'!G88</f>
        <v>SRES</v>
      </c>
      <c r="D88" s="207">
        <f>'2_Maturité'!H88</f>
        <v>0</v>
      </c>
      <c r="E88" s="207" t="str">
        <f>'2_Maturité'!I88</f>
        <v>1: Initial</v>
      </c>
      <c r="F88" s="710">
        <f t="shared" si="106"/>
        <v>2</v>
      </c>
      <c r="G88" s="204">
        <v>0</v>
      </c>
      <c r="H88" s="204">
        <v>0</v>
      </c>
      <c r="I88" s="204">
        <v>1</v>
      </c>
      <c r="J88" s="204">
        <v>0</v>
      </c>
      <c r="K88" s="204">
        <v>1</v>
      </c>
      <c r="L88" s="204">
        <v>1</v>
      </c>
      <c r="M88" s="204">
        <v>0</v>
      </c>
      <c r="N88" s="204">
        <v>0</v>
      </c>
      <c r="O88" s="204">
        <v>0</v>
      </c>
      <c r="P88" s="204">
        <v>1</v>
      </c>
      <c r="Q88" s="204">
        <v>1</v>
      </c>
      <c r="R88" s="204">
        <v>1</v>
      </c>
      <c r="S88" s="204">
        <v>0</v>
      </c>
      <c r="T88" s="204">
        <v>0</v>
      </c>
      <c r="U88" s="204">
        <v>0</v>
      </c>
      <c r="V88" s="323">
        <v>0</v>
      </c>
      <c r="W88" s="327">
        <f t="shared" si="55"/>
        <v>6</v>
      </c>
      <c r="X88" s="548">
        <f t="shared" si="56"/>
        <v>0</v>
      </c>
      <c r="Y88" s="548">
        <f t="shared" si="57"/>
        <v>0</v>
      </c>
      <c r="Z88" s="548">
        <f t="shared" si="58"/>
        <v>0</v>
      </c>
      <c r="AA88" s="548">
        <f t="shared" si="59"/>
        <v>0</v>
      </c>
      <c r="AB88" s="548">
        <f t="shared" si="60"/>
        <v>0</v>
      </c>
      <c r="AC88" s="548">
        <f t="shared" si="61"/>
        <v>0</v>
      </c>
      <c r="AD88" s="548">
        <f t="shared" si="62"/>
        <v>0</v>
      </c>
      <c r="AE88" s="548">
        <f t="shared" si="63"/>
        <v>0</v>
      </c>
      <c r="AF88" s="548">
        <f t="shared" si="64"/>
        <v>0</v>
      </c>
      <c r="AG88" s="548">
        <f t="shared" si="65"/>
        <v>0</v>
      </c>
      <c r="AH88" s="548">
        <f t="shared" si="66"/>
        <v>0</v>
      </c>
      <c r="AI88" s="548">
        <f t="shared" si="67"/>
        <v>0</v>
      </c>
      <c r="AJ88" s="548">
        <f t="shared" si="68"/>
        <v>0</v>
      </c>
      <c r="AK88" s="548">
        <f t="shared" si="69"/>
        <v>0</v>
      </c>
      <c r="AL88" s="548">
        <f t="shared" si="70"/>
        <v>0</v>
      </c>
      <c r="AM88" s="548">
        <f t="shared" si="71"/>
        <v>0</v>
      </c>
      <c r="AN88" s="450">
        <f t="shared" si="72"/>
        <v>0</v>
      </c>
      <c r="AO88" s="324">
        <f t="shared" si="73"/>
        <v>0</v>
      </c>
      <c r="AP88" s="324">
        <f t="shared" si="74"/>
        <v>0</v>
      </c>
      <c r="AQ88" s="324">
        <f t="shared" si="75"/>
        <v>0</v>
      </c>
      <c r="AR88" s="324">
        <f t="shared" si="76"/>
        <v>0</v>
      </c>
      <c r="AS88" s="324">
        <f t="shared" si="77"/>
        <v>0</v>
      </c>
      <c r="AT88" s="324">
        <f t="shared" si="78"/>
        <v>0</v>
      </c>
      <c r="AU88" s="324">
        <f t="shared" si="79"/>
        <v>0</v>
      </c>
      <c r="AV88" s="324">
        <f t="shared" si="80"/>
        <v>0</v>
      </c>
      <c r="AW88" s="324">
        <f t="shared" si="81"/>
        <v>0</v>
      </c>
      <c r="AX88" s="324">
        <f t="shared" si="82"/>
        <v>0</v>
      </c>
      <c r="AY88" s="324">
        <f t="shared" si="83"/>
        <v>0</v>
      </c>
      <c r="AZ88" s="324">
        <f t="shared" si="84"/>
        <v>0</v>
      </c>
      <c r="BA88" s="324">
        <f t="shared" si="85"/>
        <v>0</v>
      </c>
      <c r="BB88" s="324">
        <f t="shared" si="86"/>
        <v>0</v>
      </c>
      <c r="BC88" s="324">
        <f t="shared" si="87"/>
        <v>0</v>
      </c>
      <c r="BD88" s="324">
        <f t="shared" si="88"/>
        <v>0</v>
      </c>
      <c r="BE88" s="381">
        <f t="shared" si="89"/>
        <v>0</v>
      </c>
      <c r="BF88" s="381">
        <f t="shared" si="90"/>
        <v>0</v>
      </c>
      <c r="BG88" s="381">
        <f t="shared" si="91"/>
        <v>0</v>
      </c>
      <c r="BH88" s="381">
        <f t="shared" si="92"/>
        <v>0</v>
      </c>
      <c r="BI88" s="381">
        <f t="shared" si="93"/>
        <v>0</v>
      </c>
      <c r="BJ88" s="381">
        <f t="shared" si="94"/>
        <v>0</v>
      </c>
      <c r="BK88" s="381">
        <f t="shared" si="95"/>
        <v>0</v>
      </c>
      <c r="BL88" s="381">
        <f t="shared" si="96"/>
        <v>0</v>
      </c>
      <c r="BM88" s="381">
        <f t="shared" si="97"/>
        <v>0</v>
      </c>
      <c r="BN88" s="381">
        <f t="shared" si="98"/>
        <v>0</v>
      </c>
      <c r="BO88" s="381">
        <f t="shared" si="99"/>
        <v>0</v>
      </c>
      <c r="BP88" s="381">
        <f t="shared" si="100"/>
        <v>0</v>
      </c>
      <c r="BQ88" s="381">
        <f t="shared" si="101"/>
        <v>0</v>
      </c>
      <c r="BR88" s="381">
        <f t="shared" si="102"/>
        <v>0</v>
      </c>
      <c r="BS88" s="381">
        <f t="shared" si="103"/>
        <v>0</v>
      </c>
      <c r="BT88" s="381">
        <f t="shared" si="104"/>
        <v>0</v>
      </c>
      <c r="BU88" s="381">
        <f t="shared" si="105"/>
        <v>0</v>
      </c>
      <c r="BV88" s="266"/>
    </row>
    <row r="89" spans="1:74" ht="18.75">
      <c r="A89" s="217" t="str">
        <f>Compute1!A89</f>
        <v>13.3</v>
      </c>
      <c r="B89" s="217" t="str">
        <f>'2_Maturité'!B89</f>
        <v xml:space="preserve">Politique de transfert d'information </v>
      </c>
      <c r="C89" s="217" t="str">
        <f>'2_Maturité'!G89</f>
        <v>SRES</v>
      </c>
      <c r="D89" s="207">
        <f>'2_Maturité'!H89</f>
        <v>0</v>
      </c>
      <c r="E89" s="207" t="str">
        <f>'2_Maturité'!I89</f>
        <v>1: Initial</v>
      </c>
      <c r="F89" s="710">
        <f t="shared" si="106"/>
        <v>2</v>
      </c>
      <c r="G89" s="323">
        <v>1</v>
      </c>
      <c r="H89" s="323">
        <v>1</v>
      </c>
      <c r="I89" s="323">
        <v>0</v>
      </c>
      <c r="J89" s="323">
        <v>0</v>
      </c>
      <c r="K89" s="323">
        <v>0</v>
      </c>
      <c r="L89" s="323">
        <v>0</v>
      </c>
      <c r="M89" s="323">
        <v>0</v>
      </c>
      <c r="N89" s="323">
        <v>0</v>
      </c>
      <c r="O89" s="323">
        <v>0</v>
      </c>
      <c r="P89" s="323">
        <v>0</v>
      </c>
      <c r="Q89" s="323">
        <v>1</v>
      </c>
      <c r="R89" s="323">
        <v>0</v>
      </c>
      <c r="S89" s="323">
        <v>0</v>
      </c>
      <c r="T89" s="323">
        <v>0</v>
      </c>
      <c r="U89" s="323">
        <v>0</v>
      </c>
      <c r="V89" s="323">
        <v>0</v>
      </c>
      <c r="W89" s="327">
        <f t="shared" si="55"/>
        <v>3</v>
      </c>
      <c r="X89" s="548">
        <f t="shared" si="56"/>
        <v>0</v>
      </c>
      <c r="Y89" s="548">
        <f t="shared" si="57"/>
        <v>0</v>
      </c>
      <c r="Z89" s="548">
        <f t="shared" si="58"/>
        <v>0</v>
      </c>
      <c r="AA89" s="548">
        <f t="shared" si="59"/>
        <v>0</v>
      </c>
      <c r="AB89" s="548">
        <f t="shared" si="60"/>
        <v>0</v>
      </c>
      <c r="AC89" s="548">
        <f t="shared" si="61"/>
        <v>0</v>
      </c>
      <c r="AD89" s="548">
        <f t="shared" si="62"/>
        <v>0</v>
      </c>
      <c r="AE89" s="548">
        <f t="shared" si="63"/>
        <v>0</v>
      </c>
      <c r="AF89" s="548">
        <f t="shared" si="64"/>
        <v>0</v>
      </c>
      <c r="AG89" s="548">
        <f t="shared" si="65"/>
        <v>0</v>
      </c>
      <c r="AH89" s="548">
        <f t="shared" si="66"/>
        <v>0</v>
      </c>
      <c r="AI89" s="548">
        <f t="shared" si="67"/>
        <v>0</v>
      </c>
      <c r="AJ89" s="548">
        <f t="shared" si="68"/>
        <v>0</v>
      </c>
      <c r="AK89" s="548">
        <f t="shared" si="69"/>
        <v>0</v>
      </c>
      <c r="AL89" s="548">
        <f t="shared" si="70"/>
        <v>0</v>
      </c>
      <c r="AM89" s="548">
        <f t="shared" si="71"/>
        <v>0</v>
      </c>
      <c r="AN89" s="450">
        <f t="shared" si="72"/>
        <v>0</v>
      </c>
      <c r="AO89" s="324">
        <f t="shared" si="73"/>
        <v>0</v>
      </c>
      <c r="AP89" s="324">
        <f t="shared" si="74"/>
        <v>0</v>
      </c>
      <c r="AQ89" s="324">
        <f t="shared" si="75"/>
        <v>0</v>
      </c>
      <c r="AR89" s="324">
        <f t="shared" si="76"/>
        <v>0</v>
      </c>
      <c r="AS89" s="324">
        <f t="shared" si="77"/>
        <v>0</v>
      </c>
      <c r="AT89" s="324">
        <f t="shared" si="78"/>
        <v>0</v>
      </c>
      <c r="AU89" s="324">
        <f t="shared" si="79"/>
        <v>0</v>
      </c>
      <c r="AV89" s="324">
        <f t="shared" si="80"/>
        <v>0</v>
      </c>
      <c r="AW89" s="324">
        <f t="shared" si="81"/>
        <v>0</v>
      </c>
      <c r="AX89" s="324">
        <f t="shared" si="82"/>
        <v>0</v>
      </c>
      <c r="AY89" s="324">
        <f t="shared" si="83"/>
        <v>0</v>
      </c>
      <c r="AZ89" s="324">
        <f t="shared" si="84"/>
        <v>0</v>
      </c>
      <c r="BA89" s="324">
        <f t="shared" si="85"/>
        <v>0</v>
      </c>
      <c r="BB89" s="324">
        <f t="shared" si="86"/>
        <v>0</v>
      </c>
      <c r="BC89" s="324">
        <f t="shared" si="87"/>
        <v>0</v>
      </c>
      <c r="BD89" s="324">
        <f t="shared" si="88"/>
        <v>0</v>
      </c>
      <c r="BE89" s="381">
        <f t="shared" si="89"/>
        <v>0</v>
      </c>
      <c r="BF89" s="381">
        <f t="shared" si="90"/>
        <v>0</v>
      </c>
      <c r="BG89" s="381">
        <f t="shared" si="91"/>
        <v>0</v>
      </c>
      <c r="BH89" s="381">
        <f t="shared" si="92"/>
        <v>0</v>
      </c>
      <c r="BI89" s="381">
        <f t="shared" si="93"/>
        <v>0</v>
      </c>
      <c r="BJ89" s="381">
        <f t="shared" si="94"/>
        <v>0</v>
      </c>
      <c r="BK89" s="381">
        <f t="shared" si="95"/>
        <v>0</v>
      </c>
      <c r="BL89" s="381">
        <f t="shared" si="96"/>
        <v>0</v>
      </c>
      <c r="BM89" s="381">
        <f t="shared" si="97"/>
        <v>0</v>
      </c>
      <c r="BN89" s="381">
        <f t="shared" si="98"/>
        <v>0</v>
      </c>
      <c r="BO89" s="381">
        <f t="shared" si="99"/>
        <v>0</v>
      </c>
      <c r="BP89" s="381">
        <f t="shared" si="100"/>
        <v>0</v>
      </c>
      <c r="BQ89" s="381">
        <f t="shared" si="101"/>
        <v>0</v>
      </c>
      <c r="BR89" s="381">
        <f t="shared" si="102"/>
        <v>0</v>
      </c>
      <c r="BS89" s="381">
        <f t="shared" si="103"/>
        <v>0</v>
      </c>
      <c r="BT89" s="381">
        <f t="shared" si="104"/>
        <v>0</v>
      </c>
      <c r="BU89" s="381">
        <f t="shared" si="105"/>
        <v>0</v>
      </c>
    </row>
    <row r="90" spans="1:74" ht="18.75">
      <c r="A90" s="217" t="str">
        <f>Compute1!A90</f>
        <v>13.3.a</v>
      </c>
      <c r="B90" s="217" t="str">
        <f>'2_Maturité'!B90</f>
        <v>Accord de transfert d'information</v>
      </c>
      <c r="C90" s="217" t="str">
        <f>'2_Maturité'!G90</f>
        <v>SRES</v>
      </c>
      <c r="D90" s="207">
        <f>'2_Maturité'!H90</f>
        <v>0</v>
      </c>
      <c r="E90" s="207">
        <f>'2_Maturité'!I90</f>
        <v>0</v>
      </c>
      <c r="F90" s="736" t="str">
        <f>LEFT(E90,1)</f>
        <v>0</v>
      </c>
      <c r="G90" s="204">
        <v>0</v>
      </c>
      <c r="H90" s="204">
        <v>0</v>
      </c>
      <c r="I90" s="204">
        <v>0</v>
      </c>
      <c r="J90" s="204">
        <v>0</v>
      </c>
      <c r="K90" s="204">
        <v>0</v>
      </c>
      <c r="L90" s="204">
        <v>0</v>
      </c>
      <c r="M90" s="204">
        <v>0</v>
      </c>
      <c r="N90" s="204">
        <v>0</v>
      </c>
      <c r="O90" s="204">
        <v>0</v>
      </c>
      <c r="P90" s="204">
        <v>0</v>
      </c>
      <c r="Q90" s="204">
        <v>0</v>
      </c>
      <c r="R90" s="204">
        <v>0</v>
      </c>
      <c r="S90" s="204">
        <v>0</v>
      </c>
      <c r="T90" s="204">
        <v>0</v>
      </c>
      <c r="U90" s="204">
        <v>0</v>
      </c>
      <c r="V90" s="323">
        <v>0</v>
      </c>
      <c r="W90" s="327">
        <f t="shared" si="55"/>
        <v>0</v>
      </c>
      <c r="X90" s="548">
        <f t="shared" si="56"/>
        <v>0</v>
      </c>
      <c r="Y90" s="548">
        <f t="shared" si="57"/>
        <v>0</v>
      </c>
      <c r="Z90" s="548">
        <f t="shared" si="58"/>
        <v>0</v>
      </c>
      <c r="AA90" s="548">
        <f t="shared" si="59"/>
        <v>0</v>
      </c>
      <c r="AB90" s="548">
        <f t="shared" si="60"/>
        <v>0</v>
      </c>
      <c r="AC90" s="548">
        <f t="shared" si="61"/>
        <v>0</v>
      </c>
      <c r="AD90" s="548">
        <f t="shared" si="62"/>
        <v>0</v>
      </c>
      <c r="AE90" s="548">
        <f t="shared" si="63"/>
        <v>0</v>
      </c>
      <c r="AF90" s="548">
        <f t="shared" si="64"/>
        <v>0</v>
      </c>
      <c r="AG90" s="548">
        <f t="shared" si="65"/>
        <v>0</v>
      </c>
      <c r="AH90" s="548">
        <f t="shared" si="66"/>
        <v>0</v>
      </c>
      <c r="AI90" s="548">
        <f t="shared" si="67"/>
        <v>0</v>
      </c>
      <c r="AJ90" s="548">
        <f t="shared" si="68"/>
        <v>0</v>
      </c>
      <c r="AK90" s="548">
        <f t="shared" si="69"/>
        <v>0</v>
      </c>
      <c r="AL90" s="548">
        <f t="shared" si="70"/>
        <v>0</v>
      </c>
      <c r="AM90" s="548">
        <f t="shared" si="71"/>
        <v>0</v>
      </c>
      <c r="AN90" s="450">
        <f t="shared" si="72"/>
        <v>0</v>
      </c>
      <c r="AO90" s="324">
        <f t="shared" si="73"/>
        <v>0</v>
      </c>
      <c r="AP90" s="324">
        <f t="shared" si="74"/>
        <v>0</v>
      </c>
      <c r="AQ90" s="324">
        <f t="shared" si="75"/>
        <v>0</v>
      </c>
      <c r="AR90" s="324">
        <f t="shared" si="76"/>
        <v>0</v>
      </c>
      <c r="AS90" s="324">
        <f t="shared" si="77"/>
        <v>0</v>
      </c>
      <c r="AT90" s="324">
        <f t="shared" si="78"/>
        <v>0</v>
      </c>
      <c r="AU90" s="324">
        <f t="shared" si="79"/>
        <v>0</v>
      </c>
      <c r="AV90" s="324">
        <f t="shared" si="80"/>
        <v>0</v>
      </c>
      <c r="AW90" s="324">
        <f t="shared" si="81"/>
        <v>0</v>
      </c>
      <c r="AX90" s="324">
        <f t="shared" si="82"/>
        <v>0</v>
      </c>
      <c r="AY90" s="324">
        <f t="shared" si="83"/>
        <v>0</v>
      </c>
      <c r="AZ90" s="324">
        <f t="shared" si="84"/>
        <v>0</v>
      </c>
      <c r="BA90" s="324">
        <f t="shared" si="85"/>
        <v>0</v>
      </c>
      <c r="BB90" s="324">
        <f t="shared" si="86"/>
        <v>0</v>
      </c>
      <c r="BC90" s="324">
        <f t="shared" si="87"/>
        <v>0</v>
      </c>
      <c r="BD90" s="324">
        <f t="shared" si="88"/>
        <v>0</v>
      </c>
      <c r="BE90" s="381">
        <f t="shared" si="89"/>
        <v>0</v>
      </c>
      <c r="BF90" s="381">
        <f t="shared" si="90"/>
        <v>0</v>
      </c>
      <c r="BG90" s="381">
        <f t="shared" si="91"/>
        <v>0</v>
      </c>
      <c r="BH90" s="381">
        <f t="shared" si="92"/>
        <v>0</v>
      </c>
      <c r="BI90" s="381">
        <f t="shared" si="93"/>
        <v>0</v>
      </c>
      <c r="BJ90" s="381">
        <f t="shared" si="94"/>
        <v>0</v>
      </c>
      <c r="BK90" s="381">
        <f t="shared" si="95"/>
        <v>0</v>
      </c>
      <c r="BL90" s="381">
        <f t="shared" si="96"/>
        <v>0</v>
      </c>
      <c r="BM90" s="381">
        <f t="shared" si="97"/>
        <v>0</v>
      </c>
      <c r="BN90" s="381">
        <f t="shared" si="98"/>
        <v>0</v>
      </c>
      <c r="BO90" s="381">
        <f t="shared" si="99"/>
        <v>0</v>
      </c>
      <c r="BP90" s="381">
        <f t="shared" si="100"/>
        <v>0</v>
      </c>
      <c r="BQ90" s="381">
        <f t="shared" si="101"/>
        <v>0</v>
      </c>
      <c r="BR90" s="381">
        <f t="shared" si="102"/>
        <v>0</v>
      </c>
      <c r="BS90" s="381">
        <f t="shared" si="103"/>
        <v>0</v>
      </c>
      <c r="BT90" s="381">
        <f t="shared" si="104"/>
        <v>0</v>
      </c>
      <c r="BU90" s="381">
        <f t="shared" si="105"/>
        <v>0</v>
      </c>
      <c r="BV90" s="266"/>
    </row>
    <row r="91" spans="1:74" ht="18.75">
      <c r="A91" s="217" t="str">
        <f>Compute1!A91</f>
        <v>13.4</v>
      </c>
      <c r="B91" s="217" t="str">
        <f>'2_Maturité'!B91</f>
        <v>Messagerie électronique</v>
      </c>
      <c r="C91" s="217" t="str">
        <f>'2_Maturité'!G91</f>
        <v>SRES</v>
      </c>
      <c r="D91" s="207">
        <f>'2_Maturité'!H91</f>
        <v>0</v>
      </c>
      <c r="E91" s="207" t="str">
        <f>'2_Maturité'!I91</f>
        <v>1: Initial</v>
      </c>
      <c r="F91" s="710">
        <f t="shared" si="106"/>
        <v>2</v>
      </c>
      <c r="G91" s="204">
        <v>1</v>
      </c>
      <c r="H91" s="204">
        <v>1</v>
      </c>
      <c r="I91" s="204">
        <v>0</v>
      </c>
      <c r="J91" s="204">
        <v>0</v>
      </c>
      <c r="K91" s="204">
        <v>0</v>
      </c>
      <c r="L91" s="204">
        <v>0</v>
      </c>
      <c r="M91" s="204">
        <v>0</v>
      </c>
      <c r="N91" s="204">
        <v>0</v>
      </c>
      <c r="O91" s="204">
        <v>0</v>
      </c>
      <c r="P91" s="204">
        <v>0</v>
      </c>
      <c r="Q91" s="204">
        <v>0</v>
      </c>
      <c r="R91" s="204">
        <v>0</v>
      </c>
      <c r="S91" s="204">
        <v>0</v>
      </c>
      <c r="T91" s="204">
        <v>0</v>
      </c>
      <c r="U91" s="204">
        <v>0</v>
      </c>
      <c r="V91" s="323">
        <v>0</v>
      </c>
      <c r="W91" s="327">
        <f t="shared" si="55"/>
        <v>2</v>
      </c>
      <c r="X91" s="548">
        <f t="shared" si="56"/>
        <v>0</v>
      </c>
      <c r="Y91" s="548">
        <f t="shared" si="57"/>
        <v>0</v>
      </c>
      <c r="Z91" s="548">
        <f t="shared" si="58"/>
        <v>0</v>
      </c>
      <c r="AA91" s="548">
        <f t="shared" si="59"/>
        <v>0</v>
      </c>
      <c r="AB91" s="548">
        <f t="shared" si="60"/>
        <v>0</v>
      </c>
      <c r="AC91" s="548">
        <f t="shared" si="61"/>
        <v>0</v>
      </c>
      <c r="AD91" s="548">
        <f t="shared" si="62"/>
        <v>0</v>
      </c>
      <c r="AE91" s="548">
        <f t="shared" si="63"/>
        <v>0</v>
      </c>
      <c r="AF91" s="548">
        <f t="shared" si="64"/>
        <v>0</v>
      </c>
      <c r="AG91" s="548">
        <f t="shared" si="65"/>
        <v>0</v>
      </c>
      <c r="AH91" s="548">
        <f t="shared" si="66"/>
        <v>0</v>
      </c>
      <c r="AI91" s="548">
        <f t="shared" si="67"/>
        <v>0</v>
      </c>
      <c r="AJ91" s="548">
        <f t="shared" si="68"/>
        <v>0</v>
      </c>
      <c r="AK91" s="548">
        <f t="shared" si="69"/>
        <v>0</v>
      </c>
      <c r="AL91" s="548">
        <f t="shared" si="70"/>
        <v>0</v>
      </c>
      <c r="AM91" s="548">
        <f t="shared" si="71"/>
        <v>0</v>
      </c>
      <c r="AN91" s="450">
        <f t="shared" si="72"/>
        <v>0</v>
      </c>
      <c r="AO91" s="324">
        <f t="shared" si="73"/>
        <v>0</v>
      </c>
      <c r="AP91" s="324">
        <f t="shared" si="74"/>
        <v>0</v>
      </c>
      <c r="AQ91" s="324">
        <f t="shared" si="75"/>
        <v>0</v>
      </c>
      <c r="AR91" s="324">
        <f t="shared" si="76"/>
        <v>0</v>
      </c>
      <c r="AS91" s="324">
        <f t="shared" si="77"/>
        <v>0</v>
      </c>
      <c r="AT91" s="324">
        <f t="shared" si="78"/>
        <v>0</v>
      </c>
      <c r="AU91" s="324">
        <f t="shared" si="79"/>
        <v>0</v>
      </c>
      <c r="AV91" s="324">
        <f t="shared" si="80"/>
        <v>0</v>
      </c>
      <c r="AW91" s="324">
        <f t="shared" si="81"/>
        <v>0</v>
      </c>
      <c r="AX91" s="324">
        <f t="shared" si="82"/>
        <v>0</v>
      </c>
      <c r="AY91" s="324">
        <f t="shared" si="83"/>
        <v>0</v>
      </c>
      <c r="AZ91" s="324">
        <f t="shared" si="84"/>
        <v>0</v>
      </c>
      <c r="BA91" s="324">
        <f t="shared" si="85"/>
        <v>0</v>
      </c>
      <c r="BB91" s="324">
        <f t="shared" si="86"/>
        <v>0</v>
      </c>
      <c r="BC91" s="324">
        <f t="shared" si="87"/>
        <v>0</v>
      </c>
      <c r="BD91" s="324">
        <f t="shared" si="88"/>
        <v>0</v>
      </c>
      <c r="BE91" s="381">
        <f t="shared" si="89"/>
        <v>0</v>
      </c>
      <c r="BF91" s="381">
        <f t="shared" si="90"/>
        <v>0</v>
      </c>
      <c r="BG91" s="381">
        <f t="shared" si="91"/>
        <v>0</v>
      </c>
      <c r="BH91" s="381">
        <f t="shared" si="92"/>
        <v>0</v>
      </c>
      <c r="BI91" s="381">
        <f t="shared" si="93"/>
        <v>0</v>
      </c>
      <c r="BJ91" s="381">
        <f t="shared" si="94"/>
        <v>0</v>
      </c>
      <c r="BK91" s="381">
        <f t="shared" si="95"/>
        <v>0</v>
      </c>
      <c r="BL91" s="381">
        <f t="shared" si="96"/>
        <v>0</v>
      </c>
      <c r="BM91" s="381">
        <f t="shared" si="97"/>
        <v>0</v>
      </c>
      <c r="BN91" s="381">
        <f t="shared" si="98"/>
        <v>0</v>
      </c>
      <c r="BO91" s="381">
        <f t="shared" si="99"/>
        <v>0</v>
      </c>
      <c r="BP91" s="381">
        <f t="shared" si="100"/>
        <v>0</v>
      </c>
      <c r="BQ91" s="381">
        <f t="shared" si="101"/>
        <v>0</v>
      </c>
      <c r="BR91" s="381">
        <f t="shared" si="102"/>
        <v>0</v>
      </c>
      <c r="BS91" s="381">
        <f t="shared" si="103"/>
        <v>0</v>
      </c>
      <c r="BT91" s="381">
        <f t="shared" si="104"/>
        <v>0</v>
      </c>
      <c r="BU91" s="381">
        <f t="shared" si="105"/>
        <v>0</v>
      </c>
      <c r="BV91" s="266"/>
    </row>
    <row r="92" spans="1:74" ht="18.75">
      <c r="A92" s="217">
        <f>Compute1!A92</f>
        <v>14</v>
      </c>
      <c r="B92" s="217" t="str">
        <f>'2_Maturité'!B92</f>
        <v>ACQUISITION, DEVELOPPEMENT ET MAINTENANCE DE SYSTEMES</v>
      </c>
      <c r="C92" s="217">
        <f>'2_Maturité'!G92</f>
        <v>0</v>
      </c>
      <c r="D92" s="207">
        <f>'2_Maturité'!H92</f>
        <v>0</v>
      </c>
      <c r="E92" s="207">
        <f>'2_Maturité'!I92</f>
        <v>0</v>
      </c>
      <c r="F92" s="218" t="str">
        <f>LEFT(E92,1)</f>
        <v>0</v>
      </c>
      <c r="G92" s="204">
        <v>0</v>
      </c>
      <c r="H92" s="204">
        <v>0</v>
      </c>
      <c r="I92" s="204">
        <v>0</v>
      </c>
      <c r="J92" s="204">
        <v>0</v>
      </c>
      <c r="K92" s="204">
        <v>0</v>
      </c>
      <c r="L92" s="204">
        <v>0</v>
      </c>
      <c r="M92" s="204">
        <v>0</v>
      </c>
      <c r="N92" s="204">
        <v>0</v>
      </c>
      <c r="O92" s="204">
        <v>0</v>
      </c>
      <c r="P92" s="204">
        <v>0</v>
      </c>
      <c r="Q92" s="204">
        <v>0</v>
      </c>
      <c r="R92" s="204">
        <v>0</v>
      </c>
      <c r="S92" s="204">
        <v>0</v>
      </c>
      <c r="T92" s="204">
        <v>0</v>
      </c>
      <c r="U92" s="204">
        <v>0</v>
      </c>
      <c r="V92" s="323">
        <v>0</v>
      </c>
      <c r="W92" s="327">
        <f t="shared" si="55"/>
        <v>0</v>
      </c>
      <c r="X92" s="548">
        <f t="shared" si="56"/>
        <v>0</v>
      </c>
      <c r="Y92" s="548">
        <f t="shared" si="57"/>
        <v>0</v>
      </c>
      <c r="Z92" s="548">
        <f t="shared" si="58"/>
        <v>0</v>
      </c>
      <c r="AA92" s="548">
        <f t="shared" si="59"/>
        <v>0</v>
      </c>
      <c r="AB92" s="548">
        <f t="shared" si="60"/>
        <v>0</v>
      </c>
      <c r="AC92" s="548">
        <f t="shared" si="61"/>
        <v>0</v>
      </c>
      <c r="AD92" s="548">
        <f t="shared" si="62"/>
        <v>0</v>
      </c>
      <c r="AE92" s="548">
        <f t="shared" si="63"/>
        <v>0</v>
      </c>
      <c r="AF92" s="548">
        <f t="shared" si="64"/>
        <v>0</v>
      </c>
      <c r="AG92" s="548">
        <f t="shared" si="65"/>
        <v>0</v>
      </c>
      <c r="AH92" s="548">
        <f t="shared" si="66"/>
        <v>0</v>
      </c>
      <c r="AI92" s="548">
        <f t="shared" si="67"/>
        <v>0</v>
      </c>
      <c r="AJ92" s="548">
        <f t="shared" si="68"/>
        <v>0</v>
      </c>
      <c r="AK92" s="548">
        <f t="shared" si="69"/>
        <v>0</v>
      </c>
      <c r="AL92" s="548">
        <f t="shared" si="70"/>
        <v>0</v>
      </c>
      <c r="AM92" s="548">
        <f t="shared" si="71"/>
        <v>0</v>
      </c>
      <c r="AN92" s="450">
        <f t="shared" si="72"/>
        <v>0</v>
      </c>
      <c r="AO92" s="324">
        <f t="shared" si="73"/>
        <v>0</v>
      </c>
      <c r="AP92" s="324">
        <f t="shared" si="74"/>
        <v>0</v>
      </c>
      <c r="AQ92" s="324">
        <f t="shared" si="75"/>
        <v>0</v>
      </c>
      <c r="AR92" s="324">
        <f t="shared" si="76"/>
        <v>0</v>
      </c>
      <c r="AS92" s="324">
        <f t="shared" si="77"/>
        <v>0</v>
      </c>
      <c r="AT92" s="324">
        <f t="shared" si="78"/>
        <v>0</v>
      </c>
      <c r="AU92" s="324">
        <f t="shared" si="79"/>
        <v>0</v>
      </c>
      <c r="AV92" s="324">
        <f t="shared" si="80"/>
        <v>0</v>
      </c>
      <c r="AW92" s="324">
        <f t="shared" si="81"/>
        <v>0</v>
      </c>
      <c r="AX92" s="324">
        <f t="shared" si="82"/>
        <v>0</v>
      </c>
      <c r="AY92" s="324">
        <f t="shared" si="83"/>
        <v>0</v>
      </c>
      <c r="AZ92" s="324">
        <f t="shared" si="84"/>
        <v>0</v>
      </c>
      <c r="BA92" s="324">
        <f t="shared" si="85"/>
        <v>0</v>
      </c>
      <c r="BB92" s="324">
        <f t="shared" si="86"/>
        <v>0</v>
      </c>
      <c r="BC92" s="324">
        <f t="shared" si="87"/>
        <v>0</v>
      </c>
      <c r="BD92" s="324">
        <f t="shared" si="88"/>
        <v>0</v>
      </c>
      <c r="BE92" s="381">
        <f t="shared" si="89"/>
        <v>0</v>
      </c>
      <c r="BF92" s="381">
        <f t="shared" si="90"/>
        <v>0</v>
      </c>
      <c r="BG92" s="381">
        <f t="shared" si="91"/>
        <v>0</v>
      </c>
      <c r="BH92" s="381">
        <f t="shared" si="92"/>
        <v>0</v>
      </c>
      <c r="BI92" s="381">
        <f t="shared" si="93"/>
        <v>0</v>
      </c>
      <c r="BJ92" s="381">
        <f t="shared" si="94"/>
        <v>0</v>
      </c>
      <c r="BK92" s="381">
        <f t="shared" si="95"/>
        <v>0</v>
      </c>
      <c r="BL92" s="381">
        <f t="shared" si="96"/>
        <v>0</v>
      </c>
      <c r="BM92" s="381">
        <f t="shared" si="97"/>
        <v>0</v>
      </c>
      <c r="BN92" s="381">
        <f t="shared" si="98"/>
        <v>0</v>
      </c>
      <c r="BO92" s="381">
        <f t="shared" si="99"/>
        <v>0</v>
      </c>
      <c r="BP92" s="381">
        <f t="shared" si="100"/>
        <v>0</v>
      </c>
      <c r="BQ92" s="381">
        <f t="shared" si="101"/>
        <v>0</v>
      </c>
      <c r="BR92" s="381">
        <f t="shared" si="102"/>
        <v>0</v>
      </c>
      <c r="BS92" s="381">
        <f t="shared" si="103"/>
        <v>0</v>
      </c>
      <c r="BT92" s="381">
        <f t="shared" si="104"/>
        <v>0</v>
      </c>
      <c r="BU92" s="381">
        <f t="shared" si="105"/>
        <v>0</v>
      </c>
      <c r="BV92" s="266"/>
    </row>
    <row r="93" spans="1:74" ht="18.75">
      <c r="A93" s="217" t="str">
        <f>Compute1!A93</f>
        <v>14.1</v>
      </c>
      <c r="B93" s="217" t="str">
        <f>'2_Maturité'!B93</f>
        <v>Exigences de sécurité</v>
      </c>
      <c r="C93" s="217" t="str">
        <f>'2_Maturité'!G93</f>
        <v>SAPP</v>
      </c>
      <c r="D93" s="207">
        <f>'2_Maturité'!H93</f>
        <v>1</v>
      </c>
      <c r="E93" s="207" t="str">
        <f>'2_Maturité'!I93</f>
        <v>1: Initial</v>
      </c>
      <c r="F93" s="710">
        <f>(LEFT(E93,1)+1)</f>
        <v>2</v>
      </c>
      <c r="G93" s="204">
        <v>1</v>
      </c>
      <c r="H93" s="204">
        <v>1</v>
      </c>
      <c r="I93" s="204">
        <v>1</v>
      </c>
      <c r="J93" s="204">
        <v>1</v>
      </c>
      <c r="K93" s="204">
        <v>1</v>
      </c>
      <c r="L93" s="204">
        <v>1</v>
      </c>
      <c r="M93" s="204">
        <v>0</v>
      </c>
      <c r="N93" s="204">
        <v>0</v>
      </c>
      <c r="O93" s="204">
        <v>0</v>
      </c>
      <c r="P93" s="204">
        <v>1</v>
      </c>
      <c r="Q93" s="204">
        <v>1</v>
      </c>
      <c r="R93" s="204">
        <v>0</v>
      </c>
      <c r="S93" s="204">
        <v>0</v>
      </c>
      <c r="T93" s="204">
        <v>0</v>
      </c>
      <c r="U93" s="204">
        <v>1</v>
      </c>
      <c r="V93" s="323">
        <v>1</v>
      </c>
      <c r="W93" s="327">
        <f t="shared" si="55"/>
        <v>10</v>
      </c>
      <c r="X93" s="548">
        <f t="shared" si="56"/>
        <v>1</v>
      </c>
      <c r="Y93" s="548">
        <f t="shared" si="57"/>
        <v>1</v>
      </c>
      <c r="Z93" s="548">
        <f t="shared" si="58"/>
        <v>1</v>
      </c>
      <c r="AA93" s="548">
        <f t="shared" si="59"/>
        <v>1</v>
      </c>
      <c r="AB93" s="548">
        <f t="shared" si="60"/>
        <v>1</v>
      </c>
      <c r="AC93" s="548">
        <f t="shared" si="61"/>
        <v>1</v>
      </c>
      <c r="AD93" s="548">
        <f t="shared" si="62"/>
        <v>0</v>
      </c>
      <c r="AE93" s="548">
        <f t="shared" si="63"/>
        <v>0</v>
      </c>
      <c r="AF93" s="548">
        <f t="shared" si="64"/>
        <v>0</v>
      </c>
      <c r="AG93" s="548">
        <f t="shared" si="65"/>
        <v>1</v>
      </c>
      <c r="AH93" s="548">
        <f t="shared" si="66"/>
        <v>1</v>
      </c>
      <c r="AI93" s="548">
        <f t="shared" si="67"/>
        <v>0</v>
      </c>
      <c r="AJ93" s="548">
        <f t="shared" si="68"/>
        <v>0</v>
      </c>
      <c r="AK93" s="548">
        <f t="shared" si="69"/>
        <v>0</v>
      </c>
      <c r="AL93" s="548">
        <f t="shared" si="70"/>
        <v>1</v>
      </c>
      <c r="AM93" s="548">
        <f t="shared" si="71"/>
        <v>1</v>
      </c>
      <c r="AN93" s="450">
        <f t="shared" si="72"/>
        <v>10</v>
      </c>
      <c r="AO93" s="324">
        <f t="shared" si="73"/>
        <v>2</v>
      </c>
      <c r="AP93" s="324">
        <f t="shared" si="74"/>
        <v>2</v>
      </c>
      <c r="AQ93" s="324">
        <f t="shared" si="75"/>
        <v>2</v>
      </c>
      <c r="AR93" s="324">
        <f t="shared" si="76"/>
        <v>2</v>
      </c>
      <c r="AS93" s="324">
        <f t="shared" si="77"/>
        <v>2</v>
      </c>
      <c r="AT93" s="324">
        <f t="shared" si="78"/>
        <v>2</v>
      </c>
      <c r="AU93" s="324">
        <f t="shared" si="79"/>
        <v>0</v>
      </c>
      <c r="AV93" s="324">
        <f t="shared" si="80"/>
        <v>0</v>
      </c>
      <c r="AW93" s="324">
        <f t="shared" si="81"/>
        <v>0</v>
      </c>
      <c r="AX93" s="324">
        <f t="shared" si="82"/>
        <v>2</v>
      </c>
      <c r="AY93" s="324">
        <f t="shared" si="83"/>
        <v>2</v>
      </c>
      <c r="AZ93" s="324">
        <f t="shared" si="84"/>
        <v>0</v>
      </c>
      <c r="BA93" s="324">
        <f t="shared" si="85"/>
        <v>0</v>
      </c>
      <c r="BB93" s="324">
        <f t="shared" si="86"/>
        <v>0</v>
      </c>
      <c r="BC93" s="324">
        <f t="shared" si="87"/>
        <v>2</v>
      </c>
      <c r="BD93" s="324">
        <f t="shared" si="88"/>
        <v>2</v>
      </c>
      <c r="BE93" s="381">
        <f t="shared" si="89"/>
        <v>4</v>
      </c>
      <c r="BF93" s="381">
        <f t="shared" si="90"/>
        <v>6</v>
      </c>
      <c r="BG93" s="381">
        <f t="shared" si="91"/>
        <v>4.5</v>
      </c>
      <c r="BH93" s="381">
        <f t="shared" si="92"/>
        <v>4</v>
      </c>
      <c r="BI93" s="381">
        <f t="shared" si="93"/>
        <v>4.5</v>
      </c>
      <c r="BJ93" s="381">
        <f t="shared" si="94"/>
        <v>1.5</v>
      </c>
      <c r="BK93" s="381">
        <f t="shared" si="95"/>
        <v>0</v>
      </c>
      <c r="BL93" s="381">
        <f t="shared" si="96"/>
        <v>0</v>
      </c>
      <c r="BM93" s="381">
        <f t="shared" si="97"/>
        <v>0</v>
      </c>
      <c r="BN93" s="381">
        <f t="shared" si="98"/>
        <v>1.5</v>
      </c>
      <c r="BO93" s="381">
        <f t="shared" si="99"/>
        <v>6</v>
      </c>
      <c r="BP93" s="381">
        <f t="shared" si="100"/>
        <v>0</v>
      </c>
      <c r="BQ93" s="381">
        <f t="shared" si="101"/>
        <v>0</v>
      </c>
      <c r="BR93" s="381">
        <f t="shared" si="102"/>
        <v>0</v>
      </c>
      <c r="BS93" s="381">
        <f t="shared" si="103"/>
        <v>1.5</v>
      </c>
      <c r="BT93" s="381">
        <f t="shared" si="104"/>
        <v>6</v>
      </c>
      <c r="BU93" s="381">
        <f t="shared" si="105"/>
        <v>38</v>
      </c>
    </row>
    <row r="94" spans="1:74" ht="18.75">
      <c r="A94" s="217" t="str">
        <f>Compute1!A94</f>
        <v>14.2</v>
      </c>
      <c r="B94" s="217" t="str">
        <f>'2_Maturité'!B94</f>
        <v>Méthode de développement structurée</v>
      </c>
      <c r="C94" s="217" t="str">
        <f>'2_Maturité'!G94</f>
        <v>SAPP</v>
      </c>
      <c r="D94" s="207">
        <f>'2_Maturité'!H94</f>
        <v>0</v>
      </c>
      <c r="E94" s="207" t="str">
        <f>'2_Maturité'!I94</f>
        <v>1: Initial</v>
      </c>
      <c r="F94" s="710">
        <f>(LEFT(E94,1)+1)</f>
        <v>2</v>
      </c>
      <c r="G94" s="204">
        <v>0</v>
      </c>
      <c r="H94" s="204">
        <v>0</v>
      </c>
      <c r="I94" s="204">
        <v>1</v>
      </c>
      <c r="J94" s="204">
        <v>1</v>
      </c>
      <c r="K94" s="204">
        <v>1</v>
      </c>
      <c r="L94" s="204">
        <v>0</v>
      </c>
      <c r="M94" s="204">
        <v>0</v>
      </c>
      <c r="N94" s="204">
        <v>0</v>
      </c>
      <c r="O94" s="204">
        <v>0</v>
      </c>
      <c r="P94" s="204">
        <v>0</v>
      </c>
      <c r="Q94" s="204">
        <v>0</v>
      </c>
      <c r="R94" s="204">
        <v>0</v>
      </c>
      <c r="S94" s="204">
        <v>1</v>
      </c>
      <c r="T94" s="204">
        <v>0</v>
      </c>
      <c r="U94" s="204">
        <v>1</v>
      </c>
      <c r="V94" s="323">
        <v>0</v>
      </c>
      <c r="W94" s="327">
        <f t="shared" si="55"/>
        <v>5</v>
      </c>
      <c r="X94" s="548">
        <f t="shared" si="56"/>
        <v>0</v>
      </c>
      <c r="Y94" s="548">
        <f t="shared" si="57"/>
        <v>0</v>
      </c>
      <c r="Z94" s="548">
        <f t="shared" si="58"/>
        <v>0</v>
      </c>
      <c r="AA94" s="548">
        <f t="shared" si="59"/>
        <v>0</v>
      </c>
      <c r="AB94" s="548">
        <f t="shared" si="60"/>
        <v>0</v>
      </c>
      <c r="AC94" s="548">
        <f t="shared" si="61"/>
        <v>0</v>
      </c>
      <c r="AD94" s="548">
        <f t="shared" si="62"/>
        <v>0</v>
      </c>
      <c r="AE94" s="548">
        <f t="shared" si="63"/>
        <v>0</v>
      </c>
      <c r="AF94" s="548">
        <f t="shared" si="64"/>
        <v>0</v>
      </c>
      <c r="AG94" s="548">
        <f t="shared" si="65"/>
        <v>0</v>
      </c>
      <c r="AH94" s="548">
        <f t="shared" si="66"/>
        <v>0</v>
      </c>
      <c r="AI94" s="548">
        <f t="shared" si="67"/>
        <v>0</v>
      </c>
      <c r="AJ94" s="548">
        <f t="shared" si="68"/>
        <v>0</v>
      </c>
      <c r="AK94" s="548">
        <f t="shared" si="69"/>
        <v>0</v>
      </c>
      <c r="AL94" s="548">
        <f t="shared" si="70"/>
        <v>0</v>
      </c>
      <c r="AM94" s="548">
        <f t="shared" si="71"/>
        <v>0</v>
      </c>
      <c r="AN94" s="450">
        <f t="shared" si="72"/>
        <v>0</v>
      </c>
      <c r="AO94" s="324">
        <f t="shared" si="73"/>
        <v>0</v>
      </c>
      <c r="AP94" s="324">
        <f t="shared" si="74"/>
        <v>0</v>
      </c>
      <c r="AQ94" s="324">
        <f t="shared" si="75"/>
        <v>0</v>
      </c>
      <c r="AR94" s="324">
        <f t="shared" si="76"/>
        <v>0</v>
      </c>
      <c r="AS94" s="324">
        <f t="shared" si="77"/>
        <v>0</v>
      </c>
      <c r="AT94" s="324">
        <f t="shared" si="78"/>
        <v>0</v>
      </c>
      <c r="AU94" s="324">
        <f t="shared" si="79"/>
        <v>0</v>
      </c>
      <c r="AV94" s="324">
        <f t="shared" si="80"/>
        <v>0</v>
      </c>
      <c r="AW94" s="324">
        <f t="shared" si="81"/>
        <v>0</v>
      </c>
      <c r="AX94" s="324">
        <f t="shared" si="82"/>
        <v>0</v>
      </c>
      <c r="AY94" s="324">
        <f t="shared" si="83"/>
        <v>0</v>
      </c>
      <c r="AZ94" s="324">
        <f t="shared" si="84"/>
        <v>0</v>
      </c>
      <c r="BA94" s="324">
        <f t="shared" si="85"/>
        <v>0</v>
      </c>
      <c r="BB94" s="324">
        <f t="shared" si="86"/>
        <v>0</v>
      </c>
      <c r="BC94" s="324">
        <f t="shared" si="87"/>
        <v>0</v>
      </c>
      <c r="BD94" s="324">
        <f t="shared" si="88"/>
        <v>0</v>
      </c>
      <c r="BE94" s="381">
        <f t="shared" si="89"/>
        <v>0</v>
      </c>
      <c r="BF94" s="381">
        <f t="shared" si="90"/>
        <v>0</v>
      </c>
      <c r="BG94" s="381">
        <f t="shared" si="91"/>
        <v>0</v>
      </c>
      <c r="BH94" s="381">
        <f t="shared" si="92"/>
        <v>0</v>
      </c>
      <c r="BI94" s="381">
        <f t="shared" si="93"/>
        <v>0</v>
      </c>
      <c r="BJ94" s="381">
        <f t="shared" si="94"/>
        <v>0</v>
      </c>
      <c r="BK94" s="381">
        <f t="shared" si="95"/>
        <v>0</v>
      </c>
      <c r="BL94" s="381">
        <f t="shared" si="96"/>
        <v>0</v>
      </c>
      <c r="BM94" s="381">
        <f t="shared" si="97"/>
        <v>0</v>
      </c>
      <c r="BN94" s="381">
        <f t="shared" si="98"/>
        <v>0</v>
      </c>
      <c r="BO94" s="381">
        <f t="shared" si="99"/>
        <v>0</v>
      </c>
      <c r="BP94" s="381">
        <f t="shared" si="100"/>
        <v>0</v>
      </c>
      <c r="BQ94" s="381">
        <f t="shared" si="101"/>
        <v>0</v>
      </c>
      <c r="BR94" s="381">
        <f t="shared" si="102"/>
        <v>0</v>
      </c>
      <c r="BS94" s="381">
        <f t="shared" si="103"/>
        <v>0</v>
      </c>
      <c r="BT94" s="381">
        <f t="shared" si="104"/>
        <v>0</v>
      </c>
      <c r="BU94" s="381">
        <f t="shared" si="105"/>
        <v>0</v>
      </c>
    </row>
    <row r="95" spans="1:74" ht="18.75">
      <c r="A95" s="217" t="str">
        <f>Compute1!A95</f>
        <v>14.2.a</v>
      </c>
      <c r="B95" s="217">
        <f>'2_Maturité'!B95</f>
        <v>0</v>
      </c>
      <c r="C95" s="217" t="str">
        <f>'2_Maturité'!G95</f>
        <v>SAPP</v>
      </c>
      <c r="D95" s="207">
        <f>'2_Maturité'!H95</f>
        <v>0</v>
      </c>
      <c r="E95" s="207">
        <f>'2_Maturité'!I95</f>
        <v>0</v>
      </c>
      <c r="F95" s="218" t="str">
        <f>LEFT(E95,1)</f>
        <v>0</v>
      </c>
      <c r="G95" s="204">
        <v>0</v>
      </c>
      <c r="H95" s="204">
        <v>0</v>
      </c>
      <c r="I95" s="204">
        <v>0</v>
      </c>
      <c r="J95" s="204">
        <v>0</v>
      </c>
      <c r="K95" s="204">
        <v>0</v>
      </c>
      <c r="L95" s="204">
        <v>0</v>
      </c>
      <c r="M95" s="204">
        <v>0</v>
      </c>
      <c r="N95" s="204">
        <v>0</v>
      </c>
      <c r="O95" s="204">
        <v>0</v>
      </c>
      <c r="P95" s="204">
        <v>0</v>
      </c>
      <c r="Q95" s="204">
        <v>0</v>
      </c>
      <c r="R95" s="204">
        <v>0</v>
      </c>
      <c r="S95" s="204">
        <v>0</v>
      </c>
      <c r="T95" s="204">
        <v>0</v>
      </c>
      <c r="U95" s="204">
        <v>0</v>
      </c>
      <c r="V95" s="323">
        <v>0</v>
      </c>
      <c r="W95" s="327">
        <f t="shared" si="55"/>
        <v>0</v>
      </c>
      <c r="X95" s="548">
        <f t="shared" si="56"/>
        <v>0</v>
      </c>
      <c r="Y95" s="548">
        <f t="shared" si="57"/>
        <v>0</v>
      </c>
      <c r="Z95" s="548">
        <f t="shared" si="58"/>
        <v>0</v>
      </c>
      <c r="AA95" s="548">
        <f t="shared" si="59"/>
        <v>0</v>
      </c>
      <c r="AB95" s="548">
        <f t="shared" si="60"/>
        <v>0</v>
      </c>
      <c r="AC95" s="548">
        <f t="shared" si="61"/>
        <v>0</v>
      </c>
      <c r="AD95" s="548">
        <f t="shared" si="62"/>
        <v>0</v>
      </c>
      <c r="AE95" s="548">
        <f t="shared" si="63"/>
        <v>0</v>
      </c>
      <c r="AF95" s="548">
        <f t="shared" si="64"/>
        <v>0</v>
      </c>
      <c r="AG95" s="548">
        <f t="shared" si="65"/>
        <v>0</v>
      </c>
      <c r="AH95" s="548">
        <f t="shared" si="66"/>
        <v>0</v>
      </c>
      <c r="AI95" s="548">
        <f t="shared" si="67"/>
        <v>0</v>
      </c>
      <c r="AJ95" s="548">
        <f t="shared" si="68"/>
        <v>0</v>
      </c>
      <c r="AK95" s="548">
        <f t="shared" si="69"/>
        <v>0</v>
      </c>
      <c r="AL95" s="548">
        <f t="shared" si="70"/>
        <v>0</v>
      </c>
      <c r="AM95" s="548">
        <f t="shared" si="71"/>
        <v>0</v>
      </c>
      <c r="AN95" s="450">
        <f t="shared" si="72"/>
        <v>0</v>
      </c>
      <c r="AO95" s="324">
        <f t="shared" si="73"/>
        <v>0</v>
      </c>
      <c r="AP95" s="324">
        <f t="shared" si="74"/>
        <v>0</v>
      </c>
      <c r="AQ95" s="324">
        <f t="shared" si="75"/>
        <v>0</v>
      </c>
      <c r="AR95" s="324">
        <f t="shared" si="76"/>
        <v>0</v>
      </c>
      <c r="AS95" s="324">
        <f t="shared" si="77"/>
        <v>0</v>
      </c>
      <c r="AT95" s="324">
        <f t="shared" si="78"/>
        <v>0</v>
      </c>
      <c r="AU95" s="324">
        <f t="shared" si="79"/>
        <v>0</v>
      </c>
      <c r="AV95" s="324">
        <f t="shared" si="80"/>
        <v>0</v>
      </c>
      <c r="AW95" s="324">
        <f t="shared" si="81"/>
        <v>0</v>
      </c>
      <c r="AX95" s="324">
        <f t="shared" si="82"/>
        <v>0</v>
      </c>
      <c r="AY95" s="324">
        <f t="shared" si="83"/>
        <v>0</v>
      </c>
      <c r="AZ95" s="324">
        <f t="shared" si="84"/>
        <v>0</v>
      </c>
      <c r="BA95" s="324">
        <f t="shared" si="85"/>
        <v>0</v>
      </c>
      <c r="BB95" s="324">
        <f t="shared" si="86"/>
        <v>0</v>
      </c>
      <c r="BC95" s="324">
        <f t="shared" si="87"/>
        <v>0</v>
      </c>
      <c r="BD95" s="324">
        <f t="shared" si="88"/>
        <v>0</v>
      </c>
      <c r="BE95" s="381">
        <f t="shared" si="89"/>
        <v>0</v>
      </c>
      <c r="BF95" s="381">
        <f t="shared" si="90"/>
        <v>0</v>
      </c>
      <c r="BG95" s="381">
        <f t="shared" si="91"/>
        <v>0</v>
      </c>
      <c r="BH95" s="381">
        <f t="shared" si="92"/>
        <v>0</v>
      </c>
      <c r="BI95" s="381">
        <f t="shared" si="93"/>
        <v>0</v>
      </c>
      <c r="BJ95" s="381">
        <f t="shared" si="94"/>
        <v>0</v>
      </c>
      <c r="BK95" s="381">
        <f t="shared" si="95"/>
        <v>0</v>
      </c>
      <c r="BL95" s="381">
        <f t="shared" si="96"/>
        <v>0</v>
      </c>
      <c r="BM95" s="381">
        <f t="shared" si="97"/>
        <v>0</v>
      </c>
      <c r="BN95" s="381">
        <f t="shared" si="98"/>
        <v>0</v>
      </c>
      <c r="BO95" s="381">
        <f t="shared" si="99"/>
        <v>0</v>
      </c>
      <c r="BP95" s="381">
        <f t="shared" si="100"/>
        <v>0</v>
      </c>
      <c r="BQ95" s="381">
        <f t="shared" si="101"/>
        <v>0</v>
      </c>
      <c r="BR95" s="381">
        <f t="shared" si="102"/>
        <v>0</v>
      </c>
      <c r="BS95" s="381">
        <f t="shared" si="103"/>
        <v>0</v>
      </c>
      <c r="BT95" s="381">
        <f t="shared" si="104"/>
        <v>0</v>
      </c>
      <c r="BU95" s="381">
        <f t="shared" si="105"/>
        <v>0</v>
      </c>
      <c r="BV95" s="266"/>
    </row>
    <row r="96" spans="1:74" ht="18.75">
      <c r="A96" s="217" t="str">
        <f>Compute1!A96</f>
        <v>14.2.b</v>
      </c>
      <c r="B96" s="217">
        <f>'2_Maturité'!B96</f>
        <v>0</v>
      </c>
      <c r="C96" s="217" t="str">
        <f>'2_Maturité'!G96</f>
        <v>SAPP</v>
      </c>
      <c r="D96" s="207">
        <f>'2_Maturité'!H96</f>
        <v>0</v>
      </c>
      <c r="E96" s="207">
        <f>'2_Maturité'!I96</f>
        <v>0</v>
      </c>
      <c r="F96" s="218" t="str">
        <f>LEFT(E96,1)</f>
        <v>0</v>
      </c>
      <c r="G96" s="698">
        <v>0</v>
      </c>
      <c r="H96" s="698">
        <v>0</v>
      </c>
      <c r="I96" s="698">
        <v>0</v>
      </c>
      <c r="J96" s="698">
        <v>0</v>
      </c>
      <c r="K96" s="698">
        <v>0</v>
      </c>
      <c r="L96" s="698">
        <v>0</v>
      </c>
      <c r="M96" s="698">
        <v>0</v>
      </c>
      <c r="N96" s="698">
        <v>0</v>
      </c>
      <c r="O96" s="698">
        <v>0</v>
      </c>
      <c r="P96" s="698">
        <v>0</v>
      </c>
      <c r="Q96" s="698">
        <v>0</v>
      </c>
      <c r="R96" s="698">
        <v>0</v>
      </c>
      <c r="S96" s="698">
        <v>0</v>
      </c>
      <c r="T96" s="698">
        <v>0</v>
      </c>
      <c r="U96" s="698">
        <v>0</v>
      </c>
      <c r="V96" s="698">
        <v>0</v>
      </c>
      <c r="W96" s="709">
        <f t="shared" si="55"/>
        <v>0</v>
      </c>
      <c r="X96" s="709">
        <f t="shared" si="56"/>
        <v>0</v>
      </c>
      <c r="Y96" s="709">
        <f t="shared" si="57"/>
        <v>0</v>
      </c>
      <c r="Z96" s="709">
        <f t="shared" si="58"/>
        <v>0</v>
      </c>
      <c r="AA96" s="709">
        <f t="shared" si="59"/>
        <v>0</v>
      </c>
      <c r="AB96" s="709">
        <f t="shared" si="60"/>
        <v>0</v>
      </c>
      <c r="AC96" s="709">
        <f t="shared" si="61"/>
        <v>0</v>
      </c>
      <c r="AD96" s="709">
        <f t="shared" si="62"/>
        <v>0</v>
      </c>
      <c r="AE96" s="709">
        <f t="shared" si="63"/>
        <v>0</v>
      </c>
      <c r="AF96" s="709">
        <f t="shared" si="64"/>
        <v>0</v>
      </c>
      <c r="AG96" s="709">
        <f t="shared" si="65"/>
        <v>0</v>
      </c>
      <c r="AH96" s="709">
        <f t="shared" si="66"/>
        <v>0</v>
      </c>
      <c r="AI96" s="709">
        <f t="shared" si="67"/>
        <v>0</v>
      </c>
      <c r="AJ96" s="709">
        <f t="shared" si="68"/>
        <v>0</v>
      </c>
      <c r="AK96" s="709">
        <f t="shared" si="69"/>
        <v>0</v>
      </c>
      <c r="AL96" s="709">
        <f t="shared" si="70"/>
        <v>0</v>
      </c>
      <c r="AM96" s="709">
        <f t="shared" si="71"/>
        <v>0</v>
      </c>
      <c r="AN96" s="450">
        <f t="shared" si="72"/>
        <v>0</v>
      </c>
      <c r="AO96" s="662">
        <f t="shared" si="73"/>
        <v>0</v>
      </c>
      <c r="AP96" s="662">
        <f t="shared" si="74"/>
        <v>0</v>
      </c>
      <c r="AQ96" s="662">
        <f t="shared" si="75"/>
        <v>0</v>
      </c>
      <c r="AR96" s="662">
        <f t="shared" si="76"/>
        <v>0</v>
      </c>
      <c r="AS96" s="662">
        <f t="shared" si="77"/>
        <v>0</v>
      </c>
      <c r="AT96" s="662">
        <f t="shared" si="78"/>
        <v>0</v>
      </c>
      <c r="AU96" s="662">
        <f t="shared" si="79"/>
        <v>0</v>
      </c>
      <c r="AV96" s="662">
        <f t="shared" si="80"/>
        <v>0</v>
      </c>
      <c r="AW96" s="662">
        <f t="shared" si="81"/>
        <v>0</v>
      </c>
      <c r="AX96" s="662">
        <f t="shared" si="82"/>
        <v>0</v>
      </c>
      <c r="AY96" s="662">
        <f t="shared" si="83"/>
        <v>0</v>
      </c>
      <c r="AZ96" s="662">
        <f t="shared" si="84"/>
        <v>0</v>
      </c>
      <c r="BA96" s="662">
        <f t="shared" si="85"/>
        <v>0</v>
      </c>
      <c r="BB96" s="662">
        <f t="shared" si="86"/>
        <v>0</v>
      </c>
      <c r="BC96" s="662">
        <f t="shared" si="87"/>
        <v>0</v>
      </c>
      <c r="BD96" s="662">
        <f t="shared" si="88"/>
        <v>0</v>
      </c>
      <c r="BE96" s="688">
        <f t="shared" si="89"/>
        <v>0</v>
      </c>
      <c r="BF96" s="688">
        <f t="shared" si="90"/>
        <v>0</v>
      </c>
      <c r="BG96" s="688">
        <f t="shared" si="91"/>
        <v>0</v>
      </c>
      <c r="BH96" s="688">
        <f t="shared" si="92"/>
        <v>0</v>
      </c>
      <c r="BI96" s="688">
        <f t="shared" si="93"/>
        <v>0</v>
      </c>
      <c r="BJ96" s="688">
        <f t="shared" si="94"/>
        <v>0</v>
      </c>
      <c r="BK96" s="688">
        <f t="shared" si="95"/>
        <v>0</v>
      </c>
      <c r="BL96" s="688">
        <f t="shared" si="96"/>
        <v>0</v>
      </c>
      <c r="BM96" s="688">
        <f t="shared" si="97"/>
        <v>0</v>
      </c>
      <c r="BN96" s="688">
        <f t="shared" si="98"/>
        <v>0</v>
      </c>
      <c r="BO96" s="688">
        <f t="shared" si="99"/>
        <v>0</v>
      </c>
      <c r="BP96" s="688">
        <f t="shared" si="100"/>
        <v>0</v>
      </c>
      <c r="BQ96" s="688">
        <f t="shared" si="101"/>
        <v>0</v>
      </c>
      <c r="BR96" s="688">
        <f t="shared" si="102"/>
        <v>0</v>
      </c>
      <c r="BS96" s="688">
        <f t="shared" si="103"/>
        <v>0</v>
      </c>
      <c r="BT96" s="688">
        <f t="shared" si="104"/>
        <v>0</v>
      </c>
      <c r="BU96" s="688">
        <f t="shared" si="105"/>
        <v>0</v>
      </c>
      <c r="BV96" s="266"/>
    </row>
    <row r="97" spans="1:74" ht="18.75">
      <c r="A97" s="217" t="str">
        <f>Compute1!A97</f>
        <v>14.3</v>
      </c>
      <c r="B97" s="217" t="str">
        <f>'2_Maturité'!B97</f>
        <v xml:space="preserve">Revue technique des applications </v>
      </c>
      <c r="C97" s="217" t="str">
        <f>'2_Maturité'!G97</f>
        <v>SAPP</v>
      </c>
      <c r="D97" s="207">
        <f>'2_Maturité'!H97</f>
        <v>0</v>
      </c>
      <c r="E97" s="207" t="str">
        <f>'2_Maturité'!I97</f>
        <v>1: Initial</v>
      </c>
      <c r="F97" s="710">
        <f>(LEFT(E97,1)+1)</f>
        <v>2</v>
      </c>
      <c r="G97" s="698">
        <v>1</v>
      </c>
      <c r="H97" s="698">
        <v>1</v>
      </c>
      <c r="I97" s="698">
        <v>1</v>
      </c>
      <c r="J97" s="698">
        <v>1</v>
      </c>
      <c r="K97" s="698">
        <v>1</v>
      </c>
      <c r="L97" s="698">
        <v>0</v>
      </c>
      <c r="M97" s="698">
        <v>0</v>
      </c>
      <c r="N97" s="698">
        <v>0</v>
      </c>
      <c r="O97" s="698">
        <v>0</v>
      </c>
      <c r="P97" s="698">
        <v>0</v>
      </c>
      <c r="Q97" s="698">
        <v>1</v>
      </c>
      <c r="R97" s="698">
        <v>0</v>
      </c>
      <c r="S97" s="698">
        <v>0</v>
      </c>
      <c r="T97" s="698">
        <v>0</v>
      </c>
      <c r="U97" s="698">
        <v>1</v>
      </c>
      <c r="V97" s="698">
        <v>0</v>
      </c>
      <c r="W97" s="709">
        <f t="shared" si="55"/>
        <v>7</v>
      </c>
      <c r="X97" s="709">
        <f t="shared" si="56"/>
        <v>0</v>
      </c>
      <c r="Y97" s="709">
        <f t="shared" si="57"/>
        <v>0</v>
      </c>
      <c r="Z97" s="709">
        <f t="shared" si="58"/>
        <v>0</v>
      </c>
      <c r="AA97" s="709">
        <f t="shared" si="59"/>
        <v>0</v>
      </c>
      <c r="AB97" s="709">
        <f t="shared" si="60"/>
        <v>0</v>
      </c>
      <c r="AC97" s="709">
        <f t="shared" si="61"/>
        <v>0</v>
      </c>
      <c r="AD97" s="709">
        <f t="shared" si="62"/>
        <v>0</v>
      </c>
      <c r="AE97" s="709">
        <f t="shared" si="63"/>
        <v>0</v>
      </c>
      <c r="AF97" s="709">
        <f t="shared" si="64"/>
        <v>0</v>
      </c>
      <c r="AG97" s="709">
        <f t="shared" si="65"/>
        <v>0</v>
      </c>
      <c r="AH97" s="709">
        <f t="shared" si="66"/>
        <v>0</v>
      </c>
      <c r="AI97" s="709">
        <f t="shared" si="67"/>
        <v>0</v>
      </c>
      <c r="AJ97" s="709">
        <f t="shared" si="68"/>
        <v>0</v>
      </c>
      <c r="AK97" s="709">
        <f t="shared" si="69"/>
        <v>0</v>
      </c>
      <c r="AL97" s="709">
        <f t="shared" si="70"/>
        <v>0</v>
      </c>
      <c r="AM97" s="709">
        <f t="shared" si="71"/>
        <v>0</v>
      </c>
      <c r="AN97" s="450">
        <f t="shared" si="72"/>
        <v>0</v>
      </c>
      <c r="AO97" s="662">
        <f t="shared" si="73"/>
        <v>0</v>
      </c>
      <c r="AP97" s="662">
        <f t="shared" si="74"/>
        <v>0</v>
      </c>
      <c r="AQ97" s="662">
        <f t="shared" si="75"/>
        <v>0</v>
      </c>
      <c r="AR97" s="662">
        <f t="shared" si="76"/>
        <v>0</v>
      </c>
      <c r="AS97" s="662">
        <f t="shared" si="77"/>
        <v>0</v>
      </c>
      <c r="AT97" s="662">
        <f t="shared" si="78"/>
        <v>0</v>
      </c>
      <c r="AU97" s="662">
        <f t="shared" si="79"/>
        <v>0</v>
      </c>
      <c r="AV97" s="662">
        <f t="shared" si="80"/>
        <v>0</v>
      </c>
      <c r="AW97" s="662">
        <f t="shared" si="81"/>
        <v>0</v>
      </c>
      <c r="AX97" s="662">
        <f t="shared" si="82"/>
        <v>0</v>
      </c>
      <c r="AY97" s="662">
        <f t="shared" si="83"/>
        <v>0</v>
      </c>
      <c r="AZ97" s="662">
        <f t="shared" si="84"/>
        <v>0</v>
      </c>
      <c r="BA97" s="662">
        <f t="shared" si="85"/>
        <v>0</v>
      </c>
      <c r="BB97" s="662">
        <f t="shared" si="86"/>
        <v>0</v>
      </c>
      <c r="BC97" s="662">
        <f t="shared" si="87"/>
        <v>0</v>
      </c>
      <c r="BD97" s="662">
        <f t="shared" si="88"/>
        <v>0</v>
      </c>
      <c r="BE97" s="688">
        <f t="shared" si="89"/>
        <v>0</v>
      </c>
      <c r="BF97" s="688">
        <f t="shared" si="90"/>
        <v>0</v>
      </c>
      <c r="BG97" s="688">
        <f t="shared" si="91"/>
        <v>0</v>
      </c>
      <c r="BH97" s="688">
        <f t="shared" si="92"/>
        <v>0</v>
      </c>
      <c r="BI97" s="688">
        <f t="shared" si="93"/>
        <v>0</v>
      </c>
      <c r="BJ97" s="688">
        <f t="shared" si="94"/>
        <v>0</v>
      </c>
      <c r="BK97" s="688">
        <f t="shared" si="95"/>
        <v>0</v>
      </c>
      <c r="BL97" s="688">
        <f t="shared" si="96"/>
        <v>0</v>
      </c>
      <c r="BM97" s="688">
        <f t="shared" si="97"/>
        <v>0</v>
      </c>
      <c r="BN97" s="688">
        <f t="shared" si="98"/>
        <v>0</v>
      </c>
      <c r="BO97" s="688">
        <f t="shared" si="99"/>
        <v>0</v>
      </c>
      <c r="BP97" s="688">
        <f t="shared" si="100"/>
        <v>0</v>
      </c>
      <c r="BQ97" s="688">
        <f t="shared" si="101"/>
        <v>0</v>
      </c>
      <c r="BR97" s="688">
        <f t="shared" si="102"/>
        <v>0</v>
      </c>
      <c r="BS97" s="688">
        <f t="shared" si="103"/>
        <v>0</v>
      </c>
      <c r="BT97" s="688">
        <f t="shared" si="104"/>
        <v>0</v>
      </c>
      <c r="BU97" s="688">
        <f t="shared" si="105"/>
        <v>0</v>
      </c>
      <c r="BV97" s="266"/>
    </row>
    <row r="98" spans="1:74" ht="18.75">
      <c r="A98" s="217" t="str">
        <f>Compute1!A98</f>
        <v>14.4</v>
      </c>
      <c r="B98" s="217" t="str">
        <f>'2_Maturité'!B98</f>
        <v>Données de test</v>
      </c>
      <c r="C98" s="217" t="str">
        <f>'2_Maturité'!G98</f>
        <v>SAPP</v>
      </c>
      <c r="D98" s="207">
        <f>'2_Maturité'!H98</f>
        <v>0</v>
      </c>
      <c r="E98" s="207" t="str">
        <f>'2_Maturité'!I98</f>
        <v>1: Initial</v>
      </c>
      <c r="F98" s="710">
        <f>(LEFT(E98,1)+1)</f>
        <v>2</v>
      </c>
      <c r="G98" s="698">
        <v>1</v>
      </c>
      <c r="H98" s="698">
        <v>1</v>
      </c>
      <c r="I98" s="698">
        <v>0</v>
      </c>
      <c r="J98" s="698">
        <v>0</v>
      </c>
      <c r="K98" s="698">
        <v>0</v>
      </c>
      <c r="L98" s="698">
        <v>0</v>
      </c>
      <c r="M98" s="698">
        <v>0</v>
      </c>
      <c r="N98" s="698">
        <v>0</v>
      </c>
      <c r="O98" s="698">
        <v>0</v>
      </c>
      <c r="P98" s="698">
        <v>0</v>
      </c>
      <c r="Q98" s="698">
        <v>0</v>
      </c>
      <c r="R98" s="698">
        <v>0</v>
      </c>
      <c r="S98" s="698">
        <v>0</v>
      </c>
      <c r="T98" s="698">
        <v>0</v>
      </c>
      <c r="U98" s="698">
        <v>0</v>
      </c>
      <c r="V98" s="698">
        <v>0</v>
      </c>
      <c r="W98" s="709">
        <f>SUBTOTAL(9,G98:V98)</f>
        <v>2</v>
      </c>
      <c r="X98" s="709">
        <f t="shared" ref="X98:AM98" si="107">G98*$D98</f>
        <v>0</v>
      </c>
      <c r="Y98" s="709">
        <f t="shared" si="107"/>
        <v>0</v>
      </c>
      <c r="Z98" s="709">
        <f t="shared" si="107"/>
        <v>0</v>
      </c>
      <c r="AA98" s="709">
        <f t="shared" si="107"/>
        <v>0</v>
      </c>
      <c r="AB98" s="709">
        <f t="shared" si="107"/>
        <v>0</v>
      </c>
      <c r="AC98" s="709">
        <f t="shared" si="107"/>
        <v>0</v>
      </c>
      <c r="AD98" s="709">
        <f t="shared" si="107"/>
        <v>0</v>
      </c>
      <c r="AE98" s="709">
        <f t="shared" si="107"/>
        <v>0</v>
      </c>
      <c r="AF98" s="709">
        <f t="shared" si="107"/>
        <v>0</v>
      </c>
      <c r="AG98" s="709">
        <f t="shared" si="107"/>
        <v>0</v>
      </c>
      <c r="AH98" s="709">
        <f t="shared" si="107"/>
        <v>0</v>
      </c>
      <c r="AI98" s="709">
        <f t="shared" si="107"/>
        <v>0</v>
      </c>
      <c r="AJ98" s="709">
        <f t="shared" si="107"/>
        <v>0</v>
      </c>
      <c r="AK98" s="709">
        <f t="shared" si="107"/>
        <v>0</v>
      </c>
      <c r="AL98" s="709">
        <f t="shared" si="107"/>
        <v>0</v>
      </c>
      <c r="AM98" s="709">
        <f t="shared" si="107"/>
        <v>0</v>
      </c>
      <c r="AN98" s="450">
        <f>SUM(X98:AM98)</f>
        <v>0</v>
      </c>
      <c r="AO98" s="662">
        <f t="shared" ref="AO98:BD98" si="108">X98*$F98</f>
        <v>0</v>
      </c>
      <c r="AP98" s="662">
        <f t="shared" si="108"/>
        <v>0</v>
      </c>
      <c r="AQ98" s="662">
        <f t="shared" si="108"/>
        <v>0</v>
      </c>
      <c r="AR98" s="662">
        <f t="shared" si="108"/>
        <v>0</v>
      </c>
      <c r="AS98" s="662">
        <f t="shared" si="108"/>
        <v>0</v>
      </c>
      <c r="AT98" s="662">
        <f t="shared" si="108"/>
        <v>0</v>
      </c>
      <c r="AU98" s="662">
        <f t="shared" si="108"/>
        <v>0</v>
      </c>
      <c r="AV98" s="662">
        <f t="shared" si="108"/>
        <v>0</v>
      </c>
      <c r="AW98" s="662">
        <f t="shared" si="108"/>
        <v>0</v>
      </c>
      <c r="AX98" s="662">
        <f t="shared" si="108"/>
        <v>0</v>
      </c>
      <c r="AY98" s="662">
        <f t="shared" si="108"/>
        <v>0</v>
      </c>
      <c r="AZ98" s="662">
        <f t="shared" si="108"/>
        <v>0</v>
      </c>
      <c r="BA98" s="662">
        <f t="shared" si="108"/>
        <v>0</v>
      </c>
      <c r="BB98" s="662">
        <f t="shared" si="108"/>
        <v>0</v>
      </c>
      <c r="BC98" s="662">
        <f t="shared" si="108"/>
        <v>0</v>
      </c>
      <c r="BD98" s="662">
        <f t="shared" si="108"/>
        <v>0</v>
      </c>
      <c r="BE98" s="688">
        <f>IF(AO98=0,0,$BE$4/AO98)</f>
        <v>0</v>
      </c>
      <c r="BF98" s="688">
        <f>IF(AP98=0,0,$BF$4/AP98)</f>
        <v>0</v>
      </c>
      <c r="BG98" s="688">
        <f>IF(AQ98=0,0,$BG$4/AQ98)</f>
        <v>0</v>
      </c>
      <c r="BH98" s="688">
        <f>IF(AR98=0,0,$BH$4/AR98)</f>
        <v>0</v>
      </c>
      <c r="BI98" s="688">
        <f>IF(AS98=0,0,$BI$4/AS98)</f>
        <v>0</v>
      </c>
      <c r="BJ98" s="688">
        <f>IF(AT98=0,0,$BJ$4/AT98)</f>
        <v>0</v>
      </c>
      <c r="BK98" s="688">
        <f>IF(AU98=0,0,$BK$4/AU98)</f>
        <v>0</v>
      </c>
      <c r="BL98" s="688">
        <f>IF(AV98=0,0,$BL$4/AV98)</f>
        <v>0</v>
      </c>
      <c r="BM98" s="688">
        <f>IF(AW98=0,0,$BM$4/AW98)</f>
        <v>0</v>
      </c>
      <c r="BN98" s="688">
        <f>IF(AX98=0,0,$BN$4/AX98)</f>
        <v>0</v>
      </c>
      <c r="BO98" s="688">
        <f>IF(AY98=0,0,$BO$4/AY98)</f>
        <v>0</v>
      </c>
      <c r="BP98" s="688">
        <f>IF(AZ98=0,0,$BP$4/AZ98)</f>
        <v>0</v>
      </c>
      <c r="BQ98" s="688">
        <f>IF(BA98=0,0,$BQ$4/BA98)</f>
        <v>0</v>
      </c>
      <c r="BR98" s="688">
        <f>IF(BB98=0,0,$BR$4/BB98)</f>
        <v>0</v>
      </c>
      <c r="BS98" s="688">
        <f>IF(BC98=0,0,$BS$4/BC98)</f>
        <v>0</v>
      </c>
      <c r="BT98" s="688">
        <f>IF(BD98=0,0,$BT$4/BD98)</f>
        <v>0</v>
      </c>
      <c r="BU98" s="688">
        <f>SUM(BE98,BF98,BG98,BH98,BI98,BK98,BL98,BM98,BN98,BO98,BP98,BQ98,BR98,BS98,BT98)</f>
        <v>0</v>
      </c>
      <c r="BV98" s="266"/>
    </row>
    <row r="99" spans="1:74" ht="18.75">
      <c r="A99" s="217">
        <f>Compute1!A99</f>
        <v>15</v>
      </c>
      <c r="B99" s="217" t="str">
        <f>'2_Maturité'!B99</f>
        <v>RELATIONS AVEC LES FOURNISSEURS</v>
      </c>
      <c r="C99" s="217">
        <f>'2_Maturité'!G99</f>
        <v>0</v>
      </c>
      <c r="D99" s="207">
        <f>'2_Maturité'!H99</f>
        <v>0</v>
      </c>
      <c r="E99" s="207">
        <f>'2_Maturité'!I99</f>
        <v>0</v>
      </c>
      <c r="F99" s="218" t="str">
        <f>LEFT(E99,1)</f>
        <v>0</v>
      </c>
      <c r="G99" s="204">
        <v>0</v>
      </c>
      <c r="H99" s="204">
        <v>0</v>
      </c>
      <c r="I99" s="204">
        <v>0</v>
      </c>
      <c r="J99" s="204">
        <v>0</v>
      </c>
      <c r="K99" s="204">
        <v>0</v>
      </c>
      <c r="L99" s="204">
        <v>0</v>
      </c>
      <c r="M99" s="204">
        <v>0</v>
      </c>
      <c r="N99" s="204">
        <v>0</v>
      </c>
      <c r="O99" s="204">
        <v>0</v>
      </c>
      <c r="P99" s="204">
        <v>0</v>
      </c>
      <c r="Q99" s="204">
        <v>0</v>
      </c>
      <c r="R99" s="204">
        <v>0</v>
      </c>
      <c r="S99" s="204">
        <v>0</v>
      </c>
      <c r="T99" s="204">
        <v>0</v>
      </c>
      <c r="U99" s="204">
        <v>0</v>
      </c>
      <c r="V99" s="323">
        <v>0</v>
      </c>
      <c r="W99" s="327">
        <f t="shared" si="55"/>
        <v>0</v>
      </c>
      <c r="X99" s="548">
        <f t="shared" si="56"/>
        <v>0</v>
      </c>
      <c r="Y99" s="548">
        <f t="shared" si="57"/>
        <v>0</v>
      </c>
      <c r="Z99" s="548">
        <f t="shared" si="58"/>
        <v>0</v>
      </c>
      <c r="AA99" s="548">
        <f t="shared" si="59"/>
        <v>0</v>
      </c>
      <c r="AB99" s="548">
        <f t="shared" si="60"/>
        <v>0</v>
      </c>
      <c r="AC99" s="548">
        <f t="shared" si="61"/>
        <v>0</v>
      </c>
      <c r="AD99" s="548">
        <f t="shared" si="62"/>
        <v>0</v>
      </c>
      <c r="AE99" s="548">
        <f t="shared" si="63"/>
        <v>0</v>
      </c>
      <c r="AF99" s="548">
        <f t="shared" si="64"/>
        <v>0</v>
      </c>
      <c r="AG99" s="548">
        <f t="shared" si="65"/>
        <v>0</v>
      </c>
      <c r="AH99" s="548">
        <f t="shared" si="66"/>
        <v>0</v>
      </c>
      <c r="AI99" s="548">
        <f t="shared" si="67"/>
        <v>0</v>
      </c>
      <c r="AJ99" s="548">
        <f t="shared" si="68"/>
        <v>0</v>
      </c>
      <c r="AK99" s="548">
        <f t="shared" si="69"/>
        <v>0</v>
      </c>
      <c r="AL99" s="548">
        <f t="shared" si="70"/>
        <v>0</v>
      </c>
      <c r="AM99" s="548">
        <f t="shared" si="71"/>
        <v>0</v>
      </c>
      <c r="AN99" s="450">
        <f t="shared" si="72"/>
        <v>0</v>
      </c>
      <c r="AO99" s="324">
        <f t="shared" si="73"/>
        <v>0</v>
      </c>
      <c r="AP99" s="324">
        <f t="shared" si="74"/>
        <v>0</v>
      </c>
      <c r="AQ99" s="324">
        <f t="shared" si="75"/>
        <v>0</v>
      </c>
      <c r="AR99" s="324">
        <f t="shared" si="76"/>
        <v>0</v>
      </c>
      <c r="AS99" s="324">
        <f t="shared" si="77"/>
        <v>0</v>
      </c>
      <c r="AT99" s="324">
        <f t="shared" si="78"/>
        <v>0</v>
      </c>
      <c r="AU99" s="324">
        <f t="shared" si="79"/>
        <v>0</v>
      </c>
      <c r="AV99" s="324">
        <f t="shared" si="80"/>
        <v>0</v>
      </c>
      <c r="AW99" s="324">
        <f t="shared" si="81"/>
        <v>0</v>
      </c>
      <c r="AX99" s="324">
        <f t="shared" si="82"/>
        <v>0</v>
      </c>
      <c r="AY99" s="324">
        <f t="shared" si="83"/>
        <v>0</v>
      </c>
      <c r="AZ99" s="324">
        <f t="shared" si="84"/>
        <v>0</v>
      </c>
      <c r="BA99" s="324">
        <f t="shared" si="85"/>
        <v>0</v>
      </c>
      <c r="BB99" s="324">
        <f t="shared" si="86"/>
        <v>0</v>
      </c>
      <c r="BC99" s="324">
        <f t="shared" si="87"/>
        <v>0</v>
      </c>
      <c r="BD99" s="324">
        <f t="shared" si="88"/>
        <v>0</v>
      </c>
      <c r="BE99" s="381">
        <f t="shared" si="89"/>
        <v>0</v>
      </c>
      <c r="BF99" s="381">
        <f t="shared" si="90"/>
        <v>0</v>
      </c>
      <c r="BG99" s="381">
        <f t="shared" si="91"/>
        <v>0</v>
      </c>
      <c r="BH99" s="381">
        <f t="shared" si="92"/>
        <v>0</v>
      </c>
      <c r="BI99" s="381">
        <f t="shared" si="93"/>
        <v>0</v>
      </c>
      <c r="BJ99" s="381">
        <f t="shared" si="94"/>
        <v>0</v>
      </c>
      <c r="BK99" s="381">
        <f t="shared" si="95"/>
        <v>0</v>
      </c>
      <c r="BL99" s="381">
        <f t="shared" si="96"/>
        <v>0</v>
      </c>
      <c r="BM99" s="381">
        <f t="shared" si="97"/>
        <v>0</v>
      </c>
      <c r="BN99" s="381">
        <f t="shared" si="98"/>
        <v>0</v>
      </c>
      <c r="BO99" s="381">
        <f t="shared" si="99"/>
        <v>0</v>
      </c>
      <c r="BP99" s="381">
        <f t="shared" si="100"/>
        <v>0</v>
      </c>
      <c r="BQ99" s="381">
        <f t="shared" si="101"/>
        <v>0</v>
      </c>
      <c r="BR99" s="381">
        <f t="shared" si="102"/>
        <v>0</v>
      </c>
      <c r="BS99" s="381">
        <f t="shared" si="103"/>
        <v>0</v>
      </c>
      <c r="BT99" s="381">
        <f t="shared" si="104"/>
        <v>0</v>
      </c>
      <c r="BU99" s="381">
        <f t="shared" si="105"/>
        <v>0</v>
      </c>
    </row>
    <row r="100" spans="1:74" ht="18.75">
      <c r="A100" s="217" t="str">
        <f>Compute1!A100</f>
        <v>15.1</v>
      </c>
      <c r="B100" s="217" t="str">
        <f>'2_Maturité'!B100</f>
        <v>Sous-traitant</v>
      </c>
      <c r="C100" s="217" t="str">
        <f>'2_Maturité'!G100</f>
        <v>GSTT</v>
      </c>
      <c r="D100" s="207">
        <f>'2_Maturité'!H100</f>
        <v>1</v>
      </c>
      <c r="E100" s="207" t="str">
        <f>'2_Maturité'!I100</f>
        <v>1: Initial</v>
      </c>
      <c r="F100" s="710">
        <f>(LEFT(E100,1)+1)</f>
        <v>2</v>
      </c>
      <c r="G100" s="325">
        <v>1</v>
      </c>
      <c r="H100" s="204">
        <v>1</v>
      </c>
      <c r="I100" s="204">
        <v>1</v>
      </c>
      <c r="J100" s="204">
        <v>0</v>
      </c>
      <c r="K100" s="204">
        <v>1</v>
      </c>
      <c r="L100" s="204">
        <v>1</v>
      </c>
      <c r="M100" s="204">
        <v>0</v>
      </c>
      <c r="N100" s="204">
        <v>0</v>
      </c>
      <c r="O100" s="204">
        <v>0</v>
      </c>
      <c r="P100" s="204">
        <v>1</v>
      </c>
      <c r="Q100" s="204">
        <v>1</v>
      </c>
      <c r="R100" s="204">
        <v>0</v>
      </c>
      <c r="S100" s="204">
        <v>1</v>
      </c>
      <c r="T100" s="204">
        <v>1</v>
      </c>
      <c r="U100" s="204">
        <v>1</v>
      </c>
      <c r="V100" s="323">
        <v>1</v>
      </c>
      <c r="W100" s="327">
        <f t="shared" si="55"/>
        <v>11</v>
      </c>
      <c r="X100" s="548">
        <f t="shared" si="56"/>
        <v>1</v>
      </c>
      <c r="Y100" s="548">
        <f t="shared" si="57"/>
        <v>1</v>
      </c>
      <c r="Z100" s="548">
        <f t="shared" si="58"/>
        <v>1</v>
      </c>
      <c r="AA100" s="548">
        <f t="shared" si="59"/>
        <v>0</v>
      </c>
      <c r="AB100" s="548">
        <f t="shared" si="60"/>
        <v>1</v>
      </c>
      <c r="AC100" s="548">
        <f t="shared" si="61"/>
        <v>1</v>
      </c>
      <c r="AD100" s="548">
        <f t="shared" si="62"/>
        <v>0</v>
      </c>
      <c r="AE100" s="548">
        <f t="shared" si="63"/>
        <v>0</v>
      </c>
      <c r="AF100" s="548">
        <f t="shared" si="64"/>
        <v>0</v>
      </c>
      <c r="AG100" s="548">
        <f t="shared" si="65"/>
        <v>1</v>
      </c>
      <c r="AH100" s="548">
        <f t="shared" si="66"/>
        <v>1</v>
      </c>
      <c r="AI100" s="548">
        <f t="shared" si="67"/>
        <v>0</v>
      </c>
      <c r="AJ100" s="548">
        <f t="shared" si="68"/>
        <v>1</v>
      </c>
      <c r="AK100" s="548">
        <f t="shared" si="69"/>
        <v>1</v>
      </c>
      <c r="AL100" s="548">
        <f t="shared" si="70"/>
        <v>1</v>
      </c>
      <c r="AM100" s="548">
        <f t="shared" si="71"/>
        <v>1</v>
      </c>
      <c r="AN100" s="450">
        <f t="shared" si="72"/>
        <v>11</v>
      </c>
      <c r="AO100" s="324">
        <f t="shared" si="73"/>
        <v>2</v>
      </c>
      <c r="AP100" s="324">
        <f t="shared" si="74"/>
        <v>2</v>
      </c>
      <c r="AQ100" s="324">
        <f t="shared" si="75"/>
        <v>2</v>
      </c>
      <c r="AR100" s="324">
        <f t="shared" si="76"/>
        <v>0</v>
      </c>
      <c r="AS100" s="324">
        <f t="shared" si="77"/>
        <v>2</v>
      </c>
      <c r="AT100" s="324">
        <f t="shared" si="78"/>
        <v>2</v>
      </c>
      <c r="AU100" s="324">
        <f t="shared" si="79"/>
        <v>0</v>
      </c>
      <c r="AV100" s="324">
        <f t="shared" si="80"/>
        <v>0</v>
      </c>
      <c r="AW100" s="324">
        <f t="shared" si="81"/>
        <v>0</v>
      </c>
      <c r="AX100" s="324">
        <f t="shared" si="82"/>
        <v>2</v>
      </c>
      <c r="AY100" s="324">
        <f t="shared" si="83"/>
        <v>2</v>
      </c>
      <c r="AZ100" s="324">
        <f t="shared" si="84"/>
        <v>0</v>
      </c>
      <c r="BA100" s="324">
        <f t="shared" si="85"/>
        <v>2</v>
      </c>
      <c r="BB100" s="324">
        <f t="shared" si="86"/>
        <v>2</v>
      </c>
      <c r="BC100" s="324">
        <f t="shared" si="87"/>
        <v>2</v>
      </c>
      <c r="BD100" s="324">
        <f t="shared" si="88"/>
        <v>2</v>
      </c>
      <c r="BE100" s="381">
        <f t="shared" si="89"/>
        <v>4</v>
      </c>
      <c r="BF100" s="381">
        <f t="shared" si="90"/>
        <v>6</v>
      </c>
      <c r="BG100" s="381">
        <f t="shared" si="91"/>
        <v>4.5</v>
      </c>
      <c r="BH100" s="381">
        <f t="shared" si="92"/>
        <v>0</v>
      </c>
      <c r="BI100" s="381">
        <f t="shared" si="93"/>
        <v>4.5</v>
      </c>
      <c r="BJ100" s="381">
        <f t="shared" si="94"/>
        <v>1.5</v>
      </c>
      <c r="BK100" s="381">
        <f t="shared" si="95"/>
        <v>0</v>
      </c>
      <c r="BL100" s="381">
        <f t="shared" si="96"/>
        <v>0</v>
      </c>
      <c r="BM100" s="381">
        <f t="shared" si="97"/>
        <v>0</v>
      </c>
      <c r="BN100" s="381">
        <f t="shared" si="98"/>
        <v>1.5</v>
      </c>
      <c r="BO100" s="381">
        <f t="shared" si="99"/>
        <v>6</v>
      </c>
      <c r="BP100" s="381">
        <f t="shared" si="100"/>
        <v>0</v>
      </c>
      <c r="BQ100" s="381">
        <f t="shared" si="101"/>
        <v>1.5</v>
      </c>
      <c r="BR100" s="381">
        <f t="shared" si="102"/>
        <v>1.5</v>
      </c>
      <c r="BS100" s="381">
        <f t="shared" si="103"/>
        <v>1.5</v>
      </c>
      <c r="BT100" s="381">
        <f t="shared" si="104"/>
        <v>6</v>
      </c>
      <c r="BU100" s="381">
        <f t="shared" si="105"/>
        <v>37</v>
      </c>
    </row>
    <row r="101" spans="1:74" ht="18.75">
      <c r="A101" s="217" t="str">
        <f>Compute1!A101</f>
        <v>15.1.a</v>
      </c>
      <c r="B101" s="217">
        <f>'2_Maturité'!B101</f>
        <v>0</v>
      </c>
      <c r="C101" s="217" t="str">
        <f>'2_Maturité'!G101</f>
        <v>GSTT</v>
      </c>
      <c r="D101" s="207">
        <f>'2_Maturité'!H101</f>
        <v>0</v>
      </c>
      <c r="E101" s="207">
        <f>'2_Maturité'!I101</f>
        <v>0</v>
      </c>
      <c r="F101" s="218" t="str">
        <f>LEFT(E101,1)</f>
        <v>0</v>
      </c>
      <c r="G101" s="204">
        <v>0</v>
      </c>
      <c r="H101" s="204">
        <v>0</v>
      </c>
      <c r="I101" s="204">
        <v>0</v>
      </c>
      <c r="J101" s="204">
        <v>0</v>
      </c>
      <c r="K101" s="204">
        <v>0</v>
      </c>
      <c r="L101" s="204">
        <v>0</v>
      </c>
      <c r="M101" s="204">
        <v>0</v>
      </c>
      <c r="N101" s="204">
        <v>0</v>
      </c>
      <c r="O101" s="204">
        <v>0</v>
      </c>
      <c r="P101" s="204">
        <v>0</v>
      </c>
      <c r="Q101" s="204">
        <v>0</v>
      </c>
      <c r="R101" s="204">
        <v>0</v>
      </c>
      <c r="S101" s="204">
        <v>0</v>
      </c>
      <c r="T101" s="204">
        <v>0</v>
      </c>
      <c r="U101" s="204">
        <v>0</v>
      </c>
      <c r="V101" s="323">
        <v>0</v>
      </c>
      <c r="W101" s="327">
        <f t="shared" si="55"/>
        <v>0</v>
      </c>
      <c r="X101" s="548">
        <f t="shared" si="56"/>
        <v>0</v>
      </c>
      <c r="Y101" s="548">
        <f t="shared" si="57"/>
        <v>0</v>
      </c>
      <c r="Z101" s="548">
        <f t="shared" si="58"/>
        <v>0</v>
      </c>
      <c r="AA101" s="548">
        <f t="shared" si="59"/>
        <v>0</v>
      </c>
      <c r="AB101" s="548">
        <f t="shared" si="60"/>
        <v>0</v>
      </c>
      <c r="AC101" s="548">
        <f t="shared" si="61"/>
        <v>0</v>
      </c>
      <c r="AD101" s="548">
        <f t="shared" si="62"/>
        <v>0</v>
      </c>
      <c r="AE101" s="548">
        <f t="shared" si="63"/>
        <v>0</v>
      </c>
      <c r="AF101" s="548">
        <f t="shared" si="64"/>
        <v>0</v>
      </c>
      <c r="AG101" s="548">
        <f t="shared" si="65"/>
        <v>0</v>
      </c>
      <c r="AH101" s="548">
        <f t="shared" si="66"/>
        <v>0</v>
      </c>
      <c r="AI101" s="548">
        <f t="shared" si="67"/>
        <v>0</v>
      </c>
      <c r="AJ101" s="548">
        <f t="shared" si="68"/>
        <v>0</v>
      </c>
      <c r="AK101" s="548">
        <f t="shared" si="69"/>
        <v>0</v>
      </c>
      <c r="AL101" s="548">
        <f t="shared" si="70"/>
        <v>0</v>
      </c>
      <c r="AM101" s="548">
        <f t="shared" si="71"/>
        <v>0</v>
      </c>
      <c r="AN101" s="450">
        <f t="shared" si="72"/>
        <v>0</v>
      </c>
      <c r="AO101" s="324">
        <f t="shared" si="73"/>
        <v>0</v>
      </c>
      <c r="AP101" s="324">
        <f t="shared" si="74"/>
        <v>0</v>
      </c>
      <c r="AQ101" s="324">
        <f t="shared" si="75"/>
        <v>0</v>
      </c>
      <c r="AR101" s="324">
        <f t="shared" si="76"/>
        <v>0</v>
      </c>
      <c r="AS101" s="324">
        <f t="shared" si="77"/>
        <v>0</v>
      </c>
      <c r="AT101" s="324">
        <f t="shared" si="78"/>
        <v>0</v>
      </c>
      <c r="AU101" s="324">
        <f t="shared" si="79"/>
        <v>0</v>
      </c>
      <c r="AV101" s="324">
        <f t="shared" si="80"/>
        <v>0</v>
      </c>
      <c r="AW101" s="324">
        <f t="shared" si="81"/>
        <v>0</v>
      </c>
      <c r="AX101" s="324">
        <f t="shared" si="82"/>
        <v>0</v>
      </c>
      <c r="AY101" s="324">
        <f t="shared" si="83"/>
        <v>0</v>
      </c>
      <c r="AZ101" s="324">
        <f t="shared" si="84"/>
        <v>0</v>
      </c>
      <c r="BA101" s="324">
        <f t="shared" si="85"/>
        <v>0</v>
      </c>
      <c r="BB101" s="324">
        <f t="shared" si="86"/>
        <v>0</v>
      </c>
      <c r="BC101" s="324">
        <f t="shared" si="87"/>
        <v>0</v>
      </c>
      <c r="BD101" s="324">
        <f t="shared" si="88"/>
        <v>0</v>
      </c>
      <c r="BE101" s="381">
        <f t="shared" si="89"/>
        <v>0</v>
      </c>
      <c r="BF101" s="381">
        <f t="shared" si="90"/>
        <v>0</v>
      </c>
      <c r="BG101" s="381">
        <f t="shared" si="91"/>
        <v>0</v>
      </c>
      <c r="BH101" s="381">
        <f t="shared" si="92"/>
        <v>0</v>
      </c>
      <c r="BI101" s="381">
        <f t="shared" si="93"/>
        <v>0</v>
      </c>
      <c r="BJ101" s="381">
        <f t="shared" si="94"/>
        <v>0</v>
      </c>
      <c r="BK101" s="381">
        <f t="shared" si="95"/>
        <v>0</v>
      </c>
      <c r="BL101" s="381">
        <f t="shared" si="96"/>
        <v>0</v>
      </c>
      <c r="BM101" s="381">
        <f t="shared" si="97"/>
        <v>0</v>
      </c>
      <c r="BN101" s="381">
        <f t="shared" si="98"/>
        <v>0</v>
      </c>
      <c r="BO101" s="381">
        <f t="shared" si="99"/>
        <v>0</v>
      </c>
      <c r="BP101" s="381">
        <f t="shared" si="100"/>
        <v>0</v>
      </c>
      <c r="BQ101" s="381">
        <f t="shared" si="101"/>
        <v>0</v>
      </c>
      <c r="BR101" s="381">
        <f t="shared" si="102"/>
        <v>0</v>
      </c>
      <c r="BS101" s="381">
        <f t="shared" si="103"/>
        <v>0</v>
      </c>
      <c r="BT101" s="381">
        <f t="shared" si="104"/>
        <v>0</v>
      </c>
      <c r="BU101" s="381">
        <f t="shared" si="105"/>
        <v>0</v>
      </c>
    </row>
    <row r="102" spans="1:74" ht="18.75">
      <c r="A102" s="217" t="str">
        <f>Compute1!A102</f>
        <v>15.1.b</v>
      </c>
      <c r="B102" s="217">
        <f>'2_Maturité'!B102</f>
        <v>0</v>
      </c>
      <c r="C102" s="217" t="str">
        <f>'2_Maturité'!G102</f>
        <v>GSTT</v>
      </c>
      <c r="D102" s="207">
        <f>'2_Maturité'!H102</f>
        <v>0</v>
      </c>
      <c r="E102" s="207">
        <f>'2_Maturité'!I102</f>
        <v>0</v>
      </c>
      <c r="F102" s="218" t="str">
        <f>LEFT(E102,1)</f>
        <v>0</v>
      </c>
      <c r="G102" s="204">
        <v>0</v>
      </c>
      <c r="H102" s="204">
        <v>0</v>
      </c>
      <c r="I102" s="204">
        <v>0</v>
      </c>
      <c r="J102" s="204">
        <v>0</v>
      </c>
      <c r="K102" s="204">
        <v>0</v>
      </c>
      <c r="L102" s="204">
        <v>0</v>
      </c>
      <c r="M102" s="204">
        <v>0</v>
      </c>
      <c r="N102" s="204">
        <v>0</v>
      </c>
      <c r="O102" s="204">
        <v>0</v>
      </c>
      <c r="P102" s="204">
        <v>0</v>
      </c>
      <c r="Q102" s="204">
        <v>0</v>
      </c>
      <c r="R102" s="204">
        <v>0</v>
      </c>
      <c r="S102" s="204">
        <v>0</v>
      </c>
      <c r="T102" s="204">
        <v>0</v>
      </c>
      <c r="U102" s="204">
        <v>0</v>
      </c>
      <c r="V102" s="323">
        <v>0</v>
      </c>
      <c r="W102" s="327">
        <f t="shared" si="55"/>
        <v>0</v>
      </c>
      <c r="X102" s="548">
        <f t="shared" si="56"/>
        <v>0</v>
      </c>
      <c r="Y102" s="548">
        <f t="shared" si="57"/>
        <v>0</v>
      </c>
      <c r="Z102" s="548">
        <f t="shared" si="58"/>
        <v>0</v>
      </c>
      <c r="AA102" s="548">
        <f t="shared" si="59"/>
        <v>0</v>
      </c>
      <c r="AB102" s="548">
        <f t="shared" si="60"/>
        <v>0</v>
      </c>
      <c r="AC102" s="548">
        <f t="shared" si="61"/>
        <v>0</v>
      </c>
      <c r="AD102" s="548">
        <f t="shared" si="62"/>
        <v>0</v>
      </c>
      <c r="AE102" s="548">
        <f t="shared" si="63"/>
        <v>0</v>
      </c>
      <c r="AF102" s="548">
        <f t="shared" si="64"/>
        <v>0</v>
      </c>
      <c r="AG102" s="548">
        <f t="shared" si="65"/>
        <v>0</v>
      </c>
      <c r="AH102" s="548">
        <f t="shared" si="66"/>
        <v>0</v>
      </c>
      <c r="AI102" s="548">
        <f t="shared" si="67"/>
        <v>0</v>
      </c>
      <c r="AJ102" s="548">
        <f t="shared" si="68"/>
        <v>0</v>
      </c>
      <c r="AK102" s="548">
        <f t="shared" si="69"/>
        <v>0</v>
      </c>
      <c r="AL102" s="548">
        <f t="shared" si="70"/>
        <v>0</v>
      </c>
      <c r="AM102" s="548">
        <f t="shared" si="71"/>
        <v>0</v>
      </c>
      <c r="AN102" s="450">
        <f t="shared" si="72"/>
        <v>0</v>
      </c>
      <c r="AO102" s="324">
        <f t="shared" si="73"/>
        <v>0</v>
      </c>
      <c r="AP102" s="324">
        <f t="shared" si="74"/>
        <v>0</v>
      </c>
      <c r="AQ102" s="324">
        <f t="shared" si="75"/>
        <v>0</v>
      </c>
      <c r="AR102" s="324">
        <f t="shared" si="76"/>
        <v>0</v>
      </c>
      <c r="AS102" s="324">
        <f t="shared" si="77"/>
        <v>0</v>
      </c>
      <c r="AT102" s="324">
        <f t="shared" si="78"/>
        <v>0</v>
      </c>
      <c r="AU102" s="324">
        <f t="shared" si="79"/>
        <v>0</v>
      </c>
      <c r="AV102" s="324">
        <f t="shared" si="80"/>
        <v>0</v>
      </c>
      <c r="AW102" s="324">
        <f t="shared" si="81"/>
        <v>0</v>
      </c>
      <c r="AX102" s="324">
        <f t="shared" si="82"/>
        <v>0</v>
      </c>
      <c r="AY102" s="324">
        <f t="shared" si="83"/>
        <v>0</v>
      </c>
      <c r="AZ102" s="324">
        <f t="shared" si="84"/>
        <v>0</v>
      </c>
      <c r="BA102" s="324">
        <f t="shared" si="85"/>
        <v>0</v>
      </c>
      <c r="BB102" s="324">
        <f t="shared" si="86"/>
        <v>0</v>
      </c>
      <c r="BC102" s="324">
        <f t="shared" si="87"/>
        <v>0</v>
      </c>
      <c r="BD102" s="324">
        <f t="shared" si="88"/>
        <v>0</v>
      </c>
      <c r="BE102" s="381">
        <f t="shared" si="89"/>
        <v>0</v>
      </c>
      <c r="BF102" s="381">
        <f t="shared" si="90"/>
        <v>0</v>
      </c>
      <c r="BG102" s="381">
        <f t="shared" si="91"/>
        <v>0</v>
      </c>
      <c r="BH102" s="381">
        <f t="shared" si="92"/>
        <v>0</v>
      </c>
      <c r="BI102" s="381">
        <f t="shared" si="93"/>
        <v>0</v>
      </c>
      <c r="BJ102" s="381">
        <f t="shared" si="94"/>
        <v>0</v>
      </c>
      <c r="BK102" s="381">
        <f t="shared" si="95"/>
        <v>0</v>
      </c>
      <c r="BL102" s="381">
        <f t="shared" si="96"/>
        <v>0</v>
      </c>
      <c r="BM102" s="381">
        <f t="shared" si="97"/>
        <v>0</v>
      </c>
      <c r="BN102" s="381">
        <f t="shared" si="98"/>
        <v>0</v>
      </c>
      <c r="BO102" s="381">
        <f t="shared" si="99"/>
        <v>0</v>
      </c>
      <c r="BP102" s="381">
        <f t="shared" si="100"/>
        <v>0</v>
      </c>
      <c r="BQ102" s="381">
        <f t="shared" si="101"/>
        <v>0</v>
      </c>
      <c r="BR102" s="381">
        <f t="shared" si="102"/>
        <v>0</v>
      </c>
      <c r="BS102" s="381">
        <f t="shared" si="103"/>
        <v>0</v>
      </c>
      <c r="BT102" s="381">
        <f t="shared" si="104"/>
        <v>0</v>
      </c>
      <c r="BU102" s="381">
        <f t="shared" si="105"/>
        <v>0</v>
      </c>
    </row>
    <row r="103" spans="1:74" ht="18.75">
      <c r="A103" s="217" t="str">
        <f>Compute1!A103</f>
        <v>15.2</v>
      </c>
      <c r="B103" s="217" t="str">
        <f>'2_Maturité'!B103</f>
        <v>Contrôle du sous-traitant</v>
      </c>
      <c r="C103" s="217" t="str">
        <f>'2_Maturité'!G103</f>
        <v>GSTT</v>
      </c>
      <c r="D103" s="207">
        <f>'2_Maturité'!H103</f>
        <v>0</v>
      </c>
      <c r="E103" s="207" t="str">
        <f>'2_Maturité'!I103</f>
        <v>1: Initial</v>
      </c>
      <c r="F103" s="710">
        <f>(LEFT(E103,1)+1)</f>
        <v>2</v>
      </c>
      <c r="G103" s="204">
        <v>0</v>
      </c>
      <c r="H103" s="204">
        <v>0</v>
      </c>
      <c r="I103" s="204">
        <v>0</v>
      </c>
      <c r="J103" s="204">
        <v>0</v>
      </c>
      <c r="K103" s="204">
        <v>0</v>
      </c>
      <c r="L103" s="204">
        <v>1</v>
      </c>
      <c r="M103" s="204">
        <v>0</v>
      </c>
      <c r="N103" s="204">
        <v>0</v>
      </c>
      <c r="O103" s="204">
        <v>0</v>
      </c>
      <c r="P103" s="204">
        <v>1</v>
      </c>
      <c r="Q103" s="204">
        <v>0</v>
      </c>
      <c r="R103" s="204">
        <v>0</v>
      </c>
      <c r="S103" s="204">
        <v>1</v>
      </c>
      <c r="T103" s="204">
        <v>1</v>
      </c>
      <c r="U103" s="204">
        <v>1</v>
      </c>
      <c r="V103" s="323">
        <v>1</v>
      </c>
      <c r="W103" s="327">
        <f t="shared" si="55"/>
        <v>6</v>
      </c>
      <c r="X103" s="548">
        <f t="shared" si="56"/>
        <v>0</v>
      </c>
      <c r="Y103" s="548">
        <f t="shared" si="57"/>
        <v>0</v>
      </c>
      <c r="Z103" s="548">
        <f t="shared" si="58"/>
        <v>0</v>
      </c>
      <c r="AA103" s="548">
        <f t="shared" si="59"/>
        <v>0</v>
      </c>
      <c r="AB103" s="548">
        <f t="shared" si="60"/>
        <v>0</v>
      </c>
      <c r="AC103" s="548">
        <f t="shared" si="61"/>
        <v>0</v>
      </c>
      <c r="AD103" s="548">
        <f t="shared" si="62"/>
        <v>0</v>
      </c>
      <c r="AE103" s="548">
        <f t="shared" si="63"/>
        <v>0</v>
      </c>
      <c r="AF103" s="548">
        <f t="shared" si="64"/>
        <v>0</v>
      </c>
      <c r="AG103" s="548">
        <f t="shared" si="65"/>
        <v>0</v>
      </c>
      <c r="AH103" s="548">
        <f t="shared" si="66"/>
        <v>0</v>
      </c>
      <c r="AI103" s="548">
        <f t="shared" si="67"/>
        <v>0</v>
      </c>
      <c r="AJ103" s="548">
        <f t="shared" si="68"/>
        <v>0</v>
      </c>
      <c r="AK103" s="548">
        <f t="shared" si="69"/>
        <v>0</v>
      </c>
      <c r="AL103" s="548">
        <f t="shared" si="70"/>
        <v>0</v>
      </c>
      <c r="AM103" s="548">
        <f t="shared" si="71"/>
        <v>0</v>
      </c>
      <c r="AN103" s="450">
        <f t="shared" si="72"/>
        <v>0</v>
      </c>
      <c r="AO103" s="324">
        <f t="shared" si="73"/>
        <v>0</v>
      </c>
      <c r="AP103" s="324">
        <f t="shared" si="74"/>
        <v>0</v>
      </c>
      <c r="AQ103" s="324">
        <f t="shared" si="75"/>
        <v>0</v>
      </c>
      <c r="AR103" s="324">
        <f t="shared" si="76"/>
        <v>0</v>
      </c>
      <c r="AS103" s="324">
        <f t="shared" si="77"/>
        <v>0</v>
      </c>
      <c r="AT103" s="324">
        <f t="shared" si="78"/>
        <v>0</v>
      </c>
      <c r="AU103" s="324">
        <f t="shared" si="79"/>
        <v>0</v>
      </c>
      <c r="AV103" s="324">
        <f t="shared" si="80"/>
        <v>0</v>
      </c>
      <c r="AW103" s="324">
        <f t="shared" si="81"/>
        <v>0</v>
      </c>
      <c r="AX103" s="324">
        <f t="shared" si="82"/>
        <v>0</v>
      </c>
      <c r="AY103" s="324">
        <f t="shared" si="83"/>
        <v>0</v>
      </c>
      <c r="AZ103" s="324">
        <f t="shared" si="84"/>
        <v>0</v>
      </c>
      <c r="BA103" s="324">
        <f t="shared" si="85"/>
        <v>0</v>
      </c>
      <c r="BB103" s="324">
        <f t="shared" si="86"/>
        <v>0</v>
      </c>
      <c r="BC103" s="324">
        <f t="shared" si="87"/>
        <v>0</v>
      </c>
      <c r="BD103" s="324">
        <f t="shared" si="88"/>
        <v>0</v>
      </c>
      <c r="BE103" s="381">
        <f t="shared" si="89"/>
        <v>0</v>
      </c>
      <c r="BF103" s="381">
        <f t="shared" si="90"/>
        <v>0</v>
      </c>
      <c r="BG103" s="381">
        <f t="shared" si="91"/>
        <v>0</v>
      </c>
      <c r="BH103" s="381">
        <f t="shared" si="92"/>
        <v>0</v>
      </c>
      <c r="BI103" s="381">
        <f t="shared" si="93"/>
        <v>0</v>
      </c>
      <c r="BJ103" s="381">
        <f t="shared" si="94"/>
        <v>0</v>
      </c>
      <c r="BK103" s="381">
        <f t="shared" si="95"/>
        <v>0</v>
      </c>
      <c r="BL103" s="381">
        <f t="shared" si="96"/>
        <v>0</v>
      </c>
      <c r="BM103" s="381">
        <f t="shared" si="97"/>
        <v>0</v>
      </c>
      <c r="BN103" s="381">
        <f t="shared" si="98"/>
        <v>0</v>
      </c>
      <c r="BO103" s="381">
        <f t="shared" si="99"/>
        <v>0</v>
      </c>
      <c r="BP103" s="381">
        <f t="shared" si="100"/>
        <v>0</v>
      </c>
      <c r="BQ103" s="381">
        <f t="shared" si="101"/>
        <v>0</v>
      </c>
      <c r="BR103" s="381">
        <f t="shared" si="102"/>
        <v>0</v>
      </c>
      <c r="BS103" s="381">
        <f t="shared" si="103"/>
        <v>0</v>
      </c>
      <c r="BT103" s="381">
        <f t="shared" si="104"/>
        <v>0</v>
      </c>
      <c r="BU103" s="381">
        <f t="shared" si="105"/>
        <v>0</v>
      </c>
      <c r="BV103" s="266"/>
    </row>
    <row r="104" spans="1:74" ht="18.75">
      <c r="A104" s="217">
        <f>Compute1!A104</f>
        <v>16</v>
      </c>
      <c r="B104" s="217" t="str">
        <f>'2_Maturité'!B104</f>
        <v>GESTION D'INCIDENTS RELATIFS A LA SECURITE DE L'INFORMATION</v>
      </c>
      <c r="C104" s="217">
        <f>'2_Maturité'!G104</f>
        <v>0</v>
      </c>
      <c r="D104" s="207">
        <f>'2_Maturité'!H104</f>
        <v>0</v>
      </c>
      <c r="E104" s="207">
        <f>'2_Maturité'!I104</f>
        <v>0</v>
      </c>
      <c r="F104" s="218" t="str">
        <f>LEFT(E104,1)</f>
        <v>0</v>
      </c>
      <c r="G104" s="204">
        <v>0</v>
      </c>
      <c r="H104" s="204">
        <v>0</v>
      </c>
      <c r="I104" s="204">
        <v>0</v>
      </c>
      <c r="J104" s="204">
        <v>0</v>
      </c>
      <c r="K104" s="204">
        <v>0</v>
      </c>
      <c r="L104" s="204">
        <v>0</v>
      </c>
      <c r="M104" s="204">
        <v>0</v>
      </c>
      <c r="N104" s="204">
        <v>0</v>
      </c>
      <c r="O104" s="204">
        <v>0</v>
      </c>
      <c r="P104" s="204">
        <v>0</v>
      </c>
      <c r="Q104" s="204">
        <v>0</v>
      </c>
      <c r="R104" s="204">
        <v>0</v>
      </c>
      <c r="S104" s="204">
        <v>0</v>
      </c>
      <c r="T104" s="204">
        <v>0</v>
      </c>
      <c r="U104" s="204">
        <v>0</v>
      </c>
      <c r="V104" s="323">
        <v>0</v>
      </c>
      <c r="W104" s="327">
        <f t="shared" si="55"/>
        <v>0</v>
      </c>
      <c r="X104" s="548">
        <f t="shared" si="56"/>
        <v>0</v>
      </c>
      <c r="Y104" s="548">
        <f t="shared" si="57"/>
        <v>0</v>
      </c>
      <c r="Z104" s="548">
        <f t="shared" si="58"/>
        <v>0</v>
      </c>
      <c r="AA104" s="548">
        <f t="shared" si="59"/>
        <v>0</v>
      </c>
      <c r="AB104" s="548">
        <f t="shared" si="60"/>
        <v>0</v>
      </c>
      <c r="AC104" s="548">
        <f t="shared" si="61"/>
        <v>0</v>
      </c>
      <c r="AD104" s="548">
        <f t="shared" si="62"/>
        <v>0</v>
      </c>
      <c r="AE104" s="548">
        <f t="shared" si="63"/>
        <v>0</v>
      </c>
      <c r="AF104" s="548">
        <f t="shared" si="64"/>
        <v>0</v>
      </c>
      <c r="AG104" s="548">
        <f t="shared" si="65"/>
        <v>0</v>
      </c>
      <c r="AH104" s="548">
        <f t="shared" si="66"/>
        <v>0</v>
      </c>
      <c r="AI104" s="548">
        <f t="shared" si="67"/>
        <v>0</v>
      </c>
      <c r="AJ104" s="548">
        <f t="shared" si="68"/>
        <v>0</v>
      </c>
      <c r="AK104" s="548">
        <f t="shared" si="69"/>
        <v>0</v>
      </c>
      <c r="AL104" s="548">
        <f t="shared" si="70"/>
        <v>0</v>
      </c>
      <c r="AM104" s="548">
        <f t="shared" si="71"/>
        <v>0</v>
      </c>
      <c r="AN104" s="450">
        <f t="shared" si="72"/>
        <v>0</v>
      </c>
      <c r="AO104" s="324">
        <f t="shared" si="73"/>
        <v>0</v>
      </c>
      <c r="AP104" s="324">
        <f t="shared" si="74"/>
        <v>0</v>
      </c>
      <c r="AQ104" s="324">
        <f t="shared" si="75"/>
        <v>0</v>
      </c>
      <c r="AR104" s="324">
        <f t="shared" si="76"/>
        <v>0</v>
      </c>
      <c r="AS104" s="324">
        <f t="shared" si="77"/>
        <v>0</v>
      </c>
      <c r="AT104" s="324">
        <f t="shared" si="78"/>
        <v>0</v>
      </c>
      <c r="AU104" s="324">
        <f t="shared" si="79"/>
        <v>0</v>
      </c>
      <c r="AV104" s="324">
        <f t="shared" si="80"/>
        <v>0</v>
      </c>
      <c r="AW104" s="324">
        <f t="shared" si="81"/>
        <v>0</v>
      </c>
      <c r="AX104" s="324">
        <f t="shared" si="82"/>
        <v>0</v>
      </c>
      <c r="AY104" s="324">
        <f t="shared" si="83"/>
        <v>0</v>
      </c>
      <c r="AZ104" s="324">
        <f t="shared" si="84"/>
        <v>0</v>
      </c>
      <c r="BA104" s="324">
        <f t="shared" si="85"/>
        <v>0</v>
      </c>
      <c r="BB104" s="324">
        <f t="shared" si="86"/>
        <v>0</v>
      </c>
      <c r="BC104" s="324">
        <f t="shared" si="87"/>
        <v>0</v>
      </c>
      <c r="BD104" s="324">
        <f t="shared" si="88"/>
        <v>0</v>
      </c>
      <c r="BE104" s="381">
        <f t="shared" si="89"/>
        <v>0</v>
      </c>
      <c r="BF104" s="381">
        <f t="shared" si="90"/>
        <v>0</v>
      </c>
      <c r="BG104" s="381">
        <f t="shared" si="91"/>
        <v>0</v>
      </c>
      <c r="BH104" s="381">
        <f t="shared" si="92"/>
        <v>0</v>
      </c>
      <c r="BI104" s="381">
        <f t="shared" si="93"/>
        <v>0</v>
      </c>
      <c r="BJ104" s="381">
        <f t="shared" si="94"/>
        <v>0</v>
      </c>
      <c r="BK104" s="381">
        <f t="shared" si="95"/>
        <v>0</v>
      </c>
      <c r="BL104" s="381">
        <f t="shared" si="96"/>
        <v>0</v>
      </c>
      <c r="BM104" s="381">
        <f t="shared" si="97"/>
        <v>0</v>
      </c>
      <c r="BN104" s="381">
        <f t="shared" si="98"/>
        <v>0</v>
      </c>
      <c r="BO104" s="381">
        <f t="shared" si="99"/>
        <v>0</v>
      </c>
      <c r="BP104" s="381">
        <f t="shared" si="100"/>
        <v>0</v>
      </c>
      <c r="BQ104" s="381">
        <f t="shared" si="101"/>
        <v>0</v>
      </c>
      <c r="BR104" s="381">
        <f t="shared" si="102"/>
        <v>0</v>
      </c>
      <c r="BS104" s="381">
        <f t="shared" si="103"/>
        <v>0</v>
      </c>
      <c r="BT104" s="381">
        <f t="shared" si="104"/>
        <v>0</v>
      </c>
      <c r="BU104" s="381">
        <f t="shared" si="105"/>
        <v>0</v>
      </c>
    </row>
    <row r="105" spans="1:74" ht="18.75">
      <c r="A105" s="217" t="str">
        <f>Compute1!A105</f>
        <v>16.1</v>
      </c>
      <c r="B105" s="217" t="str">
        <f>'2_Maturité'!B105</f>
        <v>Gestion des Incidents de sécurité</v>
      </c>
      <c r="C105" s="217" t="str">
        <f>'2_Maturité'!G105</f>
        <v>GINC</v>
      </c>
      <c r="D105" s="207">
        <f>'2_Maturité'!H105</f>
        <v>1</v>
      </c>
      <c r="E105" s="207" t="str">
        <f>'2_Maturité'!I105</f>
        <v>3: Défini</v>
      </c>
      <c r="F105" s="710">
        <f>(LEFT(E105,1)+1)</f>
        <v>4</v>
      </c>
      <c r="G105" s="204">
        <v>1</v>
      </c>
      <c r="H105" s="204">
        <v>1</v>
      </c>
      <c r="I105" s="204">
        <v>1</v>
      </c>
      <c r="J105" s="204">
        <v>1</v>
      </c>
      <c r="K105" s="204">
        <v>1</v>
      </c>
      <c r="L105" s="204">
        <v>1</v>
      </c>
      <c r="M105" s="204">
        <v>1</v>
      </c>
      <c r="N105" s="204">
        <v>1</v>
      </c>
      <c r="O105" s="204">
        <v>1</v>
      </c>
      <c r="P105" s="204">
        <v>1</v>
      </c>
      <c r="Q105" s="204">
        <v>1</v>
      </c>
      <c r="R105" s="204">
        <v>1</v>
      </c>
      <c r="S105" s="204">
        <v>1</v>
      </c>
      <c r="T105" s="204">
        <v>1</v>
      </c>
      <c r="U105" s="204">
        <v>1</v>
      </c>
      <c r="V105" s="323">
        <v>1</v>
      </c>
      <c r="W105" s="327">
        <f t="shared" si="55"/>
        <v>16</v>
      </c>
      <c r="X105" s="548">
        <f t="shared" si="56"/>
        <v>1</v>
      </c>
      <c r="Y105" s="548">
        <f t="shared" si="57"/>
        <v>1</v>
      </c>
      <c r="Z105" s="548">
        <f t="shared" si="58"/>
        <v>1</v>
      </c>
      <c r="AA105" s="548">
        <f t="shared" si="59"/>
        <v>1</v>
      </c>
      <c r="AB105" s="548">
        <f t="shared" si="60"/>
        <v>1</v>
      </c>
      <c r="AC105" s="548">
        <f t="shared" si="61"/>
        <v>1</v>
      </c>
      <c r="AD105" s="548">
        <f t="shared" si="62"/>
        <v>1</v>
      </c>
      <c r="AE105" s="548">
        <f t="shared" si="63"/>
        <v>1</v>
      </c>
      <c r="AF105" s="548">
        <f t="shared" si="64"/>
        <v>1</v>
      </c>
      <c r="AG105" s="548">
        <f t="shared" si="65"/>
        <v>1</v>
      </c>
      <c r="AH105" s="548">
        <f t="shared" si="66"/>
        <v>1</v>
      </c>
      <c r="AI105" s="548">
        <f t="shared" si="67"/>
        <v>1</v>
      </c>
      <c r="AJ105" s="548">
        <f t="shared" si="68"/>
        <v>1</v>
      </c>
      <c r="AK105" s="548">
        <f t="shared" si="69"/>
        <v>1</v>
      </c>
      <c r="AL105" s="548">
        <f t="shared" si="70"/>
        <v>1</v>
      </c>
      <c r="AM105" s="548">
        <f t="shared" si="71"/>
        <v>1</v>
      </c>
      <c r="AN105" s="450">
        <f t="shared" si="72"/>
        <v>16</v>
      </c>
      <c r="AO105" s="324">
        <f t="shared" si="73"/>
        <v>4</v>
      </c>
      <c r="AP105" s="324">
        <f t="shared" si="74"/>
        <v>4</v>
      </c>
      <c r="AQ105" s="324">
        <f t="shared" si="75"/>
        <v>4</v>
      </c>
      <c r="AR105" s="324">
        <f t="shared" si="76"/>
        <v>4</v>
      </c>
      <c r="AS105" s="324">
        <f t="shared" si="77"/>
        <v>4</v>
      </c>
      <c r="AT105" s="324">
        <f t="shared" si="78"/>
        <v>4</v>
      </c>
      <c r="AU105" s="324">
        <f t="shared" si="79"/>
        <v>4</v>
      </c>
      <c r="AV105" s="324">
        <f t="shared" si="80"/>
        <v>4</v>
      </c>
      <c r="AW105" s="324">
        <f t="shared" si="81"/>
        <v>4</v>
      </c>
      <c r="AX105" s="324">
        <f t="shared" si="82"/>
        <v>4</v>
      </c>
      <c r="AY105" s="324">
        <f t="shared" si="83"/>
        <v>4</v>
      </c>
      <c r="AZ105" s="324">
        <f t="shared" si="84"/>
        <v>4</v>
      </c>
      <c r="BA105" s="324">
        <f t="shared" si="85"/>
        <v>4</v>
      </c>
      <c r="BB105" s="324">
        <f t="shared" si="86"/>
        <v>4</v>
      </c>
      <c r="BC105" s="324">
        <f t="shared" si="87"/>
        <v>4</v>
      </c>
      <c r="BD105" s="324">
        <f t="shared" si="88"/>
        <v>4</v>
      </c>
      <c r="BE105" s="381">
        <f t="shared" si="89"/>
        <v>2</v>
      </c>
      <c r="BF105" s="381">
        <f t="shared" si="90"/>
        <v>3</v>
      </c>
      <c r="BG105" s="381">
        <f t="shared" si="91"/>
        <v>2.25</v>
      </c>
      <c r="BH105" s="381">
        <f t="shared" si="92"/>
        <v>2</v>
      </c>
      <c r="BI105" s="381">
        <f t="shared" si="93"/>
        <v>2.25</v>
      </c>
      <c r="BJ105" s="381">
        <f t="shared" si="94"/>
        <v>0.75</v>
      </c>
      <c r="BK105" s="381">
        <f t="shared" si="95"/>
        <v>2</v>
      </c>
      <c r="BL105" s="381">
        <f t="shared" si="96"/>
        <v>0.5</v>
      </c>
      <c r="BM105" s="381">
        <f t="shared" si="97"/>
        <v>0.5</v>
      </c>
      <c r="BN105" s="381">
        <f t="shared" si="98"/>
        <v>0.75</v>
      </c>
      <c r="BO105" s="381">
        <f t="shared" si="99"/>
        <v>3</v>
      </c>
      <c r="BP105" s="381">
        <f t="shared" si="100"/>
        <v>3</v>
      </c>
      <c r="BQ105" s="381">
        <f t="shared" si="101"/>
        <v>0.75</v>
      </c>
      <c r="BR105" s="381">
        <f t="shared" si="102"/>
        <v>0.75</v>
      </c>
      <c r="BS105" s="381">
        <f t="shared" si="103"/>
        <v>0.75</v>
      </c>
      <c r="BT105" s="381">
        <f t="shared" si="104"/>
        <v>3</v>
      </c>
      <c r="BU105" s="381">
        <f t="shared" si="105"/>
        <v>26.5</v>
      </c>
    </row>
    <row r="106" spans="1:74" ht="18.75">
      <c r="A106" s="217" t="str">
        <f>Compute1!A106</f>
        <v>16.1.a</v>
      </c>
      <c r="B106" s="217">
        <f>'2_Maturité'!B106</f>
        <v>0</v>
      </c>
      <c r="C106" s="217" t="str">
        <f>'2_Maturité'!G106</f>
        <v>GINC</v>
      </c>
      <c r="D106" s="207">
        <f>'2_Maturité'!H106</f>
        <v>0</v>
      </c>
      <c r="E106" s="207">
        <f>'2_Maturité'!I106</f>
        <v>0</v>
      </c>
      <c r="F106" s="218" t="str">
        <f>LEFT(E106,1)</f>
        <v>0</v>
      </c>
      <c r="G106" s="204">
        <v>0</v>
      </c>
      <c r="H106" s="204">
        <v>0</v>
      </c>
      <c r="I106" s="204">
        <v>0</v>
      </c>
      <c r="J106" s="204">
        <v>0</v>
      </c>
      <c r="K106" s="204">
        <v>0</v>
      </c>
      <c r="L106" s="204">
        <v>0</v>
      </c>
      <c r="M106" s="204">
        <v>0</v>
      </c>
      <c r="N106" s="204">
        <v>0</v>
      </c>
      <c r="O106" s="204">
        <v>0</v>
      </c>
      <c r="P106" s="204">
        <v>0</v>
      </c>
      <c r="Q106" s="204">
        <v>0</v>
      </c>
      <c r="R106" s="204">
        <v>0</v>
      </c>
      <c r="S106" s="204">
        <v>0</v>
      </c>
      <c r="T106" s="204">
        <v>0</v>
      </c>
      <c r="U106" s="204">
        <v>0</v>
      </c>
      <c r="V106" s="323">
        <v>0</v>
      </c>
      <c r="W106" s="327">
        <f t="shared" si="55"/>
        <v>0</v>
      </c>
      <c r="X106" s="548">
        <f t="shared" si="56"/>
        <v>0</v>
      </c>
      <c r="Y106" s="548">
        <f t="shared" si="57"/>
        <v>0</v>
      </c>
      <c r="Z106" s="548">
        <f t="shared" si="58"/>
        <v>0</v>
      </c>
      <c r="AA106" s="548">
        <f t="shared" si="59"/>
        <v>0</v>
      </c>
      <c r="AB106" s="548">
        <f t="shared" si="60"/>
        <v>0</v>
      </c>
      <c r="AC106" s="548">
        <f t="shared" si="61"/>
        <v>0</v>
      </c>
      <c r="AD106" s="548">
        <f t="shared" si="62"/>
        <v>0</v>
      </c>
      <c r="AE106" s="548">
        <f t="shared" si="63"/>
        <v>0</v>
      </c>
      <c r="AF106" s="548">
        <f t="shared" si="64"/>
        <v>0</v>
      </c>
      <c r="AG106" s="548">
        <f t="shared" si="65"/>
        <v>0</v>
      </c>
      <c r="AH106" s="548">
        <f t="shared" si="66"/>
        <v>0</v>
      </c>
      <c r="AI106" s="548">
        <f t="shared" si="67"/>
        <v>0</v>
      </c>
      <c r="AJ106" s="548">
        <f t="shared" si="68"/>
        <v>0</v>
      </c>
      <c r="AK106" s="548">
        <f t="shared" si="69"/>
        <v>0</v>
      </c>
      <c r="AL106" s="548">
        <f t="shared" si="70"/>
        <v>0</v>
      </c>
      <c r="AM106" s="548">
        <f t="shared" si="71"/>
        <v>0</v>
      </c>
      <c r="AN106" s="450">
        <f t="shared" si="72"/>
        <v>0</v>
      </c>
      <c r="AO106" s="324">
        <f t="shared" si="73"/>
        <v>0</v>
      </c>
      <c r="AP106" s="324">
        <f t="shared" si="74"/>
        <v>0</v>
      </c>
      <c r="AQ106" s="324">
        <f t="shared" si="75"/>
        <v>0</v>
      </c>
      <c r="AR106" s="324">
        <f t="shared" si="76"/>
        <v>0</v>
      </c>
      <c r="AS106" s="324">
        <f t="shared" si="77"/>
        <v>0</v>
      </c>
      <c r="AT106" s="324">
        <f t="shared" si="78"/>
        <v>0</v>
      </c>
      <c r="AU106" s="324">
        <f t="shared" si="79"/>
        <v>0</v>
      </c>
      <c r="AV106" s="324">
        <f t="shared" si="80"/>
        <v>0</v>
      </c>
      <c r="AW106" s="324">
        <f t="shared" si="81"/>
        <v>0</v>
      </c>
      <c r="AX106" s="324">
        <f t="shared" si="82"/>
        <v>0</v>
      </c>
      <c r="AY106" s="324">
        <f t="shared" si="83"/>
        <v>0</v>
      </c>
      <c r="AZ106" s="324">
        <f t="shared" si="84"/>
        <v>0</v>
      </c>
      <c r="BA106" s="324">
        <f t="shared" si="85"/>
        <v>0</v>
      </c>
      <c r="BB106" s="324">
        <f t="shared" si="86"/>
        <v>0</v>
      </c>
      <c r="BC106" s="324">
        <f t="shared" si="87"/>
        <v>0</v>
      </c>
      <c r="BD106" s="324">
        <f t="shared" si="88"/>
        <v>0</v>
      </c>
      <c r="BE106" s="381">
        <f t="shared" si="89"/>
        <v>0</v>
      </c>
      <c r="BF106" s="381">
        <f t="shared" si="90"/>
        <v>0</v>
      </c>
      <c r="BG106" s="381">
        <f t="shared" si="91"/>
        <v>0</v>
      </c>
      <c r="BH106" s="381">
        <f t="shared" si="92"/>
        <v>0</v>
      </c>
      <c r="BI106" s="381">
        <f t="shared" si="93"/>
        <v>0</v>
      </c>
      <c r="BJ106" s="381">
        <f t="shared" si="94"/>
        <v>0</v>
      </c>
      <c r="BK106" s="381">
        <f t="shared" si="95"/>
        <v>0</v>
      </c>
      <c r="BL106" s="381">
        <f t="shared" si="96"/>
        <v>0</v>
      </c>
      <c r="BM106" s="381">
        <f t="shared" si="97"/>
        <v>0</v>
      </c>
      <c r="BN106" s="381">
        <f t="shared" si="98"/>
        <v>0</v>
      </c>
      <c r="BO106" s="381">
        <f t="shared" si="99"/>
        <v>0</v>
      </c>
      <c r="BP106" s="381">
        <f t="shared" si="100"/>
        <v>0</v>
      </c>
      <c r="BQ106" s="381">
        <f t="shared" si="101"/>
        <v>0</v>
      </c>
      <c r="BR106" s="381">
        <f t="shared" si="102"/>
        <v>0</v>
      </c>
      <c r="BS106" s="381">
        <f t="shared" si="103"/>
        <v>0</v>
      </c>
      <c r="BT106" s="381">
        <f t="shared" si="104"/>
        <v>0</v>
      </c>
      <c r="BU106" s="381">
        <f t="shared" si="105"/>
        <v>0</v>
      </c>
    </row>
    <row r="107" spans="1:74" ht="18.75">
      <c r="A107" s="217" t="str">
        <f>Compute1!A107</f>
        <v>16.1.b</v>
      </c>
      <c r="B107" s="217">
        <f>'2_Maturité'!B107</f>
        <v>0</v>
      </c>
      <c r="C107" s="217" t="str">
        <f>'2_Maturité'!G107</f>
        <v>GINC</v>
      </c>
      <c r="D107" s="207">
        <f>'2_Maturité'!H107</f>
        <v>0</v>
      </c>
      <c r="E107" s="207">
        <f>'2_Maturité'!I107</f>
        <v>0</v>
      </c>
      <c r="F107" s="218" t="str">
        <f>LEFT(E107,1)</f>
        <v>0</v>
      </c>
      <c r="G107" s="204">
        <v>0</v>
      </c>
      <c r="H107" s="204">
        <v>0</v>
      </c>
      <c r="I107" s="204">
        <v>0</v>
      </c>
      <c r="J107" s="204">
        <v>0</v>
      </c>
      <c r="K107" s="204">
        <v>0</v>
      </c>
      <c r="L107" s="204">
        <v>0</v>
      </c>
      <c r="M107" s="204">
        <v>0</v>
      </c>
      <c r="N107" s="204">
        <v>0</v>
      </c>
      <c r="O107" s="204">
        <v>0</v>
      </c>
      <c r="P107" s="204">
        <v>0</v>
      </c>
      <c r="Q107" s="204">
        <v>0</v>
      </c>
      <c r="R107" s="204">
        <v>0</v>
      </c>
      <c r="S107" s="204">
        <v>0</v>
      </c>
      <c r="T107" s="204">
        <v>0</v>
      </c>
      <c r="U107" s="204">
        <v>0</v>
      </c>
      <c r="V107" s="323">
        <v>0</v>
      </c>
      <c r="W107" s="327">
        <f t="shared" si="55"/>
        <v>0</v>
      </c>
      <c r="X107" s="548">
        <f t="shared" si="56"/>
        <v>0</v>
      </c>
      <c r="Y107" s="548">
        <f t="shared" si="57"/>
        <v>0</v>
      </c>
      <c r="Z107" s="548">
        <f t="shared" si="58"/>
        <v>0</v>
      </c>
      <c r="AA107" s="548">
        <f t="shared" si="59"/>
        <v>0</v>
      </c>
      <c r="AB107" s="548">
        <f t="shared" si="60"/>
        <v>0</v>
      </c>
      <c r="AC107" s="548">
        <f t="shared" si="61"/>
        <v>0</v>
      </c>
      <c r="AD107" s="548">
        <f t="shared" si="62"/>
        <v>0</v>
      </c>
      <c r="AE107" s="548">
        <f t="shared" si="63"/>
        <v>0</v>
      </c>
      <c r="AF107" s="548">
        <f t="shared" si="64"/>
        <v>0</v>
      </c>
      <c r="AG107" s="548">
        <f t="shared" si="65"/>
        <v>0</v>
      </c>
      <c r="AH107" s="548">
        <f t="shared" si="66"/>
        <v>0</v>
      </c>
      <c r="AI107" s="548">
        <f t="shared" si="67"/>
        <v>0</v>
      </c>
      <c r="AJ107" s="548">
        <f t="shared" si="68"/>
        <v>0</v>
      </c>
      <c r="AK107" s="548">
        <f t="shared" si="69"/>
        <v>0</v>
      </c>
      <c r="AL107" s="548">
        <f t="shared" si="70"/>
        <v>0</v>
      </c>
      <c r="AM107" s="548">
        <f t="shared" si="71"/>
        <v>0</v>
      </c>
      <c r="AN107" s="450">
        <f t="shared" si="72"/>
        <v>0</v>
      </c>
      <c r="AO107" s="324">
        <f t="shared" si="73"/>
        <v>0</v>
      </c>
      <c r="AP107" s="324">
        <f t="shared" si="74"/>
        <v>0</v>
      </c>
      <c r="AQ107" s="324">
        <f t="shared" si="75"/>
        <v>0</v>
      </c>
      <c r="AR107" s="324">
        <f t="shared" si="76"/>
        <v>0</v>
      </c>
      <c r="AS107" s="324">
        <f t="shared" si="77"/>
        <v>0</v>
      </c>
      <c r="AT107" s="324">
        <f t="shared" si="78"/>
        <v>0</v>
      </c>
      <c r="AU107" s="324">
        <f t="shared" si="79"/>
        <v>0</v>
      </c>
      <c r="AV107" s="324">
        <f t="shared" si="80"/>
        <v>0</v>
      </c>
      <c r="AW107" s="324">
        <f t="shared" si="81"/>
        <v>0</v>
      </c>
      <c r="AX107" s="324">
        <f t="shared" si="82"/>
        <v>0</v>
      </c>
      <c r="AY107" s="324">
        <f t="shared" si="83"/>
        <v>0</v>
      </c>
      <c r="AZ107" s="324">
        <f t="shared" si="84"/>
        <v>0</v>
      </c>
      <c r="BA107" s="324">
        <f t="shared" si="85"/>
        <v>0</v>
      </c>
      <c r="BB107" s="324">
        <f t="shared" si="86"/>
        <v>0</v>
      </c>
      <c r="BC107" s="324">
        <f t="shared" si="87"/>
        <v>0</v>
      </c>
      <c r="BD107" s="324">
        <f t="shared" si="88"/>
        <v>0</v>
      </c>
      <c r="BE107" s="381">
        <f t="shared" si="89"/>
        <v>0</v>
      </c>
      <c r="BF107" s="381">
        <f t="shared" si="90"/>
        <v>0</v>
      </c>
      <c r="BG107" s="381">
        <f t="shared" si="91"/>
        <v>0</v>
      </c>
      <c r="BH107" s="381">
        <f t="shared" si="92"/>
        <v>0</v>
      </c>
      <c r="BI107" s="381">
        <f t="shared" si="93"/>
        <v>0</v>
      </c>
      <c r="BJ107" s="381">
        <f t="shared" si="94"/>
        <v>0</v>
      </c>
      <c r="BK107" s="381">
        <f t="shared" si="95"/>
        <v>0</v>
      </c>
      <c r="BL107" s="381">
        <f t="shared" si="96"/>
        <v>0</v>
      </c>
      <c r="BM107" s="381">
        <f t="shared" si="97"/>
        <v>0</v>
      </c>
      <c r="BN107" s="381">
        <f t="shared" si="98"/>
        <v>0</v>
      </c>
      <c r="BO107" s="381">
        <f t="shared" si="99"/>
        <v>0</v>
      </c>
      <c r="BP107" s="381">
        <f t="shared" si="100"/>
        <v>0</v>
      </c>
      <c r="BQ107" s="381">
        <f t="shared" si="101"/>
        <v>0</v>
      </c>
      <c r="BR107" s="381">
        <f t="shared" si="102"/>
        <v>0</v>
      </c>
      <c r="BS107" s="381">
        <f t="shared" si="103"/>
        <v>0</v>
      </c>
      <c r="BT107" s="381">
        <f t="shared" si="104"/>
        <v>0</v>
      </c>
      <c r="BU107" s="381">
        <f t="shared" si="105"/>
        <v>0</v>
      </c>
      <c r="BV107" s="266"/>
    </row>
    <row r="108" spans="1:74" ht="18.75">
      <c r="A108" s="217">
        <f>Compute1!A108</f>
        <v>17</v>
      </c>
      <c r="B108" s="217" t="str">
        <f>'2_Maturité'!B108</f>
        <v>ASPECT DE LA SECURITE DE L'INFORMATION DANS LA GESTION DE LA CONTINUITE</v>
      </c>
      <c r="C108" s="217">
        <f>'2_Maturité'!G108</f>
        <v>0</v>
      </c>
      <c r="D108" s="207">
        <f>'2_Maturité'!H108</f>
        <v>0</v>
      </c>
      <c r="E108" s="207">
        <f>'2_Maturité'!I108</f>
        <v>0</v>
      </c>
      <c r="F108" s="218" t="str">
        <f>LEFT(E108,1)</f>
        <v>0</v>
      </c>
      <c r="G108" s="204">
        <v>0</v>
      </c>
      <c r="H108" s="204">
        <v>0</v>
      </c>
      <c r="I108" s="204">
        <v>0</v>
      </c>
      <c r="J108" s="204">
        <v>0</v>
      </c>
      <c r="K108" s="204">
        <v>0</v>
      </c>
      <c r="L108" s="204">
        <v>0</v>
      </c>
      <c r="M108" s="204">
        <v>0</v>
      </c>
      <c r="N108" s="204">
        <v>0</v>
      </c>
      <c r="O108" s="204">
        <v>0</v>
      </c>
      <c r="P108" s="204">
        <v>0</v>
      </c>
      <c r="Q108" s="204">
        <v>0</v>
      </c>
      <c r="R108" s="204">
        <v>0</v>
      </c>
      <c r="S108" s="204">
        <v>0</v>
      </c>
      <c r="T108" s="204">
        <v>0</v>
      </c>
      <c r="U108" s="204">
        <v>0</v>
      </c>
      <c r="V108" s="323">
        <v>0</v>
      </c>
      <c r="W108" s="327">
        <f t="shared" si="55"/>
        <v>0</v>
      </c>
      <c r="X108" s="548">
        <f t="shared" si="56"/>
        <v>0</v>
      </c>
      <c r="Y108" s="548">
        <f t="shared" si="57"/>
        <v>0</v>
      </c>
      <c r="Z108" s="548">
        <f t="shared" si="58"/>
        <v>0</v>
      </c>
      <c r="AA108" s="548">
        <f t="shared" si="59"/>
        <v>0</v>
      </c>
      <c r="AB108" s="548">
        <f t="shared" si="60"/>
        <v>0</v>
      </c>
      <c r="AC108" s="548">
        <f t="shared" si="61"/>
        <v>0</v>
      </c>
      <c r="AD108" s="548">
        <f t="shared" si="62"/>
        <v>0</v>
      </c>
      <c r="AE108" s="548">
        <f t="shared" si="63"/>
        <v>0</v>
      </c>
      <c r="AF108" s="548">
        <f t="shared" si="64"/>
        <v>0</v>
      </c>
      <c r="AG108" s="548">
        <f t="shared" si="65"/>
        <v>0</v>
      </c>
      <c r="AH108" s="548">
        <f t="shared" si="66"/>
        <v>0</v>
      </c>
      <c r="AI108" s="548">
        <f t="shared" si="67"/>
        <v>0</v>
      </c>
      <c r="AJ108" s="548">
        <f t="shared" si="68"/>
        <v>0</v>
      </c>
      <c r="AK108" s="548">
        <f t="shared" si="69"/>
        <v>0</v>
      </c>
      <c r="AL108" s="548">
        <f t="shared" si="70"/>
        <v>0</v>
      </c>
      <c r="AM108" s="548">
        <f t="shared" si="71"/>
        <v>0</v>
      </c>
      <c r="AN108" s="450">
        <f t="shared" si="72"/>
        <v>0</v>
      </c>
      <c r="AO108" s="324">
        <f t="shared" si="73"/>
        <v>0</v>
      </c>
      <c r="AP108" s="324">
        <f t="shared" si="74"/>
        <v>0</v>
      </c>
      <c r="AQ108" s="324">
        <f t="shared" si="75"/>
        <v>0</v>
      </c>
      <c r="AR108" s="324">
        <f t="shared" si="76"/>
        <v>0</v>
      </c>
      <c r="AS108" s="324">
        <f t="shared" si="77"/>
        <v>0</v>
      </c>
      <c r="AT108" s="324">
        <f t="shared" si="78"/>
        <v>0</v>
      </c>
      <c r="AU108" s="324">
        <f t="shared" si="79"/>
        <v>0</v>
      </c>
      <c r="AV108" s="324">
        <f t="shared" si="80"/>
        <v>0</v>
      </c>
      <c r="AW108" s="324">
        <f t="shared" si="81"/>
        <v>0</v>
      </c>
      <c r="AX108" s="324">
        <f t="shared" si="82"/>
        <v>0</v>
      </c>
      <c r="AY108" s="324">
        <f t="shared" si="83"/>
        <v>0</v>
      </c>
      <c r="AZ108" s="324">
        <f t="shared" si="84"/>
        <v>0</v>
      </c>
      <c r="BA108" s="324">
        <f t="shared" si="85"/>
        <v>0</v>
      </c>
      <c r="BB108" s="324">
        <f t="shared" si="86"/>
        <v>0</v>
      </c>
      <c r="BC108" s="324">
        <f t="shared" si="87"/>
        <v>0</v>
      </c>
      <c r="BD108" s="324">
        <f t="shared" si="88"/>
        <v>0</v>
      </c>
      <c r="BE108" s="381">
        <f t="shared" si="89"/>
        <v>0</v>
      </c>
      <c r="BF108" s="381">
        <f t="shared" si="90"/>
        <v>0</v>
      </c>
      <c r="BG108" s="381">
        <f t="shared" si="91"/>
        <v>0</v>
      </c>
      <c r="BH108" s="381">
        <f t="shared" si="92"/>
        <v>0</v>
      </c>
      <c r="BI108" s="381">
        <f t="shared" si="93"/>
        <v>0</v>
      </c>
      <c r="BJ108" s="381">
        <f t="shared" si="94"/>
        <v>0</v>
      </c>
      <c r="BK108" s="381">
        <f t="shared" si="95"/>
        <v>0</v>
      </c>
      <c r="BL108" s="381">
        <f t="shared" si="96"/>
        <v>0</v>
      </c>
      <c r="BM108" s="381">
        <f t="shared" si="97"/>
        <v>0</v>
      </c>
      <c r="BN108" s="381">
        <f t="shared" si="98"/>
        <v>0</v>
      </c>
      <c r="BO108" s="381">
        <f t="shared" si="99"/>
        <v>0</v>
      </c>
      <c r="BP108" s="381">
        <f t="shared" si="100"/>
        <v>0</v>
      </c>
      <c r="BQ108" s="381">
        <f t="shared" si="101"/>
        <v>0</v>
      </c>
      <c r="BR108" s="381">
        <f t="shared" si="102"/>
        <v>0</v>
      </c>
      <c r="BS108" s="381">
        <f t="shared" si="103"/>
        <v>0</v>
      </c>
      <c r="BT108" s="381">
        <f t="shared" si="104"/>
        <v>0</v>
      </c>
      <c r="BU108" s="381">
        <f t="shared" si="105"/>
        <v>0</v>
      </c>
      <c r="BV108" s="266"/>
    </row>
    <row r="109" spans="1:74" ht="18.75">
      <c r="A109" s="217" t="str">
        <f>Compute1!A109</f>
        <v>17.1</v>
      </c>
      <c r="B109" s="217" t="str">
        <f>'2_Maturité'!B109</f>
        <v>Gestion de la Continuité</v>
      </c>
      <c r="C109" s="217" t="str">
        <f>'2_Maturité'!G109</f>
        <v>GCON</v>
      </c>
      <c r="D109" s="207">
        <f>'2_Maturité'!H109</f>
        <v>1</v>
      </c>
      <c r="E109" s="207" t="str">
        <f>'2_Maturité'!I109</f>
        <v>2: Reproductible</v>
      </c>
      <c r="F109" s="710">
        <f>(LEFT(E109,1)+1)</f>
        <v>3</v>
      </c>
      <c r="G109" s="204">
        <v>0</v>
      </c>
      <c r="H109" s="204">
        <v>0</v>
      </c>
      <c r="I109" s="204">
        <v>0</v>
      </c>
      <c r="J109" s="204">
        <v>0</v>
      </c>
      <c r="K109" s="204">
        <v>0</v>
      </c>
      <c r="L109" s="204">
        <v>1</v>
      </c>
      <c r="M109" s="204">
        <v>0</v>
      </c>
      <c r="N109" s="204">
        <v>1</v>
      </c>
      <c r="O109" s="204">
        <v>1</v>
      </c>
      <c r="P109" s="204">
        <v>1</v>
      </c>
      <c r="Q109" s="204">
        <v>1</v>
      </c>
      <c r="R109" s="204">
        <v>1</v>
      </c>
      <c r="S109" s="204">
        <v>1</v>
      </c>
      <c r="T109" s="204">
        <v>0</v>
      </c>
      <c r="U109" s="204">
        <v>0</v>
      </c>
      <c r="V109" s="323">
        <v>1</v>
      </c>
      <c r="W109" s="327">
        <f t="shared" si="55"/>
        <v>8</v>
      </c>
      <c r="X109" s="548">
        <f t="shared" si="56"/>
        <v>0</v>
      </c>
      <c r="Y109" s="548">
        <f t="shared" si="57"/>
        <v>0</v>
      </c>
      <c r="Z109" s="548">
        <f t="shared" si="58"/>
        <v>0</v>
      </c>
      <c r="AA109" s="548">
        <f t="shared" si="59"/>
        <v>0</v>
      </c>
      <c r="AB109" s="548">
        <f t="shared" si="60"/>
        <v>0</v>
      </c>
      <c r="AC109" s="548">
        <f t="shared" si="61"/>
        <v>1</v>
      </c>
      <c r="AD109" s="548">
        <f t="shared" si="62"/>
        <v>0</v>
      </c>
      <c r="AE109" s="548">
        <f t="shared" si="63"/>
        <v>1</v>
      </c>
      <c r="AF109" s="548">
        <f t="shared" si="64"/>
        <v>1</v>
      </c>
      <c r="AG109" s="548">
        <f t="shared" si="65"/>
        <v>1</v>
      </c>
      <c r="AH109" s="548">
        <f t="shared" si="66"/>
        <v>1</v>
      </c>
      <c r="AI109" s="548">
        <f t="shared" si="67"/>
        <v>1</v>
      </c>
      <c r="AJ109" s="548">
        <f t="shared" si="68"/>
        <v>1</v>
      </c>
      <c r="AK109" s="548">
        <f t="shared" si="69"/>
        <v>0</v>
      </c>
      <c r="AL109" s="548">
        <f t="shared" si="70"/>
        <v>0</v>
      </c>
      <c r="AM109" s="548">
        <f t="shared" si="71"/>
        <v>1</v>
      </c>
      <c r="AN109" s="450">
        <f t="shared" si="72"/>
        <v>8</v>
      </c>
      <c r="AO109" s="324">
        <f t="shared" si="73"/>
        <v>0</v>
      </c>
      <c r="AP109" s="324">
        <f t="shared" si="74"/>
        <v>0</v>
      </c>
      <c r="AQ109" s="324">
        <f t="shared" si="75"/>
        <v>0</v>
      </c>
      <c r="AR109" s="324">
        <f t="shared" si="76"/>
        <v>0</v>
      </c>
      <c r="AS109" s="324">
        <f t="shared" si="77"/>
        <v>0</v>
      </c>
      <c r="AT109" s="324">
        <f t="shared" si="78"/>
        <v>3</v>
      </c>
      <c r="AU109" s="324">
        <f t="shared" si="79"/>
        <v>0</v>
      </c>
      <c r="AV109" s="324">
        <f t="shared" si="80"/>
        <v>3</v>
      </c>
      <c r="AW109" s="324">
        <f t="shared" si="81"/>
        <v>3</v>
      </c>
      <c r="AX109" s="324">
        <f t="shared" si="82"/>
        <v>3</v>
      </c>
      <c r="AY109" s="324">
        <f t="shared" si="83"/>
        <v>3</v>
      </c>
      <c r="AZ109" s="324">
        <f t="shared" si="84"/>
        <v>3</v>
      </c>
      <c r="BA109" s="324">
        <f t="shared" si="85"/>
        <v>3</v>
      </c>
      <c r="BB109" s="324">
        <f t="shared" si="86"/>
        <v>0</v>
      </c>
      <c r="BC109" s="324">
        <f t="shared" si="87"/>
        <v>0</v>
      </c>
      <c r="BD109" s="324">
        <f t="shared" si="88"/>
        <v>3</v>
      </c>
      <c r="BE109" s="381">
        <f t="shared" si="89"/>
        <v>0</v>
      </c>
      <c r="BF109" s="381">
        <f t="shared" si="90"/>
        <v>0</v>
      </c>
      <c r="BG109" s="381">
        <f t="shared" si="91"/>
        <v>0</v>
      </c>
      <c r="BH109" s="381">
        <f t="shared" si="92"/>
        <v>0</v>
      </c>
      <c r="BI109" s="381">
        <f t="shared" si="93"/>
        <v>0</v>
      </c>
      <c r="BJ109" s="381">
        <f t="shared" si="94"/>
        <v>1</v>
      </c>
      <c r="BK109" s="381">
        <f t="shared" si="95"/>
        <v>0</v>
      </c>
      <c r="BL109" s="381">
        <f t="shared" si="96"/>
        <v>0.66666666666666663</v>
      </c>
      <c r="BM109" s="381">
        <f t="shared" si="97"/>
        <v>0.66666666666666663</v>
      </c>
      <c r="BN109" s="381">
        <f t="shared" si="98"/>
        <v>1</v>
      </c>
      <c r="BO109" s="381">
        <f t="shared" si="99"/>
        <v>4</v>
      </c>
      <c r="BP109" s="381">
        <f t="shared" si="100"/>
        <v>4</v>
      </c>
      <c r="BQ109" s="381">
        <f t="shared" si="101"/>
        <v>1</v>
      </c>
      <c r="BR109" s="381">
        <f t="shared" si="102"/>
        <v>0</v>
      </c>
      <c r="BS109" s="381">
        <f t="shared" si="103"/>
        <v>0</v>
      </c>
      <c r="BT109" s="381">
        <f t="shared" si="104"/>
        <v>4</v>
      </c>
      <c r="BU109" s="381">
        <f t="shared" si="105"/>
        <v>15.333333333333332</v>
      </c>
    </row>
    <row r="110" spans="1:74" ht="18.75">
      <c r="A110" s="217" t="str">
        <f>Compute1!A110</f>
        <v>17.2</v>
      </c>
      <c r="B110" s="217" t="str">
        <f>'2_Maturité'!B110</f>
        <v>Plan de secours informatique</v>
      </c>
      <c r="C110" s="217" t="str">
        <f>'2_Maturité'!G110</f>
        <v>GCON</v>
      </c>
      <c r="D110" s="207">
        <f>'2_Maturité'!H110</f>
        <v>1</v>
      </c>
      <c r="E110" s="207" t="str">
        <f>'2_Maturité'!I110</f>
        <v>2: Reproductible</v>
      </c>
      <c r="F110" s="710">
        <f>(LEFT(E110,1)+1)</f>
        <v>3</v>
      </c>
      <c r="G110" s="204">
        <v>0</v>
      </c>
      <c r="H110" s="204">
        <v>0</v>
      </c>
      <c r="I110" s="204">
        <v>1</v>
      </c>
      <c r="J110" s="204">
        <v>1</v>
      </c>
      <c r="K110" s="204">
        <v>1</v>
      </c>
      <c r="L110" s="204">
        <v>0</v>
      </c>
      <c r="M110" s="204">
        <v>0</v>
      </c>
      <c r="N110" s="204">
        <v>1</v>
      </c>
      <c r="O110" s="204">
        <v>1</v>
      </c>
      <c r="P110" s="204">
        <v>1</v>
      </c>
      <c r="Q110" s="204">
        <v>1</v>
      </c>
      <c r="R110" s="204">
        <v>0</v>
      </c>
      <c r="S110" s="204">
        <v>0</v>
      </c>
      <c r="T110" s="204">
        <v>1</v>
      </c>
      <c r="U110" s="204">
        <v>1</v>
      </c>
      <c r="V110" s="323">
        <v>0</v>
      </c>
      <c r="W110" s="327">
        <f t="shared" si="55"/>
        <v>9</v>
      </c>
      <c r="X110" s="548">
        <f t="shared" si="56"/>
        <v>0</v>
      </c>
      <c r="Y110" s="548">
        <f t="shared" si="57"/>
        <v>0</v>
      </c>
      <c r="Z110" s="548">
        <f t="shared" si="58"/>
        <v>1</v>
      </c>
      <c r="AA110" s="548">
        <f t="shared" si="59"/>
        <v>1</v>
      </c>
      <c r="AB110" s="548">
        <f t="shared" si="60"/>
        <v>1</v>
      </c>
      <c r="AC110" s="548">
        <f t="shared" si="61"/>
        <v>0</v>
      </c>
      <c r="AD110" s="548">
        <f t="shared" si="62"/>
        <v>0</v>
      </c>
      <c r="AE110" s="548">
        <f t="shared" si="63"/>
        <v>1</v>
      </c>
      <c r="AF110" s="548">
        <f t="shared" si="64"/>
        <v>1</v>
      </c>
      <c r="AG110" s="548">
        <f t="shared" si="65"/>
        <v>1</v>
      </c>
      <c r="AH110" s="548">
        <f t="shared" si="66"/>
        <v>1</v>
      </c>
      <c r="AI110" s="548">
        <f t="shared" si="67"/>
        <v>0</v>
      </c>
      <c r="AJ110" s="548">
        <f t="shared" si="68"/>
        <v>0</v>
      </c>
      <c r="AK110" s="548">
        <f t="shared" si="69"/>
        <v>1</v>
      </c>
      <c r="AL110" s="548">
        <f t="shared" si="70"/>
        <v>1</v>
      </c>
      <c r="AM110" s="548">
        <f t="shared" si="71"/>
        <v>0</v>
      </c>
      <c r="AN110" s="450">
        <f t="shared" si="72"/>
        <v>9</v>
      </c>
      <c r="AO110" s="324">
        <f t="shared" si="73"/>
        <v>0</v>
      </c>
      <c r="AP110" s="324">
        <f t="shared" si="74"/>
        <v>0</v>
      </c>
      <c r="AQ110" s="324">
        <f t="shared" si="75"/>
        <v>3</v>
      </c>
      <c r="AR110" s="324">
        <f t="shared" si="76"/>
        <v>3</v>
      </c>
      <c r="AS110" s="324">
        <f t="shared" si="77"/>
        <v>3</v>
      </c>
      <c r="AT110" s="324">
        <f t="shared" si="78"/>
        <v>0</v>
      </c>
      <c r="AU110" s="324">
        <f t="shared" si="79"/>
        <v>0</v>
      </c>
      <c r="AV110" s="324">
        <f t="shared" si="80"/>
        <v>3</v>
      </c>
      <c r="AW110" s="324">
        <f t="shared" si="81"/>
        <v>3</v>
      </c>
      <c r="AX110" s="324">
        <f t="shared" si="82"/>
        <v>3</v>
      </c>
      <c r="AY110" s="324">
        <f t="shared" si="83"/>
        <v>3</v>
      </c>
      <c r="AZ110" s="324">
        <f t="shared" si="84"/>
        <v>0</v>
      </c>
      <c r="BA110" s="324">
        <f t="shared" si="85"/>
        <v>0</v>
      </c>
      <c r="BB110" s="324">
        <f t="shared" si="86"/>
        <v>3</v>
      </c>
      <c r="BC110" s="324">
        <f t="shared" si="87"/>
        <v>3</v>
      </c>
      <c r="BD110" s="324">
        <f t="shared" si="88"/>
        <v>0</v>
      </c>
      <c r="BE110" s="381">
        <f t="shared" si="89"/>
        <v>0</v>
      </c>
      <c r="BF110" s="381">
        <f t="shared" si="90"/>
        <v>0</v>
      </c>
      <c r="BG110" s="381">
        <f t="shared" si="91"/>
        <v>3</v>
      </c>
      <c r="BH110" s="381">
        <f t="shared" si="92"/>
        <v>2.6666666666666665</v>
      </c>
      <c r="BI110" s="381">
        <f t="shared" si="93"/>
        <v>3</v>
      </c>
      <c r="BJ110" s="381">
        <f t="shared" si="94"/>
        <v>0</v>
      </c>
      <c r="BK110" s="381">
        <f t="shared" si="95"/>
        <v>0</v>
      </c>
      <c r="BL110" s="381">
        <f t="shared" si="96"/>
        <v>0.66666666666666663</v>
      </c>
      <c r="BM110" s="381">
        <f t="shared" si="97"/>
        <v>0.66666666666666663</v>
      </c>
      <c r="BN110" s="381">
        <f t="shared" si="98"/>
        <v>1</v>
      </c>
      <c r="BO110" s="381">
        <f t="shared" si="99"/>
        <v>4</v>
      </c>
      <c r="BP110" s="381">
        <f t="shared" si="100"/>
        <v>0</v>
      </c>
      <c r="BQ110" s="381">
        <f t="shared" si="101"/>
        <v>0</v>
      </c>
      <c r="BR110" s="381">
        <f t="shared" si="102"/>
        <v>1</v>
      </c>
      <c r="BS110" s="381">
        <f t="shared" si="103"/>
        <v>1</v>
      </c>
      <c r="BT110" s="381">
        <f t="shared" si="104"/>
        <v>0</v>
      </c>
      <c r="BU110" s="381">
        <f t="shared" si="105"/>
        <v>17</v>
      </c>
    </row>
    <row r="111" spans="1:74" ht="18.75">
      <c r="A111" s="217" t="str">
        <f>Compute1!A111</f>
        <v>17.2.a</v>
      </c>
      <c r="B111" s="217">
        <f>'2_Maturité'!B111</f>
        <v>0</v>
      </c>
      <c r="C111" s="217" t="str">
        <f>'2_Maturité'!G111</f>
        <v>GCON</v>
      </c>
      <c r="D111" s="207">
        <f>'2_Maturité'!H111</f>
        <v>0</v>
      </c>
      <c r="E111" s="207">
        <f>'2_Maturité'!I111</f>
        <v>0</v>
      </c>
      <c r="F111" s="218" t="str">
        <f>LEFT(E111,1)</f>
        <v>0</v>
      </c>
      <c r="G111" s="204">
        <v>0</v>
      </c>
      <c r="H111" s="204">
        <v>0</v>
      </c>
      <c r="I111" s="204">
        <v>0</v>
      </c>
      <c r="J111" s="204">
        <v>0</v>
      </c>
      <c r="K111" s="204">
        <v>0</v>
      </c>
      <c r="L111" s="204">
        <v>0</v>
      </c>
      <c r="M111" s="204">
        <v>0</v>
      </c>
      <c r="N111" s="204">
        <v>0</v>
      </c>
      <c r="O111" s="204">
        <v>0</v>
      </c>
      <c r="P111" s="204">
        <v>0</v>
      </c>
      <c r="Q111" s="204">
        <v>0</v>
      </c>
      <c r="R111" s="204">
        <v>0</v>
      </c>
      <c r="S111" s="204">
        <v>0</v>
      </c>
      <c r="T111" s="204">
        <v>0</v>
      </c>
      <c r="U111" s="204">
        <v>0</v>
      </c>
      <c r="V111" s="323">
        <v>0</v>
      </c>
      <c r="W111" s="327">
        <f t="shared" si="55"/>
        <v>0</v>
      </c>
      <c r="X111" s="548">
        <f t="shared" si="56"/>
        <v>0</v>
      </c>
      <c r="Y111" s="548">
        <f t="shared" si="57"/>
        <v>0</v>
      </c>
      <c r="Z111" s="548">
        <f t="shared" si="58"/>
        <v>0</v>
      </c>
      <c r="AA111" s="548">
        <f t="shared" si="59"/>
        <v>0</v>
      </c>
      <c r="AB111" s="548">
        <f t="shared" si="60"/>
        <v>0</v>
      </c>
      <c r="AC111" s="548">
        <f t="shared" si="61"/>
        <v>0</v>
      </c>
      <c r="AD111" s="548">
        <f t="shared" si="62"/>
        <v>0</v>
      </c>
      <c r="AE111" s="548">
        <f t="shared" si="63"/>
        <v>0</v>
      </c>
      <c r="AF111" s="548">
        <f t="shared" si="64"/>
        <v>0</v>
      </c>
      <c r="AG111" s="548">
        <f t="shared" si="65"/>
        <v>0</v>
      </c>
      <c r="AH111" s="548">
        <f t="shared" si="66"/>
        <v>0</v>
      </c>
      <c r="AI111" s="548">
        <f t="shared" si="67"/>
        <v>0</v>
      </c>
      <c r="AJ111" s="548">
        <f t="shared" si="68"/>
        <v>0</v>
      </c>
      <c r="AK111" s="548">
        <f t="shared" si="69"/>
        <v>0</v>
      </c>
      <c r="AL111" s="548">
        <f t="shared" si="70"/>
        <v>0</v>
      </c>
      <c r="AM111" s="548">
        <f t="shared" si="71"/>
        <v>0</v>
      </c>
      <c r="AN111" s="450">
        <f t="shared" si="72"/>
        <v>0</v>
      </c>
      <c r="AO111" s="324">
        <f t="shared" si="73"/>
        <v>0</v>
      </c>
      <c r="AP111" s="324">
        <f t="shared" si="74"/>
        <v>0</v>
      </c>
      <c r="AQ111" s="324">
        <f t="shared" si="75"/>
        <v>0</v>
      </c>
      <c r="AR111" s="324">
        <f t="shared" si="76"/>
        <v>0</v>
      </c>
      <c r="AS111" s="324">
        <f t="shared" si="77"/>
        <v>0</v>
      </c>
      <c r="AT111" s="324">
        <f t="shared" si="78"/>
        <v>0</v>
      </c>
      <c r="AU111" s="324">
        <f t="shared" si="79"/>
        <v>0</v>
      </c>
      <c r="AV111" s="324">
        <f t="shared" si="80"/>
        <v>0</v>
      </c>
      <c r="AW111" s="324">
        <f t="shared" si="81"/>
        <v>0</v>
      </c>
      <c r="AX111" s="324">
        <f t="shared" si="82"/>
        <v>0</v>
      </c>
      <c r="AY111" s="324">
        <f t="shared" si="83"/>
        <v>0</v>
      </c>
      <c r="AZ111" s="324">
        <f t="shared" si="84"/>
        <v>0</v>
      </c>
      <c r="BA111" s="324">
        <f t="shared" si="85"/>
        <v>0</v>
      </c>
      <c r="BB111" s="324">
        <f t="shared" si="86"/>
        <v>0</v>
      </c>
      <c r="BC111" s="324">
        <f t="shared" si="87"/>
        <v>0</v>
      </c>
      <c r="BD111" s="324">
        <f t="shared" si="88"/>
        <v>0</v>
      </c>
      <c r="BE111" s="381">
        <f t="shared" si="89"/>
        <v>0</v>
      </c>
      <c r="BF111" s="381">
        <f t="shared" si="90"/>
        <v>0</v>
      </c>
      <c r="BG111" s="381">
        <f t="shared" si="91"/>
        <v>0</v>
      </c>
      <c r="BH111" s="381">
        <f t="shared" si="92"/>
        <v>0</v>
      </c>
      <c r="BI111" s="381">
        <f t="shared" si="93"/>
        <v>0</v>
      </c>
      <c r="BJ111" s="381">
        <f t="shared" si="94"/>
        <v>0</v>
      </c>
      <c r="BK111" s="381">
        <f t="shared" si="95"/>
        <v>0</v>
      </c>
      <c r="BL111" s="381">
        <f t="shared" si="96"/>
        <v>0</v>
      </c>
      <c r="BM111" s="381">
        <f t="shared" si="97"/>
        <v>0</v>
      </c>
      <c r="BN111" s="381">
        <f t="shared" si="98"/>
        <v>0</v>
      </c>
      <c r="BO111" s="381">
        <f t="shared" si="99"/>
        <v>0</v>
      </c>
      <c r="BP111" s="381">
        <f t="shared" si="100"/>
        <v>0</v>
      </c>
      <c r="BQ111" s="381">
        <f t="shared" si="101"/>
        <v>0</v>
      </c>
      <c r="BR111" s="381">
        <f t="shared" si="102"/>
        <v>0</v>
      </c>
      <c r="BS111" s="381">
        <f t="shared" si="103"/>
        <v>0</v>
      </c>
      <c r="BT111" s="381">
        <f t="shared" si="104"/>
        <v>0</v>
      </c>
      <c r="BU111" s="381">
        <f t="shared" si="105"/>
        <v>0</v>
      </c>
    </row>
    <row r="112" spans="1:74" ht="18.75">
      <c r="A112" s="217" t="str">
        <f>Compute1!A112</f>
        <v>17.2.b</v>
      </c>
      <c r="B112" s="217">
        <f>'2_Maturité'!B112</f>
        <v>0</v>
      </c>
      <c r="C112" s="217" t="str">
        <f>'2_Maturité'!G112</f>
        <v>GCON</v>
      </c>
      <c r="D112" s="207">
        <f>'2_Maturité'!H112</f>
        <v>0</v>
      </c>
      <c r="E112" s="207">
        <f>'2_Maturité'!I112</f>
        <v>0</v>
      </c>
      <c r="F112" s="218" t="str">
        <f>LEFT(E112,1)</f>
        <v>0</v>
      </c>
      <c r="G112" s="204">
        <v>0</v>
      </c>
      <c r="H112" s="204">
        <v>0</v>
      </c>
      <c r="I112" s="204">
        <v>0</v>
      </c>
      <c r="J112" s="204">
        <v>0</v>
      </c>
      <c r="K112" s="204">
        <v>0</v>
      </c>
      <c r="L112" s="204">
        <v>0</v>
      </c>
      <c r="M112" s="204">
        <v>0</v>
      </c>
      <c r="N112" s="204">
        <v>0</v>
      </c>
      <c r="O112" s="204">
        <v>0</v>
      </c>
      <c r="P112" s="204">
        <v>0</v>
      </c>
      <c r="Q112" s="204">
        <v>0</v>
      </c>
      <c r="R112" s="204">
        <v>0</v>
      </c>
      <c r="S112" s="204">
        <v>0</v>
      </c>
      <c r="T112" s="204">
        <v>0</v>
      </c>
      <c r="U112" s="204">
        <v>0</v>
      </c>
      <c r="V112" s="323">
        <v>0</v>
      </c>
      <c r="W112" s="327">
        <f t="shared" si="55"/>
        <v>0</v>
      </c>
      <c r="X112" s="548">
        <f t="shared" si="56"/>
        <v>0</v>
      </c>
      <c r="Y112" s="548">
        <f t="shared" si="57"/>
        <v>0</v>
      </c>
      <c r="Z112" s="548">
        <f t="shared" si="58"/>
        <v>0</v>
      </c>
      <c r="AA112" s="548">
        <f t="shared" si="59"/>
        <v>0</v>
      </c>
      <c r="AB112" s="548">
        <f t="shared" si="60"/>
        <v>0</v>
      </c>
      <c r="AC112" s="548">
        <f t="shared" si="61"/>
        <v>0</v>
      </c>
      <c r="AD112" s="548">
        <f t="shared" si="62"/>
        <v>0</v>
      </c>
      <c r="AE112" s="548">
        <f t="shared" si="63"/>
        <v>0</v>
      </c>
      <c r="AF112" s="548">
        <f t="shared" si="64"/>
        <v>0</v>
      </c>
      <c r="AG112" s="548">
        <f t="shared" si="65"/>
        <v>0</v>
      </c>
      <c r="AH112" s="548">
        <f t="shared" si="66"/>
        <v>0</v>
      </c>
      <c r="AI112" s="548">
        <f t="shared" si="67"/>
        <v>0</v>
      </c>
      <c r="AJ112" s="548">
        <f t="shared" si="68"/>
        <v>0</v>
      </c>
      <c r="AK112" s="548">
        <f t="shared" si="69"/>
        <v>0</v>
      </c>
      <c r="AL112" s="548">
        <f t="shared" si="70"/>
        <v>0</v>
      </c>
      <c r="AM112" s="548">
        <f t="shared" si="71"/>
        <v>0</v>
      </c>
      <c r="AN112" s="450">
        <f t="shared" si="72"/>
        <v>0</v>
      </c>
      <c r="AO112" s="324">
        <f t="shared" si="73"/>
        <v>0</v>
      </c>
      <c r="AP112" s="324">
        <f t="shared" si="74"/>
        <v>0</v>
      </c>
      <c r="AQ112" s="324">
        <f t="shared" si="75"/>
        <v>0</v>
      </c>
      <c r="AR112" s="324">
        <f t="shared" si="76"/>
        <v>0</v>
      </c>
      <c r="AS112" s="324">
        <f t="shared" si="77"/>
        <v>0</v>
      </c>
      <c r="AT112" s="324">
        <f t="shared" si="78"/>
        <v>0</v>
      </c>
      <c r="AU112" s="324">
        <f t="shared" si="79"/>
        <v>0</v>
      </c>
      <c r="AV112" s="324">
        <f t="shared" si="80"/>
        <v>0</v>
      </c>
      <c r="AW112" s="324">
        <f t="shared" si="81"/>
        <v>0</v>
      </c>
      <c r="AX112" s="324">
        <f t="shared" si="82"/>
        <v>0</v>
      </c>
      <c r="AY112" s="324">
        <f t="shared" si="83"/>
        <v>0</v>
      </c>
      <c r="AZ112" s="324">
        <f t="shared" si="84"/>
        <v>0</v>
      </c>
      <c r="BA112" s="324">
        <f t="shared" si="85"/>
        <v>0</v>
      </c>
      <c r="BB112" s="324">
        <f t="shared" si="86"/>
        <v>0</v>
      </c>
      <c r="BC112" s="324">
        <f t="shared" si="87"/>
        <v>0</v>
      </c>
      <c r="BD112" s="324">
        <f t="shared" si="88"/>
        <v>0</v>
      </c>
      <c r="BE112" s="381">
        <f t="shared" si="89"/>
        <v>0</v>
      </c>
      <c r="BF112" s="381">
        <f t="shared" si="90"/>
        <v>0</v>
      </c>
      <c r="BG112" s="381">
        <f t="shared" si="91"/>
        <v>0</v>
      </c>
      <c r="BH112" s="381">
        <f t="shared" si="92"/>
        <v>0</v>
      </c>
      <c r="BI112" s="381">
        <f t="shared" si="93"/>
        <v>0</v>
      </c>
      <c r="BJ112" s="381">
        <f t="shared" si="94"/>
        <v>0</v>
      </c>
      <c r="BK112" s="381">
        <f t="shared" si="95"/>
        <v>0</v>
      </c>
      <c r="BL112" s="381">
        <f t="shared" si="96"/>
        <v>0</v>
      </c>
      <c r="BM112" s="381">
        <f t="shared" si="97"/>
        <v>0</v>
      </c>
      <c r="BN112" s="381">
        <f t="shared" si="98"/>
        <v>0</v>
      </c>
      <c r="BO112" s="381">
        <f t="shared" si="99"/>
        <v>0</v>
      </c>
      <c r="BP112" s="381">
        <f t="shared" si="100"/>
        <v>0</v>
      </c>
      <c r="BQ112" s="381">
        <f t="shared" si="101"/>
        <v>0</v>
      </c>
      <c r="BR112" s="381">
        <f t="shared" si="102"/>
        <v>0</v>
      </c>
      <c r="BS112" s="381">
        <f t="shared" si="103"/>
        <v>0</v>
      </c>
      <c r="BT112" s="381">
        <f t="shared" si="104"/>
        <v>0</v>
      </c>
      <c r="BU112" s="381">
        <f t="shared" si="105"/>
        <v>0</v>
      </c>
      <c r="BV112" s="266"/>
    </row>
    <row r="113" spans="1:74" ht="18.75">
      <c r="A113" s="217">
        <f>Compute1!A113</f>
        <v>18</v>
      </c>
      <c r="B113" s="217" t="str">
        <f>'2_Maturité'!B113</f>
        <v>CONFORMITE</v>
      </c>
      <c r="C113" s="217">
        <f>'2_Maturité'!G113</f>
        <v>0</v>
      </c>
      <c r="D113" s="207">
        <f>'2_Maturité'!H113</f>
        <v>0</v>
      </c>
      <c r="E113" s="207">
        <f>'2_Maturité'!I113</f>
        <v>0</v>
      </c>
      <c r="F113" s="218" t="str">
        <f>LEFT(E113,1)</f>
        <v>0</v>
      </c>
      <c r="G113" s="204">
        <v>0</v>
      </c>
      <c r="H113" s="204">
        <v>0</v>
      </c>
      <c r="I113" s="204">
        <v>0</v>
      </c>
      <c r="J113" s="204">
        <v>0</v>
      </c>
      <c r="K113" s="204">
        <v>0</v>
      </c>
      <c r="L113" s="204">
        <v>0</v>
      </c>
      <c r="M113" s="204">
        <v>0</v>
      </c>
      <c r="N113" s="204">
        <v>0</v>
      </c>
      <c r="O113" s="204">
        <v>0</v>
      </c>
      <c r="P113" s="204">
        <v>0</v>
      </c>
      <c r="Q113" s="204">
        <v>0</v>
      </c>
      <c r="R113" s="204">
        <v>0</v>
      </c>
      <c r="S113" s="204">
        <v>0</v>
      </c>
      <c r="T113" s="204">
        <v>0</v>
      </c>
      <c r="U113" s="204">
        <v>0</v>
      </c>
      <c r="V113" s="323">
        <v>0</v>
      </c>
      <c r="W113" s="327">
        <f t="shared" si="55"/>
        <v>0</v>
      </c>
      <c r="X113" s="548">
        <f t="shared" si="56"/>
        <v>0</v>
      </c>
      <c r="Y113" s="548">
        <f t="shared" si="57"/>
        <v>0</v>
      </c>
      <c r="Z113" s="548">
        <f t="shared" si="58"/>
        <v>0</v>
      </c>
      <c r="AA113" s="548">
        <f t="shared" si="59"/>
        <v>0</v>
      </c>
      <c r="AB113" s="548">
        <f t="shared" si="60"/>
        <v>0</v>
      </c>
      <c r="AC113" s="548">
        <f t="shared" si="61"/>
        <v>0</v>
      </c>
      <c r="AD113" s="548">
        <f t="shared" si="62"/>
        <v>0</v>
      </c>
      <c r="AE113" s="548">
        <f t="shared" si="63"/>
        <v>0</v>
      </c>
      <c r="AF113" s="548">
        <f t="shared" si="64"/>
        <v>0</v>
      </c>
      <c r="AG113" s="548">
        <f t="shared" si="65"/>
        <v>0</v>
      </c>
      <c r="AH113" s="548">
        <f t="shared" si="66"/>
        <v>0</v>
      </c>
      <c r="AI113" s="548">
        <f t="shared" si="67"/>
        <v>0</v>
      </c>
      <c r="AJ113" s="548">
        <f t="shared" si="68"/>
        <v>0</v>
      </c>
      <c r="AK113" s="548">
        <f t="shared" si="69"/>
        <v>0</v>
      </c>
      <c r="AL113" s="548">
        <f t="shared" si="70"/>
        <v>0</v>
      </c>
      <c r="AM113" s="548">
        <f t="shared" si="71"/>
        <v>0</v>
      </c>
      <c r="AN113" s="450">
        <f t="shared" si="72"/>
        <v>0</v>
      </c>
      <c r="AO113" s="324">
        <f t="shared" si="73"/>
        <v>0</v>
      </c>
      <c r="AP113" s="324">
        <f t="shared" si="74"/>
        <v>0</v>
      </c>
      <c r="AQ113" s="324">
        <f t="shared" si="75"/>
        <v>0</v>
      </c>
      <c r="AR113" s="324">
        <f t="shared" si="76"/>
        <v>0</v>
      </c>
      <c r="AS113" s="324">
        <f t="shared" si="77"/>
        <v>0</v>
      </c>
      <c r="AT113" s="324">
        <f t="shared" si="78"/>
        <v>0</v>
      </c>
      <c r="AU113" s="324">
        <f t="shared" si="79"/>
        <v>0</v>
      </c>
      <c r="AV113" s="324">
        <f t="shared" si="80"/>
        <v>0</v>
      </c>
      <c r="AW113" s="324">
        <f t="shared" si="81"/>
        <v>0</v>
      </c>
      <c r="AX113" s="324">
        <f t="shared" si="82"/>
        <v>0</v>
      </c>
      <c r="AY113" s="324">
        <f t="shared" si="83"/>
        <v>0</v>
      </c>
      <c r="AZ113" s="324">
        <f t="shared" si="84"/>
        <v>0</v>
      </c>
      <c r="BA113" s="324">
        <f t="shared" si="85"/>
        <v>0</v>
      </c>
      <c r="BB113" s="324">
        <f t="shared" si="86"/>
        <v>0</v>
      </c>
      <c r="BC113" s="324">
        <f t="shared" si="87"/>
        <v>0</v>
      </c>
      <c r="BD113" s="324">
        <f t="shared" si="88"/>
        <v>0</v>
      </c>
      <c r="BE113" s="381">
        <f t="shared" si="89"/>
        <v>0</v>
      </c>
      <c r="BF113" s="381">
        <f t="shared" si="90"/>
        <v>0</v>
      </c>
      <c r="BG113" s="381">
        <f t="shared" si="91"/>
        <v>0</v>
      </c>
      <c r="BH113" s="381">
        <f t="shared" si="92"/>
        <v>0</v>
      </c>
      <c r="BI113" s="381">
        <f t="shared" si="93"/>
        <v>0</v>
      </c>
      <c r="BJ113" s="381">
        <f t="shared" si="94"/>
        <v>0</v>
      </c>
      <c r="BK113" s="381">
        <f t="shared" si="95"/>
        <v>0</v>
      </c>
      <c r="BL113" s="381">
        <f t="shared" si="96"/>
        <v>0</v>
      </c>
      <c r="BM113" s="381">
        <f t="shared" si="97"/>
        <v>0</v>
      </c>
      <c r="BN113" s="381">
        <f t="shared" si="98"/>
        <v>0</v>
      </c>
      <c r="BO113" s="381">
        <f t="shared" si="99"/>
        <v>0</v>
      </c>
      <c r="BP113" s="381">
        <f t="shared" si="100"/>
        <v>0</v>
      </c>
      <c r="BQ113" s="381">
        <f t="shared" si="101"/>
        <v>0</v>
      </c>
      <c r="BR113" s="381">
        <f t="shared" si="102"/>
        <v>0</v>
      </c>
      <c r="BS113" s="381">
        <f t="shared" si="103"/>
        <v>0</v>
      </c>
      <c r="BT113" s="381">
        <f t="shared" si="104"/>
        <v>0</v>
      </c>
      <c r="BU113" s="381">
        <f t="shared" si="105"/>
        <v>0</v>
      </c>
      <c r="BV113" s="266"/>
    </row>
    <row r="114" spans="1:74" ht="18.75">
      <c r="A114" s="217" t="str">
        <f>Compute1!A114</f>
        <v>18.1</v>
      </c>
      <c r="B114" s="217" t="str">
        <f>'2_Maturité'!B114</f>
        <v>Respect des prescriptions légales</v>
      </c>
      <c r="C114" s="217" t="str">
        <f>'2_Maturité'!G114</f>
        <v>CONF</v>
      </c>
      <c r="D114" s="207">
        <f>'2_Maturité'!H114</f>
        <v>0</v>
      </c>
      <c r="E114" s="207" t="str">
        <f>'2_Maturité'!I114</f>
        <v>2: Reproductible</v>
      </c>
      <c r="F114" s="710">
        <f>(LEFT(E114,1)+1)</f>
        <v>3</v>
      </c>
      <c r="G114" s="204">
        <v>0</v>
      </c>
      <c r="H114" s="204">
        <v>0</v>
      </c>
      <c r="I114" s="204">
        <v>0</v>
      </c>
      <c r="J114" s="204">
        <v>0</v>
      </c>
      <c r="K114" s="204">
        <v>0</v>
      </c>
      <c r="L114" s="204">
        <v>1</v>
      </c>
      <c r="M114" s="204">
        <v>0</v>
      </c>
      <c r="N114" s="204">
        <v>0</v>
      </c>
      <c r="O114" s="204">
        <v>0</v>
      </c>
      <c r="P114" s="204">
        <v>0</v>
      </c>
      <c r="Q114" s="204">
        <v>0</v>
      </c>
      <c r="R114" s="204">
        <v>0</v>
      </c>
      <c r="S114" s="204">
        <v>1</v>
      </c>
      <c r="T114" s="204">
        <v>0</v>
      </c>
      <c r="U114" s="204">
        <v>0</v>
      </c>
      <c r="V114" s="323">
        <v>1</v>
      </c>
      <c r="W114" s="327">
        <f t="shared" si="55"/>
        <v>3</v>
      </c>
      <c r="X114" s="548">
        <f t="shared" si="56"/>
        <v>0</v>
      </c>
      <c r="Y114" s="548">
        <f t="shared" si="57"/>
        <v>0</v>
      </c>
      <c r="Z114" s="548">
        <f t="shared" si="58"/>
        <v>0</v>
      </c>
      <c r="AA114" s="548">
        <f t="shared" si="59"/>
        <v>0</v>
      </c>
      <c r="AB114" s="548">
        <f t="shared" si="60"/>
        <v>0</v>
      </c>
      <c r="AC114" s="548">
        <f t="shared" si="61"/>
        <v>0</v>
      </c>
      <c r="AD114" s="548">
        <f t="shared" si="62"/>
        <v>0</v>
      </c>
      <c r="AE114" s="548">
        <f t="shared" si="63"/>
        <v>0</v>
      </c>
      <c r="AF114" s="548">
        <f t="shared" si="64"/>
        <v>0</v>
      </c>
      <c r="AG114" s="548">
        <f t="shared" si="65"/>
        <v>0</v>
      </c>
      <c r="AH114" s="548">
        <f t="shared" si="66"/>
        <v>0</v>
      </c>
      <c r="AI114" s="548">
        <f t="shared" si="67"/>
        <v>0</v>
      </c>
      <c r="AJ114" s="548">
        <f t="shared" si="68"/>
        <v>0</v>
      </c>
      <c r="AK114" s="548">
        <f t="shared" si="69"/>
        <v>0</v>
      </c>
      <c r="AL114" s="548">
        <f t="shared" si="70"/>
        <v>0</v>
      </c>
      <c r="AM114" s="548">
        <f t="shared" si="71"/>
        <v>0</v>
      </c>
      <c r="AN114" s="450">
        <f t="shared" si="72"/>
        <v>0</v>
      </c>
      <c r="AO114" s="324">
        <f t="shared" si="73"/>
        <v>0</v>
      </c>
      <c r="AP114" s="324">
        <f t="shared" si="74"/>
        <v>0</v>
      </c>
      <c r="AQ114" s="324">
        <f t="shared" si="75"/>
        <v>0</v>
      </c>
      <c r="AR114" s="324">
        <f t="shared" si="76"/>
        <v>0</v>
      </c>
      <c r="AS114" s="324">
        <f t="shared" si="77"/>
        <v>0</v>
      </c>
      <c r="AT114" s="324">
        <f t="shared" si="78"/>
        <v>0</v>
      </c>
      <c r="AU114" s="324">
        <f t="shared" si="79"/>
        <v>0</v>
      </c>
      <c r="AV114" s="324">
        <f t="shared" si="80"/>
        <v>0</v>
      </c>
      <c r="AW114" s="324">
        <f t="shared" si="81"/>
        <v>0</v>
      </c>
      <c r="AX114" s="324">
        <f t="shared" si="82"/>
        <v>0</v>
      </c>
      <c r="AY114" s="324">
        <f t="shared" si="83"/>
        <v>0</v>
      </c>
      <c r="AZ114" s="324">
        <f t="shared" si="84"/>
        <v>0</v>
      </c>
      <c r="BA114" s="324">
        <f t="shared" si="85"/>
        <v>0</v>
      </c>
      <c r="BB114" s="324">
        <f t="shared" si="86"/>
        <v>0</v>
      </c>
      <c r="BC114" s="324">
        <f t="shared" si="87"/>
        <v>0</v>
      </c>
      <c r="BD114" s="324">
        <f t="shared" si="88"/>
        <v>0</v>
      </c>
      <c r="BE114" s="381">
        <f t="shared" si="89"/>
        <v>0</v>
      </c>
      <c r="BF114" s="381">
        <f t="shared" si="90"/>
        <v>0</v>
      </c>
      <c r="BG114" s="381">
        <f t="shared" si="91"/>
        <v>0</v>
      </c>
      <c r="BH114" s="381">
        <f t="shared" si="92"/>
        <v>0</v>
      </c>
      <c r="BI114" s="381">
        <f t="shared" si="93"/>
        <v>0</v>
      </c>
      <c r="BJ114" s="381">
        <f t="shared" si="94"/>
        <v>0</v>
      </c>
      <c r="BK114" s="381">
        <f t="shared" si="95"/>
        <v>0</v>
      </c>
      <c r="BL114" s="381">
        <f t="shared" si="96"/>
        <v>0</v>
      </c>
      <c r="BM114" s="381">
        <f t="shared" si="97"/>
        <v>0</v>
      </c>
      <c r="BN114" s="381">
        <f t="shared" si="98"/>
        <v>0</v>
      </c>
      <c r="BO114" s="381">
        <f t="shared" si="99"/>
        <v>0</v>
      </c>
      <c r="BP114" s="381">
        <f t="shared" si="100"/>
        <v>0</v>
      </c>
      <c r="BQ114" s="381">
        <f t="shared" si="101"/>
        <v>0</v>
      </c>
      <c r="BR114" s="381">
        <f t="shared" si="102"/>
        <v>0</v>
      </c>
      <c r="BS114" s="381">
        <f t="shared" si="103"/>
        <v>0</v>
      </c>
      <c r="BT114" s="381">
        <f t="shared" si="104"/>
        <v>0</v>
      </c>
      <c r="BU114" s="381">
        <f t="shared" si="105"/>
        <v>0</v>
      </c>
    </row>
    <row r="115" spans="1:74" ht="18.75">
      <c r="A115" s="217" t="str">
        <f>Compute1!A115</f>
        <v>18.1.a</v>
      </c>
      <c r="B115" s="217">
        <f>'2_Maturité'!B115</f>
        <v>0</v>
      </c>
      <c r="C115" s="217" t="str">
        <f>'2_Maturité'!G115</f>
        <v>CONF</v>
      </c>
      <c r="D115" s="207">
        <f>'2_Maturité'!H115</f>
        <v>0</v>
      </c>
      <c r="E115" s="207">
        <f>'2_Maturité'!I115</f>
        <v>0</v>
      </c>
      <c r="F115" s="218" t="str">
        <f>LEFT(E115,1)</f>
        <v>0</v>
      </c>
      <c r="G115" s="204">
        <v>0</v>
      </c>
      <c r="H115" s="204">
        <v>0</v>
      </c>
      <c r="I115" s="204">
        <v>0</v>
      </c>
      <c r="J115" s="204">
        <v>0</v>
      </c>
      <c r="K115" s="204">
        <v>0</v>
      </c>
      <c r="L115" s="204">
        <v>0</v>
      </c>
      <c r="M115" s="204">
        <v>0</v>
      </c>
      <c r="N115" s="204">
        <v>0</v>
      </c>
      <c r="O115" s="204">
        <v>0</v>
      </c>
      <c r="P115" s="204">
        <v>0</v>
      </c>
      <c r="Q115" s="204">
        <v>0</v>
      </c>
      <c r="R115" s="204">
        <v>0</v>
      </c>
      <c r="S115" s="204">
        <v>0</v>
      </c>
      <c r="T115" s="204">
        <v>0</v>
      </c>
      <c r="U115" s="204">
        <v>0</v>
      </c>
      <c r="V115" s="323">
        <v>0</v>
      </c>
      <c r="W115" s="327">
        <f t="shared" si="55"/>
        <v>0</v>
      </c>
      <c r="X115" s="548">
        <f t="shared" si="56"/>
        <v>0</v>
      </c>
      <c r="Y115" s="548">
        <f t="shared" si="57"/>
        <v>0</v>
      </c>
      <c r="Z115" s="548">
        <f t="shared" si="58"/>
        <v>0</v>
      </c>
      <c r="AA115" s="548">
        <f t="shared" si="59"/>
        <v>0</v>
      </c>
      <c r="AB115" s="548">
        <f t="shared" si="60"/>
        <v>0</v>
      </c>
      <c r="AC115" s="548">
        <f t="shared" si="61"/>
        <v>0</v>
      </c>
      <c r="AD115" s="548">
        <f t="shared" si="62"/>
        <v>0</v>
      </c>
      <c r="AE115" s="548">
        <f t="shared" si="63"/>
        <v>0</v>
      </c>
      <c r="AF115" s="548">
        <f t="shared" si="64"/>
        <v>0</v>
      </c>
      <c r="AG115" s="548">
        <f t="shared" si="65"/>
        <v>0</v>
      </c>
      <c r="AH115" s="548">
        <f t="shared" si="66"/>
        <v>0</v>
      </c>
      <c r="AI115" s="548">
        <f t="shared" si="67"/>
        <v>0</v>
      </c>
      <c r="AJ115" s="548">
        <f t="shared" si="68"/>
        <v>0</v>
      </c>
      <c r="AK115" s="548">
        <f t="shared" si="69"/>
        <v>0</v>
      </c>
      <c r="AL115" s="548">
        <f t="shared" si="70"/>
        <v>0</v>
      </c>
      <c r="AM115" s="548">
        <f t="shared" si="71"/>
        <v>0</v>
      </c>
      <c r="AN115" s="450">
        <f t="shared" si="72"/>
        <v>0</v>
      </c>
      <c r="AO115" s="324">
        <f t="shared" si="73"/>
        <v>0</v>
      </c>
      <c r="AP115" s="324">
        <f t="shared" si="74"/>
        <v>0</v>
      </c>
      <c r="AQ115" s="324">
        <f t="shared" si="75"/>
        <v>0</v>
      </c>
      <c r="AR115" s="324">
        <f t="shared" si="76"/>
        <v>0</v>
      </c>
      <c r="AS115" s="324">
        <f t="shared" si="77"/>
        <v>0</v>
      </c>
      <c r="AT115" s="324">
        <f t="shared" si="78"/>
        <v>0</v>
      </c>
      <c r="AU115" s="324">
        <f t="shared" si="79"/>
        <v>0</v>
      </c>
      <c r="AV115" s="324">
        <f t="shared" si="80"/>
        <v>0</v>
      </c>
      <c r="AW115" s="324">
        <f t="shared" si="81"/>
        <v>0</v>
      </c>
      <c r="AX115" s="324">
        <f t="shared" si="82"/>
        <v>0</v>
      </c>
      <c r="AY115" s="324">
        <f t="shared" si="83"/>
        <v>0</v>
      </c>
      <c r="AZ115" s="324">
        <f t="shared" si="84"/>
        <v>0</v>
      </c>
      <c r="BA115" s="324">
        <f t="shared" si="85"/>
        <v>0</v>
      </c>
      <c r="BB115" s="324">
        <f t="shared" si="86"/>
        <v>0</v>
      </c>
      <c r="BC115" s="324">
        <f t="shared" si="87"/>
        <v>0</v>
      </c>
      <c r="BD115" s="324">
        <f t="shared" si="88"/>
        <v>0</v>
      </c>
      <c r="BE115" s="381">
        <f t="shared" si="89"/>
        <v>0</v>
      </c>
      <c r="BF115" s="381">
        <f t="shared" si="90"/>
        <v>0</v>
      </c>
      <c r="BG115" s="381">
        <f t="shared" si="91"/>
        <v>0</v>
      </c>
      <c r="BH115" s="381">
        <f t="shared" si="92"/>
        <v>0</v>
      </c>
      <c r="BI115" s="381">
        <f t="shared" si="93"/>
        <v>0</v>
      </c>
      <c r="BJ115" s="381">
        <f t="shared" si="94"/>
        <v>0</v>
      </c>
      <c r="BK115" s="381">
        <f t="shared" si="95"/>
        <v>0</v>
      </c>
      <c r="BL115" s="381">
        <f t="shared" si="96"/>
        <v>0</v>
      </c>
      <c r="BM115" s="381">
        <f t="shared" si="97"/>
        <v>0</v>
      </c>
      <c r="BN115" s="381">
        <f t="shared" si="98"/>
        <v>0</v>
      </c>
      <c r="BO115" s="381">
        <f t="shared" si="99"/>
        <v>0</v>
      </c>
      <c r="BP115" s="381">
        <f t="shared" si="100"/>
        <v>0</v>
      </c>
      <c r="BQ115" s="381">
        <f t="shared" si="101"/>
        <v>0</v>
      </c>
      <c r="BR115" s="381">
        <f t="shared" si="102"/>
        <v>0</v>
      </c>
      <c r="BS115" s="381">
        <f t="shared" si="103"/>
        <v>0</v>
      </c>
      <c r="BT115" s="381">
        <f t="shared" si="104"/>
        <v>0</v>
      </c>
      <c r="BU115" s="381">
        <f t="shared" si="105"/>
        <v>0</v>
      </c>
    </row>
    <row r="116" spans="1:74" ht="18.75">
      <c r="A116" s="217" t="str">
        <f>Compute1!A116</f>
        <v>18.1.b</v>
      </c>
      <c r="B116" s="217">
        <f>'2_Maturité'!B116</f>
        <v>0</v>
      </c>
      <c r="C116" s="217" t="str">
        <f>'2_Maturité'!G116</f>
        <v>CONF</v>
      </c>
      <c r="D116" s="207">
        <f>'2_Maturité'!H116</f>
        <v>0</v>
      </c>
      <c r="E116" s="207">
        <f>'2_Maturité'!I116</f>
        <v>0</v>
      </c>
      <c r="F116" s="218" t="str">
        <f>LEFT(E116,1)</f>
        <v>0</v>
      </c>
      <c r="G116" s="204">
        <v>0</v>
      </c>
      <c r="H116" s="204">
        <v>0</v>
      </c>
      <c r="I116" s="204">
        <v>0</v>
      </c>
      <c r="J116" s="204">
        <v>0</v>
      </c>
      <c r="K116" s="204">
        <v>0</v>
      </c>
      <c r="L116" s="204">
        <v>0</v>
      </c>
      <c r="M116" s="204">
        <v>0</v>
      </c>
      <c r="N116" s="204">
        <v>0</v>
      </c>
      <c r="O116" s="204">
        <v>0</v>
      </c>
      <c r="P116" s="204">
        <v>0</v>
      </c>
      <c r="Q116" s="204">
        <v>0</v>
      </c>
      <c r="R116" s="204">
        <v>0</v>
      </c>
      <c r="S116" s="204">
        <v>0</v>
      </c>
      <c r="T116" s="204">
        <v>0</v>
      </c>
      <c r="U116" s="204">
        <v>0</v>
      </c>
      <c r="V116" s="323">
        <v>0</v>
      </c>
      <c r="W116" s="327">
        <f t="shared" si="55"/>
        <v>0</v>
      </c>
      <c r="X116" s="548">
        <f t="shared" si="56"/>
        <v>0</v>
      </c>
      <c r="Y116" s="548">
        <f t="shared" si="57"/>
        <v>0</v>
      </c>
      <c r="Z116" s="548">
        <f t="shared" si="58"/>
        <v>0</v>
      </c>
      <c r="AA116" s="548">
        <f t="shared" si="59"/>
        <v>0</v>
      </c>
      <c r="AB116" s="548">
        <f t="shared" si="60"/>
        <v>0</v>
      </c>
      <c r="AC116" s="548">
        <f t="shared" si="61"/>
        <v>0</v>
      </c>
      <c r="AD116" s="548">
        <f t="shared" si="62"/>
        <v>0</v>
      </c>
      <c r="AE116" s="548">
        <f t="shared" si="63"/>
        <v>0</v>
      </c>
      <c r="AF116" s="548">
        <f t="shared" si="64"/>
        <v>0</v>
      </c>
      <c r="AG116" s="548">
        <f t="shared" si="65"/>
        <v>0</v>
      </c>
      <c r="AH116" s="548">
        <f t="shared" si="66"/>
        <v>0</v>
      </c>
      <c r="AI116" s="548">
        <f t="shared" si="67"/>
        <v>0</v>
      </c>
      <c r="AJ116" s="548">
        <f t="shared" si="68"/>
        <v>0</v>
      </c>
      <c r="AK116" s="548">
        <f t="shared" si="69"/>
        <v>0</v>
      </c>
      <c r="AL116" s="548">
        <f t="shared" si="70"/>
        <v>0</v>
      </c>
      <c r="AM116" s="548">
        <f t="shared" si="71"/>
        <v>0</v>
      </c>
      <c r="AN116" s="450">
        <f t="shared" si="72"/>
        <v>0</v>
      </c>
      <c r="AO116" s="324">
        <f t="shared" si="73"/>
        <v>0</v>
      </c>
      <c r="AP116" s="324">
        <f t="shared" si="74"/>
        <v>0</v>
      </c>
      <c r="AQ116" s="324">
        <f t="shared" si="75"/>
        <v>0</v>
      </c>
      <c r="AR116" s="324">
        <f t="shared" si="76"/>
        <v>0</v>
      </c>
      <c r="AS116" s="324">
        <f t="shared" si="77"/>
        <v>0</v>
      </c>
      <c r="AT116" s="324">
        <f t="shared" si="78"/>
        <v>0</v>
      </c>
      <c r="AU116" s="324">
        <f t="shared" si="79"/>
        <v>0</v>
      </c>
      <c r="AV116" s="324">
        <f t="shared" si="80"/>
        <v>0</v>
      </c>
      <c r="AW116" s="324">
        <f t="shared" si="81"/>
        <v>0</v>
      </c>
      <c r="AX116" s="324">
        <f t="shared" si="82"/>
        <v>0</v>
      </c>
      <c r="AY116" s="324">
        <f t="shared" si="83"/>
        <v>0</v>
      </c>
      <c r="AZ116" s="324">
        <f t="shared" si="84"/>
        <v>0</v>
      </c>
      <c r="BA116" s="324">
        <f t="shared" si="85"/>
        <v>0</v>
      </c>
      <c r="BB116" s="324">
        <f t="shared" si="86"/>
        <v>0</v>
      </c>
      <c r="BC116" s="324">
        <f t="shared" si="87"/>
        <v>0</v>
      </c>
      <c r="BD116" s="324">
        <f t="shared" si="88"/>
        <v>0</v>
      </c>
      <c r="BE116" s="381">
        <f t="shared" si="89"/>
        <v>0</v>
      </c>
      <c r="BF116" s="381">
        <f t="shared" si="90"/>
        <v>0</v>
      </c>
      <c r="BG116" s="381">
        <f t="shared" si="91"/>
        <v>0</v>
      </c>
      <c r="BH116" s="381">
        <f t="shared" si="92"/>
        <v>0</v>
      </c>
      <c r="BI116" s="381">
        <f t="shared" si="93"/>
        <v>0</v>
      </c>
      <c r="BJ116" s="381">
        <f t="shared" si="94"/>
        <v>0</v>
      </c>
      <c r="BK116" s="381">
        <f t="shared" si="95"/>
        <v>0</v>
      </c>
      <c r="BL116" s="381">
        <f t="shared" si="96"/>
        <v>0</v>
      </c>
      <c r="BM116" s="381">
        <f t="shared" si="97"/>
        <v>0</v>
      </c>
      <c r="BN116" s="381">
        <f t="shared" si="98"/>
        <v>0</v>
      </c>
      <c r="BO116" s="381">
        <f t="shared" si="99"/>
        <v>0</v>
      </c>
      <c r="BP116" s="381">
        <f t="shared" si="100"/>
        <v>0</v>
      </c>
      <c r="BQ116" s="381">
        <f t="shared" si="101"/>
        <v>0</v>
      </c>
      <c r="BR116" s="381">
        <f t="shared" si="102"/>
        <v>0</v>
      </c>
      <c r="BS116" s="381">
        <f t="shared" si="103"/>
        <v>0</v>
      </c>
      <c r="BT116" s="381">
        <f t="shared" si="104"/>
        <v>0</v>
      </c>
      <c r="BU116" s="381">
        <f t="shared" si="105"/>
        <v>0</v>
      </c>
    </row>
    <row r="117" spans="1:74" ht="18.75">
      <c r="A117" s="217" t="str">
        <f>Compute1!A117</f>
        <v>18.2</v>
      </c>
      <c r="B117" s="217" t="str">
        <f>'2_Maturité'!B117</f>
        <v>Protection de la vie privée</v>
      </c>
      <c r="C117" s="217" t="str">
        <f>'2_Maturité'!G117</f>
        <v>CONF</v>
      </c>
      <c r="D117" s="207">
        <f>'2_Maturité'!H117</f>
        <v>0</v>
      </c>
      <c r="E117" s="207" t="str">
        <f>'2_Maturité'!I117</f>
        <v>1: Initial</v>
      </c>
      <c r="F117" s="710">
        <f>(LEFT(E117,1)+1)</f>
        <v>2</v>
      </c>
      <c r="G117" s="204">
        <v>1</v>
      </c>
      <c r="H117" s="204">
        <v>1</v>
      </c>
      <c r="I117" s="204">
        <v>1</v>
      </c>
      <c r="J117" s="204">
        <v>0</v>
      </c>
      <c r="K117" s="204">
        <v>1</v>
      </c>
      <c r="L117" s="204">
        <v>0</v>
      </c>
      <c r="M117" s="204">
        <v>0</v>
      </c>
      <c r="N117" s="204">
        <v>0</v>
      </c>
      <c r="O117" s="204">
        <v>0</v>
      </c>
      <c r="P117" s="204">
        <v>0</v>
      </c>
      <c r="Q117" s="204">
        <v>0</v>
      </c>
      <c r="R117" s="204">
        <v>0</v>
      </c>
      <c r="S117" s="204">
        <v>0</v>
      </c>
      <c r="T117" s="204">
        <v>0</v>
      </c>
      <c r="U117" s="204">
        <v>0</v>
      </c>
      <c r="V117" s="323">
        <v>1</v>
      </c>
      <c r="W117" s="327">
        <f t="shared" si="55"/>
        <v>5</v>
      </c>
      <c r="X117" s="548">
        <f t="shared" si="56"/>
        <v>0</v>
      </c>
      <c r="Y117" s="548">
        <f t="shared" si="57"/>
        <v>0</v>
      </c>
      <c r="Z117" s="548">
        <f t="shared" si="58"/>
        <v>0</v>
      </c>
      <c r="AA117" s="548">
        <f t="shared" si="59"/>
        <v>0</v>
      </c>
      <c r="AB117" s="548">
        <f t="shared" si="60"/>
        <v>0</v>
      </c>
      <c r="AC117" s="548">
        <f t="shared" si="61"/>
        <v>0</v>
      </c>
      <c r="AD117" s="548">
        <f t="shared" si="62"/>
        <v>0</v>
      </c>
      <c r="AE117" s="548">
        <f t="shared" si="63"/>
        <v>0</v>
      </c>
      <c r="AF117" s="548">
        <f t="shared" si="64"/>
        <v>0</v>
      </c>
      <c r="AG117" s="548">
        <f t="shared" si="65"/>
        <v>0</v>
      </c>
      <c r="AH117" s="548">
        <f t="shared" si="66"/>
        <v>0</v>
      </c>
      <c r="AI117" s="548">
        <f t="shared" si="67"/>
        <v>0</v>
      </c>
      <c r="AJ117" s="548">
        <f t="shared" si="68"/>
        <v>0</v>
      </c>
      <c r="AK117" s="548">
        <f t="shared" si="69"/>
        <v>0</v>
      </c>
      <c r="AL117" s="548">
        <f t="shared" si="70"/>
        <v>0</v>
      </c>
      <c r="AM117" s="548">
        <f t="shared" si="71"/>
        <v>0</v>
      </c>
      <c r="AN117" s="450">
        <f t="shared" si="72"/>
        <v>0</v>
      </c>
      <c r="AO117" s="324">
        <f t="shared" si="73"/>
        <v>0</v>
      </c>
      <c r="AP117" s="324">
        <f t="shared" si="74"/>
        <v>0</v>
      </c>
      <c r="AQ117" s="324">
        <f t="shared" si="75"/>
        <v>0</v>
      </c>
      <c r="AR117" s="324">
        <f t="shared" si="76"/>
        <v>0</v>
      </c>
      <c r="AS117" s="324">
        <f t="shared" si="77"/>
        <v>0</v>
      </c>
      <c r="AT117" s="324">
        <f t="shared" si="78"/>
        <v>0</v>
      </c>
      <c r="AU117" s="324">
        <f t="shared" si="79"/>
        <v>0</v>
      </c>
      <c r="AV117" s="324">
        <f t="shared" si="80"/>
        <v>0</v>
      </c>
      <c r="AW117" s="324">
        <f t="shared" si="81"/>
        <v>0</v>
      </c>
      <c r="AX117" s="324">
        <f t="shared" si="82"/>
        <v>0</v>
      </c>
      <c r="AY117" s="324">
        <f t="shared" si="83"/>
        <v>0</v>
      </c>
      <c r="AZ117" s="324">
        <f t="shared" si="84"/>
        <v>0</v>
      </c>
      <c r="BA117" s="324">
        <f t="shared" si="85"/>
        <v>0</v>
      </c>
      <c r="BB117" s="324">
        <f t="shared" si="86"/>
        <v>0</v>
      </c>
      <c r="BC117" s="324">
        <f t="shared" si="87"/>
        <v>0</v>
      </c>
      <c r="BD117" s="324">
        <f t="shared" si="88"/>
        <v>0</v>
      </c>
      <c r="BE117" s="381">
        <f t="shared" si="89"/>
        <v>0</v>
      </c>
      <c r="BF117" s="381">
        <f t="shared" si="90"/>
        <v>0</v>
      </c>
      <c r="BG117" s="381">
        <f t="shared" si="91"/>
        <v>0</v>
      </c>
      <c r="BH117" s="381">
        <f t="shared" si="92"/>
        <v>0</v>
      </c>
      <c r="BI117" s="381">
        <f t="shared" si="93"/>
        <v>0</v>
      </c>
      <c r="BJ117" s="381">
        <f t="shared" si="94"/>
        <v>0</v>
      </c>
      <c r="BK117" s="381">
        <f t="shared" si="95"/>
        <v>0</v>
      </c>
      <c r="BL117" s="381">
        <f t="shared" si="96"/>
        <v>0</v>
      </c>
      <c r="BM117" s="381">
        <f t="shared" si="97"/>
        <v>0</v>
      </c>
      <c r="BN117" s="381">
        <f t="shared" si="98"/>
        <v>0</v>
      </c>
      <c r="BO117" s="381">
        <f t="shared" si="99"/>
        <v>0</v>
      </c>
      <c r="BP117" s="381">
        <f t="shared" si="100"/>
        <v>0</v>
      </c>
      <c r="BQ117" s="381">
        <f t="shared" si="101"/>
        <v>0</v>
      </c>
      <c r="BR117" s="381">
        <f t="shared" si="102"/>
        <v>0</v>
      </c>
      <c r="BS117" s="381">
        <f t="shared" si="103"/>
        <v>0</v>
      </c>
      <c r="BT117" s="381">
        <f t="shared" si="104"/>
        <v>0</v>
      </c>
      <c r="BU117" s="381">
        <f t="shared" si="105"/>
        <v>0</v>
      </c>
    </row>
    <row r="118" spans="1:74" ht="18.75">
      <c r="A118" s="217" t="str">
        <f>Compute1!A118</f>
        <v>18.2.a</v>
      </c>
      <c r="B118" s="217">
        <f>'2_Maturité'!B118</f>
        <v>0</v>
      </c>
      <c r="C118" s="217" t="str">
        <f>'2_Maturité'!G118</f>
        <v>CONF</v>
      </c>
      <c r="D118" s="207">
        <f>'2_Maturité'!H118</f>
        <v>0</v>
      </c>
      <c r="E118" s="207">
        <f>'2_Maturité'!I118</f>
        <v>0</v>
      </c>
      <c r="F118" s="218" t="str">
        <f>LEFT(E118,1)</f>
        <v>0</v>
      </c>
      <c r="G118" s="204">
        <v>0</v>
      </c>
      <c r="H118" s="204">
        <v>0</v>
      </c>
      <c r="I118" s="204">
        <v>0</v>
      </c>
      <c r="J118" s="204">
        <v>0</v>
      </c>
      <c r="K118" s="204">
        <v>0</v>
      </c>
      <c r="L118" s="204">
        <v>0</v>
      </c>
      <c r="M118" s="204">
        <v>0</v>
      </c>
      <c r="N118" s="204">
        <v>0</v>
      </c>
      <c r="O118" s="204">
        <v>0</v>
      </c>
      <c r="P118" s="204">
        <v>0</v>
      </c>
      <c r="Q118" s="204">
        <v>0</v>
      </c>
      <c r="R118" s="204">
        <v>0</v>
      </c>
      <c r="S118" s="204">
        <v>0</v>
      </c>
      <c r="T118" s="204">
        <v>0</v>
      </c>
      <c r="U118" s="204">
        <v>0</v>
      </c>
      <c r="V118" s="323">
        <v>0</v>
      </c>
      <c r="W118" s="327">
        <f t="shared" si="55"/>
        <v>0</v>
      </c>
      <c r="X118" s="548">
        <f t="shared" si="56"/>
        <v>0</v>
      </c>
      <c r="Y118" s="548">
        <f t="shared" si="57"/>
        <v>0</v>
      </c>
      <c r="Z118" s="548">
        <f t="shared" si="58"/>
        <v>0</v>
      </c>
      <c r="AA118" s="548">
        <f t="shared" si="59"/>
        <v>0</v>
      </c>
      <c r="AB118" s="548">
        <f t="shared" si="60"/>
        <v>0</v>
      </c>
      <c r="AC118" s="548">
        <f t="shared" si="61"/>
        <v>0</v>
      </c>
      <c r="AD118" s="548">
        <f t="shared" si="62"/>
        <v>0</v>
      </c>
      <c r="AE118" s="548">
        <f t="shared" si="63"/>
        <v>0</v>
      </c>
      <c r="AF118" s="548">
        <f t="shared" si="64"/>
        <v>0</v>
      </c>
      <c r="AG118" s="548">
        <f t="shared" si="65"/>
        <v>0</v>
      </c>
      <c r="AH118" s="548">
        <f t="shared" si="66"/>
        <v>0</v>
      </c>
      <c r="AI118" s="548">
        <f t="shared" si="67"/>
        <v>0</v>
      </c>
      <c r="AJ118" s="548">
        <f t="shared" si="68"/>
        <v>0</v>
      </c>
      <c r="AK118" s="548">
        <f t="shared" si="69"/>
        <v>0</v>
      </c>
      <c r="AL118" s="548">
        <f t="shared" si="70"/>
        <v>0</v>
      </c>
      <c r="AM118" s="548">
        <f t="shared" si="71"/>
        <v>0</v>
      </c>
      <c r="AN118" s="450">
        <f t="shared" si="72"/>
        <v>0</v>
      </c>
      <c r="AO118" s="324">
        <f t="shared" si="73"/>
        <v>0</v>
      </c>
      <c r="AP118" s="324">
        <f t="shared" si="74"/>
        <v>0</v>
      </c>
      <c r="AQ118" s="324">
        <f t="shared" si="75"/>
        <v>0</v>
      </c>
      <c r="AR118" s="324">
        <f t="shared" si="76"/>
        <v>0</v>
      </c>
      <c r="AS118" s="324">
        <f t="shared" si="77"/>
        <v>0</v>
      </c>
      <c r="AT118" s="324">
        <f t="shared" si="78"/>
        <v>0</v>
      </c>
      <c r="AU118" s="324">
        <f t="shared" si="79"/>
        <v>0</v>
      </c>
      <c r="AV118" s="324">
        <f t="shared" si="80"/>
        <v>0</v>
      </c>
      <c r="AW118" s="324">
        <f t="shared" si="81"/>
        <v>0</v>
      </c>
      <c r="AX118" s="324">
        <f t="shared" si="82"/>
        <v>0</v>
      </c>
      <c r="AY118" s="324">
        <f t="shared" si="83"/>
        <v>0</v>
      </c>
      <c r="AZ118" s="324">
        <f t="shared" si="84"/>
        <v>0</v>
      </c>
      <c r="BA118" s="324">
        <f t="shared" si="85"/>
        <v>0</v>
      </c>
      <c r="BB118" s="324">
        <f t="shared" si="86"/>
        <v>0</v>
      </c>
      <c r="BC118" s="324">
        <f t="shared" si="87"/>
        <v>0</v>
      </c>
      <c r="BD118" s="324">
        <f t="shared" si="88"/>
        <v>0</v>
      </c>
      <c r="BE118" s="381">
        <f t="shared" si="89"/>
        <v>0</v>
      </c>
      <c r="BF118" s="381">
        <f t="shared" si="90"/>
        <v>0</v>
      </c>
      <c r="BG118" s="381">
        <f t="shared" si="91"/>
        <v>0</v>
      </c>
      <c r="BH118" s="381">
        <f t="shared" si="92"/>
        <v>0</v>
      </c>
      <c r="BI118" s="381">
        <f t="shared" si="93"/>
        <v>0</v>
      </c>
      <c r="BJ118" s="381">
        <f t="shared" si="94"/>
        <v>0</v>
      </c>
      <c r="BK118" s="381">
        <f t="shared" si="95"/>
        <v>0</v>
      </c>
      <c r="BL118" s="381">
        <f t="shared" si="96"/>
        <v>0</v>
      </c>
      <c r="BM118" s="381">
        <f t="shared" si="97"/>
        <v>0</v>
      </c>
      <c r="BN118" s="381">
        <f t="shared" si="98"/>
        <v>0</v>
      </c>
      <c r="BO118" s="381">
        <f t="shared" si="99"/>
        <v>0</v>
      </c>
      <c r="BP118" s="381">
        <f t="shared" si="100"/>
        <v>0</v>
      </c>
      <c r="BQ118" s="381">
        <f t="shared" si="101"/>
        <v>0</v>
      </c>
      <c r="BR118" s="381">
        <f t="shared" si="102"/>
        <v>0</v>
      </c>
      <c r="BS118" s="381">
        <f t="shared" si="103"/>
        <v>0</v>
      </c>
      <c r="BT118" s="381">
        <f t="shared" si="104"/>
        <v>0</v>
      </c>
      <c r="BU118" s="381">
        <f t="shared" si="105"/>
        <v>0</v>
      </c>
    </row>
    <row r="119" spans="1:74" ht="18.75">
      <c r="A119" s="217" t="str">
        <f>Compute1!A119</f>
        <v>18.2.b</v>
      </c>
      <c r="B119" s="217">
        <f>'2_Maturité'!B119</f>
        <v>0</v>
      </c>
      <c r="C119" s="217" t="str">
        <f>'2_Maturité'!G119</f>
        <v>CONF</v>
      </c>
      <c r="D119" s="207">
        <f>'2_Maturité'!H119</f>
        <v>0</v>
      </c>
      <c r="E119" s="207">
        <f>'2_Maturité'!I119</f>
        <v>0</v>
      </c>
      <c r="F119" s="218" t="str">
        <f>LEFT(E119,1)</f>
        <v>0</v>
      </c>
      <c r="G119" s="204">
        <v>0</v>
      </c>
      <c r="H119" s="204">
        <v>0</v>
      </c>
      <c r="I119" s="204">
        <v>0</v>
      </c>
      <c r="J119" s="204">
        <v>0</v>
      </c>
      <c r="K119" s="204">
        <v>0</v>
      </c>
      <c r="L119" s="204">
        <v>0</v>
      </c>
      <c r="M119" s="204">
        <v>0</v>
      </c>
      <c r="N119" s="204">
        <v>0</v>
      </c>
      <c r="O119" s="204">
        <v>0</v>
      </c>
      <c r="P119" s="204">
        <v>0</v>
      </c>
      <c r="Q119" s="204">
        <v>0</v>
      </c>
      <c r="R119" s="204">
        <v>0</v>
      </c>
      <c r="S119" s="204">
        <v>0</v>
      </c>
      <c r="T119" s="204">
        <v>0</v>
      </c>
      <c r="U119" s="204">
        <v>0</v>
      </c>
      <c r="V119" s="323">
        <v>0</v>
      </c>
      <c r="W119" s="327">
        <f t="shared" si="55"/>
        <v>0</v>
      </c>
      <c r="X119" s="548">
        <f t="shared" si="56"/>
        <v>0</v>
      </c>
      <c r="Y119" s="548">
        <f t="shared" si="57"/>
        <v>0</v>
      </c>
      <c r="Z119" s="548">
        <f t="shared" si="58"/>
        <v>0</v>
      </c>
      <c r="AA119" s="548">
        <f t="shared" si="59"/>
        <v>0</v>
      </c>
      <c r="AB119" s="548">
        <f t="shared" si="60"/>
        <v>0</v>
      </c>
      <c r="AC119" s="548">
        <f t="shared" si="61"/>
        <v>0</v>
      </c>
      <c r="AD119" s="548">
        <f t="shared" si="62"/>
        <v>0</v>
      </c>
      <c r="AE119" s="548">
        <f t="shared" si="63"/>
        <v>0</v>
      </c>
      <c r="AF119" s="548">
        <f t="shared" si="64"/>
        <v>0</v>
      </c>
      <c r="AG119" s="548">
        <f t="shared" si="65"/>
        <v>0</v>
      </c>
      <c r="AH119" s="548">
        <f t="shared" si="66"/>
        <v>0</v>
      </c>
      <c r="AI119" s="548">
        <f t="shared" si="67"/>
        <v>0</v>
      </c>
      <c r="AJ119" s="548">
        <f t="shared" si="68"/>
        <v>0</v>
      </c>
      <c r="AK119" s="548">
        <f t="shared" si="69"/>
        <v>0</v>
      </c>
      <c r="AL119" s="548">
        <f t="shared" si="70"/>
        <v>0</v>
      </c>
      <c r="AM119" s="548">
        <f t="shared" si="71"/>
        <v>0</v>
      </c>
      <c r="AN119" s="450">
        <f t="shared" si="72"/>
        <v>0</v>
      </c>
      <c r="AO119" s="324">
        <f t="shared" si="73"/>
        <v>0</v>
      </c>
      <c r="AP119" s="324">
        <f t="shared" si="74"/>
        <v>0</v>
      </c>
      <c r="AQ119" s="324">
        <f t="shared" si="75"/>
        <v>0</v>
      </c>
      <c r="AR119" s="324">
        <f t="shared" si="76"/>
        <v>0</v>
      </c>
      <c r="AS119" s="324">
        <f t="shared" si="77"/>
        <v>0</v>
      </c>
      <c r="AT119" s="324">
        <f t="shared" si="78"/>
        <v>0</v>
      </c>
      <c r="AU119" s="324">
        <f t="shared" si="79"/>
        <v>0</v>
      </c>
      <c r="AV119" s="324">
        <f t="shared" si="80"/>
        <v>0</v>
      </c>
      <c r="AW119" s="324">
        <f t="shared" si="81"/>
        <v>0</v>
      </c>
      <c r="AX119" s="324">
        <f t="shared" si="82"/>
        <v>0</v>
      </c>
      <c r="AY119" s="324">
        <f t="shared" si="83"/>
        <v>0</v>
      </c>
      <c r="AZ119" s="324">
        <f t="shared" si="84"/>
        <v>0</v>
      </c>
      <c r="BA119" s="324">
        <f t="shared" si="85"/>
        <v>0</v>
      </c>
      <c r="BB119" s="324">
        <f t="shared" si="86"/>
        <v>0</v>
      </c>
      <c r="BC119" s="324">
        <f t="shared" si="87"/>
        <v>0</v>
      </c>
      <c r="BD119" s="324">
        <f t="shared" si="88"/>
        <v>0</v>
      </c>
      <c r="BE119" s="381">
        <f t="shared" si="89"/>
        <v>0</v>
      </c>
      <c r="BF119" s="381">
        <f t="shared" si="90"/>
        <v>0</v>
      </c>
      <c r="BG119" s="381">
        <f t="shared" si="91"/>
        <v>0</v>
      </c>
      <c r="BH119" s="381">
        <f t="shared" si="92"/>
        <v>0</v>
      </c>
      <c r="BI119" s="381">
        <f t="shared" si="93"/>
        <v>0</v>
      </c>
      <c r="BJ119" s="381">
        <f t="shared" si="94"/>
        <v>0</v>
      </c>
      <c r="BK119" s="381">
        <f t="shared" si="95"/>
        <v>0</v>
      </c>
      <c r="BL119" s="381">
        <f t="shared" si="96"/>
        <v>0</v>
      </c>
      <c r="BM119" s="381">
        <f t="shared" si="97"/>
        <v>0</v>
      </c>
      <c r="BN119" s="381">
        <f t="shared" si="98"/>
        <v>0</v>
      </c>
      <c r="BO119" s="381">
        <f t="shared" si="99"/>
        <v>0</v>
      </c>
      <c r="BP119" s="381">
        <f t="shared" si="100"/>
        <v>0</v>
      </c>
      <c r="BQ119" s="381">
        <f t="shared" si="101"/>
        <v>0</v>
      </c>
      <c r="BR119" s="381">
        <f t="shared" si="102"/>
        <v>0</v>
      </c>
      <c r="BS119" s="381">
        <f t="shared" si="103"/>
        <v>0</v>
      </c>
      <c r="BT119" s="381">
        <f t="shared" si="104"/>
        <v>0</v>
      </c>
      <c r="BU119" s="381">
        <f t="shared" si="105"/>
        <v>0</v>
      </c>
    </row>
    <row r="120" spans="1:74" ht="18.75">
      <c r="A120" s="217" t="str">
        <f>Compute1!A120</f>
        <v>18.2.c</v>
      </c>
      <c r="B120" s="217">
        <f>'2_Maturité'!B120</f>
        <v>0</v>
      </c>
      <c r="C120" s="217" t="str">
        <f>'2_Maturité'!G120</f>
        <v>CONF</v>
      </c>
      <c r="D120" s="207">
        <f>'2_Maturité'!H120</f>
        <v>0</v>
      </c>
      <c r="E120" s="207">
        <f>'2_Maturité'!I120</f>
        <v>0</v>
      </c>
      <c r="F120" s="218" t="str">
        <f>LEFT(E120,1)</f>
        <v>0</v>
      </c>
      <c r="G120" s="204">
        <v>0</v>
      </c>
      <c r="H120" s="204">
        <v>0</v>
      </c>
      <c r="I120" s="204">
        <v>0</v>
      </c>
      <c r="J120" s="204">
        <v>0</v>
      </c>
      <c r="K120" s="204">
        <v>0</v>
      </c>
      <c r="L120" s="204">
        <v>0</v>
      </c>
      <c r="M120" s="204">
        <v>0</v>
      </c>
      <c r="N120" s="204">
        <v>0</v>
      </c>
      <c r="O120" s="204">
        <v>0</v>
      </c>
      <c r="P120" s="204">
        <v>0</v>
      </c>
      <c r="Q120" s="204">
        <v>0</v>
      </c>
      <c r="R120" s="204">
        <v>0</v>
      </c>
      <c r="S120" s="204">
        <v>0</v>
      </c>
      <c r="T120" s="204">
        <v>0</v>
      </c>
      <c r="U120" s="204">
        <v>0</v>
      </c>
      <c r="V120" s="323">
        <v>0</v>
      </c>
      <c r="W120" s="327">
        <f t="shared" si="55"/>
        <v>0</v>
      </c>
      <c r="X120" s="548">
        <f t="shared" si="56"/>
        <v>0</v>
      </c>
      <c r="Y120" s="548">
        <f t="shared" si="57"/>
        <v>0</v>
      </c>
      <c r="Z120" s="548">
        <f t="shared" si="58"/>
        <v>0</v>
      </c>
      <c r="AA120" s="548">
        <f t="shared" si="59"/>
        <v>0</v>
      </c>
      <c r="AB120" s="548">
        <f t="shared" si="60"/>
        <v>0</v>
      </c>
      <c r="AC120" s="548">
        <f t="shared" si="61"/>
        <v>0</v>
      </c>
      <c r="AD120" s="548">
        <f t="shared" si="62"/>
        <v>0</v>
      </c>
      <c r="AE120" s="548">
        <f t="shared" si="63"/>
        <v>0</v>
      </c>
      <c r="AF120" s="548">
        <f t="shared" si="64"/>
        <v>0</v>
      </c>
      <c r="AG120" s="548">
        <f t="shared" si="65"/>
        <v>0</v>
      </c>
      <c r="AH120" s="548">
        <f t="shared" si="66"/>
        <v>0</v>
      </c>
      <c r="AI120" s="548">
        <f t="shared" si="67"/>
        <v>0</v>
      </c>
      <c r="AJ120" s="548">
        <f t="shared" si="68"/>
        <v>0</v>
      </c>
      <c r="AK120" s="548">
        <f t="shared" si="69"/>
        <v>0</v>
      </c>
      <c r="AL120" s="548">
        <f t="shared" si="70"/>
        <v>0</v>
      </c>
      <c r="AM120" s="548">
        <f t="shared" si="71"/>
        <v>0</v>
      </c>
      <c r="AN120" s="450">
        <f t="shared" si="72"/>
        <v>0</v>
      </c>
      <c r="AO120" s="324">
        <f t="shared" si="73"/>
        <v>0</v>
      </c>
      <c r="AP120" s="324">
        <f t="shared" si="74"/>
        <v>0</v>
      </c>
      <c r="AQ120" s="324">
        <f t="shared" si="75"/>
        <v>0</v>
      </c>
      <c r="AR120" s="324">
        <f t="shared" si="76"/>
        <v>0</v>
      </c>
      <c r="AS120" s="324">
        <f t="shared" si="77"/>
        <v>0</v>
      </c>
      <c r="AT120" s="324">
        <f t="shared" si="78"/>
        <v>0</v>
      </c>
      <c r="AU120" s="324">
        <f t="shared" si="79"/>
        <v>0</v>
      </c>
      <c r="AV120" s="324">
        <f t="shared" si="80"/>
        <v>0</v>
      </c>
      <c r="AW120" s="324">
        <f t="shared" si="81"/>
        <v>0</v>
      </c>
      <c r="AX120" s="324">
        <f t="shared" si="82"/>
        <v>0</v>
      </c>
      <c r="AY120" s="324">
        <f t="shared" si="83"/>
        <v>0</v>
      </c>
      <c r="AZ120" s="324">
        <f t="shared" si="84"/>
        <v>0</v>
      </c>
      <c r="BA120" s="324">
        <f t="shared" si="85"/>
        <v>0</v>
      </c>
      <c r="BB120" s="324">
        <f t="shared" si="86"/>
        <v>0</v>
      </c>
      <c r="BC120" s="324">
        <f t="shared" si="87"/>
        <v>0</v>
      </c>
      <c r="BD120" s="324">
        <f t="shared" si="88"/>
        <v>0</v>
      </c>
      <c r="BE120" s="381">
        <f t="shared" si="89"/>
        <v>0</v>
      </c>
      <c r="BF120" s="381">
        <f t="shared" si="90"/>
        <v>0</v>
      </c>
      <c r="BG120" s="381">
        <f t="shared" si="91"/>
        <v>0</v>
      </c>
      <c r="BH120" s="381">
        <f t="shared" si="92"/>
        <v>0</v>
      </c>
      <c r="BI120" s="381">
        <f t="shared" si="93"/>
        <v>0</v>
      </c>
      <c r="BJ120" s="381">
        <f t="shared" si="94"/>
        <v>0</v>
      </c>
      <c r="BK120" s="381">
        <f t="shared" si="95"/>
        <v>0</v>
      </c>
      <c r="BL120" s="381">
        <f t="shared" si="96"/>
        <v>0</v>
      </c>
      <c r="BM120" s="381">
        <f t="shared" si="97"/>
        <v>0</v>
      </c>
      <c r="BN120" s="381">
        <f t="shared" si="98"/>
        <v>0</v>
      </c>
      <c r="BO120" s="381">
        <f t="shared" si="99"/>
        <v>0</v>
      </c>
      <c r="BP120" s="381">
        <f t="shared" si="100"/>
        <v>0</v>
      </c>
      <c r="BQ120" s="381">
        <f t="shared" si="101"/>
        <v>0</v>
      </c>
      <c r="BR120" s="381">
        <f t="shared" si="102"/>
        <v>0</v>
      </c>
      <c r="BS120" s="381">
        <f t="shared" si="103"/>
        <v>0</v>
      </c>
      <c r="BT120" s="381">
        <f t="shared" si="104"/>
        <v>0</v>
      </c>
      <c r="BU120" s="381">
        <f t="shared" si="105"/>
        <v>0</v>
      </c>
    </row>
    <row r="121" spans="1:74" ht="18.75">
      <c r="A121" s="217" t="str">
        <f>Compute1!A121</f>
        <v>18.3</v>
      </c>
      <c r="B121" s="217" t="str">
        <f>'2_Maturité'!B121</f>
        <v xml:space="preserve">Revue de la sécurité de l'information </v>
      </c>
      <c r="C121" s="217" t="str">
        <f>'2_Maturité'!G121</f>
        <v>CONF</v>
      </c>
      <c r="D121" s="207">
        <f>'2_Maturité'!H121</f>
        <v>0</v>
      </c>
      <c r="E121" s="207" t="str">
        <f>'2_Maturité'!I121</f>
        <v>2: Reproductible</v>
      </c>
      <c r="F121" s="710">
        <f>(LEFT(E121,1)+1)</f>
        <v>3</v>
      </c>
      <c r="G121" s="204">
        <v>1</v>
      </c>
      <c r="H121" s="204">
        <v>1</v>
      </c>
      <c r="I121" s="204">
        <v>1</v>
      </c>
      <c r="J121" s="204">
        <v>1</v>
      </c>
      <c r="K121" s="204">
        <v>1</v>
      </c>
      <c r="L121" s="204">
        <v>1</v>
      </c>
      <c r="M121" s="204">
        <v>0</v>
      </c>
      <c r="N121" s="204">
        <v>1</v>
      </c>
      <c r="O121" s="204">
        <v>1</v>
      </c>
      <c r="P121" s="204">
        <v>1</v>
      </c>
      <c r="Q121" s="204">
        <v>1</v>
      </c>
      <c r="R121" s="204">
        <v>1</v>
      </c>
      <c r="S121" s="204">
        <v>1</v>
      </c>
      <c r="T121" s="204">
        <v>1</v>
      </c>
      <c r="U121" s="204">
        <v>1</v>
      </c>
      <c r="V121" s="323">
        <v>1</v>
      </c>
      <c r="W121" s="327">
        <f t="shared" si="55"/>
        <v>15</v>
      </c>
      <c r="X121" s="548">
        <f t="shared" si="56"/>
        <v>0</v>
      </c>
      <c r="Y121" s="548">
        <f t="shared" si="57"/>
        <v>0</v>
      </c>
      <c r="Z121" s="548">
        <f t="shared" si="58"/>
        <v>0</v>
      </c>
      <c r="AA121" s="548">
        <f t="shared" si="59"/>
        <v>0</v>
      </c>
      <c r="AB121" s="548">
        <f t="shared" si="60"/>
        <v>0</v>
      </c>
      <c r="AC121" s="548">
        <f t="shared" si="61"/>
        <v>0</v>
      </c>
      <c r="AD121" s="548">
        <f t="shared" si="62"/>
        <v>0</v>
      </c>
      <c r="AE121" s="548">
        <f t="shared" si="63"/>
        <v>0</v>
      </c>
      <c r="AF121" s="548">
        <f t="shared" si="64"/>
        <v>0</v>
      </c>
      <c r="AG121" s="548">
        <f t="shared" si="65"/>
        <v>0</v>
      </c>
      <c r="AH121" s="548">
        <f t="shared" si="66"/>
        <v>0</v>
      </c>
      <c r="AI121" s="548">
        <f t="shared" si="67"/>
        <v>0</v>
      </c>
      <c r="AJ121" s="548">
        <f t="shared" si="68"/>
        <v>0</v>
      </c>
      <c r="AK121" s="548">
        <f t="shared" si="69"/>
        <v>0</v>
      </c>
      <c r="AL121" s="548">
        <f t="shared" si="70"/>
        <v>0</v>
      </c>
      <c r="AM121" s="548">
        <f t="shared" si="71"/>
        <v>0</v>
      </c>
      <c r="AN121" s="450">
        <f t="shared" si="72"/>
        <v>0</v>
      </c>
      <c r="AO121" s="324">
        <f t="shared" si="73"/>
        <v>0</v>
      </c>
      <c r="AP121" s="324">
        <f t="shared" si="74"/>
        <v>0</v>
      </c>
      <c r="AQ121" s="324">
        <f t="shared" si="75"/>
        <v>0</v>
      </c>
      <c r="AR121" s="324">
        <f t="shared" si="76"/>
        <v>0</v>
      </c>
      <c r="AS121" s="324">
        <f t="shared" si="77"/>
        <v>0</v>
      </c>
      <c r="AT121" s="324">
        <f t="shared" si="78"/>
        <v>0</v>
      </c>
      <c r="AU121" s="324">
        <f t="shared" si="79"/>
        <v>0</v>
      </c>
      <c r="AV121" s="324">
        <f t="shared" si="80"/>
        <v>0</v>
      </c>
      <c r="AW121" s="324">
        <f t="shared" si="81"/>
        <v>0</v>
      </c>
      <c r="AX121" s="324">
        <f t="shared" si="82"/>
        <v>0</v>
      </c>
      <c r="AY121" s="324">
        <f t="shared" si="83"/>
        <v>0</v>
      </c>
      <c r="AZ121" s="324">
        <f t="shared" si="84"/>
        <v>0</v>
      </c>
      <c r="BA121" s="324">
        <f t="shared" si="85"/>
        <v>0</v>
      </c>
      <c r="BB121" s="324">
        <f t="shared" si="86"/>
        <v>0</v>
      </c>
      <c r="BC121" s="324">
        <f t="shared" si="87"/>
        <v>0</v>
      </c>
      <c r="BD121" s="324">
        <f t="shared" si="88"/>
        <v>0</v>
      </c>
      <c r="BE121" s="381">
        <f t="shared" si="89"/>
        <v>0</v>
      </c>
      <c r="BF121" s="381">
        <f t="shared" si="90"/>
        <v>0</v>
      </c>
      <c r="BG121" s="381">
        <f t="shared" si="91"/>
        <v>0</v>
      </c>
      <c r="BH121" s="381">
        <f t="shared" si="92"/>
        <v>0</v>
      </c>
      <c r="BI121" s="381">
        <f t="shared" si="93"/>
        <v>0</v>
      </c>
      <c r="BJ121" s="381">
        <f t="shared" si="94"/>
        <v>0</v>
      </c>
      <c r="BK121" s="381">
        <f t="shared" si="95"/>
        <v>0</v>
      </c>
      <c r="BL121" s="381">
        <f t="shared" si="96"/>
        <v>0</v>
      </c>
      <c r="BM121" s="381">
        <f t="shared" si="97"/>
        <v>0</v>
      </c>
      <c r="BN121" s="381">
        <f t="shared" si="98"/>
        <v>0</v>
      </c>
      <c r="BO121" s="381">
        <f t="shared" si="99"/>
        <v>0</v>
      </c>
      <c r="BP121" s="381">
        <f t="shared" si="100"/>
        <v>0</v>
      </c>
      <c r="BQ121" s="381">
        <f t="shared" si="101"/>
        <v>0</v>
      </c>
      <c r="BR121" s="381">
        <f t="shared" si="102"/>
        <v>0</v>
      </c>
      <c r="BS121" s="381">
        <f t="shared" si="103"/>
        <v>0</v>
      </c>
      <c r="BT121" s="381">
        <f t="shared" si="104"/>
        <v>0</v>
      </c>
      <c r="BU121" s="381">
        <f t="shared" si="105"/>
        <v>0</v>
      </c>
    </row>
    <row r="122" spans="1:74" ht="18.75">
      <c r="A122" s="217" t="str">
        <f>Compute1!A122</f>
        <v>18.3.a</v>
      </c>
      <c r="B122" s="217">
        <f>'2_Maturité'!B122</f>
        <v>0</v>
      </c>
      <c r="C122" s="217" t="str">
        <f>'2_Maturité'!G122</f>
        <v>CONF</v>
      </c>
      <c r="D122" s="207">
        <f>'2_Maturité'!H122</f>
        <v>0</v>
      </c>
      <c r="E122" s="207">
        <f>'2_Maturité'!I122</f>
        <v>0</v>
      </c>
      <c r="F122" s="218" t="str">
        <f>LEFT(E122,1)</f>
        <v>0</v>
      </c>
      <c r="G122" s="204">
        <v>0</v>
      </c>
      <c r="H122" s="204">
        <v>0</v>
      </c>
      <c r="I122" s="204">
        <v>0</v>
      </c>
      <c r="J122" s="204">
        <v>0</v>
      </c>
      <c r="K122" s="204">
        <v>0</v>
      </c>
      <c r="L122" s="204">
        <v>0</v>
      </c>
      <c r="M122" s="204">
        <v>0</v>
      </c>
      <c r="N122" s="204">
        <v>0</v>
      </c>
      <c r="O122" s="204">
        <v>0</v>
      </c>
      <c r="P122" s="204">
        <v>0</v>
      </c>
      <c r="Q122" s="204">
        <v>0</v>
      </c>
      <c r="R122" s="204">
        <v>0</v>
      </c>
      <c r="S122" s="204">
        <v>0</v>
      </c>
      <c r="T122" s="204">
        <v>0</v>
      </c>
      <c r="U122" s="204">
        <v>0</v>
      </c>
      <c r="V122" s="323">
        <v>0</v>
      </c>
      <c r="W122" s="327">
        <f t="shared" si="55"/>
        <v>0</v>
      </c>
      <c r="X122" s="548">
        <f t="shared" si="56"/>
        <v>0</v>
      </c>
      <c r="Y122" s="548">
        <f t="shared" si="57"/>
        <v>0</v>
      </c>
      <c r="Z122" s="548">
        <f t="shared" si="58"/>
        <v>0</v>
      </c>
      <c r="AA122" s="548">
        <f t="shared" si="59"/>
        <v>0</v>
      </c>
      <c r="AB122" s="548">
        <f t="shared" si="60"/>
        <v>0</v>
      </c>
      <c r="AC122" s="548">
        <f t="shared" si="61"/>
        <v>0</v>
      </c>
      <c r="AD122" s="548">
        <f t="shared" si="62"/>
        <v>0</v>
      </c>
      <c r="AE122" s="548">
        <f t="shared" si="63"/>
        <v>0</v>
      </c>
      <c r="AF122" s="548">
        <f t="shared" si="64"/>
        <v>0</v>
      </c>
      <c r="AG122" s="548">
        <f t="shared" si="65"/>
        <v>0</v>
      </c>
      <c r="AH122" s="548">
        <f t="shared" si="66"/>
        <v>0</v>
      </c>
      <c r="AI122" s="548">
        <f t="shared" si="67"/>
        <v>0</v>
      </c>
      <c r="AJ122" s="548">
        <f t="shared" si="68"/>
        <v>0</v>
      </c>
      <c r="AK122" s="548">
        <f t="shared" si="69"/>
        <v>0</v>
      </c>
      <c r="AL122" s="548">
        <f t="shared" si="70"/>
        <v>0</v>
      </c>
      <c r="AM122" s="548">
        <f t="shared" si="71"/>
        <v>0</v>
      </c>
      <c r="AN122" s="450">
        <f t="shared" si="72"/>
        <v>0</v>
      </c>
      <c r="AO122" s="324">
        <f t="shared" si="73"/>
        <v>0</v>
      </c>
      <c r="AP122" s="324">
        <f t="shared" si="74"/>
        <v>0</v>
      </c>
      <c r="AQ122" s="324">
        <f t="shared" si="75"/>
        <v>0</v>
      </c>
      <c r="AR122" s="324">
        <f t="shared" si="76"/>
        <v>0</v>
      </c>
      <c r="AS122" s="324">
        <f t="shared" si="77"/>
        <v>0</v>
      </c>
      <c r="AT122" s="324">
        <f t="shared" si="78"/>
        <v>0</v>
      </c>
      <c r="AU122" s="324">
        <f t="shared" si="79"/>
        <v>0</v>
      </c>
      <c r="AV122" s="324">
        <f t="shared" si="80"/>
        <v>0</v>
      </c>
      <c r="AW122" s="324">
        <f t="shared" si="81"/>
        <v>0</v>
      </c>
      <c r="AX122" s="324">
        <f t="shared" si="82"/>
        <v>0</v>
      </c>
      <c r="AY122" s="324">
        <f t="shared" si="83"/>
        <v>0</v>
      </c>
      <c r="AZ122" s="324">
        <f t="shared" si="84"/>
        <v>0</v>
      </c>
      <c r="BA122" s="324">
        <f t="shared" si="85"/>
        <v>0</v>
      </c>
      <c r="BB122" s="324">
        <f t="shared" si="86"/>
        <v>0</v>
      </c>
      <c r="BC122" s="324">
        <f t="shared" si="87"/>
        <v>0</v>
      </c>
      <c r="BD122" s="324">
        <f t="shared" si="88"/>
        <v>0</v>
      </c>
      <c r="BE122" s="381">
        <f t="shared" si="89"/>
        <v>0</v>
      </c>
      <c r="BF122" s="381">
        <f t="shared" si="90"/>
        <v>0</v>
      </c>
      <c r="BG122" s="381">
        <f t="shared" si="91"/>
        <v>0</v>
      </c>
      <c r="BH122" s="381">
        <f t="shared" si="92"/>
        <v>0</v>
      </c>
      <c r="BI122" s="381">
        <f t="shared" si="93"/>
        <v>0</v>
      </c>
      <c r="BJ122" s="381">
        <f t="shared" si="94"/>
        <v>0</v>
      </c>
      <c r="BK122" s="381">
        <f t="shared" si="95"/>
        <v>0</v>
      </c>
      <c r="BL122" s="381">
        <f t="shared" si="96"/>
        <v>0</v>
      </c>
      <c r="BM122" s="381">
        <f t="shared" si="97"/>
        <v>0</v>
      </c>
      <c r="BN122" s="381">
        <f t="shared" si="98"/>
        <v>0</v>
      </c>
      <c r="BO122" s="381">
        <f t="shared" si="99"/>
        <v>0</v>
      </c>
      <c r="BP122" s="381">
        <f t="shared" si="100"/>
        <v>0</v>
      </c>
      <c r="BQ122" s="381">
        <f t="shared" si="101"/>
        <v>0</v>
      </c>
      <c r="BR122" s="381">
        <f t="shared" si="102"/>
        <v>0</v>
      </c>
      <c r="BS122" s="381">
        <f t="shared" si="103"/>
        <v>0</v>
      </c>
      <c r="BT122" s="381">
        <f t="shared" si="104"/>
        <v>0</v>
      </c>
      <c r="BU122" s="381">
        <f t="shared" si="105"/>
        <v>0</v>
      </c>
    </row>
    <row r="123" spans="1:74" ht="18.75">
      <c r="A123" s="217" t="str">
        <f>Compute1!A123</f>
        <v>18.3.b</v>
      </c>
      <c r="B123" s="217">
        <f>'2_Maturité'!B123</f>
        <v>0</v>
      </c>
      <c r="C123" s="217" t="str">
        <f>'2_Maturité'!G123</f>
        <v>CONF</v>
      </c>
      <c r="D123" s="207">
        <f>'2_Maturité'!H123</f>
        <v>0</v>
      </c>
      <c r="E123" s="207">
        <f>'2_Maturité'!I123</f>
        <v>0</v>
      </c>
      <c r="F123" s="218" t="str">
        <f>LEFT(E123,1)</f>
        <v>0</v>
      </c>
      <c r="G123" s="204">
        <v>0</v>
      </c>
      <c r="H123" s="204">
        <v>0</v>
      </c>
      <c r="I123" s="204">
        <v>0</v>
      </c>
      <c r="J123" s="204">
        <v>0</v>
      </c>
      <c r="K123" s="204">
        <v>0</v>
      </c>
      <c r="L123" s="204">
        <v>0</v>
      </c>
      <c r="M123" s="204">
        <v>0</v>
      </c>
      <c r="N123" s="204">
        <v>0</v>
      </c>
      <c r="O123" s="204">
        <v>0</v>
      </c>
      <c r="P123" s="204">
        <v>0</v>
      </c>
      <c r="Q123" s="204">
        <v>0</v>
      </c>
      <c r="R123" s="204">
        <v>0</v>
      </c>
      <c r="S123" s="204">
        <v>0</v>
      </c>
      <c r="T123" s="204">
        <v>0</v>
      </c>
      <c r="U123" s="204">
        <v>0</v>
      </c>
      <c r="V123" s="323">
        <v>0</v>
      </c>
      <c r="W123" s="327">
        <f t="shared" si="55"/>
        <v>0</v>
      </c>
      <c r="X123" s="548">
        <f t="shared" si="56"/>
        <v>0</v>
      </c>
      <c r="Y123" s="548">
        <f t="shared" si="57"/>
        <v>0</v>
      </c>
      <c r="Z123" s="548">
        <f t="shared" si="58"/>
        <v>0</v>
      </c>
      <c r="AA123" s="548">
        <f t="shared" si="59"/>
        <v>0</v>
      </c>
      <c r="AB123" s="548">
        <f t="shared" si="60"/>
        <v>0</v>
      </c>
      <c r="AC123" s="548">
        <f t="shared" si="61"/>
        <v>0</v>
      </c>
      <c r="AD123" s="548">
        <f t="shared" si="62"/>
        <v>0</v>
      </c>
      <c r="AE123" s="548">
        <f t="shared" si="63"/>
        <v>0</v>
      </c>
      <c r="AF123" s="548">
        <f t="shared" si="64"/>
        <v>0</v>
      </c>
      <c r="AG123" s="548">
        <f t="shared" si="65"/>
        <v>0</v>
      </c>
      <c r="AH123" s="548">
        <f t="shared" si="66"/>
        <v>0</v>
      </c>
      <c r="AI123" s="548">
        <f t="shared" si="67"/>
        <v>0</v>
      </c>
      <c r="AJ123" s="548">
        <f t="shared" si="68"/>
        <v>0</v>
      </c>
      <c r="AK123" s="548">
        <f t="shared" si="69"/>
        <v>0</v>
      </c>
      <c r="AL123" s="548">
        <f t="shared" si="70"/>
        <v>0</v>
      </c>
      <c r="AM123" s="548">
        <f t="shared" si="71"/>
        <v>0</v>
      </c>
      <c r="AN123" s="450">
        <f t="shared" si="72"/>
        <v>0</v>
      </c>
      <c r="AO123" s="324">
        <f t="shared" si="73"/>
        <v>0</v>
      </c>
      <c r="AP123" s="324">
        <f t="shared" si="74"/>
        <v>0</v>
      </c>
      <c r="AQ123" s="324">
        <f t="shared" si="75"/>
        <v>0</v>
      </c>
      <c r="AR123" s="324">
        <f t="shared" si="76"/>
        <v>0</v>
      </c>
      <c r="AS123" s="324">
        <f t="shared" si="77"/>
        <v>0</v>
      </c>
      <c r="AT123" s="324">
        <f t="shared" si="78"/>
        <v>0</v>
      </c>
      <c r="AU123" s="324">
        <f t="shared" si="79"/>
        <v>0</v>
      </c>
      <c r="AV123" s="324">
        <f t="shared" si="80"/>
        <v>0</v>
      </c>
      <c r="AW123" s="324">
        <f t="shared" si="81"/>
        <v>0</v>
      </c>
      <c r="AX123" s="324">
        <f t="shared" si="82"/>
        <v>0</v>
      </c>
      <c r="AY123" s="324">
        <f t="shared" si="83"/>
        <v>0</v>
      </c>
      <c r="AZ123" s="324">
        <f t="shared" si="84"/>
        <v>0</v>
      </c>
      <c r="BA123" s="324">
        <f t="shared" si="85"/>
        <v>0</v>
      </c>
      <c r="BB123" s="324">
        <f t="shared" si="86"/>
        <v>0</v>
      </c>
      <c r="BC123" s="324">
        <f t="shared" si="87"/>
        <v>0</v>
      </c>
      <c r="BD123" s="324">
        <f t="shared" si="88"/>
        <v>0</v>
      </c>
      <c r="BE123" s="381">
        <f t="shared" si="89"/>
        <v>0</v>
      </c>
      <c r="BF123" s="381">
        <f t="shared" si="90"/>
        <v>0</v>
      </c>
      <c r="BG123" s="381">
        <f t="shared" si="91"/>
        <v>0</v>
      </c>
      <c r="BH123" s="381">
        <f t="shared" si="92"/>
        <v>0</v>
      </c>
      <c r="BI123" s="381">
        <f t="shared" si="93"/>
        <v>0</v>
      </c>
      <c r="BJ123" s="381">
        <f t="shared" si="94"/>
        <v>0</v>
      </c>
      <c r="BK123" s="381">
        <f t="shared" si="95"/>
        <v>0</v>
      </c>
      <c r="BL123" s="381">
        <f t="shared" si="96"/>
        <v>0</v>
      </c>
      <c r="BM123" s="381">
        <f t="shared" si="97"/>
        <v>0</v>
      </c>
      <c r="BN123" s="381">
        <f t="shared" si="98"/>
        <v>0</v>
      </c>
      <c r="BO123" s="381">
        <f t="shared" si="99"/>
        <v>0</v>
      </c>
      <c r="BP123" s="381">
        <f t="shared" si="100"/>
        <v>0</v>
      </c>
      <c r="BQ123" s="381">
        <f t="shared" si="101"/>
        <v>0</v>
      </c>
      <c r="BR123" s="381">
        <f t="shared" si="102"/>
        <v>0</v>
      </c>
      <c r="BS123" s="381">
        <f t="shared" si="103"/>
        <v>0</v>
      </c>
      <c r="BT123" s="381">
        <f t="shared" si="104"/>
        <v>0</v>
      </c>
      <c r="BU123" s="381">
        <f t="shared" si="105"/>
        <v>0</v>
      </c>
    </row>
    <row r="124" spans="1:74" ht="18.75">
      <c r="A124" s="217" t="str">
        <f>Compute1!A124</f>
        <v>18.3.c</v>
      </c>
      <c r="B124" s="217">
        <f>'2_Maturité'!B124</f>
        <v>0</v>
      </c>
      <c r="C124" s="217" t="str">
        <f>'2_Maturité'!G124</f>
        <v>CONF</v>
      </c>
      <c r="D124" s="207">
        <f>'2_Maturité'!H124</f>
        <v>0</v>
      </c>
      <c r="E124" s="207">
        <f>'2_Maturité'!I124</f>
        <v>0</v>
      </c>
      <c r="F124" s="218" t="str">
        <f>LEFT(E124,1)</f>
        <v>0</v>
      </c>
      <c r="G124" s="204">
        <v>0</v>
      </c>
      <c r="H124" s="204">
        <v>0</v>
      </c>
      <c r="I124" s="204">
        <v>0</v>
      </c>
      <c r="J124" s="204">
        <v>0</v>
      </c>
      <c r="K124" s="204">
        <v>0</v>
      </c>
      <c r="L124" s="204">
        <v>0</v>
      </c>
      <c r="M124" s="204">
        <v>0</v>
      </c>
      <c r="N124" s="204">
        <v>0</v>
      </c>
      <c r="O124" s="204">
        <v>0</v>
      </c>
      <c r="P124" s="204">
        <v>0</v>
      </c>
      <c r="Q124" s="204">
        <v>0</v>
      </c>
      <c r="R124" s="204">
        <v>0</v>
      </c>
      <c r="S124" s="204">
        <v>0</v>
      </c>
      <c r="T124" s="204">
        <v>0</v>
      </c>
      <c r="U124" s="204">
        <v>0</v>
      </c>
      <c r="V124" s="323">
        <v>0</v>
      </c>
      <c r="W124" s="327">
        <f t="shared" si="55"/>
        <v>0</v>
      </c>
      <c r="X124" s="548">
        <f t="shared" si="56"/>
        <v>0</v>
      </c>
      <c r="Y124" s="548">
        <f t="shared" si="57"/>
        <v>0</v>
      </c>
      <c r="Z124" s="548">
        <f t="shared" si="58"/>
        <v>0</v>
      </c>
      <c r="AA124" s="548">
        <f t="shared" si="59"/>
        <v>0</v>
      </c>
      <c r="AB124" s="548">
        <f t="shared" si="60"/>
        <v>0</v>
      </c>
      <c r="AC124" s="548">
        <f t="shared" si="61"/>
        <v>0</v>
      </c>
      <c r="AD124" s="548">
        <f t="shared" si="62"/>
        <v>0</v>
      </c>
      <c r="AE124" s="548">
        <f t="shared" si="63"/>
        <v>0</v>
      </c>
      <c r="AF124" s="548">
        <f t="shared" si="64"/>
        <v>0</v>
      </c>
      <c r="AG124" s="548">
        <f t="shared" si="65"/>
        <v>0</v>
      </c>
      <c r="AH124" s="548">
        <f t="shared" si="66"/>
        <v>0</v>
      </c>
      <c r="AI124" s="548">
        <f t="shared" si="67"/>
        <v>0</v>
      </c>
      <c r="AJ124" s="548">
        <f t="shared" si="68"/>
        <v>0</v>
      </c>
      <c r="AK124" s="548">
        <f t="shared" si="69"/>
        <v>0</v>
      </c>
      <c r="AL124" s="548">
        <f t="shared" si="70"/>
        <v>0</v>
      </c>
      <c r="AM124" s="548">
        <f t="shared" si="71"/>
        <v>0</v>
      </c>
      <c r="AN124" s="450">
        <f t="shared" si="72"/>
        <v>0</v>
      </c>
      <c r="AO124" s="324">
        <f t="shared" si="73"/>
        <v>0</v>
      </c>
      <c r="AP124" s="324">
        <f t="shared" si="74"/>
        <v>0</v>
      </c>
      <c r="AQ124" s="324">
        <f t="shared" si="75"/>
        <v>0</v>
      </c>
      <c r="AR124" s="324">
        <f t="shared" si="76"/>
        <v>0</v>
      </c>
      <c r="AS124" s="324">
        <f t="shared" si="77"/>
        <v>0</v>
      </c>
      <c r="AT124" s="324">
        <f t="shared" si="78"/>
        <v>0</v>
      </c>
      <c r="AU124" s="324">
        <f t="shared" si="79"/>
        <v>0</v>
      </c>
      <c r="AV124" s="324">
        <f t="shared" si="80"/>
        <v>0</v>
      </c>
      <c r="AW124" s="324">
        <f t="shared" si="81"/>
        <v>0</v>
      </c>
      <c r="AX124" s="324">
        <f t="shared" si="82"/>
        <v>0</v>
      </c>
      <c r="AY124" s="324">
        <f t="shared" si="83"/>
        <v>0</v>
      </c>
      <c r="AZ124" s="324">
        <f t="shared" si="84"/>
        <v>0</v>
      </c>
      <c r="BA124" s="324">
        <f t="shared" si="85"/>
        <v>0</v>
      </c>
      <c r="BB124" s="324">
        <f t="shared" si="86"/>
        <v>0</v>
      </c>
      <c r="BC124" s="324">
        <f t="shared" si="87"/>
        <v>0</v>
      </c>
      <c r="BD124" s="324">
        <f t="shared" si="88"/>
        <v>0</v>
      </c>
      <c r="BE124" s="381">
        <f t="shared" si="89"/>
        <v>0</v>
      </c>
      <c r="BF124" s="381">
        <f t="shared" si="90"/>
        <v>0</v>
      </c>
      <c r="BG124" s="381">
        <f t="shared" si="91"/>
        <v>0</v>
      </c>
      <c r="BH124" s="381">
        <f t="shared" si="92"/>
        <v>0</v>
      </c>
      <c r="BI124" s="381">
        <f t="shared" si="93"/>
        <v>0</v>
      </c>
      <c r="BJ124" s="381">
        <f t="shared" si="94"/>
        <v>0</v>
      </c>
      <c r="BK124" s="381">
        <f t="shared" si="95"/>
        <v>0</v>
      </c>
      <c r="BL124" s="381">
        <f t="shared" si="96"/>
        <v>0</v>
      </c>
      <c r="BM124" s="381">
        <f t="shared" si="97"/>
        <v>0</v>
      </c>
      <c r="BN124" s="381">
        <f t="shared" si="98"/>
        <v>0</v>
      </c>
      <c r="BO124" s="381">
        <f t="shared" si="99"/>
        <v>0</v>
      </c>
      <c r="BP124" s="381">
        <f t="shared" si="100"/>
        <v>0</v>
      </c>
      <c r="BQ124" s="381">
        <f t="shared" si="101"/>
        <v>0</v>
      </c>
      <c r="BR124" s="381">
        <f t="shared" si="102"/>
        <v>0</v>
      </c>
      <c r="BS124" s="381">
        <f t="shared" si="103"/>
        <v>0</v>
      </c>
      <c r="BT124" s="381">
        <f t="shared" si="104"/>
        <v>0</v>
      </c>
      <c r="BU124" s="381">
        <f t="shared" si="105"/>
        <v>0</v>
      </c>
    </row>
    <row r="125" spans="1:74" ht="18.75">
      <c r="A125" s="217"/>
    </row>
    <row r="133" spans="1:15">
      <c r="A133" s="1699" t="s">
        <v>1172</v>
      </c>
      <c r="B133" s="1699"/>
      <c r="C133" s="1699"/>
      <c r="D133" s="1699"/>
      <c r="E133" s="1699"/>
      <c r="F133" s="1699"/>
      <c r="G133" s="1699"/>
      <c r="H133" s="1699"/>
      <c r="I133" s="1699"/>
      <c r="J133" s="1699"/>
      <c r="K133" s="1699"/>
      <c r="L133" s="1699"/>
      <c r="M133" s="1699"/>
      <c r="N133" s="1699"/>
      <c r="O133" s="1699"/>
    </row>
    <row r="134" spans="1:15">
      <c r="A134" s="1699"/>
      <c r="B134" s="1699"/>
      <c r="C134" s="1699"/>
      <c r="D134" s="1699"/>
      <c r="E134" s="1699"/>
      <c r="F134" s="1699"/>
      <c r="G134" s="1699"/>
      <c r="H134" s="1699"/>
      <c r="I134" s="1699"/>
      <c r="J134" s="1699"/>
      <c r="K134" s="1699"/>
      <c r="L134" s="1699"/>
      <c r="M134" s="1699"/>
      <c r="N134" s="1699"/>
      <c r="O134" s="1699"/>
    </row>
    <row r="135" spans="1:15" ht="13.5" thickBot="1">
      <c r="A135" s="1689"/>
      <c r="B135" s="1689"/>
      <c r="C135" s="1689"/>
      <c r="D135" s="1689"/>
      <c r="E135" s="1689"/>
      <c r="F135" s="1689"/>
      <c r="G135" s="1689"/>
      <c r="H135" s="1689"/>
      <c r="I135" s="1689"/>
      <c r="J135" s="1689"/>
      <c r="K135" s="1689"/>
      <c r="L135" s="1689"/>
      <c r="M135" s="1689"/>
      <c r="N135" s="1689"/>
      <c r="O135" s="1689"/>
    </row>
    <row r="136" spans="1:15" ht="30.75" thickBot="1">
      <c r="A136" s="465" t="s">
        <v>1114</v>
      </c>
      <c r="B136" s="1705" t="s">
        <v>1119</v>
      </c>
      <c r="C136" s="1705"/>
      <c r="D136" s="1705"/>
      <c r="E136" s="1705"/>
      <c r="F136" s="1705"/>
      <c r="G136" s="1705"/>
      <c r="H136" s="1705"/>
      <c r="I136" s="1705"/>
      <c r="J136" s="1705"/>
      <c r="K136" s="1705"/>
      <c r="L136" s="1705"/>
      <c r="M136" s="1705"/>
      <c r="N136" s="1705"/>
      <c r="O136" s="469" t="s">
        <v>1128</v>
      </c>
    </row>
    <row r="137" spans="1:15" ht="15">
      <c r="A137" s="470" t="s">
        <v>1098</v>
      </c>
      <c r="B137" s="1706" t="s">
        <v>1138</v>
      </c>
      <c r="C137" s="1706"/>
      <c r="D137" s="1706"/>
      <c r="E137" s="1706"/>
      <c r="F137" s="1706"/>
      <c r="G137" s="1706"/>
      <c r="H137" s="1706"/>
      <c r="I137" s="1706"/>
      <c r="J137" s="1706"/>
      <c r="K137" s="1706"/>
      <c r="L137" s="1706"/>
      <c r="M137" s="1706"/>
      <c r="N137" s="1730"/>
      <c r="O137" s="772" t="s">
        <v>1817</v>
      </c>
    </row>
    <row r="138" spans="1:15" ht="15">
      <c r="A138" s="463" t="s">
        <v>1099</v>
      </c>
      <c r="B138" s="1704" t="s">
        <v>1146</v>
      </c>
      <c r="C138" s="1704"/>
      <c r="D138" s="1704"/>
      <c r="E138" s="1704"/>
      <c r="F138" s="1704"/>
      <c r="G138" s="1704"/>
      <c r="H138" s="1704"/>
      <c r="I138" s="1704"/>
      <c r="J138" s="1704"/>
      <c r="K138" s="1704"/>
      <c r="L138" s="1704"/>
      <c r="M138" s="1704"/>
      <c r="N138" s="1729"/>
      <c r="O138" s="773" t="s">
        <v>1818</v>
      </c>
    </row>
    <row r="139" spans="1:15" ht="15">
      <c r="A139" s="463" t="s">
        <v>1101</v>
      </c>
      <c r="B139" s="1704" t="s">
        <v>1147</v>
      </c>
      <c r="C139" s="1704"/>
      <c r="D139" s="1704"/>
      <c r="E139" s="1704"/>
      <c r="F139" s="1704"/>
      <c r="G139" s="1704"/>
      <c r="H139" s="1704"/>
      <c r="I139" s="1704"/>
      <c r="J139" s="1704"/>
      <c r="K139" s="1704"/>
      <c r="L139" s="1704"/>
      <c r="M139" s="1704"/>
      <c r="N139" s="1729"/>
      <c r="O139" s="773" t="s">
        <v>1828</v>
      </c>
    </row>
    <row r="140" spans="1:15" ht="15">
      <c r="A140" s="463" t="s">
        <v>1103</v>
      </c>
      <c r="B140" s="1704" t="s">
        <v>1149</v>
      </c>
      <c r="C140" s="1704"/>
      <c r="D140" s="1704"/>
      <c r="E140" s="1704"/>
      <c r="F140" s="1704"/>
      <c r="G140" s="1704"/>
      <c r="H140" s="1704"/>
      <c r="I140" s="1704"/>
      <c r="J140" s="1704"/>
      <c r="K140" s="1704"/>
      <c r="L140" s="1704"/>
      <c r="M140" s="1704"/>
      <c r="N140" s="1729"/>
      <c r="O140" s="773" t="s">
        <v>1829</v>
      </c>
    </row>
    <row r="141" spans="1:15" ht="15">
      <c r="A141" s="463" t="s">
        <v>1107</v>
      </c>
      <c r="B141" s="1704" t="s">
        <v>1150</v>
      </c>
      <c r="C141" s="1704"/>
      <c r="D141" s="1704"/>
      <c r="E141" s="1704"/>
      <c r="F141" s="1704"/>
      <c r="G141" s="1704"/>
      <c r="H141" s="1704"/>
      <c r="I141" s="1704"/>
      <c r="J141" s="1704"/>
      <c r="K141" s="1704"/>
      <c r="L141" s="1704"/>
      <c r="M141" s="1704"/>
      <c r="N141" s="1729"/>
      <c r="O141" s="773" t="s">
        <v>1830</v>
      </c>
    </row>
    <row r="142" spans="1:15" ht="15">
      <c r="A142" s="153" t="s">
        <v>1109</v>
      </c>
      <c r="B142" s="481" t="s">
        <v>1151</v>
      </c>
      <c r="C142" s="482"/>
      <c r="D142" s="482"/>
      <c r="E142" s="482"/>
      <c r="F142" s="482"/>
      <c r="G142" s="482"/>
      <c r="H142" s="482"/>
      <c r="I142" s="482"/>
      <c r="J142" s="478"/>
      <c r="K142" s="478"/>
      <c r="L142" s="478"/>
      <c r="M142" s="478"/>
      <c r="N142" s="480"/>
      <c r="O142" s="773" t="s">
        <v>1831</v>
      </c>
    </row>
    <row r="143" spans="1:15" ht="15.75" thickBot="1">
      <c r="A143" s="483" t="s">
        <v>1112</v>
      </c>
      <c r="B143" s="479" t="s">
        <v>1152</v>
      </c>
      <c r="C143" s="472"/>
      <c r="D143" s="472"/>
      <c r="E143" s="472"/>
      <c r="F143" s="472"/>
      <c r="G143" s="472"/>
      <c r="H143" s="472"/>
      <c r="I143" s="472"/>
      <c r="J143" s="472"/>
      <c r="K143" s="472"/>
      <c r="L143" s="472"/>
      <c r="M143" s="472"/>
      <c r="N143" s="473"/>
      <c r="O143" s="473"/>
    </row>
    <row r="151" spans="2:2">
      <c r="B151" s="2"/>
    </row>
  </sheetData>
  <autoFilter ref="A4:F124"/>
  <customSheetViews>
    <customSheetView guid="{0E0D9003-12DF-4E33-969D-E7E93BBD195D}" scale="85" showPageBreaks="1" filter="1" showAutoFilter="1">
      <selection activeCell="BI21" sqref="BI21"/>
      <pageMargins left="0.7" right="0.7" top="0.75" bottom="0.75" header="0.3" footer="0.3"/>
      <pageSetup paperSize="9" orientation="portrait"/>
      <autoFilter ref="A4:F104">
        <filterColumn colId="2">
          <filters>
            <filter val="SPHY"/>
          </filters>
        </filterColumn>
        <filterColumn colId="3">
          <filters>
            <filter val="1"/>
          </filters>
        </filterColumn>
      </autoFilter>
    </customSheetView>
  </customSheetViews>
  <mergeCells count="7">
    <mergeCell ref="A133:O135"/>
    <mergeCell ref="B141:N141"/>
    <mergeCell ref="B136:N136"/>
    <mergeCell ref="B137:N137"/>
    <mergeCell ref="B138:N138"/>
    <mergeCell ref="B139:N139"/>
    <mergeCell ref="B140:N140"/>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filterMode="1"/>
  <dimension ref="A2:DV157"/>
  <sheetViews>
    <sheetView topLeftCell="AM1" zoomScale="80" zoomScaleNormal="80" zoomScalePageLayoutView="80" workbookViewId="0">
      <selection activeCell="DE6" sqref="DE6"/>
    </sheetView>
  </sheetViews>
  <sheetFormatPr baseColWidth="10" defaultRowHeight="12.75"/>
  <cols>
    <col min="1" max="1" width="15.42578125" customWidth="1"/>
    <col min="2" max="2" width="56.28515625" customWidth="1"/>
    <col min="3" max="4" width="13.85546875" customWidth="1"/>
    <col min="5" max="5" width="11.42578125" customWidth="1"/>
    <col min="6" max="6" width="13.42578125" customWidth="1"/>
    <col min="7" max="7" width="6.140625" customWidth="1"/>
    <col min="8" max="14" width="11.42578125" customWidth="1"/>
    <col min="15" max="15" width="12.7109375" customWidth="1"/>
    <col min="16" max="23" width="11.42578125" customWidth="1"/>
    <col min="24" max="41" width="5.7109375" customWidth="1"/>
    <col min="42" max="50" width="11.42578125" customWidth="1"/>
    <col min="51" max="51" width="13.7109375" customWidth="1"/>
    <col min="52" max="52" width="14.28515625" customWidth="1"/>
    <col min="53" max="53" width="11.42578125" customWidth="1"/>
    <col min="54" max="54" width="13.85546875" customWidth="1"/>
    <col min="55" max="56" width="12.28515625" customWidth="1"/>
    <col min="57" max="75" width="11.28515625" customWidth="1"/>
    <col min="76" max="78" width="13" customWidth="1"/>
    <col min="79" max="79" width="12.7109375" customWidth="1"/>
    <col min="80" max="80" width="13" customWidth="1"/>
    <col min="81" max="81" width="12.42578125" customWidth="1"/>
    <col min="82" max="82" width="14.140625" customWidth="1"/>
    <col min="83" max="83" width="10.85546875" customWidth="1"/>
    <col min="84" max="89" width="11.42578125" customWidth="1"/>
    <col min="90" max="90" width="12.28515625" customWidth="1"/>
    <col min="91" max="109" width="11.42578125" customWidth="1"/>
  </cols>
  <sheetData>
    <row r="2" spans="1:126" ht="13.5" thickBot="1">
      <c r="A2" s="2" t="s">
        <v>1094</v>
      </c>
      <c r="B2" s="2"/>
      <c r="C2" s="2"/>
      <c r="D2" s="2"/>
      <c r="H2" s="2" t="s">
        <v>1268</v>
      </c>
      <c r="X2" s="2" t="s">
        <v>1269</v>
      </c>
      <c r="AP2" s="2" t="s">
        <v>1271</v>
      </c>
      <c r="BG2" s="2" t="s">
        <v>2229</v>
      </c>
      <c r="CO2" s="2" t="s">
        <v>1607</v>
      </c>
      <c r="DG2" s="153"/>
      <c r="DH2" s="149"/>
      <c r="DI2" s="149"/>
      <c r="DJ2" s="149"/>
      <c r="DK2" s="149"/>
      <c r="DL2" s="149"/>
      <c r="DM2" s="149"/>
      <c r="DN2" s="149"/>
      <c r="DO2" s="149"/>
      <c r="DP2" s="149"/>
      <c r="DQ2" s="149"/>
      <c r="DR2" s="149"/>
      <c r="DS2" s="149"/>
      <c r="DT2" s="149"/>
      <c r="DU2" s="149"/>
      <c r="DV2" s="149"/>
    </row>
    <row r="3" spans="1:126" ht="185.25">
      <c r="A3" s="2" t="s">
        <v>455</v>
      </c>
      <c r="B3" s="2"/>
      <c r="C3" s="2"/>
      <c r="D3" s="2"/>
      <c r="H3" s="304" t="s">
        <v>322</v>
      </c>
      <c r="I3" s="304" t="s">
        <v>325</v>
      </c>
      <c r="J3" s="304" t="s">
        <v>422</v>
      </c>
      <c r="K3" s="304" t="s">
        <v>328</v>
      </c>
      <c r="L3" s="304" t="s">
        <v>331</v>
      </c>
      <c r="M3" s="304" t="s">
        <v>333</v>
      </c>
      <c r="N3" s="304" t="s">
        <v>336</v>
      </c>
      <c r="O3" s="304" t="s">
        <v>338</v>
      </c>
      <c r="P3" s="304" t="s">
        <v>340</v>
      </c>
      <c r="Q3" s="304" t="s">
        <v>342</v>
      </c>
      <c r="R3" s="304" t="s">
        <v>423</v>
      </c>
      <c r="S3" s="304" t="s">
        <v>345</v>
      </c>
      <c r="T3" s="304" t="s">
        <v>347</v>
      </c>
      <c r="U3" s="304" t="s">
        <v>349</v>
      </c>
      <c r="V3" s="304" t="s">
        <v>351</v>
      </c>
      <c r="W3" s="326" t="s">
        <v>722</v>
      </c>
      <c r="X3" s="326" t="s">
        <v>609</v>
      </c>
      <c r="Y3" s="304" t="s">
        <v>322</v>
      </c>
      <c r="Z3" s="304" t="s">
        <v>325</v>
      </c>
      <c r="AA3" s="304" t="s">
        <v>422</v>
      </c>
      <c r="AB3" s="304" t="s">
        <v>328</v>
      </c>
      <c r="AC3" s="304" t="s">
        <v>331</v>
      </c>
      <c r="AD3" s="304" t="s">
        <v>333</v>
      </c>
      <c r="AE3" s="304" t="s">
        <v>336</v>
      </c>
      <c r="AF3" s="304" t="s">
        <v>338</v>
      </c>
      <c r="AG3" s="304" t="s">
        <v>340</v>
      </c>
      <c r="AH3" s="304" t="s">
        <v>342</v>
      </c>
      <c r="AI3" s="304" t="s">
        <v>423</v>
      </c>
      <c r="AJ3" s="304" t="s">
        <v>345</v>
      </c>
      <c r="AK3" s="304" t="s">
        <v>347</v>
      </c>
      <c r="AL3" s="304" t="s">
        <v>349</v>
      </c>
      <c r="AM3" s="304" t="s">
        <v>351</v>
      </c>
      <c r="AN3" s="326" t="s">
        <v>722</v>
      </c>
      <c r="AO3" s="321" t="s">
        <v>609</v>
      </c>
      <c r="AP3" s="643" t="s">
        <v>322</v>
      </c>
      <c r="AQ3" s="644" t="s">
        <v>325</v>
      </c>
      <c r="AR3" s="644" t="s">
        <v>422</v>
      </c>
      <c r="AS3" s="644" t="s">
        <v>328</v>
      </c>
      <c r="AT3" s="644" t="s">
        <v>331</v>
      </c>
      <c r="AU3" s="644" t="s">
        <v>333</v>
      </c>
      <c r="AV3" s="644" t="s">
        <v>336</v>
      </c>
      <c r="AW3" s="644" t="s">
        <v>338</v>
      </c>
      <c r="AX3" s="644" t="s">
        <v>340</v>
      </c>
      <c r="AY3" s="644" t="s">
        <v>342</v>
      </c>
      <c r="AZ3" s="644" t="s">
        <v>423</v>
      </c>
      <c r="BA3" s="644" t="s">
        <v>345</v>
      </c>
      <c r="BB3" s="644" t="s">
        <v>347</v>
      </c>
      <c r="BC3" s="644" t="s">
        <v>349</v>
      </c>
      <c r="BD3" s="644" t="s">
        <v>351</v>
      </c>
      <c r="BE3" s="644" t="s">
        <v>721</v>
      </c>
      <c r="BF3" s="645" t="s">
        <v>1153</v>
      </c>
      <c r="BG3" s="643" t="s">
        <v>322</v>
      </c>
      <c r="BH3" s="644" t="s">
        <v>325</v>
      </c>
      <c r="BI3" s="644" t="s">
        <v>422</v>
      </c>
      <c r="BJ3" s="644" t="s">
        <v>328</v>
      </c>
      <c r="BK3" s="644" t="s">
        <v>331</v>
      </c>
      <c r="BL3" s="644" t="s">
        <v>333</v>
      </c>
      <c r="BM3" s="644" t="s">
        <v>336</v>
      </c>
      <c r="BN3" s="644" t="s">
        <v>338</v>
      </c>
      <c r="BO3" s="644" t="s">
        <v>340</v>
      </c>
      <c r="BP3" s="644" t="s">
        <v>342</v>
      </c>
      <c r="BQ3" s="644" t="s">
        <v>423</v>
      </c>
      <c r="BR3" s="644" t="s">
        <v>345</v>
      </c>
      <c r="BS3" s="644" t="s">
        <v>347</v>
      </c>
      <c r="BT3" s="644" t="s">
        <v>349</v>
      </c>
      <c r="BU3" s="644" t="s">
        <v>351</v>
      </c>
      <c r="BV3" s="644" t="s">
        <v>721</v>
      </c>
      <c r="BW3" s="645" t="s">
        <v>1153</v>
      </c>
      <c r="BX3" s="640" t="s">
        <v>322</v>
      </c>
      <c r="BY3" s="304" t="s">
        <v>325</v>
      </c>
      <c r="BZ3" s="304" t="s">
        <v>422</v>
      </c>
      <c r="CA3" s="304" t="s">
        <v>328</v>
      </c>
      <c r="CB3" s="304" t="s">
        <v>331</v>
      </c>
      <c r="CC3" s="304" t="s">
        <v>333</v>
      </c>
      <c r="CD3" s="304" t="s">
        <v>336</v>
      </c>
      <c r="CE3" s="304" t="s">
        <v>338</v>
      </c>
      <c r="CF3" s="304" t="s">
        <v>340</v>
      </c>
      <c r="CG3" s="304" t="s">
        <v>342</v>
      </c>
      <c r="CH3" s="304" t="s">
        <v>423</v>
      </c>
      <c r="CI3" s="304" t="s">
        <v>345</v>
      </c>
      <c r="CJ3" s="304" t="s">
        <v>347</v>
      </c>
      <c r="CK3" s="304" t="s">
        <v>349</v>
      </c>
      <c r="CL3" s="304" t="s">
        <v>351</v>
      </c>
      <c r="CM3" s="326" t="s">
        <v>721</v>
      </c>
      <c r="CN3" s="322" t="s">
        <v>647</v>
      </c>
      <c r="CO3" s="304" t="s">
        <v>322</v>
      </c>
      <c r="CP3" s="304" t="s">
        <v>325</v>
      </c>
      <c r="CQ3" s="304" t="s">
        <v>422</v>
      </c>
      <c r="CR3" s="304" t="s">
        <v>328</v>
      </c>
      <c r="CS3" s="304" t="s">
        <v>331</v>
      </c>
      <c r="CT3" s="304" t="s">
        <v>333</v>
      </c>
      <c r="CU3" s="304" t="s">
        <v>336</v>
      </c>
      <c r="CV3" s="304" t="s">
        <v>338</v>
      </c>
      <c r="CW3" s="304" t="s">
        <v>340</v>
      </c>
      <c r="CX3" s="304" t="s">
        <v>342</v>
      </c>
      <c r="CY3" s="304" t="s">
        <v>423</v>
      </c>
      <c r="CZ3" s="304" t="s">
        <v>345</v>
      </c>
      <c r="DA3" s="304" t="s">
        <v>347</v>
      </c>
      <c r="DB3" s="304" t="s">
        <v>349</v>
      </c>
      <c r="DC3" s="321" t="s">
        <v>351</v>
      </c>
      <c r="DD3" s="322" t="s">
        <v>720</v>
      </c>
      <c r="DE3" s="322" t="s">
        <v>647</v>
      </c>
      <c r="DG3" s="901"/>
      <c r="DH3" s="901"/>
      <c r="DI3" s="901"/>
      <c r="DJ3" s="901"/>
      <c r="DK3" s="901"/>
      <c r="DL3" s="901"/>
      <c r="DM3" s="901"/>
      <c r="DN3" s="901"/>
      <c r="DO3" s="901"/>
      <c r="DP3" s="901"/>
      <c r="DQ3" s="901"/>
      <c r="DR3" s="901"/>
      <c r="DS3" s="901"/>
      <c r="DT3" s="901"/>
      <c r="DU3" s="901"/>
      <c r="DV3" s="901"/>
    </row>
    <row r="4" spans="1:126" ht="15">
      <c r="A4" s="207" t="s">
        <v>560</v>
      </c>
      <c r="B4" s="207"/>
      <c r="C4" s="207"/>
      <c r="D4" s="207" t="s">
        <v>458</v>
      </c>
      <c r="E4" s="207" t="s">
        <v>459</v>
      </c>
      <c r="F4" s="207" t="s">
        <v>561</v>
      </c>
      <c r="G4" s="435" t="s">
        <v>301</v>
      </c>
      <c r="H4" s="167" t="s">
        <v>321</v>
      </c>
      <c r="I4" s="167" t="s">
        <v>324</v>
      </c>
      <c r="J4" s="167" t="s">
        <v>326</v>
      </c>
      <c r="K4" s="167" t="s">
        <v>327</v>
      </c>
      <c r="L4" s="167" t="s">
        <v>330</v>
      </c>
      <c r="M4" s="167" t="s">
        <v>332</v>
      </c>
      <c r="N4" s="167" t="s">
        <v>335</v>
      </c>
      <c r="O4" s="167" t="s">
        <v>337</v>
      </c>
      <c r="P4" s="167" t="s">
        <v>339</v>
      </c>
      <c r="Q4" s="167" t="s">
        <v>341</v>
      </c>
      <c r="R4" s="167" t="s">
        <v>343</v>
      </c>
      <c r="S4" s="167" t="s">
        <v>344</v>
      </c>
      <c r="T4" s="167" t="s">
        <v>346</v>
      </c>
      <c r="U4" s="317" t="s">
        <v>348</v>
      </c>
      <c r="V4" s="320" t="s">
        <v>350</v>
      </c>
      <c r="W4" s="320" t="s">
        <v>716</v>
      </c>
      <c r="X4" s="320"/>
      <c r="Y4" s="167" t="s">
        <v>321</v>
      </c>
      <c r="Z4" s="167" t="s">
        <v>324</v>
      </c>
      <c r="AA4" s="167" t="s">
        <v>326</v>
      </c>
      <c r="AB4" s="167" t="s">
        <v>327</v>
      </c>
      <c r="AC4" s="167" t="s">
        <v>330</v>
      </c>
      <c r="AD4" s="167" t="s">
        <v>332</v>
      </c>
      <c r="AE4" s="167" t="s">
        <v>335</v>
      </c>
      <c r="AF4" s="167" t="s">
        <v>337</v>
      </c>
      <c r="AG4" s="167" t="s">
        <v>339</v>
      </c>
      <c r="AH4" s="167" t="s">
        <v>341</v>
      </c>
      <c r="AI4" s="167" t="s">
        <v>343</v>
      </c>
      <c r="AJ4" s="167" t="s">
        <v>344</v>
      </c>
      <c r="AK4" s="167" t="s">
        <v>346</v>
      </c>
      <c r="AL4" s="317" t="s">
        <v>348</v>
      </c>
      <c r="AM4" s="320" t="s">
        <v>350</v>
      </c>
      <c r="AN4" s="320" t="s">
        <v>716</v>
      </c>
      <c r="AO4" s="638"/>
      <c r="AP4" s="659" t="s">
        <v>321</v>
      </c>
      <c r="AQ4" s="659" t="s">
        <v>324</v>
      </c>
      <c r="AR4" s="659" t="s">
        <v>326</v>
      </c>
      <c r="AS4" s="659" t="s">
        <v>327</v>
      </c>
      <c r="AT4" s="659" t="s">
        <v>330</v>
      </c>
      <c r="AU4" s="659" t="s">
        <v>332</v>
      </c>
      <c r="AV4" s="659" t="s">
        <v>335</v>
      </c>
      <c r="AW4" s="659" t="s">
        <v>337</v>
      </c>
      <c r="AX4" s="659" t="s">
        <v>339</v>
      </c>
      <c r="AY4" s="659" t="s">
        <v>341</v>
      </c>
      <c r="AZ4" s="659" t="s">
        <v>343</v>
      </c>
      <c r="BA4" s="659" t="s">
        <v>344</v>
      </c>
      <c r="BB4" s="659" t="s">
        <v>346</v>
      </c>
      <c r="BC4" s="660" t="s">
        <v>348</v>
      </c>
      <c r="BD4" s="661" t="s">
        <v>350</v>
      </c>
      <c r="BE4" s="661" t="s">
        <v>716</v>
      </c>
      <c r="BF4" s="658"/>
      <c r="BG4" s="659" t="s">
        <v>321</v>
      </c>
      <c r="BH4" s="659" t="s">
        <v>324</v>
      </c>
      <c r="BI4" s="659" t="s">
        <v>326</v>
      </c>
      <c r="BJ4" s="659" t="s">
        <v>327</v>
      </c>
      <c r="BK4" s="659" t="s">
        <v>330</v>
      </c>
      <c r="BL4" s="659" t="s">
        <v>332</v>
      </c>
      <c r="BM4" s="659" t="s">
        <v>335</v>
      </c>
      <c r="BN4" s="659" t="s">
        <v>337</v>
      </c>
      <c r="BO4" s="659" t="s">
        <v>339</v>
      </c>
      <c r="BP4" s="659" t="s">
        <v>341</v>
      </c>
      <c r="BQ4" s="659" t="s">
        <v>343</v>
      </c>
      <c r="BR4" s="659" t="s">
        <v>344</v>
      </c>
      <c r="BS4" s="659" t="s">
        <v>346</v>
      </c>
      <c r="BT4" s="660" t="s">
        <v>348</v>
      </c>
      <c r="BU4" s="661" t="s">
        <v>350</v>
      </c>
      <c r="BV4" s="661" t="s">
        <v>716</v>
      </c>
      <c r="BW4" s="658"/>
      <c r="BX4" s="641" t="s">
        <v>321</v>
      </c>
      <c r="BY4" s="167" t="s">
        <v>324</v>
      </c>
      <c r="BZ4" s="167" t="s">
        <v>326</v>
      </c>
      <c r="CA4" s="167" t="s">
        <v>327</v>
      </c>
      <c r="CB4" s="167" t="s">
        <v>330</v>
      </c>
      <c r="CC4" s="167" t="s">
        <v>332</v>
      </c>
      <c r="CD4" s="167" t="s">
        <v>335</v>
      </c>
      <c r="CE4" s="167" t="s">
        <v>337</v>
      </c>
      <c r="CF4" s="167" t="s">
        <v>339</v>
      </c>
      <c r="CG4" s="167" t="s">
        <v>341</v>
      </c>
      <c r="CH4" s="167" t="s">
        <v>343</v>
      </c>
      <c r="CI4" s="167" t="s">
        <v>344</v>
      </c>
      <c r="CJ4" s="167" t="s">
        <v>346</v>
      </c>
      <c r="CK4" s="317" t="s">
        <v>348</v>
      </c>
      <c r="CL4" s="320" t="s">
        <v>350</v>
      </c>
      <c r="CM4" s="320" t="s">
        <v>716</v>
      </c>
      <c r="CN4" s="322" t="s">
        <v>64</v>
      </c>
      <c r="CO4" s="433">
        <f>CO125</f>
        <v>0.67096774193548392</v>
      </c>
      <c r="CP4" s="433">
        <f t="shared" ref="CP4:DD4" si="0">CP125</f>
        <v>0.71282051282051295</v>
      </c>
      <c r="CQ4" s="433">
        <f t="shared" si="0"/>
        <v>0.75636363636363635</v>
      </c>
      <c r="CR4" s="433">
        <f t="shared" si="0"/>
        <v>0.92500000000000004</v>
      </c>
      <c r="CS4" s="433">
        <f t="shared" si="0"/>
        <v>0.76086956521739146</v>
      </c>
      <c r="CT4" s="433">
        <f t="shared" si="0"/>
        <v>0.73488372093023246</v>
      </c>
      <c r="CU4" s="433">
        <f t="shared" si="0"/>
        <v>0.69047619047619047</v>
      </c>
      <c r="CV4" s="433">
        <f t="shared" si="0"/>
        <v>0.58823529411764697</v>
      </c>
      <c r="CW4" s="433">
        <f t="shared" si="0"/>
        <v>0.61052631578947369</v>
      </c>
      <c r="CX4" s="433">
        <f t="shared" si="0"/>
        <v>0.72363636363636363</v>
      </c>
      <c r="CY4" s="433">
        <f t="shared" si="0"/>
        <v>0.73913043478260887</v>
      </c>
      <c r="CZ4" s="433">
        <f t="shared" si="0"/>
        <v>0.73461538461538467</v>
      </c>
      <c r="DA4" s="433">
        <f t="shared" si="0"/>
        <v>0.73684210526315796</v>
      </c>
      <c r="DB4" s="433">
        <f t="shared" si="0"/>
        <v>0.7407407407407407</v>
      </c>
      <c r="DC4" s="433">
        <f t="shared" si="0"/>
        <v>0.78518518518518521</v>
      </c>
      <c r="DD4" s="433">
        <f t="shared" si="0"/>
        <v>0.86315789473684212</v>
      </c>
      <c r="DE4" s="322" t="s">
        <v>64</v>
      </c>
      <c r="DF4" s="2" t="s">
        <v>301</v>
      </c>
      <c r="DG4" s="902"/>
      <c r="DH4" s="902"/>
      <c r="DI4" s="902"/>
      <c r="DJ4" s="902"/>
      <c r="DK4" s="902"/>
      <c r="DL4" s="902"/>
      <c r="DM4" s="902"/>
      <c r="DN4" s="902"/>
      <c r="DO4" s="902"/>
      <c r="DP4" s="903"/>
      <c r="DQ4" s="902"/>
      <c r="DR4" s="902"/>
      <c r="DS4" s="902"/>
      <c r="DT4" s="902"/>
      <c r="DU4" s="902"/>
      <c r="DV4" s="902"/>
    </row>
    <row r="5" spans="1:126" ht="17.25" hidden="1" customHeight="1">
      <c r="A5" s="217">
        <f>'2_Maturité'!A5</f>
        <v>5</v>
      </c>
      <c r="B5" s="217" t="str">
        <f>'2_Maturité'!B5</f>
        <v>POLITIQUE DE LA SECURITE DE L'INFORMATION</v>
      </c>
      <c r="C5" s="217">
        <f>'2_Maturité'!G5</f>
        <v>0</v>
      </c>
      <c r="D5" s="207">
        <f>'2_Maturité'!H5</f>
        <v>0</v>
      </c>
      <c r="E5" s="207">
        <f>'2_Maturité'!I5</f>
        <v>0</v>
      </c>
      <c r="F5" s="218" t="str">
        <f>LEFT(E5,1)</f>
        <v>0</v>
      </c>
      <c r="G5" s="664">
        <v>0</v>
      </c>
      <c r="H5" s="204">
        <f>Compute4!G5</f>
        <v>0</v>
      </c>
      <c r="I5" s="204">
        <f>Compute4!H5</f>
        <v>0</v>
      </c>
      <c r="J5" s="204">
        <f>Compute4!I5</f>
        <v>0</v>
      </c>
      <c r="K5" s="204">
        <f>Compute4!J5</f>
        <v>0</v>
      </c>
      <c r="L5" s="204">
        <f>Compute4!K5</f>
        <v>0</v>
      </c>
      <c r="M5" s="204">
        <f>Compute4!L5</f>
        <v>0</v>
      </c>
      <c r="N5" s="204">
        <f>Compute4!M5</f>
        <v>0</v>
      </c>
      <c r="O5" s="204">
        <f>Compute4!N5</f>
        <v>0</v>
      </c>
      <c r="P5" s="204">
        <f>Compute4!O5</f>
        <v>0</v>
      </c>
      <c r="Q5" s="204">
        <f>Compute4!P5</f>
        <v>0</v>
      </c>
      <c r="R5" s="204">
        <f>Compute4!Q5</f>
        <v>0</v>
      </c>
      <c r="S5" s="204">
        <f>Compute4!R5</f>
        <v>0</v>
      </c>
      <c r="T5" s="204">
        <f>Compute4!S5</f>
        <v>0</v>
      </c>
      <c r="U5" s="204">
        <f>Compute4!T5</f>
        <v>0</v>
      </c>
      <c r="V5" s="204">
        <f>Compute4!U5</f>
        <v>0</v>
      </c>
      <c r="W5" s="204">
        <f>Compute4!V5</f>
        <v>0</v>
      </c>
      <c r="X5" s="327">
        <f>SUBTOTAL(9,H5:W5)</f>
        <v>0</v>
      </c>
      <c r="Y5" s="548">
        <f>H5*$D5</f>
        <v>0</v>
      </c>
      <c r="Z5" s="548">
        <f t="shared" ref="Z5:AN5" si="1">I5*$D5</f>
        <v>0</v>
      </c>
      <c r="AA5" s="548">
        <f t="shared" si="1"/>
        <v>0</v>
      </c>
      <c r="AB5" s="548">
        <f t="shared" si="1"/>
        <v>0</v>
      </c>
      <c r="AC5" s="548">
        <f t="shared" si="1"/>
        <v>0</v>
      </c>
      <c r="AD5" s="548">
        <f t="shared" si="1"/>
        <v>0</v>
      </c>
      <c r="AE5" s="548">
        <f t="shared" si="1"/>
        <v>0</v>
      </c>
      <c r="AF5" s="548">
        <f t="shared" si="1"/>
        <v>0</v>
      </c>
      <c r="AG5" s="548">
        <f t="shared" si="1"/>
        <v>0</v>
      </c>
      <c r="AH5" s="548">
        <f t="shared" si="1"/>
        <v>0</v>
      </c>
      <c r="AI5" s="548">
        <f t="shared" si="1"/>
        <v>0</v>
      </c>
      <c r="AJ5" s="548">
        <f t="shared" si="1"/>
        <v>0</v>
      </c>
      <c r="AK5" s="548">
        <f t="shared" si="1"/>
        <v>0</v>
      </c>
      <c r="AL5" s="548">
        <f t="shared" si="1"/>
        <v>0</v>
      </c>
      <c r="AM5" s="548">
        <f t="shared" si="1"/>
        <v>0</v>
      </c>
      <c r="AN5" s="548">
        <f t="shared" si="1"/>
        <v>0</v>
      </c>
      <c r="AO5" s="639">
        <f>SUBTOTAL(9,Y5:AN5)</f>
        <v>0</v>
      </c>
      <c r="AP5" s="662">
        <v>0</v>
      </c>
      <c r="AQ5" s="662">
        <v>0</v>
      </c>
      <c r="AR5" s="662">
        <v>0</v>
      </c>
      <c r="AS5" s="662">
        <v>0</v>
      </c>
      <c r="AT5" s="662">
        <v>0</v>
      </c>
      <c r="AU5" s="662">
        <v>0</v>
      </c>
      <c r="AV5" s="662">
        <v>0</v>
      </c>
      <c r="AW5" s="662">
        <v>0</v>
      </c>
      <c r="AX5" s="662">
        <v>0</v>
      </c>
      <c r="AY5" s="662">
        <v>0</v>
      </c>
      <c r="AZ5" s="662">
        <v>0</v>
      </c>
      <c r="BA5" s="662">
        <v>0</v>
      </c>
      <c r="BB5" s="662">
        <v>0</v>
      </c>
      <c r="BC5" s="662">
        <v>0</v>
      </c>
      <c r="BD5" s="662">
        <v>0</v>
      </c>
      <c r="BE5" s="662">
        <v>0</v>
      </c>
      <c r="BF5" s="662">
        <f>COUNTIF(AP5:BE5,0)</f>
        <v>16</v>
      </c>
      <c r="BG5" s="1000">
        <f>$D5*AP5</f>
        <v>0</v>
      </c>
      <c r="BH5" s="1000">
        <f t="shared" ref="BH5:BV5" si="2">$D5*AQ5</f>
        <v>0</v>
      </c>
      <c r="BI5" s="1000">
        <f t="shared" si="2"/>
        <v>0</v>
      </c>
      <c r="BJ5" s="1000">
        <f t="shared" si="2"/>
        <v>0</v>
      </c>
      <c r="BK5" s="1000">
        <f t="shared" si="2"/>
        <v>0</v>
      </c>
      <c r="BL5" s="1000">
        <f t="shared" si="2"/>
        <v>0</v>
      </c>
      <c r="BM5" s="1000">
        <f t="shared" si="2"/>
        <v>0</v>
      </c>
      <c r="BN5" s="1000">
        <f t="shared" si="2"/>
        <v>0</v>
      </c>
      <c r="BO5" s="1000">
        <f t="shared" si="2"/>
        <v>0</v>
      </c>
      <c r="BP5" s="1000">
        <f t="shared" si="2"/>
        <v>0</v>
      </c>
      <c r="BQ5" s="1000">
        <f t="shared" si="2"/>
        <v>0</v>
      </c>
      <c r="BR5" s="1000">
        <f t="shared" si="2"/>
        <v>0</v>
      </c>
      <c r="BS5" s="1000">
        <f t="shared" si="2"/>
        <v>0</v>
      </c>
      <c r="BT5" s="1000">
        <f t="shared" si="2"/>
        <v>0</v>
      </c>
      <c r="BU5" s="1000">
        <f t="shared" si="2"/>
        <v>0</v>
      </c>
      <c r="BV5" s="1000">
        <f t="shared" si="2"/>
        <v>0</v>
      </c>
      <c r="BW5" s="1000"/>
      <c r="BX5" s="642">
        <f t="shared" ref="BX5:CM5" si="3">(Y5*AP5*$F5)</f>
        <v>0</v>
      </c>
      <c r="BY5" s="642">
        <f t="shared" si="3"/>
        <v>0</v>
      </c>
      <c r="BZ5" s="642">
        <f t="shared" si="3"/>
        <v>0</v>
      </c>
      <c r="CA5" s="642">
        <f t="shared" si="3"/>
        <v>0</v>
      </c>
      <c r="CB5" s="642">
        <f t="shared" si="3"/>
        <v>0</v>
      </c>
      <c r="CC5" s="642">
        <f t="shared" si="3"/>
        <v>0</v>
      </c>
      <c r="CD5" s="642">
        <f t="shared" si="3"/>
        <v>0</v>
      </c>
      <c r="CE5" s="642">
        <f t="shared" si="3"/>
        <v>0</v>
      </c>
      <c r="CF5" s="642">
        <f t="shared" si="3"/>
        <v>0</v>
      </c>
      <c r="CG5" s="642">
        <f t="shared" si="3"/>
        <v>0</v>
      </c>
      <c r="CH5" s="642">
        <f t="shared" si="3"/>
        <v>0</v>
      </c>
      <c r="CI5" s="642">
        <f t="shared" si="3"/>
        <v>0</v>
      </c>
      <c r="CJ5" s="642">
        <f t="shared" si="3"/>
        <v>0</v>
      </c>
      <c r="CK5" s="642">
        <f t="shared" si="3"/>
        <v>0</v>
      </c>
      <c r="CL5" s="642">
        <f t="shared" si="3"/>
        <v>0</v>
      </c>
      <c r="CM5" s="642">
        <f t="shared" si="3"/>
        <v>0</v>
      </c>
      <c r="CN5" s="381">
        <f>SUM(BX5:CM5)</f>
        <v>0</v>
      </c>
      <c r="CO5" s="381">
        <f>BX5/BG$127</f>
        <v>0</v>
      </c>
      <c r="CP5" s="381">
        <f t="shared" ref="CP5:DD5" si="4">BY5/BH$127</f>
        <v>0</v>
      </c>
      <c r="CQ5" s="381">
        <f t="shared" si="4"/>
        <v>0</v>
      </c>
      <c r="CR5" s="381">
        <f t="shared" si="4"/>
        <v>0</v>
      </c>
      <c r="CS5" s="381">
        <f t="shared" si="4"/>
        <v>0</v>
      </c>
      <c r="CT5" s="381">
        <f t="shared" si="4"/>
        <v>0</v>
      </c>
      <c r="CU5" s="381">
        <f t="shared" si="4"/>
        <v>0</v>
      </c>
      <c r="CV5" s="381">
        <f t="shared" si="4"/>
        <v>0</v>
      </c>
      <c r="CW5" s="381">
        <f t="shared" si="4"/>
        <v>0</v>
      </c>
      <c r="CX5" s="381">
        <f t="shared" si="4"/>
        <v>0</v>
      </c>
      <c r="CY5" s="381">
        <f t="shared" si="4"/>
        <v>0</v>
      </c>
      <c r="CZ5" s="381">
        <f t="shared" si="4"/>
        <v>0</v>
      </c>
      <c r="DA5" s="381">
        <f t="shared" si="4"/>
        <v>0</v>
      </c>
      <c r="DB5" s="381">
        <f t="shared" si="4"/>
        <v>0</v>
      </c>
      <c r="DC5" s="381">
        <f t="shared" si="4"/>
        <v>0</v>
      </c>
      <c r="DD5" s="381">
        <f t="shared" si="4"/>
        <v>0</v>
      </c>
      <c r="DE5" s="381">
        <f>SUM(CO5:DD5)</f>
        <v>0</v>
      </c>
      <c r="DF5" s="900">
        <f>SUM(AP5:BE5)</f>
        <v>0</v>
      </c>
      <c r="DG5" s="486"/>
      <c r="DH5" s="486"/>
      <c r="DI5" s="486"/>
      <c r="DJ5" s="486"/>
      <c r="DK5" s="486"/>
      <c r="DL5" s="486"/>
      <c r="DM5" s="486"/>
      <c r="DN5" s="486"/>
      <c r="DO5" s="486"/>
      <c r="DP5" s="486"/>
      <c r="DQ5" s="486"/>
      <c r="DR5" s="486"/>
      <c r="DS5" s="486"/>
      <c r="DT5" s="486"/>
      <c r="DU5" s="486"/>
      <c r="DV5" s="486"/>
    </row>
    <row r="6" spans="1:126" ht="18.75">
      <c r="A6" s="217" t="str">
        <f>'2_Maturité'!A6</f>
        <v>5.1</v>
      </c>
      <c r="B6" s="217" t="str">
        <f>'2_Maturité'!B6</f>
        <v>Politique de sécurité de l'information</v>
      </c>
      <c r="C6" s="217" t="str">
        <f>'2_Maturité'!G6</f>
        <v>GOUV</v>
      </c>
      <c r="D6" s="207">
        <f>'2_Maturité'!H6</f>
        <v>1</v>
      </c>
      <c r="E6" s="207" t="str">
        <f>'2_Maturité'!I6</f>
        <v>3: Défini</v>
      </c>
      <c r="F6" s="218">
        <f>INDEX(References!$C$51:$D$56, LEFT($E6,1)+1,2)</f>
        <v>3</v>
      </c>
      <c r="G6" s="664">
        <v>1</v>
      </c>
      <c r="H6" s="204">
        <f>Compute4!G6</f>
        <v>1</v>
      </c>
      <c r="I6" s="204">
        <f>Compute4!H6</f>
        <v>1</v>
      </c>
      <c r="J6" s="204">
        <f>Compute4!I6</f>
        <v>1</v>
      </c>
      <c r="K6" s="204">
        <f>Compute4!J6</f>
        <v>1</v>
      </c>
      <c r="L6" s="204">
        <f>Compute4!K6</f>
        <v>1</v>
      </c>
      <c r="M6" s="204">
        <f>Compute4!L6</f>
        <v>1</v>
      </c>
      <c r="N6" s="204">
        <f>Compute4!M6</f>
        <v>1</v>
      </c>
      <c r="O6" s="204">
        <f>Compute4!N6</f>
        <v>1</v>
      </c>
      <c r="P6" s="204">
        <f>Compute4!O6</f>
        <v>1</v>
      </c>
      <c r="Q6" s="204">
        <f>Compute4!P6</f>
        <v>1</v>
      </c>
      <c r="R6" s="204">
        <f>Compute4!Q6</f>
        <v>1</v>
      </c>
      <c r="S6" s="204">
        <f>Compute4!R6</f>
        <v>1</v>
      </c>
      <c r="T6" s="204">
        <f>Compute4!S6</f>
        <v>1</v>
      </c>
      <c r="U6" s="204">
        <f>Compute4!T6</f>
        <v>1</v>
      </c>
      <c r="V6" s="204">
        <f>Compute4!U6</f>
        <v>1</v>
      </c>
      <c r="W6" s="204">
        <f>Compute4!V6</f>
        <v>1</v>
      </c>
      <c r="X6" s="327">
        <f t="shared" ref="X6:X69" si="5">SUBTOTAL(9,H6:W6)</f>
        <v>16</v>
      </c>
      <c r="Y6" s="548">
        <f t="shared" ref="Y6:Y69" si="6">H6*$D6</f>
        <v>1</v>
      </c>
      <c r="Z6" s="548">
        <f t="shared" ref="Z6:Z69" si="7">I6*$D6</f>
        <v>1</v>
      </c>
      <c r="AA6" s="548">
        <f t="shared" ref="AA6:AA69" si="8">J6*$D6</f>
        <v>1</v>
      </c>
      <c r="AB6" s="548">
        <f t="shared" ref="AB6:AB69" si="9">K6*$D6</f>
        <v>1</v>
      </c>
      <c r="AC6" s="548">
        <f t="shared" ref="AC6:AC69" si="10">L6*$D6</f>
        <v>1</v>
      </c>
      <c r="AD6" s="548">
        <f t="shared" ref="AD6:AD69" si="11">M6*$D6</f>
        <v>1</v>
      </c>
      <c r="AE6" s="548">
        <f t="shared" ref="AE6:AE69" si="12">N6*$D6</f>
        <v>1</v>
      </c>
      <c r="AF6" s="548">
        <f t="shared" ref="AF6:AF69" si="13">O6*$D6</f>
        <v>1</v>
      </c>
      <c r="AG6" s="548">
        <f t="shared" ref="AG6:AG69" si="14">P6*$D6</f>
        <v>1</v>
      </c>
      <c r="AH6" s="548">
        <f t="shared" ref="AH6:AH69" si="15">Q6*$D6</f>
        <v>1</v>
      </c>
      <c r="AI6" s="548">
        <f t="shared" ref="AI6:AI69" si="16">R6*$D6</f>
        <v>1</v>
      </c>
      <c r="AJ6" s="548">
        <f t="shared" ref="AJ6:AJ69" si="17">S6*$D6</f>
        <v>1</v>
      </c>
      <c r="AK6" s="548">
        <f t="shared" ref="AK6:AK69" si="18">T6*$D6</f>
        <v>1</v>
      </c>
      <c r="AL6" s="548">
        <f t="shared" ref="AL6:AL69" si="19">U6*$D6</f>
        <v>1</v>
      </c>
      <c r="AM6" s="548">
        <f t="shared" ref="AM6:AM69" si="20">V6*$D6</f>
        <v>1</v>
      </c>
      <c r="AN6" s="548">
        <f t="shared" ref="AN6:AN69" si="21">W6*$D6</f>
        <v>1</v>
      </c>
      <c r="AO6" s="639">
        <f t="shared" ref="AO6:AO69" si="22">SUBTOTAL(9,Y6:AN6)</f>
        <v>16</v>
      </c>
      <c r="AP6" s="662">
        <v>1</v>
      </c>
      <c r="AQ6" s="662">
        <v>1</v>
      </c>
      <c r="AR6" s="662">
        <v>1</v>
      </c>
      <c r="AS6" s="662">
        <v>1</v>
      </c>
      <c r="AT6" s="662">
        <v>1</v>
      </c>
      <c r="AU6" s="662">
        <v>1</v>
      </c>
      <c r="AV6" s="662">
        <v>1</v>
      </c>
      <c r="AW6" s="662">
        <v>1</v>
      </c>
      <c r="AX6" s="662">
        <v>1</v>
      </c>
      <c r="AY6" s="662">
        <v>1</v>
      </c>
      <c r="AZ6" s="662">
        <v>1</v>
      </c>
      <c r="BA6" s="662">
        <v>1</v>
      </c>
      <c r="BB6" s="662">
        <v>1</v>
      </c>
      <c r="BC6" s="662">
        <v>1</v>
      </c>
      <c r="BD6" s="662">
        <v>1</v>
      </c>
      <c r="BE6" s="662">
        <v>1</v>
      </c>
      <c r="BF6" s="662">
        <f t="shared" ref="BF6:BF66" si="23">COUNTIF(AP6:BE6,0)</f>
        <v>0</v>
      </c>
      <c r="BG6" s="1000">
        <f t="shared" ref="BG6:BG69" si="24">$D6*AP6</f>
        <v>1</v>
      </c>
      <c r="BH6" s="1000">
        <f t="shared" ref="BH6:BH69" si="25">$D6*AQ6</f>
        <v>1</v>
      </c>
      <c r="BI6" s="1000">
        <f t="shared" ref="BI6:BI69" si="26">$D6*AR6</f>
        <v>1</v>
      </c>
      <c r="BJ6" s="1000">
        <f t="shared" ref="BJ6:BJ69" si="27">$D6*AS6</f>
        <v>1</v>
      </c>
      <c r="BK6" s="1000">
        <f t="shared" ref="BK6:BK69" si="28">$D6*AT6</f>
        <v>1</v>
      </c>
      <c r="BL6" s="1000">
        <f t="shared" ref="BL6:BL69" si="29">$D6*AU6</f>
        <v>1</v>
      </c>
      <c r="BM6" s="1000">
        <f t="shared" ref="BM6:BM69" si="30">$D6*AV6</f>
        <v>1</v>
      </c>
      <c r="BN6" s="1000">
        <f t="shared" ref="BN6:BN69" si="31">$D6*AW6</f>
        <v>1</v>
      </c>
      <c r="BO6" s="1000">
        <f t="shared" ref="BO6:BO69" si="32">$D6*AX6</f>
        <v>1</v>
      </c>
      <c r="BP6" s="1000">
        <f t="shared" ref="BP6:BP69" si="33">$D6*AY6</f>
        <v>1</v>
      </c>
      <c r="BQ6" s="1000">
        <f t="shared" ref="BQ6:BQ69" si="34">$D6*AZ6</f>
        <v>1</v>
      </c>
      <c r="BR6" s="1000">
        <f t="shared" ref="BR6:BR69" si="35">$D6*BA6</f>
        <v>1</v>
      </c>
      <c r="BS6" s="1000">
        <f t="shared" ref="BS6:BS69" si="36">$D6*BB6</f>
        <v>1</v>
      </c>
      <c r="BT6" s="1000">
        <f t="shared" ref="BT6:BT69" si="37">$D6*BC6</f>
        <v>1</v>
      </c>
      <c r="BU6" s="1000">
        <f t="shared" ref="BU6:BU69" si="38">$D6*BD6</f>
        <v>1</v>
      </c>
      <c r="BV6" s="1000">
        <f t="shared" ref="BV6:BV69" si="39">$D6*BE6</f>
        <v>1</v>
      </c>
      <c r="BW6" s="1000"/>
      <c r="BX6" s="642">
        <f t="shared" ref="BX6:BX69" si="40">(Y6*AP6*$F6)</f>
        <v>3</v>
      </c>
      <c r="BY6" s="642">
        <f t="shared" ref="BY6:BY69" si="41">(Z6*AQ6*$F6)</f>
        <v>3</v>
      </c>
      <c r="BZ6" s="642">
        <f t="shared" ref="BZ6:BZ69" si="42">(AA6*AR6*$F6)</f>
        <v>3</v>
      </c>
      <c r="CA6" s="642">
        <f t="shared" ref="CA6:CA69" si="43">(AB6*AS6*$F6)</f>
        <v>3</v>
      </c>
      <c r="CB6" s="642">
        <f t="shared" ref="CB6:CB69" si="44">(AC6*AT6*$F6)</f>
        <v>3</v>
      </c>
      <c r="CC6" s="642">
        <f t="shared" ref="CC6:CC69" si="45">(AD6*AU6*$F6)</f>
        <v>3</v>
      </c>
      <c r="CD6" s="642">
        <f t="shared" ref="CD6:CD69" si="46">(AE6*AV6*$F6)</f>
        <v>3</v>
      </c>
      <c r="CE6" s="642">
        <f t="shared" ref="CE6:CE69" si="47">(AF6*AW6*$F6)</f>
        <v>3</v>
      </c>
      <c r="CF6" s="642">
        <f t="shared" ref="CF6:CF69" si="48">(AG6*AX6*$F6)</f>
        <v>3</v>
      </c>
      <c r="CG6" s="642">
        <f t="shared" ref="CG6:CG69" si="49">(AH6*AY6*$F6)</f>
        <v>3</v>
      </c>
      <c r="CH6" s="642">
        <f t="shared" ref="CH6:CH69" si="50">(AI6*AZ6*$F6)</f>
        <v>3</v>
      </c>
      <c r="CI6" s="642">
        <f t="shared" ref="CI6:CI69" si="51">(AJ6*BA6*$F6)</f>
        <v>3</v>
      </c>
      <c r="CJ6" s="642">
        <f t="shared" ref="CJ6:CJ69" si="52">(AK6*BB6*$F6)</f>
        <v>3</v>
      </c>
      <c r="CK6" s="642">
        <f t="shared" ref="CK6:CK69" si="53">(AL6*BC6*$F6)</f>
        <v>3</v>
      </c>
      <c r="CL6" s="642">
        <f t="shared" ref="CL6:CL69" si="54">(AM6*BD6*$F6)</f>
        <v>3</v>
      </c>
      <c r="CM6" s="642">
        <f t="shared" ref="CM6:CM69" si="55">(AN6*BE6*$F6)</f>
        <v>3</v>
      </c>
      <c r="CN6" s="381">
        <f t="shared" ref="CN6:CN69" si="56">SUM(BX6:CM6)</f>
        <v>48</v>
      </c>
      <c r="CO6" s="381">
        <f t="shared" ref="CO6:CO69" si="57">BX6/BG$127</f>
        <v>9.6774193548387101E-3</v>
      </c>
      <c r="CP6" s="381">
        <f t="shared" ref="CP6:CP69" si="58">BY6/BH$127</f>
        <v>1.5384615384615385E-2</v>
      </c>
      <c r="CQ6" s="381">
        <f t="shared" ref="CQ6:CQ69" si="59">BZ6/BI$127</f>
        <v>1.090909090909091E-2</v>
      </c>
      <c r="CR6" s="381">
        <f t="shared" ref="CR6:CR69" si="60">CA6/BJ$127</f>
        <v>3.7499999999999999E-2</v>
      </c>
      <c r="CS6" s="381">
        <f t="shared" ref="CS6:CS69" si="61">CB6/BK$127</f>
        <v>1.3043478260869565E-2</v>
      </c>
      <c r="CT6" s="381">
        <f t="shared" ref="CT6:CT69" si="62">CC6/BL$127</f>
        <v>1.3953488372093023E-2</v>
      </c>
      <c r="CU6" s="381">
        <f t="shared" ref="CU6:CU69" si="63">CD6/BM$127</f>
        <v>1.4285714285714285E-2</v>
      </c>
      <c r="CV6" s="381">
        <f t="shared" ref="CV6:CV69" si="64">CE6/BN$127</f>
        <v>3.5294117647058823E-2</v>
      </c>
      <c r="CW6" s="381">
        <f t="shared" ref="CW6:CW69" si="65">CF6/BO$127</f>
        <v>3.1578947368421054E-2</v>
      </c>
      <c r="CX6" s="381">
        <f t="shared" ref="CX6:CX69" si="66">CG6/BP$127</f>
        <v>1.090909090909091E-2</v>
      </c>
      <c r="CY6" s="381">
        <f t="shared" ref="CY6:CY69" si="67">CH6/BQ$127</f>
        <v>8.6956521739130436E-3</v>
      </c>
      <c r="CZ6" s="381">
        <f t="shared" ref="CZ6:CZ69" si="68">CI6/BR$127</f>
        <v>1.1538461538461539E-2</v>
      </c>
      <c r="DA6" s="381">
        <f t="shared" ref="DA6:DA69" si="69">CJ6/BS$127</f>
        <v>3.1578947368421054E-2</v>
      </c>
      <c r="DB6" s="381">
        <f t="shared" ref="DB6:DB69" si="70">CK6/BT$127</f>
        <v>2.2222222222222223E-2</v>
      </c>
      <c r="DC6" s="381">
        <f t="shared" ref="DC6:DC69" si="71">CL6/BU$127</f>
        <v>2.2222222222222223E-2</v>
      </c>
      <c r="DD6" s="381">
        <f t="shared" ref="DD6:DD69" si="72">CM6/BV$127</f>
        <v>3.1578947368421054E-2</v>
      </c>
      <c r="DE6" s="381">
        <f t="shared" ref="DE6:DE69" si="73">SUM(CO6:DD6)</f>
        <v>0.32037241538545375</v>
      </c>
      <c r="DF6" s="900">
        <f t="shared" ref="DF6:DF69" si="74">SUM(AP6:BE6)</f>
        <v>16</v>
      </c>
      <c r="DG6" s="486"/>
      <c r="DH6" s="486"/>
      <c r="DI6" s="486"/>
      <c r="DJ6" s="486"/>
      <c r="DK6" s="486"/>
      <c r="DL6" s="486"/>
      <c r="DM6" s="486"/>
      <c r="DN6" s="486"/>
      <c r="DO6" s="486"/>
      <c r="DP6" s="486"/>
      <c r="DQ6" s="486"/>
      <c r="DR6" s="486"/>
      <c r="DS6" s="486"/>
      <c r="DT6" s="486"/>
      <c r="DU6" s="486"/>
      <c r="DV6" s="486"/>
    </row>
    <row r="7" spans="1:126" ht="18.75" hidden="1" customHeight="1">
      <c r="A7" s="217" t="str">
        <f>'2_Maturité'!A7</f>
        <v>5.1.a</v>
      </c>
      <c r="B7" s="217">
        <f>'2_Maturité'!B7</f>
        <v>0</v>
      </c>
      <c r="C7" s="217" t="str">
        <f>'2_Maturité'!G7</f>
        <v>GOUV</v>
      </c>
      <c r="D7" s="207">
        <f>'2_Maturité'!H7</f>
        <v>0</v>
      </c>
      <c r="E7" s="207">
        <f>'2_Maturité'!I7</f>
        <v>0</v>
      </c>
      <c r="F7" s="218" t="str">
        <f t="shared" ref="F7:F12" si="75">LEFT(E7,1)</f>
        <v>0</v>
      </c>
      <c r="G7" s="664">
        <v>0</v>
      </c>
      <c r="H7" s="204">
        <f>Compute4!G7</f>
        <v>0</v>
      </c>
      <c r="I7" s="204">
        <f>Compute4!H7</f>
        <v>0</v>
      </c>
      <c r="J7" s="204">
        <f>Compute4!I7</f>
        <v>0</v>
      </c>
      <c r="K7" s="204">
        <f>Compute4!J7</f>
        <v>0</v>
      </c>
      <c r="L7" s="204">
        <f>Compute4!K7</f>
        <v>0</v>
      </c>
      <c r="M7" s="204">
        <f>Compute4!L7</f>
        <v>0</v>
      </c>
      <c r="N7" s="204">
        <f>Compute4!M7</f>
        <v>0</v>
      </c>
      <c r="O7" s="204">
        <f>Compute4!N7</f>
        <v>0</v>
      </c>
      <c r="P7" s="204">
        <f>Compute4!O7</f>
        <v>0</v>
      </c>
      <c r="Q7" s="204">
        <f>Compute4!P7</f>
        <v>0</v>
      </c>
      <c r="R7" s="204">
        <f>Compute4!Q7</f>
        <v>0</v>
      </c>
      <c r="S7" s="204">
        <f>Compute4!R7</f>
        <v>0</v>
      </c>
      <c r="T7" s="204">
        <f>Compute4!S7</f>
        <v>0</v>
      </c>
      <c r="U7" s="204">
        <f>Compute4!T7</f>
        <v>0</v>
      </c>
      <c r="V7" s="204">
        <f>Compute4!U7</f>
        <v>0</v>
      </c>
      <c r="W7" s="204">
        <f>Compute4!V7</f>
        <v>0</v>
      </c>
      <c r="X7" s="327">
        <f t="shared" si="5"/>
        <v>0</v>
      </c>
      <c r="Y7" s="548">
        <f t="shared" si="6"/>
        <v>0</v>
      </c>
      <c r="Z7" s="548">
        <f t="shared" si="7"/>
        <v>0</v>
      </c>
      <c r="AA7" s="548">
        <f t="shared" si="8"/>
        <v>0</v>
      </c>
      <c r="AB7" s="548">
        <f t="shared" si="9"/>
        <v>0</v>
      </c>
      <c r="AC7" s="548">
        <f t="shared" si="10"/>
        <v>0</v>
      </c>
      <c r="AD7" s="548">
        <f t="shared" si="11"/>
        <v>0</v>
      </c>
      <c r="AE7" s="548">
        <f t="shared" si="12"/>
        <v>0</v>
      </c>
      <c r="AF7" s="548">
        <f t="shared" si="13"/>
        <v>0</v>
      </c>
      <c r="AG7" s="548">
        <f t="shared" si="14"/>
        <v>0</v>
      </c>
      <c r="AH7" s="548">
        <f t="shared" si="15"/>
        <v>0</v>
      </c>
      <c r="AI7" s="548">
        <f t="shared" si="16"/>
        <v>0</v>
      </c>
      <c r="AJ7" s="548">
        <f t="shared" si="17"/>
        <v>0</v>
      </c>
      <c r="AK7" s="548">
        <f t="shared" si="18"/>
        <v>0</v>
      </c>
      <c r="AL7" s="548">
        <f t="shared" si="19"/>
        <v>0</v>
      </c>
      <c r="AM7" s="548">
        <f t="shared" si="20"/>
        <v>0</v>
      </c>
      <c r="AN7" s="548">
        <f t="shared" si="21"/>
        <v>0</v>
      </c>
      <c r="AO7" s="639">
        <f t="shared" si="22"/>
        <v>0</v>
      </c>
      <c r="AP7" s="662">
        <v>0</v>
      </c>
      <c r="AQ7" s="662">
        <v>0</v>
      </c>
      <c r="AR7" s="662">
        <v>0</v>
      </c>
      <c r="AS7" s="662">
        <v>0</v>
      </c>
      <c r="AT7" s="662">
        <v>0</v>
      </c>
      <c r="AU7" s="662">
        <v>0</v>
      </c>
      <c r="AV7" s="662">
        <v>0</v>
      </c>
      <c r="AW7" s="662">
        <v>0</v>
      </c>
      <c r="AX7" s="662">
        <v>0</v>
      </c>
      <c r="AY7" s="662">
        <v>0</v>
      </c>
      <c r="AZ7" s="662">
        <v>0</v>
      </c>
      <c r="BA7" s="662">
        <v>0</v>
      </c>
      <c r="BB7" s="662">
        <v>0</v>
      </c>
      <c r="BC7" s="662">
        <v>0</v>
      </c>
      <c r="BD7" s="662">
        <v>0</v>
      </c>
      <c r="BE7" s="662">
        <v>0</v>
      </c>
      <c r="BF7" s="662">
        <f t="shared" si="23"/>
        <v>16</v>
      </c>
      <c r="BG7" s="1000">
        <f t="shared" si="24"/>
        <v>0</v>
      </c>
      <c r="BH7" s="1000">
        <f t="shared" si="25"/>
        <v>0</v>
      </c>
      <c r="BI7" s="1000">
        <f t="shared" si="26"/>
        <v>0</v>
      </c>
      <c r="BJ7" s="1000">
        <f t="shared" si="27"/>
        <v>0</v>
      </c>
      <c r="BK7" s="1000">
        <f t="shared" si="28"/>
        <v>0</v>
      </c>
      <c r="BL7" s="1000">
        <f t="shared" si="29"/>
        <v>0</v>
      </c>
      <c r="BM7" s="1000">
        <f t="shared" si="30"/>
        <v>0</v>
      </c>
      <c r="BN7" s="1000">
        <f t="shared" si="31"/>
        <v>0</v>
      </c>
      <c r="BO7" s="1000">
        <f t="shared" si="32"/>
        <v>0</v>
      </c>
      <c r="BP7" s="1000">
        <f t="shared" si="33"/>
        <v>0</v>
      </c>
      <c r="BQ7" s="1000">
        <f t="shared" si="34"/>
        <v>0</v>
      </c>
      <c r="BR7" s="1000">
        <f t="shared" si="35"/>
        <v>0</v>
      </c>
      <c r="BS7" s="1000">
        <f t="shared" si="36"/>
        <v>0</v>
      </c>
      <c r="BT7" s="1000">
        <f t="shared" si="37"/>
        <v>0</v>
      </c>
      <c r="BU7" s="1000">
        <f t="shared" si="38"/>
        <v>0</v>
      </c>
      <c r="BV7" s="1000">
        <f t="shared" si="39"/>
        <v>0</v>
      </c>
      <c r="BW7" s="1000"/>
      <c r="BX7" s="642">
        <f t="shared" si="40"/>
        <v>0</v>
      </c>
      <c r="BY7" s="642">
        <f t="shared" si="41"/>
        <v>0</v>
      </c>
      <c r="BZ7" s="642">
        <f t="shared" si="42"/>
        <v>0</v>
      </c>
      <c r="CA7" s="642">
        <f t="shared" si="43"/>
        <v>0</v>
      </c>
      <c r="CB7" s="642">
        <f t="shared" si="44"/>
        <v>0</v>
      </c>
      <c r="CC7" s="642">
        <f t="shared" si="45"/>
        <v>0</v>
      </c>
      <c r="CD7" s="642">
        <f t="shared" si="46"/>
        <v>0</v>
      </c>
      <c r="CE7" s="642">
        <f t="shared" si="47"/>
        <v>0</v>
      </c>
      <c r="CF7" s="642">
        <f t="shared" si="48"/>
        <v>0</v>
      </c>
      <c r="CG7" s="642">
        <f t="shared" si="49"/>
        <v>0</v>
      </c>
      <c r="CH7" s="642">
        <f t="shared" si="50"/>
        <v>0</v>
      </c>
      <c r="CI7" s="642">
        <f t="shared" si="51"/>
        <v>0</v>
      </c>
      <c r="CJ7" s="642">
        <f t="shared" si="52"/>
        <v>0</v>
      </c>
      <c r="CK7" s="642">
        <f t="shared" si="53"/>
        <v>0</v>
      </c>
      <c r="CL7" s="642">
        <f t="shared" si="54"/>
        <v>0</v>
      </c>
      <c r="CM7" s="642">
        <f t="shared" si="55"/>
        <v>0</v>
      </c>
      <c r="CN7" s="381">
        <f t="shared" si="56"/>
        <v>0</v>
      </c>
      <c r="CO7" s="381">
        <f t="shared" si="57"/>
        <v>0</v>
      </c>
      <c r="CP7" s="381">
        <f t="shared" si="58"/>
        <v>0</v>
      </c>
      <c r="CQ7" s="381">
        <f t="shared" si="59"/>
        <v>0</v>
      </c>
      <c r="CR7" s="381">
        <f t="shared" si="60"/>
        <v>0</v>
      </c>
      <c r="CS7" s="381">
        <f t="shared" si="61"/>
        <v>0</v>
      </c>
      <c r="CT7" s="381">
        <f t="shared" si="62"/>
        <v>0</v>
      </c>
      <c r="CU7" s="381">
        <f t="shared" si="63"/>
        <v>0</v>
      </c>
      <c r="CV7" s="381">
        <f t="shared" si="64"/>
        <v>0</v>
      </c>
      <c r="CW7" s="381">
        <f t="shared" si="65"/>
        <v>0</v>
      </c>
      <c r="CX7" s="381">
        <f t="shared" si="66"/>
        <v>0</v>
      </c>
      <c r="CY7" s="381">
        <f t="shared" si="67"/>
        <v>0</v>
      </c>
      <c r="CZ7" s="381">
        <f t="shared" si="68"/>
        <v>0</v>
      </c>
      <c r="DA7" s="381">
        <f t="shared" si="69"/>
        <v>0</v>
      </c>
      <c r="DB7" s="381">
        <f t="shared" si="70"/>
        <v>0</v>
      </c>
      <c r="DC7" s="381">
        <f t="shared" si="71"/>
        <v>0</v>
      </c>
      <c r="DD7" s="381">
        <f t="shared" si="72"/>
        <v>0</v>
      </c>
      <c r="DE7" s="381">
        <f t="shared" si="73"/>
        <v>0</v>
      </c>
      <c r="DF7" s="900">
        <f t="shared" si="74"/>
        <v>0</v>
      </c>
      <c r="DG7" s="486"/>
      <c r="DH7" s="486"/>
      <c r="DI7" s="486"/>
      <c r="DJ7" s="486"/>
      <c r="DK7" s="486"/>
      <c r="DL7" s="486"/>
      <c r="DM7" s="486"/>
      <c r="DN7" s="486"/>
      <c r="DO7" s="486"/>
      <c r="DP7" s="486"/>
      <c r="DQ7" s="486"/>
      <c r="DR7" s="486"/>
      <c r="DS7" s="486"/>
      <c r="DT7" s="486"/>
      <c r="DU7" s="486"/>
      <c r="DV7" s="486"/>
    </row>
    <row r="8" spans="1:126" ht="18.75" hidden="1" customHeight="1">
      <c r="A8" s="217" t="str">
        <f>'2_Maturité'!A8</f>
        <v>5.1.b</v>
      </c>
      <c r="B8" s="217">
        <f>'2_Maturité'!B8</f>
        <v>0</v>
      </c>
      <c r="C8" s="217" t="str">
        <f>'2_Maturité'!G8</f>
        <v>GOUV</v>
      </c>
      <c r="D8" s="207">
        <f>'2_Maturité'!H8</f>
        <v>0</v>
      </c>
      <c r="E8" s="207">
        <f>'2_Maturité'!I8</f>
        <v>0</v>
      </c>
      <c r="F8" s="218" t="str">
        <f t="shared" si="75"/>
        <v>0</v>
      </c>
      <c r="G8" s="664">
        <v>0</v>
      </c>
      <c r="H8" s="204">
        <f>Compute4!G8</f>
        <v>0</v>
      </c>
      <c r="I8" s="204">
        <f>Compute4!H8</f>
        <v>0</v>
      </c>
      <c r="J8" s="204">
        <f>Compute4!I8</f>
        <v>0</v>
      </c>
      <c r="K8" s="204">
        <f>Compute4!J8</f>
        <v>0</v>
      </c>
      <c r="L8" s="204">
        <f>Compute4!K8</f>
        <v>0</v>
      </c>
      <c r="M8" s="204">
        <f>Compute4!L8</f>
        <v>0</v>
      </c>
      <c r="N8" s="204">
        <f>Compute4!M8</f>
        <v>0</v>
      </c>
      <c r="O8" s="204">
        <f>Compute4!N8</f>
        <v>0</v>
      </c>
      <c r="P8" s="204">
        <f>Compute4!O8</f>
        <v>0</v>
      </c>
      <c r="Q8" s="204">
        <f>Compute4!P8</f>
        <v>0</v>
      </c>
      <c r="R8" s="204">
        <f>Compute4!Q8</f>
        <v>0</v>
      </c>
      <c r="S8" s="204">
        <f>Compute4!R8</f>
        <v>0</v>
      </c>
      <c r="T8" s="204">
        <f>Compute4!S8</f>
        <v>0</v>
      </c>
      <c r="U8" s="204">
        <f>Compute4!T8</f>
        <v>0</v>
      </c>
      <c r="V8" s="204">
        <f>Compute4!U8</f>
        <v>0</v>
      </c>
      <c r="W8" s="204">
        <f>Compute4!V8</f>
        <v>0</v>
      </c>
      <c r="X8" s="327">
        <f t="shared" si="5"/>
        <v>0</v>
      </c>
      <c r="Y8" s="548">
        <f t="shared" si="6"/>
        <v>0</v>
      </c>
      <c r="Z8" s="548">
        <f t="shared" si="7"/>
        <v>0</v>
      </c>
      <c r="AA8" s="548">
        <f t="shared" si="8"/>
        <v>0</v>
      </c>
      <c r="AB8" s="548">
        <f t="shared" si="9"/>
        <v>0</v>
      </c>
      <c r="AC8" s="548">
        <f t="shared" si="10"/>
        <v>0</v>
      </c>
      <c r="AD8" s="548">
        <f t="shared" si="11"/>
        <v>0</v>
      </c>
      <c r="AE8" s="548">
        <f t="shared" si="12"/>
        <v>0</v>
      </c>
      <c r="AF8" s="548">
        <f t="shared" si="13"/>
        <v>0</v>
      </c>
      <c r="AG8" s="548">
        <f t="shared" si="14"/>
        <v>0</v>
      </c>
      <c r="AH8" s="548">
        <f t="shared" si="15"/>
        <v>0</v>
      </c>
      <c r="AI8" s="548">
        <f t="shared" si="16"/>
        <v>0</v>
      </c>
      <c r="AJ8" s="548">
        <f t="shared" si="17"/>
        <v>0</v>
      </c>
      <c r="AK8" s="548">
        <f t="shared" si="18"/>
        <v>0</v>
      </c>
      <c r="AL8" s="548">
        <f t="shared" si="19"/>
        <v>0</v>
      </c>
      <c r="AM8" s="548">
        <f t="shared" si="20"/>
        <v>0</v>
      </c>
      <c r="AN8" s="548">
        <f t="shared" si="21"/>
        <v>0</v>
      </c>
      <c r="AO8" s="639">
        <f t="shared" si="22"/>
        <v>0</v>
      </c>
      <c r="AP8" s="662">
        <v>0</v>
      </c>
      <c r="AQ8" s="662">
        <v>0</v>
      </c>
      <c r="AR8" s="662">
        <v>0</v>
      </c>
      <c r="AS8" s="662">
        <v>0</v>
      </c>
      <c r="AT8" s="662">
        <v>0</v>
      </c>
      <c r="AU8" s="662">
        <v>0</v>
      </c>
      <c r="AV8" s="662">
        <v>0</v>
      </c>
      <c r="AW8" s="662">
        <v>0</v>
      </c>
      <c r="AX8" s="662">
        <v>0</v>
      </c>
      <c r="AY8" s="662">
        <v>0</v>
      </c>
      <c r="AZ8" s="662">
        <v>0</v>
      </c>
      <c r="BA8" s="662">
        <v>0</v>
      </c>
      <c r="BB8" s="662">
        <v>0</v>
      </c>
      <c r="BC8" s="662">
        <v>0</v>
      </c>
      <c r="BD8" s="662">
        <v>0</v>
      </c>
      <c r="BE8" s="662">
        <v>0</v>
      </c>
      <c r="BF8" s="662">
        <f t="shared" si="23"/>
        <v>16</v>
      </c>
      <c r="BG8" s="1000">
        <f t="shared" si="24"/>
        <v>0</v>
      </c>
      <c r="BH8" s="1000">
        <f t="shared" si="25"/>
        <v>0</v>
      </c>
      <c r="BI8" s="1000">
        <f t="shared" si="26"/>
        <v>0</v>
      </c>
      <c r="BJ8" s="1000">
        <f t="shared" si="27"/>
        <v>0</v>
      </c>
      <c r="BK8" s="1000">
        <f t="shared" si="28"/>
        <v>0</v>
      </c>
      <c r="BL8" s="1000">
        <f t="shared" si="29"/>
        <v>0</v>
      </c>
      <c r="BM8" s="1000">
        <f t="shared" si="30"/>
        <v>0</v>
      </c>
      <c r="BN8" s="1000">
        <f t="shared" si="31"/>
        <v>0</v>
      </c>
      <c r="BO8" s="1000">
        <f t="shared" si="32"/>
        <v>0</v>
      </c>
      <c r="BP8" s="1000">
        <f t="shared" si="33"/>
        <v>0</v>
      </c>
      <c r="BQ8" s="1000">
        <f t="shared" si="34"/>
        <v>0</v>
      </c>
      <c r="BR8" s="1000">
        <f t="shared" si="35"/>
        <v>0</v>
      </c>
      <c r="BS8" s="1000">
        <f t="shared" si="36"/>
        <v>0</v>
      </c>
      <c r="BT8" s="1000">
        <f t="shared" si="37"/>
        <v>0</v>
      </c>
      <c r="BU8" s="1000">
        <f t="shared" si="38"/>
        <v>0</v>
      </c>
      <c r="BV8" s="1000">
        <f t="shared" si="39"/>
        <v>0</v>
      </c>
      <c r="BW8" s="1000"/>
      <c r="BX8" s="642">
        <f t="shared" si="40"/>
        <v>0</v>
      </c>
      <c r="BY8" s="642">
        <f t="shared" si="41"/>
        <v>0</v>
      </c>
      <c r="BZ8" s="642">
        <f t="shared" si="42"/>
        <v>0</v>
      </c>
      <c r="CA8" s="642">
        <f t="shared" si="43"/>
        <v>0</v>
      </c>
      <c r="CB8" s="642">
        <f t="shared" si="44"/>
        <v>0</v>
      </c>
      <c r="CC8" s="642">
        <f t="shared" si="45"/>
        <v>0</v>
      </c>
      <c r="CD8" s="642">
        <f t="shared" si="46"/>
        <v>0</v>
      </c>
      <c r="CE8" s="642">
        <f t="shared" si="47"/>
        <v>0</v>
      </c>
      <c r="CF8" s="642">
        <f t="shared" si="48"/>
        <v>0</v>
      </c>
      <c r="CG8" s="642">
        <f t="shared" si="49"/>
        <v>0</v>
      </c>
      <c r="CH8" s="642">
        <f t="shared" si="50"/>
        <v>0</v>
      </c>
      <c r="CI8" s="642">
        <f t="shared" si="51"/>
        <v>0</v>
      </c>
      <c r="CJ8" s="642">
        <f t="shared" si="52"/>
        <v>0</v>
      </c>
      <c r="CK8" s="642">
        <f t="shared" si="53"/>
        <v>0</v>
      </c>
      <c r="CL8" s="642">
        <f t="shared" si="54"/>
        <v>0</v>
      </c>
      <c r="CM8" s="642">
        <f t="shared" si="55"/>
        <v>0</v>
      </c>
      <c r="CN8" s="381">
        <f t="shared" si="56"/>
        <v>0</v>
      </c>
      <c r="CO8" s="381">
        <f t="shared" si="57"/>
        <v>0</v>
      </c>
      <c r="CP8" s="381">
        <f t="shared" si="58"/>
        <v>0</v>
      </c>
      <c r="CQ8" s="381">
        <f t="shared" si="59"/>
        <v>0</v>
      </c>
      <c r="CR8" s="381">
        <f t="shared" si="60"/>
        <v>0</v>
      </c>
      <c r="CS8" s="381">
        <f t="shared" si="61"/>
        <v>0</v>
      </c>
      <c r="CT8" s="381">
        <f t="shared" si="62"/>
        <v>0</v>
      </c>
      <c r="CU8" s="381">
        <f t="shared" si="63"/>
        <v>0</v>
      </c>
      <c r="CV8" s="381">
        <f t="shared" si="64"/>
        <v>0</v>
      </c>
      <c r="CW8" s="381">
        <f t="shared" si="65"/>
        <v>0</v>
      </c>
      <c r="CX8" s="381">
        <f t="shared" si="66"/>
        <v>0</v>
      </c>
      <c r="CY8" s="381">
        <f t="shared" si="67"/>
        <v>0</v>
      </c>
      <c r="CZ8" s="381">
        <f t="shared" si="68"/>
        <v>0</v>
      </c>
      <c r="DA8" s="381">
        <f t="shared" si="69"/>
        <v>0</v>
      </c>
      <c r="DB8" s="381">
        <f t="shared" si="70"/>
        <v>0</v>
      </c>
      <c r="DC8" s="381">
        <f t="shared" si="71"/>
        <v>0</v>
      </c>
      <c r="DD8" s="381">
        <f t="shared" si="72"/>
        <v>0</v>
      </c>
      <c r="DE8" s="381">
        <f t="shared" si="73"/>
        <v>0</v>
      </c>
      <c r="DF8" s="900">
        <f t="shared" si="74"/>
        <v>0</v>
      </c>
      <c r="DG8" s="486"/>
      <c r="DH8" s="486"/>
      <c r="DI8" s="486"/>
      <c r="DJ8" s="486"/>
      <c r="DK8" s="486"/>
      <c r="DL8" s="486"/>
      <c r="DM8" s="486"/>
      <c r="DN8" s="486"/>
      <c r="DO8" s="486"/>
      <c r="DP8" s="486"/>
      <c r="DQ8" s="486"/>
      <c r="DR8" s="486"/>
      <c r="DS8" s="486"/>
      <c r="DT8" s="486"/>
      <c r="DU8" s="486"/>
      <c r="DV8" s="486"/>
    </row>
    <row r="9" spans="1:126" ht="18.75" hidden="1" customHeight="1">
      <c r="A9" s="217" t="str">
        <f>'2_Maturité'!A9</f>
        <v>5.1.c</v>
      </c>
      <c r="B9" s="217">
        <f>'2_Maturité'!B9</f>
        <v>0</v>
      </c>
      <c r="C9" s="217" t="str">
        <f>'2_Maturité'!G9</f>
        <v>GOUV</v>
      </c>
      <c r="D9" s="207">
        <f>'2_Maturité'!H9</f>
        <v>0</v>
      </c>
      <c r="E9" s="207">
        <f>'2_Maturité'!I9</f>
        <v>0</v>
      </c>
      <c r="F9" s="218" t="str">
        <f t="shared" si="75"/>
        <v>0</v>
      </c>
      <c r="G9" s="664">
        <v>1</v>
      </c>
      <c r="H9" s="204">
        <f>Compute4!G9</f>
        <v>0</v>
      </c>
      <c r="I9" s="204">
        <f>Compute4!H9</f>
        <v>0</v>
      </c>
      <c r="J9" s="204">
        <f>Compute4!I9</f>
        <v>0</v>
      </c>
      <c r="K9" s="204">
        <f>Compute4!J9</f>
        <v>0</v>
      </c>
      <c r="L9" s="204">
        <f>Compute4!K9</f>
        <v>0</v>
      </c>
      <c r="M9" s="204">
        <f>Compute4!L9</f>
        <v>0</v>
      </c>
      <c r="N9" s="204">
        <f>Compute4!M9</f>
        <v>0</v>
      </c>
      <c r="O9" s="204">
        <f>Compute4!N9</f>
        <v>0</v>
      </c>
      <c r="P9" s="204">
        <f>Compute4!O9</f>
        <v>0</v>
      </c>
      <c r="Q9" s="204">
        <f>Compute4!P9</f>
        <v>0</v>
      </c>
      <c r="R9" s="204">
        <f>Compute4!Q9</f>
        <v>0</v>
      </c>
      <c r="S9" s="204">
        <f>Compute4!R9</f>
        <v>0</v>
      </c>
      <c r="T9" s="204">
        <f>Compute4!S9</f>
        <v>0</v>
      </c>
      <c r="U9" s="204">
        <f>Compute4!T9</f>
        <v>0</v>
      </c>
      <c r="V9" s="204">
        <f>Compute4!U9</f>
        <v>0</v>
      </c>
      <c r="W9" s="204">
        <f>Compute4!V9</f>
        <v>0</v>
      </c>
      <c r="X9" s="327">
        <f t="shared" si="5"/>
        <v>0</v>
      </c>
      <c r="Y9" s="548">
        <f t="shared" si="6"/>
        <v>0</v>
      </c>
      <c r="Z9" s="548">
        <f t="shared" si="7"/>
        <v>0</v>
      </c>
      <c r="AA9" s="548">
        <f t="shared" si="8"/>
        <v>0</v>
      </c>
      <c r="AB9" s="548">
        <f t="shared" si="9"/>
        <v>0</v>
      </c>
      <c r="AC9" s="548">
        <f t="shared" si="10"/>
        <v>0</v>
      </c>
      <c r="AD9" s="548">
        <f t="shared" si="11"/>
        <v>0</v>
      </c>
      <c r="AE9" s="548">
        <f t="shared" si="12"/>
        <v>0</v>
      </c>
      <c r="AF9" s="548">
        <f t="shared" si="13"/>
        <v>0</v>
      </c>
      <c r="AG9" s="548">
        <f t="shared" si="14"/>
        <v>0</v>
      </c>
      <c r="AH9" s="548">
        <f t="shared" si="15"/>
        <v>0</v>
      </c>
      <c r="AI9" s="548">
        <f t="shared" si="16"/>
        <v>0</v>
      </c>
      <c r="AJ9" s="548">
        <f t="shared" si="17"/>
        <v>0</v>
      </c>
      <c r="AK9" s="548">
        <f t="shared" si="18"/>
        <v>0</v>
      </c>
      <c r="AL9" s="548">
        <f t="shared" si="19"/>
        <v>0</v>
      </c>
      <c r="AM9" s="548">
        <f t="shared" si="20"/>
        <v>0</v>
      </c>
      <c r="AN9" s="548">
        <f t="shared" si="21"/>
        <v>0</v>
      </c>
      <c r="AO9" s="639">
        <f t="shared" si="22"/>
        <v>0</v>
      </c>
      <c r="AP9" s="662">
        <v>0</v>
      </c>
      <c r="AQ9" s="662">
        <v>0</v>
      </c>
      <c r="AR9" s="662">
        <v>0</v>
      </c>
      <c r="AS9" s="662">
        <v>0</v>
      </c>
      <c r="AT9" s="662">
        <v>0</v>
      </c>
      <c r="AU9" s="662">
        <v>0</v>
      </c>
      <c r="AV9" s="662">
        <v>0</v>
      </c>
      <c r="AW9" s="662">
        <v>0</v>
      </c>
      <c r="AX9" s="662">
        <v>0</v>
      </c>
      <c r="AY9" s="662">
        <v>0</v>
      </c>
      <c r="AZ9" s="662">
        <v>0</v>
      </c>
      <c r="BA9" s="662">
        <v>0</v>
      </c>
      <c r="BB9" s="662">
        <v>0</v>
      </c>
      <c r="BC9" s="662">
        <v>0</v>
      </c>
      <c r="BD9" s="662">
        <v>0</v>
      </c>
      <c r="BE9" s="662">
        <v>0</v>
      </c>
      <c r="BF9" s="662">
        <f t="shared" si="23"/>
        <v>16</v>
      </c>
      <c r="BG9" s="1000">
        <f t="shared" si="24"/>
        <v>0</v>
      </c>
      <c r="BH9" s="1000">
        <f t="shared" si="25"/>
        <v>0</v>
      </c>
      <c r="BI9" s="1000">
        <f t="shared" si="26"/>
        <v>0</v>
      </c>
      <c r="BJ9" s="1000">
        <f t="shared" si="27"/>
        <v>0</v>
      </c>
      <c r="BK9" s="1000">
        <f t="shared" si="28"/>
        <v>0</v>
      </c>
      <c r="BL9" s="1000">
        <f t="shared" si="29"/>
        <v>0</v>
      </c>
      <c r="BM9" s="1000">
        <f t="shared" si="30"/>
        <v>0</v>
      </c>
      <c r="BN9" s="1000">
        <f t="shared" si="31"/>
        <v>0</v>
      </c>
      <c r="BO9" s="1000">
        <f t="shared" si="32"/>
        <v>0</v>
      </c>
      <c r="BP9" s="1000">
        <f t="shared" si="33"/>
        <v>0</v>
      </c>
      <c r="BQ9" s="1000">
        <f t="shared" si="34"/>
        <v>0</v>
      </c>
      <c r="BR9" s="1000">
        <f t="shared" si="35"/>
        <v>0</v>
      </c>
      <c r="BS9" s="1000">
        <f t="shared" si="36"/>
        <v>0</v>
      </c>
      <c r="BT9" s="1000">
        <f t="shared" si="37"/>
        <v>0</v>
      </c>
      <c r="BU9" s="1000">
        <f t="shared" si="38"/>
        <v>0</v>
      </c>
      <c r="BV9" s="1000">
        <f t="shared" si="39"/>
        <v>0</v>
      </c>
      <c r="BW9" s="1000"/>
      <c r="BX9" s="642">
        <f t="shared" si="40"/>
        <v>0</v>
      </c>
      <c r="BY9" s="642">
        <f t="shared" si="41"/>
        <v>0</v>
      </c>
      <c r="BZ9" s="642">
        <f t="shared" si="42"/>
        <v>0</v>
      </c>
      <c r="CA9" s="642">
        <f t="shared" si="43"/>
        <v>0</v>
      </c>
      <c r="CB9" s="642">
        <f t="shared" si="44"/>
        <v>0</v>
      </c>
      <c r="CC9" s="642">
        <f t="shared" si="45"/>
        <v>0</v>
      </c>
      <c r="CD9" s="642">
        <f t="shared" si="46"/>
        <v>0</v>
      </c>
      <c r="CE9" s="642">
        <f t="shared" si="47"/>
        <v>0</v>
      </c>
      <c r="CF9" s="642">
        <f t="shared" si="48"/>
        <v>0</v>
      </c>
      <c r="CG9" s="642">
        <f t="shared" si="49"/>
        <v>0</v>
      </c>
      <c r="CH9" s="642">
        <f t="shared" si="50"/>
        <v>0</v>
      </c>
      <c r="CI9" s="642">
        <f t="shared" si="51"/>
        <v>0</v>
      </c>
      <c r="CJ9" s="642">
        <f t="shared" si="52"/>
        <v>0</v>
      </c>
      <c r="CK9" s="642">
        <f t="shared" si="53"/>
        <v>0</v>
      </c>
      <c r="CL9" s="642">
        <f t="shared" si="54"/>
        <v>0</v>
      </c>
      <c r="CM9" s="642">
        <f t="shared" si="55"/>
        <v>0</v>
      </c>
      <c r="CN9" s="381">
        <f t="shared" si="56"/>
        <v>0</v>
      </c>
      <c r="CO9" s="381">
        <f t="shared" si="57"/>
        <v>0</v>
      </c>
      <c r="CP9" s="381">
        <f t="shared" si="58"/>
        <v>0</v>
      </c>
      <c r="CQ9" s="381">
        <f t="shared" si="59"/>
        <v>0</v>
      </c>
      <c r="CR9" s="381">
        <f t="shared" si="60"/>
        <v>0</v>
      </c>
      <c r="CS9" s="381">
        <f t="shared" si="61"/>
        <v>0</v>
      </c>
      <c r="CT9" s="381">
        <f t="shared" si="62"/>
        <v>0</v>
      </c>
      <c r="CU9" s="381">
        <f t="shared" si="63"/>
        <v>0</v>
      </c>
      <c r="CV9" s="381">
        <f t="shared" si="64"/>
        <v>0</v>
      </c>
      <c r="CW9" s="381">
        <f t="shared" si="65"/>
        <v>0</v>
      </c>
      <c r="CX9" s="381">
        <f t="shared" si="66"/>
        <v>0</v>
      </c>
      <c r="CY9" s="381">
        <f t="shared" si="67"/>
        <v>0</v>
      </c>
      <c r="CZ9" s="381">
        <f t="shared" si="68"/>
        <v>0</v>
      </c>
      <c r="DA9" s="381">
        <f t="shared" si="69"/>
        <v>0</v>
      </c>
      <c r="DB9" s="381">
        <f t="shared" si="70"/>
        <v>0</v>
      </c>
      <c r="DC9" s="381">
        <f t="shared" si="71"/>
        <v>0</v>
      </c>
      <c r="DD9" s="381">
        <f t="shared" si="72"/>
        <v>0</v>
      </c>
      <c r="DE9" s="381">
        <f t="shared" si="73"/>
        <v>0</v>
      </c>
      <c r="DF9" s="900">
        <f t="shared" si="74"/>
        <v>0</v>
      </c>
      <c r="DG9" s="486"/>
      <c r="DH9" s="486"/>
      <c r="DI9" s="486"/>
      <c r="DJ9" s="486"/>
      <c r="DK9" s="486"/>
      <c r="DL9" s="486"/>
      <c r="DM9" s="486"/>
      <c r="DN9" s="486"/>
      <c r="DO9" s="486"/>
      <c r="DP9" s="486"/>
      <c r="DQ9" s="486"/>
      <c r="DR9" s="486"/>
      <c r="DS9" s="486"/>
      <c r="DT9" s="486"/>
      <c r="DU9" s="486"/>
      <c r="DV9" s="486"/>
    </row>
    <row r="10" spans="1:126" ht="18.75" hidden="1" customHeight="1">
      <c r="A10" s="217" t="str">
        <f>'2_Maturité'!A10</f>
        <v>5.1.d</v>
      </c>
      <c r="B10" s="217">
        <f>'2_Maturité'!B10</f>
        <v>0</v>
      </c>
      <c r="C10" s="217" t="str">
        <f>'2_Maturité'!G10</f>
        <v>GOUV</v>
      </c>
      <c r="D10" s="207">
        <f>'2_Maturité'!H10</f>
        <v>0</v>
      </c>
      <c r="E10" s="207">
        <f>'2_Maturité'!I10</f>
        <v>0</v>
      </c>
      <c r="F10" s="218" t="str">
        <f t="shared" si="75"/>
        <v>0</v>
      </c>
      <c r="G10" s="664">
        <v>2</v>
      </c>
      <c r="H10" s="204">
        <f>Compute4!G10</f>
        <v>0</v>
      </c>
      <c r="I10" s="204">
        <f>Compute4!H10</f>
        <v>0</v>
      </c>
      <c r="J10" s="204">
        <f>Compute4!I10</f>
        <v>0</v>
      </c>
      <c r="K10" s="204">
        <f>Compute4!J10</f>
        <v>0</v>
      </c>
      <c r="L10" s="204">
        <f>Compute4!K10</f>
        <v>0</v>
      </c>
      <c r="M10" s="204">
        <f>Compute4!L10</f>
        <v>0</v>
      </c>
      <c r="N10" s="204">
        <f>Compute4!M10</f>
        <v>0</v>
      </c>
      <c r="O10" s="204">
        <f>Compute4!N10</f>
        <v>0</v>
      </c>
      <c r="P10" s="204">
        <f>Compute4!O10</f>
        <v>0</v>
      </c>
      <c r="Q10" s="204">
        <f>Compute4!P10</f>
        <v>0</v>
      </c>
      <c r="R10" s="204">
        <f>Compute4!Q10</f>
        <v>0</v>
      </c>
      <c r="S10" s="204">
        <f>Compute4!R10</f>
        <v>0</v>
      </c>
      <c r="T10" s="204">
        <f>Compute4!S10</f>
        <v>0</v>
      </c>
      <c r="U10" s="204">
        <f>Compute4!T10</f>
        <v>0</v>
      </c>
      <c r="V10" s="204">
        <f>Compute4!U10</f>
        <v>0</v>
      </c>
      <c r="W10" s="204">
        <f>Compute4!V10</f>
        <v>0</v>
      </c>
      <c r="X10" s="327">
        <f t="shared" si="5"/>
        <v>0</v>
      </c>
      <c r="Y10" s="548">
        <f t="shared" si="6"/>
        <v>0</v>
      </c>
      <c r="Z10" s="548">
        <f t="shared" si="7"/>
        <v>0</v>
      </c>
      <c r="AA10" s="548">
        <f t="shared" si="8"/>
        <v>0</v>
      </c>
      <c r="AB10" s="548">
        <f t="shared" si="9"/>
        <v>0</v>
      </c>
      <c r="AC10" s="548">
        <f t="shared" si="10"/>
        <v>0</v>
      </c>
      <c r="AD10" s="548">
        <f t="shared" si="11"/>
        <v>0</v>
      </c>
      <c r="AE10" s="548">
        <f t="shared" si="12"/>
        <v>0</v>
      </c>
      <c r="AF10" s="548">
        <f t="shared" si="13"/>
        <v>0</v>
      </c>
      <c r="AG10" s="548">
        <f t="shared" si="14"/>
        <v>0</v>
      </c>
      <c r="AH10" s="548">
        <f t="shared" si="15"/>
        <v>0</v>
      </c>
      <c r="AI10" s="548">
        <f t="shared" si="16"/>
        <v>0</v>
      </c>
      <c r="AJ10" s="548">
        <f t="shared" si="17"/>
        <v>0</v>
      </c>
      <c r="AK10" s="548">
        <f t="shared" si="18"/>
        <v>0</v>
      </c>
      <c r="AL10" s="548">
        <f t="shared" si="19"/>
        <v>0</v>
      </c>
      <c r="AM10" s="548">
        <f t="shared" si="20"/>
        <v>0</v>
      </c>
      <c r="AN10" s="548">
        <f t="shared" si="21"/>
        <v>0</v>
      </c>
      <c r="AO10" s="639">
        <f t="shared" si="22"/>
        <v>0</v>
      </c>
      <c r="AP10" s="662">
        <v>0</v>
      </c>
      <c r="AQ10" s="662">
        <v>0</v>
      </c>
      <c r="AR10" s="662">
        <v>0</v>
      </c>
      <c r="AS10" s="662">
        <v>0</v>
      </c>
      <c r="AT10" s="662">
        <v>0</v>
      </c>
      <c r="AU10" s="662">
        <v>0</v>
      </c>
      <c r="AV10" s="662">
        <v>0</v>
      </c>
      <c r="AW10" s="662">
        <v>0</v>
      </c>
      <c r="AX10" s="662">
        <v>0</v>
      </c>
      <c r="AY10" s="662">
        <v>0</v>
      </c>
      <c r="AZ10" s="662">
        <v>0</v>
      </c>
      <c r="BA10" s="662">
        <v>0</v>
      </c>
      <c r="BB10" s="662">
        <v>0</v>
      </c>
      <c r="BC10" s="662">
        <v>0</v>
      </c>
      <c r="BD10" s="662">
        <v>0</v>
      </c>
      <c r="BE10" s="662">
        <v>0</v>
      </c>
      <c r="BF10" s="662">
        <f t="shared" si="23"/>
        <v>16</v>
      </c>
      <c r="BG10" s="1000">
        <f t="shared" si="24"/>
        <v>0</v>
      </c>
      <c r="BH10" s="1000">
        <f t="shared" si="25"/>
        <v>0</v>
      </c>
      <c r="BI10" s="1000">
        <f t="shared" si="26"/>
        <v>0</v>
      </c>
      <c r="BJ10" s="1000">
        <f t="shared" si="27"/>
        <v>0</v>
      </c>
      <c r="BK10" s="1000">
        <f t="shared" si="28"/>
        <v>0</v>
      </c>
      <c r="BL10" s="1000">
        <f t="shared" si="29"/>
        <v>0</v>
      </c>
      <c r="BM10" s="1000">
        <f t="shared" si="30"/>
        <v>0</v>
      </c>
      <c r="BN10" s="1000">
        <f t="shared" si="31"/>
        <v>0</v>
      </c>
      <c r="BO10" s="1000">
        <f t="shared" si="32"/>
        <v>0</v>
      </c>
      <c r="BP10" s="1000">
        <f t="shared" si="33"/>
        <v>0</v>
      </c>
      <c r="BQ10" s="1000">
        <f t="shared" si="34"/>
        <v>0</v>
      </c>
      <c r="BR10" s="1000">
        <f t="shared" si="35"/>
        <v>0</v>
      </c>
      <c r="BS10" s="1000">
        <f t="shared" si="36"/>
        <v>0</v>
      </c>
      <c r="BT10" s="1000">
        <f t="shared" si="37"/>
        <v>0</v>
      </c>
      <c r="BU10" s="1000">
        <f t="shared" si="38"/>
        <v>0</v>
      </c>
      <c r="BV10" s="1000">
        <f t="shared" si="39"/>
        <v>0</v>
      </c>
      <c r="BW10" s="1000"/>
      <c r="BX10" s="642">
        <f t="shared" si="40"/>
        <v>0</v>
      </c>
      <c r="BY10" s="642">
        <f t="shared" si="41"/>
        <v>0</v>
      </c>
      <c r="BZ10" s="642">
        <f t="shared" si="42"/>
        <v>0</v>
      </c>
      <c r="CA10" s="642">
        <f t="shared" si="43"/>
        <v>0</v>
      </c>
      <c r="CB10" s="642">
        <f t="shared" si="44"/>
        <v>0</v>
      </c>
      <c r="CC10" s="642">
        <f t="shared" si="45"/>
        <v>0</v>
      </c>
      <c r="CD10" s="642">
        <f t="shared" si="46"/>
        <v>0</v>
      </c>
      <c r="CE10" s="642">
        <f t="shared" si="47"/>
        <v>0</v>
      </c>
      <c r="CF10" s="642">
        <f t="shared" si="48"/>
        <v>0</v>
      </c>
      <c r="CG10" s="642">
        <f t="shared" si="49"/>
        <v>0</v>
      </c>
      <c r="CH10" s="642">
        <f t="shared" si="50"/>
        <v>0</v>
      </c>
      <c r="CI10" s="642">
        <f t="shared" si="51"/>
        <v>0</v>
      </c>
      <c r="CJ10" s="642">
        <f t="shared" si="52"/>
        <v>0</v>
      </c>
      <c r="CK10" s="642">
        <f t="shared" si="53"/>
        <v>0</v>
      </c>
      <c r="CL10" s="642">
        <f t="shared" si="54"/>
        <v>0</v>
      </c>
      <c r="CM10" s="642">
        <f t="shared" si="55"/>
        <v>0</v>
      </c>
      <c r="CN10" s="381">
        <f t="shared" si="56"/>
        <v>0</v>
      </c>
      <c r="CO10" s="381">
        <f t="shared" si="57"/>
        <v>0</v>
      </c>
      <c r="CP10" s="381">
        <f t="shared" si="58"/>
        <v>0</v>
      </c>
      <c r="CQ10" s="381">
        <f t="shared" si="59"/>
        <v>0</v>
      </c>
      <c r="CR10" s="381">
        <f t="shared" si="60"/>
        <v>0</v>
      </c>
      <c r="CS10" s="381">
        <f t="shared" si="61"/>
        <v>0</v>
      </c>
      <c r="CT10" s="381">
        <f t="shared" si="62"/>
        <v>0</v>
      </c>
      <c r="CU10" s="381">
        <f t="shared" si="63"/>
        <v>0</v>
      </c>
      <c r="CV10" s="381">
        <f t="shared" si="64"/>
        <v>0</v>
      </c>
      <c r="CW10" s="381">
        <f t="shared" si="65"/>
        <v>0</v>
      </c>
      <c r="CX10" s="381">
        <f t="shared" si="66"/>
        <v>0</v>
      </c>
      <c r="CY10" s="381">
        <f t="shared" si="67"/>
        <v>0</v>
      </c>
      <c r="CZ10" s="381">
        <f t="shared" si="68"/>
        <v>0</v>
      </c>
      <c r="DA10" s="381">
        <f t="shared" si="69"/>
        <v>0</v>
      </c>
      <c r="DB10" s="381">
        <f t="shared" si="70"/>
        <v>0</v>
      </c>
      <c r="DC10" s="381">
        <f t="shared" si="71"/>
        <v>0</v>
      </c>
      <c r="DD10" s="381">
        <f t="shared" si="72"/>
        <v>0</v>
      </c>
      <c r="DE10" s="381">
        <f t="shared" si="73"/>
        <v>0</v>
      </c>
      <c r="DF10" s="900">
        <f t="shared" si="74"/>
        <v>0</v>
      </c>
      <c r="DG10" s="486"/>
      <c r="DH10" s="486"/>
      <c r="DI10" s="486"/>
      <c r="DJ10" s="486"/>
      <c r="DK10" s="486"/>
      <c r="DL10" s="486"/>
      <c r="DM10" s="486"/>
      <c r="DN10" s="486"/>
      <c r="DO10" s="486"/>
      <c r="DP10" s="486"/>
      <c r="DQ10" s="486"/>
      <c r="DR10" s="486"/>
      <c r="DS10" s="486"/>
      <c r="DT10" s="486"/>
      <c r="DU10" s="486"/>
      <c r="DV10" s="486"/>
    </row>
    <row r="11" spans="1:126" ht="18.75" hidden="1" customHeight="1">
      <c r="A11" s="217">
        <f>'2_Maturité'!A11</f>
        <v>6</v>
      </c>
      <c r="B11" s="217" t="str">
        <f>'2_Maturité'!B11</f>
        <v>ORGANISATION DE LA SECURITE DE L'INFORMATION</v>
      </c>
      <c r="C11" s="217">
        <f>'2_Maturité'!G11</f>
        <v>0</v>
      </c>
      <c r="D11" s="207">
        <f>'2_Maturité'!H11</f>
        <v>0</v>
      </c>
      <c r="E11" s="207">
        <f>'2_Maturité'!I11</f>
        <v>0</v>
      </c>
      <c r="F11" s="218" t="str">
        <f t="shared" si="75"/>
        <v>0</v>
      </c>
      <c r="G11" s="664">
        <v>3</v>
      </c>
      <c r="H11" s="204">
        <f>Compute4!G11</f>
        <v>0</v>
      </c>
      <c r="I11" s="204">
        <f>Compute4!H11</f>
        <v>0</v>
      </c>
      <c r="J11" s="204">
        <f>Compute4!I11</f>
        <v>0</v>
      </c>
      <c r="K11" s="204">
        <f>Compute4!J11</f>
        <v>0</v>
      </c>
      <c r="L11" s="204">
        <f>Compute4!K11</f>
        <v>0</v>
      </c>
      <c r="M11" s="204">
        <f>Compute4!L11</f>
        <v>0</v>
      </c>
      <c r="N11" s="204">
        <f>Compute4!M11</f>
        <v>0</v>
      </c>
      <c r="O11" s="204">
        <f>Compute4!N11</f>
        <v>0</v>
      </c>
      <c r="P11" s="204">
        <f>Compute4!O11</f>
        <v>0</v>
      </c>
      <c r="Q11" s="204">
        <f>Compute4!P11</f>
        <v>0</v>
      </c>
      <c r="R11" s="204">
        <f>Compute4!Q11</f>
        <v>0</v>
      </c>
      <c r="S11" s="204">
        <f>Compute4!R11</f>
        <v>0</v>
      </c>
      <c r="T11" s="204">
        <f>Compute4!S11</f>
        <v>0</v>
      </c>
      <c r="U11" s="204">
        <f>Compute4!T11</f>
        <v>0</v>
      </c>
      <c r="V11" s="204">
        <f>Compute4!U11</f>
        <v>0</v>
      </c>
      <c r="W11" s="204">
        <f>Compute4!V11</f>
        <v>0</v>
      </c>
      <c r="X11" s="327">
        <f t="shared" si="5"/>
        <v>0</v>
      </c>
      <c r="Y11" s="548">
        <f t="shared" si="6"/>
        <v>0</v>
      </c>
      <c r="Z11" s="548">
        <f t="shared" si="7"/>
        <v>0</v>
      </c>
      <c r="AA11" s="548">
        <f t="shared" si="8"/>
        <v>0</v>
      </c>
      <c r="AB11" s="548">
        <f t="shared" si="9"/>
        <v>0</v>
      </c>
      <c r="AC11" s="548">
        <f t="shared" si="10"/>
        <v>0</v>
      </c>
      <c r="AD11" s="548">
        <f t="shared" si="11"/>
        <v>0</v>
      </c>
      <c r="AE11" s="548">
        <f t="shared" si="12"/>
        <v>0</v>
      </c>
      <c r="AF11" s="548">
        <f t="shared" si="13"/>
        <v>0</v>
      </c>
      <c r="AG11" s="548">
        <f t="shared" si="14"/>
        <v>0</v>
      </c>
      <c r="AH11" s="548">
        <f t="shared" si="15"/>
        <v>0</v>
      </c>
      <c r="AI11" s="548">
        <f t="shared" si="16"/>
        <v>0</v>
      </c>
      <c r="AJ11" s="548">
        <f t="shared" si="17"/>
        <v>0</v>
      </c>
      <c r="AK11" s="548">
        <f t="shared" si="18"/>
        <v>0</v>
      </c>
      <c r="AL11" s="548">
        <f t="shared" si="19"/>
        <v>0</v>
      </c>
      <c r="AM11" s="548">
        <f t="shared" si="20"/>
        <v>0</v>
      </c>
      <c r="AN11" s="548">
        <f t="shared" si="21"/>
        <v>0</v>
      </c>
      <c r="AO11" s="639">
        <f t="shared" si="22"/>
        <v>0</v>
      </c>
      <c r="AP11" s="662">
        <v>0</v>
      </c>
      <c r="AQ11" s="662">
        <v>0</v>
      </c>
      <c r="AR11" s="662">
        <v>0</v>
      </c>
      <c r="AS11" s="662">
        <v>0</v>
      </c>
      <c r="AT11" s="662">
        <v>0</v>
      </c>
      <c r="AU11" s="662">
        <v>0</v>
      </c>
      <c r="AV11" s="662">
        <v>0</v>
      </c>
      <c r="AW11" s="662">
        <v>0</v>
      </c>
      <c r="AX11" s="662">
        <v>0</v>
      </c>
      <c r="AY11" s="662">
        <v>0</v>
      </c>
      <c r="AZ11" s="662">
        <v>0</v>
      </c>
      <c r="BA11" s="662">
        <v>0</v>
      </c>
      <c r="BB11" s="662">
        <v>0</v>
      </c>
      <c r="BC11" s="662">
        <v>0</v>
      </c>
      <c r="BD11" s="662">
        <v>0</v>
      </c>
      <c r="BE11" s="662">
        <v>0</v>
      </c>
      <c r="BF11" s="662">
        <f t="shared" si="23"/>
        <v>16</v>
      </c>
      <c r="BG11" s="1000">
        <f t="shared" si="24"/>
        <v>0</v>
      </c>
      <c r="BH11" s="1000">
        <f t="shared" si="25"/>
        <v>0</v>
      </c>
      <c r="BI11" s="1000">
        <f t="shared" si="26"/>
        <v>0</v>
      </c>
      <c r="BJ11" s="1000">
        <f t="shared" si="27"/>
        <v>0</v>
      </c>
      <c r="BK11" s="1000">
        <f t="shared" si="28"/>
        <v>0</v>
      </c>
      <c r="BL11" s="1000">
        <f t="shared" si="29"/>
        <v>0</v>
      </c>
      <c r="BM11" s="1000">
        <f t="shared" si="30"/>
        <v>0</v>
      </c>
      <c r="BN11" s="1000">
        <f t="shared" si="31"/>
        <v>0</v>
      </c>
      <c r="BO11" s="1000">
        <f t="shared" si="32"/>
        <v>0</v>
      </c>
      <c r="BP11" s="1000">
        <f t="shared" si="33"/>
        <v>0</v>
      </c>
      <c r="BQ11" s="1000">
        <f t="shared" si="34"/>
        <v>0</v>
      </c>
      <c r="BR11" s="1000">
        <f t="shared" si="35"/>
        <v>0</v>
      </c>
      <c r="BS11" s="1000">
        <f t="shared" si="36"/>
        <v>0</v>
      </c>
      <c r="BT11" s="1000">
        <f t="shared" si="37"/>
        <v>0</v>
      </c>
      <c r="BU11" s="1000">
        <f t="shared" si="38"/>
        <v>0</v>
      </c>
      <c r="BV11" s="1000">
        <f t="shared" si="39"/>
        <v>0</v>
      </c>
      <c r="BW11" s="1000"/>
      <c r="BX11" s="642">
        <f t="shared" si="40"/>
        <v>0</v>
      </c>
      <c r="BY11" s="642">
        <f t="shared" si="41"/>
        <v>0</v>
      </c>
      <c r="BZ11" s="642">
        <f t="shared" si="42"/>
        <v>0</v>
      </c>
      <c r="CA11" s="642">
        <f t="shared" si="43"/>
        <v>0</v>
      </c>
      <c r="CB11" s="642">
        <f t="shared" si="44"/>
        <v>0</v>
      </c>
      <c r="CC11" s="642">
        <f t="shared" si="45"/>
        <v>0</v>
      </c>
      <c r="CD11" s="642">
        <f t="shared" si="46"/>
        <v>0</v>
      </c>
      <c r="CE11" s="642">
        <f t="shared" si="47"/>
        <v>0</v>
      </c>
      <c r="CF11" s="642">
        <f t="shared" si="48"/>
        <v>0</v>
      </c>
      <c r="CG11" s="642">
        <f t="shared" si="49"/>
        <v>0</v>
      </c>
      <c r="CH11" s="642">
        <f t="shared" si="50"/>
        <v>0</v>
      </c>
      <c r="CI11" s="642">
        <f t="shared" si="51"/>
        <v>0</v>
      </c>
      <c r="CJ11" s="642">
        <f t="shared" si="52"/>
        <v>0</v>
      </c>
      <c r="CK11" s="642">
        <f t="shared" si="53"/>
        <v>0</v>
      </c>
      <c r="CL11" s="642">
        <f t="shared" si="54"/>
        <v>0</v>
      </c>
      <c r="CM11" s="642">
        <f t="shared" si="55"/>
        <v>0</v>
      </c>
      <c r="CN11" s="381">
        <f t="shared" si="56"/>
        <v>0</v>
      </c>
      <c r="CO11" s="381">
        <f t="shared" si="57"/>
        <v>0</v>
      </c>
      <c r="CP11" s="381">
        <f t="shared" si="58"/>
        <v>0</v>
      </c>
      <c r="CQ11" s="381">
        <f t="shared" si="59"/>
        <v>0</v>
      </c>
      <c r="CR11" s="381">
        <f t="shared" si="60"/>
        <v>0</v>
      </c>
      <c r="CS11" s="381">
        <f t="shared" si="61"/>
        <v>0</v>
      </c>
      <c r="CT11" s="381">
        <f t="shared" si="62"/>
        <v>0</v>
      </c>
      <c r="CU11" s="381">
        <f t="shared" si="63"/>
        <v>0</v>
      </c>
      <c r="CV11" s="381">
        <f t="shared" si="64"/>
        <v>0</v>
      </c>
      <c r="CW11" s="381">
        <f t="shared" si="65"/>
        <v>0</v>
      </c>
      <c r="CX11" s="381">
        <f t="shared" si="66"/>
        <v>0</v>
      </c>
      <c r="CY11" s="381">
        <f t="shared" si="67"/>
        <v>0</v>
      </c>
      <c r="CZ11" s="381">
        <f t="shared" si="68"/>
        <v>0</v>
      </c>
      <c r="DA11" s="381">
        <f t="shared" si="69"/>
        <v>0</v>
      </c>
      <c r="DB11" s="381">
        <f t="shared" si="70"/>
        <v>0</v>
      </c>
      <c r="DC11" s="381">
        <f t="shared" si="71"/>
        <v>0</v>
      </c>
      <c r="DD11" s="381">
        <f t="shared" si="72"/>
        <v>0</v>
      </c>
      <c r="DE11" s="381">
        <f t="shared" si="73"/>
        <v>0</v>
      </c>
      <c r="DF11" s="900">
        <f t="shared" si="74"/>
        <v>0</v>
      </c>
      <c r="DG11" s="486"/>
      <c r="DH11" s="486"/>
      <c r="DI11" s="486"/>
      <c r="DJ11" s="486"/>
      <c r="DK11" s="486"/>
      <c r="DL11" s="486"/>
      <c r="DM11" s="486"/>
      <c r="DN11" s="486"/>
      <c r="DO11" s="486"/>
      <c r="DP11" s="486"/>
      <c r="DQ11" s="486"/>
      <c r="DR11" s="486"/>
      <c r="DS11" s="486"/>
      <c r="DT11" s="486"/>
      <c r="DU11" s="486"/>
      <c r="DV11" s="486"/>
    </row>
    <row r="12" spans="1:126" ht="18.75" hidden="1" customHeight="1">
      <c r="A12" s="217" t="str">
        <f>'2_Maturité'!A12</f>
        <v>6.1</v>
      </c>
      <c r="B12" s="217" t="str">
        <f>'2_Maturité'!B12</f>
        <v>Organisation Interne</v>
      </c>
      <c r="C12" s="217">
        <f>'2_Maturité'!G12</f>
        <v>0</v>
      </c>
      <c r="D12" s="207">
        <f>'2_Maturité'!H12</f>
        <v>0</v>
      </c>
      <c r="E12" s="207">
        <f>'2_Maturité'!I12</f>
        <v>0</v>
      </c>
      <c r="F12" s="218" t="str">
        <f t="shared" si="75"/>
        <v>0</v>
      </c>
      <c r="G12" s="664">
        <v>0</v>
      </c>
      <c r="H12" s="204">
        <f>Compute4!G12</f>
        <v>0</v>
      </c>
      <c r="I12" s="204">
        <f>Compute4!H12</f>
        <v>0</v>
      </c>
      <c r="J12" s="204">
        <f>Compute4!I12</f>
        <v>0</v>
      </c>
      <c r="K12" s="204">
        <f>Compute4!J12</f>
        <v>0</v>
      </c>
      <c r="L12" s="204">
        <f>Compute4!K12</f>
        <v>0</v>
      </c>
      <c r="M12" s="204">
        <f>Compute4!L12</f>
        <v>0</v>
      </c>
      <c r="N12" s="204">
        <f>Compute4!M12</f>
        <v>0</v>
      </c>
      <c r="O12" s="204">
        <f>Compute4!N12</f>
        <v>0</v>
      </c>
      <c r="P12" s="204">
        <f>Compute4!O12</f>
        <v>0</v>
      </c>
      <c r="Q12" s="204">
        <f>Compute4!P12</f>
        <v>0</v>
      </c>
      <c r="R12" s="204">
        <f>Compute4!Q12</f>
        <v>0</v>
      </c>
      <c r="S12" s="204">
        <f>Compute4!R12</f>
        <v>0</v>
      </c>
      <c r="T12" s="204">
        <f>Compute4!S12</f>
        <v>0</v>
      </c>
      <c r="U12" s="204">
        <f>Compute4!T12</f>
        <v>0</v>
      </c>
      <c r="V12" s="204">
        <f>Compute4!U12</f>
        <v>0</v>
      </c>
      <c r="W12" s="204">
        <f>Compute4!V12</f>
        <v>0</v>
      </c>
      <c r="X12" s="327">
        <f t="shared" si="5"/>
        <v>0</v>
      </c>
      <c r="Y12" s="548">
        <f t="shared" si="6"/>
        <v>0</v>
      </c>
      <c r="Z12" s="548">
        <f t="shared" si="7"/>
        <v>0</v>
      </c>
      <c r="AA12" s="548">
        <f t="shared" si="8"/>
        <v>0</v>
      </c>
      <c r="AB12" s="548">
        <f t="shared" si="9"/>
        <v>0</v>
      </c>
      <c r="AC12" s="548">
        <f t="shared" si="10"/>
        <v>0</v>
      </c>
      <c r="AD12" s="548">
        <f t="shared" si="11"/>
        <v>0</v>
      </c>
      <c r="AE12" s="548">
        <f t="shared" si="12"/>
        <v>0</v>
      </c>
      <c r="AF12" s="548">
        <f t="shared" si="13"/>
        <v>0</v>
      </c>
      <c r="AG12" s="548">
        <f t="shared" si="14"/>
        <v>0</v>
      </c>
      <c r="AH12" s="548">
        <f t="shared" si="15"/>
        <v>0</v>
      </c>
      <c r="AI12" s="548">
        <f t="shared" si="16"/>
        <v>0</v>
      </c>
      <c r="AJ12" s="548">
        <f t="shared" si="17"/>
        <v>0</v>
      </c>
      <c r="AK12" s="548">
        <f t="shared" si="18"/>
        <v>0</v>
      </c>
      <c r="AL12" s="548">
        <f t="shared" si="19"/>
        <v>0</v>
      </c>
      <c r="AM12" s="548">
        <f t="shared" si="20"/>
        <v>0</v>
      </c>
      <c r="AN12" s="548">
        <f t="shared" si="21"/>
        <v>0</v>
      </c>
      <c r="AO12" s="639">
        <f t="shared" si="22"/>
        <v>0</v>
      </c>
      <c r="AP12" s="662">
        <v>0</v>
      </c>
      <c r="AQ12" s="662">
        <v>0</v>
      </c>
      <c r="AR12" s="662">
        <v>0</v>
      </c>
      <c r="AS12" s="662">
        <v>0</v>
      </c>
      <c r="AT12" s="662">
        <v>0</v>
      </c>
      <c r="AU12" s="662">
        <v>0</v>
      </c>
      <c r="AV12" s="662">
        <v>0</v>
      </c>
      <c r="AW12" s="662">
        <v>0</v>
      </c>
      <c r="AX12" s="662">
        <v>0</v>
      </c>
      <c r="AY12" s="662">
        <v>0</v>
      </c>
      <c r="AZ12" s="662">
        <v>0</v>
      </c>
      <c r="BA12" s="662">
        <v>0</v>
      </c>
      <c r="BB12" s="662">
        <v>0</v>
      </c>
      <c r="BC12" s="662">
        <v>0</v>
      </c>
      <c r="BD12" s="662">
        <v>0</v>
      </c>
      <c r="BE12" s="662">
        <v>0</v>
      </c>
      <c r="BF12" s="662">
        <f t="shared" si="23"/>
        <v>16</v>
      </c>
      <c r="BG12" s="1000">
        <f t="shared" si="24"/>
        <v>0</v>
      </c>
      <c r="BH12" s="1000">
        <f t="shared" si="25"/>
        <v>0</v>
      </c>
      <c r="BI12" s="1000">
        <f t="shared" si="26"/>
        <v>0</v>
      </c>
      <c r="BJ12" s="1000">
        <f t="shared" si="27"/>
        <v>0</v>
      </c>
      <c r="BK12" s="1000">
        <f t="shared" si="28"/>
        <v>0</v>
      </c>
      <c r="BL12" s="1000">
        <f t="shared" si="29"/>
        <v>0</v>
      </c>
      <c r="BM12" s="1000">
        <f t="shared" si="30"/>
        <v>0</v>
      </c>
      <c r="BN12" s="1000">
        <f t="shared" si="31"/>
        <v>0</v>
      </c>
      <c r="BO12" s="1000">
        <f t="shared" si="32"/>
        <v>0</v>
      </c>
      <c r="BP12" s="1000">
        <f t="shared" si="33"/>
        <v>0</v>
      </c>
      <c r="BQ12" s="1000">
        <f t="shared" si="34"/>
        <v>0</v>
      </c>
      <c r="BR12" s="1000">
        <f t="shared" si="35"/>
        <v>0</v>
      </c>
      <c r="BS12" s="1000">
        <f t="shared" si="36"/>
        <v>0</v>
      </c>
      <c r="BT12" s="1000">
        <f t="shared" si="37"/>
        <v>0</v>
      </c>
      <c r="BU12" s="1000">
        <f t="shared" si="38"/>
        <v>0</v>
      </c>
      <c r="BV12" s="1000">
        <f t="shared" si="39"/>
        <v>0</v>
      </c>
      <c r="BW12" s="1000"/>
      <c r="BX12" s="642">
        <f t="shared" si="40"/>
        <v>0</v>
      </c>
      <c r="BY12" s="642">
        <f t="shared" si="41"/>
        <v>0</v>
      </c>
      <c r="BZ12" s="642">
        <f t="shared" si="42"/>
        <v>0</v>
      </c>
      <c r="CA12" s="642">
        <f t="shared" si="43"/>
        <v>0</v>
      </c>
      <c r="CB12" s="642">
        <f t="shared" si="44"/>
        <v>0</v>
      </c>
      <c r="CC12" s="642">
        <f t="shared" si="45"/>
        <v>0</v>
      </c>
      <c r="CD12" s="642">
        <f t="shared" si="46"/>
        <v>0</v>
      </c>
      <c r="CE12" s="642">
        <f t="shared" si="47"/>
        <v>0</v>
      </c>
      <c r="CF12" s="642">
        <f t="shared" si="48"/>
        <v>0</v>
      </c>
      <c r="CG12" s="642">
        <f t="shared" si="49"/>
        <v>0</v>
      </c>
      <c r="CH12" s="642">
        <f t="shared" si="50"/>
        <v>0</v>
      </c>
      <c r="CI12" s="642">
        <f t="shared" si="51"/>
        <v>0</v>
      </c>
      <c r="CJ12" s="642">
        <f t="shared" si="52"/>
        <v>0</v>
      </c>
      <c r="CK12" s="642">
        <f t="shared" si="53"/>
        <v>0</v>
      </c>
      <c r="CL12" s="642">
        <f t="shared" si="54"/>
        <v>0</v>
      </c>
      <c r="CM12" s="642">
        <f t="shared" si="55"/>
        <v>0</v>
      </c>
      <c r="CN12" s="381">
        <f t="shared" si="56"/>
        <v>0</v>
      </c>
      <c r="CO12" s="381">
        <f t="shared" si="57"/>
        <v>0</v>
      </c>
      <c r="CP12" s="381">
        <f t="shared" si="58"/>
        <v>0</v>
      </c>
      <c r="CQ12" s="381">
        <f t="shared" si="59"/>
        <v>0</v>
      </c>
      <c r="CR12" s="381">
        <f t="shared" si="60"/>
        <v>0</v>
      </c>
      <c r="CS12" s="381">
        <f t="shared" si="61"/>
        <v>0</v>
      </c>
      <c r="CT12" s="381">
        <f t="shared" si="62"/>
        <v>0</v>
      </c>
      <c r="CU12" s="381">
        <f t="shared" si="63"/>
        <v>0</v>
      </c>
      <c r="CV12" s="381">
        <f t="shared" si="64"/>
        <v>0</v>
      </c>
      <c r="CW12" s="381">
        <f t="shared" si="65"/>
        <v>0</v>
      </c>
      <c r="CX12" s="381">
        <f t="shared" si="66"/>
        <v>0</v>
      </c>
      <c r="CY12" s="381">
        <f t="shared" si="67"/>
        <v>0</v>
      </c>
      <c r="CZ12" s="381">
        <f t="shared" si="68"/>
        <v>0</v>
      </c>
      <c r="DA12" s="381">
        <f t="shared" si="69"/>
        <v>0</v>
      </c>
      <c r="DB12" s="381">
        <f t="shared" si="70"/>
        <v>0</v>
      </c>
      <c r="DC12" s="381">
        <f t="shared" si="71"/>
        <v>0</v>
      </c>
      <c r="DD12" s="381">
        <f t="shared" si="72"/>
        <v>0</v>
      </c>
      <c r="DE12" s="381">
        <f t="shared" si="73"/>
        <v>0</v>
      </c>
      <c r="DF12" s="900">
        <f t="shared" si="74"/>
        <v>0</v>
      </c>
      <c r="DG12" s="486"/>
      <c r="DH12" s="486"/>
      <c r="DI12" s="486"/>
      <c r="DJ12" s="486"/>
      <c r="DK12" s="486"/>
      <c r="DL12" s="486"/>
      <c r="DM12" s="486"/>
      <c r="DN12" s="486"/>
      <c r="DO12" s="486"/>
      <c r="DP12" s="486"/>
      <c r="DQ12" s="486"/>
      <c r="DR12" s="486"/>
      <c r="DS12" s="486"/>
      <c r="DT12" s="486"/>
      <c r="DU12" s="486"/>
      <c r="DV12" s="486"/>
    </row>
    <row r="13" spans="1:126" ht="18.75" customHeight="1">
      <c r="A13" s="217" t="str">
        <f>'2_Maturité'!A13</f>
        <v>6.1.1</v>
      </c>
      <c r="B13" s="217" t="str">
        <f>'2_Maturité'!B13</f>
        <v>Organisation de la sécurité</v>
      </c>
      <c r="C13" s="217" t="str">
        <f>'2_Maturité'!G13</f>
        <v>ORGA</v>
      </c>
      <c r="D13" s="207">
        <f>'2_Maturité'!H13</f>
        <v>1</v>
      </c>
      <c r="E13" s="207" t="str">
        <f>'2_Maturité'!I13</f>
        <v>2: Reproductible</v>
      </c>
      <c r="F13" s="218">
        <f>INDEX(References!$C$51:$D$56, LEFT($E13,1)+1,2)</f>
        <v>4</v>
      </c>
      <c r="G13" s="664">
        <v>0.5</v>
      </c>
      <c r="H13" s="204">
        <f>Compute4!G13</f>
        <v>1</v>
      </c>
      <c r="I13" s="204">
        <f>Compute4!H13</f>
        <v>1</v>
      </c>
      <c r="J13" s="204">
        <f>Compute4!I13</f>
        <v>1</v>
      </c>
      <c r="K13" s="204">
        <f>Compute4!J13</f>
        <v>1</v>
      </c>
      <c r="L13" s="204">
        <f>Compute4!K13</f>
        <v>1</v>
      </c>
      <c r="M13" s="204">
        <f>Compute4!L13</f>
        <v>1</v>
      </c>
      <c r="N13" s="204">
        <f>Compute4!M13</f>
        <v>1</v>
      </c>
      <c r="O13" s="204">
        <f>Compute4!N13</f>
        <v>1</v>
      </c>
      <c r="P13" s="204">
        <f>Compute4!O13</f>
        <v>1</v>
      </c>
      <c r="Q13" s="204">
        <f>Compute4!P13</f>
        <v>1</v>
      </c>
      <c r="R13" s="204">
        <f>Compute4!Q13</f>
        <v>1</v>
      </c>
      <c r="S13" s="204">
        <f>Compute4!R13</f>
        <v>1</v>
      </c>
      <c r="T13" s="204">
        <f>Compute4!S13</f>
        <v>1</v>
      </c>
      <c r="U13" s="204">
        <f>Compute4!T13</f>
        <v>1</v>
      </c>
      <c r="V13" s="204">
        <f>Compute4!U13</f>
        <v>1</v>
      </c>
      <c r="W13" s="204">
        <f>Compute4!V13</f>
        <v>1</v>
      </c>
      <c r="X13" s="327">
        <f t="shared" si="5"/>
        <v>16</v>
      </c>
      <c r="Y13" s="548">
        <f t="shared" si="6"/>
        <v>1</v>
      </c>
      <c r="Z13" s="548">
        <f t="shared" si="7"/>
        <v>1</v>
      </c>
      <c r="AA13" s="548">
        <f t="shared" si="8"/>
        <v>1</v>
      </c>
      <c r="AB13" s="548">
        <f t="shared" si="9"/>
        <v>1</v>
      </c>
      <c r="AC13" s="548">
        <f t="shared" si="10"/>
        <v>1</v>
      </c>
      <c r="AD13" s="548">
        <f t="shared" si="11"/>
        <v>1</v>
      </c>
      <c r="AE13" s="548">
        <f t="shared" si="12"/>
        <v>1</v>
      </c>
      <c r="AF13" s="548">
        <f t="shared" si="13"/>
        <v>1</v>
      </c>
      <c r="AG13" s="548">
        <f t="shared" si="14"/>
        <v>1</v>
      </c>
      <c r="AH13" s="548">
        <f t="shared" si="15"/>
        <v>1</v>
      </c>
      <c r="AI13" s="548">
        <f t="shared" si="16"/>
        <v>1</v>
      </c>
      <c r="AJ13" s="548">
        <f t="shared" si="17"/>
        <v>1</v>
      </c>
      <c r="AK13" s="548">
        <f t="shared" si="18"/>
        <v>1</v>
      </c>
      <c r="AL13" s="548">
        <f t="shared" si="19"/>
        <v>1</v>
      </c>
      <c r="AM13" s="548">
        <f t="shared" si="20"/>
        <v>1</v>
      </c>
      <c r="AN13" s="548">
        <f t="shared" si="21"/>
        <v>1</v>
      </c>
      <c r="AO13" s="639">
        <f t="shared" si="22"/>
        <v>16</v>
      </c>
      <c r="AP13" s="662">
        <v>1</v>
      </c>
      <c r="AQ13" s="662">
        <v>1</v>
      </c>
      <c r="AR13" s="662">
        <v>1</v>
      </c>
      <c r="AS13" s="662">
        <v>1</v>
      </c>
      <c r="AT13" s="662">
        <v>1</v>
      </c>
      <c r="AU13" s="662">
        <v>1</v>
      </c>
      <c r="AV13" s="662">
        <v>1</v>
      </c>
      <c r="AW13" s="662">
        <v>1</v>
      </c>
      <c r="AX13" s="662">
        <v>1</v>
      </c>
      <c r="AY13" s="662">
        <v>1</v>
      </c>
      <c r="AZ13" s="662">
        <v>2</v>
      </c>
      <c r="BA13" s="662">
        <v>1</v>
      </c>
      <c r="BB13" s="662">
        <v>1</v>
      </c>
      <c r="BC13" s="662">
        <v>1</v>
      </c>
      <c r="BD13" s="662">
        <v>1</v>
      </c>
      <c r="BE13" s="662">
        <v>1</v>
      </c>
      <c r="BF13" s="662">
        <f t="shared" si="23"/>
        <v>0</v>
      </c>
      <c r="BG13" s="1000">
        <f t="shared" si="24"/>
        <v>1</v>
      </c>
      <c r="BH13" s="1000">
        <f t="shared" si="25"/>
        <v>1</v>
      </c>
      <c r="BI13" s="1000">
        <f t="shared" si="26"/>
        <v>1</v>
      </c>
      <c r="BJ13" s="1000">
        <f t="shared" si="27"/>
        <v>1</v>
      </c>
      <c r="BK13" s="1000">
        <f t="shared" si="28"/>
        <v>1</v>
      </c>
      <c r="BL13" s="1000">
        <f t="shared" si="29"/>
        <v>1</v>
      </c>
      <c r="BM13" s="1000">
        <f t="shared" si="30"/>
        <v>1</v>
      </c>
      <c r="BN13" s="1000">
        <f t="shared" si="31"/>
        <v>1</v>
      </c>
      <c r="BO13" s="1000">
        <f t="shared" si="32"/>
        <v>1</v>
      </c>
      <c r="BP13" s="1000">
        <f t="shared" si="33"/>
        <v>1</v>
      </c>
      <c r="BQ13" s="1000">
        <f t="shared" si="34"/>
        <v>2</v>
      </c>
      <c r="BR13" s="1000">
        <f t="shared" si="35"/>
        <v>1</v>
      </c>
      <c r="BS13" s="1000">
        <f t="shared" si="36"/>
        <v>1</v>
      </c>
      <c r="BT13" s="1000">
        <f t="shared" si="37"/>
        <v>1</v>
      </c>
      <c r="BU13" s="1000">
        <f t="shared" si="38"/>
        <v>1</v>
      </c>
      <c r="BV13" s="1000">
        <f t="shared" si="39"/>
        <v>1</v>
      </c>
      <c r="BW13" s="1000"/>
      <c r="BX13" s="642">
        <f t="shared" si="40"/>
        <v>4</v>
      </c>
      <c r="BY13" s="642">
        <f t="shared" si="41"/>
        <v>4</v>
      </c>
      <c r="BZ13" s="642">
        <f t="shared" si="42"/>
        <v>4</v>
      </c>
      <c r="CA13" s="642">
        <f t="shared" si="43"/>
        <v>4</v>
      </c>
      <c r="CB13" s="642">
        <f t="shared" si="44"/>
        <v>4</v>
      </c>
      <c r="CC13" s="642">
        <f t="shared" si="45"/>
        <v>4</v>
      </c>
      <c r="CD13" s="642">
        <f t="shared" si="46"/>
        <v>4</v>
      </c>
      <c r="CE13" s="642">
        <f t="shared" si="47"/>
        <v>4</v>
      </c>
      <c r="CF13" s="642">
        <f t="shared" si="48"/>
        <v>4</v>
      </c>
      <c r="CG13" s="642">
        <f t="shared" si="49"/>
        <v>4</v>
      </c>
      <c r="CH13" s="642">
        <f t="shared" si="50"/>
        <v>8</v>
      </c>
      <c r="CI13" s="642">
        <f t="shared" si="51"/>
        <v>4</v>
      </c>
      <c r="CJ13" s="642">
        <f t="shared" si="52"/>
        <v>4</v>
      </c>
      <c r="CK13" s="642">
        <f t="shared" si="53"/>
        <v>4</v>
      </c>
      <c r="CL13" s="642">
        <f t="shared" si="54"/>
        <v>4</v>
      </c>
      <c r="CM13" s="642">
        <f t="shared" si="55"/>
        <v>4</v>
      </c>
      <c r="CN13" s="381">
        <f t="shared" si="56"/>
        <v>68</v>
      </c>
      <c r="CO13" s="381">
        <f t="shared" si="57"/>
        <v>1.2903225806451613E-2</v>
      </c>
      <c r="CP13" s="381">
        <f t="shared" si="58"/>
        <v>2.0512820512820513E-2</v>
      </c>
      <c r="CQ13" s="381">
        <f t="shared" si="59"/>
        <v>1.4545454545454545E-2</v>
      </c>
      <c r="CR13" s="381">
        <f t="shared" si="60"/>
        <v>0.05</v>
      </c>
      <c r="CS13" s="381">
        <f t="shared" si="61"/>
        <v>1.7391304347826087E-2</v>
      </c>
      <c r="CT13" s="381">
        <f t="shared" si="62"/>
        <v>1.8604651162790697E-2</v>
      </c>
      <c r="CU13" s="381">
        <f t="shared" si="63"/>
        <v>1.9047619047619049E-2</v>
      </c>
      <c r="CV13" s="381">
        <f t="shared" si="64"/>
        <v>4.7058823529411764E-2</v>
      </c>
      <c r="CW13" s="381">
        <f t="shared" si="65"/>
        <v>4.2105263157894736E-2</v>
      </c>
      <c r="CX13" s="381">
        <f t="shared" si="66"/>
        <v>1.4545454545454545E-2</v>
      </c>
      <c r="CY13" s="381">
        <f t="shared" si="67"/>
        <v>2.318840579710145E-2</v>
      </c>
      <c r="CZ13" s="381">
        <f t="shared" si="68"/>
        <v>1.5384615384615385E-2</v>
      </c>
      <c r="DA13" s="381">
        <f t="shared" si="69"/>
        <v>4.2105263157894736E-2</v>
      </c>
      <c r="DB13" s="381">
        <f t="shared" si="70"/>
        <v>2.9629629629629631E-2</v>
      </c>
      <c r="DC13" s="381">
        <f t="shared" si="71"/>
        <v>2.9629629629629631E-2</v>
      </c>
      <c r="DD13" s="381">
        <f t="shared" si="72"/>
        <v>4.2105263157894736E-2</v>
      </c>
      <c r="DE13" s="381">
        <f t="shared" si="73"/>
        <v>0.43875742341248913</v>
      </c>
      <c r="DF13" s="900">
        <f t="shared" si="74"/>
        <v>17</v>
      </c>
      <c r="DG13" s="486"/>
      <c r="DH13" s="486"/>
      <c r="DI13" s="486"/>
      <c r="DJ13" s="486"/>
      <c r="DK13" s="486"/>
      <c r="DL13" s="486"/>
      <c r="DM13" s="486"/>
      <c r="DN13" s="486"/>
      <c r="DO13" s="486"/>
      <c r="DP13" s="486"/>
      <c r="DQ13" s="486"/>
      <c r="DR13" s="486"/>
      <c r="DS13" s="486"/>
      <c r="DT13" s="486"/>
      <c r="DU13" s="486"/>
      <c r="DV13" s="486"/>
    </row>
    <row r="14" spans="1:126" ht="18.75" hidden="1" customHeight="1">
      <c r="A14" s="217" t="str">
        <f>'2_Maturité'!A14</f>
        <v>6.1.1.a</v>
      </c>
      <c r="B14" s="217">
        <f>'2_Maturité'!B14</f>
        <v>0</v>
      </c>
      <c r="C14" s="217" t="str">
        <f>'2_Maturité'!G14</f>
        <v>ORGA</v>
      </c>
      <c r="D14" s="207">
        <f>'2_Maturité'!H14</f>
        <v>0</v>
      </c>
      <c r="E14" s="207">
        <f>'2_Maturité'!I14</f>
        <v>0</v>
      </c>
      <c r="F14" s="218" t="str">
        <f t="shared" ref="F14:F21" si="76">LEFT(E14,1)</f>
        <v>0</v>
      </c>
      <c r="G14" s="664">
        <v>0</v>
      </c>
      <c r="H14" s="204">
        <f>Compute4!G14</f>
        <v>0</v>
      </c>
      <c r="I14" s="204">
        <f>Compute4!H14</f>
        <v>0</v>
      </c>
      <c r="J14" s="204">
        <f>Compute4!I14</f>
        <v>0</v>
      </c>
      <c r="K14" s="204">
        <f>Compute4!J14</f>
        <v>0</v>
      </c>
      <c r="L14" s="204">
        <f>Compute4!K14</f>
        <v>0</v>
      </c>
      <c r="M14" s="204">
        <f>Compute4!L14</f>
        <v>0</v>
      </c>
      <c r="N14" s="204">
        <f>Compute4!M14</f>
        <v>0</v>
      </c>
      <c r="O14" s="204">
        <f>Compute4!N14</f>
        <v>0</v>
      </c>
      <c r="P14" s="204">
        <f>Compute4!O14</f>
        <v>0</v>
      </c>
      <c r="Q14" s="204">
        <f>Compute4!P14</f>
        <v>0</v>
      </c>
      <c r="R14" s="204">
        <f>Compute4!Q14</f>
        <v>0</v>
      </c>
      <c r="S14" s="204">
        <f>Compute4!R14</f>
        <v>0</v>
      </c>
      <c r="T14" s="204">
        <f>Compute4!S14</f>
        <v>0</v>
      </c>
      <c r="U14" s="204">
        <f>Compute4!T14</f>
        <v>0</v>
      </c>
      <c r="V14" s="204">
        <f>Compute4!U14</f>
        <v>0</v>
      </c>
      <c r="W14" s="204">
        <f>Compute4!V14</f>
        <v>0</v>
      </c>
      <c r="X14" s="327">
        <f t="shared" si="5"/>
        <v>0</v>
      </c>
      <c r="Y14" s="548">
        <f t="shared" si="6"/>
        <v>0</v>
      </c>
      <c r="Z14" s="548">
        <f t="shared" si="7"/>
        <v>0</v>
      </c>
      <c r="AA14" s="548">
        <f t="shared" si="8"/>
        <v>0</v>
      </c>
      <c r="AB14" s="548">
        <f t="shared" si="9"/>
        <v>0</v>
      </c>
      <c r="AC14" s="548">
        <f t="shared" si="10"/>
        <v>0</v>
      </c>
      <c r="AD14" s="548">
        <f t="shared" si="11"/>
        <v>0</v>
      </c>
      <c r="AE14" s="548">
        <f t="shared" si="12"/>
        <v>0</v>
      </c>
      <c r="AF14" s="548">
        <f t="shared" si="13"/>
        <v>0</v>
      </c>
      <c r="AG14" s="548">
        <f t="shared" si="14"/>
        <v>0</v>
      </c>
      <c r="AH14" s="548">
        <f t="shared" si="15"/>
        <v>0</v>
      </c>
      <c r="AI14" s="548">
        <f t="shared" si="16"/>
        <v>0</v>
      </c>
      <c r="AJ14" s="548">
        <f t="shared" si="17"/>
        <v>0</v>
      </c>
      <c r="AK14" s="548">
        <f t="shared" si="18"/>
        <v>0</v>
      </c>
      <c r="AL14" s="548">
        <f t="shared" si="19"/>
        <v>0</v>
      </c>
      <c r="AM14" s="548">
        <f t="shared" si="20"/>
        <v>0</v>
      </c>
      <c r="AN14" s="548">
        <f t="shared" si="21"/>
        <v>0</v>
      </c>
      <c r="AO14" s="639">
        <f t="shared" si="22"/>
        <v>0</v>
      </c>
      <c r="AP14" s="662">
        <v>0</v>
      </c>
      <c r="AQ14" s="662">
        <v>0</v>
      </c>
      <c r="AR14" s="662">
        <v>0</v>
      </c>
      <c r="AS14" s="662">
        <v>0</v>
      </c>
      <c r="AT14" s="662">
        <v>0</v>
      </c>
      <c r="AU14" s="662">
        <v>0</v>
      </c>
      <c r="AV14" s="662">
        <v>0</v>
      </c>
      <c r="AW14" s="662">
        <v>0</v>
      </c>
      <c r="AX14" s="662">
        <v>0</v>
      </c>
      <c r="AY14" s="662">
        <v>0</v>
      </c>
      <c r="AZ14" s="662">
        <v>0</v>
      </c>
      <c r="BA14" s="662">
        <v>0</v>
      </c>
      <c r="BB14" s="662">
        <v>0</v>
      </c>
      <c r="BC14" s="662">
        <v>0</v>
      </c>
      <c r="BD14" s="662">
        <v>0</v>
      </c>
      <c r="BE14" s="662">
        <v>0</v>
      </c>
      <c r="BF14" s="662">
        <f t="shared" si="23"/>
        <v>16</v>
      </c>
      <c r="BG14" s="1000">
        <f t="shared" si="24"/>
        <v>0</v>
      </c>
      <c r="BH14" s="1000">
        <f t="shared" si="25"/>
        <v>0</v>
      </c>
      <c r="BI14" s="1000">
        <f t="shared" si="26"/>
        <v>0</v>
      </c>
      <c r="BJ14" s="1000">
        <f t="shared" si="27"/>
        <v>0</v>
      </c>
      <c r="BK14" s="1000">
        <f t="shared" si="28"/>
        <v>0</v>
      </c>
      <c r="BL14" s="1000">
        <f t="shared" si="29"/>
        <v>0</v>
      </c>
      <c r="BM14" s="1000">
        <f t="shared" si="30"/>
        <v>0</v>
      </c>
      <c r="BN14" s="1000">
        <f t="shared" si="31"/>
        <v>0</v>
      </c>
      <c r="BO14" s="1000">
        <f t="shared" si="32"/>
        <v>0</v>
      </c>
      <c r="BP14" s="1000">
        <f t="shared" si="33"/>
        <v>0</v>
      </c>
      <c r="BQ14" s="1000">
        <f t="shared" si="34"/>
        <v>0</v>
      </c>
      <c r="BR14" s="1000">
        <f t="shared" si="35"/>
        <v>0</v>
      </c>
      <c r="BS14" s="1000">
        <f t="shared" si="36"/>
        <v>0</v>
      </c>
      <c r="BT14" s="1000">
        <f t="shared" si="37"/>
        <v>0</v>
      </c>
      <c r="BU14" s="1000">
        <f t="shared" si="38"/>
        <v>0</v>
      </c>
      <c r="BV14" s="1000">
        <f t="shared" si="39"/>
        <v>0</v>
      </c>
      <c r="BW14" s="1000"/>
      <c r="BX14" s="642">
        <f t="shared" si="40"/>
        <v>0</v>
      </c>
      <c r="BY14" s="642">
        <f t="shared" si="41"/>
        <v>0</v>
      </c>
      <c r="BZ14" s="642">
        <f t="shared" si="42"/>
        <v>0</v>
      </c>
      <c r="CA14" s="642">
        <f t="shared" si="43"/>
        <v>0</v>
      </c>
      <c r="CB14" s="642">
        <f t="shared" si="44"/>
        <v>0</v>
      </c>
      <c r="CC14" s="642">
        <f t="shared" si="45"/>
        <v>0</v>
      </c>
      <c r="CD14" s="642">
        <f t="shared" si="46"/>
        <v>0</v>
      </c>
      <c r="CE14" s="642">
        <f t="shared" si="47"/>
        <v>0</v>
      </c>
      <c r="CF14" s="642">
        <f t="shared" si="48"/>
        <v>0</v>
      </c>
      <c r="CG14" s="642">
        <f t="shared" si="49"/>
        <v>0</v>
      </c>
      <c r="CH14" s="642">
        <f t="shared" si="50"/>
        <v>0</v>
      </c>
      <c r="CI14" s="642">
        <f t="shared" si="51"/>
        <v>0</v>
      </c>
      <c r="CJ14" s="642">
        <f t="shared" si="52"/>
        <v>0</v>
      </c>
      <c r="CK14" s="642">
        <f t="shared" si="53"/>
        <v>0</v>
      </c>
      <c r="CL14" s="642">
        <f t="shared" si="54"/>
        <v>0</v>
      </c>
      <c r="CM14" s="642">
        <f t="shared" si="55"/>
        <v>0</v>
      </c>
      <c r="CN14" s="381">
        <f t="shared" si="56"/>
        <v>0</v>
      </c>
      <c r="CO14" s="381">
        <f t="shared" si="57"/>
        <v>0</v>
      </c>
      <c r="CP14" s="381">
        <f t="shared" si="58"/>
        <v>0</v>
      </c>
      <c r="CQ14" s="381">
        <f t="shared" si="59"/>
        <v>0</v>
      </c>
      <c r="CR14" s="381">
        <f t="shared" si="60"/>
        <v>0</v>
      </c>
      <c r="CS14" s="381">
        <f t="shared" si="61"/>
        <v>0</v>
      </c>
      <c r="CT14" s="381">
        <f t="shared" si="62"/>
        <v>0</v>
      </c>
      <c r="CU14" s="381">
        <f t="shared" si="63"/>
        <v>0</v>
      </c>
      <c r="CV14" s="381">
        <f t="shared" si="64"/>
        <v>0</v>
      </c>
      <c r="CW14" s="381">
        <f t="shared" si="65"/>
        <v>0</v>
      </c>
      <c r="CX14" s="381">
        <f t="shared" si="66"/>
        <v>0</v>
      </c>
      <c r="CY14" s="381">
        <f t="shared" si="67"/>
        <v>0</v>
      </c>
      <c r="CZ14" s="381">
        <f t="shared" si="68"/>
        <v>0</v>
      </c>
      <c r="DA14" s="381">
        <f t="shared" si="69"/>
        <v>0</v>
      </c>
      <c r="DB14" s="381">
        <f t="shared" si="70"/>
        <v>0</v>
      </c>
      <c r="DC14" s="381">
        <f t="shared" si="71"/>
        <v>0</v>
      </c>
      <c r="DD14" s="381">
        <f t="shared" si="72"/>
        <v>0</v>
      </c>
      <c r="DE14" s="381">
        <f t="shared" si="73"/>
        <v>0</v>
      </c>
      <c r="DF14" s="900">
        <f t="shared" si="74"/>
        <v>0</v>
      </c>
      <c r="DG14" s="486"/>
      <c r="DH14" s="486"/>
      <c r="DI14" s="486"/>
      <c r="DJ14" s="486"/>
      <c r="DK14" s="486"/>
      <c r="DL14" s="486"/>
      <c r="DM14" s="486"/>
      <c r="DN14" s="486"/>
      <c r="DO14" s="486"/>
      <c r="DP14" s="486"/>
      <c r="DQ14" s="486"/>
      <c r="DR14" s="486"/>
      <c r="DS14" s="486"/>
      <c r="DT14" s="486"/>
      <c r="DU14" s="486"/>
      <c r="DV14" s="486"/>
    </row>
    <row r="15" spans="1:126" ht="18.75" hidden="1" customHeight="1">
      <c r="A15" s="217" t="str">
        <f>'2_Maturité'!A15</f>
        <v>6.1.1.b</v>
      </c>
      <c r="B15" s="217">
        <f>'2_Maturité'!B15</f>
        <v>0</v>
      </c>
      <c r="C15" s="217" t="str">
        <f>'2_Maturité'!G15</f>
        <v>ORGA</v>
      </c>
      <c r="D15" s="207">
        <f>'2_Maturité'!H15</f>
        <v>0</v>
      </c>
      <c r="E15" s="207">
        <f>'2_Maturité'!I15</f>
        <v>0</v>
      </c>
      <c r="F15" s="218" t="str">
        <f t="shared" si="76"/>
        <v>0</v>
      </c>
      <c r="G15" s="664">
        <v>0</v>
      </c>
      <c r="H15" s="204">
        <f>Compute4!G15</f>
        <v>0</v>
      </c>
      <c r="I15" s="204">
        <f>Compute4!H15</f>
        <v>0</v>
      </c>
      <c r="J15" s="204">
        <f>Compute4!I15</f>
        <v>0</v>
      </c>
      <c r="K15" s="204">
        <f>Compute4!J15</f>
        <v>0</v>
      </c>
      <c r="L15" s="204">
        <f>Compute4!K15</f>
        <v>0</v>
      </c>
      <c r="M15" s="204">
        <f>Compute4!L15</f>
        <v>0</v>
      </c>
      <c r="N15" s="204">
        <f>Compute4!M15</f>
        <v>0</v>
      </c>
      <c r="O15" s="204">
        <f>Compute4!N15</f>
        <v>0</v>
      </c>
      <c r="P15" s="204">
        <f>Compute4!O15</f>
        <v>0</v>
      </c>
      <c r="Q15" s="204">
        <f>Compute4!P15</f>
        <v>0</v>
      </c>
      <c r="R15" s="204">
        <f>Compute4!Q15</f>
        <v>0</v>
      </c>
      <c r="S15" s="204">
        <f>Compute4!R15</f>
        <v>0</v>
      </c>
      <c r="T15" s="204">
        <f>Compute4!S15</f>
        <v>0</v>
      </c>
      <c r="U15" s="204">
        <f>Compute4!T15</f>
        <v>0</v>
      </c>
      <c r="V15" s="204">
        <f>Compute4!U15</f>
        <v>0</v>
      </c>
      <c r="W15" s="204">
        <f>Compute4!V15</f>
        <v>0</v>
      </c>
      <c r="X15" s="327">
        <f t="shared" si="5"/>
        <v>0</v>
      </c>
      <c r="Y15" s="548">
        <f t="shared" si="6"/>
        <v>0</v>
      </c>
      <c r="Z15" s="548">
        <f t="shared" si="7"/>
        <v>0</v>
      </c>
      <c r="AA15" s="548">
        <f t="shared" si="8"/>
        <v>0</v>
      </c>
      <c r="AB15" s="548">
        <f t="shared" si="9"/>
        <v>0</v>
      </c>
      <c r="AC15" s="548">
        <f t="shared" si="10"/>
        <v>0</v>
      </c>
      <c r="AD15" s="548">
        <f t="shared" si="11"/>
        <v>0</v>
      </c>
      <c r="AE15" s="548">
        <f t="shared" si="12"/>
        <v>0</v>
      </c>
      <c r="AF15" s="548">
        <f t="shared" si="13"/>
        <v>0</v>
      </c>
      <c r="AG15" s="548">
        <f t="shared" si="14"/>
        <v>0</v>
      </c>
      <c r="AH15" s="548">
        <f t="shared" si="15"/>
        <v>0</v>
      </c>
      <c r="AI15" s="548">
        <f t="shared" si="16"/>
        <v>0</v>
      </c>
      <c r="AJ15" s="548">
        <f t="shared" si="17"/>
        <v>0</v>
      </c>
      <c r="AK15" s="548">
        <f t="shared" si="18"/>
        <v>0</v>
      </c>
      <c r="AL15" s="548">
        <f t="shared" si="19"/>
        <v>0</v>
      </c>
      <c r="AM15" s="548">
        <f t="shared" si="20"/>
        <v>0</v>
      </c>
      <c r="AN15" s="548">
        <f t="shared" si="21"/>
        <v>0</v>
      </c>
      <c r="AO15" s="639">
        <f t="shared" si="22"/>
        <v>0</v>
      </c>
      <c r="AP15" s="662">
        <v>0</v>
      </c>
      <c r="AQ15" s="662">
        <v>0</v>
      </c>
      <c r="AR15" s="662">
        <v>0</v>
      </c>
      <c r="AS15" s="662">
        <v>0</v>
      </c>
      <c r="AT15" s="662">
        <v>0</v>
      </c>
      <c r="AU15" s="662">
        <v>0</v>
      </c>
      <c r="AV15" s="662">
        <v>0</v>
      </c>
      <c r="AW15" s="662">
        <v>0</v>
      </c>
      <c r="AX15" s="662">
        <v>0</v>
      </c>
      <c r="AY15" s="662">
        <v>0</v>
      </c>
      <c r="AZ15" s="662">
        <v>0</v>
      </c>
      <c r="BA15" s="662">
        <v>0</v>
      </c>
      <c r="BB15" s="662">
        <v>0</v>
      </c>
      <c r="BC15" s="662">
        <v>0</v>
      </c>
      <c r="BD15" s="662">
        <v>0</v>
      </c>
      <c r="BE15" s="662">
        <v>0</v>
      </c>
      <c r="BF15" s="662">
        <f t="shared" si="23"/>
        <v>16</v>
      </c>
      <c r="BG15" s="1000">
        <f t="shared" si="24"/>
        <v>0</v>
      </c>
      <c r="BH15" s="1000">
        <f t="shared" si="25"/>
        <v>0</v>
      </c>
      <c r="BI15" s="1000">
        <f t="shared" si="26"/>
        <v>0</v>
      </c>
      <c r="BJ15" s="1000">
        <f t="shared" si="27"/>
        <v>0</v>
      </c>
      <c r="BK15" s="1000">
        <f t="shared" si="28"/>
        <v>0</v>
      </c>
      <c r="BL15" s="1000">
        <f t="shared" si="29"/>
        <v>0</v>
      </c>
      <c r="BM15" s="1000">
        <f t="shared" si="30"/>
        <v>0</v>
      </c>
      <c r="BN15" s="1000">
        <f t="shared" si="31"/>
        <v>0</v>
      </c>
      <c r="BO15" s="1000">
        <f t="shared" si="32"/>
        <v>0</v>
      </c>
      <c r="BP15" s="1000">
        <f t="shared" si="33"/>
        <v>0</v>
      </c>
      <c r="BQ15" s="1000">
        <f t="shared" si="34"/>
        <v>0</v>
      </c>
      <c r="BR15" s="1000">
        <f t="shared" si="35"/>
        <v>0</v>
      </c>
      <c r="BS15" s="1000">
        <f t="shared" si="36"/>
        <v>0</v>
      </c>
      <c r="BT15" s="1000">
        <f t="shared" si="37"/>
        <v>0</v>
      </c>
      <c r="BU15" s="1000">
        <f t="shared" si="38"/>
        <v>0</v>
      </c>
      <c r="BV15" s="1000">
        <f t="shared" si="39"/>
        <v>0</v>
      </c>
      <c r="BW15" s="1000"/>
      <c r="BX15" s="642">
        <f t="shared" si="40"/>
        <v>0</v>
      </c>
      <c r="BY15" s="642">
        <f t="shared" si="41"/>
        <v>0</v>
      </c>
      <c r="BZ15" s="642">
        <f t="shared" si="42"/>
        <v>0</v>
      </c>
      <c r="CA15" s="642">
        <f t="shared" si="43"/>
        <v>0</v>
      </c>
      <c r="CB15" s="642">
        <f t="shared" si="44"/>
        <v>0</v>
      </c>
      <c r="CC15" s="642">
        <f t="shared" si="45"/>
        <v>0</v>
      </c>
      <c r="CD15" s="642">
        <f t="shared" si="46"/>
        <v>0</v>
      </c>
      <c r="CE15" s="642">
        <f t="shared" si="47"/>
        <v>0</v>
      </c>
      <c r="CF15" s="642">
        <f t="shared" si="48"/>
        <v>0</v>
      </c>
      <c r="CG15" s="642">
        <f t="shared" si="49"/>
        <v>0</v>
      </c>
      <c r="CH15" s="642">
        <f t="shared" si="50"/>
        <v>0</v>
      </c>
      <c r="CI15" s="642">
        <f t="shared" si="51"/>
        <v>0</v>
      </c>
      <c r="CJ15" s="642">
        <f t="shared" si="52"/>
        <v>0</v>
      </c>
      <c r="CK15" s="642">
        <f t="shared" si="53"/>
        <v>0</v>
      </c>
      <c r="CL15" s="642">
        <f t="shared" si="54"/>
        <v>0</v>
      </c>
      <c r="CM15" s="642">
        <f t="shared" si="55"/>
        <v>0</v>
      </c>
      <c r="CN15" s="381">
        <f t="shared" si="56"/>
        <v>0</v>
      </c>
      <c r="CO15" s="381">
        <f t="shared" si="57"/>
        <v>0</v>
      </c>
      <c r="CP15" s="381">
        <f t="shared" si="58"/>
        <v>0</v>
      </c>
      <c r="CQ15" s="381">
        <f t="shared" si="59"/>
        <v>0</v>
      </c>
      <c r="CR15" s="381">
        <f t="shared" si="60"/>
        <v>0</v>
      </c>
      <c r="CS15" s="381">
        <f t="shared" si="61"/>
        <v>0</v>
      </c>
      <c r="CT15" s="381">
        <f t="shared" si="62"/>
        <v>0</v>
      </c>
      <c r="CU15" s="381">
        <f t="shared" si="63"/>
        <v>0</v>
      </c>
      <c r="CV15" s="381">
        <f t="shared" si="64"/>
        <v>0</v>
      </c>
      <c r="CW15" s="381">
        <f t="shared" si="65"/>
        <v>0</v>
      </c>
      <c r="CX15" s="381">
        <f t="shared" si="66"/>
        <v>0</v>
      </c>
      <c r="CY15" s="381">
        <f t="shared" si="67"/>
        <v>0</v>
      </c>
      <c r="CZ15" s="381">
        <f t="shared" si="68"/>
        <v>0</v>
      </c>
      <c r="DA15" s="381">
        <f t="shared" si="69"/>
        <v>0</v>
      </c>
      <c r="DB15" s="381">
        <f t="shared" si="70"/>
        <v>0</v>
      </c>
      <c r="DC15" s="381">
        <f t="shared" si="71"/>
        <v>0</v>
      </c>
      <c r="DD15" s="381">
        <f t="shared" si="72"/>
        <v>0</v>
      </c>
      <c r="DE15" s="381">
        <f t="shared" si="73"/>
        <v>0</v>
      </c>
      <c r="DF15" s="900">
        <f t="shared" si="74"/>
        <v>0</v>
      </c>
      <c r="DG15" s="486"/>
      <c r="DH15" s="486"/>
      <c r="DI15" s="486"/>
      <c r="DJ15" s="486"/>
      <c r="DK15" s="486"/>
      <c r="DL15" s="486"/>
      <c r="DM15" s="486"/>
      <c r="DN15" s="486"/>
      <c r="DO15" s="486"/>
      <c r="DP15" s="486"/>
      <c r="DQ15" s="486"/>
      <c r="DR15" s="486"/>
      <c r="DS15" s="486"/>
      <c r="DT15" s="486"/>
      <c r="DU15" s="486"/>
      <c r="DV15" s="486"/>
    </row>
    <row r="16" spans="1:126" ht="18.75" hidden="1" customHeight="1">
      <c r="A16" s="217" t="str">
        <f>'2_Maturité'!A16</f>
        <v>6.1.1.c</v>
      </c>
      <c r="B16" s="217">
        <f>'2_Maturité'!B16</f>
        <v>0</v>
      </c>
      <c r="C16" s="217" t="str">
        <f>'2_Maturité'!G16</f>
        <v>ORGA</v>
      </c>
      <c r="D16" s="207">
        <f>'2_Maturité'!H16</f>
        <v>0</v>
      </c>
      <c r="E16" s="207">
        <f>'2_Maturité'!I16</f>
        <v>0</v>
      </c>
      <c r="F16" s="218" t="str">
        <f t="shared" si="76"/>
        <v>0</v>
      </c>
      <c r="G16" s="664">
        <v>0</v>
      </c>
      <c r="H16" s="204">
        <f>Compute4!G16</f>
        <v>0</v>
      </c>
      <c r="I16" s="204">
        <f>Compute4!H16</f>
        <v>0</v>
      </c>
      <c r="J16" s="204">
        <f>Compute4!I16</f>
        <v>0</v>
      </c>
      <c r="K16" s="204">
        <f>Compute4!J16</f>
        <v>0</v>
      </c>
      <c r="L16" s="204">
        <f>Compute4!K16</f>
        <v>0</v>
      </c>
      <c r="M16" s="204">
        <f>Compute4!L16</f>
        <v>0</v>
      </c>
      <c r="N16" s="204">
        <f>Compute4!M16</f>
        <v>0</v>
      </c>
      <c r="O16" s="204">
        <f>Compute4!N16</f>
        <v>0</v>
      </c>
      <c r="P16" s="204">
        <f>Compute4!O16</f>
        <v>0</v>
      </c>
      <c r="Q16" s="204">
        <f>Compute4!P16</f>
        <v>0</v>
      </c>
      <c r="R16" s="204">
        <f>Compute4!Q16</f>
        <v>0</v>
      </c>
      <c r="S16" s="204">
        <f>Compute4!R16</f>
        <v>0</v>
      </c>
      <c r="T16" s="204">
        <f>Compute4!S16</f>
        <v>0</v>
      </c>
      <c r="U16" s="204">
        <f>Compute4!T16</f>
        <v>0</v>
      </c>
      <c r="V16" s="204">
        <f>Compute4!U16</f>
        <v>0</v>
      </c>
      <c r="W16" s="204">
        <f>Compute4!V16</f>
        <v>0</v>
      </c>
      <c r="X16" s="327">
        <f t="shared" si="5"/>
        <v>0</v>
      </c>
      <c r="Y16" s="548">
        <f t="shared" si="6"/>
        <v>0</v>
      </c>
      <c r="Z16" s="548">
        <f t="shared" si="7"/>
        <v>0</v>
      </c>
      <c r="AA16" s="548">
        <f t="shared" si="8"/>
        <v>0</v>
      </c>
      <c r="AB16" s="548">
        <f t="shared" si="9"/>
        <v>0</v>
      </c>
      <c r="AC16" s="548">
        <f t="shared" si="10"/>
        <v>0</v>
      </c>
      <c r="AD16" s="548">
        <f t="shared" si="11"/>
        <v>0</v>
      </c>
      <c r="AE16" s="548">
        <f t="shared" si="12"/>
        <v>0</v>
      </c>
      <c r="AF16" s="548">
        <f t="shared" si="13"/>
        <v>0</v>
      </c>
      <c r="AG16" s="548">
        <f t="shared" si="14"/>
        <v>0</v>
      </c>
      <c r="AH16" s="548">
        <f t="shared" si="15"/>
        <v>0</v>
      </c>
      <c r="AI16" s="548">
        <f t="shared" si="16"/>
        <v>0</v>
      </c>
      <c r="AJ16" s="548">
        <f t="shared" si="17"/>
        <v>0</v>
      </c>
      <c r="AK16" s="548">
        <f t="shared" si="18"/>
        <v>0</v>
      </c>
      <c r="AL16" s="548">
        <f t="shared" si="19"/>
        <v>0</v>
      </c>
      <c r="AM16" s="548">
        <f t="shared" si="20"/>
        <v>0</v>
      </c>
      <c r="AN16" s="548">
        <f t="shared" si="21"/>
        <v>0</v>
      </c>
      <c r="AO16" s="639">
        <f t="shared" si="22"/>
        <v>0</v>
      </c>
      <c r="AP16" s="662">
        <v>0</v>
      </c>
      <c r="AQ16" s="662">
        <v>0</v>
      </c>
      <c r="AR16" s="662">
        <v>0</v>
      </c>
      <c r="AS16" s="662">
        <v>0</v>
      </c>
      <c r="AT16" s="662">
        <v>0</v>
      </c>
      <c r="AU16" s="662">
        <v>0</v>
      </c>
      <c r="AV16" s="662">
        <v>0</v>
      </c>
      <c r="AW16" s="662">
        <v>0</v>
      </c>
      <c r="AX16" s="662">
        <v>0</v>
      </c>
      <c r="AY16" s="662">
        <v>0</v>
      </c>
      <c r="AZ16" s="662">
        <v>0</v>
      </c>
      <c r="BA16" s="662">
        <v>0</v>
      </c>
      <c r="BB16" s="662">
        <v>0</v>
      </c>
      <c r="BC16" s="662">
        <v>0</v>
      </c>
      <c r="BD16" s="662">
        <v>0</v>
      </c>
      <c r="BE16" s="662">
        <v>0</v>
      </c>
      <c r="BF16" s="662">
        <f t="shared" si="23"/>
        <v>16</v>
      </c>
      <c r="BG16" s="1000">
        <f t="shared" si="24"/>
        <v>0</v>
      </c>
      <c r="BH16" s="1000">
        <f t="shared" si="25"/>
        <v>0</v>
      </c>
      <c r="BI16" s="1000">
        <f t="shared" si="26"/>
        <v>0</v>
      </c>
      <c r="BJ16" s="1000">
        <f t="shared" si="27"/>
        <v>0</v>
      </c>
      <c r="BK16" s="1000">
        <f t="shared" si="28"/>
        <v>0</v>
      </c>
      <c r="BL16" s="1000">
        <f t="shared" si="29"/>
        <v>0</v>
      </c>
      <c r="BM16" s="1000">
        <f t="shared" si="30"/>
        <v>0</v>
      </c>
      <c r="BN16" s="1000">
        <f t="shared" si="31"/>
        <v>0</v>
      </c>
      <c r="BO16" s="1000">
        <f t="shared" si="32"/>
        <v>0</v>
      </c>
      <c r="BP16" s="1000">
        <f t="shared" si="33"/>
        <v>0</v>
      </c>
      <c r="BQ16" s="1000">
        <f t="shared" si="34"/>
        <v>0</v>
      </c>
      <c r="BR16" s="1000">
        <f t="shared" si="35"/>
        <v>0</v>
      </c>
      <c r="BS16" s="1000">
        <f t="shared" si="36"/>
        <v>0</v>
      </c>
      <c r="BT16" s="1000">
        <f t="shared" si="37"/>
        <v>0</v>
      </c>
      <c r="BU16" s="1000">
        <f t="shared" si="38"/>
        <v>0</v>
      </c>
      <c r="BV16" s="1000">
        <f t="shared" si="39"/>
        <v>0</v>
      </c>
      <c r="BW16" s="1000"/>
      <c r="BX16" s="642">
        <f t="shared" si="40"/>
        <v>0</v>
      </c>
      <c r="BY16" s="642">
        <f t="shared" si="41"/>
        <v>0</v>
      </c>
      <c r="BZ16" s="642">
        <f t="shared" si="42"/>
        <v>0</v>
      </c>
      <c r="CA16" s="642">
        <f t="shared" si="43"/>
        <v>0</v>
      </c>
      <c r="CB16" s="642">
        <f t="shared" si="44"/>
        <v>0</v>
      </c>
      <c r="CC16" s="642">
        <f t="shared" si="45"/>
        <v>0</v>
      </c>
      <c r="CD16" s="642">
        <f t="shared" si="46"/>
        <v>0</v>
      </c>
      <c r="CE16" s="642">
        <f t="shared" si="47"/>
        <v>0</v>
      </c>
      <c r="CF16" s="642">
        <f t="shared" si="48"/>
        <v>0</v>
      </c>
      <c r="CG16" s="642">
        <f t="shared" si="49"/>
        <v>0</v>
      </c>
      <c r="CH16" s="642">
        <f t="shared" si="50"/>
        <v>0</v>
      </c>
      <c r="CI16" s="642">
        <f t="shared" si="51"/>
        <v>0</v>
      </c>
      <c r="CJ16" s="642">
        <f t="shared" si="52"/>
        <v>0</v>
      </c>
      <c r="CK16" s="642">
        <f t="shared" si="53"/>
        <v>0</v>
      </c>
      <c r="CL16" s="642">
        <f t="shared" si="54"/>
        <v>0</v>
      </c>
      <c r="CM16" s="642">
        <f t="shared" si="55"/>
        <v>0</v>
      </c>
      <c r="CN16" s="381">
        <f t="shared" si="56"/>
        <v>0</v>
      </c>
      <c r="CO16" s="381">
        <f t="shared" si="57"/>
        <v>0</v>
      </c>
      <c r="CP16" s="381">
        <f t="shared" si="58"/>
        <v>0</v>
      </c>
      <c r="CQ16" s="381">
        <f t="shared" si="59"/>
        <v>0</v>
      </c>
      <c r="CR16" s="381">
        <f t="shared" si="60"/>
        <v>0</v>
      </c>
      <c r="CS16" s="381">
        <f t="shared" si="61"/>
        <v>0</v>
      </c>
      <c r="CT16" s="381">
        <f t="shared" si="62"/>
        <v>0</v>
      </c>
      <c r="CU16" s="381">
        <f t="shared" si="63"/>
        <v>0</v>
      </c>
      <c r="CV16" s="381">
        <f t="shared" si="64"/>
        <v>0</v>
      </c>
      <c r="CW16" s="381">
        <f t="shared" si="65"/>
        <v>0</v>
      </c>
      <c r="CX16" s="381">
        <f t="shared" si="66"/>
        <v>0</v>
      </c>
      <c r="CY16" s="381">
        <f t="shared" si="67"/>
        <v>0</v>
      </c>
      <c r="CZ16" s="381">
        <f t="shared" si="68"/>
        <v>0</v>
      </c>
      <c r="DA16" s="381">
        <f t="shared" si="69"/>
        <v>0</v>
      </c>
      <c r="DB16" s="381">
        <f t="shared" si="70"/>
        <v>0</v>
      </c>
      <c r="DC16" s="381">
        <f t="shared" si="71"/>
        <v>0</v>
      </c>
      <c r="DD16" s="381">
        <f t="shared" si="72"/>
        <v>0</v>
      </c>
      <c r="DE16" s="381">
        <f t="shared" si="73"/>
        <v>0</v>
      </c>
      <c r="DF16" s="900">
        <f t="shared" si="74"/>
        <v>0</v>
      </c>
      <c r="DG16" s="486"/>
      <c r="DH16" s="486"/>
      <c r="DI16" s="486"/>
      <c r="DJ16" s="486"/>
      <c r="DK16" s="486"/>
      <c r="DL16" s="486"/>
      <c r="DM16" s="486"/>
      <c r="DN16" s="486"/>
      <c r="DO16" s="486"/>
      <c r="DP16" s="486"/>
      <c r="DQ16" s="486"/>
      <c r="DR16" s="486"/>
      <c r="DS16" s="486"/>
      <c r="DT16" s="486"/>
      <c r="DU16" s="486"/>
      <c r="DV16" s="486"/>
    </row>
    <row r="17" spans="1:126" ht="18.75" hidden="1" customHeight="1">
      <c r="A17" s="217" t="str">
        <f>'2_Maturité'!A17</f>
        <v>6.1.1.d</v>
      </c>
      <c r="B17" s="217">
        <f>'2_Maturité'!B17</f>
        <v>0</v>
      </c>
      <c r="C17" s="217" t="str">
        <f>'2_Maturité'!G17</f>
        <v>ORGA</v>
      </c>
      <c r="D17" s="207">
        <f>'2_Maturité'!H17</f>
        <v>0</v>
      </c>
      <c r="E17" s="207">
        <f>'2_Maturité'!I17</f>
        <v>0</v>
      </c>
      <c r="F17" s="218" t="str">
        <f t="shared" si="76"/>
        <v>0</v>
      </c>
      <c r="G17" s="664">
        <v>0</v>
      </c>
      <c r="H17" s="204">
        <f>Compute4!G17</f>
        <v>0</v>
      </c>
      <c r="I17" s="204">
        <f>Compute4!H17</f>
        <v>0</v>
      </c>
      <c r="J17" s="204">
        <f>Compute4!I17</f>
        <v>0</v>
      </c>
      <c r="K17" s="204">
        <f>Compute4!J17</f>
        <v>0</v>
      </c>
      <c r="L17" s="204">
        <f>Compute4!K17</f>
        <v>0</v>
      </c>
      <c r="M17" s="204">
        <f>Compute4!L17</f>
        <v>0</v>
      </c>
      <c r="N17" s="204">
        <f>Compute4!M17</f>
        <v>0</v>
      </c>
      <c r="O17" s="204">
        <f>Compute4!N17</f>
        <v>0</v>
      </c>
      <c r="P17" s="204">
        <f>Compute4!O17</f>
        <v>0</v>
      </c>
      <c r="Q17" s="204">
        <f>Compute4!P17</f>
        <v>0</v>
      </c>
      <c r="R17" s="204">
        <f>Compute4!Q17</f>
        <v>0</v>
      </c>
      <c r="S17" s="204">
        <f>Compute4!R17</f>
        <v>0</v>
      </c>
      <c r="T17" s="204">
        <f>Compute4!S17</f>
        <v>0</v>
      </c>
      <c r="U17" s="204">
        <f>Compute4!T17</f>
        <v>0</v>
      </c>
      <c r="V17" s="204">
        <f>Compute4!U17</f>
        <v>0</v>
      </c>
      <c r="W17" s="204">
        <f>Compute4!V17</f>
        <v>0</v>
      </c>
      <c r="X17" s="327">
        <f t="shared" si="5"/>
        <v>0</v>
      </c>
      <c r="Y17" s="548">
        <f t="shared" si="6"/>
        <v>0</v>
      </c>
      <c r="Z17" s="548">
        <f t="shared" si="7"/>
        <v>0</v>
      </c>
      <c r="AA17" s="548">
        <f t="shared" si="8"/>
        <v>0</v>
      </c>
      <c r="AB17" s="548">
        <f t="shared" si="9"/>
        <v>0</v>
      </c>
      <c r="AC17" s="548">
        <f t="shared" si="10"/>
        <v>0</v>
      </c>
      <c r="AD17" s="548">
        <f t="shared" si="11"/>
        <v>0</v>
      </c>
      <c r="AE17" s="548">
        <f t="shared" si="12"/>
        <v>0</v>
      </c>
      <c r="AF17" s="548">
        <f t="shared" si="13"/>
        <v>0</v>
      </c>
      <c r="AG17" s="548">
        <f t="shared" si="14"/>
        <v>0</v>
      </c>
      <c r="AH17" s="548">
        <f t="shared" si="15"/>
        <v>0</v>
      </c>
      <c r="AI17" s="548">
        <f t="shared" si="16"/>
        <v>0</v>
      </c>
      <c r="AJ17" s="548">
        <f t="shared" si="17"/>
        <v>0</v>
      </c>
      <c r="AK17" s="548">
        <f t="shared" si="18"/>
        <v>0</v>
      </c>
      <c r="AL17" s="548">
        <f t="shared" si="19"/>
        <v>0</v>
      </c>
      <c r="AM17" s="548">
        <f t="shared" si="20"/>
        <v>0</v>
      </c>
      <c r="AN17" s="548">
        <f t="shared" si="21"/>
        <v>0</v>
      </c>
      <c r="AO17" s="639">
        <f t="shared" si="22"/>
        <v>0</v>
      </c>
      <c r="AP17" s="662">
        <v>0</v>
      </c>
      <c r="AQ17" s="662">
        <v>0</v>
      </c>
      <c r="AR17" s="662">
        <v>0</v>
      </c>
      <c r="AS17" s="662">
        <v>0</v>
      </c>
      <c r="AT17" s="662">
        <v>0</v>
      </c>
      <c r="AU17" s="662">
        <v>0</v>
      </c>
      <c r="AV17" s="662">
        <v>0</v>
      </c>
      <c r="AW17" s="662">
        <v>0</v>
      </c>
      <c r="AX17" s="662">
        <v>0</v>
      </c>
      <c r="AY17" s="662">
        <v>0</v>
      </c>
      <c r="AZ17" s="662">
        <v>0</v>
      </c>
      <c r="BA17" s="662">
        <v>0</v>
      </c>
      <c r="BB17" s="662">
        <v>0</v>
      </c>
      <c r="BC17" s="662">
        <v>0</v>
      </c>
      <c r="BD17" s="662">
        <v>0</v>
      </c>
      <c r="BE17" s="662">
        <v>0</v>
      </c>
      <c r="BF17" s="662">
        <f t="shared" si="23"/>
        <v>16</v>
      </c>
      <c r="BG17" s="1000">
        <f t="shared" si="24"/>
        <v>0</v>
      </c>
      <c r="BH17" s="1000">
        <f t="shared" si="25"/>
        <v>0</v>
      </c>
      <c r="BI17" s="1000">
        <f t="shared" si="26"/>
        <v>0</v>
      </c>
      <c r="BJ17" s="1000">
        <f t="shared" si="27"/>
        <v>0</v>
      </c>
      <c r="BK17" s="1000">
        <f t="shared" si="28"/>
        <v>0</v>
      </c>
      <c r="BL17" s="1000">
        <f t="shared" si="29"/>
        <v>0</v>
      </c>
      <c r="BM17" s="1000">
        <f t="shared" si="30"/>
        <v>0</v>
      </c>
      <c r="BN17" s="1000">
        <f t="shared" si="31"/>
        <v>0</v>
      </c>
      <c r="BO17" s="1000">
        <f t="shared" si="32"/>
        <v>0</v>
      </c>
      <c r="BP17" s="1000">
        <f t="shared" si="33"/>
        <v>0</v>
      </c>
      <c r="BQ17" s="1000">
        <f t="shared" si="34"/>
        <v>0</v>
      </c>
      <c r="BR17" s="1000">
        <f t="shared" si="35"/>
        <v>0</v>
      </c>
      <c r="BS17" s="1000">
        <f t="shared" si="36"/>
        <v>0</v>
      </c>
      <c r="BT17" s="1000">
        <f t="shared" si="37"/>
        <v>0</v>
      </c>
      <c r="BU17" s="1000">
        <f t="shared" si="38"/>
        <v>0</v>
      </c>
      <c r="BV17" s="1000">
        <f t="shared" si="39"/>
        <v>0</v>
      </c>
      <c r="BW17" s="1000"/>
      <c r="BX17" s="642">
        <f t="shared" si="40"/>
        <v>0</v>
      </c>
      <c r="BY17" s="642">
        <f t="shared" si="41"/>
        <v>0</v>
      </c>
      <c r="BZ17" s="642">
        <f t="shared" si="42"/>
        <v>0</v>
      </c>
      <c r="CA17" s="642">
        <f t="shared" si="43"/>
        <v>0</v>
      </c>
      <c r="CB17" s="642">
        <f t="shared" si="44"/>
        <v>0</v>
      </c>
      <c r="CC17" s="642">
        <f t="shared" si="45"/>
        <v>0</v>
      </c>
      <c r="CD17" s="642">
        <f t="shared" si="46"/>
        <v>0</v>
      </c>
      <c r="CE17" s="642">
        <f t="shared" si="47"/>
        <v>0</v>
      </c>
      <c r="CF17" s="642">
        <f t="shared" si="48"/>
        <v>0</v>
      </c>
      <c r="CG17" s="642">
        <f t="shared" si="49"/>
        <v>0</v>
      </c>
      <c r="CH17" s="642">
        <f t="shared" si="50"/>
        <v>0</v>
      </c>
      <c r="CI17" s="642">
        <f t="shared" si="51"/>
        <v>0</v>
      </c>
      <c r="CJ17" s="642">
        <f t="shared" si="52"/>
        <v>0</v>
      </c>
      <c r="CK17" s="642">
        <f t="shared" si="53"/>
        <v>0</v>
      </c>
      <c r="CL17" s="642">
        <f t="shared" si="54"/>
        <v>0</v>
      </c>
      <c r="CM17" s="642">
        <f t="shared" si="55"/>
        <v>0</v>
      </c>
      <c r="CN17" s="381">
        <f t="shared" si="56"/>
        <v>0</v>
      </c>
      <c r="CO17" s="381">
        <f t="shared" si="57"/>
        <v>0</v>
      </c>
      <c r="CP17" s="381">
        <f t="shared" si="58"/>
        <v>0</v>
      </c>
      <c r="CQ17" s="381">
        <f t="shared" si="59"/>
        <v>0</v>
      </c>
      <c r="CR17" s="381">
        <f t="shared" si="60"/>
        <v>0</v>
      </c>
      <c r="CS17" s="381">
        <f t="shared" si="61"/>
        <v>0</v>
      </c>
      <c r="CT17" s="381">
        <f t="shared" si="62"/>
        <v>0</v>
      </c>
      <c r="CU17" s="381">
        <f t="shared" si="63"/>
        <v>0</v>
      </c>
      <c r="CV17" s="381">
        <f t="shared" si="64"/>
        <v>0</v>
      </c>
      <c r="CW17" s="381">
        <f t="shared" si="65"/>
        <v>0</v>
      </c>
      <c r="CX17" s="381">
        <f t="shared" si="66"/>
        <v>0</v>
      </c>
      <c r="CY17" s="381">
        <f t="shared" si="67"/>
        <v>0</v>
      </c>
      <c r="CZ17" s="381">
        <f t="shared" si="68"/>
        <v>0</v>
      </c>
      <c r="DA17" s="381">
        <f t="shared" si="69"/>
        <v>0</v>
      </c>
      <c r="DB17" s="381">
        <f t="shared" si="70"/>
        <v>0</v>
      </c>
      <c r="DC17" s="381">
        <f t="shared" si="71"/>
        <v>0</v>
      </c>
      <c r="DD17" s="381">
        <f t="shared" si="72"/>
        <v>0</v>
      </c>
      <c r="DE17" s="381">
        <f t="shared" si="73"/>
        <v>0</v>
      </c>
      <c r="DF17" s="900">
        <f t="shared" si="74"/>
        <v>0</v>
      </c>
      <c r="DG17" s="486"/>
      <c r="DH17" s="486"/>
      <c r="DI17" s="486"/>
      <c r="DJ17" s="486"/>
      <c r="DK17" s="486"/>
      <c r="DL17" s="486"/>
      <c r="DM17" s="486"/>
      <c r="DN17" s="486"/>
      <c r="DO17" s="486"/>
      <c r="DP17" s="486"/>
      <c r="DQ17" s="486"/>
      <c r="DR17" s="486"/>
      <c r="DS17" s="486"/>
      <c r="DT17" s="486"/>
      <c r="DU17" s="486"/>
      <c r="DV17" s="486"/>
    </row>
    <row r="18" spans="1:126" ht="18.75" hidden="1" customHeight="1">
      <c r="A18" s="217" t="str">
        <f>'2_Maturité'!A18</f>
        <v>6.1.1.e</v>
      </c>
      <c r="B18" s="217">
        <f>'2_Maturité'!B18</f>
        <v>0</v>
      </c>
      <c r="C18" s="217" t="str">
        <f>'2_Maturité'!G18</f>
        <v>ORGA</v>
      </c>
      <c r="D18" s="207">
        <f>'2_Maturité'!H18</f>
        <v>0</v>
      </c>
      <c r="E18" s="207">
        <f>'2_Maturité'!I18</f>
        <v>0</v>
      </c>
      <c r="F18" s="218" t="str">
        <f t="shared" si="76"/>
        <v>0</v>
      </c>
      <c r="G18" s="664">
        <v>0</v>
      </c>
      <c r="H18" s="204">
        <f>Compute4!G18</f>
        <v>0</v>
      </c>
      <c r="I18" s="204">
        <f>Compute4!H18</f>
        <v>0</v>
      </c>
      <c r="J18" s="204">
        <f>Compute4!I18</f>
        <v>0</v>
      </c>
      <c r="K18" s="204">
        <f>Compute4!J18</f>
        <v>0</v>
      </c>
      <c r="L18" s="204">
        <f>Compute4!K18</f>
        <v>0</v>
      </c>
      <c r="M18" s="204">
        <f>Compute4!L18</f>
        <v>0</v>
      </c>
      <c r="N18" s="204">
        <f>Compute4!M18</f>
        <v>0</v>
      </c>
      <c r="O18" s="204">
        <f>Compute4!N18</f>
        <v>0</v>
      </c>
      <c r="P18" s="204">
        <f>Compute4!O18</f>
        <v>0</v>
      </c>
      <c r="Q18" s="204">
        <f>Compute4!P18</f>
        <v>0</v>
      </c>
      <c r="R18" s="204">
        <f>Compute4!Q18</f>
        <v>0</v>
      </c>
      <c r="S18" s="204">
        <f>Compute4!R18</f>
        <v>0</v>
      </c>
      <c r="T18" s="204">
        <f>Compute4!S18</f>
        <v>0</v>
      </c>
      <c r="U18" s="204">
        <f>Compute4!T18</f>
        <v>0</v>
      </c>
      <c r="V18" s="204">
        <f>Compute4!U18</f>
        <v>0</v>
      </c>
      <c r="W18" s="204">
        <f>Compute4!V18</f>
        <v>0</v>
      </c>
      <c r="X18" s="327">
        <f t="shared" si="5"/>
        <v>0</v>
      </c>
      <c r="Y18" s="548">
        <f t="shared" si="6"/>
        <v>0</v>
      </c>
      <c r="Z18" s="548">
        <f t="shared" si="7"/>
        <v>0</v>
      </c>
      <c r="AA18" s="548">
        <f t="shared" si="8"/>
        <v>0</v>
      </c>
      <c r="AB18" s="548">
        <f t="shared" si="9"/>
        <v>0</v>
      </c>
      <c r="AC18" s="548">
        <f t="shared" si="10"/>
        <v>0</v>
      </c>
      <c r="AD18" s="548">
        <f t="shared" si="11"/>
        <v>0</v>
      </c>
      <c r="AE18" s="548">
        <f t="shared" si="12"/>
        <v>0</v>
      </c>
      <c r="AF18" s="548">
        <f t="shared" si="13"/>
        <v>0</v>
      </c>
      <c r="AG18" s="548">
        <f t="shared" si="14"/>
        <v>0</v>
      </c>
      <c r="AH18" s="548">
        <f t="shared" si="15"/>
        <v>0</v>
      </c>
      <c r="AI18" s="548">
        <f t="shared" si="16"/>
        <v>0</v>
      </c>
      <c r="AJ18" s="548">
        <f t="shared" si="17"/>
        <v>0</v>
      </c>
      <c r="AK18" s="548">
        <f t="shared" si="18"/>
        <v>0</v>
      </c>
      <c r="AL18" s="548">
        <f t="shared" si="19"/>
        <v>0</v>
      </c>
      <c r="AM18" s="548">
        <f t="shared" si="20"/>
        <v>0</v>
      </c>
      <c r="AN18" s="548">
        <f t="shared" si="21"/>
        <v>0</v>
      </c>
      <c r="AO18" s="639">
        <f t="shared" si="22"/>
        <v>0</v>
      </c>
      <c r="AP18" s="662">
        <v>0</v>
      </c>
      <c r="AQ18" s="662">
        <v>0</v>
      </c>
      <c r="AR18" s="662">
        <v>0</v>
      </c>
      <c r="AS18" s="662">
        <v>0</v>
      </c>
      <c r="AT18" s="662">
        <v>0</v>
      </c>
      <c r="AU18" s="662">
        <v>0</v>
      </c>
      <c r="AV18" s="662">
        <v>0</v>
      </c>
      <c r="AW18" s="662">
        <v>0</v>
      </c>
      <c r="AX18" s="662">
        <v>0</v>
      </c>
      <c r="AY18" s="662">
        <v>0</v>
      </c>
      <c r="AZ18" s="662">
        <v>0</v>
      </c>
      <c r="BA18" s="662">
        <v>0</v>
      </c>
      <c r="BB18" s="662">
        <v>0</v>
      </c>
      <c r="BC18" s="662">
        <v>0</v>
      </c>
      <c r="BD18" s="662">
        <v>0</v>
      </c>
      <c r="BE18" s="662">
        <v>0</v>
      </c>
      <c r="BF18" s="662">
        <f t="shared" si="23"/>
        <v>16</v>
      </c>
      <c r="BG18" s="1000">
        <f t="shared" si="24"/>
        <v>0</v>
      </c>
      <c r="BH18" s="1000">
        <f t="shared" si="25"/>
        <v>0</v>
      </c>
      <c r="BI18" s="1000">
        <f t="shared" si="26"/>
        <v>0</v>
      </c>
      <c r="BJ18" s="1000">
        <f t="shared" si="27"/>
        <v>0</v>
      </c>
      <c r="BK18" s="1000">
        <f t="shared" si="28"/>
        <v>0</v>
      </c>
      <c r="BL18" s="1000">
        <f t="shared" si="29"/>
        <v>0</v>
      </c>
      <c r="BM18" s="1000">
        <f t="shared" si="30"/>
        <v>0</v>
      </c>
      <c r="BN18" s="1000">
        <f t="shared" si="31"/>
        <v>0</v>
      </c>
      <c r="BO18" s="1000">
        <f t="shared" si="32"/>
        <v>0</v>
      </c>
      <c r="BP18" s="1000">
        <f t="shared" si="33"/>
        <v>0</v>
      </c>
      <c r="BQ18" s="1000">
        <f t="shared" si="34"/>
        <v>0</v>
      </c>
      <c r="BR18" s="1000">
        <f t="shared" si="35"/>
        <v>0</v>
      </c>
      <c r="BS18" s="1000">
        <f t="shared" si="36"/>
        <v>0</v>
      </c>
      <c r="BT18" s="1000">
        <f t="shared" si="37"/>
        <v>0</v>
      </c>
      <c r="BU18" s="1000">
        <f t="shared" si="38"/>
        <v>0</v>
      </c>
      <c r="BV18" s="1000">
        <f t="shared" si="39"/>
        <v>0</v>
      </c>
      <c r="BW18" s="1000"/>
      <c r="BX18" s="642">
        <f t="shared" si="40"/>
        <v>0</v>
      </c>
      <c r="BY18" s="642">
        <f t="shared" si="41"/>
        <v>0</v>
      </c>
      <c r="BZ18" s="642">
        <f t="shared" si="42"/>
        <v>0</v>
      </c>
      <c r="CA18" s="642">
        <f t="shared" si="43"/>
        <v>0</v>
      </c>
      <c r="CB18" s="642">
        <f t="shared" si="44"/>
        <v>0</v>
      </c>
      <c r="CC18" s="642">
        <f t="shared" si="45"/>
        <v>0</v>
      </c>
      <c r="CD18" s="642">
        <f t="shared" si="46"/>
        <v>0</v>
      </c>
      <c r="CE18" s="642">
        <f t="shared" si="47"/>
        <v>0</v>
      </c>
      <c r="CF18" s="642">
        <f t="shared" si="48"/>
        <v>0</v>
      </c>
      <c r="CG18" s="642">
        <f t="shared" si="49"/>
        <v>0</v>
      </c>
      <c r="CH18" s="642">
        <f t="shared" si="50"/>
        <v>0</v>
      </c>
      <c r="CI18" s="642">
        <f t="shared" si="51"/>
        <v>0</v>
      </c>
      <c r="CJ18" s="642">
        <f t="shared" si="52"/>
        <v>0</v>
      </c>
      <c r="CK18" s="642">
        <f t="shared" si="53"/>
        <v>0</v>
      </c>
      <c r="CL18" s="642">
        <f t="shared" si="54"/>
        <v>0</v>
      </c>
      <c r="CM18" s="642">
        <f t="shared" si="55"/>
        <v>0</v>
      </c>
      <c r="CN18" s="381">
        <f t="shared" si="56"/>
        <v>0</v>
      </c>
      <c r="CO18" s="381">
        <f t="shared" si="57"/>
        <v>0</v>
      </c>
      <c r="CP18" s="381">
        <f t="shared" si="58"/>
        <v>0</v>
      </c>
      <c r="CQ18" s="381">
        <f t="shared" si="59"/>
        <v>0</v>
      </c>
      <c r="CR18" s="381">
        <f t="shared" si="60"/>
        <v>0</v>
      </c>
      <c r="CS18" s="381">
        <f t="shared" si="61"/>
        <v>0</v>
      </c>
      <c r="CT18" s="381">
        <f t="shared" si="62"/>
        <v>0</v>
      </c>
      <c r="CU18" s="381">
        <f t="shared" si="63"/>
        <v>0</v>
      </c>
      <c r="CV18" s="381">
        <f t="shared" si="64"/>
        <v>0</v>
      </c>
      <c r="CW18" s="381">
        <f t="shared" si="65"/>
        <v>0</v>
      </c>
      <c r="CX18" s="381">
        <f t="shared" si="66"/>
        <v>0</v>
      </c>
      <c r="CY18" s="381">
        <f t="shared" si="67"/>
        <v>0</v>
      </c>
      <c r="CZ18" s="381">
        <f t="shared" si="68"/>
        <v>0</v>
      </c>
      <c r="DA18" s="381">
        <f t="shared" si="69"/>
        <v>0</v>
      </c>
      <c r="DB18" s="381">
        <f t="shared" si="70"/>
        <v>0</v>
      </c>
      <c r="DC18" s="381">
        <f t="shared" si="71"/>
        <v>0</v>
      </c>
      <c r="DD18" s="381">
        <f t="shared" si="72"/>
        <v>0</v>
      </c>
      <c r="DE18" s="381">
        <f t="shared" si="73"/>
        <v>0</v>
      </c>
      <c r="DF18" s="900">
        <f t="shared" si="74"/>
        <v>0</v>
      </c>
      <c r="DG18" s="486"/>
      <c r="DH18" s="486"/>
      <c r="DI18" s="486"/>
      <c r="DJ18" s="486"/>
      <c r="DK18" s="486"/>
      <c r="DL18" s="486"/>
      <c r="DM18" s="486"/>
      <c r="DN18" s="486"/>
      <c r="DO18" s="486"/>
      <c r="DP18" s="486"/>
      <c r="DQ18" s="486"/>
      <c r="DR18" s="486"/>
      <c r="DS18" s="486"/>
      <c r="DT18" s="486"/>
      <c r="DU18" s="486"/>
      <c r="DV18" s="486"/>
    </row>
    <row r="19" spans="1:126" ht="18.75" hidden="1" customHeight="1">
      <c r="A19" s="217" t="str">
        <f>'2_Maturité'!A19</f>
        <v>6.1.1.f</v>
      </c>
      <c r="B19" s="217">
        <f>'2_Maturité'!B19</f>
        <v>0</v>
      </c>
      <c r="C19" s="217" t="str">
        <f>'2_Maturité'!G19</f>
        <v>ORGA</v>
      </c>
      <c r="D19" s="207">
        <f>'2_Maturité'!H19</f>
        <v>0</v>
      </c>
      <c r="E19" s="207">
        <f>'2_Maturité'!I19</f>
        <v>0</v>
      </c>
      <c r="F19" s="218" t="str">
        <f t="shared" si="76"/>
        <v>0</v>
      </c>
      <c r="G19" s="664">
        <v>0</v>
      </c>
      <c r="H19" s="204">
        <f>Compute4!G19</f>
        <v>0</v>
      </c>
      <c r="I19" s="204">
        <f>Compute4!H19</f>
        <v>0</v>
      </c>
      <c r="J19" s="204">
        <f>Compute4!I19</f>
        <v>0</v>
      </c>
      <c r="K19" s="204">
        <f>Compute4!J19</f>
        <v>0</v>
      </c>
      <c r="L19" s="204">
        <f>Compute4!K19</f>
        <v>0</v>
      </c>
      <c r="M19" s="204">
        <f>Compute4!L19</f>
        <v>0</v>
      </c>
      <c r="N19" s="204">
        <f>Compute4!M19</f>
        <v>0</v>
      </c>
      <c r="O19" s="204">
        <f>Compute4!N19</f>
        <v>0</v>
      </c>
      <c r="P19" s="204">
        <f>Compute4!O19</f>
        <v>0</v>
      </c>
      <c r="Q19" s="204">
        <f>Compute4!P19</f>
        <v>0</v>
      </c>
      <c r="R19" s="204">
        <f>Compute4!Q19</f>
        <v>0</v>
      </c>
      <c r="S19" s="204">
        <f>Compute4!R19</f>
        <v>0</v>
      </c>
      <c r="T19" s="204">
        <f>Compute4!S19</f>
        <v>0</v>
      </c>
      <c r="U19" s="204">
        <f>Compute4!T19</f>
        <v>0</v>
      </c>
      <c r="V19" s="204">
        <f>Compute4!U19</f>
        <v>0</v>
      </c>
      <c r="W19" s="204">
        <f>Compute4!V19</f>
        <v>0</v>
      </c>
      <c r="X19" s="327">
        <f t="shared" si="5"/>
        <v>0</v>
      </c>
      <c r="Y19" s="548">
        <f t="shared" si="6"/>
        <v>0</v>
      </c>
      <c r="Z19" s="548">
        <f t="shared" si="7"/>
        <v>0</v>
      </c>
      <c r="AA19" s="548">
        <f t="shared" si="8"/>
        <v>0</v>
      </c>
      <c r="AB19" s="548">
        <f t="shared" si="9"/>
        <v>0</v>
      </c>
      <c r="AC19" s="548">
        <f t="shared" si="10"/>
        <v>0</v>
      </c>
      <c r="AD19" s="548">
        <f t="shared" si="11"/>
        <v>0</v>
      </c>
      <c r="AE19" s="548">
        <f t="shared" si="12"/>
        <v>0</v>
      </c>
      <c r="AF19" s="548">
        <f t="shared" si="13"/>
        <v>0</v>
      </c>
      <c r="AG19" s="548">
        <f t="shared" si="14"/>
        <v>0</v>
      </c>
      <c r="AH19" s="548">
        <f t="shared" si="15"/>
        <v>0</v>
      </c>
      <c r="AI19" s="548">
        <f t="shared" si="16"/>
        <v>0</v>
      </c>
      <c r="AJ19" s="548">
        <f t="shared" si="17"/>
        <v>0</v>
      </c>
      <c r="AK19" s="548">
        <f t="shared" si="18"/>
        <v>0</v>
      </c>
      <c r="AL19" s="548">
        <f t="shared" si="19"/>
        <v>0</v>
      </c>
      <c r="AM19" s="548">
        <f t="shared" si="20"/>
        <v>0</v>
      </c>
      <c r="AN19" s="548">
        <f t="shared" si="21"/>
        <v>0</v>
      </c>
      <c r="AO19" s="639">
        <f t="shared" si="22"/>
        <v>0</v>
      </c>
      <c r="AP19" s="662">
        <v>0</v>
      </c>
      <c r="AQ19" s="662">
        <v>0</v>
      </c>
      <c r="AR19" s="662">
        <v>0</v>
      </c>
      <c r="AS19" s="662">
        <v>0</v>
      </c>
      <c r="AT19" s="662">
        <v>0</v>
      </c>
      <c r="AU19" s="662">
        <v>0</v>
      </c>
      <c r="AV19" s="662">
        <v>0</v>
      </c>
      <c r="AW19" s="662">
        <v>0</v>
      </c>
      <c r="AX19" s="662">
        <v>0</v>
      </c>
      <c r="AY19" s="662">
        <v>0</v>
      </c>
      <c r="AZ19" s="662">
        <v>0</v>
      </c>
      <c r="BA19" s="662">
        <v>0</v>
      </c>
      <c r="BB19" s="662">
        <v>0</v>
      </c>
      <c r="BC19" s="662">
        <v>0</v>
      </c>
      <c r="BD19" s="662">
        <v>0</v>
      </c>
      <c r="BE19" s="662">
        <v>0</v>
      </c>
      <c r="BF19" s="662">
        <f t="shared" si="23"/>
        <v>16</v>
      </c>
      <c r="BG19" s="1000">
        <f t="shared" si="24"/>
        <v>0</v>
      </c>
      <c r="BH19" s="1000">
        <f t="shared" si="25"/>
        <v>0</v>
      </c>
      <c r="BI19" s="1000">
        <f t="shared" si="26"/>
        <v>0</v>
      </c>
      <c r="BJ19" s="1000">
        <f t="shared" si="27"/>
        <v>0</v>
      </c>
      <c r="BK19" s="1000">
        <f t="shared" si="28"/>
        <v>0</v>
      </c>
      <c r="BL19" s="1000">
        <f t="shared" si="29"/>
        <v>0</v>
      </c>
      <c r="BM19" s="1000">
        <f t="shared" si="30"/>
        <v>0</v>
      </c>
      <c r="BN19" s="1000">
        <f t="shared" si="31"/>
        <v>0</v>
      </c>
      <c r="BO19" s="1000">
        <f t="shared" si="32"/>
        <v>0</v>
      </c>
      <c r="BP19" s="1000">
        <f t="shared" si="33"/>
        <v>0</v>
      </c>
      <c r="BQ19" s="1000">
        <f t="shared" si="34"/>
        <v>0</v>
      </c>
      <c r="BR19" s="1000">
        <f t="shared" si="35"/>
        <v>0</v>
      </c>
      <c r="BS19" s="1000">
        <f t="shared" si="36"/>
        <v>0</v>
      </c>
      <c r="BT19" s="1000">
        <f t="shared" si="37"/>
        <v>0</v>
      </c>
      <c r="BU19" s="1000">
        <f t="shared" si="38"/>
        <v>0</v>
      </c>
      <c r="BV19" s="1000">
        <f t="shared" si="39"/>
        <v>0</v>
      </c>
      <c r="BW19" s="1000"/>
      <c r="BX19" s="642">
        <f t="shared" si="40"/>
        <v>0</v>
      </c>
      <c r="BY19" s="642">
        <f t="shared" si="41"/>
        <v>0</v>
      </c>
      <c r="BZ19" s="642">
        <f t="shared" si="42"/>
        <v>0</v>
      </c>
      <c r="CA19" s="642">
        <f t="shared" si="43"/>
        <v>0</v>
      </c>
      <c r="CB19" s="642">
        <f t="shared" si="44"/>
        <v>0</v>
      </c>
      <c r="CC19" s="642">
        <f t="shared" si="45"/>
        <v>0</v>
      </c>
      <c r="CD19" s="642">
        <f t="shared" si="46"/>
        <v>0</v>
      </c>
      <c r="CE19" s="642">
        <f t="shared" si="47"/>
        <v>0</v>
      </c>
      <c r="CF19" s="642">
        <f t="shared" si="48"/>
        <v>0</v>
      </c>
      <c r="CG19" s="642">
        <f t="shared" si="49"/>
        <v>0</v>
      </c>
      <c r="CH19" s="642">
        <f t="shared" si="50"/>
        <v>0</v>
      </c>
      <c r="CI19" s="642">
        <f t="shared" si="51"/>
        <v>0</v>
      </c>
      <c r="CJ19" s="642">
        <f t="shared" si="52"/>
        <v>0</v>
      </c>
      <c r="CK19" s="642">
        <f t="shared" si="53"/>
        <v>0</v>
      </c>
      <c r="CL19" s="642">
        <f t="shared" si="54"/>
        <v>0</v>
      </c>
      <c r="CM19" s="642">
        <f t="shared" si="55"/>
        <v>0</v>
      </c>
      <c r="CN19" s="381">
        <f t="shared" si="56"/>
        <v>0</v>
      </c>
      <c r="CO19" s="381">
        <f t="shared" si="57"/>
        <v>0</v>
      </c>
      <c r="CP19" s="381">
        <f t="shared" si="58"/>
        <v>0</v>
      </c>
      <c r="CQ19" s="381">
        <f t="shared" si="59"/>
        <v>0</v>
      </c>
      <c r="CR19" s="381">
        <f t="shared" si="60"/>
        <v>0</v>
      </c>
      <c r="CS19" s="381">
        <f t="shared" si="61"/>
        <v>0</v>
      </c>
      <c r="CT19" s="381">
        <f t="shared" si="62"/>
        <v>0</v>
      </c>
      <c r="CU19" s="381">
        <f t="shared" si="63"/>
        <v>0</v>
      </c>
      <c r="CV19" s="381">
        <f t="shared" si="64"/>
        <v>0</v>
      </c>
      <c r="CW19" s="381">
        <f t="shared" si="65"/>
        <v>0</v>
      </c>
      <c r="CX19" s="381">
        <f t="shared" si="66"/>
        <v>0</v>
      </c>
      <c r="CY19" s="381">
        <f t="shared" si="67"/>
        <v>0</v>
      </c>
      <c r="CZ19" s="381">
        <f t="shared" si="68"/>
        <v>0</v>
      </c>
      <c r="DA19" s="381">
        <f t="shared" si="69"/>
        <v>0</v>
      </c>
      <c r="DB19" s="381">
        <f t="shared" si="70"/>
        <v>0</v>
      </c>
      <c r="DC19" s="381">
        <f t="shared" si="71"/>
        <v>0</v>
      </c>
      <c r="DD19" s="381">
        <f t="shared" si="72"/>
        <v>0</v>
      </c>
      <c r="DE19" s="381">
        <f t="shared" si="73"/>
        <v>0</v>
      </c>
      <c r="DF19" s="900">
        <f t="shared" si="74"/>
        <v>0</v>
      </c>
      <c r="DG19" s="486"/>
      <c r="DH19" s="486"/>
      <c r="DI19" s="486"/>
      <c r="DJ19" s="486"/>
      <c r="DK19" s="486"/>
      <c r="DL19" s="486"/>
      <c r="DM19" s="486"/>
      <c r="DN19" s="486"/>
      <c r="DO19" s="486"/>
      <c r="DP19" s="486"/>
      <c r="DQ19" s="486"/>
      <c r="DR19" s="486"/>
      <c r="DS19" s="486"/>
      <c r="DT19" s="486"/>
      <c r="DU19" s="486"/>
      <c r="DV19" s="486"/>
    </row>
    <row r="20" spans="1:126" ht="18.75" hidden="1" customHeight="1">
      <c r="A20" s="217" t="str">
        <f>'2_Maturité'!A20</f>
        <v>6.1.1.g</v>
      </c>
      <c r="B20" s="217">
        <f>'2_Maturité'!B20</f>
        <v>0</v>
      </c>
      <c r="C20" s="217" t="str">
        <f>'2_Maturité'!G20</f>
        <v>ORGA</v>
      </c>
      <c r="D20" s="207">
        <f>'2_Maturité'!H20</f>
        <v>0</v>
      </c>
      <c r="E20" s="207">
        <f>'2_Maturité'!I20</f>
        <v>0</v>
      </c>
      <c r="F20" s="218" t="str">
        <f t="shared" si="76"/>
        <v>0</v>
      </c>
      <c r="G20" s="664">
        <v>0</v>
      </c>
      <c r="H20" s="204">
        <f>Compute4!G20</f>
        <v>0</v>
      </c>
      <c r="I20" s="204">
        <f>Compute4!H20</f>
        <v>0</v>
      </c>
      <c r="J20" s="204">
        <f>Compute4!I20</f>
        <v>0</v>
      </c>
      <c r="K20" s="204">
        <f>Compute4!J20</f>
        <v>0</v>
      </c>
      <c r="L20" s="204">
        <f>Compute4!K20</f>
        <v>0</v>
      </c>
      <c r="M20" s="204">
        <f>Compute4!L20</f>
        <v>0</v>
      </c>
      <c r="N20" s="204">
        <f>Compute4!M20</f>
        <v>0</v>
      </c>
      <c r="O20" s="204">
        <f>Compute4!N20</f>
        <v>0</v>
      </c>
      <c r="P20" s="204">
        <f>Compute4!O20</f>
        <v>0</v>
      </c>
      <c r="Q20" s="204">
        <f>Compute4!P20</f>
        <v>0</v>
      </c>
      <c r="R20" s="204">
        <f>Compute4!Q20</f>
        <v>0</v>
      </c>
      <c r="S20" s="204">
        <f>Compute4!R20</f>
        <v>0</v>
      </c>
      <c r="T20" s="204">
        <f>Compute4!S20</f>
        <v>0</v>
      </c>
      <c r="U20" s="204">
        <f>Compute4!T20</f>
        <v>0</v>
      </c>
      <c r="V20" s="204">
        <f>Compute4!U20</f>
        <v>0</v>
      </c>
      <c r="W20" s="204">
        <f>Compute4!V20</f>
        <v>0</v>
      </c>
      <c r="X20" s="327">
        <f t="shared" si="5"/>
        <v>0</v>
      </c>
      <c r="Y20" s="548">
        <f t="shared" si="6"/>
        <v>0</v>
      </c>
      <c r="Z20" s="548">
        <f t="shared" si="7"/>
        <v>0</v>
      </c>
      <c r="AA20" s="548">
        <f t="shared" si="8"/>
        <v>0</v>
      </c>
      <c r="AB20" s="548">
        <f t="shared" si="9"/>
        <v>0</v>
      </c>
      <c r="AC20" s="548">
        <f t="shared" si="10"/>
        <v>0</v>
      </c>
      <c r="AD20" s="548">
        <f t="shared" si="11"/>
        <v>0</v>
      </c>
      <c r="AE20" s="548">
        <f t="shared" si="12"/>
        <v>0</v>
      </c>
      <c r="AF20" s="548">
        <f t="shared" si="13"/>
        <v>0</v>
      </c>
      <c r="AG20" s="548">
        <f t="shared" si="14"/>
        <v>0</v>
      </c>
      <c r="AH20" s="548">
        <f t="shared" si="15"/>
        <v>0</v>
      </c>
      <c r="AI20" s="548">
        <f t="shared" si="16"/>
        <v>0</v>
      </c>
      <c r="AJ20" s="548">
        <f t="shared" si="17"/>
        <v>0</v>
      </c>
      <c r="AK20" s="548">
        <f t="shared" si="18"/>
        <v>0</v>
      </c>
      <c r="AL20" s="548">
        <f t="shared" si="19"/>
        <v>0</v>
      </c>
      <c r="AM20" s="548">
        <f t="shared" si="20"/>
        <v>0</v>
      </c>
      <c r="AN20" s="548">
        <f t="shared" si="21"/>
        <v>0</v>
      </c>
      <c r="AO20" s="639">
        <f t="shared" si="22"/>
        <v>0</v>
      </c>
      <c r="AP20" s="662">
        <v>0</v>
      </c>
      <c r="AQ20" s="662">
        <v>0</v>
      </c>
      <c r="AR20" s="662">
        <v>0</v>
      </c>
      <c r="AS20" s="662">
        <v>0</v>
      </c>
      <c r="AT20" s="662">
        <v>0</v>
      </c>
      <c r="AU20" s="662">
        <v>0</v>
      </c>
      <c r="AV20" s="662">
        <v>0</v>
      </c>
      <c r="AW20" s="662">
        <v>0</v>
      </c>
      <c r="AX20" s="662">
        <v>0</v>
      </c>
      <c r="AY20" s="662">
        <v>0</v>
      </c>
      <c r="AZ20" s="662">
        <v>0</v>
      </c>
      <c r="BA20" s="662">
        <v>0</v>
      </c>
      <c r="BB20" s="662">
        <v>0</v>
      </c>
      <c r="BC20" s="662">
        <v>0</v>
      </c>
      <c r="BD20" s="662">
        <v>0</v>
      </c>
      <c r="BE20" s="662">
        <v>0</v>
      </c>
      <c r="BF20" s="662">
        <f t="shared" si="23"/>
        <v>16</v>
      </c>
      <c r="BG20" s="1000">
        <f t="shared" si="24"/>
        <v>0</v>
      </c>
      <c r="BH20" s="1000">
        <f t="shared" si="25"/>
        <v>0</v>
      </c>
      <c r="BI20" s="1000">
        <f t="shared" si="26"/>
        <v>0</v>
      </c>
      <c r="BJ20" s="1000">
        <f t="shared" si="27"/>
        <v>0</v>
      </c>
      <c r="BK20" s="1000">
        <f t="shared" si="28"/>
        <v>0</v>
      </c>
      <c r="BL20" s="1000">
        <f t="shared" si="29"/>
        <v>0</v>
      </c>
      <c r="BM20" s="1000">
        <f t="shared" si="30"/>
        <v>0</v>
      </c>
      <c r="BN20" s="1000">
        <f t="shared" si="31"/>
        <v>0</v>
      </c>
      <c r="BO20" s="1000">
        <f t="shared" si="32"/>
        <v>0</v>
      </c>
      <c r="BP20" s="1000">
        <f t="shared" si="33"/>
        <v>0</v>
      </c>
      <c r="BQ20" s="1000">
        <f t="shared" si="34"/>
        <v>0</v>
      </c>
      <c r="BR20" s="1000">
        <f t="shared" si="35"/>
        <v>0</v>
      </c>
      <c r="BS20" s="1000">
        <f t="shared" si="36"/>
        <v>0</v>
      </c>
      <c r="BT20" s="1000">
        <f t="shared" si="37"/>
        <v>0</v>
      </c>
      <c r="BU20" s="1000">
        <f t="shared" si="38"/>
        <v>0</v>
      </c>
      <c r="BV20" s="1000">
        <f t="shared" si="39"/>
        <v>0</v>
      </c>
      <c r="BW20" s="1000"/>
      <c r="BX20" s="642">
        <f t="shared" si="40"/>
        <v>0</v>
      </c>
      <c r="BY20" s="642">
        <f t="shared" si="41"/>
        <v>0</v>
      </c>
      <c r="BZ20" s="642">
        <f t="shared" si="42"/>
        <v>0</v>
      </c>
      <c r="CA20" s="642">
        <f t="shared" si="43"/>
        <v>0</v>
      </c>
      <c r="CB20" s="642">
        <f t="shared" si="44"/>
        <v>0</v>
      </c>
      <c r="CC20" s="642">
        <f t="shared" si="45"/>
        <v>0</v>
      </c>
      <c r="CD20" s="642">
        <f t="shared" si="46"/>
        <v>0</v>
      </c>
      <c r="CE20" s="642">
        <f t="shared" si="47"/>
        <v>0</v>
      </c>
      <c r="CF20" s="642">
        <f t="shared" si="48"/>
        <v>0</v>
      </c>
      <c r="CG20" s="642">
        <f t="shared" si="49"/>
        <v>0</v>
      </c>
      <c r="CH20" s="642">
        <f t="shared" si="50"/>
        <v>0</v>
      </c>
      <c r="CI20" s="642">
        <f t="shared" si="51"/>
        <v>0</v>
      </c>
      <c r="CJ20" s="642">
        <f t="shared" si="52"/>
        <v>0</v>
      </c>
      <c r="CK20" s="642">
        <f t="shared" si="53"/>
        <v>0</v>
      </c>
      <c r="CL20" s="642">
        <f t="shared" si="54"/>
        <v>0</v>
      </c>
      <c r="CM20" s="642">
        <f t="shared" si="55"/>
        <v>0</v>
      </c>
      <c r="CN20" s="381">
        <f t="shared" si="56"/>
        <v>0</v>
      </c>
      <c r="CO20" s="381">
        <f t="shared" si="57"/>
        <v>0</v>
      </c>
      <c r="CP20" s="381">
        <f t="shared" si="58"/>
        <v>0</v>
      </c>
      <c r="CQ20" s="381">
        <f t="shared" si="59"/>
        <v>0</v>
      </c>
      <c r="CR20" s="381">
        <f t="shared" si="60"/>
        <v>0</v>
      </c>
      <c r="CS20" s="381">
        <f t="shared" si="61"/>
        <v>0</v>
      </c>
      <c r="CT20" s="381">
        <f t="shared" si="62"/>
        <v>0</v>
      </c>
      <c r="CU20" s="381">
        <f t="shared" si="63"/>
        <v>0</v>
      </c>
      <c r="CV20" s="381">
        <f t="shared" si="64"/>
        <v>0</v>
      </c>
      <c r="CW20" s="381">
        <f t="shared" si="65"/>
        <v>0</v>
      </c>
      <c r="CX20" s="381">
        <f t="shared" si="66"/>
        <v>0</v>
      </c>
      <c r="CY20" s="381">
        <f t="shared" si="67"/>
        <v>0</v>
      </c>
      <c r="CZ20" s="381">
        <f t="shared" si="68"/>
        <v>0</v>
      </c>
      <c r="DA20" s="381">
        <f t="shared" si="69"/>
        <v>0</v>
      </c>
      <c r="DB20" s="381">
        <f t="shared" si="70"/>
        <v>0</v>
      </c>
      <c r="DC20" s="381">
        <f t="shared" si="71"/>
        <v>0</v>
      </c>
      <c r="DD20" s="381">
        <f t="shared" si="72"/>
        <v>0</v>
      </c>
      <c r="DE20" s="381">
        <f t="shared" si="73"/>
        <v>0</v>
      </c>
      <c r="DF20" s="900">
        <f t="shared" si="74"/>
        <v>0</v>
      </c>
      <c r="DG20" s="486"/>
      <c r="DH20" s="486"/>
      <c r="DI20" s="486"/>
      <c r="DJ20" s="486"/>
      <c r="DK20" s="486"/>
      <c r="DL20" s="486"/>
      <c r="DM20" s="486"/>
      <c r="DN20" s="486"/>
      <c r="DO20" s="486"/>
      <c r="DP20" s="486"/>
      <c r="DQ20" s="486"/>
      <c r="DR20" s="486"/>
      <c r="DS20" s="486"/>
      <c r="DT20" s="486"/>
      <c r="DU20" s="486"/>
      <c r="DV20" s="486"/>
    </row>
    <row r="21" spans="1:126" ht="18.75" hidden="1" customHeight="1">
      <c r="A21" s="217" t="str">
        <f>'2_Maturité'!A21</f>
        <v>6.1.1.h</v>
      </c>
      <c r="B21" s="217">
        <f>'2_Maturité'!B21</f>
        <v>0</v>
      </c>
      <c r="C21" s="217" t="str">
        <f>'2_Maturité'!G21</f>
        <v>ORGA</v>
      </c>
      <c r="D21" s="207">
        <f>'2_Maturité'!H21</f>
        <v>0</v>
      </c>
      <c r="E21" s="207">
        <f>'2_Maturité'!I21</f>
        <v>0</v>
      </c>
      <c r="F21" s="218" t="str">
        <f t="shared" si="76"/>
        <v>0</v>
      </c>
      <c r="G21" s="664">
        <v>1</v>
      </c>
      <c r="H21" s="204">
        <f>Compute4!G21</f>
        <v>0</v>
      </c>
      <c r="I21" s="204">
        <f>Compute4!H21</f>
        <v>0</v>
      </c>
      <c r="J21" s="204">
        <f>Compute4!I21</f>
        <v>0</v>
      </c>
      <c r="K21" s="204">
        <f>Compute4!J21</f>
        <v>0</v>
      </c>
      <c r="L21" s="204">
        <f>Compute4!K21</f>
        <v>0</v>
      </c>
      <c r="M21" s="204">
        <f>Compute4!L21</f>
        <v>0</v>
      </c>
      <c r="N21" s="204">
        <f>Compute4!M21</f>
        <v>0</v>
      </c>
      <c r="O21" s="204">
        <f>Compute4!N21</f>
        <v>0</v>
      </c>
      <c r="P21" s="204">
        <f>Compute4!O21</f>
        <v>0</v>
      </c>
      <c r="Q21" s="204">
        <f>Compute4!P21</f>
        <v>0</v>
      </c>
      <c r="R21" s="204">
        <f>Compute4!Q21</f>
        <v>0</v>
      </c>
      <c r="S21" s="204">
        <f>Compute4!R21</f>
        <v>0</v>
      </c>
      <c r="T21" s="204">
        <f>Compute4!S21</f>
        <v>0</v>
      </c>
      <c r="U21" s="204">
        <f>Compute4!T21</f>
        <v>0</v>
      </c>
      <c r="V21" s="204">
        <f>Compute4!U21</f>
        <v>0</v>
      </c>
      <c r="W21" s="204">
        <f>Compute4!V21</f>
        <v>0</v>
      </c>
      <c r="X21" s="327">
        <f t="shared" si="5"/>
        <v>0</v>
      </c>
      <c r="Y21" s="548">
        <f t="shared" si="6"/>
        <v>0</v>
      </c>
      <c r="Z21" s="548">
        <f t="shared" si="7"/>
        <v>0</v>
      </c>
      <c r="AA21" s="548">
        <f t="shared" si="8"/>
        <v>0</v>
      </c>
      <c r="AB21" s="548">
        <f t="shared" si="9"/>
        <v>0</v>
      </c>
      <c r="AC21" s="548">
        <f t="shared" si="10"/>
        <v>0</v>
      </c>
      <c r="AD21" s="548">
        <f t="shared" si="11"/>
        <v>0</v>
      </c>
      <c r="AE21" s="548">
        <f t="shared" si="12"/>
        <v>0</v>
      </c>
      <c r="AF21" s="548">
        <f t="shared" si="13"/>
        <v>0</v>
      </c>
      <c r="AG21" s="548">
        <f t="shared" si="14"/>
        <v>0</v>
      </c>
      <c r="AH21" s="548">
        <f t="shared" si="15"/>
        <v>0</v>
      </c>
      <c r="AI21" s="548">
        <f t="shared" si="16"/>
        <v>0</v>
      </c>
      <c r="AJ21" s="548">
        <f t="shared" si="17"/>
        <v>0</v>
      </c>
      <c r="AK21" s="548">
        <f t="shared" si="18"/>
        <v>0</v>
      </c>
      <c r="AL21" s="548">
        <f t="shared" si="19"/>
        <v>0</v>
      </c>
      <c r="AM21" s="548">
        <f t="shared" si="20"/>
        <v>0</v>
      </c>
      <c r="AN21" s="548">
        <f t="shared" si="21"/>
        <v>0</v>
      </c>
      <c r="AO21" s="639">
        <f t="shared" si="22"/>
        <v>0</v>
      </c>
      <c r="AP21" s="662">
        <v>0</v>
      </c>
      <c r="AQ21" s="662">
        <v>0</v>
      </c>
      <c r="AR21" s="662">
        <v>0</v>
      </c>
      <c r="AS21" s="662">
        <v>0</v>
      </c>
      <c r="AT21" s="662">
        <v>0</v>
      </c>
      <c r="AU21" s="662">
        <v>0</v>
      </c>
      <c r="AV21" s="662">
        <v>0</v>
      </c>
      <c r="AW21" s="662">
        <v>0</v>
      </c>
      <c r="AX21" s="662">
        <v>0</v>
      </c>
      <c r="AY21" s="662">
        <v>0</v>
      </c>
      <c r="AZ21" s="662">
        <v>0</v>
      </c>
      <c r="BA21" s="662">
        <v>0</v>
      </c>
      <c r="BB21" s="662">
        <v>0</v>
      </c>
      <c r="BC21" s="662">
        <v>0</v>
      </c>
      <c r="BD21" s="662">
        <v>0</v>
      </c>
      <c r="BE21" s="662">
        <v>0</v>
      </c>
      <c r="BF21" s="662">
        <f t="shared" si="23"/>
        <v>16</v>
      </c>
      <c r="BG21" s="1000">
        <f t="shared" si="24"/>
        <v>0</v>
      </c>
      <c r="BH21" s="1000">
        <f t="shared" si="25"/>
        <v>0</v>
      </c>
      <c r="BI21" s="1000">
        <f t="shared" si="26"/>
        <v>0</v>
      </c>
      <c r="BJ21" s="1000">
        <f t="shared" si="27"/>
        <v>0</v>
      </c>
      <c r="BK21" s="1000">
        <f t="shared" si="28"/>
        <v>0</v>
      </c>
      <c r="BL21" s="1000">
        <f t="shared" si="29"/>
        <v>0</v>
      </c>
      <c r="BM21" s="1000">
        <f t="shared" si="30"/>
        <v>0</v>
      </c>
      <c r="BN21" s="1000">
        <f t="shared" si="31"/>
        <v>0</v>
      </c>
      <c r="BO21" s="1000">
        <f t="shared" si="32"/>
        <v>0</v>
      </c>
      <c r="BP21" s="1000">
        <f t="shared" si="33"/>
        <v>0</v>
      </c>
      <c r="BQ21" s="1000">
        <f t="shared" si="34"/>
        <v>0</v>
      </c>
      <c r="BR21" s="1000">
        <f t="shared" si="35"/>
        <v>0</v>
      </c>
      <c r="BS21" s="1000">
        <f t="shared" si="36"/>
        <v>0</v>
      </c>
      <c r="BT21" s="1000">
        <f t="shared" si="37"/>
        <v>0</v>
      </c>
      <c r="BU21" s="1000">
        <f t="shared" si="38"/>
        <v>0</v>
      </c>
      <c r="BV21" s="1000">
        <f t="shared" si="39"/>
        <v>0</v>
      </c>
      <c r="BW21" s="1000"/>
      <c r="BX21" s="642">
        <f t="shared" si="40"/>
        <v>0</v>
      </c>
      <c r="BY21" s="642">
        <f t="shared" si="41"/>
        <v>0</v>
      </c>
      <c r="BZ21" s="642">
        <f t="shared" si="42"/>
        <v>0</v>
      </c>
      <c r="CA21" s="642">
        <f t="shared" si="43"/>
        <v>0</v>
      </c>
      <c r="CB21" s="642">
        <f t="shared" si="44"/>
        <v>0</v>
      </c>
      <c r="CC21" s="642">
        <f t="shared" si="45"/>
        <v>0</v>
      </c>
      <c r="CD21" s="642">
        <f t="shared" si="46"/>
        <v>0</v>
      </c>
      <c r="CE21" s="642">
        <f t="shared" si="47"/>
        <v>0</v>
      </c>
      <c r="CF21" s="642">
        <f t="shared" si="48"/>
        <v>0</v>
      </c>
      <c r="CG21" s="642">
        <f t="shared" si="49"/>
        <v>0</v>
      </c>
      <c r="CH21" s="642">
        <f t="shared" si="50"/>
        <v>0</v>
      </c>
      <c r="CI21" s="642">
        <f t="shared" si="51"/>
        <v>0</v>
      </c>
      <c r="CJ21" s="642">
        <f t="shared" si="52"/>
        <v>0</v>
      </c>
      <c r="CK21" s="642">
        <f t="shared" si="53"/>
        <v>0</v>
      </c>
      <c r="CL21" s="642">
        <f t="shared" si="54"/>
        <v>0</v>
      </c>
      <c r="CM21" s="642">
        <f t="shared" si="55"/>
        <v>0</v>
      </c>
      <c r="CN21" s="381">
        <f t="shared" si="56"/>
        <v>0</v>
      </c>
      <c r="CO21" s="381">
        <f t="shared" si="57"/>
        <v>0</v>
      </c>
      <c r="CP21" s="381">
        <f t="shared" si="58"/>
        <v>0</v>
      </c>
      <c r="CQ21" s="381">
        <f t="shared" si="59"/>
        <v>0</v>
      </c>
      <c r="CR21" s="381">
        <f t="shared" si="60"/>
        <v>0</v>
      </c>
      <c r="CS21" s="381">
        <f t="shared" si="61"/>
        <v>0</v>
      </c>
      <c r="CT21" s="381">
        <f t="shared" si="62"/>
        <v>0</v>
      </c>
      <c r="CU21" s="381">
        <f t="shared" si="63"/>
        <v>0</v>
      </c>
      <c r="CV21" s="381">
        <f t="shared" si="64"/>
        <v>0</v>
      </c>
      <c r="CW21" s="381">
        <f t="shared" si="65"/>
        <v>0</v>
      </c>
      <c r="CX21" s="381">
        <f t="shared" si="66"/>
        <v>0</v>
      </c>
      <c r="CY21" s="381">
        <f t="shared" si="67"/>
        <v>0</v>
      </c>
      <c r="CZ21" s="381">
        <f t="shared" si="68"/>
        <v>0</v>
      </c>
      <c r="DA21" s="381">
        <f t="shared" si="69"/>
        <v>0</v>
      </c>
      <c r="DB21" s="381">
        <f t="shared" si="70"/>
        <v>0</v>
      </c>
      <c r="DC21" s="381">
        <f t="shared" si="71"/>
        <v>0</v>
      </c>
      <c r="DD21" s="381">
        <f t="shared" si="72"/>
        <v>0</v>
      </c>
      <c r="DE21" s="381">
        <f t="shared" si="73"/>
        <v>0</v>
      </c>
      <c r="DF21" s="900">
        <f t="shared" si="74"/>
        <v>0</v>
      </c>
      <c r="DG21" s="486"/>
      <c r="DH21" s="486"/>
      <c r="DI21" s="486"/>
      <c r="DJ21" s="486"/>
      <c r="DK21" s="486"/>
      <c r="DL21" s="486"/>
      <c r="DM21" s="486"/>
      <c r="DN21" s="486"/>
      <c r="DO21" s="486"/>
      <c r="DP21" s="486"/>
      <c r="DQ21" s="486"/>
      <c r="DR21" s="486"/>
      <c r="DS21" s="486"/>
      <c r="DT21" s="486"/>
      <c r="DU21" s="486"/>
      <c r="DV21" s="486"/>
    </row>
    <row r="22" spans="1:126" ht="18.75">
      <c r="A22" s="217" t="str">
        <f>'2_Maturité'!A22</f>
        <v>6.1.2</v>
      </c>
      <c r="B22" s="217" t="str">
        <f>'2_Maturité'!B22</f>
        <v>Séparation des tâches</v>
      </c>
      <c r="C22" s="217" t="str">
        <f>'2_Maturité'!G22</f>
        <v>ORGA</v>
      </c>
      <c r="D22" s="207">
        <f>'2_Maturité'!H22</f>
        <v>1</v>
      </c>
      <c r="E22" s="207" t="str">
        <f>'2_Maturité'!I22</f>
        <v>1: Initial</v>
      </c>
      <c r="F22" s="218">
        <f>INDEX(References!$C$51:$D$56, LEFT($E22,1)+1,2)</f>
        <v>5</v>
      </c>
      <c r="G22" s="664">
        <v>0.5</v>
      </c>
      <c r="H22" s="204">
        <f>Compute4!G22</f>
        <v>1</v>
      </c>
      <c r="I22" s="204">
        <f>Compute4!H22</f>
        <v>1</v>
      </c>
      <c r="J22" s="204">
        <f>Compute4!I22</f>
        <v>1</v>
      </c>
      <c r="K22" s="204">
        <f>Compute4!J22</f>
        <v>1</v>
      </c>
      <c r="L22" s="204">
        <f>Compute4!K22</f>
        <v>1</v>
      </c>
      <c r="M22" s="204">
        <f>Compute4!L22</f>
        <v>1</v>
      </c>
      <c r="N22" s="204">
        <f>Compute4!M22</f>
        <v>0</v>
      </c>
      <c r="O22" s="204">
        <f>Compute4!N22</f>
        <v>0</v>
      </c>
      <c r="P22" s="204">
        <f>Compute4!O22</f>
        <v>0</v>
      </c>
      <c r="Q22" s="204">
        <f>Compute4!P22</f>
        <v>0</v>
      </c>
      <c r="R22" s="204">
        <f>Compute4!Q22</f>
        <v>0</v>
      </c>
      <c r="S22" s="204">
        <f>Compute4!R22</f>
        <v>0</v>
      </c>
      <c r="T22" s="204">
        <f>Compute4!S22</f>
        <v>0</v>
      </c>
      <c r="U22" s="204">
        <f>Compute4!T22</f>
        <v>0</v>
      </c>
      <c r="V22" s="204">
        <f>Compute4!U22</f>
        <v>0</v>
      </c>
      <c r="W22" s="204">
        <f>Compute4!V22</f>
        <v>1</v>
      </c>
      <c r="X22" s="327">
        <f t="shared" si="5"/>
        <v>7</v>
      </c>
      <c r="Y22" s="548">
        <f t="shared" si="6"/>
        <v>1</v>
      </c>
      <c r="Z22" s="548">
        <f t="shared" si="7"/>
        <v>1</v>
      </c>
      <c r="AA22" s="548">
        <f t="shared" si="8"/>
        <v>1</v>
      </c>
      <c r="AB22" s="548">
        <f t="shared" si="9"/>
        <v>1</v>
      </c>
      <c r="AC22" s="548">
        <f t="shared" si="10"/>
        <v>1</v>
      </c>
      <c r="AD22" s="548">
        <f t="shared" si="11"/>
        <v>1</v>
      </c>
      <c r="AE22" s="548">
        <f t="shared" si="12"/>
        <v>0</v>
      </c>
      <c r="AF22" s="548">
        <f t="shared" si="13"/>
        <v>0</v>
      </c>
      <c r="AG22" s="548">
        <f t="shared" si="14"/>
        <v>0</v>
      </c>
      <c r="AH22" s="548">
        <f t="shared" si="15"/>
        <v>0</v>
      </c>
      <c r="AI22" s="548">
        <f t="shared" si="16"/>
        <v>0</v>
      </c>
      <c r="AJ22" s="548">
        <f t="shared" si="17"/>
        <v>0</v>
      </c>
      <c r="AK22" s="548">
        <f t="shared" si="18"/>
        <v>0</v>
      </c>
      <c r="AL22" s="548">
        <f t="shared" si="19"/>
        <v>0</v>
      </c>
      <c r="AM22" s="548">
        <f t="shared" si="20"/>
        <v>0</v>
      </c>
      <c r="AN22" s="548">
        <f t="shared" si="21"/>
        <v>1</v>
      </c>
      <c r="AO22" s="639">
        <f t="shared" si="22"/>
        <v>7</v>
      </c>
      <c r="AP22" s="662">
        <v>2</v>
      </c>
      <c r="AQ22" s="662">
        <v>4</v>
      </c>
      <c r="AR22" s="662">
        <v>8</v>
      </c>
      <c r="AS22" s="662">
        <v>2</v>
      </c>
      <c r="AT22" s="662">
        <v>4</v>
      </c>
      <c r="AU22" s="662">
        <v>2</v>
      </c>
      <c r="AV22" s="662">
        <v>0</v>
      </c>
      <c r="AW22" s="662">
        <v>0</v>
      </c>
      <c r="AX22" s="662">
        <v>0</v>
      </c>
      <c r="AY22" s="662">
        <v>0</v>
      </c>
      <c r="AZ22" s="662">
        <v>0</v>
      </c>
      <c r="BA22" s="662">
        <v>0</v>
      </c>
      <c r="BB22" s="662">
        <v>0</v>
      </c>
      <c r="BC22" s="662">
        <v>0</v>
      </c>
      <c r="BD22" s="662">
        <v>0</v>
      </c>
      <c r="BE22" s="662">
        <v>1</v>
      </c>
      <c r="BF22" s="662">
        <f t="shared" si="23"/>
        <v>9</v>
      </c>
      <c r="BG22" s="1000">
        <f t="shared" si="24"/>
        <v>2</v>
      </c>
      <c r="BH22" s="1000">
        <f t="shared" si="25"/>
        <v>4</v>
      </c>
      <c r="BI22" s="1000">
        <f t="shared" si="26"/>
        <v>8</v>
      </c>
      <c r="BJ22" s="1000">
        <f t="shared" si="27"/>
        <v>2</v>
      </c>
      <c r="BK22" s="1000">
        <f t="shared" si="28"/>
        <v>4</v>
      </c>
      <c r="BL22" s="1000">
        <f t="shared" si="29"/>
        <v>2</v>
      </c>
      <c r="BM22" s="1000">
        <f t="shared" si="30"/>
        <v>0</v>
      </c>
      <c r="BN22" s="1000">
        <f t="shared" si="31"/>
        <v>0</v>
      </c>
      <c r="BO22" s="1000">
        <f t="shared" si="32"/>
        <v>0</v>
      </c>
      <c r="BP22" s="1000">
        <f t="shared" si="33"/>
        <v>0</v>
      </c>
      <c r="BQ22" s="1000">
        <f t="shared" si="34"/>
        <v>0</v>
      </c>
      <c r="BR22" s="1000">
        <f t="shared" si="35"/>
        <v>0</v>
      </c>
      <c r="BS22" s="1000">
        <f t="shared" si="36"/>
        <v>0</v>
      </c>
      <c r="BT22" s="1000">
        <f t="shared" si="37"/>
        <v>0</v>
      </c>
      <c r="BU22" s="1000">
        <f t="shared" si="38"/>
        <v>0</v>
      </c>
      <c r="BV22" s="1000">
        <f t="shared" si="39"/>
        <v>1</v>
      </c>
      <c r="BW22" s="1000"/>
      <c r="BX22" s="642">
        <f t="shared" si="40"/>
        <v>10</v>
      </c>
      <c r="BY22" s="642">
        <f t="shared" si="41"/>
        <v>20</v>
      </c>
      <c r="BZ22" s="642">
        <f t="shared" si="42"/>
        <v>40</v>
      </c>
      <c r="CA22" s="642">
        <f t="shared" si="43"/>
        <v>10</v>
      </c>
      <c r="CB22" s="642">
        <f t="shared" si="44"/>
        <v>20</v>
      </c>
      <c r="CC22" s="642">
        <f t="shared" si="45"/>
        <v>10</v>
      </c>
      <c r="CD22" s="642">
        <f t="shared" si="46"/>
        <v>0</v>
      </c>
      <c r="CE22" s="642">
        <f t="shared" si="47"/>
        <v>0</v>
      </c>
      <c r="CF22" s="642">
        <f t="shared" si="48"/>
        <v>0</v>
      </c>
      <c r="CG22" s="642">
        <f t="shared" si="49"/>
        <v>0</v>
      </c>
      <c r="CH22" s="642">
        <f t="shared" si="50"/>
        <v>0</v>
      </c>
      <c r="CI22" s="642">
        <f t="shared" si="51"/>
        <v>0</v>
      </c>
      <c r="CJ22" s="642">
        <f t="shared" si="52"/>
        <v>0</v>
      </c>
      <c r="CK22" s="642">
        <f t="shared" si="53"/>
        <v>0</v>
      </c>
      <c r="CL22" s="642">
        <f t="shared" si="54"/>
        <v>0</v>
      </c>
      <c r="CM22" s="642">
        <f t="shared" si="55"/>
        <v>5</v>
      </c>
      <c r="CN22" s="381">
        <f t="shared" si="56"/>
        <v>115</v>
      </c>
      <c r="CO22" s="381">
        <f t="shared" si="57"/>
        <v>3.2258064516129031E-2</v>
      </c>
      <c r="CP22" s="381">
        <f t="shared" si="58"/>
        <v>0.10256410256410256</v>
      </c>
      <c r="CQ22" s="381">
        <f t="shared" si="59"/>
        <v>0.14545454545454545</v>
      </c>
      <c r="CR22" s="381">
        <f t="shared" si="60"/>
        <v>0.125</v>
      </c>
      <c r="CS22" s="381">
        <f t="shared" si="61"/>
        <v>8.6956521739130432E-2</v>
      </c>
      <c r="CT22" s="381">
        <f t="shared" si="62"/>
        <v>4.6511627906976744E-2</v>
      </c>
      <c r="CU22" s="381">
        <f t="shared" si="63"/>
        <v>0</v>
      </c>
      <c r="CV22" s="381">
        <f t="shared" si="64"/>
        <v>0</v>
      </c>
      <c r="CW22" s="381">
        <f t="shared" si="65"/>
        <v>0</v>
      </c>
      <c r="CX22" s="381">
        <f t="shared" si="66"/>
        <v>0</v>
      </c>
      <c r="CY22" s="381">
        <f t="shared" si="67"/>
        <v>0</v>
      </c>
      <c r="CZ22" s="381">
        <f t="shared" si="68"/>
        <v>0</v>
      </c>
      <c r="DA22" s="381">
        <f t="shared" si="69"/>
        <v>0</v>
      </c>
      <c r="DB22" s="381">
        <f t="shared" si="70"/>
        <v>0</v>
      </c>
      <c r="DC22" s="381">
        <f t="shared" si="71"/>
        <v>0</v>
      </c>
      <c r="DD22" s="381">
        <f t="shared" si="72"/>
        <v>5.2631578947368418E-2</v>
      </c>
      <c r="DE22" s="381">
        <f t="shared" si="73"/>
        <v>0.59137644112825272</v>
      </c>
      <c r="DF22" s="900">
        <f t="shared" si="74"/>
        <v>23</v>
      </c>
      <c r="DG22" s="486"/>
      <c r="DH22" s="486"/>
      <c r="DI22" s="486"/>
      <c r="DJ22" s="486"/>
      <c r="DK22" s="486"/>
      <c r="DL22" s="486"/>
      <c r="DM22" s="486"/>
      <c r="DN22" s="486"/>
      <c r="DO22" s="486"/>
      <c r="DP22" s="486"/>
      <c r="DQ22" s="486"/>
      <c r="DR22" s="486"/>
      <c r="DS22" s="486"/>
      <c r="DT22" s="486"/>
      <c r="DU22" s="486"/>
      <c r="DV22" s="486"/>
    </row>
    <row r="23" spans="1:126" ht="18.75" customHeight="1">
      <c r="A23" s="217" t="str">
        <f>'2_Maturité'!A23</f>
        <v>6.1.3</v>
      </c>
      <c r="B23" s="217" t="str">
        <f>'2_Maturité'!B23</f>
        <v>Partage d'information</v>
      </c>
      <c r="C23" s="217" t="str">
        <f>'2_Maturité'!G23</f>
        <v>ORGA</v>
      </c>
      <c r="D23" s="207">
        <f>'2_Maturité'!H23</f>
        <v>1</v>
      </c>
      <c r="E23" s="207" t="str">
        <f>'2_Maturité'!I23</f>
        <v>3: Défini</v>
      </c>
      <c r="F23" s="218">
        <f>INDEX(References!$C$51:$D$56, LEFT($E23,1)+1,2)</f>
        <v>3</v>
      </c>
      <c r="G23" s="664">
        <v>0.5</v>
      </c>
      <c r="H23" s="204">
        <f>Compute4!G23</f>
        <v>0</v>
      </c>
      <c r="I23" s="204">
        <f>Compute4!H23</f>
        <v>0</v>
      </c>
      <c r="J23" s="204">
        <f>Compute4!I23</f>
        <v>0</v>
      </c>
      <c r="K23" s="204">
        <f>Compute4!J23</f>
        <v>0</v>
      </c>
      <c r="L23" s="204">
        <f>Compute4!K23</f>
        <v>0</v>
      </c>
      <c r="M23" s="204">
        <f>Compute4!L23</f>
        <v>0</v>
      </c>
      <c r="N23" s="204">
        <f>Compute4!M23</f>
        <v>0</v>
      </c>
      <c r="O23" s="204">
        <f>Compute4!N23</f>
        <v>0</v>
      </c>
      <c r="P23" s="204">
        <f>Compute4!O23</f>
        <v>0</v>
      </c>
      <c r="Q23" s="204">
        <f>Compute4!P23</f>
        <v>0</v>
      </c>
      <c r="R23" s="204">
        <f>Compute4!Q23</f>
        <v>1</v>
      </c>
      <c r="S23" s="204">
        <f>Compute4!R23</f>
        <v>1</v>
      </c>
      <c r="T23" s="204">
        <f>Compute4!S23</f>
        <v>1</v>
      </c>
      <c r="U23" s="204">
        <f>Compute4!T23</f>
        <v>0</v>
      </c>
      <c r="V23" s="204">
        <f>Compute4!U23</f>
        <v>0</v>
      </c>
      <c r="W23" s="204">
        <f>Compute4!V23</f>
        <v>0</v>
      </c>
      <c r="X23" s="327">
        <f t="shared" si="5"/>
        <v>3</v>
      </c>
      <c r="Y23" s="548">
        <f t="shared" si="6"/>
        <v>0</v>
      </c>
      <c r="Z23" s="548">
        <f t="shared" si="7"/>
        <v>0</v>
      </c>
      <c r="AA23" s="548">
        <f t="shared" si="8"/>
        <v>0</v>
      </c>
      <c r="AB23" s="548">
        <f t="shared" si="9"/>
        <v>0</v>
      </c>
      <c r="AC23" s="548">
        <f t="shared" si="10"/>
        <v>0</v>
      </c>
      <c r="AD23" s="548">
        <f t="shared" si="11"/>
        <v>0</v>
      </c>
      <c r="AE23" s="548">
        <f t="shared" si="12"/>
        <v>0</v>
      </c>
      <c r="AF23" s="548">
        <f t="shared" si="13"/>
        <v>0</v>
      </c>
      <c r="AG23" s="548">
        <f t="shared" si="14"/>
        <v>0</v>
      </c>
      <c r="AH23" s="548">
        <f t="shared" si="15"/>
        <v>0</v>
      </c>
      <c r="AI23" s="548">
        <f t="shared" si="16"/>
        <v>1</v>
      </c>
      <c r="AJ23" s="548">
        <f t="shared" si="17"/>
        <v>1</v>
      </c>
      <c r="AK23" s="548">
        <f t="shared" si="18"/>
        <v>1</v>
      </c>
      <c r="AL23" s="548">
        <f t="shared" si="19"/>
        <v>0</v>
      </c>
      <c r="AM23" s="548">
        <f t="shared" si="20"/>
        <v>0</v>
      </c>
      <c r="AN23" s="548">
        <f t="shared" si="21"/>
        <v>0</v>
      </c>
      <c r="AO23" s="639">
        <f t="shared" si="22"/>
        <v>3</v>
      </c>
      <c r="AP23" s="662">
        <v>0</v>
      </c>
      <c r="AQ23" s="662">
        <v>0</v>
      </c>
      <c r="AR23" s="662">
        <v>0</v>
      </c>
      <c r="AS23" s="662">
        <v>0</v>
      </c>
      <c r="AT23" s="662">
        <v>0</v>
      </c>
      <c r="AU23" s="662">
        <v>0</v>
      </c>
      <c r="AV23" s="662">
        <v>0</v>
      </c>
      <c r="AW23" s="662">
        <v>0</v>
      </c>
      <c r="AX23" s="662">
        <v>0</v>
      </c>
      <c r="AY23" s="662">
        <v>0</v>
      </c>
      <c r="AZ23" s="662">
        <v>2</v>
      </c>
      <c r="BA23" s="662">
        <v>2</v>
      </c>
      <c r="BB23" s="662">
        <v>4</v>
      </c>
      <c r="BC23" s="662">
        <v>0</v>
      </c>
      <c r="BD23" s="662">
        <v>0</v>
      </c>
      <c r="BE23" s="662">
        <v>0</v>
      </c>
      <c r="BF23" s="662">
        <f t="shared" si="23"/>
        <v>13</v>
      </c>
      <c r="BG23" s="1000">
        <f t="shared" si="24"/>
        <v>0</v>
      </c>
      <c r="BH23" s="1000">
        <f t="shared" si="25"/>
        <v>0</v>
      </c>
      <c r="BI23" s="1000">
        <f t="shared" si="26"/>
        <v>0</v>
      </c>
      <c r="BJ23" s="1000">
        <f t="shared" si="27"/>
        <v>0</v>
      </c>
      <c r="BK23" s="1000">
        <f t="shared" si="28"/>
        <v>0</v>
      </c>
      <c r="BL23" s="1000">
        <f t="shared" si="29"/>
        <v>0</v>
      </c>
      <c r="BM23" s="1000">
        <f t="shared" si="30"/>
        <v>0</v>
      </c>
      <c r="BN23" s="1000">
        <f t="shared" si="31"/>
        <v>0</v>
      </c>
      <c r="BO23" s="1000">
        <f t="shared" si="32"/>
        <v>0</v>
      </c>
      <c r="BP23" s="1000">
        <f t="shared" si="33"/>
        <v>0</v>
      </c>
      <c r="BQ23" s="1000">
        <f t="shared" si="34"/>
        <v>2</v>
      </c>
      <c r="BR23" s="1000">
        <f t="shared" si="35"/>
        <v>2</v>
      </c>
      <c r="BS23" s="1000">
        <f t="shared" si="36"/>
        <v>4</v>
      </c>
      <c r="BT23" s="1000">
        <f t="shared" si="37"/>
        <v>0</v>
      </c>
      <c r="BU23" s="1000">
        <f t="shared" si="38"/>
        <v>0</v>
      </c>
      <c r="BV23" s="1000">
        <f t="shared" si="39"/>
        <v>0</v>
      </c>
      <c r="BW23" s="1000"/>
      <c r="BX23" s="642">
        <f t="shared" si="40"/>
        <v>0</v>
      </c>
      <c r="BY23" s="642">
        <f t="shared" si="41"/>
        <v>0</v>
      </c>
      <c r="BZ23" s="642">
        <f t="shared" si="42"/>
        <v>0</v>
      </c>
      <c r="CA23" s="642">
        <f t="shared" si="43"/>
        <v>0</v>
      </c>
      <c r="CB23" s="642">
        <f t="shared" si="44"/>
        <v>0</v>
      </c>
      <c r="CC23" s="642">
        <f t="shared" si="45"/>
        <v>0</v>
      </c>
      <c r="CD23" s="642">
        <f t="shared" si="46"/>
        <v>0</v>
      </c>
      <c r="CE23" s="642">
        <f t="shared" si="47"/>
        <v>0</v>
      </c>
      <c r="CF23" s="642">
        <f t="shared" si="48"/>
        <v>0</v>
      </c>
      <c r="CG23" s="642">
        <f t="shared" si="49"/>
        <v>0</v>
      </c>
      <c r="CH23" s="642">
        <f t="shared" si="50"/>
        <v>6</v>
      </c>
      <c r="CI23" s="642">
        <f t="shared" si="51"/>
        <v>6</v>
      </c>
      <c r="CJ23" s="642">
        <f t="shared" si="52"/>
        <v>12</v>
      </c>
      <c r="CK23" s="642">
        <f t="shared" si="53"/>
        <v>0</v>
      </c>
      <c r="CL23" s="642">
        <f t="shared" si="54"/>
        <v>0</v>
      </c>
      <c r="CM23" s="642">
        <f t="shared" si="55"/>
        <v>0</v>
      </c>
      <c r="CN23" s="381">
        <f t="shared" si="56"/>
        <v>24</v>
      </c>
      <c r="CO23" s="381">
        <f t="shared" si="57"/>
        <v>0</v>
      </c>
      <c r="CP23" s="381">
        <f t="shared" si="58"/>
        <v>0</v>
      </c>
      <c r="CQ23" s="381">
        <f t="shared" si="59"/>
        <v>0</v>
      </c>
      <c r="CR23" s="381">
        <f t="shared" si="60"/>
        <v>0</v>
      </c>
      <c r="CS23" s="381">
        <f t="shared" si="61"/>
        <v>0</v>
      </c>
      <c r="CT23" s="381">
        <f t="shared" si="62"/>
        <v>0</v>
      </c>
      <c r="CU23" s="381">
        <f t="shared" si="63"/>
        <v>0</v>
      </c>
      <c r="CV23" s="381">
        <f t="shared" si="64"/>
        <v>0</v>
      </c>
      <c r="CW23" s="381">
        <f t="shared" si="65"/>
        <v>0</v>
      </c>
      <c r="CX23" s="381">
        <f t="shared" si="66"/>
        <v>0</v>
      </c>
      <c r="CY23" s="381">
        <f t="shared" si="67"/>
        <v>1.7391304347826087E-2</v>
      </c>
      <c r="CZ23" s="381">
        <f t="shared" si="68"/>
        <v>2.3076923076923078E-2</v>
      </c>
      <c r="DA23" s="381">
        <f t="shared" si="69"/>
        <v>0.12631578947368421</v>
      </c>
      <c r="DB23" s="381">
        <f t="shared" si="70"/>
        <v>0</v>
      </c>
      <c r="DC23" s="381">
        <f t="shared" si="71"/>
        <v>0</v>
      </c>
      <c r="DD23" s="381">
        <f t="shared" si="72"/>
        <v>0</v>
      </c>
      <c r="DE23" s="381">
        <f t="shared" si="73"/>
        <v>0.16678401689843336</v>
      </c>
      <c r="DF23" s="900">
        <f t="shared" si="74"/>
        <v>8</v>
      </c>
      <c r="DG23" s="486"/>
      <c r="DH23" s="486"/>
      <c r="DI23" s="486"/>
      <c r="DJ23" s="486"/>
      <c r="DK23" s="486"/>
      <c r="DL23" s="486"/>
      <c r="DM23" s="486"/>
      <c r="DN23" s="486"/>
      <c r="DO23" s="486"/>
      <c r="DP23" s="486"/>
      <c r="DQ23" s="486"/>
      <c r="DR23" s="486"/>
      <c r="DS23" s="486"/>
      <c r="DT23" s="486"/>
      <c r="DU23" s="486"/>
      <c r="DV23" s="486"/>
    </row>
    <row r="24" spans="1:126" ht="18.75" customHeight="1">
      <c r="A24" s="217" t="str">
        <f>'2_Maturité'!A24</f>
        <v>6.1.4</v>
      </c>
      <c r="B24" s="217" t="str">
        <f>'2_Maturité'!B24</f>
        <v>Sécurité de l'information dans le cadre de projets</v>
      </c>
      <c r="C24" s="217" t="str">
        <f>'2_Maturité'!G24</f>
        <v>ORGA</v>
      </c>
      <c r="D24" s="207">
        <f>'2_Maturité'!H24</f>
        <v>0</v>
      </c>
      <c r="E24" s="207" t="str">
        <f>'2_Maturité'!I24</f>
        <v>1: Initial</v>
      </c>
      <c r="F24" s="218">
        <f>INDEX(References!$C$51:$D$56, LEFT($E24,1)+1,2)</f>
        <v>5</v>
      </c>
      <c r="G24" s="664">
        <v>1</v>
      </c>
      <c r="H24" s="204">
        <f>Compute4!G24</f>
        <v>1</v>
      </c>
      <c r="I24" s="204">
        <f>Compute4!H24</f>
        <v>1</v>
      </c>
      <c r="J24" s="204">
        <f>Compute4!I24</f>
        <v>1</v>
      </c>
      <c r="K24" s="204">
        <f>Compute4!J24</f>
        <v>1</v>
      </c>
      <c r="L24" s="204">
        <f>Compute4!K24</f>
        <v>1</v>
      </c>
      <c r="M24" s="204">
        <f>Compute4!L24</f>
        <v>1</v>
      </c>
      <c r="N24" s="204">
        <f>Compute4!M24</f>
        <v>0</v>
      </c>
      <c r="O24" s="204">
        <f>Compute4!N24</f>
        <v>1</v>
      </c>
      <c r="P24" s="204">
        <f>Compute4!O24</f>
        <v>1</v>
      </c>
      <c r="Q24" s="204">
        <f>Compute4!P24</f>
        <v>1</v>
      </c>
      <c r="R24" s="204">
        <f>Compute4!Q24</f>
        <v>1</v>
      </c>
      <c r="S24" s="204">
        <f>Compute4!R24</f>
        <v>1</v>
      </c>
      <c r="T24" s="204">
        <f>Compute4!S24</f>
        <v>1</v>
      </c>
      <c r="U24" s="204">
        <f>Compute4!T24</f>
        <v>1</v>
      </c>
      <c r="V24" s="204">
        <f>Compute4!U24</f>
        <v>1</v>
      </c>
      <c r="W24" s="204">
        <f>Compute4!V24</f>
        <v>1</v>
      </c>
      <c r="X24" s="327">
        <f t="shared" si="5"/>
        <v>15</v>
      </c>
      <c r="Y24" s="548">
        <f t="shared" si="6"/>
        <v>0</v>
      </c>
      <c r="Z24" s="548">
        <f t="shared" si="7"/>
        <v>0</v>
      </c>
      <c r="AA24" s="548">
        <f t="shared" si="8"/>
        <v>0</v>
      </c>
      <c r="AB24" s="548">
        <f t="shared" si="9"/>
        <v>0</v>
      </c>
      <c r="AC24" s="548">
        <f t="shared" si="10"/>
        <v>0</v>
      </c>
      <c r="AD24" s="548">
        <f t="shared" si="11"/>
        <v>0</v>
      </c>
      <c r="AE24" s="548">
        <f t="shared" si="12"/>
        <v>0</v>
      </c>
      <c r="AF24" s="548">
        <f t="shared" si="13"/>
        <v>0</v>
      </c>
      <c r="AG24" s="548">
        <f t="shared" si="14"/>
        <v>0</v>
      </c>
      <c r="AH24" s="548">
        <f t="shared" si="15"/>
        <v>0</v>
      </c>
      <c r="AI24" s="548">
        <f t="shared" si="16"/>
        <v>0</v>
      </c>
      <c r="AJ24" s="548">
        <f t="shared" si="17"/>
        <v>0</v>
      </c>
      <c r="AK24" s="548">
        <f t="shared" si="18"/>
        <v>0</v>
      </c>
      <c r="AL24" s="548">
        <f t="shared" si="19"/>
        <v>0</v>
      </c>
      <c r="AM24" s="548">
        <f t="shared" si="20"/>
        <v>0</v>
      </c>
      <c r="AN24" s="548">
        <f t="shared" si="21"/>
        <v>0</v>
      </c>
      <c r="AO24" s="639">
        <f t="shared" si="22"/>
        <v>0</v>
      </c>
      <c r="AP24" s="662">
        <v>2</v>
      </c>
      <c r="AQ24" s="662">
        <v>2</v>
      </c>
      <c r="AR24" s="662">
        <v>2</v>
      </c>
      <c r="AS24" s="662">
        <v>2</v>
      </c>
      <c r="AT24" s="662">
        <v>2</v>
      </c>
      <c r="AU24" s="662">
        <v>2</v>
      </c>
      <c r="AV24" s="662">
        <v>0</v>
      </c>
      <c r="AW24" s="662">
        <v>1</v>
      </c>
      <c r="AX24" s="662">
        <v>1</v>
      </c>
      <c r="AY24" s="662">
        <v>1</v>
      </c>
      <c r="AZ24" s="662">
        <v>1</v>
      </c>
      <c r="BA24" s="662">
        <v>1</v>
      </c>
      <c r="BB24" s="662">
        <v>1</v>
      </c>
      <c r="BC24" s="662">
        <v>1</v>
      </c>
      <c r="BD24" s="662">
        <v>1</v>
      </c>
      <c r="BE24" s="662">
        <v>2</v>
      </c>
      <c r="BF24" s="662">
        <f t="shared" si="23"/>
        <v>1</v>
      </c>
      <c r="BG24" s="1000">
        <f t="shared" si="24"/>
        <v>0</v>
      </c>
      <c r="BH24" s="1000">
        <f t="shared" si="25"/>
        <v>0</v>
      </c>
      <c r="BI24" s="1000">
        <f t="shared" si="26"/>
        <v>0</v>
      </c>
      <c r="BJ24" s="1000">
        <f t="shared" si="27"/>
        <v>0</v>
      </c>
      <c r="BK24" s="1000">
        <f t="shared" si="28"/>
        <v>0</v>
      </c>
      <c r="BL24" s="1000">
        <f t="shared" si="29"/>
        <v>0</v>
      </c>
      <c r="BM24" s="1000">
        <f t="shared" si="30"/>
        <v>0</v>
      </c>
      <c r="BN24" s="1000">
        <f t="shared" si="31"/>
        <v>0</v>
      </c>
      <c r="BO24" s="1000">
        <f t="shared" si="32"/>
        <v>0</v>
      </c>
      <c r="BP24" s="1000">
        <f t="shared" si="33"/>
        <v>0</v>
      </c>
      <c r="BQ24" s="1000">
        <f t="shared" si="34"/>
        <v>0</v>
      </c>
      <c r="BR24" s="1000">
        <f t="shared" si="35"/>
        <v>0</v>
      </c>
      <c r="BS24" s="1000">
        <f t="shared" si="36"/>
        <v>0</v>
      </c>
      <c r="BT24" s="1000">
        <f t="shared" si="37"/>
        <v>0</v>
      </c>
      <c r="BU24" s="1000">
        <f t="shared" si="38"/>
        <v>0</v>
      </c>
      <c r="BV24" s="1000">
        <f t="shared" si="39"/>
        <v>0</v>
      </c>
      <c r="BW24" s="1000"/>
      <c r="BX24" s="642">
        <f t="shared" si="40"/>
        <v>0</v>
      </c>
      <c r="BY24" s="642">
        <f t="shared" si="41"/>
        <v>0</v>
      </c>
      <c r="BZ24" s="642">
        <f t="shared" si="42"/>
        <v>0</v>
      </c>
      <c r="CA24" s="642">
        <f t="shared" si="43"/>
        <v>0</v>
      </c>
      <c r="CB24" s="642">
        <f t="shared" si="44"/>
        <v>0</v>
      </c>
      <c r="CC24" s="642">
        <f t="shared" si="45"/>
        <v>0</v>
      </c>
      <c r="CD24" s="642">
        <f t="shared" si="46"/>
        <v>0</v>
      </c>
      <c r="CE24" s="642">
        <f t="shared" si="47"/>
        <v>0</v>
      </c>
      <c r="CF24" s="642">
        <f t="shared" si="48"/>
        <v>0</v>
      </c>
      <c r="CG24" s="642">
        <f t="shared" si="49"/>
        <v>0</v>
      </c>
      <c r="CH24" s="642">
        <f t="shared" si="50"/>
        <v>0</v>
      </c>
      <c r="CI24" s="642">
        <f t="shared" si="51"/>
        <v>0</v>
      </c>
      <c r="CJ24" s="642">
        <f t="shared" si="52"/>
        <v>0</v>
      </c>
      <c r="CK24" s="642">
        <f t="shared" si="53"/>
        <v>0</v>
      </c>
      <c r="CL24" s="642">
        <f t="shared" si="54"/>
        <v>0</v>
      </c>
      <c r="CM24" s="642">
        <f t="shared" si="55"/>
        <v>0</v>
      </c>
      <c r="CN24" s="381">
        <f t="shared" si="56"/>
        <v>0</v>
      </c>
      <c r="CO24" s="381">
        <f t="shared" si="57"/>
        <v>0</v>
      </c>
      <c r="CP24" s="381">
        <f t="shared" si="58"/>
        <v>0</v>
      </c>
      <c r="CQ24" s="381">
        <f t="shared" si="59"/>
        <v>0</v>
      </c>
      <c r="CR24" s="381">
        <f t="shared" si="60"/>
        <v>0</v>
      </c>
      <c r="CS24" s="381">
        <f t="shared" si="61"/>
        <v>0</v>
      </c>
      <c r="CT24" s="381">
        <f t="shared" si="62"/>
        <v>0</v>
      </c>
      <c r="CU24" s="381">
        <f t="shared" si="63"/>
        <v>0</v>
      </c>
      <c r="CV24" s="381">
        <f t="shared" si="64"/>
        <v>0</v>
      </c>
      <c r="CW24" s="381">
        <f t="shared" si="65"/>
        <v>0</v>
      </c>
      <c r="CX24" s="381">
        <f t="shared" si="66"/>
        <v>0</v>
      </c>
      <c r="CY24" s="381">
        <f t="shared" si="67"/>
        <v>0</v>
      </c>
      <c r="CZ24" s="381">
        <f t="shared" si="68"/>
        <v>0</v>
      </c>
      <c r="DA24" s="381">
        <f t="shared" si="69"/>
        <v>0</v>
      </c>
      <c r="DB24" s="381">
        <f t="shared" si="70"/>
        <v>0</v>
      </c>
      <c r="DC24" s="381">
        <f t="shared" si="71"/>
        <v>0</v>
      </c>
      <c r="DD24" s="381">
        <f t="shared" si="72"/>
        <v>0</v>
      </c>
      <c r="DE24" s="381">
        <f t="shared" si="73"/>
        <v>0</v>
      </c>
      <c r="DF24" s="900">
        <f t="shared" si="74"/>
        <v>22</v>
      </c>
      <c r="DG24" s="486"/>
      <c r="DH24" s="486"/>
      <c r="DI24" s="486"/>
      <c r="DJ24" s="486"/>
      <c r="DK24" s="486"/>
      <c r="DL24" s="486"/>
      <c r="DM24" s="486"/>
      <c r="DN24" s="486"/>
      <c r="DO24" s="486"/>
      <c r="DP24" s="486"/>
      <c r="DQ24" s="486"/>
      <c r="DR24" s="486"/>
      <c r="DS24" s="486"/>
      <c r="DT24" s="486"/>
      <c r="DU24" s="486"/>
      <c r="DV24" s="486"/>
    </row>
    <row r="25" spans="1:126" ht="18.75" hidden="1" customHeight="1">
      <c r="A25" s="217" t="str">
        <f>'2_Maturité'!A25</f>
        <v>6.2</v>
      </c>
      <c r="B25" s="217" t="str">
        <f>'2_Maturité'!B25</f>
        <v>Appareils mobiles et télétravail</v>
      </c>
      <c r="C25" s="217">
        <f>'2_Maturité'!G25</f>
        <v>0</v>
      </c>
      <c r="D25" s="207">
        <f>'2_Maturité'!H25</f>
        <v>0</v>
      </c>
      <c r="E25" s="207">
        <f>'2_Maturité'!I25</f>
        <v>0</v>
      </c>
      <c r="F25" s="218" t="str">
        <f>LEFT(E25,1)</f>
        <v>0</v>
      </c>
      <c r="G25" s="664">
        <v>0</v>
      </c>
      <c r="H25" s="204">
        <f>Compute4!G25</f>
        <v>0</v>
      </c>
      <c r="I25" s="204">
        <f>Compute4!H25</f>
        <v>0</v>
      </c>
      <c r="J25" s="204">
        <f>Compute4!I25</f>
        <v>0</v>
      </c>
      <c r="K25" s="204">
        <f>Compute4!J25</f>
        <v>0</v>
      </c>
      <c r="L25" s="204">
        <f>Compute4!K25</f>
        <v>0</v>
      </c>
      <c r="M25" s="204">
        <f>Compute4!L25</f>
        <v>0</v>
      </c>
      <c r="N25" s="204">
        <f>Compute4!M25</f>
        <v>0</v>
      </c>
      <c r="O25" s="204">
        <f>Compute4!N25</f>
        <v>0</v>
      </c>
      <c r="P25" s="204">
        <f>Compute4!O25</f>
        <v>0</v>
      </c>
      <c r="Q25" s="204">
        <f>Compute4!P25</f>
        <v>0</v>
      </c>
      <c r="R25" s="204">
        <f>Compute4!Q25</f>
        <v>0</v>
      </c>
      <c r="S25" s="204">
        <f>Compute4!R25</f>
        <v>0</v>
      </c>
      <c r="T25" s="204">
        <f>Compute4!S25</f>
        <v>0</v>
      </c>
      <c r="U25" s="204">
        <f>Compute4!T25</f>
        <v>0</v>
      </c>
      <c r="V25" s="204">
        <f>Compute4!U25</f>
        <v>0</v>
      </c>
      <c r="W25" s="204">
        <f>Compute4!V25</f>
        <v>0</v>
      </c>
      <c r="X25" s="327">
        <f t="shared" si="5"/>
        <v>0</v>
      </c>
      <c r="Y25" s="548">
        <f t="shared" si="6"/>
        <v>0</v>
      </c>
      <c r="Z25" s="548">
        <f t="shared" si="7"/>
        <v>0</v>
      </c>
      <c r="AA25" s="548">
        <f t="shared" si="8"/>
        <v>0</v>
      </c>
      <c r="AB25" s="548">
        <f t="shared" si="9"/>
        <v>0</v>
      </c>
      <c r="AC25" s="548">
        <f t="shared" si="10"/>
        <v>0</v>
      </c>
      <c r="AD25" s="548">
        <f t="shared" si="11"/>
        <v>0</v>
      </c>
      <c r="AE25" s="548">
        <f t="shared" si="12"/>
        <v>0</v>
      </c>
      <c r="AF25" s="548">
        <f t="shared" si="13"/>
        <v>0</v>
      </c>
      <c r="AG25" s="548">
        <f t="shared" si="14"/>
        <v>0</v>
      </c>
      <c r="AH25" s="548">
        <f t="shared" si="15"/>
        <v>0</v>
      </c>
      <c r="AI25" s="548">
        <f t="shared" si="16"/>
        <v>0</v>
      </c>
      <c r="AJ25" s="548">
        <f t="shared" si="17"/>
        <v>0</v>
      </c>
      <c r="AK25" s="548">
        <f t="shared" si="18"/>
        <v>0</v>
      </c>
      <c r="AL25" s="548">
        <f t="shared" si="19"/>
        <v>0</v>
      </c>
      <c r="AM25" s="548">
        <f t="shared" si="20"/>
        <v>0</v>
      </c>
      <c r="AN25" s="548">
        <f t="shared" si="21"/>
        <v>0</v>
      </c>
      <c r="AO25" s="639">
        <f t="shared" si="22"/>
        <v>0</v>
      </c>
      <c r="AP25" s="662">
        <v>0</v>
      </c>
      <c r="AQ25" s="662">
        <v>0</v>
      </c>
      <c r="AR25" s="662">
        <v>0</v>
      </c>
      <c r="AS25" s="662">
        <v>0</v>
      </c>
      <c r="AT25" s="662">
        <v>0</v>
      </c>
      <c r="AU25" s="662">
        <v>0</v>
      </c>
      <c r="AV25" s="662">
        <v>0</v>
      </c>
      <c r="AW25" s="662">
        <v>0</v>
      </c>
      <c r="AX25" s="662">
        <v>0</v>
      </c>
      <c r="AY25" s="662">
        <v>0</v>
      </c>
      <c r="AZ25" s="662">
        <v>0</v>
      </c>
      <c r="BA25" s="662">
        <v>0</v>
      </c>
      <c r="BB25" s="662">
        <v>0</v>
      </c>
      <c r="BC25" s="662">
        <v>0</v>
      </c>
      <c r="BD25" s="662">
        <v>0</v>
      </c>
      <c r="BE25" s="662">
        <v>0</v>
      </c>
      <c r="BF25" s="662">
        <f t="shared" si="23"/>
        <v>16</v>
      </c>
      <c r="BG25" s="1000">
        <f t="shared" si="24"/>
        <v>0</v>
      </c>
      <c r="BH25" s="1000">
        <f t="shared" si="25"/>
        <v>0</v>
      </c>
      <c r="BI25" s="1000">
        <f t="shared" si="26"/>
        <v>0</v>
      </c>
      <c r="BJ25" s="1000">
        <f t="shared" si="27"/>
        <v>0</v>
      </c>
      <c r="BK25" s="1000">
        <f t="shared" si="28"/>
        <v>0</v>
      </c>
      <c r="BL25" s="1000">
        <f t="shared" si="29"/>
        <v>0</v>
      </c>
      <c r="BM25" s="1000">
        <f t="shared" si="30"/>
        <v>0</v>
      </c>
      <c r="BN25" s="1000">
        <f t="shared" si="31"/>
        <v>0</v>
      </c>
      <c r="BO25" s="1000">
        <f t="shared" si="32"/>
        <v>0</v>
      </c>
      <c r="BP25" s="1000">
        <f t="shared" si="33"/>
        <v>0</v>
      </c>
      <c r="BQ25" s="1000">
        <f t="shared" si="34"/>
        <v>0</v>
      </c>
      <c r="BR25" s="1000">
        <f t="shared" si="35"/>
        <v>0</v>
      </c>
      <c r="BS25" s="1000">
        <f t="shared" si="36"/>
        <v>0</v>
      </c>
      <c r="BT25" s="1000">
        <f t="shared" si="37"/>
        <v>0</v>
      </c>
      <c r="BU25" s="1000">
        <f t="shared" si="38"/>
        <v>0</v>
      </c>
      <c r="BV25" s="1000">
        <f t="shared" si="39"/>
        <v>0</v>
      </c>
      <c r="BW25" s="1000"/>
      <c r="BX25" s="642">
        <f t="shared" si="40"/>
        <v>0</v>
      </c>
      <c r="BY25" s="642">
        <f t="shared" si="41"/>
        <v>0</v>
      </c>
      <c r="BZ25" s="642">
        <f t="shared" si="42"/>
        <v>0</v>
      </c>
      <c r="CA25" s="642">
        <f t="shared" si="43"/>
        <v>0</v>
      </c>
      <c r="CB25" s="642">
        <f t="shared" si="44"/>
        <v>0</v>
      </c>
      <c r="CC25" s="642">
        <f t="shared" si="45"/>
        <v>0</v>
      </c>
      <c r="CD25" s="642">
        <f t="shared" si="46"/>
        <v>0</v>
      </c>
      <c r="CE25" s="642">
        <f t="shared" si="47"/>
        <v>0</v>
      </c>
      <c r="CF25" s="642">
        <f t="shared" si="48"/>
        <v>0</v>
      </c>
      <c r="CG25" s="642">
        <f t="shared" si="49"/>
        <v>0</v>
      </c>
      <c r="CH25" s="642">
        <f t="shared" si="50"/>
        <v>0</v>
      </c>
      <c r="CI25" s="642">
        <f t="shared" si="51"/>
        <v>0</v>
      </c>
      <c r="CJ25" s="642">
        <f t="shared" si="52"/>
        <v>0</v>
      </c>
      <c r="CK25" s="642">
        <f t="shared" si="53"/>
        <v>0</v>
      </c>
      <c r="CL25" s="642">
        <f t="shared" si="54"/>
        <v>0</v>
      </c>
      <c r="CM25" s="642">
        <f t="shared" si="55"/>
        <v>0</v>
      </c>
      <c r="CN25" s="381">
        <f t="shared" si="56"/>
        <v>0</v>
      </c>
      <c r="CO25" s="381">
        <f t="shared" si="57"/>
        <v>0</v>
      </c>
      <c r="CP25" s="381">
        <f t="shared" si="58"/>
        <v>0</v>
      </c>
      <c r="CQ25" s="381">
        <f t="shared" si="59"/>
        <v>0</v>
      </c>
      <c r="CR25" s="381">
        <f t="shared" si="60"/>
        <v>0</v>
      </c>
      <c r="CS25" s="381">
        <f t="shared" si="61"/>
        <v>0</v>
      </c>
      <c r="CT25" s="381">
        <f t="shared" si="62"/>
        <v>0</v>
      </c>
      <c r="CU25" s="381">
        <f t="shared" si="63"/>
        <v>0</v>
      </c>
      <c r="CV25" s="381">
        <f t="shared" si="64"/>
        <v>0</v>
      </c>
      <c r="CW25" s="381">
        <f t="shared" si="65"/>
        <v>0</v>
      </c>
      <c r="CX25" s="381">
        <f t="shared" si="66"/>
        <v>0</v>
      </c>
      <c r="CY25" s="381">
        <f t="shared" si="67"/>
        <v>0</v>
      </c>
      <c r="CZ25" s="381">
        <f t="shared" si="68"/>
        <v>0</v>
      </c>
      <c r="DA25" s="381">
        <f t="shared" si="69"/>
        <v>0</v>
      </c>
      <c r="DB25" s="381">
        <f t="shared" si="70"/>
        <v>0</v>
      </c>
      <c r="DC25" s="381">
        <f t="shared" si="71"/>
        <v>0</v>
      </c>
      <c r="DD25" s="381">
        <f t="shared" si="72"/>
        <v>0</v>
      </c>
      <c r="DE25" s="381">
        <f t="shared" si="73"/>
        <v>0</v>
      </c>
      <c r="DF25" s="900">
        <f t="shared" si="74"/>
        <v>0</v>
      </c>
      <c r="DG25" s="486"/>
      <c r="DH25" s="486"/>
      <c r="DI25" s="486"/>
      <c r="DJ25" s="486"/>
      <c r="DK25" s="486"/>
      <c r="DL25" s="486"/>
      <c r="DM25" s="486"/>
      <c r="DN25" s="486"/>
      <c r="DO25" s="486"/>
      <c r="DP25" s="486"/>
      <c r="DQ25" s="486"/>
      <c r="DR25" s="486"/>
      <c r="DS25" s="486"/>
      <c r="DT25" s="486"/>
      <c r="DU25" s="486"/>
      <c r="DV25" s="486"/>
    </row>
    <row r="26" spans="1:126" ht="18.75" customHeight="1">
      <c r="A26" s="217" t="str">
        <f>'2_Maturité'!A26</f>
        <v>6.2.1</v>
      </c>
      <c r="B26" s="217" t="str">
        <f>'2_Maturité'!B26</f>
        <v>Protection des données  sur des médias mobiles</v>
      </c>
      <c r="C26" s="217" t="str">
        <f>'2_Maturité'!G26</f>
        <v>ORGA</v>
      </c>
      <c r="D26" s="207">
        <f>'2_Maturité'!H26</f>
        <v>1</v>
      </c>
      <c r="E26" s="207" t="str">
        <f>'2_Maturité'!I26</f>
        <v>2: Reproductible</v>
      </c>
      <c r="F26" s="218">
        <f>INDEX(References!$C$51:$D$56, LEFT($E26,1)+1,2)</f>
        <v>4</v>
      </c>
      <c r="G26" s="664">
        <v>2</v>
      </c>
      <c r="H26" s="204">
        <f>Compute4!G26</f>
        <v>1</v>
      </c>
      <c r="I26" s="204">
        <f>Compute4!H26</f>
        <v>1</v>
      </c>
      <c r="J26" s="204">
        <f>Compute4!I26</f>
        <v>1</v>
      </c>
      <c r="K26" s="204">
        <f>Compute4!J26</f>
        <v>0</v>
      </c>
      <c r="L26" s="204">
        <f>Compute4!K26</f>
        <v>1</v>
      </c>
      <c r="M26" s="204">
        <f>Compute4!L26</f>
        <v>0</v>
      </c>
      <c r="N26" s="204">
        <f>Compute4!M26</f>
        <v>1</v>
      </c>
      <c r="O26" s="204">
        <f>Compute4!N26</f>
        <v>0</v>
      </c>
      <c r="P26" s="204">
        <f>Compute4!O26</f>
        <v>0</v>
      </c>
      <c r="Q26" s="204">
        <f>Compute4!P26</f>
        <v>0</v>
      </c>
      <c r="R26" s="204">
        <f>Compute4!Q26</f>
        <v>0</v>
      </c>
      <c r="S26" s="204">
        <f>Compute4!R26</f>
        <v>1</v>
      </c>
      <c r="T26" s="204">
        <f>Compute4!S26</f>
        <v>0</v>
      </c>
      <c r="U26" s="204">
        <f>Compute4!T26</f>
        <v>0</v>
      </c>
      <c r="V26" s="204">
        <f>Compute4!U26</f>
        <v>0</v>
      </c>
      <c r="W26" s="204">
        <f>Compute4!V26</f>
        <v>0</v>
      </c>
      <c r="X26" s="327">
        <f t="shared" si="5"/>
        <v>6</v>
      </c>
      <c r="Y26" s="548">
        <f t="shared" si="6"/>
        <v>1</v>
      </c>
      <c r="Z26" s="548">
        <f t="shared" si="7"/>
        <v>1</v>
      </c>
      <c r="AA26" s="548">
        <f t="shared" si="8"/>
        <v>1</v>
      </c>
      <c r="AB26" s="548">
        <f t="shared" si="9"/>
        <v>0</v>
      </c>
      <c r="AC26" s="548">
        <f t="shared" si="10"/>
        <v>1</v>
      </c>
      <c r="AD26" s="548">
        <f t="shared" si="11"/>
        <v>0</v>
      </c>
      <c r="AE26" s="548">
        <f t="shared" si="12"/>
        <v>1</v>
      </c>
      <c r="AF26" s="548">
        <f t="shared" si="13"/>
        <v>0</v>
      </c>
      <c r="AG26" s="548">
        <f t="shared" si="14"/>
        <v>0</v>
      </c>
      <c r="AH26" s="548">
        <f t="shared" si="15"/>
        <v>0</v>
      </c>
      <c r="AI26" s="548">
        <f t="shared" si="16"/>
        <v>0</v>
      </c>
      <c r="AJ26" s="548">
        <f t="shared" si="17"/>
        <v>1</v>
      </c>
      <c r="AK26" s="548">
        <f t="shared" si="18"/>
        <v>0</v>
      </c>
      <c r="AL26" s="548">
        <f t="shared" si="19"/>
        <v>0</v>
      </c>
      <c r="AM26" s="548">
        <f t="shared" si="20"/>
        <v>0</v>
      </c>
      <c r="AN26" s="548">
        <f t="shared" si="21"/>
        <v>0</v>
      </c>
      <c r="AO26" s="639">
        <f t="shared" si="22"/>
        <v>6</v>
      </c>
      <c r="AP26" s="662">
        <v>8</v>
      </c>
      <c r="AQ26" s="662">
        <v>2</v>
      </c>
      <c r="AR26" s="662">
        <v>2</v>
      </c>
      <c r="AS26" s="662">
        <v>0</v>
      </c>
      <c r="AT26" s="662">
        <v>2</v>
      </c>
      <c r="AU26" s="662">
        <v>0</v>
      </c>
      <c r="AV26" s="662">
        <v>4</v>
      </c>
      <c r="AW26" s="662">
        <v>0</v>
      </c>
      <c r="AX26" s="662">
        <v>0</v>
      </c>
      <c r="AY26" s="662">
        <v>0</v>
      </c>
      <c r="AZ26" s="662">
        <v>0</v>
      </c>
      <c r="BA26" s="662">
        <v>2</v>
      </c>
      <c r="BB26" s="662">
        <v>0</v>
      </c>
      <c r="BC26" s="662">
        <v>0</v>
      </c>
      <c r="BD26" s="662">
        <v>0</v>
      </c>
      <c r="BE26" s="662">
        <v>0</v>
      </c>
      <c r="BF26" s="662">
        <f t="shared" si="23"/>
        <v>10</v>
      </c>
      <c r="BG26" s="1000">
        <f t="shared" si="24"/>
        <v>8</v>
      </c>
      <c r="BH26" s="1000">
        <f t="shared" si="25"/>
        <v>2</v>
      </c>
      <c r="BI26" s="1000">
        <f t="shared" si="26"/>
        <v>2</v>
      </c>
      <c r="BJ26" s="1000">
        <f t="shared" si="27"/>
        <v>0</v>
      </c>
      <c r="BK26" s="1000">
        <f t="shared" si="28"/>
        <v>2</v>
      </c>
      <c r="BL26" s="1000">
        <f t="shared" si="29"/>
        <v>0</v>
      </c>
      <c r="BM26" s="1000">
        <f t="shared" si="30"/>
        <v>4</v>
      </c>
      <c r="BN26" s="1000">
        <f t="shared" si="31"/>
        <v>0</v>
      </c>
      <c r="BO26" s="1000">
        <f t="shared" si="32"/>
        <v>0</v>
      </c>
      <c r="BP26" s="1000">
        <f t="shared" si="33"/>
        <v>0</v>
      </c>
      <c r="BQ26" s="1000">
        <f t="shared" si="34"/>
        <v>0</v>
      </c>
      <c r="BR26" s="1000">
        <f t="shared" si="35"/>
        <v>2</v>
      </c>
      <c r="BS26" s="1000">
        <f t="shared" si="36"/>
        <v>0</v>
      </c>
      <c r="BT26" s="1000">
        <f t="shared" si="37"/>
        <v>0</v>
      </c>
      <c r="BU26" s="1000">
        <f t="shared" si="38"/>
        <v>0</v>
      </c>
      <c r="BV26" s="1000">
        <f t="shared" si="39"/>
        <v>0</v>
      </c>
      <c r="BW26" s="1000"/>
      <c r="BX26" s="642">
        <f t="shared" si="40"/>
        <v>32</v>
      </c>
      <c r="BY26" s="642">
        <f t="shared" si="41"/>
        <v>8</v>
      </c>
      <c r="BZ26" s="642">
        <f t="shared" si="42"/>
        <v>8</v>
      </c>
      <c r="CA26" s="642">
        <f t="shared" si="43"/>
        <v>0</v>
      </c>
      <c r="CB26" s="642">
        <f t="shared" si="44"/>
        <v>8</v>
      </c>
      <c r="CC26" s="642">
        <f t="shared" si="45"/>
        <v>0</v>
      </c>
      <c r="CD26" s="642">
        <f t="shared" si="46"/>
        <v>16</v>
      </c>
      <c r="CE26" s="642">
        <f t="shared" si="47"/>
        <v>0</v>
      </c>
      <c r="CF26" s="642">
        <f t="shared" si="48"/>
        <v>0</v>
      </c>
      <c r="CG26" s="642">
        <f t="shared" si="49"/>
        <v>0</v>
      </c>
      <c r="CH26" s="642">
        <f t="shared" si="50"/>
        <v>0</v>
      </c>
      <c r="CI26" s="642">
        <f t="shared" si="51"/>
        <v>8</v>
      </c>
      <c r="CJ26" s="642">
        <f t="shared" si="52"/>
        <v>0</v>
      </c>
      <c r="CK26" s="642">
        <f t="shared" si="53"/>
        <v>0</v>
      </c>
      <c r="CL26" s="642">
        <f t="shared" si="54"/>
        <v>0</v>
      </c>
      <c r="CM26" s="642">
        <f t="shared" si="55"/>
        <v>0</v>
      </c>
      <c r="CN26" s="381">
        <f t="shared" si="56"/>
        <v>80</v>
      </c>
      <c r="CO26" s="381">
        <f t="shared" si="57"/>
        <v>0.1032258064516129</v>
      </c>
      <c r="CP26" s="381">
        <f t="shared" si="58"/>
        <v>4.1025641025641026E-2</v>
      </c>
      <c r="CQ26" s="381">
        <f t="shared" si="59"/>
        <v>2.9090909090909091E-2</v>
      </c>
      <c r="CR26" s="381">
        <f t="shared" si="60"/>
        <v>0</v>
      </c>
      <c r="CS26" s="381">
        <f t="shared" si="61"/>
        <v>3.4782608695652174E-2</v>
      </c>
      <c r="CT26" s="381">
        <f t="shared" si="62"/>
        <v>0</v>
      </c>
      <c r="CU26" s="381">
        <f t="shared" si="63"/>
        <v>7.6190476190476197E-2</v>
      </c>
      <c r="CV26" s="381">
        <f t="shared" si="64"/>
        <v>0</v>
      </c>
      <c r="CW26" s="381">
        <f t="shared" si="65"/>
        <v>0</v>
      </c>
      <c r="CX26" s="381">
        <f t="shared" si="66"/>
        <v>0</v>
      </c>
      <c r="CY26" s="381">
        <f t="shared" si="67"/>
        <v>0</v>
      </c>
      <c r="CZ26" s="381">
        <f t="shared" si="68"/>
        <v>3.0769230769230771E-2</v>
      </c>
      <c r="DA26" s="381">
        <f t="shared" si="69"/>
        <v>0</v>
      </c>
      <c r="DB26" s="381">
        <f t="shared" si="70"/>
        <v>0</v>
      </c>
      <c r="DC26" s="381">
        <f t="shared" si="71"/>
        <v>0</v>
      </c>
      <c r="DD26" s="381">
        <f t="shared" si="72"/>
        <v>0</v>
      </c>
      <c r="DE26" s="381">
        <f t="shared" si="73"/>
        <v>0.31508467222352216</v>
      </c>
      <c r="DF26" s="900">
        <f t="shared" si="74"/>
        <v>20</v>
      </c>
      <c r="DG26" s="486"/>
      <c r="DH26" s="486"/>
      <c r="DI26" s="486"/>
      <c r="DJ26" s="486"/>
      <c r="DK26" s="486"/>
      <c r="DL26" s="486"/>
      <c r="DM26" s="486"/>
      <c r="DN26" s="486"/>
      <c r="DO26" s="486"/>
      <c r="DP26" s="486"/>
      <c r="DQ26" s="486"/>
      <c r="DR26" s="486"/>
      <c r="DS26" s="486"/>
      <c r="DT26" s="486"/>
      <c r="DU26" s="486"/>
      <c r="DV26" s="486"/>
    </row>
    <row r="27" spans="1:126" ht="18.75" customHeight="1">
      <c r="A27" s="217" t="str">
        <f>'2_Maturité'!A27</f>
        <v>6.2.2</v>
      </c>
      <c r="B27" s="217" t="str">
        <f>'2_Maturité'!B27</f>
        <v>Télétravail</v>
      </c>
      <c r="C27" s="217" t="str">
        <f>'2_Maturité'!G27</f>
        <v>ORGA</v>
      </c>
      <c r="D27" s="207">
        <f>'2_Maturité'!H27</f>
        <v>1</v>
      </c>
      <c r="E27" s="207" t="str">
        <f>'2_Maturité'!I27</f>
        <v>3: Défini</v>
      </c>
      <c r="F27" s="218">
        <f>INDEX(References!$C$51:$D$56, LEFT($E27,1)+1,2)</f>
        <v>3</v>
      </c>
      <c r="G27" s="664">
        <v>2</v>
      </c>
      <c r="H27" s="204">
        <f>Compute4!G27</f>
        <v>1</v>
      </c>
      <c r="I27" s="204">
        <f>Compute4!H27</f>
        <v>1</v>
      </c>
      <c r="J27" s="204">
        <f>Compute4!I27</f>
        <v>1</v>
      </c>
      <c r="K27" s="204">
        <f>Compute4!J27</f>
        <v>0</v>
      </c>
      <c r="L27" s="204">
        <f>Compute4!K27</f>
        <v>1</v>
      </c>
      <c r="M27" s="204">
        <f>Compute4!L27</f>
        <v>1</v>
      </c>
      <c r="N27" s="204">
        <f>Compute4!M27</f>
        <v>0</v>
      </c>
      <c r="O27" s="204">
        <f>Compute4!N27</f>
        <v>0</v>
      </c>
      <c r="P27" s="204">
        <f>Compute4!O27</f>
        <v>0</v>
      </c>
      <c r="Q27" s="204">
        <f>Compute4!P27</f>
        <v>0</v>
      </c>
      <c r="R27" s="204">
        <f>Compute4!Q27</f>
        <v>1</v>
      </c>
      <c r="S27" s="204">
        <f>Compute4!R27</f>
        <v>1</v>
      </c>
      <c r="T27" s="204">
        <f>Compute4!S27</f>
        <v>0</v>
      </c>
      <c r="U27" s="204">
        <f>Compute4!T27</f>
        <v>0</v>
      </c>
      <c r="V27" s="204">
        <f>Compute4!U27</f>
        <v>0</v>
      </c>
      <c r="W27" s="204">
        <f>Compute4!V27</f>
        <v>0</v>
      </c>
      <c r="X27" s="327">
        <f t="shared" si="5"/>
        <v>7</v>
      </c>
      <c r="Y27" s="548">
        <f t="shared" si="6"/>
        <v>1</v>
      </c>
      <c r="Z27" s="548">
        <f t="shared" si="7"/>
        <v>1</v>
      </c>
      <c r="AA27" s="548">
        <f t="shared" si="8"/>
        <v>1</v>
      </c>
      <c r="AB27" s="548">
        <f t="shared" si="9"/>
        <v>0</v>
      </c>
      <c r="AC27" s="548">
        <f t="shared" si="10"/>
        <v>1</v>
      </c>
      <c r="AD27" s="548">
        <f t="shared" si="11"/>
        <v>1</v>
      </c>
      <c r="AE27" s="548">
        <f t="shared" si="12"/>
        <v>0</v>
      </c>
      <c r="AF27" s="548">
        <f t="shared" si="13"/>
        <v>0</v>
      </c>
      <c r="AG27" s="548">
        <f t="shared" si="14"/>
        <v>0</v>
      </c>
      <c r="AH27" s="548">
        <f t="shared" si="15"/>
        <v>0</v>
      </c>
      <c r="AI27" s="548">
        <f t="shared" si="16"/>
        <v>1</v>
      </c>
      <c r="AJ27" s="548">
        <f t="shared" si="17"/>
        <v>1</v>
      </c>
      <c r="AK27" s="548">
        <f t="shared" si="18"/>
        <v>0</v>
      </c>
      <c r="AL27" s="548">
        <f t="shared" si="19"/>
        <v>0</v>
      </c>
      <c r="AM27" s="548">
        <f t="shared" si="20"/>
        <v>0</v>
      </c>
      <c r="AN27" s="548">
        <f t="shared" si="21"/>
        <v>0</v>
      </c>
      <c r="AO27" s="639">
        <f t="shared" si="22"/>
        <v>7</v>
      </c>
      <c r="AP27" s="662">
        <v>8</v>
      </c>
      <c r="AQ27" s="662">
        <v>2</v>
      </c>
      <c r="AR27" s="662">
        <v>4</v>
      </c>
      <c r="AS27" s="662">
        <v>0</v>
      </c>
      <c r="AT27" s="662">
        <v>4</v>
      </c>
      <c r="AU27" s="662">
        <v>4</v>
      </c>
      <c r="AV27" s="662">
        <v>0</v>
      </c>
      <c r="AW27" s="662">
        <v>0</v>
      </c>
      <c r="AX27" s="662">
        <v>0</v>
      </c>
      <c r="AY27" s="662">
        <v>0</v>
      </c>
      <c r="AZ27" s="662">
        <v>2</v>
      </c>
      <c r="BA27" s="662">
        <v>2</v>
      </c>
      <c r="BB27" s="662">
        <v>0</v>
      </c>
      <c r="BC27" s="662">
        <v>0</v>
      </c>
      <c r="BD27" s="662">
        <v>0</v>
      </c>
      <c r="BE27" s="662">
        <v>0</v>
      </c>
      <c r="BF27" s="662">
        <f t="shared" si="23"/>
        <v>9</v>
      </c>
      <c r="BG27" s="1000">
        <f t="shared" si="24"/>
        <v>8</v>
      </c>
      <c r="BH27" s="1000">
        <f t="shared" si="25"/>
        <v>2</v>
      </c>
      <c r="BI27" s="1000">
        <f t="shared" si="26"/>
        <v>4</v>
      </c>
      <c r="BJ27" s="1000">
        <f t="shared" si="27"/>
        <v>0</v>
      </c>
      <c r="BK27" s="1000">
        <f t="shared" si="28"/>
        <v>4</v>
      </c>
      <c r="BL27" s="1000">
        <f t="shared" si="29"/>
        <v>4</v>
      </c>
      <c r="BM27" s="1000">
        <f t="shared" si="30"/>
        <v>0</v>
      </c>
      <c r="BN27" s="1000">
        <f t="shared" si="31"/>
        <v>0</v>
      </c>
      <c r="BO27" s="1000">
        <f t="shared" si="32"/>
        <v>0</v>
      </c>
      <c r="BP27" s="1000">
        <f t="shared" si="33"/>
        <v>0</v>
      </c>
      <c r="BQ27" s="1000">
        <f t="shared" si="34"/>
        <v>2</v>
      </c>
      <c r="BR27" s="1000">
        <f t="shared" si="35"/>
        <v>2</v>
      </c>
      <c r="BS27" s="1000">
        <f t="shared" si="36"/>
        <v>0</v>
      </c>
      <c r="BT27" s="1000">
        <f t="shared" si="37"/>
        <v>0</v>
      </c>
      <c r="BU27" s="1000">
        <f t="shared" si="38"/>
        <v>0</v>
      </c>
      <c r="BV27" s="1000">
        <f t="shared" si="39"/>
        <v>0</v>
      </c>
      <c r="BW27" s="1000"/>
      <c r="BX27" s="642">
        <f t="shared" si="40"/>
        <v>24</v>
      </c>
      <c r="BY27" s="642">
        <f t="shared" si="41"/>
        <v>6</v>
      </c>
      <c r="BZ27" s="642">
        <f t="shared" si="42"/>
        <v>12</v>
      </c>
      <c r="CA27" s="642">
        <f t="shared" si="43"/>
        <v>0</v>
      </c>
      <c r="CB27" s="642">
        <f t="shared" si="44"/>
        <v>12</v>
      </c>
      <c r="CC27" s="642">
        <f t="shared" si="45"/>
        <v>12</v>
      </c>
      <c r="CD27" s="642">
        <f t="shared" si="46"/>
        <v>0</v>
      </c>
      <c r="CE27" s="642">
        <f t="shared" si="47"/>
        <v>0</v>
      </c>
      <c r="CF27" s="642">
        <f t="shared" si="48"/>
        <v>0</v>
      </c>
      <c r="CG27" s="642">
        <f t="shared" si="49"/>
        <v>0</v>
      </c>
      <c r="CH27" s="642">
        <f t="shared" si="50"/>
        <v>6</v>
      </c>
      <c r="CI27" s="642">
        <f t="shared" si="51"/>
        <v>6</v>
      </c>
      <c r="CJ27" s="642">
        <f t="shared" si="52"/>
        <v>0</v>
      </c>
      <c r="CK27" s="642">
        <f t="shared" si="53"/>
        <v>0</v>
      </c>
      <c r="CL27" s="642">
        <f t="shared" si="54"/>
        <v>0</v>
      </c>
      <c r="CM27" s="642">
        <f t="shared" si="55"/>
        <v>0</v>
      </c>
      <c r="CN27" s="381">
        <f t="shared" si="56"/>
        <v>78</v>
      </c>
      <c r="CO27" s="381">
        <f t="shared" si="57"/>
        <v>7.7419354838709681E-2</v>
      </c>
      <c r="CP27" s="381">
        <f t="shared" si="58"/>
        <v>3.0769230769230771E-2</v>
      </c>
      <c r="CQ27" s="381">
        <f t="shared" si="59"/>
        <v>4.363636363636364E-2</v>
      </c>
      <c r="CR27" s="381">
        <f t="shared" si="60"/>
        <v>0</v>
      </c>
      <c r="CS27" s="381">
        <f t="shared" si="61"/>
        <v>5.2173913043478258E-2</v>
      </c>
      <c r="CT27" s="381">
        <f t="shared" si="62"/>
        <v>5.5813953488372092E-2</v>
      </c>
      <c r="CU27" s="381">
        <f t="shared" si="63"/>
        <v>0</v>
      </c>
      <c r="CV27" s="381">
        <f t="shared" si="64"/>
        <v>0</v>
      </c>
      <c r="CW27" s="381">
        <f t="shared" si="65"/>
        <v>0</v>
      </c>
      <c r="CX27" s="381">
        <f t="shared" si="66"/>
        <v>0</v>
      </c>
      <c r="CY27" s="381">
        <f t="shared" si="67"/>
        <v>1.7391304347826087E-2</v>
      </c>
      <c r="CZ27" s="381">
        <f t="shared" si="68"/>
        <v>2.3076923076923078E-2</v>
      </c>
      <c r="DA27" s="381">
        <f t="shared" si="69"/>
        <v>0</v>
      </c>
      <c r="DB27" s="381">
        <f t="shared" si="70"/>
        <v>0</v>
      </c>
      <c r="DC27" s="381">
        <f t="shared" si="71"/>
        <v>0</v>
      </c>
      <c r="DD27" s="381">
        <f t="shared" si="72"/>
        <v>0</v>
      </c>
      <c r="DE27" s="381">
        <f t="shared" si="73"/>
        <v>0.30028104320090365</v>
      </c>
      <c r="DF27" s="900">
        <f t="shared" si="74"/>
        <v>26</v>
      </c>
      <c r="DG27" s="486"/>
      <c r="DH27" s="486"/>
      <c r="DI27" s="486"/>
      <c r="DJ27" s="486"/>
      <c r="DK27" s="486"/>
      <c r="DL27" s="486"/>
      <c r="DM27" s="486"/>
      <c r="DN27" s="486"/>
      <c r="DO27" s="486"/>
      <c r="DP27" s="486"/>
      <c r="DQ27" s="486"/>
      <c r="DR27" s="486"/>
      <c r="DS27" s="486"/>
      <c r="DT27" s="486"/>
      <c r="DU27" s="486"/>
      <c r="DV27" s="486"/>
    </row>
    <row r="28" spans="1:126" ht="18.75" hidden="1" customHeight="1">
      <c r="A28" s="217">
        <f>'2_Maturité'!A28</f>
        <v>7</v>
      </c>
      <c r="B28" s="217" t="str">
        <f>'2_Maturité'!B28</f>
        <v>SECURITE LIEE AUX COLLABORATEURS</v>
      </c>
      <c r="C28" s="217">
        <f>'2_Maturité'!G28</f>
        <v>0</v>
      </c>
      <c r="D28" s="207">
        <f>'2_Maturité'!H28</f>
        <v>0</v>
      </c>
      <c r="E28" s="207">
        <f>'2_Maturité'!I28</f>
        <v>0</v>
      </c>
      <c r="F28" s="218" t="str">
        <f>LEFT(E28,1)</f>
        <v>0</v>
      </c>
      <c r="G28" s="664">
        <v>0</v>
      </c>
      <c r="H28" s="204">
        <f>Compute4!G28</f>
        <v>0</v>
      </c>
      <c r="I28" s="204">
        <f>Compute4!H28</f>
        <v>0</v>
      </c>
      <c r="J28" s="204">
        <f>Compute4!I28</f>
        <v>0</v>
      </c>
      <c r="K28" s="204">
        <f>Compute4!J28</f>
        <v>0</v>
      </c>
      <c r="L28" s="204">
        <f>Compute4!K28</f>
        <v>0</v>
      </c>
      <c r="M28" s="204">
        <f>Compute4!L28</f>
        <v>0</v>
      </c>
      <c r="N28" s="204">
        <f>Compute4!M28</f>
        <v>0</v>
      </c>
      <c r="O28" s="204">
        <f>Compute4!N28</f>
        <v>0</v>
      </c>
      <c r="P28" s="204">
        <f>Compute4!O28</f>
        <v>0</v>
      </c>
      <c r="Q28" s="204">
        <f>Compute4!P28</f>
        <v>0</v>
      </c>
      <c r="R28" s="204">
        <f>Compute4!Q28</f>
        <v>0</v>
      </c>
      <c r="S28" s="204">
        <f>Compute4!R28</f>
        <v>0</v>
      </c>
      <c r="T28" s="204">
        <f>Compute4!S28</f>
        <v>0</v>
      </c>
      <c r="U28" s="204">
        <f>Compute4!T28</f>
        <v>0</v>
      </c>
      <c r="V28" s="204">
        <f>Compute4!U28</f>
        <v>0</v>
      </c>
      <c r="W28" s="204">
        <f>Compute4!V28</f>
        <v>0</v>
      </c>
      <c r="X28" s="327">
        <f t="shared" si="5"/>
        <v>0</v>
      </c>
      <c r="Y28" s="548">
        <f t="shared" si="6"/>
        <v>0</v>
      </c>
      <c r="Z28" s="548">
        <f t="shared" si="7"/>
        <v>0</v>
      </c>
      <c r="AA28" s="548">
        <f t="shared" si="8"/>
        <v>0</v>
      </c>
      <c r="AB28" s="548">
        <f t="shared" si="9"/>
        <v>0</v>
      </c>
      <c r="AC28" s="548">
        <f t="shared" si="10"/>
        <v>0</v>
      </c>
      <c r="AD28" s="548">
        <f t="shared" si="11"/>
        <v>0</v>
      </c>
      <c r="AE28" s="548">
        <f t="shared" si="12"/>
        <v>0</v>
      </c>
      <c r="AF28" s="548">
        <f t="shared" si="13"/>
        <v>0</v>
      </c>
      <c r="AG28" s="548">
        <f t="shared" si="14"/>
        <v>0</v>
      </c>
      <c r="AH28" s="548">
        <f t="shared" si="15"/>
        <v>0</v>
      </c>
      <c r="AI28" s="548">
        <f t="shared" si="16"/>
        <v>0</v>
      </c>
      <c r="AJ28" s="548">
        <f t="shared" si="17"/>
        <v>0</v>
      </c>
      <c r="AK28" s="548">
        <f t="shared" si="18"/>
        <v>0</v>
      </c>
      <c r="AL28" s="548">
        <f t="shared" si="19"/>
        <v>0</v>
      </c>
      <c r="AM28" s="548">
        <f t="shared" si="20"/>
        <v>0</v>
      </c>
      <c r="AN28" s="548">
        <f t="shared" si="21"/>
        <v>0</v>
      </c>
      <c r="AO28" s="639">
        <f t="shared" si="22"/>
        <v>0</v>
      </c>
      <c r="AP28" s="662">
        <v>0</v>
      </c>
      <c r="AQ28" s="662">
        <v>0</v>
      </c>
      <c r="AR28" s="662">
        <v>0</v>
      </c>
      <c r="AS28" s="662">
        <v>0</v>
      </c>
      <c r="AT28" s="662">
        <v>0</v>
      </c>
      <c r="AU28" s="662">
        <v>0</v>
      </c>
      <c r="AV28" s="662">
        <v>0</v>
      </c>
      <c r="AW28" s="662">
        <v>0</v>
      </c>
      <c r="AX28" s="662">
        <v>0</v>
      </c>
      <c r="AY28" s="662">
        <v>0</v>
      </c>
      <c r="AZ28" s="662">
        <v>0</v>
      </c>
      <c r="BA28" s="662">
        <v>0</v>
      </c>
      <c r="BB28" s="662">
        <v>0</v>
      </c>
      <c r="BC28" s="662">
        <v>0</v>
      </c>
      <c r="BD28" s="662">
        <v>0</v>
      </c>
      <c r="BE28" s="662">
        <v>0</v>
      </c>
      <c r="BF28" s="662">
        <f t="shared" si="23"/>
        <v>16</v>
      </c>
      <c r="BG28" s="1000">
        <f t="shared" si="24"/>
        <v>0</v>
      </c>
      <c r="BH28" s="1000">
        <f t="shared" si="25"/>
        <v>0</v>
      </c>
      <c r="BI28" s="1000">
        <f t="shared" si="26"/>
        <v>0</v>
      </c>
      <c r="BJ28" s="1000">
        <f t="shared" si="27"/>
        <v>0</v>
      </c>
      <c r="BK28" s="1000">
        <f t="shared" si="28"/>
        <v>0</v>
      </c>
      <c r="BL28" s="1000">
        <f t="shared" si="29"/>
        <v>0</v>
      </c>
      <c r="BM28" s="1000">
        <f t="shared" si="30"/>
        <v>0</v>
      </c>
      <c r="BN28" s="1000">
        <f t="shared" si="31"/>
        <v>0</v>
      </c>
      <c r="BO28" s="1000">
        <f t="shared" si="32"/>
        <v>0</v>
      </c>
      <c r="BP28" s="1000">
        <f t="shared" si="33"/>
        <v>0</v>
      </c>
      <c r="BQ28" s="1000">
        <f t="shared" si="34"/>
        <v>0</v>
      </c>
      <c r="BR28" s="1000">
        <f t="shared" si="35"/>
        <v>0</v>
      </c>
      <c r="BS28" s="1000">
        <f t="shared" si="36"/>
        <v>0</v>
      </c>
      <c r="BT28" s="1000">
        <f t="shared" si="37"/>
        <v>0</v>
      </c>
      <c r="BU28" s="1000">
        <f t="shared" si="38"/>
        <v>0</v>
      </c>
      <c r="BV28" s="1000">
        <f t="shared" si="39"/>
        <v>0</v>
      </c>
      <c r="BW28" s="1000"/>
      <c r="BX28" s="642">
        <f t="shared" si="40"/>
        <v>0</v>
      </c>
      <c r="BY28" s="642">
        <f t="shared" si="41"/>
        <v>0</v>
      </c>
      <c r="BZ28" s="642">
        <f t="shared" si="42"/>
        <v>0</v>
      </c>
      <c r="CA28" s="642">
        <f t="shared" si="43"/>
        <v>0</v>
      </c>
      <c r="CB28" s="642">
        <f t="shared" si="44"/>
        <v>0</v>
      </c>
      <c r="CC28" s="642">
        <f t="shared" si="45"/>
        <v>0</v>
      </c>
      <c r="CD28" s="642">
        <f t="shared" si="46"/>
        <v>0</v>
      </c>
      <c r="CE28" s="642">
        <f t="shared" si="47"/>
        <v>0</v>
      </c>
      <c r="CF28" s="642">
        <f t="shared" si="48"/>
        <v>0</v>
      </c>
      <c r="CG28" s="642">
        <f t="shared" si="49"/>
        <v>0</v>
      </c>
      <c r="CH28" s="642">
        <f t="shared" si="50"/>
        <v>0</v>
      </c>
      <c r="CI28" s="642">
        <f t="shared" si="51"/>
        <v>0</v>
      </c>
      <c r="CJ28" s="642">
        <f t="shared" si="52"/>
        <v>0</v>
      </c>
      <c r="CK28" s="642">
        <f t="shared" si="53"/>
        <v>0</v>
      </c>
      <c r="CL28" s="642">
        <f t="shared" si="54"/>
        <v>0</v>
      </c>
      <c r="CM28" s="642">
        <f t="shared" si="55"/>
        <v>0</v>
      </c>
      <c r="CN28" s="381">
        <f t="shared" si="56"/>
        <v>0</v>
      </c>
      <c r="CO28" s="381">
        <f t="shared" si="57"/>
        <v>0</v>
      </c>
      <c r="CP28" s="381">
        <f t="shared" si="58"/>
        <v>0</v>
      </c>
      <c r="CQ28" s="381">
        <f t="shared" si="59"/>
        <v>0</v>
      </c>
      <c r="CR28" s="381">
        <f t="shared" si="60"/>
        <v>0</v>
      </c>
      <c r="CS28" s="381">
        <f t="shared" si="61"/>
        <v>0</v>
      </c>
      <c r="CT28" s="381">
        <f t="shared" si="62"/>
        <v>0</v>
      </c>
      <c r="CU28" s="381">
        <f t="shared" si="63"/>
        <v>0</v>
      </c>
      <c r="CV28" s="381">
        <f t="shared" si="64"/>
        <v>0</v>
      </c>
      <c r="CW28" s="381">
        <f t="shared" si="65"/>
        <v>0</v>
      </c>
      <c r="CX28" s="381">
        <f t="shared" si="66"/>
        <v>0</v>
      </c>
      <c r="CY28" s="381">
        <f t="shared" si="67"/>
        <v>0</v>
      </c>
      <c r="CZ28" s="381">
        <f t="shared" si="68"/>
        <v>0</v>
      </c>
      <c r="DA28" s="381">
        <f t="shared" si="69"/>
        <v>0</v>
      </c>
      <c r="DB28" s="381">
        <f t="shared" si="70"/>
        <v>0</v>
      </c>
      <c r="DC28" s="381">
        <f t="shared" si="71"/>
        <v>0</v>
      </c>
      <c r="DD28" s="381">
        <f t="shared" si="72"/>
        <v>0</v>
      </c>
      <c r="DE28" s="381">
        <f t="shared" si="73"/>
        <v>0</v>
      </c>
      <c r="DF28" s="900">
        <f t="shared" si="74"/>
        <v>0</v>
      </c>
      <c r="DG28" s="486"/>
      <c r="DH28" s="486"/>
      <c r="DI28" s="486"/>
      <c r="DJ28" s="486"/>
      <c r="DK28" s="486"/>
      <c r="DL28" s="486"/>
      <c r="DM28" s="486"/>
      <c r="DN28" s="486"/>
      <c r="DO28" s="486"/>
      <c r="DP28" s="486"/>
      <c r="DQ28" s="486"/>
      <c r="DR28" s="486"/>
      <c r="DS28" s="486"/>
      <c r="DT28" s="486"/>
      <c r="DU28" s="486"/>
      <c r="DV28" s="486"/>
    </row>
    <row r="29" spans="1:126" ht="18.75" customHeight="1">
      <c r="A29" s="217" t="str">
        <f>'2_Maturité'!A29</f>
        <v>7.1</v>
      </c>
      <c r="B29" s="217" t="str">
        <f>'2_Maturité'!B29</f>
        <v>Traitement des données</v>
      </c>
      <c r="C29" s="217" t="str">
        <f>'2_Maturité'!G29</f>
        <v>GSRH</v>
      </c>
      <c r="D29" s="207">
        <f>'2_Maturité'!H29</f>
        <v>1</v>
      </c>
      <c r="E29" s="207" t="str">
        <f>'2_Maturité'!I29</f>
        <v>3: Défini</v>
      </c>
      <c r="F29" s="218">
        <f>INDEX(References!$C$51:$D$56, LEFT($E29,1)+1,2)</f>
        <v>3</v>
      </c>
      <c r="G29" s="664">
        <v>0.5</v>
      </c>
      <c r="H29" s="204">
        <f>Compute4!G29</f>
        <v>1</v>
      </c>
      <c r="I29" s="204">
        <f>Compute4!H29</f>
        <v>1</v>
      </c>
      <c r="J29" s="204">
        <f>Compute4!I29</f>
        <v>1</v>
      </c>
      <c r="K29" s="204">
        <f>Compute4!J29</f>
        <v>0</v>
      </c>
      <c r="L29" s="204">
        <f>Compute4!K29</f>
        <v>1</v>
      </c>
      <c r="M29" s="204">
        <f>Compute4!L29</f>
        <v>1</v>
      </c>
      <c r="N29" s="204">
        <f>Compute4!M29</f>
        <v>1</v>
      </c>
      <c r="O29" s="204">
        <f>Compute4!N29</f>
        <v>0</v>
      </c>
      <c r="P29" s="204">
        <f>Compute4!O29</f>
        <v>0</v>
      </c>
      <c r="Q29" s="204">
        <f>Compute4!P29</f>
        <v>0</v>
      </c>
      <c r="R29" s="204">
        <f>Compute4!Q29</f>
        <v>0</v>
      </c>
      <c r="S29" s="204">
        <f>Compute4!R29</f>
        <v>0</v>
      </c>
      <c r="T29" s="204">
        <f>Compute4!S29</f>
        <v>1</v>
      </c>
      <c r="U29" s="204">
        <f>Compute4!T29</f>
        <v>0</v>
      </c>
      <c r="V29" s="204">
        <f>Compute4!U29</f>
        <v>0</v>
      </c>
      <c r="W29" s="204">
        <f>Compute4!V29</f>
        <v>0</v>
      </c>
      <c r="X29" s="327">
        <f t="shared" si="5"/>
        <v>7</v>
      </c>
      <c r="Y29" s="548">
        <f t="shared" si="6"/>
        <v>1</v>
      </c>
      <c r="Z29" s="548">
        <f t="shared" si="7"/>
        <v>1</v>
      </c>
      <c r="AA29" s="548">
        <f t="shared" si="8"/>
        <v>1</v>
      </c>
      <c r="AB29" s="548">
        <f t="shared" si="9"/>
        <v>0</v>
      </c>
      <c r="AC29" s="548">
        <f t="shared" si="10"/>
        <v>1</v>
      </c>
      <c r="AD29" s="548">
        <f t="shared" si="11"/>
        <v>1</v>
      </c>
      <c r="AE29" s="548">
        <f t="shared" si="12"/>
        <v>1</v>
      </c>
      <c r="AF29" s="548">
        <f t="shared" si="13"/>
        <v>0</v>
      </c>
      <c r="AG29" s="548">
        <f t="shared" si="14"/>
        <v>0</v>
      </c>
      <c r="AH29" s="548">
        <f t="shared" si="15"/>
        <v>0</v>
      </c>
      <c r="AI29" s="548">
        <f t="shared" si="16"/>
        <v>0</v>
      </c>
      <c r="AJ29" s="548">
        <f t="shared" si="17"/>
        <v>0</v>
      </c>
      <c r="AK29" s="548">
        <f t="shared" si="18"/>
        <v>1</v>
      </c>
      <c r="AL29" s="548">
        <f t="shared" si="19"/>
        <v>0</v>
      </c>
      <c r="AM29" s="548">
        <f t="shared" si="20"/>
        <v>0</v>
      </c>
      <c r="AN29" s="548">
        <f t="shared" si="21"/>
        <v>0</v>
      </c>
      <c r="AO29" s="639">
        <f t="shared" si="22"/>
        <v>7</v>
      </c>
      <c r="AP29" s="662">
        <v>2</v>
      </c>
      <c r="AQ29" s="662">
        <v>2</v>
      </c>
      <c r="AR29" s="662">
        <v>1</v>
      </c>
      <c r="AS29" s="662">
        <v>0</v>
      </c>
      <c r="AT29" s="662">
        <v>1</v>
      </c>
      <c r="AU29" s="662">
        <v>1</v>
      </c>
      <c r="AV29" s="662">
        <v>4</v>
      </c>
      <c r="AW29" s="662">
        <v>0</v>
      </c>
      <c r="AX29" s="662">
        <v>0</v>
      </c>
      <c r="AY29" s="662">
        <v>0</v>
      </c>
      <c r="AZ29" s="662">
        <v>0</v>
      </c>
      <c r="BA29" s="662">
        <v>0</v>
      </c>
      <c r="BB29" s="662">
        <v>2</v>
      </c>
      <c r="BC29" s="662">
        <v>0</v>
      </c>
      <c r="BD29" s="662">
        <v>0</v>
      </c>
      <c r="BE29" s="662">
        <v>0</v>
      </c>
      <c r="BF29" s="662">
        <f t="shared" si="23"/>
        <v>9</v>
      </c>
      <c r="BG29" s="1000">
        <f t="shared" si="24"/>
        <v>2</v>
      </c>
      <c r="BH29" s="1000">
        <f t="shared" si="25"/>
        <v>2</v>
      </c>
      <c r="BI29" s="1000">
        <f t="shared" si="26"/>
        <v>1</v>
      </c>
      <c r="BJ29" s="1000">
        <f t="shared" si="27"/>
        <v>0</v>
      </c>
      <c r="BK29" s="1000">
        <f t="shared" si="28"/>
        <v>1</v>
      </c>
      <c r="BL29" s="1000">
        <f t="shared" si="29"/>
        <v>1</v>
      </c>
      <c r="BM29" s="1000">
        <f t="shared" si="30"/>
        <v>4</v>
      </c>
      <c r="BN29" s="1000">
        <f t="shared" si="31"/>
        <v>0</v>
      </c>
      <c r="BO29" s="1000">
        <f t="shared" si="32"/>
        <v>0</v>
      </c>
      <c r="BP29" s="1000">
        <f t="shared" si="33"/>
        <v>0</v>
      </c>
      <c r="BQ29" s="1000">
        <f t="shared" si="34"/>
        <v>0</v>
      </c>
      <c r="BR29" s="1000">
        <f t="shared" si="35"/>
        <v>0</v>
      </c>
      <c r="BS29" s="1000">
        <f t="shared" si="36"/>
        <v>2</v>
      </c>
      <c r="BT29" s="1000">
        <f t="shared" si="37"/>
        <v>0</v>
      </c>
      <c r="BU29" s="1000">
        <f t="shared" si="38"/>
        <v>0</v>
      </c>
      <c r="BV29" s="1000">
        <f t="shared" si="39"/>
        <v>0</v>
      </c>
      <c r="BW29" s="1000"/>
      <c r="BX29" s="642">
        <f t="shared" si="40"/>
        <v>6</v>
      </c>
      <c r="BY29" s="642">
        <f t="shared" si="41"/>
        <v>6</v>
      </c>
      <c r="BZ29" s="642">
        <f t="shared" si="42"/>
        <v>3</v>
      </c>
      <c r="CA29" s="642">
        <f t="shared" si="43"/>
        <v>0</v>
      </c>
      <c r="CB29" s="642">
        <f t="shared" si="44"/>
        <v>3</v>
      </c>
      <c r="CC29" s="642">
        <f t="shared" si="45"/>
        <v>3</v>
      </c>
      <c r="CD29" s="642">
        <f t="shared" si="46"/>
        <v>12</v>
      </c>
      <c r="CE29" s="642">
        <f t="shared" si="47"/>
        <v>0</v>
      </c>
      <c r="CF29" s="642">
        <f t="shared" si="48"/>
        <v>0</v>
      </c>
      <c r="CG29" s="642">
        <f t="shared" si="49"/>
        <v>0</v>
      </c>
      <c r="CH29" s="642">
        <f t="shared" si="50"/>
        <v>0</v>
      </c>
      <c r="CI29" s="642">
        <f t="shared" si="51"/>
        <v>0</v>
      </c>
      <c r="CJ29" s="642">
        <f t="shared" si="52"/>
        <v>6</v>
      </c>
      <c r="CK29" s="642">
        <f t="shared" si="53"/>
        <v>0</v>
      </c>
      <c r="CL29" s="642">
        <f t="shared" si="54"/>
        <v>0</v>
      </c>
      <c r="CM29" s="642">
        <f t="shared" si="55"/>
        <v>0</v>
      </c>
      <c r="CN29" s="381">
        <f t="shared" si="56"/>
        <v>39</v>
      </c>
      <c r="CO29" s="381">
        <f t="shared" si="57"/>
        <v>1.935483870967742E-2</v>
      </c>
      <c r="CP29" s="381">
        <f t="shared" si="58"/>
        <v>3.0769230769230771E-2</v>
      </c>
      <c r="CQ29" s="381">
        <f t="shared" si="59"/>
        <v>1.090909090909091E-2</v>
      </c>
      <c r="CR29" s="381">
        <f t="shared" si="60"/>
        <v>0</v>
      </c>
      <c r="CS29" s="381">
        <f t="shared" si="61"/>
        <v>1.3043478260869565E-2</v>
      </c>
      <c r="CT29" s="381">
        <f t="shared" si="62"/>
        <v>1.3953488372093023E-2</v>
      </c>
      <c r="CU29" s="381">
        <f t="shared" si="63"/>
        <v>5.7142857142857141E-2</v>
      </c>
      <c r="CV29" s="381">
        <f t="shared" si="64"/>
        <v>0</v>
      </c>
      <c r="CW29" s="381">
        <f t="shared" si="65"/>
        <v>0</v>
      </c>
      <c r="CX29" s="381">
        <f t="shared" si="66"/>
        <v>0</v>
      </c>
      <c r="CY29" s="381">
        <f t="shared" si="67"/>
        <v>0</v>
      </c>
      <c r="CZ29" s="381">
        <f t="shared" si="68"/>
        <v>0</v>
      </c>
      <c r="DA29" s="381">
        <f t="shared" si="69"/>
        <v>6.3157894736842107E-2</v>
      </c>
      <c r="DB29" s="381">
        <f t="shared" si="70"/>
        <v>0</v>
      </c>
      <c r="DC29" s="381">
        <f t="shared" si="71"/>
        <v>0</v>
      </c>
      <c r="DD29" s="381">
        <f t="shared" si="72"/>
        <v>0</v>
      </c>
      <c r="DE29" s="381">
        <f t="shared" si="73"/>
        <v>0.20833087890066093</v>
      </c>
      <c r="DF29" s="900">
        <f t="shared" si="74"/>
        <v>13</v>
      </c>
      <c r="DG29" s="486"/>
      <c r="DH29" s="486"/>
      <c r="DI29" s="486"/>
      <c r="DJ29" s="486"/>
      <c r="DK29" s="486"/>
      <c r="DL29" s="486"/>
      <c r="DM29" s="486"/>
      <c r="DN29" s="486"/>
      <c r="DO29" s="486"/>
      <c r="DP29" s="486"/>
      <c r="DQ29" s="486"/>
      <c r="DR29" s="486"/>
      <c r="DS29" s="486"/>
      <c r="DT29" s="486"/>
      <c r="DU29" s="486"/>
      <c r="DV29" s="486"/>
    </row>
    <row r="30" spans="1:126" ht="18.75" customHeight="1">
      <c r="A30" s="217" t="str">
        <f>'2_Maturité'!A30</f>
        <v>7.2</v>
      </c>
      <c r="B30" s="217" t="str">
        <f>'2_Maturité'!B30</f>
        <v>Responsabilité de la direction</v>
      </c>
      <c r="C30" s="217" t="str">
        <f>'2_Maturité'!G30</f>
        <v>GSRH</v>
      </c>
      <c r="D30" s="207">
        <f>'2_Maturité'!H30</f>
        <v>1</v>
      </c>
      <c r="E30" s="207" t="str">
        <f>'2_Maturité'!I30</f>
        <v>3: Défini</v>
      </c>
      <c r="F30" s="218">
        <f>INDEX(References!$C$51:$D$56, LEFT($E30,1)+1,2)</f>
        <v>3</v>
      </c>
      <c r="G30" s="664">
        <v>0.5</v>
      </c>
      <c r="H30" s="204">
        <f>Compute4!G30</f>
        <v>1</v>
      </c>
      <c r="I30" s="204">
        <f>Compute4!H30</f>
        <v>0</v>
      </c>
      <c r="J30" s="204">
        <f>Compute4!I30</f>
        <v>1</v>
      </c>
      <c r="K30" s="204">
        <f>Compute4!J30</f>
        <v>0</v>
      </c>
      <c r="L30" s="204">
        <f>Compute4!K30</f>
        <v>0</v>
      </c>
      <c r="M30" s="204">
        <f>Compute4!L30</f>
        <v>1</v>
      </c>
      <c r="N30" s="204">
        <f>Compute4!M30</f>
        <v>1</v>
      </c>
      <c r="O30" s="204">
        <f>Compute4!N30</f>
        <v>0</v>
      </c>
      <c r="P30" s="204">
        <f>Compute4!O30</f>
        <v>0</v>
      </c>
      <c r="Q30" s="204">
        <f>Compute4!P30</f>
        <v>0</v>
      </c>
      <c r="R30" s="204">
        <f>Compute4!Q30</f>
        <v>0</v>
      </c>
      <c r="S30" s="204">
        <f>Compute4!R30</f>
        <v>0</v>
      </c>
      <c r="T30" s="204">
        <f>Compute4!S30</f>
        <v>0</v>
      </c>
      <c r="U30" s="204">
        <f>Compute4!T30</f>
        <v>0</v>
      </c>
      <c r="V30" s="204">
        <f>Compute4!U30</f>
        <v>0</v>
      </c>
      <c r="W30" s="204">
        <f>Compute4!V30</f>
        <v>1</v>
      </c>
      <c r="X30" s="327">
        <f t="shared" si="5"/>
        <v>5</v>
      </c>
      <c r="Y30" s="548">
        <f t="shared" si="6"/>
        <v>1</v>
      </c>
      <c r="Z30" s="548">
        <f t="shared" si="7"/>
        <v>0</v>
      </c>
      <c r="AA30" s="548">
        <f t="shared" si="8"/>
        <v>1</v>
      </c>
      <c r="AB30" s="548">
        <f t="shared" si="9"/>
        <v>0</v>
      </c>
      <c r="AC30" s="548">
        <f t="shared" si="10"/>
        <v>0</v>
      </c>
      <c r="AD30" s="548">
        <f t="shared" si="11"/>
        <v>1</v>
      </c>
      <c r="AE30" s="548">
        <f t="shared" si="12"/>
        <v>1</v>
      </c>
      <c r="AF30" s="548">
        <f t="shared" si="13"/>
        <v>0</v>
      </c>
      <c r="AG30" s="548">
        <f t="shared" si="14"/>
        <v>0</v>
      </c>
      <c r="AH30" s="548">
        <f t="shared" si="15"/>
        <v>0</v>
      </c>
      <c r="AI30" s="548">
        <f t="shared" si="16"/>
        <v>0</v>
      </c>
      <c r="AJ30" s="548">
        <f t="shared" si="17"/>
        <v>0</v>
      </c>
      <c r="AK30" s="548">
        <f t="shared" si="18"/>
        <v>0</v>
      </c>
      <c r="AL30" s="548">
        <f t="shared" si="19"/>
        <v>0</v>
      </c>
      <c r="AM30" s="548">
        <f t="shared" si="20"/>
        <v>0</v>
      </c>
      <c r="AN30" s="548">
        <f t="shared" si="21"/>
        <v>1</v>
      </c>
      <c r="AO30" s="639">
        <f t="shared" si="22"/>
        <v>5</v>
      </c>
      <c r="AP30" s="662">
        <v>1</v>
      </c>
      <c r="AQ30" s="662">
        <v>0</v>
      </c>
      <c r="AR30" s="662">
        <v>1</v>
      </c>
      <c r="AS30" s="662">
        <v>0</v>
      </c>
      <c r="AT30" s="662">
        <v>0</v>
      </c>
      <c r="AU30" s="662">
        <v>1</v>
      </c>
      <c r="AV30" s="662">
        <v>1</v>
      </c>
      <c r="AW30" s="662">
        <v>0</v>
      </c>
      <c r="AX30" s="662">
        <v>0</v>
      </c>
      <c r="AY30" s="662">
        <v>0</v>
      </c>
      <c r="AZ30" s="662">
        <v>0</v>
      </c>
      <c r="BA30" s="662">
        <v>0</v>
      </c>
      <c r="BB30" s="662">
        <v>0</v>
      </c>
      <c r="BC30" s="662">
        <v>0</v>
      </c>
      <c r="BD30" s="662">
        <v>0</v>
      </c>
      <c r="BE30" s="662">
        <v>2</v>
      </c>
      <c r="BF30" s="662">
        <f t="shared" si="23"/>
        <v>11</v>
      </c>
      <c r="BG30" s="1000">
        <f t="shared" si="24"/>
        <v>1</v>
      </c>
      <c r="BH30" s="1000">
        <f t="shared" si="25"/>
        <v>0</v>
      </c>
      <c r="BI30" s="1000">
        <f t="shared" si="26"/>
        <v>1</v>
      </c>
      <c r="BJ30" s="1000">
        <f t="shared" si="27"/>
        <v>0</v>
      </c>
      <c r="BK30" s="1000">
        <f t="shared" si="28"/>
        <v>0</v>
      </c>
      <c r="BL30" s="1000">
        <f t="shared" si="29"/>
        <v>1</v>
      </c>
      <c r="BM30" s="1000">
        <f t="shared" si="30"/>
        <v>1</v>
      </c>
      <c r="BN30" s="1000">
        <f t="shared" si="31"/>
        <v>0</v>
      </c>
      <c r="BO30" s="1000">
        <f t="shared" si="32"/>
        <v>0</v>
      </c>
      <c r="BP30" s="1000">
        <f t="shared" si="33"/>
        <v>0</v>
      </c>
      <c r="BQ30" s="1000">
        <f t="shared" si="34"/>
        <v>0</v>
      </c>
      <c r="BR30" s="1000">
        <f t="shared" si="35"/>
        <v>0</v>
      </c>
      <c r="BS30" s="1000">
        <f t="shared" si="36"/>
        <v>0</v>
      </c>
      <c r="BT30" s="1000">
        <f t="shared" si="37"/>
        <v>0</v>
      </c>
      <c r="BU30" s="1000">
        <f t="shared" si="38"/>
        <v>0</v>
      </c>
      <c r="BV30" s="1000">
        <f t="shared" si="39"/>
        <v>2</v>
      </c>
      <c r="BW30" s="1000"/>
      <c r="BX30" s="642">
        <f t="shared" si="40"/>
        <v>3</v>
      </c>
      <c r="BY30" s="642">
        <f t="shared" si="41"/>
        <v>0</v>
      </c>
      <c r="BZ30" s="642">
        <f t="shared" si="42"/>
        <v>3</v>
      </c>
      <c r="CA30" s="642">
        <f t="shared" si="43"/>
        <v>0</v>
      </c>
      <c r="CB30" s="642">
        <f t="shared" si="44"/>
        <v>0</v>
      </c>
      <c r="CC30" s="642">
        <f t="shared" si="45"/>
        <v>3</v>
      </c>
      <c r="CD30" s="642">
        <f t="shared" si="46"/>
        <v>3</v>
      </c>
      <c r="CE30" s="642">
        <f t="shared" si="47"/>
        <v>0</v>
      </c>
      <c r="CF30" s="642">
        <f t="shared" si="48"/>
        <v>0</v>
      </c>
      <c r="CG30" s="642">
        <f t="shared" si="49"/>
        <v>0</v>
      </c>
      <c r="CH30" s="642">
        <f t="shared" si="50"/>
        <v>0</v>
      </c>
      <c r="CI30" s="642">
        <f t="shared" si="51"/>
        <v>0</v>
      </c>
      <c r="CJ30" s="642">
        <f t="shared" si="52"/>
        <v>0</v>
      </c>
      <c r="CK30" s="642">
        <f t="shared" si="53"/>
        <v>0</v>
      </c>
      <c r="CL30" s="642">
        <f t="shared" si="54"/>
        <v>0</v>
      </c>
      <c r="CM30" s="642">
        <f t="shared" si="55"/>
        <v>6</v>
      </c>
      <c r="CN30" s="381">
        <f t="shared" si="56"/>
        <v>18</v>
      </c>
      <c r="CO30" s="381">
        <f t="shared" si="57"/>
        <v>9.6774193548387101E-3</v>
      </c>
      <c r="CP30" s="381">
        <f t="shared" si="58"/>
        <v>0</v>
      </c>
      <c r="CQ30" s="381">
        <f t="shared" si="59"/>
        <v>1.090909090909091E-2</v>
      </c>
      <c r="CR30" s="381">
        <f t="shared" si="60"/>
        <v>0</v>
      </c>
      <c r="CS30" s="381">
        <f t="shared" si="61"/>
        <v>0</v>
      </c>
      <c r="CT30" s="381">
        <f t="shared" si="62"/>
        <v>1.3953488372093023E-2</v>
      </c>
      <c r="CU30" s="381">
        <f t="shared" si="63"/>
        <v>1.4285714285714285E-2</v>
      </c>
      <c r="CV30" s="381">
        <f t="shared" si="64"/>
        <v>0</v>
      </c>
      <c r="CW30" s="381">
        <f t="shared" si="65"/>
        <v>0</v>
      </c>
      <c r="CX30" s="381">
        <f t="shared" si="66"/>
        <v>0</v>
      </c>
      <c r="CY30" s="381">
        <f t="shared" si="67"/>
        <v>0</v>
      </c>
      <c r="CZ30" s="381">
        <f t="shared" si="68"/>
        <v>0</v>
      </c>
      <c r="DA30" s="381">
        <f t="shared" si="69"/>
        <v>0</v>
      </c>
      <c r="DB30" s="381">
        <f t="shared" si="70"/>
        <v>0</v>
      </c>
      <c r="DC30" s="381">
        <f t="shared" si="71"/>
        <v>0</v>
      </c>
      <c r="DD30" s="381">
        <f t="shared" si="72"/>
        <v>6.3157894736842107E-2</v>
      </c>
      <c r="DE30" s="381">
        <f t="shared" si="73"/>
        <v>0.11198360765857904</v>
      </c>
      <c r="DF30" s="900">
        <f t="shared" si="74"/>
        <v>6</v>
      </c>
      <c r="DG30" s="486"/>
      <c r="DH30" s="486"/>
      <c r="DI30" s="486"/>
      <c r="DJ30" s="486"/>
      <c r="DK30" s="486"/>
      <c r="DL30" s="486"/>
      <c r="DM30" s="486"/>
      <c r="DN30" s="486"/>
      <c r="DO30" s="486"/>
      <c r="DP30" s="486"/>
      <c r="DQ30" s="486"/>
      <c r="DR30" s="486"/>
      <c r="DS30" s="486"/>
      <c r="DT30" s="486"/>
      <c r="DU30" s="486"/>
      <c r="DV30" s="486"/>
    </row>
    <row r="31" spans="1:126" ht="18.75" customHeight="1">
      <c r="A31" s="217" t="str">
        <f>'2_Maturité'!A31</f>
        <v>7.3</v>
      </c>
      <c r="B31" s="217" t="str">
        <f>'2_Maturité'!B31</f>
        <v>Sensibilisation et formation</v>
      </c>
      <c r="C31" s="217" t="str">
        <f>'2_Maturité'!G31</f>
        <v>GSRH</v>
      </c>
      <c r="D31" s="207">
        <f>'2_Maturité'!H31</f>
        <v>0</v>
      </c>
      <c r="E31" s="207" t="str">
        <f>'2_Maturité'!I31</f>
        <v>2: Reproductible</v>
      </c>
      <c r="F31" s="218">
        <f>INDEX(References!$C$51:$D$56, LEFT($E31,1)+1,2)</f>
        <v>4</v>
      </c>
      <c r="G31" s="664">
        <v>1</v>
      </c>
      <c r="H31" s="204">
        <f>Compute4!G31</f>
        <v>1</v>
      </c>
      <c r="I31" s="204">
        <f>Compute4!H31</f>
        <v>1</v>
      </c>
      <c r="J31" s="204">
        <f>Compute4!I31</f>
        <v>1</v>
      </c>
      <c r="K31" s="204">
        <f>Compute4!J31</f>
        <v>1</v>
      </c>
      <c r="L31" s="204">
        <f>Compute4!K31</f>
        <v>1</v>
      </c>
      <c r="M31" s="204">
        <f>Compute4!L31</f>
        <v>0</v>
      </c>
      <c r="N31" s="204">
        <f>Compute4!M31</f>
        <v>1</v>
      </c>
      <c r="O31" s="204">
        <f>Compute4!N31</f>
        <v>0</v>
      </c>
      <c r="P31" s="204">
        <f>Compute4!O31</f>
        <v>0</v>
      </c>
      <c r="Q31" s="204">
        <f>Compute4!P31</f>
        <v>0</v>
      </c>
      <c r="R31" s="204">
        <f>Compute4!Q31</f>
        <v>1</v>
      </c>
      <c r="S31" s="204">
        <f>Compute4!R31</f>
        <v>1</v>
      </c>
      <c r="T31" s="204">
        <f>Compute4!S31</f>
        <v>1</v>
      </c>
      <c r="U31" s="204">
        <f>Compute4!T31</f>
        <v>0</v>
      </c>
      <c r="V31" s="204">
        <f>Compute4!U31</f>
        <v>0</v>
      </c>
      <c r="W31" s="204">
        <f>Compute4!V31</f>
        <v>0</v>
      </c>
      <c r="X31" s="327">
        <f t="shared" si="5"/>
        <v>9</v>
      </c>
      <c r="Y31" s="548">
        <f t="shared" si="6"/>
        <v>0</v>
      </c>
      <c r="Z31" s="548">
        <f t="shared" si="7"/>
        <v>0</v>
      </c>
      <c r="AA31" s="548">
        <f t="shared" si="8"/>
        <v>0</v>
      </c>
      <c r="AB31" s="548">
        <f t="shared" si="9"/>
        <v>0</v>
      </c>
      <c r="AC31" s="548">
        <f t="shared" si="10"/>
        <v>0</v>
      </c>
      <c r="AD31" s="548">
        <f t="shared" si="11"/>
        <v>0</v>
      </c>
      <c r="AE31" s="548">
        <f t="shared" si="12"/>
        <v>0</v>
      </c>
      <c r="AF31" s="548">
        <f t="shared" si="13"/>
        <v>0</v>
      </c>
      <c r="AG31" s="548">
        <f t="shared" si="14"/>
        <v>0</v>
      </c>
      <c r="AH31" s="548">
        <f t="shared" si="15"/>
        <v>0</v>
      </c>
      <c r="AI31" s="548">
        <f t="shared" si="16"/>
        <v>0</v>
      </c>
      <c r="AJ31" s="548">
        <f t="shared" si="17"/>
        <v>0</v>
      </c>
      <c r="AK31" s="548">
        <f t="shared" si="18"/>
        <v>0</v>
      </c>
      <c r="AL31" s="548">
        <f t="shared" si="19"/>
        <v>0</v>
      </c>
      <c r="AM31" s="548">
        <f t="shared" si="20"/>
        <v>0</v>
      </c>
      <c r="AN31" s="548">
        <f t="shared" si="21"/>
        <v>0</v>
      </c>
      <c r="AO31" s="639">
        <f t="shared" si="22"/>
        <v>0</v>
      </c>
      <c r="AP31" s="662">
        <v>1</v>
      </c>
      <c r="AQ31" s="662">
        <v>4</v>
      </c>
      <c r="AR31" s="662">
        <v>1</v>
      </c>
      <c r="AS31" s="662">
        <v>4</v>
      </c>
      <c r="AT31" s="662">
        <v>4</v>
      </c>
      <c r="AU31" s="662">
        <v>0</v>
      </c>
      <c r="AV31" s="662">
        <v>8</v>
      </c>
      <c r="AW31" s="662">
        <v>0</v>
      </c>
      <c r="AX31" s="662">
        <v>0</v>
      </c>
      <c r="AY31" s="662">
        <v>0</v>
      </c>
      <c r="AZ31" s="662">
        <v>4</v>
      </c>
      <c r="BA31" s="662">
        <v>2</v>
      </c>
      <c r="BB31" s="662">
        <v>8</v>
      </c>
      <c r="BC31" s="662">
        <v>0</v>
      </c>
      <c r="BD31" s="662">
        <v>0</v>
      </c>
      <c r="BE31" s="662">
        <v>0</v>
      </c>
      <c r="BF31" s="662">
        <f t="shared" si="23"/>
        <v>7</v>
      </c>
      <c r="BG31" s="1000">
        <f t="shared" si="24"/>
        <v>0</v>
      </c>
      <c r="BH31" s="1000">
        <f t="shared" si="25"/>
        <v>0</v>
      </c>
      <c r="BI31" s="1000">
        <f t="shared" si="26"/>
        <v>0</v>
      </c>
      <c r="BJ31" s="1000">
        <f t="shared" si="27"/>
        <v>0</v>
      </c>
      <c r="BK31" s="1000">
        <f t="shared" si="28"/>
        <v>0</v>
      </c>
      <c r="BL31" s="1000">
        <f t="shared" si="29"/>
        <v>0</v>
      </c>
      <c r="BM31" s="1000">
        <f t="shared" si="30"/>
        <v>0</v>
      </c>
      <c r="BN31" s="1000">
        <f t="shared" si="31"/>
        <v>0</v>
      </c>
      <c r="BO31" s="1000">
        <f t="shared" si="32"/>
        <v>0</v>
      </c>
      <c r="BP31" s="1000">
        <f t="shared" si="33"/>
        <v>0</v>
      </c>
      <c r="BQ31" s="1000">
        <f t="shared" si="34"/>
        <v>0</v>
      </c>
      <c r="BR31" s="1000">
        <f t="shared" si="35"/>
        <v>0</v>
      </c>
      <c r="BS31" s="1000">
        <f t="shared" si="36"/>
        <v>0</v>
      </c>
      <c r="BT31" s="1000">
        <f t="shared" si="37"/>
        <v>0</v>
      </c>
      <c r="BU31" s="1000">
        <f t="shared" si="38"/>
        <v>0</v>
      </c>
      <c r="BV31" s="1000">
        <f t="shared" si="39"/>
        <v>0</v>
      </c>
      <c r="BW31" s="1000"/>
      <c r="BX31" s="642">
        <f t="shared" si="40"/>
        <v>0</v>
      </c>
      <c r="BY31" s="642">
        <f t="shared" si="41"/>
        <v>0</v>
      </c>
      <c r="BZ31" s="642">
        <f t="shared" si="42"/>
        <v>0</v>
      </c>
      <c r="CA31" s="642">
        <f t="shared" si="43"/>
        <v>0</v>
      </c>
      <c r="CB31" s="642">
        <f t="shared" si="44"/>
        <v>0</v>
      </c>
      <c r="CC31" s="642">
        <f t="shared" si="45"/>
        <v>0</v>
      </c>
      <c r="CD31" s="642">
        <f t="shared" si="46"/>
        <v>0</v>
      </c>
      <c r="CE31" s="642">
        <f t="shared" si="47"/>
        <v>0</v>
      </c>
      <c r="CF31" s="642">
        <f t="shared" si="48"/>
        <v>0</v>
      </c>
      <c r="CG31" s="642">
        <f t="shared" si="49"/>
        <v>0</v>
      </c>
      <c r="CH31" s="642">
        <f t="shared" si="50"/>
        <v>0</v>
      </c>
      <c r="CI31" s="642">
        <f t="shared" si="51"/>
        <v>0</v>
      </c>
      <c r="CJ31" s="642">
        <f t="shared" si="52"/>
        <v>0</v>
      </c>
      <c r="CK31" s="642">
        <f t="shared" si="53"/>
        <v>0</v>
      </c>
      <c r="CL31" s="642">
        <f t="shared" si="54"/>
        <v>0</v>
      </c>
      <c r="CM31" s="642">
        <f t="shared" si="55"/>
        <v>0</v>
      </c>
      <c r="CN31" s="381">
        <f t="shared" si="56"/>
        <v>0</v>
      </c>
      <c r="CO31" s="381">
        <f t="shared" si="57"/>
        <v>0</v>
      </c>
      <c r="CP31" s="381">
        <f t="shared" si="58"/>
        <v>0</v>
      </c>
      <c r="CQ31" s="381">
        <f t="shared" si="59"/>
        <v>0</v>
      </c>
      <c r="CR31" s="381">
        <f t="shared" si="60"/>
        <v>0</v>
      </c>
      <c r="CS31" s="381">
        <f t="shared" si="61"/>
        <v>0</v>
      </c>
      <c r="CT31" s="381">
        <f t="shared" si="62"/>
        <v>0</v>
      </c>
      <c r="CU31" s="381">
        <f t="shared" si="63"/>
        <v>0</v>
      </c>
      <c r="CV31" s="381">
        <f t="shared" si="64"/>
        <v>0</v>
      </c>
      <c r="CW31" s="381">
        <f t="shared" si="65"/>
        <v>0</v>
      </c>
      <c r="CX31" s="381">
        <f t="shared" si="66"/>
        <v>0</v>
      </c>
      <c r="CY31" s="381">
        <f t="shared" si="67"/>
        <v>0</v>
      </c>
      <c r="CZ31" s="381">
        <f t="shared" si="68"/>
        <v>0</v>
      </c>
      <c r="DA31" s="381">
        <f t="shared" si="69"/>
        <v>0</v>
      </c>
      <c r="DB31" s="381">
        <f t="shared" si="70"/>
        <v>0</v>
      </c>
      <c r="DC31" s="381">
        <f t="shared" si="71"/>
        <v>0</v>
      </c>
      <c r="DD31" s="381">
        <f t="shared" si="72"/>
        <v>0</v>
      </c>
      <c r="DE31" s="381">
        <f t="shared" si="73"/>
        <v>0</v>
      </c>
      <c r="DF31" s="900">
        <f t="shared" si="74"/>
        <v>36</v>
      </c>
      <c r="DG31" s="486"/>
      <c r="DH31" s="486"/>
      <c r="DI31" s="486"/>
      <c r="DJ31" s="486"/>
      <c r="DK31" s="486"/>
      <c r="DL31" s="486"/>
      <c r="DM31" s="486"/>
      <c r="DN31" s="486"/>
      <c r="DO31" s="486"/>
      <c r="DP31" s="486"/>
      <c r="DQ31" s="486"/>
      <c r="DR31" s="486"/>
      <c r="DS31" s="486"/>
      <c r="DT31" s="486"/>
      <c r="DU31" s="486"/>
      <c r="DV31" s="486"/>
    </row>
    <row r="32" spans="1:126" ht="18.75" hidden="1" customHeight="1">
      <c r="A32" s="217">
        <f>'2_Maturité'!A32</f>
        <v>8</v>
      </c>
      <c r="B32" s="217" t="str">
        <f>'2_Maturité'!B32</f>
        <v>GESTION DES RESSOURCES DE L'ENTREPRISE</v>
      </c>
      <c r="C32" s="217">
        <f>'2_Maturité'!G32</f>
        <v>0</v>
      </c>
      <c r="D32" s="207">
        <f>'2_Maturité'!H32</f>
        <v>0</v>
      </c>
      <c r="E32" s="207">
        <f>'2_Maturité'!I32</f>
        <v>0</v>
      </c>
      <c r="F32" s="218" t="str">
        <f>LEFT(E32,1)</f>
        <v>0</v>
      </c>
      <c r="G32" s="664">
        <v>0</v>
      </c>
      <c r="H32" s="204">
        <f>Compute4!G32</f>
        <v>0</v>
      </c>
      <c r="I32" s="204">
        <f>Compute4!H32</f>
        <v>0</v>
      </c>
      <c r="J32" s="204">
        <f>Compute4!I32</f>
        <v>0</v>
      </c>
      <c r="K32" s="204">
        <f>Compute4!J32</f>
        <v>0</v>
      </c>
      <c r="L32" s="204">
        <f>Compute4!K32</f>
        <v>0</v>
      </c>
      <c r="M32" s="204">
        <f>Compute4!L32</f>
        <v>0</v>
      </c>
      <c r="N32" s="204">
        <f>Compute4!M32</f>
        <v>0</v>
      </c>
      <c r="O32" s="204">
        <f>Compute4!N32</f>
        <v>0</v>
      </c>
      <c r="P32" s="204">
        <f>Compute4!O32</f>
        <v>0</v>
      </c>
      <c r="Q32" s="204">
        <f>Compute4!P32</f>
        <v>0</v>
      </c>
      <c r="R32" s="204">
        <f>Compute4!Q32</f>
        <v>0</v>
      </c>
      <c r="S32" s="204">
        <f>Compute4!R32</f>
        <v>0</v>
      </c>
      <c r="T32" s="204">
        <f>Compute4!S32</f>
        <v>0</v>
      </c>
      <c r="U32" s="204">
        <f>Compute4!T32</f>
        <v>0</v>
      </c>
      <c r="V32" s="204">
        <f>Compute4!U32</f>
        <v>0</v>
      </c>
      <c r="W32" s="204">
        <f>Compute4!V32</f>
        <v>0</v>
      </c>
      <c r="X32" s="327">
        <f t="shared" si="5"/>
        <v>0</v>
      </c>
      <c r="Y32" s="548">
        <f t="shared" si="6"/>
        <v>0</v>
      </c>
      <c r="Z32" s="548">
        <f t="shared" si="7"/>
        <v>0</v>
      </c>
      <c r="AA32" s="548">
        <f t="shared" si="8"/>
        <v>0</v>
      </c>
      <c r="AB32" s="548">
        <f t="shared" si="9"/>
        <v>0</v>
      </c>
      <c r="AC32" s="548">
        <f t="shared" si="10"/>
        <v>0</v>
      </c>
      <c r="AD32" s="548">
        <f t="shared" si="11"/>
        <v>0</v>
      </c>
      <c r="AE32" s="548">
        <f t="shared" si="12"/>
        <v>0</v>
      </c>
      <c r="AF32" s="548">
        <f t="shared" si="13"/>
        <v>0</v>
      </c>
      <c r="AG32" s="548">
        <f t="shared" si="14"/>
        <v>0</v>
      </c>
      <c r="AH32" s="548">
        <f t="shared" si="15"/>
        <v>0</v>
      </c>
      <c r="AI32" s="548">
        <f t="shared" si="16"/>
        <v>0</v>
      </c>
      <c r="AJ32" s="548">
        <f t="shared" si="17"/>
        <v>0</v>
      </c>
      <c r="AK32" s="548">
        <f t="shared" si="18"/>
        <v>0</v>
      </c>
      <c r="AL32" s="548">
        <f t="shared" si="19"/>
        <v>0</v>
      </c>
      <c r="AM32" s="548">
        <f t="shared" si="20"/>
        <v>0</v>
      </c>
      <c r="AN32" s="548">
        <f t="shared" si="21"/>
        <v>0</v>
      </c>
      <c r="AO32" s="639">
        <f t="shared" si="22"/>
        <v>0</v>
      </c>
      <c r="AP32" s="662">
        <v>0</v>
      </c>
      <c r="AQ32" s="662">
        <v>0</v>
      </c>
      <c r="AR32" s="662">
        <v>0</v>
      </c>
      <c r="AS32" s="662">
        <v>0</v>
      </c>
      <c r="AT32" s="662">
        <v>0</v>
      </c>
      <c r="AU32" s="662">
        <v>0</v>
      </c>
      <c r="AV32" s="662">
        <v>0</v>
      </c>
      <c r="AW32" s="662">
        <v>0</v>
      </c>
      <c r="AX32" s="662">
        <v>0</v>
      </c>
      <c r="AY32" s="662">
        <v>0</v>
      </c>
      <c r="AZ32" s="662">
        <v>0</v>
      </c>
      <c r="BA32" s="662">
        <v>0</v>
      </c>
      <c r="BB32" s="662">
        <v>0</v>
      </c>
      <c r="BC32" s="662">
        <v>0</v>
      </c>
      <c r="BD32" s="662">
        <v>0</v>
      </c>
      <c r="BE32" s="662">
        <v>0</v>
      </c>
      <c r="BF32" s="662">
        <f t="shared" si="23"/>
        <v>16</v>
      </c>
      <c r="BG32" s="1000">
        <f t="shared" si="24"/>
        <v>0</v>
      </c>
      <c r="BH32" s="1000">
        <f t="shared" si="25"/>
        <v>0</v>
      </c>
      <c r="BI32" s="1000">
        <f t="shared" si="26"/>
        <v>0</v>
      </c>
      <c r="BJ32" s="1000">
        <f t="shared" si="27"/>
        <v>0</v>
      </c>
      <c r="BK32" s="1000">
        <f t="shared" si="28"/>
        <v>0</v>
      </c>
      <c r="BL32" s="1000">
        <f t="shared" si="29"/>
        <v>0</v>
      </c>
      <c r="BM32" s="1000">
        <f t="shared" si="30"/>
        <v>0</v>
      </c>
      <c r="BN32" s="1000">
        <f t="shared" si="31"/>
        <v>0</v>
      </c>
      <c r="BO32" s="1000">
        <f t="shared" si="32"/>
        <v>0</v>
      </c>
      <c r="BP32" s="1000">
        <f t="shared" si="33"/>
        <v>0</v>
      </c>
      <c r="BQ32" s="1000">
        <f t="shared" si="34"/>
        <v>0</v>
      </c>
      <c r="BR32" s="1000">
        <f t="shared" si="35"/>
        <v>0</v>
      </c>
      <c r="BS32" s="1000">
        <f t="shared" si="36"/>
        <v>0</v>
      </c>
      <c r="BT32" s="1000">
        <f t="shared" si="37"/>
        <v>0</v>
      </c>
      <c r="BU32" s="1000">
        <f t="shared" si="38"/>
        <v>0</v>
      </c>
      <c r="BV32" s="1000">
        <f t="shared" si="39"/>
        <v>0</v>
      </c>
      <c r="BW32" s="1000"/>
      <c r="BX32" s="642">
        <f t="shared" si="40"/>
        <v>0</v>
      </c>
      <c r="BY32" s="642">
        <f t="shared" si="41"/>
        <v>0</v>
      </c>
      <c r="BZ32" s="642">
        <f t="shared" si="42"/>
        <v>0</v>
      </c>
      <c r="CA32" s="642">
        <f t="shared" si="43"/>
        <v>0</v>
      </c>
      <c r="CB32" s="642">
        <f t="shared" si="44"/>
        <v>0</v>
      </c>
      <c r="CC32" s="642">
        <f t="shared" si="45"/>
        <v>0</v>
      </c>
      <c r="CD32" s="642">
        <f t="shared" si="46"/>
        <v>0</v>
      </c>
      <c r="CE32" s="642">
        <f t="shared" si="47"/>
        <v>0</v>
      </c>
      <c r="CF32" s="642">
        <f t="shared" si="48"/>
        <v>0</v>
      </c>
      <c r="CG32" s="642">
        <f t="shared" si="49"/>
        <v>0</v>
      </c>
      <c r="CH32" s="642">
        <f t="shared" si="50"/>
        <v>0</v>
      </c>
      <c r="CI32" s="642">
        <f t="shared" si="51"/>
        <v>0</v>
      </c>
      <c r="CJ32" s="642">
        <f t="shared" si="52"/>
        <v>0</v>
      </c>
      <c r="CK32" s="642">
        <f t="shared" si="53"/>
        <v>0</v>
      </c>
      <c r="CL32" s="642">
        <f t="shared" si="54"/>
        <v>0</v>
      </c>
      <c r="CM32" s="642">
        <f t="shared" si="55"/>
        <v>0</v>
      </c>
      <c r="CN32" s="381">
        <f t="shared" si="56"/>
        <v>0</v>
      </c>
      <c r="CO32" s="381">
        <f t="shared" si="57"/>
        <v>0</v>
      </c>
      <c r="CP32" s="381">
        <f t="shared" si="58"/>
        <v>0</v>
      </c>
      <c r="CQ32" s="381">
        <f t="shared" si="59"/>
        <v>0</v>
      </c>
      <c r="CR32" s="381">
        <f t="shared" si="60"/>
        <v>0</v>
      </c>
      <c r="CS32" s="381">
        <f t="shared" si="61"/>
        <v>0</v>
      </c>
      <c r="CT32" s="381">
        <f t="shared" si="62"/>
        <v>0</v>
      </c>
      <c r="CU32" s="381">
        <f t="shared" si="63"/>
        <v>0</v>
      </c>
      <c r="CV32" s="381">
        <f t="shared" si="64"/>
        <v>0</v>
      </c>
      <c r="CW32" s="381">
        <f t="shared" si="65"/>
        <v>0</v>
      </c>
      <c r="CX32" s="381">
        <f t="shared" si="66"/>
        <v>0</v>
      </c>
      <c r="CY32" s="381">
        <f t="shared" si="67"/>
        <v>0</v>
      </c>
      <c r="CZ32" s="381">
        <f t="shared" si="68"/>
        <v>0</v>
      </c>
      <c r="DA32" s="381">
        <f t="shared" si="69"/>
        <v>0</v>
      </c>
      <c r="DB32" s="381">
        <f t="shared" si="70"/>
        <v>0</v>
      </c>
      <c r="DC32" s="381">
        <f t="shared" si="71"/>
        <v>0</v>
      </c>
      <c r="DD32" s="381">
        <f t="shared" si="72"/>
        <v>0</v>
      </c>
      <c r="DE32" s="381">
        <f t="shared" si="73"/>
        <v>0</v>
      </c>
      <c r="DF32" s="900">
        <f t="shared" si="74"/>
        <v>0</v>
      </c>
      <c r="DG32" s="486"/>
      <c r="DH32" s="486"/>
      <c r="DI32" s="486"/>
      <c r="DJ32" s="486"/>
      <c r="DK32" s="486"/>
      <c r="DL32" s="486"/>
      <c r="DM32" s="486"/>
      <c r="DN32" s="486"/>
      <c r="DO32" s="486"/>
      <c r="DP32" s="486"/>
      <c r="DQ32" s="486"/>
      <c r="DR32" s="486"/>
      <c r="DS32" s="486"/>
      <c r="DT32" s="486"/>
      <c r="DU32" s="486"/>
      <c r="DV32" s="486"/>
    </row>
    <row r="33" spans="1:126" ht="18.75">
      <c r="A33" s="217" t="str">
        <f>'2_Maturité'!A33</f>
        <v>8.1</v>
      </c>
      <c r="B33" s="217" t="str">
        <f>'2_Maturité'!B33</f>
        <v>Inventaire</v>
      </c>
      <c r="C33" s="217" t="str">
        <f>'2_Maturité'!G33</f>
        <v>GACT</v>
      </c>
      <c r="D33" s="207">
        <f>'2_Maturité'!H33</f>
        <v>1</v>
      </c>
      <c r="E33" s="207" t="str">
        <f>'2_Maturité'!I33</f>
        <v>1: Initial</v>
      </c>
      <c r="F33" s="218">
        <f>INDEX(References!$C$51:$D$56, LEFT($E33,1)+1,2)</f>
        <v>5</v>
      </c>
      <c r="G33" s="664">
        <v>1</v>
      </c>
      <c r="H33" s="204">
        <f>Compute4!G33</f>
        <v>0</v>
      </c>
      <c r="I33" s="204">
        <f>Compute4!H33</f>
        <v>0</v>
      </c>
      <c r="J33" s="204">
        <f>Compute4!I33</f>
        <v>0</v>
      </c>
      <c r="K33" s="204">
        <f>Compute4!J33</f>
        <v>0</v>
      </c>
      <c r="L33" s="204">
        <f>Compute4!K33</f>
        <v>0</v>
      </c>
      <c r="M33" s="204">
        <f>Compute4!L33</f>
        <v>0</v>
      </c>
      <c r="N33" s="204">
        <f>Compute4!M33</f>
        <v>1</v>
      </c>
      <c r="O33" s="204">
        <f>Compute4!N33</f>
        <v>0</v>
      </c>
      <c r="P33" s="204">
        <f>Compute4!O33</f>
        <v>0</v>
      </c>
      <c r="Q33" s="204">
        <f>Compute4!P33</f>
        <v>1</v>
      </c>
      <c r="R33" s="204">
        <f>Compute4!Q33</f>
        <v>1</v>
      </c>
      <c r="S33" s="204">
        <f>Compute4!R33</f>
        <v>1</v>
      </c>
      <c r="T33" s="204">
        <f>Compute4!S33</f>
        <v>1</v>
      </c>
      <c r="U33" s="204">
        <f>Compute4!T33</f>
        <v>1</v>
      </c>
      <c r="V33" s="204">
        <f>Compute4!U33</f>
        <v>1</v>
      </c>
      <c r="W33" s="204">
        <f>Compute4!V33</f>
        <v>0</v>
      </c>
      <c r="X33" s="327">
        <f t="shared" si="5"/>
        <v>7</v>
      </c>
      <c r="Y33" s="548">
        <f t="shared" si="6"/>
        <v>0</v>
      </c>
      <c r="Z33" s="548">
        <f t="shared" si="7"/>
        <v>0</v>
      </c>
      <c r="AA33" s="548">
        <f t="shared" si="8"/>
        <v>0</v>
      </c>
      <c r="AB33" s="548">
        <f t="shared" si="9"/>
        <v>0</v>
      </c>
      <c r="AC33" s="548">
        <f t="shared" si="10"/>
        <v>0</v>
      </c>
      <c r="AD33" s="548">
        <f t="shared" si="11"/>
        <v>0</v>
      </c>
      <c r="AE33" s="548">
        <f t="shared" si="12"/>
        <v>1</v>
      </c>
      <c r="AF33" s="548">
        <f t="shared" si="13"/>
        <v>0</v>
      </c>
      <c r="AG33" s="548">
        <f t="shared" si="14"/>
        <v>0</v>
      </c>
      <c r="AH33" s="548">
        <f t="shared" si="15"/>
        <v>1</v>
      </c>
      <c r="AI33" s="548">
        <f t="shared" si="16"/>
        <v>1</v>
      </c>
      <c r="AJ33" s="548">
        <f t="shared" si="17"/>
        <v>1</v>
      </c>
      <c r="AK33" s="548">
        <f t="shared" si="18"/>
        <v>1</v>
      </c>
      <c r="AL33" s="548">
        <f t="shared" si="19"/>
        <v>1</v>
      </c>
      <c r="AM33" s="548">
        <f t="shared" si="20"/>
        <v>1</v>
      </c>
      <c r="AN33" s="548">
        <f t="shared" si="21"/>
        <v>0</v>
      </c>
      <c r="AO33" s="639">
        <f t="shared" si="22"/>
        <v>7</v>
      </c>
      <c r="AP33" s="662">
        <v>0</v>
      </c>
      <c r="AQ33" s="662">
        <v>0</v>
      </c>
      <c r="AR33" s="662">
        <v>0</v>
      </c>
      <c r="AS33" s="662">
        <v>0</v>
      </c>
      <c r="AT33" s="662">
        <v>0</v>
      </c>
      <c r="AU33" s="662">
        <v>0</v>
      </c>
      <c r="AV33" s="662">
        <v>8</v>
      </c>
      <c r="AW33" s="662">
        <v>0</v>
      </c>
      <c r="AX33" s="662">
        <v>0</v>
      </c>
      <c r="AY33" s="662">
        <v>2</v>
      </c>
      <c r="AZ33" s="662">
        <v>2</v>
      </c>
      <c r="BA33" s="662">
        <v>2</v>
      </c>
      <c r="BB33" s="662">
        <v>2</v>
      </c>
      <c r="BC33" s="662">
        <v>4</v>
      </c>
      <c r="BD33" s="662">
        <v>4</v>
      </c>
      <c r="BE33" s="662">
        <v>0</v>
      </c>
      <c r="BF33" s="662">
        <f t="shared" si="23"/>
        <v>9</v>
      </c>
      <c r="BG33" s="1000">
        <f t="shared" si="24"/>
        <v>0</v>
      </c>
      <c r="BH33" s="1000">
        <f t="shared" si="25"/>
        <v>0</v>
      </c>
      <c r="BI33" s="1000">
        <f t="shared" si="26"/>
        <v>0</v>
      </c>
      <c r="BJ33" s="1000">
        <f t="shared" si="27"/>
        <v>0</v>
      </c>
      <c r="BK33" s="1000">
        <f t="shared" si="28"/>
        <v>0</v>
      </c>
      <c r="BL33" s="1000">
        <f t="shared" si="29"/>
        <v>0</v>
      </c>
      <c r="BM33" s="1000">
        <f t="shared" si="30"/>
        <v>8</v>
      </c>
      <c r="BN33" s="1000">
        <f t="shared" si="31"/>
        <v>0</v>
      </c>
      <c r="BO33" s="1000">
        <f t="shared" si="32"/>
        <v>0</v>
      </c>
      <c r="BP33" s="1000">
        <f t="shared" si="33"/>
        <v>2</v>
      </c>
      <c r="BQ33" s="1000">
        <f t="shared" si="34"/>
        <v>2</v>
      </c>
      <c r="BR33" s="1000">
        <f t="shared" si="35"/>
        <v>2</v>
      </c>
      <c r="BS33" s="1000">
        <f t="shared" si="36"/>
        <v>2</v>
      </c>
      <c r="BT33" s="1000">
        <f t="shared" si="37"/>
        <v>4</v>
      </c>
      <c r="BU33" s="1000">
        <f t="shared" si="38"/>
        <v>4</v>
      </c>
      <c r="BV33" s="1000">
        <f t="shared" si="39"/>
        <v>0</v>
      </c>
      <c r="BW33" s="1000"/>
      <c r="BX33" s="642">
        <f t="shared" si="40"/>
        <v>0</v>
      </c>
      <c r="BY33" s="642">
        <f t="shared" si="41"/>
        <v>0</v>
      </c>
      <c r="BZ33" s="642">
        <f t="shared" si="42"/>
        <v>0</v>
      </c>
      <c r="CA33" s="642">
        <f t="shared" si="43"/>
        <v>0</v>
      </c>
      <c r="CB33" s="642">
        <f t="shared" si="44"/>
        <v>0</v>
      </c>
      <c r="CC33" s="642">
        <f t="shared" si="45"/>
        <v>0</v>
      </c>
      <c r="CD33" s="642">
        <f t="shared" si="46"/>
        <v>40</v>
      </c>
      <c r="CE33" s="642">
        <f t="shared" si="47"/>
        <v>0</v>
      </c>
      <c r="CF33" s="642">
        <f t="shared" si="48"/>
        <v>0</v>
      </c>
      <c r="CG33" s="642">
        <f t="shared" si="49"/>
        <v>10</v>
      </c>
      <c r="CH33" s="642">
        <f t="shared" si="50"/>
        <v>10</v>
      </c>
      <c r="CI33" s="642">
        <f t="shared" si="51"/>
        <v>10</v>
      </c>
      <c r="CJ33" s="642">
        <f t="shared" si="52"/>
        <v>10</v>
      </c>
      <c r="CK33" s="642">
        <f t="shared" si="53"/>
        <v>20</v>
      </c>
      <c r="CL33" s="642">
        <f t="shared" si="54"/>
        <v>20</v>
      </c>
      <c r="CM33" s="642">
        <f t="shared" si="55"/>
        <v>0</v>
      </c>
      <c r="CN33" s="381">
        <f t="shared" si="56"/>
        <v>120</v>
      </c>
      <c r="CO33" s="381">
        <f t="shared" si="57"/>
        <v>0</v>
      </c>
      <c r="CP33" s="381">
        <f t="shared" si="58"/>
        <v>0</v>
      </c>
      <c r="CQ33" s="381">
        <f t="shared" si="59"/>
        <v>0</v>
      </c>
      <c r="CR33" s="381">
        <f t="shared" si="60"/>
        <v>0</v>
      </c>
      <c r="CS33" s="381">
        <f t="shared" si="61"/>
        <v>0</v>
      </c>
      <c r="CT33" s="381">
        <f t="shared" si="62"/>
        <v>0</v>
      </c>
      <c r="CU33" s="381">
        <f t="shared" si="63"/>
        <v>0.19047619047619047</v>
      </c>
      <c r="CV33" s="381">
        <f t="shared" si="64"/>
        <v>0</v>
      </c>
      <c r="CW33" s="381">
        <f t="shared" si="65"/>
        <v>0</v>
      </c>
      <c r="CX33" s="381">
        <f t="shared" si="66"/>
        <v>3.6363636363636362E-2</v>
      </c>
      <c r="CY33" s="381">
        <f t="shared" si="67"/>
        <v>2.8985507246376812E-2</v>
      </c>
      <c r="CZ33" s="381">
        <f t="shared" si="68"/>
        <v>3.8461538461538464E-2</v>
      </c>
      <c r="DA33" s="381">
        <f t="shared" si="69"/>
        <v>0.10526315789473684</v>
      </c>
      <c r="DB33" s="381">
        <f t="shared" si="70"/>
        <v>0.14814814814814814</v>
      </c>
      <c r="DC33" s="381">
        <f t="shared" si="71"/>
        <v>0.14814814814814814</v>
      </c>
      <c r="DD33" s="381">
        <f t="shared" si="72"/>
        <v>0</v>
      </c>
      <c r="DE33" s="381">
        <f t="shared" si="73"/>
        <v>0.69584632673877522</v>
      </c>
      <c r="DF33" s="900">
        <f t="shared" si="74"/>
        <v>24</v>
      </c>
      <c r="DG33" s="486"/>
      <c r="DH33" s="486"/>
      <c r="DI33" s="486"/>
      <c r="DJ33" s="486"/>
      <c r="DK33" s="486"/>
      <c r="DL33" s="486"/>
      <c r="DM33" s="486"/>
      <c r="DN33" s="486"/>
      <c r="DO33" s="486"/>
      <c r="DP33" s="486"/>
      <c r="DQ33" s="486"/>
      <c r="DR33" s="486"/>
      <c r="DS33" s="486"/>
      <c r="DT33" s="486"/>
      <c r="DU33" s="486"/>
      <c r="DV33" s="486"/>
    </row>
    <row r="34" spans="1:126" ht="18.75" hidden="1" customHeight="1">
      <c r="A34" s="217" t="str">
        <f>'2_Maturité'!A34</f>
        <v>8.1a</v>
      </c>
      <c r="B34" s="217">
        <f>'2_Maturité'!B34</f>
        <v>0</v>
      </c>
      <c r="C34" s="217" t="str">
        <f>'2_Maturité'!G34</f>
        <v>GACT</v>
      </c>
      <c r="D34" s="207">
        <f>'2_Maturité'!H34</f>
        <v>0</v>
      </c>
      <c r="E34" s="207">
        <f>'2_Maturité'!I34</f>
        <v>0</v>
      </c>
      <c r="F34" s="218" t="str">
        <f>LEFT(E34,1)</f>
        <v>0</v>
      </c>
      <c r="G34" s="664">
        <v>0.5</v>
      </c>
      <c r="H34" s="204">
        <f>Compute4!G34</f>
        <v>0</v>
      </c>
      <c r="I34" s="204">
        <f>Compute4!H34</f>
        <v>0</v>
      </c>
      <c r="J34" s="204">
        <f>Compute4!I34</f>
        <v>0</v>
      </c>
      <c r="K34" s="204">
        <f>Compute4!J34</f>
        <v>0</v>
      </c>
      <c r="L34" s="204">
        <f>Compute4!K34</f>
        <v>0</v>
      </c>
      <c r="M34" s="204">
        <f>Compute4!L34</f>
        <v>0</v>
      </c>
      <c r="N34" s="204">
        <f>Compute4!M34</f>
        <v>0</v>
      </c>
      <c r="O34" s="204">
        <f>Compute4!N34</f>
        <v>0</v>
      </c>
      <c r="P34" s="204">
        <f>Compute4!O34</f>
        <v>0</v>
      </c>
      <c r="Q34" s="204">
        <f>Compute4!P34</f>
        <v>0</v>
      </c>
      <c r="R34" s="204">
        <f>Compute4!Q34</f>
        <v>0</v>
      </c>
      <c r="S34" s="204">
        <f>Compute4!R34</f>
        <v>0</v>
      </c>
      <c r="T34" s="204">
        <f>Compute4!S34</f>
        <v>0</v>
      </c>
      <c r="U34" s="204">
        <f>Compute4!T34</f>
        <v>0</v>
      </c>
      <c r="V34" s="204">
        <f>Compute4!U34</f>
        <v>0</v>
      </c>
      <c r="W34" s="204">
        <f>Compute4!V34</f>
        <v>0</v>
      </c>
      <c r="X34" s="327">
        <f t="shared" si="5"/>
        <v>0</v>
      </c>
      <c r="Y34" s="548">
        <f t="shared" si="6"/>
        <v>0</v>
      </c>
      <c r="Z34" s="548">
        <f t="shared" si="7"/>
        <v>0</v>
      </c>
      <c r="AA34" s="548">
        <f t="shared" si="8"/>
        <v>0</v>
      </c>
      <c r="AB34" s="548">
        <f t="shared" si="9"/>
        <v>0</v>
      </c>
      <c r="AC34" s="548">
        <f t="shared" si="10"/>
        <v>0</v>
      </c>
      <c r="AD34" s="548">
        <f t="shared" si="11"/>
        <v>0</v>
      </c>
      <c r="AE34" s="548">
        <f t="shared" si="12"/>
        <v>0</v>
      </c>
      <c r="AF34" s="548">
        <f t="shared" si="13"/>
        <v>0</v>
      </c>
      <c r="AG34" s="548">
        <f t="shared" si="14"/>
        <v>0</v>
      </c>
      <c r="AH34" s="548">
        <f t="shared" si="15"/>
        <v>0</v>
      </c>
      <c r="AI34" s="548">
        <f t="shared" si="16"/>
        <v>0</v>
      </c>
      <c r="AJ34" s="548">
        <f t="shared" si="17"/>
        <v>0</v>
      </c>
      <c r="AK34" s="548">
        <f t="shared" si="18"/>
        <v>0</v>
      </c>
      <c r="AL34" s="548">
        <f t="shared" si="19"/>
        <v>0</v>
      </c>
      <c r="AM34" s="548">
        <f t="shared" si="20"/>
        <v>0</v>
      </c>
      <c r="AN34" s="548">
        <f t="shared" si="21"/>
        <v>0</v>
      </c>
      <c r="AO34" s="639">
        <f t="shared" si="22"/>
        <v>0</v>
      </c>
      <c r="AP34" s="662">
        <v>0</v>
      </c>
      <c r="AQ34" s="662">
        <v>0</v>
      </c>
      <c r="AR34" s="662">
        <v>0</v>
      </c>
      <c r="AS34" s="662">
        <v>0</v>
      </c>
      <c r="AT34" s="662">
        <v>0</v>
      </c>
      <c r="AU34" s="662">
        <v>0</v>
      </c>
      <c r="AV34" s="662">
        <v>0</v>
      </c>
      <c r="AW34" s="662">
        <v>0</v>
      </c>
      <c r="AX34" s="662">
        <v>0</v>
      </c>
      <c r="AY34" s="662">
        <v>0</v>
      </c>
      <c r="AZ34" s="662">
        <v>0</v>
      </c>
      <c r="BA34" s="662">
        <v>0</v>
      </c>
      <c r="BB34" s="662">
        <v>0</v>
      </c>
      <c r="BC34" s="662">
        <v>0</v>
      </c>
      <c r="BD34" s="662">
        <v>0</v>
      </c>
      <c r="BE34" s="662">
        <v>0</v>
      </c>
      <c r="BF34" s="662">
        <f t="shared" si="23"/>
        <v>16</v>
      </c>
      <c r="BG34" s="1000">
        <f t="shared" si="24"/>
        <v>0</v>
      </c>
      <c r="BH34" s="1000">
        <f t="shared" si="25"/>
        <v>0</v>
      </c>
      <c r="BI34" s="1000">
        <f t="shared" si="26"/>
        <v>0</v>
      </c>
      <c r="BJ34" s="1000">
        <f t="shared" si="27"/>
        <v>0</v>
      </c>
      <c r="BK34" s="1000">
        <f t="shared" si="28"/>
        <v>0</v>
      </c>
      <c r="BL34" s="1000">
        <f t="shared" si="29"/>
        <v>0</v>
      </c>
      <c r="BM34" s="1000">
        <f t="shared" si="30"/>
        <v>0</v>
      </c>
      <c r="BN34" s="1000">
        <f t="shared" si="31"/>
        <v>0</v>
      </c>
      <c r="BO34" s="1000">
        <f t="shared" si="32"/>
        <v>0</v>
      </c>
      <c r="BP34" s="1000">
        <f t="shared" si="33"/>
        <v>0</v>
      </c>
      <c r="BQ34" s="1000">
        <f t="shared" si="34"/>
        <v>0</v>
      </c>
      <c r="BR34" s="1000">
        <f t="shared" si="35"/>
        <v>0</v>
      </c>
      <c r="BS34" s="1000">
        <f t="shared" si="36"/>
        <v>0</v>
      </c>
      <c r="BT34" s="1000">
        <f t="shared" si="37"/>
        <v>0</v>
      </c>
      <c r="BU34" s="1000">
        <f t="shared" si="38"/>
        <v>0</v>
      </c>
      <c r="BV34" s="1000">
        <f t="shared" si="39"/>
        <v>0</v>
      </c>
      <c r="BW34" s="1000"/>
      <c r="BX34" s="642">
        <f t="shared" si="40"/>
        <v>0</v>
      </c>
      <c r="BY34" s="642">
        <f t="shared" si="41"/>
        <v>0</v>
      </c>
      <c r="BZ34" s="642">
        <f t="shared" si="42"/>
        <v>0</v>
      </c>
      <c r="CA34" s="642">
        <f t="shared" si="43"/>
        <v>0</v>
      </c>
      <c r="CB34" s="642">
        <f t="shared" si="44"/>
        <v>0</v>
      </c>
      <c r="CC34" s="642">
        <f t="shared" si="45"/>
        <v>0</v>
      </c>
      <c r="CD34" s="642">
        <f t="shared" si="46"/>
        <v>0</v>
      </c>
      <c r="CE34" s="642">
        <f t="shared" si="47"/>
        <v>0</v>
      </c>
      <c r="CF34" s="642">
        <f t="shared" si="48"/>
        <v>0</v>
      </c>
      <c r="CG34" s="642">
        <f t="shared" si="49"/>
        <v>0</v>
      </c>
      <c r="CH34" s="642">
        <f t="shared" si="50"/>
        <v>0</v>
      </c>
      <c r="CI34" s="642">
        <f t="shared" si="51"/>
        <v>0</v>
      </c>
      <c r="CJ34" s="642">
        <f t="shared" si="52"/>
        <v>0</v>
      </c>
      <c r="CK34" s="642">
        <f t="shared" si="53"/>
        <v>0</v>
      </c>
      <c r="CL34" s="642">
        <f t="shared" si="54"/>
        <v>0</v>
      </c>
      <c r="CM34" s="642">
        <f t="shared" si="55"/>
        <v>0</v>
      </c>
      <c r="CN34" s="381">
        <f t="shared" si="56"/>
        <v>0</v>
      </c>
      <c r="CO34" s="381">
        <f t="shared" si="57"/>
        <v>0</v>
      </c>
      <c r="CP34" s="381">
        <f t="shared" si="58"/>
        <v>0</v>
      </c>
      <c r="CQ34" s="381">
        <f t="shared" si="59"/>
        <v>0</v>
      </c>
      <c r="CR34" s="381">
        <f t="shared" si="60"/>
        <v>0</v>
      </c>
      <c r="CS34" s="381">
        <f t="shared" si="61"/>
        <v>0</v>
      </c>
      <c r="CT34" s="381">
        <f t="shared" si="62"/>
        <v>0</v>
      </c>
      <c r="CU34" s="381">
        <f t="shared" si="63"/>
        <v>0</v>
      </c>
      <c r="CV34" s="381">
        <f t="shared" si="64"/>
        <v>0</v>
      </c>
      <c r="CW34" s="381">
        <f t="shared" si="65"/>
        <v>0</v>
      </c>
      <c r="CX34" s="381">
        <f t="shared" si="66"/>
        <v>0</v>
      </c>
      <c r="CY34" s="381">
        <f t="shared" si="67"/>
        <v>0</v>
      </c>
      <c r="CZ34" s="381">
        <f t="shared" si="68"/>
        <v>0</v>
      </c>
      <c r="DA34" s="381">
        <f t="shared" si="69"/>
        <v>0</v>
      </c>
      <c r="DB34" s="381">
        <f t="shared" si="70"/>
        <v>0</v>
      </c>
      <c r="DC34" s="381">
        <f t="shared" si="71"/>
        <v>0</v>
      </c>
      <c r="DD34" s="381">
        <f t="shared" si="72"/>
        <v>0</v>
      </c>
      <c r="DE34" s="381">
        <f t="shared" si="73"/>
        <v>0</v>
      </c>
      <c r="DF34" s="900">
        <f t="shared" si="74"/>
        <v>0</v>
      </c>
      <c r="DG34" s="486"/>
      <c r="DH34" s="486"/>
      <c r="DI34" s="486"/>
      <c r="DJ34" s="486"/>
      <c r="DK34" s="486"/>
      <c r="DL34" s="486"/>
      <c r="DM34" s="486"/>
      <c r="DN34" s="486"/>
      <c r="DO34" s="486"/>
      <c r="DP34" s="486"/>
      <c r="DQ34" s="486"/>
      <c r="DR34" s="486"/>
      <c r="DS34" s="486"/>
      <c r="DT34" s="486"/>
      <c r="DU34" s="486"/>
      <c r="DV34" s="486"/>
    </row>
    <row r="35" spans="1:126" ht="18.75" hidden="1">
      <c r="A35" s="217" t="str">
        <f>'2_Maturité'!A35</f>
        <v>8.1.b</v>
      </c>
      <c r="B35" s="217">
        <f>'2_Maturité'!B35</f>
        <v>0</v>
      </c>
      <c r="C35" s="217" t="str">
        <f>'2_Maturité'!G35</f>
        <v>GACT</v>
      </c>
      <c r="D35" s="207">
        <f>'2_Maturité'!H35</f>
        <v>0</v>
      </c>
      <c r="E35" s="207">
        <f>'2_Maturité'!I35</f>
        <v>0</v>
      </c>
      <c r="F35" s="218" t="str">
        <f>LEFT(E35,1)</f>
        <v>0</v>
      </c>
      <c r="G35" s="664">
        <v>1</v>
      </c>
      <c r="H35" s="204">
        <f>Compute4!G35</f>
        <v>0</v>
      </c>
      <c r="I35" s="204">
        <f>Compute4!H35</f>
        <v>0</v>
      </c>
      <c r="J35" s="204">
        <f>Compute4!I35</f>
        <v>0</v>
      </c>
      <c r="K35" s="204">
        <f>Compute4!J35</f>
        <v>0</v>
      </c>
      <c r="L35" s="204">
        <f>Compute4!K35</f>
        <v>0</v>
      </c>
      <c r="M35" s="204">
        <f>Compute4!L35</f>
        <v>0</v>
      </c>
      <c r="N35" s="204">
        <f>Compute4!M35</f>
        <v>0</v>
      </c>
      <c r="O35" s="204">
        <f>Compute4!N35</f>
        <v>0</v>
      </c>
      <c r="P35" s="204">
        <f>Compute4!O35</f>
        <v>0</v>
      </c>
      <c r="Q35" s="204">
        <f>Compute4!P35</f>
        <v>0</v>
      </c>
      <c r="R35" s="204">
        <f>Compute4!Q35</f>
        <v>0</v>
      </c>
      <c r="S35" s="204">
        <f>Compute4!R35</f>
        <v>0</v>
      </c>
      <c r="T35" s="204">
        <f>Compute4!S35</f>
        <v>0</v>
      </c>
      <c r="U35" s="204">
        <f>Compute4!T35</f>
        <v>1</v>
      </c>
      <c r="V35" s="204">
        <f>Compute4!U35</f>
        <v>0</v>
      </c>
      <c r="W35" s="204">
        <f>Compute4!V35</f>
        <v>0</v>
      </c>
      <c r="X35" s="327">
        <f t="shared" si="5"/>
        <v>0</v>
      </c>
      <c r="Y35" s="548">
        <f t="shared" si="6"/>
        <v>0</v>
      </c>
      <c r="Z35" s="548">
        <f t="shared" si="7"/>
        <v>0</v>
      </c>
      <c r="AA35" s="548">
        <f t="shared" si="8"/>
        <v>0</v>
      </c>
      <c r="AB35" s="548">
        <f t="shared" si="9"/>
        <v>0</v>
      </c>
      <c r="AC35" s="548">
        <f t="shared" si="10"/>
        <v>0</v>
      </c>
      <c r="AD35" s="548">
        <f t="shared" si="11"/>
        <v>0</v>
      </c>
      <c r="AE35" s="548">
        <f t="shared" si="12"/>
        <v>0</v>
      </c>
      <c r="AF35" s="548">
        <f t="shared" si="13"/>
        <v>0</v>
      </c>
      <c r="AG35" s="548">
        <f t="shared" si="14"/>
        <v>0</v>
      </c>
      <c r="AH35" s="548">
        <f t="shared" si="15"/>
        <v>0</v>
      </c>
      <c r="AI35" s="548">
        <f t="shared" si="16"/>
        <v>0</v>
      </c>
      <c r="AJ35" s="548">
        <f t="shared" si="17"/>
        <v>0</v>
      </c>
      <c r="AK35" s="548">
        <f t="shared" si="18"/>
        <v>0</v>
      </c>
      <c r="AL35" s="548">
        <f t="shared" si="19"/>
        <v>0</v>
      </c>
      <c r="AM35" s="548">
        <f t="shared" si="20"/>
        <v>0</v>
      </c>
      <c r="AN35" s="548">
        <f t="shared" si="21"/>
        <v>0</v>
      </c>
      <c r="AO35" s="639">
        <f t="shared" si="22"/>
        <v>0</v>
      </c>
      <c r="AP35" s="662">
        <v>0</v>
      </c>
      <c r="AQ35" s="662">
        <v>0</v>
      </c>
      <c r="AR35" s="662">
        <v>0</v>
      </c>
      <c r="AS35" s="662">
        <v>0</v>
      </c>
      <c r="AT35" s="662">
        <v>0</v>
      </c>
      <c r="AU35" s="662">
        <v>0</v>
      </c>
      <c r="AV35" s="662">
        <v>0</v>
      </c>
      <c r="AW35" s="662">
        <v>0</v>
      </c>
      <c r="AX35" s="662">
        <v>0</v>
      </c>
      <c r="AY35" s="662">
        <v>0</v>
      </c>
      <c r="AZ35" s="662">
        <v>0</v>
      </c>
      <c r="BA35" s="662">
        <v>0</v>
      </c>
      <c r="BB35" s="662">
        <v>0</v>
      </c>
      <c r="BC35" s="662">
        <v>0</v>
      </c>
      <c r="BD35" s="662">
        <v>0</v>
      </c>
      <c r="BE35" s="662">
        <v>0</v>
      </c>
      <c r="BF35" s="662">
        <f t="shared" si="23"/>
        <v>16</v>
      </c>
      <c r="BG35" s="1000">
        <f t="shared" si="24"/>
        <v>0</v>
      </c>
      <c r="BH35" s="1000">
        <f t="shared" si="25"/>
        <v>0</v>
      </c>
      <c r="BI35" s="1000">
        <f t="shared" si="26"/>
        <v>0</v>
      </c>
      <c r="BJ35" s="1000">
        <f t="shared" si="27"/>
        <v>0</v>
      </c>
      <c r="BK35" s="1000">
        <f t="shared" si="28"/>
        <v>0</v>
      </c>
      <c r="BL35" s="1000">
        <f t="shared" si="29"/>
        <v>0</v>
      </c>
      <c r="BM35" s="1000">
        <f t="shared" si="30"/>
        <v>0</v>
      </c>
      <c r="BN35" s="1000">
        <f t="shared" si="31"/>
        <v>0</v>
      </c>
      <c r="BO35" s="1000">
        <f t="shared" si="32"/>
        <v>0</v>
      </c>
      <c r="BP35" s="1000">
        <f t="shared" si="33"/>
        <v>0</v>
      </c>
      <c r="BQ35" s="1000">
        <f t="shared" si="34"/>
        <v>0</v>
      </c>
      <c r="BR35" s="1000">
        <f t="shared" si="35"/>
        <v>0</v>
      </c>
      <c r="BS35" s="1000">
        <f t="shared" si="36"/>
        <v>0</v>
      </c>
      <c r="BT35" s="1000">
        <f t="shared" si="37"/>
        <v>0</v>
      </c>
      <c r="BU35" s="1000">
        <f t="shared" si="38"/>
        <v>0</v>
      </c>
      <c r="BV35" s="1000">
        <f t="shared" si="39"/>
        <v>0</v>
      </c>
      <c r="BW35" s="1000"/>
      <c r="BX35" s="642">
        <f t="shared" si="40"/>
        <v>0</v>
      </c>
      <c r="BY35" s="642">
        <f t="shared" si="41"/>
        <v>0</v>
      </c>
      <c r="BZ35" s="642">
        <f t="shared" si="42"/>
        <v>0</v>
      </c>
      <c r="CA35" s="642">
        <f t="shared" si="43"/>
        <v>0</v>
      </c>
      <c r="CB35" s="642">
        <f t="shared" si="44"/>
        <v>0</v>
      </c>
      <c r="CC35" s="642">
        <f t="shared" si="45"/>
        <v>0</v>
      </c>
      <c r="CD35" s="642">
        <f t="shared" si="46"/>
        <v>0</v>
      </c>
      <c r="CE35" s="642">
        <f t="shared" si="47"/>
        <v>0</v>
      </c>
      <c r="CF35" s="642">
        <f t="shared" si="48"/>
        <v>0</v>
      </c>
      <c r="CG35" s="642">
        <f t="shared" si="49"/>
        <v>0</v>
      </c>
      <c r="CH35" s="642">
        <f t="shared" si="50"/>
        <v>0</v>
      </c>
      <c r="CI35" s="642">
        <f t="shared" si="51"/>
        <v>0</v>
      </c>
      <c r="CJ35" s="642">
        <f t="shared" si="52"/>
        <v>0</v>
      </c>
      <c r="CK35" s="642">
        <f t="shared" si="53"/>
        <v>0</v>
      </c>
      <c r="CL35" s="642">
        <f t="shared" si="54"/>
        <v>0</v>
      </c>
      <c r="CM35" s="642">
        <f t="shared" si="55"/>
        <v>0</v>
      </c>
      <c r="CN35" s="381">
        <f t="shared" si="56"/>
        <v>0</v>
      </c>
      <c r="CO35" s="381">
        <f t="shared" si="57"/>
        <v>0</v>
      </c>
      <c r="CP35" s="381">
        <f t="shared" si="58"/>
        <v>0</v>
      </c>
      <c r="CQ35" s="381">
        <f t="shared" si="59"/>
        <v>0</v>
      </c>
      <c r="CR35" s="381">
        <f t="shared" si="60"/>
        <v>0</v>
      </c>
      <c r="CS35" s="381">
        <f t="shared" si="61"/>
        <v>0</v>
      </c>
      <c r="CT35" s="381">
        <f t="shared" si="62"/>
        <v>0</v>
      </c>
      <c r="CU35" s="381">
        <f t="shared" si="63"/>
        <v>0</v>
      </c>
      <c r="CV35" s="381">
        <f t="shared" si="64"/>
        <v>0</v>
      </c>
      <c r="CW35" s="381">
        <f t="shared" si="65"/>
        <v>0</v>
      </c>
      <c r="CX35" s="381">
        <f t="shared" si="66"/>
        <v>0</v>
      </c>
      <c r="CY35" s="381">
        <f t="shared" si="67"/>
        <v>0</v>
      </c>
      <c r="CZ35" s="381">
        <f t="shared" si="68"/>
        <v>0</v>
      </c>
      <c r="DA35" s="381">
        <f t="shared" si="69"/>
        <v>0</v>
      </c>
      <c r="DB35" s="381">
        <f t="shared" si="70"/>
        <v>0</v>
      </c>
      <c r="DC35" s="381">
        <f t="shared" si="71"/>
        <v>0</v>
      </c>
      <c r="DD35" s="381">
        <f t="shared" si="72"/>
        <v>0</v>
      </c>
      <c r="DE35" s="381">
        <f t="shared" si="73"/>
        <v>0</v>
      </c>
      <c r="DF35" s="900">
        <f t="shared" si="74"/>
        <v>0</v>
      </c>
      <c r="DG35" s="486"/>
      <c r="DH35" s="486"/>
      <c r="DI35" s="486"/>
      <c r="DJ35" s="486"/>
      <c r="DK35" s="486"/>
      <c r="DL35" s="486"/>
      <c r="DM35" s="486"/>
      <c r="DN35" s="486"/>
      <c r="DO35" s="486"/>
      <c r="DP35" s="486"/>
      <c r="DQ35" s="486"/>
      <c r="DR35" s="486"/>
      <c r="DS35" s="486"/>
      <c r="DT35" s="486"/>
      <c r="DU35" s="486"/>
      <c r="DV35" s="486"/>
    </row>
    <row r="36" spans="1:126" ht="18.75" hidden="1" customHeight="1">
      <c r="A36" s="217" t="str">
        <f>'2_Maturité'!A36</f>
        <v>8.2</v>
      </c>
      <c r="B36" s="217" t="str">
        <f>'2_Maturité'!B36</f>
        <v xml:space="preserve">Classification de l'information </v>
      </c>
      <c r="C36" s="217" t="str">
        <f>'2_Maturité'!G36</f>
        <v>GACT</v>
      </c>
      <c r="D36" s="207">
        <f>'2_Maturité'!H36</f>
        <v>0</v>
      </c>
      <c r="E36" s="207" t="str">
        <f>'2_Maturité'!I36</f>
        <v>1: Initial</v>
      </c>
      <c r="F36" s="218">
        <f>INDEX(References!$C$51:$D$56, LEFT($E36,1)+1,2)</f>
        <v>5</v>
      </c>
      <c r="G36" s="664">
        <v>0</v>
      </c>
      <c r="H36" s="204">
        <f>Compute4!G36</f>
        <v>1</v>
      </c>
      <c r="I36" s="204">
        <f>Compute4!H36</f>
        <v>1</v>
      </c>
      <c r="J36" s="204">
        <f>Compute4!I36</f>
        <v>0</v>
      </c>
      <c r="K36" s="204">
        <f>Compute4!J36</f>
        <v>0</v>
      </c>
      <c r="L36" s="204">
        <f>Compute4!K36</f>
        <v>0</v>
      </c>
      <c r="M36" s="204">
        <f>Compute4!L36</f>
        <v>0</v>
      </c>
      <c r="N36" s="204">
        <f>Compute4!M36</f>
        <v>1</v>
      </c>
      <c r="O36" s="204">
        <f>Compute4!N36</f>
        <v>0</v>
      </c>
      <c r="P36" s="204">
        <f>Compute4!O36</f>
        <v>0</v>
      </c>
      <c r="Q36" s="204">
        <f>Compute4!P36</f>
        <v>0</v>
      </c>
      <c r="R36" s="204">
        <f>Compute4!Q36</f>
        <v>0</v>
      </c>
      <c r="S36" s="204">
        <f>Compute4!R36</f>
        <v>0</v>
      </c>
      <c r="T36" s="204">
        <f>Compute4!S36</f>
        <v>0</v>
      </c>
      <c r="U36" s="204">
        <f>Compute4!T36</f>
        <v>0</v>
      </c>
      <c r="V36" s="204">
        <f>Compute4!U36</f>
        <v>0</v>
      </c>
      <c r="W36" s="204">
        <f>Compute4!V36</f>
        <v>0</v>
      </c>
      <c r="X36" s="327">
        <f t="shared" si="5"/>
        <v>0</v>
      </c>
      <c r="Y36" s="548">
        <f t="shared" si="6"/>
        <v>0</v>
      </c>
      <c r="Z36" s="548">
        <f t="shared" si="7"/>
        <v>0</v>
      </c>
      <c r="AA36" s="548">
        <f t="shared" si="8"/>
        <v>0</v>
      </c>
      <c r="AB36" s="548">
        <f t="shared" si="9"/>
        <v>0</v>
      </c>
      <c r="AC36" s="548">
        <f t="shared" si="10"/>
        <v>0</v>
      </c>
      <c r="AD36" s="548">
        <f t="shared" si="11"/>
        <v>0</v>
      </c>
      <c r="AE36" s="548">
        <f t="shared" si="12"/>
        <v>0</v>
      </c>
      <c r="AF36" s="548">
        <f t="shared" si="13"/>
        <v>0</v>
      </c>
      <c r="AG36" s="548">
        <f t="shared" si="14"/>
        <v>0</v>
      </c>
      <c r="AH36" s="548">
        <f t="shared" si="15"/>
        <v>0</v>
      </c>
      <c r="AI36" s="548">
        <f t="shared" si="16"/>
        <v>0</v>
      </c>
      <c r="AJ36" s="548">
        <f t="shared" si="17"/>
        <v>0</v>
      </c>
      <c r="AK36" s="548">
        <f t="shared" si="18"/>
        <v>0</v>
      </c>
      <c r="AL36" s="548">
        <f t="shared" si="19"/>
        <v>0</v>
      </c>
      <c r="AM36" s="548">
        <f t="shared" si="20"/>
        <v>0</v>
      </c>
      <c r="AN36" s="548">
        <f t="shared" si="21"/>
        <v>0</v>
      </c>
      <c r="AO36" s="639">
        <f t="shared" si="22"/>
        <v>0</v>
      </c>
      <c r="AP36" s="662">
        <v>1</v>
      </c>
      <c r="AQ36" s="662">
        <v>4</v>
      </c>
      <c r="AR36" s="662">
        <v>0</v>
      </c>
      <c r="AS36" s="662">
        <v>0</v>
      </c>
      <c r="AT36" s="662">
        <v>0</v>
      </c>
      <c r="AU36" s="662">
        <v>0</v>
      </c>
      <c r="AV36" s="662">
        <v>4</v>
      </c>
      <c r="AW36" s="662">
        <v>0</v>
      </c>
      <c r="AX36" s="662">
        <v>0</v>
      </c>
      <c r="AY36" s="662">
        <v>0</v>
      </c>
      <c r="AZ36" s="662">
        <v>0</v>
      </c>
      <c r="BA36" s="662">
        <v>0</v>
      </c>
      <c r="BB36" s="662">
        <v>0</v>
      </c>
      <c r="BC36" s="662">
        <v>0</v>
      </c>
      <c r="BD36" s="662">
        <v>0</v>
      </c>
      <c r="BE36" s="662">
        <v>0</v>
      </c>
      <c r="BF36" s="662">
        <f t="shared" si="23"/>
        <v>13</v>
      </c>
      <c r="BG36" s="1000">
        <f t="shared" si="24"/>
        <v>0</v>
      </c>
      <c r="BH36" s="1000">
        <f t="shared" si="25"/>
        <v>0</v>
      </c>
      <c r="BI36" s="1000">
        <f t="shared" si="26"/>
        <v>0</v>
      </c>
      <c r="BJ36" s="1000">
        <f t="shared" si="27"/>
        <v>0</v>
      </c>
      <c r="BK36" s="1000">
        <f t="shared" si="28"/>
        <v>0</v>
      </c>
      <c r="BL36" s="1000">
        <f t="shared" si="29"/>
        <v>0</v>
      </c>
      <c r="BM36" s="1000">
        <f t="shared" si="30"/>
        <v>0</v>
      </c>
      <c r="BN36" s="1000">
        <f t="shared" si="31"/>
        <v>0</v>
      </c>
      <c r="BO36" s="1000">
        <f t="shared" si="32"/>
        <v>0</v>
      </c>
      <c r="BP36" s="1000">
        <f t="shared" si="33"/>
        <v>0</v>
      </c>
      <c r="BQ36" s="1000">
        <f t="shared" si="34"/>
        <v>0</v>
      </c>
      <c r="BR36" s="1000">
        <f t="shared" si="35"/>
        <v>0</v>
      </c>
      <c r="BS36" s="1000">
        <f t="shared" si="36"/>
        <v>0</v>
      </c>
      <c r="BT36" s="1000">
        <f t="shared" si="37"/>
        <v>0</v>
      </c>
      <c r="BU36" s="1000">
        <f t="shared" si="38"/>
        <v>0</v>
      </c>
      <c r="BV36" s="1000">
        <f t="shared" si="39"/>
        <v>0</v>
      </c>
      <c r="BW36" s="1000"/>
      <c r="BX36" s="642">
        <f t="shared" si="40"/>
        <v>0</v>
      </c>
      <c r="BY36" s="642">
        <f t="shared" si="41"/>
        <v>0</v>
      </c>
      <c r="BZ36" s="642">
        <f t="shared" si="42"/>
        <v>0</v>
      </c>
      <c r="CA36" s="642">
        <f t="shared" si="43"/>
        <v>0</v>
      </c>
      <c r="CB36" s="642">
        <f t="shared" si="44"/>
        <v>0</v>
      </c>
      <c r="CC36" s="642">
        <f t="shared" si="45"/>
        <v>0</v>
      </c>
      <c r="CD36" s="642">
        <f t="shared" si="46"/>
        <v>0</v>
      </c>
      <c r="CE36" s="642">
        <f t="shared" si="47"/>
        <v>0</v>
      </c>
      <c r="CF36" s="642">
        <f t="shared" si="48"/>
        <v>0</v>
      </c>
      <c r="CG36" s="642">
        <f t="shared" si="49"/>
        <v>0</v>
      </c>
      <c r="CH36" s="642">
        <f t="shared" si="50"/>
        <v>0</v>
      </c>
      <c r="CI36" s="642">
        <f t="shared" si="51"/>
        <v>0</v>
      </c>
      <c r="CJ36" s="642">
        <f t="shared" si="52"/>
        <v>0</v>
      </c>
      <c r="CK36" s="642">
        <f t="shared" si="53"/>
        <v>0</v>
      </c>
      <c r="CL36" s="642">
        <f t="shared" si="54"/>
        <v>0</v>
      </c>
      <c r="CM36" s="642">
        <f t="shared" si="55"/>
        <v>0</v>
      </c>
      <c r="CN36" s="381">
        <f t="shared" si="56"/>
        <v>0</v>
      </c>
      <c r="CO36" s="381">
        <f t="shared" si="57"/>
        <v>0</v>
      </c>
      <c r="CP36" s="381">
        <f t="shared" si="58"/>
        <v>0</v>
      </c>
      <c r="CQ36" s="381">
        <f t="shared" si="59"/>
        <v>0</v>
      </c>
      <c r="CR36" s="381">
        <f t="shared" si="60"/>
        <v>0</v>
      </c>
      <c r="CS36" s="381">
        <f t="shared" si="61"/>
        <v>0</v>
      </c>
      <c r="CT36" s="381">
        <f t="shared" si="62"/>
        <v>0</v>
      </c>
      <c r="CU36" s="381">
        <f t="shared" si="63"/>
        <v>0</v>
      </c>
      <c r="CV36" s="381">
        <f t="shared" si="64"/>
        <v>0</v>
      </c>
      <c r="CW36" s="381">
        <f t="shared" si="65"/>
        <v>0</v>
      </c>
      <c r="CX36" s="381">
        <f t="shared" si="66"/>
        <v>0</v>
      </c>
      <c r="CY36" s="381">
        <f t="shared" si="67"/>
        <v>0</v>
      </c>
      <c r="CZ36" s="381">
        <f t="shared" si="68"/>
        <v>0</v>
      </c>
      <c r="DA36" s="381">
        <f t="shared" si="69"/>
        <v>0</v>
      </c>
      <c r="DB36" s="381">
        <f t="shared" si="70"/>
        <v>0</v>
      </c>
      <c r="DC36" s="381">
        <f t="shared" si="71"/>
        <v>0</v>
      </c>
      <c r="DD36" s="381">
        <f t="shared" si="72"/>
        <v>0</v>
      </c>
      <c r="DE36" s="381">
        <f t="shared" si="73"/>
        <v>0</v>
      </c>
      <c r="DF36" s="900">
        <f t="shared" si="74"/>
        <v>9</v>
      </c>
      <c r="DG36" s="486"/>
      <c r="DH36" s="486"/>
      <c r="DI36" s="486"/>
      <c r="DJ36" s="486"/>
      <c r="DK36" s="486"/>
      <c r="DL36" s="486"/>
      <c r="DM36" s="486"/>
      <c r="DN36" s="486"/>
      <c r="DO36" s="486"/>
      <c r="DP36" s="486"/>
      <c r="DQ36" s="486"/>
      <c r="DR36" s="486"/>
      <c r="DS36" s="486"/>
      <c r="DT36" s="486"/>
      <c r="DU36" s="486"/>
      <c r="DV36" s="486"/>
    </row>
    <row r="37" spans="1:126" ht="18.75" hidden="1" customHeight="1">
      <c r="A37" s="217" t="str">
        <f>'2_Maturité'!A37</f>
        <v>8.2.a</v>
      </c>
      <c r="B37" s="217">
        <f>'2_Maturité'!B37</f>
        <v>0</v>
      </c>
      <c r="C37" s="217" t="str">
        <f>'2_Maturité'!G37</f>
        <v>GACT</v>
      </c>
      <c r="D37" s="207">
        <f>'2_Maturité'!H37</f>
        <v>0</v>
      </c>
      <c r="E37" s="207">
        <f>'2_Maturité'!I37</f>
        <v>0</v>
      </c>
      <c r="F37" s="218" t="str">
        <f>LEFT(E37,1)</f>
        <v>0</v>
      </c>
      <c r="G37" s="664">
        <v>2</v>
      </c>
      <c r="H37" s="204">
        <f>Compute4!G37</f>
        <v>0</v>
      </c>
      <c r="I37" s="204">
        <f>Compute4!H37</f>
        <v>0</v>
      </c>
      <c r="J37" s="204">
        <f>Compute4!I37</f>
        <v>0</v>
      </c>
      <c r="K37" s="204">
        <f>Compute4!J37</f>
        <v>0</v>
      </c>
      <c r="L37" s="204">
        <f>Compute4!K37</f>
        <v>0</v>
      </c>
      <c r="M37" s="204">
        <f>Compute4!L37</f>
        <v>0</v>
      </c>
      <c r="N37" s="204">
        <f>Compute4!M37</f>
        <v>0</v>
      </c>
      <c r="O37" s="204">
        <f>Compute4!N37</f>
        <v>0</v>
      </c>
      <c r="P37" s="204">
        <f>Compute4!O37</f>
        <v>0</v>
      </c>
      <c r="Q37" s="204">
        <f>Compute4!P37</f>
        <v>0</v>
      </c>
      <c r="R37" s="204">
        <f>Compute4!Q37</f>
        <v>0</v>
      </c>
      <c r="S37" s="204">
        <f>Compute4!R37</f>
        <v>0</v>
      </c>
      <c r="T37" s="204">
        <f>Compute4!S37</f>
        <v>0</v>
      </c>
      <c r="U37" s="204">
        <f>Compute4!T37</f>
        <v>0</v>
      </c>
      <c r="V37" s="204">
        <f>Compute4!U37</f>
        <v>0</v>
      </c>
      <c r="W37" s="204">
        <f>Compute4!V37</f>
        <v>0</v>
      </c>
      <c r="X37" s="327">
        <f t="shared" si="5"/>
        <v>0</v>
      </c>
      <c r="Y37" s="548">
        <f t="shared" si="6"/>
        <v>0</v>
      </c>
      <c r="Z37" s="548">
        <f t="shared" si="7"/>
        <v>0</v>
      </c>
      <c r="AA37" s="548">
        <f t="shared" si="8"/>
        <v>0</v>
      </c>
      <c r="AB37" s="548">
        <f t="shared" si="9"/>
        <v>0</v>
      </c>
      <c r="AC37" s="548">
        <f t="shared" si="10"/>
        <v>0</v>
      </c>
      <c r="AD37" s="548">
        <f t="shared" si="11"/>
        <v>0</v>
      </c>
      <c r="AE37" s="548">
        <f t="shared" si="12"/>
        <v>0</v>
      </c>
      <c r="AF37" s="548">
        <f t="shared" si="13"/>
        <v>0</v>
      </c>
      <c r="AG37" s="548">
        <f t="shared" si="14"/>
        <v>0</v>
      </c>
      <c r="AH37" s="548">
        <f t="shared" si="15"/>
        <v>0</v>
      </c>
      <c r="AI37" s="548">
        <f t="shared" si="16"/>
        <v>0</v>
      </c>
      <c r="AJ37" s="548">
        <f t="shared" si="17"/>
        <v>0</v>
      </c>
      <c r="AK37" s="548">
        <f t="shared" si="18"/>
        <v>0</v>
      </c>
      <c r="AL37" s="548">
        <f t="shared" si="19"/>
        <v>0</v>
      </c>
      <c r="AM37" s="548">
        <f t="shared" si="20"/>
        <v>0</v>
      </c>
      <c r="AN37" s="548">
        <f t="shared" si="21"/>
        <v>0</v>
      </c>
      <c r="AO37" s="639">
        <f t="shared" si="22"/>
        <v>0</v>
      </c>
      <c r="AP37" s="662">
        <v>0</v>
      </c>
      <c r="AQ37" s="662">
        <v>0</v>
      </c>
      <c r="AR37" s="662">
        <v>0</v>
      </c>
      <c r="AS37" s="662">
        <v>0</v>
      </c>
      <c r="AT37" s="662">
        <v>0</v>
      </c>
      <c r="AU37" s="662">
        <v>0</v>
      </c>
      <c r="AV37" s="662">
        <v>0</v>
      </c>
      <c r="AW37" s="662">
        <v>0</v>
      </c>
      <c r="AX37" s="662">
        <v>0</v>
      </c>
      <c r="AY37" s="662">
        <v>0</v>
      </c>
      <c r="AZ37" s="662">
        <v>0</v>
      </c>
      <c r="BA37" s="662">
        <v>0</v>
      </c>
      <c r="BB37" s="662">
        <v>0</v>
      </c>
      <c r="BC37" s="662">
        <v>0</v>
      </c>
      <c r="BD37" s="662">
        <v>0</v>
      </c>
      <c r="BE37" s="662">
        <v>0</v>
      </c>
      <c r="BF37" s="662">
        <f t="shared" si="23"/>
        <v>16</v>
      </c>
      <c r="BG37" s="1000">
        <f t="shared" si="24"/>
        <v>0</v>
      </c>
      <c r="BH37" s="1000">
        <f t="shared" si="25"/>
        <v>0</v>
      </c>
      <c r="BI37" s="1000">
        <f t="shared" si="26"/>
        <v>0</v>
      </c>
      <c r="BJ37" s="1000">
        <f t="shared" si="27"/>
        <v>0</v>
      </c>
      <c r="BK37" s="1000">
        <f t="shared" si="28"/>
        <v>0</v>
      </c>
      <c r="BL37" s="1000">
        <f t="shared" si="29"/>
        <v>0</v>
      </c>
      <c r="BM37" s="1000">
        <f t="shared" si="30"/>
        <v>0</v>
      </c>
      <c r="BN37" s="1000">
        <f t="shared" si="31"/>
        <v>0</v>
      </c>
      <c r="BO37" s="1000">
        <f t="shared" si="32"/>
        <v>0</v>
      </c>
      <c r="BP37" s="1000">
        <f t="shared" si="33"/>
        <v>0</v>
      </c>
      <c r="BQ37" s="1000">
        <f t="shared" si="34"/>
        <v>0</v>
      </c>
      <c r="BR37" s="1000">
        <f t="shared" si="35"/>
        <v>0</v>
      </c>
      <c r="BS37" s="1000">
        <f t="shared" si="36"/>
        <v>0</v>
      </c>
      <c r="BT37" s="1000">
        <f t="shared" si="37"/>
        <v>0</v>
      </c>
      <c r="BU37" s="1000">
        <f t="shared" si="38"/>
        <v>0</v>
      </c>
      <c r="BV37" s="1000">
        <f t="shared" si="39"/>
        <v>0</v>
      </c>
      <c r="BW37" s="1000"/>
      <c r="BX37" s="642">
        <f t="shared" si="40"/>
        <v>0</v>
      </c>
      <c r="BY37" s="642">
        <f t="shared" si="41"/>
        <v>0</v>
      </c>
      <c r="BZ37" s="642">
        <f t="shared" si="42"/>
        <v>0</v>
      </c>
      <c r="CA37" s="642">
        <f t="shared" si="43"/>
        <v>0</v>
      </c>
      <c r="CB37" s="642">
        <f t="shared" si="44"/>
        <v>0</v>
      </c>
      <c r="CC37" s="642">
        <f t="shared" si="45"/>
        <v>0</v>
      </c>
      <c r="CD37" s="642">
        <f t="shared" si="46"/>
        <v>0</v>
      </c>
      <c r="CE37" s="642">
        <f t="shared" si="47"/>
        <v>0</v>
      </c>
      <c r="CF37" s="642">
        <f t="shared" si="48"/>
        <v>0</v>
      </c>
      <c r="CG37" s="642">
        <f t="shared" si="49"/>
        <v>0</v>
      </c>
      <c r="CH37" s="642">
        <f t="shared" si="50"/>
        <v>0</v>
      </c>
      <c r="CI37" s="642">
        <f t="shared" si="51"/>
        <v>0</v>
      </c>
      <c r="CJ37" s="642">
        <f t="shared" si="52"/>
        <v>0</v>
      </c>
      <c r="CK37" s="642">
        <f t="shared" si="53"/>
        <v>0</v>
      </c>
      <c r="CL37" s="642">
        <f t="shared" si="54"/>
        <v>0</v>
      </c>
      <c r="CM37" s="642">
        <f t="shared" si="55"/>
        <v>0</v>
      </c>
      <c r="CN37" s="381">
        <f t="shared" si="56"/>
        <v>0</v>
      </c>
      <c r="CO37" s="381">
        <f t="shared" si="57"/>
        <v>0</v>
      </c>
      <c r="CP37" s="381">
        <f t="shared" si="58"/>
        <v>0</v>
      </c>
      <c r="CQ37" s="381">
        <f t="shared" si="59"/>
        <v>0</v>
      </c>
      <c r="CR37" s="381">
        <f t="shared" si="60"/>
        <v>0</v>
      </c>
      <c r="CS37" s="381">
        <f t="shared" si="61"/>
        <v>0</v>
      </c>
      <c r="CT37" s="381">
        <f t="shared" si="62"/>
        <v>0</v>
      </c>
      <c r="CU37" s="381">
        <f t="shared" si="63"/>
        <v>0</v>
      </c>
      <c r="CV37" s="381">
        <f t="shared" si="64"/>
        <v>0</v>
      </c>
      <c r="CW37" s="381">
        <f t="shared" si="65"/>
        <v>0</v>
      </c>
      <c r="CX37" s="381">
        <f t="shared" si="66"/>
        <v>0</v>
      </c>
      <c r="CY37" s="381">
        <f t="shared" si="67"/>
        <v>0</v>
      </c>
      <c r="CZ37" s="381">
        <f t="shared" si="68"/>
        <v>0</v>
      </c>
      <c r="DA37" s="381">
        <f t="shared" si="69"/>
        <v>0</v>
      </c>
      <c r="DB37" s="381">
        <f t="shared" si="70"/>
        <v>0</v>
      </c>
      <c r="DC37" s="381">
        <f t="shared" si="71"/>
        <v>0</v>
      </c>
      <c r="DD37" s="381">
        <f t="shared" si="72"/>
        <v>0</v>
      </c>
      <c r="DE37" s="381">
        <f t="shared" si="73"/>
        <v>0</v>
      </c>
      <c r="DF37" s="900">
        <f t="shared" si="74"/>
        <v>0</v>
      </c>
      <c r="DG37" s="486"/>
      <c r="DH37" s="486"/>
      <c r="DI37" s="486"/>
      <c r="DJ37" s="486"/>
      <c r="DK37" s="486"/>
      <c r="DL37" s="486"/>
      <c r="DM37" s="486"/>
      <c r="DN37" s="486"/>
      <c r="DO37" s="486"/>
      <c r="DP37" s="486"/>
      <c r="DQ37" s="486"/>
      <c r="DR37" s="486"/>
      <c r="DS37" s="486"/>
      <c r="DT37" s="486"/>
      <c r="DU37" s="486"/>
      <c r="DV37" s="486"/>
    </row>
    <row r="38" spans="1:126" ht="18.75" hidden="1" customHeight="1">
      <c r="A38" s="217" t="str">
        <f>'2_Maturité'!A38</f>
        <v>8.2.b</v>
      </c>
      <c r="B38" s="217">
        <f>'2_Maturité'!B38</f>
        <v>0</v>
      </c>
      <c r="C38" s="217" t="str">
        <f>'2_Maturité'!G38</f>
        <v>GACT</v>
      </c>
      <c r="D38" s="207">
        <f>'2_Maturité'!H38</f>
        <v>0</v>
      </c>
      <c r="E38" s="207">
        <f>'2_Maturité'!I38</f>
        <v>0</v>
      </c>
      <c r="F38" s="218" t="str">
        <f>LEFT(E38,1)</f>
        <v>0</v>
      </c>
      <c r="G38" s="664">
        <v>0</v>
      </c>
      <c r="H38" s="204">
        <f>Compute4!G38</f>
        <v>0</v>
      </c>
      <c r="I38" s="204">
        <f>Compute4!H38</f>
        <v>0</v>
      </c>
      <c r="J38" s="204">
        <f>Compute4!I38</f>
        <v>0</v>
      </c>
      <c r="K38" s="204">
        <f>Compute4!J38</f>
        <v>0</v>
      </c>
      <c r="L38" s="204">
        <f>Compute4!K38</f>
        <v>0</v>
      </c>
      <c r="M38" s="204">
        <f>Compute4!L38</f>
        <v>0</v>
      </c>
      <c r="N38" s="204">
        <f>Compute4!M38</f>
        <v>0</v>
      </c>
      <c r="O38" s="204">
        <f>Compute4!N38</f>
        <v>0</v>
      </c>
      <c r="P38" s="204">
        <f>Compute4!O38</f>
        <v>0</v>
      </c>
      <c r="Q38" s="204">
        <f>Compute4!P38</f>
        <v>0</v>
      </c>
      <c r="R38" s="204">
        <f>Compute4!Q38</f>
        <v>0</v>
      </c>
      <c r="S38" s="204">
        <f>Compute4!R38</f>
        <v>0</v>
      </c>
      <c r="T38" s="204">
        <f>Compute4!S38</f>
        <v>0</v>
      </c>
      <c r="U38" s="204">
        <f>Compute4!T38</f>
        <v>0</v>
      </c>
      <c r="V38" s="204">
        <f>Compute4!U38</f>
        <v>0</v>
      </c>
      <c r="W38" s="204">
        <f>Compute4!V38</f>
        <v>0</v>
      </c>
      <c r="X38" s="327">
        <f t="shared" si="5"/>
        <v>0</v>
      </c>
      <c r="Y38" s="548">
        <f t="shared" si="6"/>
        <v>0</v>
      </c>
      <c r="Z38" s="548">
        <f t="shared" si="7"/>
        <v>0</v>
      </c>
      <c r="AA38" s="548">
        <f t="shared" si="8"/>
        <v>0</v>
      </c>
      <c r="AB38" s="548">
        <f t="shared" si="9"/>
        <v>0</v>
      </c>
      <c r="AC38" s="548">
        <f t="shared" si="10"/>
        <v>0</v>
      </c>
      <c r="AD38" s="548">
        <f t="shared" si="11"/>
        <v>0</v>
      </c>
      <c r="AE38" s="548">
        <f t="shared" si="12"/>
        <v>0</v>
      </c>
      <c r="AF38" s="548">
        <f t="shared" si="13"/>
        <v>0</v>
      </c>
      <c r="AG38" s="548">
        <f t="shared" si="14"/>
        <v>0</v>
      </c>
      <c r="AH38" s="548">
        <f t="shared" si="15"/>
        <v>0</v>
      </c>
      <c r="AI38" s="548">
        <f t="shared" si="16"/>
        <v>0</v>
      </c>
      <c r="AJ38" s="548">
        <f t="shared" si="17"/>
        <v>0</v>
      </c>
      <c r="AK38" s="548">
        <f t="shared" si="18"/>
        <v>0</v>
      </c>
      <c r="AL38" s="548">
        <f t="shared" si="19"/>
        <v>0</v>
      </c>
      <c r="AM38" s="548">
        <f t="shared" si="20"/>
        <v>0</v>
      </c>
      <c r="AN38" s="548">
        <f t="shared" si="21"/>
        <v>0</v>
      </c>
      <c r="AO38" s="639">
        <f t="shared" si="22"/>
        <v>0</v>
      </c>
      <c r="AP38" s="662">
        <v>0</v>
      </c>
      <c r="AQ38" s="662">
        <v>0</v>
      </c>
      <c r="AR38" s="662">
        <v>0</v>
      </c>
      <c r="AS38" s="662">
        <v>0</v>
      </c>
      <c r="AT38" s="662">
        <v>0</v>
      </c>
      <c r="AU38" s="662">
        <v>0</v>
      </c>
      <c r="AV38" s="662">
        <v>0</v>
      </c>
      <c r="AW38" s="662">
        <v>0</v>
      </c>
      <c r="AX38" s="662">
        <v>0</v>
      </c>
      <c r="AY38" s="662">
        <v>0</v>
      </c>
      <c r="AZ38" s="662">
        <v>0</v>
      </c>
      <c r="BA38" s="662">
        <v>0</v>
      </c>
      <c r="BB38" s="662">
        <v>0</v>
      </c>
      <c r="BC38" s="662">
        <v>0</v>
      </c>
      <c r="BD38" s="662">
        <v>0</v>
      </c>
      <c r="BE38" s="662">
        <v>0</v>
      </c>
      <c r="BF38" s="662">
        <f t="shared" si="23"/>
        <v>16</v>
      </c>
      <c r="BG38" s="1000">
        <f t="shared" si="24"/>
        <v>0</v>
      </c>
      <c r="BH38" s="1000">
        <f t="shared" si="25"/>
        <v>0</v>
      </c>
      <c r="BI38" s="1000">
        <f t="shared" si="26"/>
        <v>0</v>
      </c>
      <c r="BJ38" s="1000">
        <f t="shared" si="27"/>
        <v>0</v>
      </c>
      <c r="BK38" s="1000">
        <f t="shared" si="28"/>
        <v>0</v>
      </c>
      <c r="BL38" s="1000">
        <f t="shared" si="29"/>
        <v>0</v>
      </c>
      <c r="BM38" s="1000">
        <f t="shared" si="30"/>
        <v>0</v>
      </c>
      <c r="BN38" s="1000">
        <f t="shared" si="31"/>
        <v>0</v>
      </c>
      <c r="BO38" s="1000">
        <f t="shared" si="32"/>
        <v>0</v>
      </c>
      <c r="BP38" s="1000">
        <f t="shared" si="33"/>
        <v>0</v>
      </c>
      <c r="BQ38" s="1000">
        <f t="shared" si="34"/>
        <v>0</v>
      </c>
      <c r="BR38" s="1000">
        <f t="shared" si="35"/>
        <v>0</v>
      </c>
      <c r="BS38" s="1000">
        <f t="shared" si="36"/>
        <v>0</v>
      </c>
      <c r="BT38" s="1000">
        <f t="shared" si="37"/>
        <v>0</v>
      </c>
      <c r="BU38" s="1000">
        <f t="shared" si="38"/>
        <v>0</v>
      </c>
      <c r="BV38" s="1000">
        <f t="shared" si="39"/>
        <v>0</v>
      </c>
      <c r="BW38" s="1000"/>
      <c r="BX38" s="642">
        <f t="shared" si="40"/>
        <v>0</v>
      </c>
      <c r="BY38" s="642">
        <f t="shared" si="41"/>
        <v>0</v>
      </c>
      <c r="BZ38" s="642">
        <f t="shared" si="42"/>
        <v>0</v>
      </c>
      <c r="CA38" s="642">
        <f t="shared" si="43"/>
        <v>0</v>
      </c>
      <c r="CB38" s="642">
        <f t="shared" si="44"/>
        <v>0</v>
      </c>
      <c r="CC38" s="642">
        <f t="shared" si="45"/>
        <v>0</v>
      </c>
      <c r="CD38" s="642">
        <f t="shared" si="46"/>
        <v>0</v>
      </c>
      <c r="CE38" s="642">
        <f t="shared" si="47"/>
        <v>0</v>
      </c>
      <c r="CF38" s="642">
        <f t="shared" si="48"/>
        <v>0</v>
      </c>
      <c r="CG38" s="642">
        <f t="shared" si="49"/>
        <v>0</v>
      </c>
      <c r="CH38" s="642">
        <f t="shared" si="50"/>
        <v>0</v>
      </c>
      <c r="CI38" s="642">
        <f t="shared" si="51"/>
        <v>0</v>
      </c>
      <c r="CJ38" s="642">
        <f t="shared" si="52"/>
        <v>0</v>
      </c>
      <c r="CK38" s="642">
        <f t="shared" si="53"/>
        <v>0</v>
      </c>
      <c r="CL38" s="642">
        <f t="shared" si="54"/>
        <v>0</v>
      </c>
      <c r="CM38" s="642">
        <f t="shared" si="55"/>
        <v>0</v>
      </c>
      <c r="CN38" s="381">
        <f t="shared" si="56"/>
        <v>0</v>
      </c>
      <c r="CO38" s="381">
        <f t="shared" si="57"/>
        <v>0</v>
      </c>
      <c r="CP38" s="381">
        <f t="shared" si="58"/>
        <v>0</v>
      </c>
      <c r="CQ38" s="381">
        <f t="shared" si="59"/>
        <v>0</v>
      </c>
      <c r="CR38" s="381">
        <f t="shared" si="60"/>
        <v>0</v>
      </c>
      <c r="CS38" s="381">
        <f t="shared" si="61"/>
        <v>0</v>
      </c>
      <c r="CT38" s="381">
        <f t="shared" si="62"/>
        <v>0</v>
      </c>
      <c r="CU38" s="381">
        <f t="shared" si="63"/>
        <v>0</v>
      </c>
      <c r="CV38" s="381">
        <f t="shared" si="64"/>
        <v>0</v>
      </c>
      <c r="CW38" s="381">
        <f t="shared" si="65"/>
        <v>0</v>
      </c>
      <c r="CX38" s="381">
        <f t="shared" si="66"/>
        <v>0</v>
      </c>
      <c r="CY38" s="381">
        <f t="shared" si="67"/>
        <v>0</v>
      </c>
      <c r="CZ38" s="381">
        <f t="shared" si="68"/>
        <v>0</v>
      </c>
      <c r="DA38" s="381">
        <f t="shared" si="69"/>
        <v>0</v>
      </c>
      <c r="DB38" s="381">
        <f t="shared" si="70"/>
        <v>0</v>
      </c>
      <c r="DC38" s="381">
        <f t="shared" si="71"/>
        <v>0</v>
      </c>
      <c r="DD38" s="381">
        <f t="shared" si="72"/>
        <v>0</v>
      </c>
      <c r="DE38" s="381">
        <f t="shared" si="73"/>
        <v>0</v>
      </c>
      <c r="DF38" s="900">
        <f t="shared" si="74"/>
        <v>0</v>
      </c>
      <c r="DG38" s="486"/>
      <c r="DH38" s="486"/>
      <c r="DI38" s="486"/>
      <c r="DJ38" s="486"/>
      <c r="DK38" s="486"/>
      <c r="DL38" s="486"/>
      <c r="DM38" s="486"/>
      <c r="DN38" s="486"/>
      <c r="DO38" s="486"/>
      <c r="DP38" s="486"/>
      <c r="DQ38" s="486"/>
      <c r="DR38" s="486"/>
      <c r="DS38" s="486"/>
      <c r="DT38" s="486"/>
      <c r="DU38" s="486"/>
      <c r="DV38" s="486"/>
    </row>
    <row r="39" spans="1:126" ht="18.75" customHeight="1">
      <c r="A39" s="217" t="str">
        <f>'2_Maturité'!A39</f>
        <v>8.3</v>
      </c>
      <c r="B39" s="217" t="str">
        <f>'2_Maturité'!B39</f>
        <v>Manipulation des supports</v>
      </c>
      <c r="C39" s="217" t="str">
        <f>'2_Maturité'!G39</f>
        <v>GACT</v>
      </c>
      <c r="D39" s="207">
        <f>'2_Maturité'!H39</f>
        <v>1</v>
      </c>
      <c r="E39" s="207" t="str">
        <f>'2_Maturité'!I39</f>
        <v>2: Reproductible</v>
      </c>
      <c r="F39" s="218">
        <f>INDEX(References!$C$51:$D$56, LEFT($E39,1)+1,2)</f>
        <v>4</v>
      </c>
      <c r="G39" s="664">
        <v>0</v>
      </c>
      <c r="H39" s="204">
        <f>Compute4!G39</f>
        <v>1</v>
      </c>
      <c r="I39" s="204">
        <f>Compute4!H39</f>
        <v>1</v>
      </c>
      <c r="J39" s="204">
        <f>Compute4!I39</f>
        <v>0</v>
      </c>
      <c r="K39" s="204">
        <f>Compute4!J39</f>
        <v>0</v>
      </c>
      <c r="L39" s="204">
        <f>Compute4!K39</f>
        <v>1</v>
      </c>
      <c r="M39" s="204">
        <f>Compute4!L39</f>
        <v>0</v>
      </c>
      <c r="N39" s="204">
        <f>Compute4!M39</f>
        <v>1</v>
      </c>
      <c r="O39" s="204">
        <f>Compute4!N39</f>
        <v>0</v>
      </c>
      <c r="P39" s="204">
        <f>Compute4!O39</f>
        <v>0</v>
      </c>
      <c r="Q39" s="204">
        <f>Compute4!P39</f>
        <v>0</v>
      </c>
      <c r="R39" s="204">
        <f>Compute4!Q39</f>
        <v>0</v>
      </c>
      <c r="S39" s="204">
        <f>Compute4!R39</f>
        <v>0</v>
      </c>
      <c r="T39" s="204">
        <f>Compute4!S39</f>
        <v>0</v>
      </c>
      <c r="U39" s="204">
        <f>Compute4!T39</f>
        <v>1</v>
      </c>
      <c r="V39" s="204">
        <f>Compute4!U39</f>
        <v>0</v>
      </c>
      <c r="W39" s="204">
        <f>Compute4!V39</f>
        <v>0</v>
      </c>
      <c r="X39" s="327">
        <f t="shared" si="5"/>
        <v>5</v>
      </c>
      <c r="Y39" s="548">
        <f t="shared" si="6"/>
        <v>1</v>
      </c>
      <c r="Z39" s="548">
        <f t="shared" si="7"/>
        <v>1</v>
      </c>
      <c r="AA39" s="548">
        <f t="shared" si="8"/>
        <v>0</v>
      </c>
      <c r="AB39" s="548">
        <f t="shared" si="9"/>
        <v>0</v>
      </c>
      <c r="AC39" s="548">
        <f t="shared" si="10"/>
        <v>1</v>
      </c>
      <c r="AD39" s="548">
        <f t="shared" si="11"/>
        <v>0</v>
      </c>
      <c r="AE39" s="548">
        <f t="shared" si="12"/>
        <v>1</v>
      </c>
      <c r="AF39" s="548">
        <f t="shared" si="13"/>
        <v>0</v>
      </c>
      <c r="AG39" s="548">
        <f t="shared" si="14"/>
        <v>0</v>
      </c>
      <c r="AH39" s="548">
        <f t="shared" si="15"/>
        <v>0</v>
      </c>
      <c r="AI39" s="548">
        <f t="shared" si="16"/>
        <v>0</v>
      </c>
      <c r="AJ39" s="548">
        <f t="shared" si="17"/>
        <v>0</v>
      </c>
      <c r="AK39" s="548">
        <f t="shared" si="18"/>
        <v>0</v>
      </c>
      <c r="AL39" s="548">
        <f t="shared" si="19"/>
        <v>1</v>
      </c>
      <c r="AM39" s="548">
        <f t="shared" si="20"/>
        <v>0</v>
      </c>
      <c r="AN39" s="548">
        <f t="shared" si="21"/>
        <v>0</v>
      </c>
      <c r="AO39" s="639">
        <f t="shared" si="22"/>
        <v>5</v>
      </c>
      <c r="AP39" s="662">
        <v>1</v>
      </c>
      <c r="AQ39" s="662">
        <v>1</v>
      </c>
      <c r="AR39" s="662">
        <v>0</v>
      </c>
      <c r="AS39" s="662">
        <v>0</v>
      </c>
      <c r="AT39" s="662">
        <v>2</v>
      </c>
      <c r="AU39" s="662">
        <v>0</v>
      </c>
      <c r="AV39" s="662">
        <v>4</v>
      </c>
      <c r="AW39" s="662">
        <v>0</v>
      </c>
      <c r="AX39" s="662">
        <v>0</v>
      </c>
      <c r="AY39" s="662">
        <v>0</v>
      </c>
      <c r="AZ39" s="662">
        <v>0</v>
      </c>
      <c r="BA39" s="662">
        <v>0</v>
      </c>
      <c r="BB39" s="662">
        <v>0</v>
      </c>
      <c r="BC39" s="662">
        <v>2</v>
      </c>
      <c r="BD39" s="662">
        <v>0</v>
      </c>
      <c r="BE39" s="662">
        <v>0</v>
      </c>
      <c r="BF39" s="662">
        <f t="shared" si="23"/>
        <v>11</v>
      </c>
      <c r="BG39" s="1000">
        <f t="shared" si="24"/>
        <v>1</v>
      </c>
      <c r="BH39" s="1000">
        <f t="shared" si="25"/>
        <v>1</v>
      </c>
      <c r="BI39" s="1000">
        <f t="shared" si="26"/>
        <v>0</v>
      </c>
      <c r="BJ39" s="1000">
        <f t="shared" si="27"/>
        <v>0</v>
      </c>
      <c r="BK39" s="1000">
        <f t="shared" si="28"/>
        <v>2</v>
      </c>
      <c r="BL39" s="1000">
        <f t="shared" si="29"/>
        <v>0</v>
      </c>
      <c r="BM39" s="1000">
        <f t="shared" si="30"/>
        <v>4</v>
      </c>
      <c r="BN39" s="1000">
        <f t="shared" si="31"/>
        <v>0</v>
      </c>
      <c r="BO39" s="1000">
        <f t="shared" si="32"/>
        <v>0</v>
      </c>
      <c r="BP39" s="1000">
        <f t="shared" si="33"/>
        <v>0</v>
      </c>
      <c r="BQ39" s="1000">
        <f t="shared" si="34"/>
        <v>0</v>
      </c>
      <c r="BR39" s="1000">
        <f t="shared" si="35"/>
        <v>0</v>
      </c>
      <c r="BS39" s="1000">
        <f t="shared" si="36"/>
        <v>0</v>
      </c>
      <c r="BT39" s="1000">
        <f t="shared" si="37"/>
        <v>2</v>
      </c>
      <c r="BU39" s="1000">
        <f t="shared" si="38"/>
        <v>0</v>
      </c>
      <c r="BV39" s="1000">
        <f t="shared" si="39"/>
        <v>0</v>
      </c>
      <c r="BW39" s="1000"/>
      <c r="BX39" s="642">
        <f t="shared" si="40"/>
        <v>4</v>
      </c>
      <c r="BY39" s="642">
        <f t="shared" si="41"/>
        <v>4</v>
      </c>
      <c r="BZ39" s="642">
        <f t="shared" si="42"/>
        <v>0</v>
      </c>
      <c r="CA39" s="642">
        <f t="shared" si="43"/>
        <v>0</v>
      </c>
      <c r="CB39" s="642">
        <f t="shared" si="44"/>
        <v>8</v>
      </c>
      <c r="CC39" s="642">
        <f t="shared" si="45"/>
        <v>0</v>
      </c>
      <c r="CD39" s="642">
        <f t="shared" si="46"/>
        <v>16</v>
      </c>
      <c r="CE39" s="642">
        <f t="shared" si="47"/>
        <v>0</v>
      </c>
      <c r="CF39" s="642">
        <f t="shared" si="48"/>
        <v>0</v>
      </c>
      <c r="CG39" s="642">
        <f t="shared" si="49"/>
        <v>0</v>
      </c>
      <c r="CH39" s="642">
        <f t="shared" si="50"/>
        <v>0</v>
      </c>
      <c r="CI39" s="642">
        <f t="shared" si="51"/>
        <v>0</v>
      </c>
      <c r="CJ39" s="642">
        <f t="shared" si="52"/>
        <v>0</v>
      </c>
      <c r="CK39" s="642">
        <f t="shared" si="53"/>
        <v>8</v>
      </c>
      <c r="CL39" s="642">
        <f t="shared" si="54"/>
        <v>0</v>
      </c>
      <c r="CM39" s="642">
        <f t="shared" si="55"/>
        <v>0</v>
      </c>
      <c r="CN39" s="381">
        <f t="shared" si="56"/>
        <v>40</v>
      </c>
      <c r="CO39" s="381">
        <f t="shared" si="57"/>
        <v>1.2903225806451613E-2</v>
      </c>
      <c r="CP39" s="381">
        <f t="shared" si="58"/>
        <v>2.0512820512820513E-2</v>
      </c>
      <c r="CQ39" s="381">
        <f t="shared" si="59"/>
        <v>0</v>
      </c>
      <c r="CR39" s="381">
        <f t="shared" si="60"/>
        <v>0</v>
      </c>
      <c r="CS39" s="381">
        <f t="shared" si="61"/>
        <v>3.4782608695652174E-2</v>
      </c>
      <c r="CT39" s="381">
        <f t="shared" si="62"/>
        <v>0</v>
      </c>
      <c r="CU39" s="381">
        <f t="shared" si="63"/>
        <v>7.6190476190476197E-2</v>
      </c>
      <c r="CV39" s="381">
        <f t="shared" si="64"/>
        <v>0</v>
      </c>
      <c r="CW39" s="381">
        <f t="shared" si="65"/>
        <v>0</v>
      </c>
      <c r="CX39" s="381">
        <f t="shared" si="66"/>
        <v>0</v>
      </c>
      <c r="CY39" s="381">
        <f t="shared" si="67"/>
        <v>0</v>
      </c>
      <c r="CZ39" s="381">
        <f t="shared" si="68"/>
        <v>0</v>
      </c>
      <c r="DA39" s="381">
        <f t="shared" si="69"/>
        <v>0</v>
      </c>
      <c r="DB39" s="381">
        <f t="shared" si="70"/>
        <v>5.9259259259259262E-2</v>
      </c>
      <c r="DC39" s="381">
        <f t="shared" si="71"/>
        <v>0</v>
      </c>
      <c r="DD39" s="381">
        <f t="shared" si="72"/>
        <v>0</v>
      </c>
      <c r="DE39" s="381">
        <f t="shared" si="73"/>
        <v>0.20364839046465977</v>
      </c>
      <c r="DF39" s="900">
        <f t="shared" si="74"/>
        <v>10</v>
      </c>
      <c r="DG39" s="486"/>
      <c r="DH39" s="486"/>
      <c r="DI39" s="486"/>
      <c r="DJ39" s="486"/>
      <c r="DK39" s="486"/>
      <c r="DL39" s="486"/>
      <c r="DM39" s="486"/>
      <c r="DN39" s="486"/>
      <c r="DO39" s="486"/>
      <c r="DP39" s="486"/>
      <c r="DQ39" s="486"/>
      <c r="DR39" s="486"/>
      <c r="DS39" s="486"/>
      <c r="DT39" s="486"/>
      <c r="DU39" s="486"/>
      <c r="DV39" s="486"/>
    </row>
    <row r="40" spans="1:126" ht="18.75" hidden="1" customHeight="1">
      <c r="A40" s="217" t="str">
        <f>'2_Maturité'!A40</f>
        <v>8.3a</v>
      </c>
      <c r="B40" s="217">
        <f>'2_Maturité'!B40</f>
        <v>0</v>
      </c>
      <c r="C40" s="217" t="str">
        <f>'2_Maturité'!G40</f>
        <v>GACT</v>
      </c>
      <c r="D40" s="207">
        <f>'2_Maturité'!H40</f>
        <v>0</v>
      </c>
      <c r="E40" s="207">
        <f>'2_Maturité'!I40</f>
        <v>0</v>
      </c>
      <c r="F40" s="218" t="str">
        <f>LEFT(E40,1)</f>
        <v>0</v>
      </c>
      <c r="G40" s="664">
        <v>0</v>
      </c>
      <c r="H40" s="204">
        <f>Compute4!G40</f>
        <v>0</v>
      </c>
      <c r="I40" s="204">
        <f>Compute4!H40</f>
        <v>0</v>
      </c>
      <c r="J40" s="204">
        <f>Compute4!I40</f>
        <v>0</v>
      </c>
      <c r="K40" s="204">
        <f>Compute4!J40</f>
        <v>0</v>
      </c>
      <c r="L40" s="204">
        <f>Compute4!K40</f>
        <v>0</v>
      </c>
      <c r="M40" s="204">
        <f>Compute4!L40</f>
        <v>0</v>
      </c>
      <c r="N40" s="204">
        <f>Compute4!M40</f>
        <v>0</v>
      </c>
      <c r="O40" s="204">
        <f>Compute4!N40</f>
        <v>0</v>
      </c>
      <c r="P40" s="204">
        <f>Compute4!O40</f>
        <v>0</v>
      </c>
      <c r="Q40" s="204">
        <f>Compute4!P40</f>
        <v>0</v>
      </c>
      <c r="R40" s="204">
        <f>Compute4!Q40</f>
        <v>0</v>
      </c>
      <c r="S40" s="204">
        <f>Compute4!R40</f>
        <v>0</v>
      </c>
      <c r="T40" s="204">
        <f>Compute4!S40</f>
        <v>0</v>
      </c>
      <c r="U40" s="204">
        <f>Compute4!T40</f>
        <v>0</v>
      </c>
      <c r="V40" s="204">
        <f>Compute4!U40</f>
        <v>0</v>
      </c>
      <c r="W40" s="204">
        <f>Compute4!V40</f>
        <v>0</v>
      </c>
      <c r="X40" s="327">
        <f t="shared" si="5"/>
        <v>0</v>
      </c>
      <c r="Y40" s="548">
        <f t="shared" si="6"/>
        <v>0</v>
      </c>
      <c r="Z40" s="548">
        <f t="shared" si="7"/>
        <v>0</v>
      </c>
      <c r="AA40" s="548">
        <f t="shared" si="8"/>
        <v>0</v>
      </c>
      <c r="AB40" s="548">
        <f t="shared" si="9"/>
        <v>0</v>
      </c>
      <c r="AC40" s="548">
        <f t="shared" si="10"/>
        <v>0</v>
      </c>
      <c r="AD40" s="548">
        <f t="shared" si="11"/>
        <v>0</v>
      </c>
      <c r="AE40" s="548">
        <f t="shared" si="12"/>
        <v>0</v>
      </c>
      <c r="AF40" s="548">
        <f t="shared" si="13"/>
        <v>0</v>
      </c>
      <c r="AG40" s="548">
        <f t="shared" si="14"/>
        <v>0</v>
      </c>
      <c r="AH40" s="548">
        <f t="shared" si="15"/>
        <v>0</v>
      </c>
      <c r="AI40" s="548">
        <f t="shared" si="16"/>
        <v>0</v>
      </c>
      <c r="AJ40" s="548">
        <f t="shared" si="17"/>
        <v>0</v>
      </c>
      <c r="AK40" s="548">
        <f t="shared" si="18"/>
        <v>0</v>
      </c>
      <c r="AL40" s="548">
        <f t="shared" si="19"/>
        <v>0</v>
      </c>
      <c r="AM40" s="548">
        <f t="shared" si="20"/>
        <v>0</v>
      </c>
      <c r="AN40" s="548">
        <f t="shared" si="21"/>
        <v>0</v>
      </c>
      <c r="AO40" s="639">
        <f t="shared" si="22"/>
        <v>0</v>
      </c>
      <c r="AP40" s="662">
        <v>0</v>
      </c>
      <c r="AQ40" s="662">
        <v>0</v>
      </c>
      <c r="AR40" s="662">
        <v>0</v>
      </c>
      <c r="AS40" s="662">
        <v>0</v>
      </c>
      <c r="AT40" s="662">
        <v>0</v>
      </c>
      <c r="AU40" s="662">
        <v>0</v>
      </c>
      <c r="AV40" s="662">
        <v>0</v>
      </c>
      <c r="AW40" s="662">
        <v>0</v>
      </c>
      <c r="AX40" s="662">
        <v>0</v>
      </c>
      <c r="AY40" s="662">
        <v>0</v>
      </c>
      <c r="AZ40" s="662">
        <v>0</v>
      </c>
      <c r="BA40" s="662">
        <v>0</v>
      </c>
      <c r="BB40" s="662">
        <v>0</v>
      </c>
      <c r="BC40" s="662">
        <v>0</v>
      </c>
      <c r="BD40" s="662">
        <v>0</v>
      </c>
      <c r="BE40" s="662">
        <v>0</v>
      </c>
      <c r="BF40" s="662">
        <f t="shared" si="23"/>
        <v>16</v>
      </c>
      <c r="BG40" s="1000">
        <f t="shared" si="24"/>
        <v>0</v>
      </c>
      <c r="BH40" s="1000">
        <f t="shared" si="25"/>
        <v>0</v>
      </c>
      <c r="BI40" s="1000">
        <f t="shared" si="26"/>
        <v>0</v>
      </c>
      <c r="BJ40" s="1000">
        <f t="shared" si="27"/>
        <v>0</v>
      </c>
      <c r="BK40" s="1000">
        <f t="shared" si="28"/>
        <v>0</v>
      </c>
      <c r="BL40" s="1000">
        <f t="shared" si="29"/>
        <v>0</v>
      </c>
      <c r="BM40" s="1000">
        <f t="shared" si="30"/>
        <v>0</v>
      </c>
      <c r="BN40" s="1000">
        <f t="shared" si="31"/>
        <v>0</v>
      </c>
      <c r="BO40" s="1000">
        <f t="shared" si="32"/>
        <v>0</v>
      </c>
      <c r="BP40" s="1000">
        <f t="shared" si="33"/>
        <v>0</v>
      </c>
      <c r="BQ40" s="1000">
        <f t="shared" si="34"/>
        <v>0</v>
      </c>
      <c r="BR40" s="1000">
        <f t="shared" si="35"/>
        <v>0</v>
      </c>
      <c r="BS40" s="1000">
        <f t="shared" si="36"/>
        <v>0</v>
      </c>
      <c r="BT40" s="1000">
        <f t="shared" si="37"/>
        <v>0</v>
      </c>
      <c r="BU40" s="1000">
        <f t="shared" si="38"/>
        <v>0</v>
      </c>
      <c r="BV40" s="1000">
        <f t="shared" si="39"/>
        <v>0</v>
      </c>
      <c r="BW40" s="1000"/>
      <c r="BX40" s="642">
        <f t="shared" si="40"/>
        <v>0</v>
      </c>
      <c r="BY40" s="642">
        <f t="shared" si="41"/>
        <v>0</v>
      </c>
      <c r="BZ40" s="642">
        <f t="shared" si="42"/>
        <v>0</v>
      </c>
      <c r="CA40" s="642">
        <f t="shared" si="43"/>
        <v>0</v>
      </c>
      <c r="CB40" s="642">
        <f t="shared" si="44"/>
        <v>0</v>
      </c>
      <c r="CC40" s="642">
        <f t="shared" si="45"/>
        <v>0</v>
      </c>
      <c r="CD40" s="642">
        <f t="shared" si="46"/>
        <v>0</v>
      </c>
      <c r="CE40" s="642">
        <f t="shared" si="47"/>
        <v>0</v>
      </c>
      <c r="CF40" s="642">
        <f t="shared" si="48"/>
        <v>0</v>
      </c>
      <c r="CG40" s="642">
        <f t="shared" si="49"/>
        <v>0</v>
      </c>
      <c r="CH40" s="642">
        <f t="shared" si="50"/>
        <v>0</v>
      </c>
      <c r="CI40" s="642">
        <f t="shared" si="51"/>
        <v>0</v>
      </c>
      <c r="CJ40" s="642">
        <f t="shared" si="52"/>
        <v>0</v>
      </c>
      <c r="CK40" s="642">
        <f t="shared" si="53"/>
        <v>0</v>
      </c>
      <c r="CL40" s="642">
        <f t="shared" si="54"/>
        <v>0</v>
      </c>
      <c r="CM40" s="642">
        <f t="shared" si="55"/>
        <v>0</v>
      </c>
      <c r="CN40" s="381">
        <f t="shared" si="56"/>
        <v>0</v>
      </c>
      <c r="CO40" s="381">
        <f t="shared" si="57"/>
        <v>0</v>
      </c>
      <c r="CP40" s="381">
        <f t="shared" si="58"/>
        <v>0</v>
      </c>
      <c r="CQ40" s="381">
        <f t="shared" si="59"/>
        <v>0</v>
      </c>
      <c r="CR40" s="381">
        <f t="shared" si="60"/>
        <v>0</v>
      </c>
      <c r="CS40" s="381">
        <f t="shared" si="61"/>
        <v>0</v>
      </c>
      <c r="CT40" s="381">
        <f t="shared" si="62"/>
        <v>0</v>
      </c>
      <c r="CU40" s="381">
        <f t="shared" si="63"/>
        <v>0</v>
      </c>
      <c r="CV40" s="381">
        <f t="shared" si="64"/>
        <v>0</v>
      </c>
      <c r="CW40" s="381">
        <f t="shared" si="65"/>
        <v>0</v>
      </c>
      <c r="CX40" s="381">
        <f t="shared" si="66"/>
        <v>0</v>
      </c>
      <c r="CY40" s="381">
        <f t="shared" si="67"/>
        <v>0</v>
      </c>
      <c r="CZ40" s="381">
        <f t="shared" si="68"/>
        <v>0</v>
      </c>
      <c r="DA40" s="381">
        <f t="shared" si="69"/>
        <v>0</v>
      </c>
      <c r="DB40" s="381">
        <f t="shared" si="70"/>
        <v>0</v>
      </c>
      <c r="DC40" s="381">
        <f t="shared" si="71"/>
        <v>0</v>
      </c>
      <c r="DD40" s="381">
        <f t="shared" si="72"/>
        <v>0</v>
      </c>
      <c r="DE40" s="381">
        <f t="shared" si="73"/>
        <v>0</v>
      </c>
      <c r="DF40" s="900">
        <f t="shared" si="74"/>
        <v>0</v>
      </c>
      <c r="DG40" s="486"/>
      <c r="DH40" s="486"/>
      <c r="DI40" s="486"/>
      <c r="DJ40" s="486"/>
      <c r="DK40" s="486"/>
      <c r="DL40" s="486"/>
      <c r="DM40" s="486"/>
      <c r="DN40" s="486"/>
      <c r="DO40" s="486"/>
      <c r="DP40" s="486"/>
      <c r="DQ40" s="486"/>
      <c r="DR40" s="486"/>
      <c r="DS40" s="486"/>
      <c r="DT40" s="486"/>
      <c r="DU40" s="486"/>
      <c r="DV40" s="486"/>
    </row>
    <row r="41" spans="1:126" ht="18.75" hidden="1" customHeight="1">
      <c r="A41" s="217" t="str">
        <f>'2_Maturité'!A41</f>
        <v>8.3b</v>
      </c>
      <c r="B41" s="217">
        <f>'2_Maturité'!B41</f>
        <v>0</v>
      </c>
      <c r="C41" s="217" t="str">
        <f>'2_Maturité'!G41</f>
        <v>GACT</v>
      </c>
      <c r="D41" s="207">
        <f>'2_Maturité'!H41</f>
        <v>0</v>
      </c>
      <c r="E41" s="207">
        <f>'2_Maturité'!I41</f>
        <v>0</v>
      </c>
      <c r="F41" s="218" t="str">
        <f>LEFT(E41,1)</f>
        <v>0</v>
      </c>
      <c r="G41" s="664">
        <v>1</v>
      </c>
      <c r="H41" s="204">
        <f>Compute4!G41</f>
        <v>0</v>
      </c>
      <c r="I41" s="204">
        <f>Compute4!H41</f>
        <v>0</v>
      </c>
      <c r="J41" s="204">
        <f>Compute4!I41</f>
        <v>0</v>
      </c>
      <c r="K41" s="204">
        <f>Compute4!J41</f>
        <v>0</v>
      </c>
      <c r="L41" s="204">
        <f>Compute4!K41</f>
        <v>0</v>
      </c>
      <c r="M41" s="204">
        <f>Compute4!L41</f>
        <v>0</v>
      </c>
      <c r="N41" s="204">
        <f>Compute4!M41</f>
        <v>0</v>
      </c>
      <c r="O41" s="204">
        <f>Compute4!N41</f>
        <v>0</v>
      </c>
      <c r="P41" s="204">
        <f>Compute4!O41</f>
        <v>0</v>
      </c>
      <c r="Q41" s="204">
        <f>Compute4!P41</f>
        <v>0</v>
      </c>
      <c r="R41" s="204">
        <f>Compute4!Q41</f>
        <v>0</v>
      </c>
      <c r="S41" s="204">
        <f>Compute4!R41</f>
        <v>0</v>
      </c>
      <c r="T41" s="204">
        <f>Compute4!S41</f>
        <v>0</v>
      </c>
      <c r="U41" s="204">
        <f>Compute4!T41</f>
        <v>0</v>
      </c>
      <c r="V41" s="204">
        <f>Compute4!U41</f>
        <v>0</v>
      </c>
      <c r="W41" s="204">
        <f>Compute4!V41</f>
        <v>0</v>
      </c>
      <c r="X41" s="327">
        <f t="shared" si="5"/>
        <v>0</v>
      </c>
      <c r="Y41" s="548">
        <f t="shared" si="6"/>
        <v>0</v>
      </c>
      <c r="Z41" s="548">
        <f t="shared" si="7"/>
        <v>0</v>
      </c>
      <c r="AA41" s="548">
        <f t="shared" si="8"/>
        <v>0</v>
      </c>
      <c r="AB41" s="548">
        <f t="shared" si="9"/>
        <v>0</v>
      </c>
      <c r="AC41" s="548">
        <f t="shared" si="10"/>
        <v>0</v>
      </c>
      <c r="AD41" s="548">
        <f t="shared" si="11"/>
        <v>0</v>
      </c>
      <c r="AE41" s="548">
        <f t="shared" si="12"/>
        <v>0</v>
      </c>
      <c r="AF41" s="548">
        <f t="shared" si="13"/>
        <v>0</v>
      </c>
      <c r="AG41" s="548">
        <f t="shared" si="14"/>
        <v>0</v>
      </c>
      <c r="AH41" s="548">
        <f t="shared" si="15"/>
        <v>0</v>
      </c>
      <c r="AI41" s="548">
        <f t="shared" si="16"/>
        <v>0</v>
      </c>
      <c r="AJ41" s="548">
        <f t="shared" si="17"/>
        <v>0</v>
      </c>
      <c r="AK41" s="548">
        <f t="shared" si="18"/>
        <v>0</v>
      </c>
      <c r="AL41" s="548">
        <f t="shared" si="19"/>
        <v>0</v>
      </c>
      <c r="AM41" s="548">
        <f t="shared" si="20"/>
        <v>0</v>
      </c>
      <c r="AN41" s="548">
        <f t="shared" si="21"/>
        <v>0</v>
      </c>
      <c r="AO41" s="639">
        <f t="shared" si="22"/>
        <v>0</v>
      </c>
      <c r="AP41" s="662">
        <v>0</v>
      </c>
      <c r="AQ41" s="662">
        <v>0</v>
      </c>
      <c r="AR41" s="662">
        <v>0</v>
      </c>
      <c r="AS41" s="662">
        <v>0</v>
      </c>
      <c r="AT41" s="662">
        <v>0</v>
      </c>
      <c r="AU41" s="662">
        <v>0</v>
      </c>
      <c r="AV41" s="662">
        <v>0</v>
      </c>
      <c r="AW41" s="662">
        <v>0</v>
      </c>
      <c r="AX41" s="662">
        <v>0</v>
      </c>
      <c r="AY41" s="662">
        <v>0</v>
      </c>
      <c r="AZ41" s="662">
        <v>0</v>
      </c>
      <c r="BA41" s="662">
        <v>0</v>
      </c>
      <c r="BB41" s="662">
        <v>0</v>
      </c>
      <c r="BC41" s="662">
        <v>0</v>
      </c>
      <c r="BD41" s="662">
        <v>0</v>
      </c>
      <c r="BE41" s="662">
        <v>0</v>
      </c>
      <c r="BF41" s="662">
        <f t="shared" si="23"/>
        <v>16</v>
      </c>
      <c r="BG41" s="1000">
        <f t="shared" si="24"/>
        <v>0</v>
      </c>
      <c r="BH41" s="1000">
        <f t="shared" si="25"/>
        <v>0</v>
      </c>
      <c r="BI41" s="1000">
        <f t="shared" si="26"/>
        <v>0</v>
      </c>
      <c r="BJ41" s="1000">
        <f t="shared" si="27"/>
        <v>0</v>
      </c>
      <c r="BK41" s="1000">
        <f t="shared" si="28"/>
        <v>0</v>
      </c>
      <c r="BL41" s="1000">
        <f t="shared" si="29"/>
        <v>0</v>
      </c>
      <c r="BM41" s="1000">
        <f t="shared" si="30"/>
        <v>0</v>
      </c>
      <c r="BN41" s="1000">
        <f t="shared" si="31"/>
        <v>0</v>
      </c>
      <c r="BO41" s="1000">
        <f t="shared" si="32"/>
        <v>0</v>
      </c>
      <c r="BP41" s="1000">
        <f t="shared" si="33"/>
        <v>0</v>
      </c>
      <c r="BQ41" s="1000">
        <f t="shared" si="34"/>
        <v>0</v>
      </c>
      <c r="BR41" s="1000">
        <f t="shared" si="35"/>
        <v>0</v>
      </c>
      <c r="BS41" s="1000">
        <f t="shared" si="36"/>
        <v>0</v>
      </c>
      <c r="BT41" s="1000">
        <f t="shared" si="37"/>
        <v>0</v>
      </c>
      <c r="BU41" s="1000">
        <f t="shared" si="38"/>
        <v>0</v>
      </c>
      <c r="BV41" s="1000">
        <f t="shared" si="39"/>
        <v>0</v>
      </c>
      <c r="BW41" s="1000"/>
      <c r="BX41" s="642">
        <f t="shared" si="40"/>
        <v>0</v>
      </c>
      <c r="BY41" s="642">
        <f t="shared" si="41"/>
        <v>0</v>
      </c>
      <c r="BZ41" s="642">
        <f t="shared" si="42"/>
        <v>0</v>
      </c>
      <c r="CA41" s="642">
        <f t="shared" si="43"/>
        <v>0</v>
      </c>
      <c r="CB41" s="642">
        <f t="shared" si="44"/>
        <v>0</v>
      </c>
      <c r="CC41" s="642">
        <f t="shared" si="45"/>
        <v>0</v>
      </c>
      <c r="CD41" s="642">
        <f t="shared" si="46"/>
        <v>0</v>
      </c>
      <c r="CE41" s="642">
        <f t="shared" si="47"/>
        <v>0</v>
      </c>
      <c r="CF41" s="642">
        <f t="shared" si="48"/>
        <v>0</v>
      </c>
      <c r="CG41" s="642">
        <f t="shared" si="49"/>
        <v>0</v>
      </c>
      <c r="CH41" s="642">
        <f t="shared" si="50"/>
        <v>0</v>
      </c>
      <c r="CI41" s="642">
        <f t="shared" si="51"/>
        <v>0</v>
      </c>
      <c r="CJ41" s="642">
        <f t="shared" si="52"/>
        <v>0</v>
      </c>
      <c r="CK41" s="642">
        <f t="shared" si="53"/>
        <v>0</v>
      </c>
      <c r="CL41" s="642">
        <f t="shared" si="54"/>
        <v>0</v>
      </c>
      <c r="CM41" s="642">
        <f t="shared" si="55"/>
        <v>0</v>
      </c>
      <c r="CN41" s="381">
        <f t="shared" si="56"/>
        <v>0</v>
      </c>
      <c r="CO41" s="381">
        <f t="shared" si="57"/>
        <v>0</v>
      </c>
      <c r="CP41" s="381">
        <f t="shared" si="58"/>
        <v>0</v>
      </c>
      <c r="CQ41" s="381">
        <f t="shared" si="59"/>
        <v>0</v>
      </c>
      <c r="CR41" s="381">
        <f t="shared" si="60"/>
        <v>0</v>
      </c>
      <c r="CS41" s="381">
        <f t="shared" si="61"/>
        <v>0</v>
      </c>
      <c r="CT41" s="381">
        <f t="shared" si="62"/>
        <v>0</v>
      </c>
      <c r="CU41" s="381">
        <f t="shared" si="63"/>
        <v>0</v>
      </c>
      <c r="CV41" s="381">
        <f t="shared" si="64"/>
        <v>0</v>
      </c>
      <c r="CW41" s="381">
        <f t="shared" si="65"/>
        <v>0</v>
      </c>
      <c r="CX41" s="381">
        <f t="shared" si="66"/>
        <v>0</v>
      </c>
      <c r="CY41" s="381">
        <f t="shared" si="67"/>
        <v>0</v>
      </c>
      <c r="CZ41" s="381">
        <f t="shared" si="68"/>
        <v>0</v>
      </c>
      <c r="DA41" s="381">
        <f t="shared" si="69"/>
        <v>0</v>
      </c>
      <c r="DB41" s="381">
        <f t="shared" si="70"/>
        <v>0</v>
      </c>
      <c r="DC41" s="381">
        <f t="shared" si="71"/>
        <v>0</v>
      </c>
      <c r="DD41" s="381">
        <f t="shared" si="72"/>
        <v>0</v>
      </c>
      <c r="DE41" s="381">
        <f t="shared" si="73"/>
        <v>0</v>
      </c>
      <c r="DF41" s="900">
        <f t="shared" si="74"/>
        <v>0</v>
      </c>
      <c r="DG41" s="486"/>
      <c r="DH41" s="486"/>
      <c r="DI41" s="486"/>
      <c r="DJ41" s="486"/>
      <c r="DK41" s="486"/>
      <c r="DL41" s="486"/>
      <c r="DM41" s="486"/>
      <c r="DN41" s="486"/>
      <c r="DO41" s="486"/>
      <c r="DP41" s="486"/>
      <c r="DQ41" s="486"/>
      <c r="DR41" s="486"/>
      <c r="DS41" s="486"/>
      <c r="DT41" s="486"/>
      <c r="DU41" s="486"/>
      <c r="DV41" s="486"/>
    </row>
    <row r="42" spans="1:126" ht="18.75" hidden="1" customHeight="1">
      <c r="A42" s="217">
        <f>'2_Maturité'!A42</f>
        <v>9</v>
      </c>
      <c r="B42" s="217" t="str">
        <f>'2_Maturité'!B42</f>
        <v>PROTECTION DE L'ACCES (LOGIQUE)</v>
      </c>
      <c r="C42" s="217">
        <f>'2_Maturité'!G42</f>
        <v>0</v>
      </c>
      <c r="D42" s="207">
        <f>'2_Maturité'!H42</f>
        <v>0</v>
      </c>
      <c r="E42" s="207">
        <f>'2_Maturité'!I42</f>
        <v>0</v>
      </c>
      <c r="F42" s="218" t="str">
        <f>LEFT(E42,1)</f>
        <v>0</v>
      </c>
      <c r="G42" s="664">
        <v>1</v>
      </c>
      <c r="H42" s="204">
        <f>Compute4!G42</f>
        <v>0</v>
      </c>
      <c r="I42" s="204">
        <f>Compute4!H42</f>
        <v>0</v>
      </c>
      <c r="J42" s="204">
        <f>Compute4!I42</f>
        <v>0</v>
      </c>
      <c r="K42" s="204">
        <f>Compute4!J42</f>
        <v>0</v>
      </c>
      <c r="L42" s="204">
        <f>Compute4!K42</f>
        <v>0</v>
      </c>
      <c r="M42" s="204">
        <f>Compute4!L42</f>
        <v>0</v>
      </c>
      <c r="N42" s="204">
        <f>Compute4!M42</f>
        <v>0</v>
      </c>
      <c r="O42" s="204">
        <f>Compute4!N42</f>
        <v>0</v>
      </c>
      <c r="P42" s="204">
        <f>Compute4!O42</f>
        <v>0</v>
      </c>
      <c r="Q42" s="204">
        <f>Compute4!P42</f>
        <v>0</v>
      </c>
      <c r="R42" s="204">
        <f>Compute4!Q42</f>
        <v>0</v>
      </c>
      <c r="S42" s="204">
        <f>Compute4!R42</f>
        <v>0</v>
      </c>
      <c r="T42" s="204">
        <f>Compute4!S42</f>
        <v>0</v>
      </c>
      <c r="U42" s="204">
        <f>Compute4!T42</f>
        <v>0</v>
      </c>
      <c r="V42" s="204">
        <f>Compute4!U42</f>
        <v>0</v>
      </c>
      <c r="W42" s="204">
        <f>Compute4!V42</f>
        <v>0</v>
      </c>
      <c r="X42" s="327">
        <f t="shared" si="5"/>
        <v>0</v>
      </c>
      <c r="Y42" s="548">
        <f t="shared" si="6"/>
        <v>0</v>
      </c>
      <c r="Z42" s="548">
        <f t="shared" si="7"/>
        <v>0</v>
      </c>
      <c r="AA42" s="548">
        <f t="shared" si="8"/>
        <v>0</v>
      </c>
      <c r="AB42" s="548">
        <f t="shared" si="9"/>
        <v>0</v>
      </c>
      <c r="AC42" s="548">
        <f t="shared" si="10"/>
        <v>0</v>
      </c>
      <c r="AD42" s="548">
        <f t="shared" si="11"/>
        <v>0</v>
      </c>
      <c r="AE42" s="548">
        <f t="shared" si="12"/>
        <v>0</v>
      </c>
      <c r="AF42" s="548">
        <f t="shared" si="13"/>
        <v>0</v>
      </c>
      <c r="AG42" s="548">
        <f t="shared" si="14"/>
        <v>0</v>
      </c>
      <c r="AH42" s="548">
        <f t="shared" si="15"/>
        <v>0</v>
      </c>
      <c r="AI42" s="548">
        <f t="shared" si="16"/>
        <v>0</v>
      </c>
      <c r="AJ42" s="548">
        <f t="shared" si="17"/>
        <v>0</v>
      </c>
      <c r="AK42" s="548">
        <f t="shared" si="18"/>
        <v>0</v>
      </c>
      <c r="AL42" s="548">
        <f t="shared" si="19"/>
        <v>0</v>
      </c>
      <c r="AM42" s="548">
        <f t="shared" si="20"/>
        <v>0</v>
      </c>
      <c r="AN42" s="548">
        <f t="shared" si="21"/>
        <v>0</v>
      </c>
      <c r="AO42" s="639">
        <f t="shared" si="22"/>
        <v>0</v>
      </c>
      <c r="AP42" s="662">
        <v>0</v>
      </c>
      <c r="AQ42" s="662">
        <v>0</v>
      </c>
      <c r="AR42" s="662">
        <v>0</v>
      </c>
      <c r="AS42" s="662">
        <v>0</v>
      </c>
      <c r="AT42" s="662">
        <v>0</v>
      </c>
      <c r="AU42" s="662">
        <v>0</v>
      </c>
      <c r="AV42" s="662">
        <v>0</v>
      </c>
      <c r="AW42" s="662">
        <v>0</v>
      </c>
      <c r="AX42" s="662">
        <v>0</v>
      </c>
      <c r="AY42" s="662">
        <v>0</v>
      </c>
      <c r="AZ42" s="662">
        <v>0</v>
      </c>
      <c r="BA42" s="662">
        <v>0</v>
      </c>
      <c r="BB42" s="662">
        <v>0</v>
      </c>
      <c r="BC42" s="662">
        <v>0</v>
      </c>
      <c r="BD42" s="662">
        <v>0</v>
      </c>
      <c r="BE42" s="662">
        <v>0</v>
      </c>
      <c r="BF42" s="662">
        <f t="shared" si="23"/>
        <v>16</v>
      </c>
      <c r="BG42" s="1000">
        <f t="shared" si="24"/>
        <v>0</v>
      </c>
      <c r="BH42" s="1000">
        <f t="shared" si="25"/>
        <v>0</v>
      </c>
      <c r="BI42" s="1000">
        <f t="shared" si="26"/>
        <v>0</v>
      </c>
      <c r="BJ42" s="1000">
        <f t="shared" si="27"/>
        <v>0</v>
      </c>
      <c r="BK42" s="1000">
        <f t="shared" si="28"/>
        <v>0</v>
      </c>
      <c r="BL42" s="1000">
        <f t="shared" si="29"/>
        <v>0</v>
      </c>
      <c r="BM42" s="1000">
        <f t="shared" si="30"/>
        <v>0</v>
      </c>
      <c r="BN42" s="1000">
        <f t="shared" si="31"/>
        <v>0</v>
      </c>
      <c r="BO42" s="1000">
        <f t="shared" si="32"/>
        <v>0</v>
      </c>
      <c r="BP42" s="1000">
        <f t="shared" si="33"/>
        <v>0</v>
      </c>
      <c r="BQ42" s="1000">
        <f t="shared" si="34"/>
        <v>0</v>
      </c>
      <c r="BR42" s="1000">
        <f t="shared" si="35"/>
        <v>0</v>
      </c>
      <c r="BS42" s="1000">
        <f t="shared" si="36"/>
        <v>0</v>
      </c>
      <c r="BT42" s="1000">
        <f t="shared" si="37"/>
        <v>0</v>
      </c>
      <c r="BU42" s="1000">
        <f t="shared" si="38"/>
        <v>0</v>
      </c>
      <c r="BV42" s="1000">
        <f t="shared" si="39"/>
        <v>0</v>
      </c>
      <c r="BW42" s="1000"/>
      <c r="BX42" s="642">
        <f t="shared" si="40"/>
        <v>0</v>
      </c>
      <c r="BY42" s="642">
        <f t="shared" si="41"/>
        <v>0</v>
      </c>
      <c r="BZ42" s="642">
        <f t="shared" si="42"/>
        <v>0</v>
      </c>
      <c r="CA42" s="642">
        <f t="shared" si="43"/>
        <v>0</v>
      </c>
      <c r="CB42" s="642">
        <f t="shared" si="44"/>
        <v>0</v>
      </c>
      <c r="CC42" s="642">
        <f t="shared" si="45"/>
        <v>0</v>
      </c>
      <c r="CD42" s="642">
        <f t="shared" si="46"/>
        <v>0</v>
      </c>
      <c r="CE42" s="642">
        <f t="shared" si="47"/>
        <v>0</v>
      </c>
      <c r="CF42" s="642">
        <f t="shared" si="48"/>
        <v>0</v>
      </c>
      <c r="CG42" s="642">
        <f t="shared" si="49"/>
        <v>0</v>
      </c>
      <c r="CH42" s="642">
        <f t="shared" si="50"/>
        <v>0</v>
      </c>
      <c r="CI42" s="642">
        <f t="shared" si="51"/>
        <v>0</v>
      </c>
      <c r="CJ42" s="642">
        <f t="shared" si="52"/>
        <v>0</v>
      </c>
      <c r="CK42" s="642">
        <f t="shared" si="53"/>
        <v>0</v>
      </c>
      <c r="CL42" s="642">
        <f t="shared" si="54"/>
        <v>0</v>
      </c>
      <c r="CM42" s="642">
        <f t="shared" si="55"/>
        <v>0</v>
      </c>
      <c r="CN42" s="381">
        <f t="shared" si="56"/>
        <v>0</v>
      </c>
      <c r="CO42" s="381">
        <f t="shared" si="57"/>
        <v>0</v>
      </c>
      <c r="CP42" s="381">
        <f t="shared" si="58"/>
        <v>0</v>
      </c>
      <c r="CQ42" s="381">
        <f t="shared" si="59"/>
        <v>0</v>
      </c>
      <c r="CR42" s="381">
        <f t="shared" si="60"/>
        <v>0</v>
      </c>
      <c r="CS42" s="381">
        <f t="shared" si="61"/>
        <v>0</v>
      </c>
      <c r="CT42" s="381">
        <f t="shared" si="62"/>
        <v>0</v>
      </c>
      <c r="CU42" s="381">
        <f t="shared" si="63"/>
        <v>0</v>
      </c>
      <c r="CV42" s="381">
        <f t="shared" si="64"/>
        <v>0</v>
      </c>
      <c r="CW42" s="381">
        <f t="shared" si="65"/>
        <v>0</v>
      </c>
      <c r="CX42" s="381">
        <f t="shared" si="66"/>
        <v>0</v>
      </c>
      <c r="CY42" s="381">
        <f t="shared" si="67"/>
        <v>0</v>
      </c>
      <c r="CZ42" s="381">
        <f t="shared" si="68"/>
        <v>0</v>
      </c>
      <c r="DA42" s="381">
        <f t="shared" si="69"/>
        <v>0</v>
      </c>
      <c r="DB42" s="381">
        <f t="shared" si="70"/>
        <v>0</v>
      </c>
      <c r="DC42" s="381">
        <f t="shared" si="71"/>
        <v>0</v>
      </c>
      <c r="DD42" s="381">
        <f t="shared" si="72"/>
        <v>0</v>
      </c>
      <c r="DE42" s="381">
        <f t="shared" si="73"/>
        <v>0</v>
      </c>
      <c r="DF42" s="900">
        <f t="shared" si="74"/>
        <v>0</v>
      </c>
      <c r="DG42" s="486"/>
      <c r="DH42" s="486"/>
      <c r="DI42" s="486"/>
      <c r="DJ42" s="486"/>
      <c r="DK42" s="486"/>
      <c r="DL42" s="486"/>
      <c r="DM42" s="486"/>
      <c r="DN42" s="486"/>
      <c r="DO42" s="486"/>
      <c r="DP42" s="486"/>
      <c r="DQ42" s="486"/>
      <c r="DR42" s="486"/>
      <c r="DS42" s="486"/>
      <c r="DT42" s="486"/>
      <c r="DU42" s="486"/>
      <c r="DV42" s="486"/>
    </row>
    <row r="43" spans="1:126" ht="18.75" customHeight="1">
      <c r="A43" s="217" t="str">
        <f>'2_Maturité'!A43</f>
        <v>9.1</v>
      </c>
      <c r="B43" s="217" t="str">
        <f>'2_Maturité'!B43</f>
        <v>Protection des accès aux données</v>
      </c>
      <c r="C43" s="217" t="str">
        <f>'2_Maturité'!G43</f>
        <v>GACC</v>
      </c>
      <c r="D43" s="207">
        <f>'2_Maturité'!H43</f>
        <v>1</v>
      </c>
      <c r="E43" s="207" t="str">
        <f>'2_Maturité'!I43</f>
        <v>2: Reproductible</v>
      </c>
      <c r="F43" s="218">
        <f>INDEX(References!$C$51:$D$56, LEFT($E43,1)+1,2)</f>
        <v>4</v>
      </c>
      <c r="G43" s="664">
        <v>0</v>
      </c>
      <c r="H43" s="204">
        <f>Compute4!G43</f>
        <v>1</v>
      </c>
      <c r="I43" s="204">
        <f>Compute4!H43</f>
        <v>1</v>
      </c>
      <c r="J43" s="204">
        <f>Compute4!I43</f>
        <v>1</v>
      </c>
      <c r="K43" s="204">
        <f>Compute4!J43</f>
        <v>0</v>
      </c>
      <c r="L43" s="204">
        <f>Compute4!K43</f>
        <v>1</v>
      </c>
      <c r="M43" s="204">
        <f>Compute4!L43</f>
        <v>1</v>
      </c>
      <c r="N43" s="204">
        <f>Compute4!M43</f>
        <v>0</v>
      </c>
      <c r="O43" s="204">
        <f>Compute4!N43</f>
        <v>0</v>
      </c>
      <c r="P43" s="204">
        <f>Compute4!O43</f>
        <v>0</v>
      </c>
      <c r="Q43" s="204">
        <f>Compute4!P43</f>
        <v>0</v>
      </c>
      <c r="R43" s="204">
        <f>Compute4!Q43</f>
        <v>0</v>
      </c>
      <c r="S43" s="204">
        <f>Compute4!R43</f>
        <v>0</v>
      </c>
      <c r="T43" s="204">
        <f>Compute4!S43</f>
        <v>0</v>
      </c>
      <c r="U43" s="204">
        <f>Compute4!T43</f>
        <v>0</v>
      </c>
      <c r="V43" s="204">
        <f>Compute4!U43</f>
        <v>0</v>
      </c>
      <c r="W43" s="204">
        <f>Compute4!V43</f>
        <v>0</v>
      </c>
      <c r="X43" s="327">
        <f t="shared" si="5"/>
        <v>5</v>
      </c>
      <c r="Y43" s="548">
        <f t="shared" si="6"/>
        <v>1</v>
      </c>
      <c r="Z43" s="548">
        <f t="shared" si="7"/>
        <v>1</v>
      </c>
      <c r="AA43" s="548">
        <f t="shared" si="8"/>
        <v>1</v>
      </c>
      <c r="AB43" s="548">
        <f t="shared" si="9"/>
        <v>0</v>
      </c>
      <c r="AC43" s="548">
        <f t="shared" si="10"/>
        <v>1</v>
      </c>
      <c r="AD43" s="548">
        <f t="shared" si="11"/>
        <v>1</v>
      </c>
      <c r="AE43" s="548">
        <f t="shared" si="12"/>
        <v>0</v>
      </c>
      <c r="AF43" s="548">
        <f t="shared" si="13"/>
        <v>0</v>
      </c>
      <c r="AG43" s="548">
        <f t="shared" si="14"/>
        <v>0</v>
      </c>
      <c r="AH43" s="548">
        <f t="shared" si="15"/>
        <v>0</v>
      </c>
      <c r="AI43" s="548">
        <f t="shared" si="16"/>
        <v>0</v>
      </c>
      <c r="AJ43" s="548">
        <f t="shared" si="17"/>
        <v>0</v>
      </c>
      <c r="AK43" s="548">
        <f t="shared" si="18"/>
        <v>0</v>
      </c>
      <c r="AL43" s="548">
        <f t="shared" si="19"/>
        <v>0</v>
      </c>
      <c r="AM43" s="548">
        <f t="shared" si="20"/>
        <v>0</v>
      </c>
      <c r="AN43" s="548">
        <f t="shared" si="21"/>
        <v>0</v>
      </c>
      <c r="AO43" s="639">
        <f t="shared" si="22"/>
        <v>5</v>
      </c>
      <c r="AP43" s="662">
        <v>8</v>
      </c>
      <c r="AQ43" s="662">
        <v>8</v>
      </c>
      <c r="AR43" s="662">
        <v>2</v>
      </c>
      <c r="AS43" s="662">
        <v>0</v>
      </c>
      <c r="AT43" s="662">
        <v>2</v>
      </c>
      <c r="AU43" s="662">
        <v>2</v>
      </c>
      <c r="AV43" s="662">
        <v>0</v>
      </c>
      <c r="AW43" s="662">
        <v>0</v>
      </c>
      <c r="AX43" s="662">
        <v>0</v>
      </c>
      <c r="AY43" s="662">
        <v>0</v>
      </c>
      <c r="AZ43" s="662">
        <v>0</v>
      </c>
      <c r="BA43" s="662">
        <v>0</v>
      </c>
      <c r="BB43" s="662">
        <v>0</v>
      </c>
      <c r="BC43" s="662">
        <v>0</v>
      </c>
      <c r="BD43" s="662">
        <v>0</v>
      </c>
      <c r="BE43" s="662">
        <v>0</v>
      </c>
      <c r="BF43" s="662">
        <f t="shared" si="23"/>
        <v>11</v>
      </c>
      <c r="BG43" s="1000">
        <f t="shared" si="24"/>
        <v>8</v>
      </c>
      <c r="BH43" s="1000">
        <f t="shared" si="25"/>
        <v>8</v>
      </c>
      <c r="BI43" s="1000">
        <f t="shared" si="26"/>
        <v>2</v>
      </c>
      <c r="BJ43" s="1000">
        <f t="shared" si="27"/>
        <v>0</v>
      </c>
      <c r="BK43" s="1000">
        <f t="shared" si="28"/>
        <v>2</v>
      </c>
      <c r="BL43" s="1000">
        <f t="shared" si="29"/>
        <v>2</v>
      </c>
      <c r="BM43" s="1000">
        <f t="shared" si="30"/>
        <v>0</v>
      </c>
      <c r="BN43" s="1000">
        <f t="shared" si="31"/>
        <v>0</v>
      </c>
      <c r="BO43" s="1000">
        <f t="shared" si="32"/>
        <v>0</v>
      </c>
      <c r="BP43" s="1000">
        <f t="shared" si="33"/>
        <v>0</v>
      </c>
      <c r="BQ43" s="1000">
        <f t="shared" si="34"/>
        <v>0</v>
      </c>
      <c r="BR43" s="1000">
        <f t="shared" si="35"/>
        <v>0</v>
      </c>
      <c r="BS43" s="1000">
        <f t="shared" si="36"/>
        <v>0</v>
      </c>
      <c r="BT43" s="1000">
        <f t="shared" si="37"/>
        <v>0</v>
      </c>
      <c r="BU43" s="1000">
        <f t="shared" si="38"/>
        <v>0</v>
      </c>
      <c r="BV43" s="1000">
        <f t="shared" si="39"/>
        <v>0</v>
      </c>
      <c r="BW43" s="1000"/>
      <c r="BX43" s="642">
        <f t="shared" si="40"/>
        <v>32</v>
      </c>
      <c r="BY43" s="642">
        <f t="shared" si="41"/>
        <v>32</v>
      </c>
      <c r="BZ43" s="642">
        <f t="shared" si="42"/>
        <v>8</v>
      </c>
      <c r="CA43" s="642">
        <f t="shared" si="43"/>
        <v>0</v>
      </c>
      <c r="CB43" s="642">
        <f t="shared" si="44"/>
        <v>8</v>
      </c>
      <c r="CC43" s="642">
        <f t="shared" si="45"/>
        <v>8</v>
      </c>
      <c r="CD43" s="642">
        <f t="shared" si="46"/>
        <v>0</v>
      </c>
      <c r="CE43" s="642">
        <f t="shared" si="47"/>
        <v>0</v>
      </c>
      <c r="CF43" s="642">
        <f t="shared" si="48"/>
        <v>0</v>
      </c>
      <c r="CG43" s="642">
        <f t="shared" si="49"/>
        <v>0</v>
      </c>
      <c r="CH43" s="642">
        <f t="shared" si="50"/>
        <v>0</v>
      </c>
      <c r="CI43" s="642">
        <f t="shared" si="51"/>
        <v>0</v>
      </c>
      <c r="CJ43" s="642">
        <f t="shared" si="52"/>
        <v>0</v>
      </c>
      <c r="CK43" s="642">
        <f t="shared" si="53"/>
        <v>0</v>
      </c>
      <c r="CL43" s="642">
        <f t="shared" si="54"/>
        <v>0</v>
      </c>
      <c r="CM43" s="642">
        <f t="shared" si="55"/>
        <v>0</v>
      </c>
      <c r="CN43" s="381">
        <f t="shared" si="56"/>
        <v>88</v>
      </c>
      <c r="CO43" s="381">
        <f t="shared" si="57"/>
        <v>0.1032258064516129</v>
      </c>
      <c r="CP43" s="381">
        <f t="shared" si="58"/>
        <v>0.1641025641025641</v>
      </c>
      <c r="CQ43" s="381">
        <f t="shared" si="59"/>
        <v>2.9090909090909091E-2</v>
      </c>
      <c r="CR43" s="381">
        <f t="shared" si="60"/>
        <v>0</v>
      </c>
      <c r="CS43" s="381">
        <f t="shared" si="61"/>
        <v>3.4782608695652174E-2</v>
      </c>
      <c r="CT43" s="381">
        <f t="shared" si="62"/>
        <v>3.7209302325581395E-2</v>
      </c>
      <c r="CU43" s="381">
        <f t="shared" si="63"/>
        <v>0</v>
      </c>
      <c r="CV43" s="381">
        <f t="shared" si="64"/>
        <v>0</v>
      </c>
      <c r="CW43" s="381">
        <f t="shared" si="65"/>
        <v>0</v>
      </c>
      <c r="CX43" s="381">
        <f t="shared" si="66"/>
        <v>0</v>
      </c>
      <c r="CY43" s="381">
        <f t="shared" si="67"/>
        <v>0</v>
      </c>
      <c r="CZ43" s="381">
        <f t="shared" si="68"/>
        <v>0</v>
      </c>
      <c r="DA43" s="381">
        <f t="shared" si="69"/>
        <v>0</v>
      </c>
      <c r="DB43" s="381">
        <f t="shared" si="70"/>
        <v>0</v>
      </c>
      <c r="DC43" s="381">
        <f t="shared" si="71"/>
        <v>0</v>
      </c>
      <c r="DD43" s="381">
        <f t="shared" si="72"/>
        <v>0</v>
      </c>
      <c r="DE43" s="381">
        <f t="shared" si="73"/>
        <v>0.36841119066631972</v>
      </c>
      <c r="DF43" s="900">
        <f t="shared" si="74"/>
        <v>22</v>
      </c>
      <c r="DG43" s="486"/>
      <c r="DH43" s="486"/>
      <c r="DI43" s="486"/>
      <c r="DJ43" s="486"/>
      <c r="DK43" s="486"/>
      <c r="DL43" s="486"/>
      <c r="DM43" s="486"/>
      <c r="DN43" s="486"/>
      <c r="DO43" s="486"/>
      <c r="DP43" s="486"/>
      <c r="DQ43" s="486"/>
      <c r="DR43" s="486"/>
      <c r="DS43" s="486"/>
      <c r="DT43" s="486"/>
      <c r="DU43" s="486"/>
      <c r="DV43" s="486"/>
    </row>
    <row r="44" spans="1:126" ht="18.75" hidden="1" customHeight="1">
      <c r="A44" s="217" t="str">
        <f>'2_Maturité'!A44</f>
        <v>9.1.a</v>
      </c>
      <c r="B44" s="217">
        <f>'2_Maturité'!B44</f>
        <v>0</v>
      </c>
      <c r="C44" s="217" t="str">
        <f>'2_Maturité'!G44</f>
        <v>GACC</v>
      </c>
      <c r="D44" s="207">
        <f>'2_Maturité'!H44</f>
        <v>0</v>
      </c>
      <c r="E44" s="207">
        <f>'2_Maturité'!I44</f>
        <v>0</v>
      </c>
      <c r="F44" s="218" t="str">
        <f>LEFT(E44,1)</f>
        <v>0</v>
      </c>
      <c r="G44" s="664">
        <v>0</v>
      </c>
      <c r="H44" s="204">
        <f>Compute4!G44</f>
        <v>0</v>
      </c>
      <c r="I44" s="204">
        <f>Compute4!H44</f>
        <v>0</v>
      </c>
      <c r="J44" s="204">
        <f>Compute4!I44</f>
        <v>0</v>
      </c>
      <c r="K44" s="204">
        <f>Compute4!J44</f>
        <v>0</v>
      </c>
      <c r="L44" s="204">
        <f>Compute4!K44</f>
        <v>0</v>
      </c>
      <c r="M44" s="204">
        <f>Compute4!L44</f>
        <v>0</v>
      </c>
      <c r="N44" s="204">
        <f>Compute4!M44</f>
        <v>0</v>
      </c>
      <c r="O44" s="204">
        <f>Compute4!N44</f>
        <v>0</v>
      </c>
      <c r="P44" s="204">
        <f>Compute4!O44</f>
        <v>0</v>
      </c>
      <c r="Q44" s="204">
        <f>Compute4!P44</f>
        <v>0</v>
      </c>
      <c r="R44" s="204">
        <f>Compute4!Q44</f>
        <v>0</v>
      </c>
      <c r="S44" s="204">
        <f>Compute4!R44</f>
        <v>0</v>
      </c>
      <c r="T44" s="204">
        <f>Compute4!S44</f>
        <v>0</v>
      </c>
      <c r="U44" s="204">
        <f>Compute4!T44</f>
        <v>0</v>
      </c>
      <c r="V44" s="204">
        <f>Compute4!U44</f>
        <v>0</v>
      </c>
      <c r="W44" s="204">
        <f>Compute4!V44</f>
        <v>0</v>
      </c>
      <c r="X44" s="327">
        <f t="shared" si="5"/>
        <v>0</v>
      </c>
      <c r="Y44" s="548">
        <f t="shared" si="6"/>
        <v>0</v>
      </c>
      <c r="Z44" s="548">
        <f t="shared" si="7"/>
        <v>0</v>
      </c>
      <c r="AA44" s="548">
        <f t="shared" si="8"/>
        <v>0</v>
      </c>
      <c r="AB44" s="548">
        <f t="shared" si="9"/>
        <v>0</v>
      </c>
      <c r="AC44" s="548">
        <f t="shared" si="10"/>
        <v>0</v>
      </c>
      <c r="AD44" s="548">
        <f t="shared" si="11"/>
        <v>0</v>
      </c>
      <c r="AE44" s="548">
        <f t="shared" si="12"/>
        <v>0</v>
      </c>
      <c r="AF44" s="548">
        <f t="shared" si="13"/>
        <v>0</v>
      </c>
      <c r="AG44" s="548">
        <f t="shared" si="14"/>
        <v>0</v>
      </c>
      <c r="AH44" s="548">
        <f t="shared" si="15"/>
        <v>0</v>
      </c>
      <c r="AI44" s="548">
        <f t="shared" si="16"/>
        <v>0</v>
      </c>
      <c r="AJ44" s="548">
        <f t="shared" si="17"/>
        <v>0</v>
      </c>
      <c r="AK44" s="548">
        <f t="shared" si="18"/>
        <v>0</v>
      </c>
      <c r="AL44" s="548">
        <f t="shared" si="19"/>
        <v>0</v>
      </c>
      <c r="AM44" s="548">
        <f t="shared" si="20"/>
        <v>0</v>
      </c>
      <c r="AN44" s="548">
        <f t="shared" si="21"/>
        <v>0</v>
      </c>
      <c r="AO44" s="639">
        <f t="shared" si="22"/>
        <v>0</v>
      </c>
      <c r="AP44" s="662">
        <v>0</v>
      </c>
      <c r="AQ44" s="662">
        <v>0</v>
      </c>
      <c r="AR44" s="662">
        <v>0</v>
      </c>
      <c r="AS44" s="662">
        <v>0</v>
      </c>
      <c r="AT44" s="662">
        <v>0</v>
      </c>
      <c r="AU44" s="662">
        <v>0</v>
      </c>
      <c r="AV44" s="662">
        <v>0</v>
      </c>
      <c r="AW44" s="662">
        <v>0</v>
      </c>
      <c r="AX44" s="662">
        <v>0</v>
      </c>
      <c r="AY44" s="662">
        <v>0</v>
      </c>
      <c r="AZ44" s="662">
        <v>0</v>
      </c>
      <c r="BA44" s="662">
        <v>0</v>
      </c>
      <c r="BB44" s="662">
        <v>0</v>
      </c>
      <c r="BC44" s="662">
        <v>0</v>
      </c>
      <c r="BD44" s="662">
        <v>0</v>
      </c>
      <c r="BE44" s="662">
        <v>0</v>
      </c>
      <c r="BF44" s="662">
        <f t="shared" si="23"/>
        <v>16</v>
      </c>
      <c r="BG44" s="1000">
        <f t="shared" si="24"/>
        <v>0</v>
      </c>
      <c r="BH44" s="1000">
        <f t="shared" si="25"/>
        <v>0</v>
      </c>
      <c r="BI44" s="1000">
        <f t="shared" si="26"/>
        <v>0</v>
      </c>
      <c r="BJ44" s="1000">
        <f t="shared" si="27"/>
        <v>0</v>
      </c>
      <c r="BK44" s="1000">
        <f t="shared" si="28"/>
        <v>0</v>
      </c>
      <c r="BL44" s="1000">
        <f t="shared" si="29"/>
        <v>0</v>
      </c>
      <c r="BM44" s="1000">
        <f t="shared" si="30"/>
        <v>0</v>
      </c>
      <c r="BN44" s="1000">
        <f t="shared" si="31"/>
        <v>0</v>
      </c>
      <c r="BO44" s="1000">
        <f t="shared" si="32"/>
        <v>0</v>
      </c>
      <c r="BP44" s="1000">
        <f t="shared" si="33"/>
        <v>0</v>
      </c>
      <c r="BQ44" s="1000">
        <f t="shared" si="34"/>
        <v>0</v>
      </c>
      <c r="BR44" s="1000">
        <f t="shared" si="35"/>
        <v>0</v>
      </c>
      <c r="BS44" s="1000">
        <f t="shared" si="36"/>
        <v>0</v>
      </c>
      <c r="BT44" s="1000">
        <f t="shared" si="37"/>
        <v>0</v>
      </c>
      <c r="BU44" s="1000">
        <f t="shared" si="38"/>
        <v>0</v>
      </c>
      <c r="BV44" s="1000">
        <f t="shared" si="39"/>
        <v>0</v>
      </c>
      <c r="BW44" s="1000"/>
      <c r="BX44" s="642">
        <f t="shared" si="40"/>
        <v>0</v>
      </c>
      <c r="BY44" s="642">
        <f t="shared" si="41"/>
        <v>0</v>
      </c>
      <c r="BZ44" s="642">
        <f t="shared" si="42"/>
        <v>0</v>
      </c>
      <c r="CA44" s="642">
        <f t="shared" si="43"/>
        <v>0</v>
      </c>
      <c r="CB44" s="642">
        <f t="shared" si="44"/>
        <v>0</v>
      </c>
      <c r="CC44" s="642">
        <f t="shared" si="45"/>
        <v>0</v>
      </c>
      <c r="CD44" s="642">
        <f t="shared" si="46"/>
        <v>0</v>
      </c>
      <c r="CE44" s="642">
        <f t="shared" si="47"/>
        <v>0</v>
      </c>
      <c r="CF44" s="642">
        <f t="shared" si="48"/>
        <v>0</v>
      </c>
      <c r="CG44" s="642">
        <f t="shared" si="49"/>
        <v>0</v>
      </c>
      <c r="CH44" s="642">
        <f t="shared" si="50"/>
        <v>0</v>
      </c>
      <c r="CI44" s="642">
        <f t="shared" si="51"/>
        <v>0</v>
      </c>
      <c r="CJ44" s="642">
        <f t="shared" si="52"/>
        <v>0</v>
      </c>
      <c r="CK44" s="642">
        <f t="shared" si="53"/>
        <v>0</v>
      </c>
      <c r="CL44" s="642">
        <f t="shared" si="54"/>
        <v>0</v>
      </c>
      <c r="CM44" s="642">
        <f t="shared" si="55"/>
        <v>0</v>
      </c>
      <c r="CN44" s="381">
        <f t="shared" si="56"/>
        <v>0</v>
      </c>
      <c r="CO44" s="381">
        <f t="shared" si="57"/>
        <v>0</v>
      </c>
      <c r="CP44" s="381">
        <f t="shared" si="58"/>
        <v>0</v>
      </c>
      <c r="CQ44" s="381">
        <f t="shared" si="59"/>
        <v>0</v>
      </c>
      <c r="CR44" s="381">
        <f t="shared" si="60"/>
        <v>0</v>
      </c>
      <c r="CS44" s="381">
        <f t="shared" si="61"/>
        <v>0</v>
      </c>
      <c r="CT44" s="381">
        <f t="shared" si="62"/>
        <v>0</v>
      </c>
      <c r="CU44" s="381">
        <f t="shared" si="63"/>
        <v>0</v>
      </c>
      <c r="CV44" s="381">
        <f t="shared" si="64"/>
        <v>0</v>
      </c>
      <c r="CW44" s="381">
        <f t="shared" si="65"/>
        <v>0</v>
      </c>
      <c r="CX44" s="381">
        <f t="shared" si="66"/>
        <v>0</v>
      </c>
      <c r="CY44" s="381">
        <f t="shared" si="67"/>
        <v>0</v>
      </c>
      <c r="CZ44" s="381">
        <f t="shared" si="68"/>
        <v>0</v>
      </c>
      <c r="DA44" s="381">
        <f t="shared" si="69"/>
        <v>0</v>
      </c>
      <c r="DB44" s="381">
        <f t="shared" si="70"/>
        <v>0</v>
      </c>
      <c r="DC44" s="381">
        <f t="shared" si="71"/>
        <v>0</v>
      </c>
      <c r="DD44" s="381">
        <f t="shared" si="72"/>
        <v>0</v>
      </c>
      <c r="DE44" s="381">
        <f t="shared" si="73"/>
        <v>0</v>
      </c>
      <c r="DF44" s="900">
        <f t="shared" si="74"/>
        <v>0</v>
      </c>
      <c r="DG44" s="486"/>
      <c r="DH44" s="486"/>
      <c r="DI44" s="486"/>
      <c r="DJ44" s="486"/>
      <c r="DK44" s="486"/>
      <c r="DL44" s="486"/>
      <c r="DM44" s="486"/>
      <c r="DN44" s="486"/>
      <c r="DO44" s="486"/>
      <c r="DP44" s="486"/>
      <c r="DQ44" s="486"/>
      <c r="DR44" s="486"/>
      <c r="DS44" s="486"/>
      <c r="DT44" s="486"/>
      <c r="DU44" s="486"/>
      <c r="DV44" s="486"/>
    </row>
    <row r="45" spans="1:126" ht="18.75" customHeight="1">
      <c r="A45" s="217" t="str">
        <f>'2_Maturité'!A45</f>
        <v>9.2</v>
      </c>
      <c r="B45" s="217" t="str">
        <f>'2_Maturité'!B45</f>
        <v>Cycle de vie  des accès</v>
      </c>
      <c r="C45" s="217" t="str">
        <f>'2_Maturité'!G45</f>
        <v>GACC</v>
      </c>
      <c r="D45" s="207">
        <f>'2_Maturité'!H45</f>
        <v>1</v>
      </c>
      <c r="E45" s="207" t="str">
        <f>'2_Maturité'!I45</f>
        <v>2: Reproductible</v>
      </c>
      <c r="F45" s="218">
        <f>INDEX(References!$C$51:$D$56, LEFT($E45,1)+1,2)</f>
        <v>4</v>
      </c>
      <c r="G45" s="664">
        <v>1</v>
      </c>
      <c r="H45" s="204">
        <f>Compute4!G45</f>
        <v>1</v>
      </c>
      <c r="I45" s="204">
        <f>Compute4!H45</f>
        <v>1</v>
      </c>
      <c r="J45" s="204">
        <f>Compute4!I45</f>
        <v>1</v>
      </c>
      <c r="K45" s="204">
        <f>Compute4!J45</f>
        <v>0</v>
      </c>
      <c r="L45" s="204">
        <f>Compute4!K45</f>
        <v>1</v>
      </c>
      <c r="M45" s="204">
        <f>Compute4!L45</f>
        <v>1</v>
      </c>
      <c r="N45" s="204">
        <f>Compute4!M45</f>
        <v>0</v>
      </c>
      <c r="O45" s="204">
        <f>Compute4!N45</f>
        <v>0</v>
      </c>
      <c r="P45" s="204">
        <f>Compute4!O45</f>
        <v>0</v>
      </c>
      <c r="Q45" s="204">
        <f>Compute4!P45</f>
        <v>0</v>
      </c>
      <c r="R45" s="204">
        <f>Compute4!Q45</f>
        <v>0</v>
      </c>
      <c r="S45" s="204">
        <f>Compute4!R45</f>
        <v>0</v>
      </c>
      <c r="T45" s="204">
        <f>Compute4!S45</f>
        <v>0</v>
      </c>
      <c r="U45" s="204">
        <f>Compute4!T45</f>
        <v>0</v>
      </c>
      <c r="V45" s="204">
        <f>Compute4!U45</f>
        <v>0</v>
      </c>
      <c r="W45" s="204">
        <f>Compute4!V45</f>
        <v>0</v>
      </c>
      <c r="X45" s="327">
        <f t="shared" si="5"/>
        <v>5</v>
      </c>
      <c r="Y45" s="548">
        <f t="shared" si="6"/>
        <v>1</v>
      </c>
      <c r="Z45" s="548">
        <f t="shared" si="7"/>
        <v>1</v>
      </c>
      <c r="AA45" s="548">
        <f t="shared" si="8"/>
        <v>1</v>
      </c>
      <c r="AB45" s="548">
        <f t="shared" si="9"/>
        <v>0</v>
      </c>
      <c r="AC45" s="548">
        <f t="shared" si="10"/>
        <v>1</v>
      </c>
      <c r="AD45" s="548">
        <f t="shared" si="11"/>
        <v>1</v>
      </c>
      <c r="AE45" s="548">
        <f t="shared" si="12"/>
        <v>0</v>
      </c>
      <c r="AF45" s="548">
        <f t="shared" si="13"/>
        <v>0</v>
      </c>
      <c r="AG45" s="548">
        <f t="shared" si="14"/>
        <v>0</v>
      </c>
      <c r="AH45" s="548">
        <f t="shared" si="15"/>
        <v>0</v>
      </c>
      <c r="AI45" s="548">
        <f t="shared" si="16"/>
        <v>0</v>
      </c>
      <c r="AJ45" s="548">
        <f t="shared" si="17"/>
        <v>0</v>
      </c>
      <c r="AK45" s="548">
        <f t="shared" si="18"/>
        <v>0</v>
      </c>
      <c r="AL45" s="548">
        <f t="shared" si="19"/>
        <v>0</v>
      </c>
      <c r="AM45" s="548">
        <f t="shared" si="20"/>
        <v>0</v>
      </c>
      <c r="AN45" s="548">
        <f t="shared" si="21"/>
        <v>0</v>
      </c>
      <c r="AO45" s="639">
        <f t="shared" si="22"/>
        <v>5</v>
      </c>
      <c r="AP45" s="662">
        <v>4</v>
      </c>
      <c r="AQ45" s="662">
        <v>2</v>
      </c>
      <c r="AR45" s="662">
        <v>2</v>
      </c>
      <c r="AS45" s="662">
        <v>0</v>
      </c>
      <c r="AT45" s="662">
        <v>2</v>
      </c>
      <c r="AU45" s="662">
        <v>2</v>
      </c>
      <c r="AV45" s="662">
        <v>0</v>
      </c>
      <c r="AW45" s="662">
        <v>0</v>
      </c>
      <c r="AX45" s="662">
        <v>0</v>
      </c>
      <c r="AY45" s="662">
        <v>0</v>
      </c>
      <c r="AZ45" s="662">
        <v>0</v>
      </c>
      <c r="BA45" s="662">
        <v>0</v>
      </c>
      <c r="BB45" s="662">
        <v>0</v>
      </c>
      <c r="BC45" s="662">
        <v>0</v>
      </c>
      <c r="BD45" s="662">
        <v>0</v>
      </c>
      <c r="BE45" s="662">
        <v>0</v>
      </c>
      <c r="BF45" s="662">
        <f t="shared" si="23"/>
        <v>11</v>
      </c>
      <c r="BG45" s="1000">
        <f t="shared" si="24"/>
        <v>4</v>
      </c>
      <c r="BH45" s="1000">
        <f t="shared" si="25"/>
        <v>2</v>
      </c>
      <c r="BI45" s="1000">
        <f t="shared" si="26"/>
        <v>2</v>
      </c>
      <c r="BJ45" s="1000">
        <f t="shared" si="27"/>
        <v>0</v>
      </c>
      <c r="BK45" s="1000">
        <f t="shared" si="28"/>
        <v>2</v>
      </c>
      <c r="BL45" s="1000">
        <f t="shared" si="29"/>
        <v>2</v>
      </c>
      <c r="BM45" s="1000">
        <f t="shared" si="30"/>
        <v>0</v>
      </c>
      <c r="BN45" s="1000">
        <f t="shared" si="31"/>
        <v>0</v>
      </c>
      <c r="BO45" s="1000">
        <f t="shared" si="32"/>
        <v>0</v>
      </c>
      <c r="BP45" s="1000">
        <f t="shared" si="33"/>
        <v>0</v>
      </c>
      <c r="BQ45" s="1000">
        <f t="shared" si="34"/>
        <v>0</v>
      </c>
      <c r="BR45" s="1000">
        <f t="shared" si="35"/>
        <v>0</v>
      </c>
      <c r="BS45" s="1000">
        <f t="shared" si="36"/>
        <v>0</v>
      </c>
      <c r="BT45" s="1000">
        <f t="shared" si="37"/>
        <v>0</v>
      </c>
      <c r="BU45" s="1000">
        <f t="shared" si="38"/>
        <v>0</v>
      </c>
      <c r="BV45" s="1000">
        <f t="shared" si="39"/>
        <v>0</v>
      </c>
      <c r="BW45" s="1000"/>
      <c r="BX45" s="642">
        <f t="shared" si="40"/>
        <v>16</v>
      </c>
      <c r="BY45" s="642">
        <f t="shared" si="41"/>
        <v>8</v>
      </c>
      <c r="BZ45" s="642">
        <f t="shared" si="42"/>
        <v>8</v>
      </c>
      <c r="CA45" s="642">
        <f t="shared" si="43"/>
        <v>0</v>
      </c>
      <c r="CB45" s="642">
        <f t="shared" si="44"/>
        <v>8</v>
      </c>
      <c r="CC45" s="642">
        <f t="shared" si="45"/>
        <v>8</v>
      </c>
      <c r="CD45" s="642">
        <f t="shared" si="46"/>
        <v>0</v>
      </c>
      <c r="CE45" s="642">
        <f t="shared" si="47"/>
        <v>0</v>
      </c>
      <c r="CF45" s="642">
        <f t="shared" si="48"/>
        <v>0</v>
      </c>
      <c r="CG45" s="642">
        <f t="shared" si="49"/>
        <v>0</v>
      </c>
      <c r="CH45" s="642">
        <f t="shared" si="50"/>
        <v>0</v>
      </c>
      <c r="CI45" s="642">
        <f t="shared" si="51"/>
        <v>0</v>
      </c>
      <c r="CJ45" s="642">
        <f t="shared" si="52"/>
        <v>0</v>
      </c>
      <c r="CK45" s="642">
        <f t="shared" si="53"/>
        <v>0</v>
      </c>
      <c r="CL45" s="642">
        <f t="shared" si="54"/>
        <v>0</v>
      </c>
      <c r="CM45" s="642">
        <f t="shared" si="55"/>
        <v>0</v>
      </c>
      <c r="CN45" s="381">
        <f t="shared" si="56"/>
        <v>48</v>
      </c>
      <c r="CO45" s="381">
        <f t="shared" si="57"/>
        <v>5.1612903225806452E-2</v>
      </c>
      <c r="CP45" s="381">
        <f t="shared" si="58"/>
        <v>4.1025641025641026E-2</v>
      </c>
      <c r="CQ45" s="381">
        <f t="shared" si="59"/>
        <v>2.9090909090909091E-2</v>
      </c>
      <c r="CR45" s="381">
        <f t="shared" si="60"/>
        <v>0</v>
      </c>
      <c r="CS45" s="381">
        <f t="shared" si="61"/>
        <v>3.4782608695652174E-2</v>
      </c>
      <c r="CT45" s="381">
        <f t="shared" si="62"/>
        <v>3.7209302325581395E-2</v>
      </c>
      <c r="CU45" s="381">
        <f t="shared" si="63"/>
        <v>0</v>
      </c>
      <c r="CV45" s="381">
        <f t="shared" si="64"/>
        <v>0</v>
      </c>
      <c r="CW45" s="381">
        <f t="shared" si="65"/>
        <v>0</v>
      </c>
      <c r="CX45" s="381">
        <f t="shared" si="66"/>
        <v>0</v>
      </c>
      <c r="CY45" s="381">
        <f t="shared" si="67"/>
        <v>0</v>
      </c>
      <c r="CZ45" s="381">
        <f t="shared" si="68"/>
        <v>0</v>
      </c>
      <c r="DA45" s="381">
        <f t="shared" si="69"/>
        <v>0</v>
      </c>
      <c r="DB45" s="381">
        <f t="shared" si="70"/>
        <v>0</v>
      </c>
      <c r="DC45" s="381">
        <f t="shared" si="71"/>
        <v>0</v>
      </c>
      <c r="DD45" s="381">
        <f t="shared" si="72"/>
        <v>0</v>
      </c>
      <c r="DE45" s="381">
        <f t="shared" si="73"/>
        <v>0.19372136436359014</v>
      </c>
      <c r="DF45" s="900">
        <f t="shared" si="74"/>
        <v>12</v>
      </c>
      <c r="DG45" s="486"/>
      <c r="DH45" s="486"/>
      <c r="DI45" s="486"/>
      <c r="DJ45" s="486"/>
      <c r="DK45" s="486"/>
      <c r="DL45" s="486"/>
      <c r="DM45" s="486"/>
      <c r="DN45" s="486"/>
      <c r="DO45" s="486"/>
      <c r="DP45" s="486"/>
      <c r="DQ45" s="486"/>
      <c r="DR45" s="486"/>
      <c r="DS45" s="486"/>
      <c r="DT45" s="486"/>
      <c r="DU45" s="486"/>
      <c r="DV45" s="486"/>
    </row>
    <row r="46" spans="1:126" ht="18.75" hidden="1" customHeight="1">
      <c r="A46" s="217" t="str">
        <f>'2_Maturité'!A46</f>
        <v>9.2.a</v>
      </c>
      <c r="B46" s="217">
        <f>'2_Maturité'!B46</f>
        <v>0</v>
      </c>
      <c r="C46" s="217" t="str">
        <f>'2_Maturité'!G46</f>
        <v>GACC</v>
      </c>
      <c r="D46" s="207">
        <f>'2_Maturité'!H46</f>
        <v>0</v>
      </c>
      <c r="E46" s="207">
        <f>'2_Maturité'!I46</f>
        <v>0</v>
      </c>
      <c r="F46" s="218" t="str">
        <f>LEFT(E46,1)</f>
        <v>0</v>
      </c>
      <c r="G46" s="664"/>
      <c r="H46" s="204">
        <f>Compute4!G46</f>
        <v>0</v>
      </c>
      <c r="I46" s="204">
        <f>Compute4!H46</f>
        <v>0</v>
      </c>
      <c r="J46" s="204">
        <f>Compute4!I46</f>
        <v>0</v>
      </c>
      <c r="K46" s="204">
        <f>Compute4!J46</f>
        <v>0</v>
      </c>
      <c r="L46" s="204">
        <f>Compute4!K46</f>
        <v>0</v>
      </c>
      <c r="M46" s="204">
        <f>Compute4!L46</f>
        <v>0</v>
      </c>
      <c r="N46" s="204">
        <f>Compute4!M46</f>
        <v>0</v>
      </c>
      <c r="O46" s="204">
        <f>Compute4!N46</f>
        <v>0</v>
      </c>
      <c r="P46" s="204">
        <f>Compute4!O46</f>
        <v>0</v>
      </c>
      <c r="Q46" s="204">
        <f>Compute4!P46</f>
        <v>0</v>
      </c>
      <c r="R46" s="204">
        <f>Compute4!Q46</f>
        <v>0</v>
      </c>
      <c r="S46" s="204">
        <f>Compute4!R46</f>
        <v>0</v>
      </c>
      <c r="T46" s="204">
        <f>Compute4!S46</f>
        <v>0</v>
      </c>
      <c r="U46" s="204">
        <f>Compute4!T46</f>
        <v>0</v>
      </c>
      <c r="V46" s="204">
        <f>Compute4!U46</f>
        <v>0</v>
      </c>
      <c r="W46" s="204">
        <f>Compute4!V46</f>
        <v>0</v>
      </c>
      <c r="X46" s="327">
        <f t="shared" si="5"/>
        <v>0</v>
      </c>
      <c r="Y46" s="548">
        <f t="shared" si="6"/>
        <v>0</v>
      </c>
      <c r="Z46" s="548">
        <f t="shared" si="7"/>
        <v>0</v>
      </c>
      <c r="AA46" s="548">
        <f t="shared" si="8"/>
        <v>0</v>
      </c>
      <c r="AB46" s="548">
        <f t="shared" si="9"/>
        <v>0</v>
      </c>
      <c r="AC46" s="548">
        <f t="shared" si="10"/>
        <v>0</v>
      </c>
      <c r="AD46" s="548">
        <f t="shared" si="11"/>
        <v>0</v>
      </c>
      <c r="AE46" s="548">
        <f t="shared" si="12"/>
        <v>0</v>
      </c>
      <c r="AF46" s="548">
        <f t="shared" si="13"/>
        <v>0</v>
      </c>
      <c r="AG46" s="548">
        <f t="shared" si="14"/>
        <v>0</v>
      </c>
      <c r="AH46" s="548">
        <f t="shared" si="15"/>
        <v>0</v>
      </c>
      <c r="AI46" s="548">
        <f t="shared" si="16"/>
        <v>0</v>
      </c>
      <c r="AJ46" s="548">
        <f t="shared" si="17"/>
        <v>0</v>
      </c>
      <c r="AK46" s="548">
        <f t="shared" si="18"/>
        <v>0</v>
      </c>
      <c r="AL46" s="548">
        <f t="shared" si="19"/>
        <v>0</v>
      </c>
      <c r="AM46" s="548">
        <f t="shared" si="20"/>
        <v>0</v>
      </c>
      <c r="AN46" s="548">
        <f t="shared" si="21"/>
        <v>0</v>
      </c>
      <c r="AO46" s="639">
        <f t="shared" si="22"/>
        <v>0</v>
      </c>
      <c r="AP46" s="682">
        <v>0</v>
      </c>
      <c r="AQ46" s="682">
        <v>0</v>
      </c>
      <c r="AR46" s="682">
        <v>0</v>
      </c>
      <c r="AS46" s="682">
        <v>0</v>
      </c>
      <c r="AT46" s="682">
        <v>0</v>
      </c>
      <c r="AU46" s="682">
        <v>0</v>
      </c>
      <c r="AV46" s="682">
        <v>0</v>
      </c>
      <c r="AW46" s="682">
        <v>0</v>
      </c>
      <c r="AX46" s="682">
        <v>0</v>
      </c>
      <c r="AY46" s="682">
        <v>0</v>
      </c>
      <c r="AZ46" s="682">
        <v>0</v>
      </c>
      <c r="BA46" s="682">
        <v>0</v>
      </c>
      <c r="BB46" s="682">
        <v>0</v>
      </c>
      <c r="BC46" s="682">
        <v>0</v>
      </c>
      <c r="BD46" s="682">
        <v>0</v>
      </c>
      <c r="BE46" s="682">
        <v>0</v>
      </c>
      <c r="BF46" s="662">
        <f t="shared" si="23"/>
        <v>16</v>
      </c>
      <c r="BG46" s="1000">
        <f t="shared" si="24"/>
        <v>0</v>
      </c>
      <c r="BH46" s="1000">
        <f t="shared" si="25"/>
        <v>0</v>
      </c>
      <c r="BI46" s="1000">
        <f t="shared" si="26"/>
        <v>0</v>
      </c>
      <c r="BJ46" s="1000">
        <f t="shared" si="27"/>
        <v>0</v>
      </c>
      <c r="BK46" s="1000">
        <f t="shared" si="28"/>
        <v>0</v>
      </c>
      <c r="BL46" s="1000">
        <f t="shared" si="29"/>
        <v>0</v>
      </c>
      <c r="BM46" s="1000">
        <f t="shared" si="30"/>
        <v>0</v>
      </c>
      <c r="BN46" s="1000">
        <f t="shared" si="31"/>
        <v>0</v>
      </c>
      <c r="BO46" s="1000">
        <f t="shared" si="32"/>
        <v>0</v>
      </c>
      <c r="BP46" s="1000">
        <f t="shared" si="33"/>
        <v>0</v>
      </c>
      <c r="BQ46" s="1000">
        <f t="shared" si="34"/>
        <v>0</v>
      </c>
      <c r="BR46" s="1000">
        <f t="shared" si="35"/>
        <v>0</v>
      </c>
      <c r="BS46" s="1000">
        <f t="shared" si="36"/>
        <v>0</v>
      </c>
      <c r="BT46" s="1000">
        <f t="shared" si="37"/>
        <v>0</v>
      </c>
      <c r="BU46" s="1000">
        <f t="shared" si="38"/>
        <v>0</v>
      </c>
      <c r="BV46" s="1000">
        <f t="shared" si="39"/>
        <v>0</v>
      </c>
      <c r="BW46" s="1000"/>
      <c r="BX46" s="642">
        <f t="shared" si="40"/>
        <v>0</v>
      </c>
      <c r="BY46" s="642">
        <f t="shared" si="41"/>
        <v>0</v>
      </c>
      <c r="BZ46" s="642">
        <f t="shared" si="42"/>
        <v>0</v>
      </c>
      <c r="CA46" s="642">
        <f t="shared" si="43"/>
        <v>0</v>
      </c>
      <c r="CB46" s="642">
        <f t="shared" si="44"/>
        <v>0</v>
      </c>
      <c r="CC46" s="642">
        <f t="shared" si="45"/>
        <v>0</v>
      </c>
      <c r="CD46" s="642">
        <f t="shared" si="46"/>
        <v>0</v>
      </c>
      <c r="CE46" s="642">
        <f t="shared" si="47"/>
        <v>0</v>
      </c>
      <c r="CF46" s="642">
        <f t="shared" si="48"/>
        <v>0</v>
      </c>
      <c r="CG46" s="642">
        <f t="shared" si="49"/>
        <v>0</v>
      </c>
      <c r="CH46" s="642">
        <f t="shared" si="50"/>
        <v>0</v>
      </c>
      <c r="CI46" s="642">
        <f t="shared" si="51"/>
        <v>0</v>
      </c>
      <c r="CJ46" s="642">
        <f t="shared" si="52"/>
        <v>0</v>
      </c>
      <c r="CK46" s="642">
        <f t="shared" si="53"/>
        <v>0</v>
      </c>
      <c r="CL46" s="642">
        <f t="shared" si="54"/>
        <v>0</v>
      </c>
      <c r="CM46" s="642">
        <f t="shared" si="55"/>
        <v>0</v>
      </c>
      <c r="CN46" s="381">
        <f t="shared" si="56"/>
        <v>0</v>
      </c>
      <c r="CO46" s="381">
        <f t="shared" si="57"/>
        <v>0</v>
      </c>
      <c r="CP46" s="381">
        <f t="shared" si="58"/>
        <v>0</v>
      </c>
      <c r="CQ46" s="381">
        <f t="shared" si="59"/>
        <v>0</v>
      </c>
      <c r="CR46" s="381">
        <f t="shared" si="60"/>
        <v>0</v>
      </c>
      <c r="CS46" s="381">
        <f t="shared" si="61"/>
        <v>0</v>
      </c>
      <c r="CT46" s="381">
        <f t="shared" si="62"/>
        <v>0</v>
      </c>
      <c r="CU46" s="381">
        <f t="shared" si="63"/>
        <v>0</v>
      </c>
      <c r="CV46" s="381">
        <f t="shared" si="64"/>
        <v>0</v>
      </c>
      <c r="CW46" s="381">
        <f t="shared" si="65"/>
        <v>0</v>
      </c>
      <c r="CX46" s="381">
        <f t="shared" si="66"/>
        <v>0</v>
      </c>
      <c r="CY46" s="381">
        <f t="shared" si="67"/>
        <v>0</v>
      </c>
      <c r="CZ46" s="381">
        <f t="shared" si="68"/>
        <v>0</v>
      </c>
      <c r="DA46" s="381">
        <f t="shared" si="69"/>
        <v>0</v>
      </c>
      <c r="DB46" s="381">
        <f t="shared" si="70"/>
        <v>0</v>
      </c>
      <c r="DC46" s="381">
        <f t="shared" si="71"/>
        <v>0</v>
      </c>
      <c r="DD46" s="381">
        <f t="shared" si="72"/>
        <v>0</v>
      </c>
      <c r="DE46" s="381">
        <f t="shared" si="73"/>
        <v>0</v>
      </c>
      <c r="DF46" s="900">
        <f t="shared" si="74"/>
        <v>0</v>
      </c>
      <c r="DG46" s="486"/>
      <c r="DH46" s="486"/>
      <c r="DI46" s="486"/>
      <c r="DJ46" s="486"/>
      <c r="DK46" s="486"/>
      <c r="DL46" s="486"/>
      <c r="DM46" s="486"/>
      <c r="DN46" s="486"/>
      <c r="DO46" s="486"/>
      <c r="DP46" s="486"/>
      <c r="DQ46" s="486"/>
      <c r="DR46" s="486"/>
      <c r="DS46" s="486"/>
      <c r="DT46" s="486"/>
      <c r="DU46" s="486"/>
      <c r="DV46" s="486"/>
    </row>
    <row r="47" spans="1:126" ht="18.75" hidden="1" customHeight="1">
      <c r="A47" s="217" t="str">
        <f>'2_Maturité'!A47</f>
        <v>9.2.b</v>
      </c>
      <c r="B47" s="217">
        <f>'2_Maturité'!B47</f>
        <v>0</v>
      </c>
      <c r="C47" s="217" t="str">
        <f>'2_Maturité'!G47</f>
        <v>GACC</v>
      </c>
      <c r="D47" s="207">
        <f>'2_Maturité'!H47</f>
        <v>0</v>
      </c>
      <c r="E47" s="207">
        <f>'2_Maturité'!I47</f>
        <v>0</v>
      </c>
      <c r="F47" s="218" t="str">
        <f>LEFT(E47,1)</f>
        <v>0</v>
      </c>
      <c r="G47" s="664"/>
      <c r="H47" s="204">
        <f>Compute4!G47</f>
        <v>0</v>
      </c>
      <c r="I47" s="204">
        <f>Compute4!H47</f>
        <v>0</v>
      </c>
      <c r="J47" s="204">
        <f>Compute4!I47</f>
        <v>0</v>
      </c>
      <c r="K47" s="204">
        <f>Compute4!J47</f>
        <v>0</v>
      </c>
      <c r="L47" s="204">
        <f>Compute4!K47</f>
        <v>0</v>
      </c>
      <c r="M47" s="204">
        <f>Compute4!L47</f>
        <v>0</v>
      </c>
      <c r="N47" s="204">
        <f>Compute4!M47</f>
        <v>0</v>
      </c>
      <c r="O47" s="204">
        <f>Compute4!N47</f>
        <v>0</v>
      </c>
      <c r="P47" s="204">
        <f>Compute4!O47</f>
        <v>0</v>
      </c>
      <c r="Q47" s="204">
        <f>Compute4!P47</f>
        <v>0</v>
      </c>
      <c r="R47" s="204">
        <f>Compute4!Q47</f>
        <v>0</v>
      </c>
      <c r="S47" s="204">
        <f>Compute4!R47</f>
        <v>0</v>
      </c>
      <c r="T47" s="204">
        <f>Compute4!S47</f>
        <v>0</v>
      </c>
      <c r="U47" s="204">
        <f>Compute4!T47</f>
        <v>0</v>
      </c>
      <c r="V47" s="204">
        <f>Compute4!U47</f>
        <v>0</v>
      </c>
      <c r="W47" s="204">
        <f>Compute4!V47</f>
        <v>0</v>
      </c>
      <c r="X47" s="327">
        <f t="shared" si="5"/>
        <v>0</v>
      </c>
      <c r="Y47" s="548">
        <f t="shared" si="6"/>
        <v>0</v>
      </c>
      <c r="Z47" s="548">
        <f t="shared" si="7"/>
        <v>0</v>
      </c>
      <c r="AA47" s="548">
        <f t="shared" si="8"/>
        <v>0</v>
      </c>
      <c r="AB47" s="548">
        <f t="shared" si="9"/>
        <v>0</v>
      </c>
      <c r="AC47" s="548">
        <f t="shared" si="10"/>
        <v>0</v>
      </c>
      <c r="AD47" s="548">
        <f t="shared" si="11"/>
        <v>0</v>
      </c>
      <c r="AE47" s="548">
        <f t="shared" si="12"/>
        <v>0</v>
      </c>
      <c r="AF47" s="548">
        <f t="shared" si="13"/>
        <v>0</v>
      </c>
      <c r="AG47" s="548">
        <f t="shared" si="14"/>
        <v>0</v>
      </c>
      <c r="AH47" s="548">
        <f t="shared" si="15"/>
        <v>0</v>
      </c>
      <c r="AI47" s="548">
        <f t="shared" si="16"/>
        <v>0</v>
      </c>
      <c r="AJ47" s="548">
        <f t="shared" si="17"/>
        <v>0</v>
      </c>
      <c r="AK47" s="548">
        <f t="shared" si="18"/>
        <v>0</v>
      </c>
      <c r="AL47" s="548">
        <f t="shared" si="19"/>
        <v>0</v>
      </c>
      <c r="AM47" s="548">
        <f t="shared" si="20"/>
        <v>0</v>
      </c>
      <c r="AN47" s="548">
        <f t="shared" si="21"/>
        <v>0</v>
      </c>
      <c r="AO47" s="639">
        <f t="shared" si="22"/>
        <v>0</v>
      </c>
      <c r="AP47" s="682">
        <v>0</v>
      </c>
      <c r="AQ47" s="682">
        <v>0</v>
      </c>
      <c r="AR47" s="682">
        <v>0</v>
      </c>
      <c r="AS47" s="682">
        <v>0</v>
      </c>
      <c r="AT47" s="682">
        <v>0</v>
      </c>
      <c r="AU47" s="682">
        <v>0</v>
      </c>
      <c r="AV47" s="682">
        <v>0</v>
      </c>
      <c r="AW47" s="682">
        <v>0</v>
      </c>
      <c r="AX47" s="682">
        <v>0</v>
      </c>
      <c r="AY47" s="682">
        <v>0</v>
      </c>
      <c r="AZ47" s="682">
        <v>0</v>
      </c>
      <c r="BA47" s="682">
        <v>0</v>
      </c>
      <c r="BB47" s="682">
        <v>0</v>
      </c>
      <c r="BC47" s="682">
        <v>0</v>
      </c>
      <c r="BD47" s="682">
        <v>0</v>
      </c>
      <c r="BE47" s="682">
        <v>0</v>
      </c>
      <c r="BF47" s="662">
        <f t="shared" si="23"/>
        <v>16</v>
      </c>
      <c r="BG47" s="1000">
        <f t="shared" si="24"/>
        <v>0</v>
      </c>
      <c r="BH47" s="1000">
        <f t="shared" si="25"/>
        <v>0</v>
      </c>
      <c r="BI47" s="1000">
        <f t="shared" si="26"/>
        <v>0</v>
      </c>
      <c r="BJ47" s="1000">
        <f t="shared" si="27"/>
        <v>0</v>
      </c>
      <c r="BK47" s="1000">
        <f t="shared" si="28"/>
        <v>0</v>
      </c>
      <c r="BL47" s="1000">
        <f t="shared" si="29"/>
        <v>0</v>
      </c>
      <c r="BM47" s="1000">
        <f t="shared" si="30"/>
        <v>0</v>
      </c>
      <c r="BN47" s="1000">
        <f t="shared" si="31"/>
        <v>0</v>
      </c>
      <c r="BO47" s="1000">
        <f t="shared" si="32"/>
        <v>0</v>
      </c>
      <c r="BP47" s="1000">
        <f t="shared" si="33"/>
        <v>0</v>
      </c>
      <c r="BQ47" s="1000">
        <f t="shared" si="34"/>
        <v>0</v>
      </c>
      <c r="BR47" s="1000">
        <f t="shared" si="35"/>
        <v>0</v>
      </c>
      <c r="BS47" s="1000">
        <f t="shared" si="36"/>
        <v>0</v>
      </c>
      <c r="BT47" s="1000">
        <f t="shared" si="37"/>
        <v>0</v>
      </c>
      <c r="BU47" s="1000">
        <f t="shared" si="38"/>
        <v>0</v>
      </c>
      <c r="BV47" s="1000">
        <f t="shared" si="39"/>
        <v>0</v>
      </c>
      <c r="BW47" s="1000"/>
      <c r="BX47" s="642">
        <f t="shared" si="40"/>
        <v>0</v>
      </c>
      <c r="BY47" s="642">
        <f t="shared" si="41"/>
        <v>0</v>
      </c>
      <c r="BZ47" s="642">
        <f t="shared" si="42"/>
        <v>0</v>
      </c>
      <c r="CA47" s="642">
        <f t="shared" si="43"/>
        <v>0</v>
      </c>
      <c r="CB47" s="642">
        <f t="shared" si="44"/>
        <v>0</v>
      </c>
      <c r="CC47" s="642">
        <f t="shared" si="45"/>
        <v>0</v>
      </c>
      <c r="CD47" s="642">
        <f t="shared" si="46"/>
        <v>0</v>
      </c>
      <c r="CE47" s="642">
        <f t="shared" si="47"/>
        <v>0</v>
      </c>
      <c r="CF47" s="642">
        <f t="shared" si="48"/>
        <v>0</v>
      </c>
      <c r="CG47" s="642">
        <f t="shared" si="49"/>
        <v>0</v>
      </c>
      <c r="CH47" s="642">
        <f t="shared" si="50"/>
        <v>0</v>
      </c>
      <c r="CI47" s="642">
        <f t="shared" si="51"/>
        <v>0</v>
      </c>
      <c r="CJ47" s="642">
        <f t="shared" si="52"/>
        <v>0</v>
      </c>
      <c r="CK47" s="642">
        <f t="shared" si="53"/>
        <v>0</v>
      </c>
      <c r="CL47" s="642">
        <f t="shared" si="54"/>
        <v>0</v>
      </c>
      <c r="CM47" s="642">
        <f t="shared" si="55"/>
        <v>0</v>
      </c>
      <c r="CN47" s="381">
        <f t="shared" si="56"/>
        <v>0</v>
      </c>
      <c r="CO47" s="381">
        <f t="shared" si="57"/>
        <v>0</v>
      </c>
      <c r="CP47" s="381">
        <f t="shared" si="58"/>
        <v>0</v>
      </c>
      <c r="CQ47" s="381">
        <f t="shared" si="59"/>
        <v>0</v>
      </c>
      <c r="CR47" s="381">
        <f t="shared" si="60"/>
        <v>0</v>
      </c>
      <c r="CS47" s="381">
        <f t="shared" si="61"/>
        <v>0</v>
      </c>
      <c r="CT47" s="381">
        <f t="shared" si="62"/>
        <v>0</v>
      </c>
      <c r="CU47" s="381">
        <f t="shared" si="63"/>
        <v>0</v>
      </c>
      <c r="CV47" s="381">
        <f t="shared" si="64"/>
        <v>0</v>
      </c>
      <c r="CW47" s="381">
        <f t="shared" si="65"/>
        <v>0</v>
      </c>
      <c r="CX47" s="381">
        <f t="shared" si="66"/>
        <v>0</v>
      </c>
      <c r="CY47" s="381">
        <f t="shared" si="67"/>
        <v>0</v>
      </c>
      <c r="CZ47" s="381">
        <f t="shared" si="68"/>
        <v>0</v>
      </c>
      <c r="DA47" s="381">
        <f t="shared" si="69"/>
        <v>0</v>
      </c>
      <c r="DB47" s="381">
        <f t="shared" si="70"/>
        <v>0</v>
      </c>
      <c r="DC47" s="381">
        <f t="shared" si="71"/>
        <v>0</v>
      </c>
      <c r="DD47" s="381">
        <f t="shared" si="72"/>
        <v>0</v>
      </c>
      <c r="DE47" s="381">
        <f t="shared" si="73"/>
        <v>0</v>
      </c>
      <c r="DF47" s="900">
        <f t="shared" si="74"/>
        <v>0</v>
      </c>
      <c r="DG47" s="486"/>
      <c r="DH47" s="486"/>
      <c r="DI47" s="486"/>
      <c r="DJ47" s="486"/>
      <c r="DK47" s="486"/>
      <c r="DL47" s="486"/>
      <c r="DM47" s="486"/>
      <c r="DN47" s="486"/>
      <c r="DO47" s="486"/>
      <c r="DP47" s="486"/>
      <c r="DQ47" s="486"/>
      <c r="DR47" s="486"/>
      <c r="DS47" s="486"/>
      <c r="DT47" s="486"/>
      <c r="DU47" s="486"/>
      <c r="DV47" s="486"/>
    </row>
    <row r="48" spans="1:126" ht="18.75" hidden="1" customHeight="1">
      <c r="A48" s="217" t="str">
        <f>'2_Maturité'!A48</f>
        <v>9.2.c</v>
      </c>
      <c r="B48" s="217">
        <f>'2_Maturité'!B48</f>
        <v>0</v>
      </c>
      <c r="C48" s="217" t="str">
        <f>'2_Maturité'!G48</f>
        <v>GACC</v>
      </c>
      <c r="D48" s="207">
        <f>'2_Maturité'!H48</f>
        <v>0</v>
      </c>
      <c r="E48" s="207">
        <f>'2_Maturité'!I48</f>
        <v>0</v>
      </c>
      <c r="F48" s="218" t="str">
        <f>LEFT(E48,1)</f>
        <v>0</v>
      </c>
      <c r="G48" s="664"/>
      <c r="H48" s="204">
        <f>Compute4!G48</f>
        <v>0</v>
      </c>
      <c r="I48" s="204">
        <f>Compute4!H48</f>
        <v>0</v>
      </c>
      <c r="J48" s="204">
        <f>Compute4!I48</f>
        <v>0</v>
      </c>
      <c r="K48" s="204">
        <f>Compute4!J48</f>
        <v>0</v>
      </c>
      <c r="L48" s="204">
        <f>Compute4!K48</f>
        <v>0</v>
      </c>
      <c r="M48" s="204">
        <f>Compute4!L48</f>
        <v>0</v>
      </c>
      <c r="N48" s="204">
        <f>Compute4!M48</f>
        <v>0</v>
      </c>
      <c r="O48" s="204">
        <f>Compute4!N48</f>
        <v>0</v>
      </c>
      <c r="P48" s="204">
        <f>Compute4!O48</f>
        <v>0</v>
      </c>
      <c r="Q48" s="204">
        <f>Compute4!P48</f>
        <v>0</v>
      </c>
      <c r="R48" s="204">
        <f>Compute4!Q48</f>
        <v>0</v>
      </c>
      <c r="S48" s="204">
        <f>Compute4!R48</f>
        <v>0</v>
      </c>
      <c r="T48" s="204">
        <f>Compute4!S48</f>
        <v>0</v>
      </c>
      <c r="U48" s="204">
        <f>Compute4!T48</f>
        <v>0</v>
      </c>
      <c r="V48" s="204">
        <f>Compute4!U48</f>
        <v>0</v>
      </c>
      <c r="W48" s="204">
        <f>Compute4!V48</f>
        <v>0</v>
      </c>
      <c r="X48" s="327">
        <f t="shared" si="5"/>
        <v>0</v>
      </c>
      <c r="Y48" s="548">
        <f t="shared" si="6"/>
        <v>0</v>
      </c>
      <c r="Z48" s="548">
        <f t="shared" si="7"/>
        <v>0</v>
      </c>
      <c r="AA48" s="548">
        <f t="shared" si="8"/>
        <v>0</v>
      </c>
      <c r="AB48" s="548">
        <f t="shared" si="9"/>
        <v>0</v>
      </c>
      <c r="AC48" s="548">
        <f t="shared" si="10"/>
        <v>0</v>
      </c>
      <c r="AD48" s="548">
        <f t="shared" si="11"/>
        <v>0</v>
      </c>
      <c r="AE48" s="548">
        <f t="shared" si="12"/>
        <v>0</v>
      </c>
      <c r="AF48" s="548">
        <f t="shared" si="13"/>
        <v>0</v>
      </c>
      <c r="AG48" s="548">
        <f t="shared" si="14"/>
        <v>0</v>
      </c>
      <c r="AH48" s="548">
        <f t="shared" si="15"/>
        <v>0</v>
      </c>
      <c r="AI48" s="548">
        <f t="shared" si="16"/>
        <v>0</v>
      </c>
      <c r="AJ48" s="548">
        <f t="shared" si="17"/>
        <v>0</v>
      </c>
      <c r="AK48" s="548">
        <f t="shared" si="18"/>
        <v>0</v>
      </c>
      <c r="AL48" s="548">
        <f t="shared" si="19"/>
        <v>0</v>
      </c>
      <c r="AM48" s="548">
        <f t="shared" si="20"/>
        <v>0</v>
      </c>
      <c r="AN48" s="548">
        <f t="shared" si="21"/>
        <v>0</v>
      </c>
      <c r="AO48" s="639">
        <f t="shared" si="22"/>
        <v>0</v>
      </c>
      <c r="AP48" s="682">
        <v>0</v>
      </c>
      <c r="AQ48" s="682">
        <v>0</v>
      </c>
      <c r="AR48" s="682">
        <v>0</v>
      </c>
      <c r="AS48" s="682">
        <v>0</v>
      </c>
      <c r="AT48" s="682">
        <v>0</v>
      </c>
      <c r="AU48" s="682">
        <v>0</v>
      </c>
      <c r="AV48" s="682">
        <v>0</v>
      </c>
      <c r="AW48" s="682">
        <v>0</v>
      </c>
      <c r="AX48" s="682">
        <v>0</v>
      </c>
      <c r="AY48" s="682">
        <v>0</v>
      </c>
      <c r="AZ48" s="682">
        <v>0</v>
      </c>
      <c r="BA48" s="682">
        <v>0</v>
      </c>
      <c r="BB48" s="682">
        <v>0</v>
      </c>
      <c r="BC48" s="682">
        <v>0</v>
      </c>
      <c r="BD48" s="682">
        <v>0</v>
      </c>
      <c r="BE48" s="682">
        <v>0</v>
      </c>
      <c r="BF48" s="662">
        <f t="shared" si="23"/>
        <v>16</v>
      </c>
      <c r="BG48" s="1000">
        <f t="shared" si="24"/>
        <v>0</v>
      </c>
      <c r="BH48" s="1000">
        <f t="shared" si="25"/>
        <v>0</v>
      </c>
      <c r="BI48" s="1000">
        <f t="shared" si="26"/>
        <v>0</v>
      </c>
      <c r="BJ48" s="1000">
        <f t="shared" si="27"/>
        <v>0</v>
      </c>
      <c r="BK48" s="1000">
        <f t="shared" si="28"/>
        <v>0</v>
      </c>
      <c r="BL48" s="1000">
        <f t="shared" si="29"/>
        <v>0</v>
      </c>
      <c r="BM48" s="1000">
        <f t="shared" si="30"/>
        <v>0</v>
      </c>
      <c r="BN48" s="1000">
        <f t="shared" si="31"/>
        <v>0</v>
      </c>
      <c r="BO48" s="1000">
        <f t="shared" si="32"/>
        <v>0</v>
      </c>
      <c r="BP48" s="1000">
        <f t="shared" si="33"/>
        <v>0</v>
      </c>
      <c r="BQ48" s="1000">
        <f t="shared" si="34"/>
        <v>0</v>
      </c>
      <c r="BR48" s="1000">
        <f t="shared" si="35"/>
        <v>0</v>
      </c>
      <c r="BS48" s="1000">
        <f t="shared" si="36"/>
        <v>0</v>
      </c>
      <c r="BT48" s="1000">
        <f t="shared" si="37"/>
        <v>0</v>
      </c>
      <c r="BU48" s="1000">
        <f t="shared" si="38"/>
        <v>0</v>
      </c>
      <c r="BV48" s="1000">
        <f t="shared" si="39"/>
        <v>0</v>
      </c>
      <c r="BW48" s="1000"/>
      <c r="BX48" s="642">
        <f t="shared" si="40"/>
        <v>0</v>
      </c>
      <c r="BY48" s="642">
        <f t="shared" si="41"/>
        <v>0</v>
      </c>
      <c r="BZ48" s="642">
        <f t="shared" si="42"/>
        <v>0</v>
      </c>
      <c r="CA48" s="642">
        <f t="shared" si="43"/>
        <v>0</v>
      </c>
      <c r="CB48" s="642">
        <f t="shared" si="44"/>
        <v>0</v>
      </c>
      <c r="CC48" s="642">
        <f t="shared" si="45"/>
        <v>0</v>
      </c>
      <c r="CD48" s="642">
        <f t="shared" si="46"/>
        <v>0</v>
      </c>
      <c r="CE48" s="642">
        <f t="shared" si="47"/>
        <v>0</v>
      </c>
      <c r="CF48" s="642">
        <f t="shared" si="48"/>
        <v>0</v>
      </c>
      <c r="CG48" s="642">
        <f t="shared" si="49"/>
        <v>0</v>
      </c>
      <c r="CH48" s="642">
        <f t="shared" si="50"/>
        <v>0</v>
      </c>
      <c r="CI48" s="642">
        <f t="shared" si="51"/>
        <v>0</v>
      </c>
      <c r="CJ48" s="642">
        <f t="shared" si="52"/>
        <v>0</v>
      </c>
      <c r="CK48" s="642">
        <f t="shared" si="53"/>
        <v>0</v>
      </c>
      <c r="CL48" s="642">
        <f t="shared" si="54"/>
        <v>0</v>
      </c>
      <c r="CM48" s="642">
        <f t="shared" si="55"/>
        <v>0</v>
      </c>
      <c r="CN48" s="381">
        <f t="shared" si="56"/>
        <v>0</v>
      </c>
      <c r="CO48" s="381">
        <f t="shared" si="57"/>
        <v>0</v>
      </c>
      <c r="CP48" s="381">
        <f t="shared" si="58"/>
        <v>0</v>
      </c>
      <c r="CQ48" s="381">
        <f t="shared" si="59"/>
        <v>0</v>
      </c>
      <c r="CR48" s="381">
        <f t="shared" si="60"/>
        <v>0</v>
      </c>
      <c r="CS48" s="381">
        <f t="shared" si="61"/>
        <v>0</v>
      </c>
      <c r="CT48" s="381">
        <f t="shared" si="62"/>
        <v>0</v>
      </c>
      <c r="CU48" s="381">
        <f t="shared" si="63"/>
        <v>0</v>
      </c>
      <c r="CV48" s="381">
        <f t="shared" si="64"/>
        <v>0</v>
      </c>
      <c r="CW48" s="381">
        <f t="shared" si="65"/>
        <v>0</v>
      </c>
      <c r="CX48" s="381">
        <f t="shared" si="66"/>
        <v>0</v>
      </c>
      <c r="CY48" s="381">
        <f t="shared" si="67"/>
        <v>0</v>
      </c>
      <c r="CZ48" s="381">
        <f t="shared" si="68"/>
        <v>0</v>
      </c>
      <c r="DA48" s="381">
        <f t="shared" si="69"/>
        <v>0</v>
      </c>
      <c r="DB48" s="381">
        <f t="shared" si="70"/>
        <v>0</v>
      </c>
      <c r="DC48" s="381">
        <f t="shared" si="71"/>
        <v>0</v>
      </c>
      <c r="DD48" s="381">
        <f t="shared" si="72"/>
        <v>0</v>
      </c>
      <c r="DE48" s="381">
        <f t="shared" si="73"/>
        <v>0</v>
      </c>
      <c r="DF48" s="900">
        <f t="shared" si="74"/>
        <v>0</v>
      </c>
      <c r="DG48" s="486"/>
      <c r="DH48" s="486"/>
      <c r="DI48" s="486"/>
      <c r="DJ48" s="486"/>
      <c r="DK48" s="486"/>
      <c r="DL48" s="486"/>
      <c r="DM48" s="486"/>
      <c r="DN48" s="486"/>
      <c r="DO48" s="486"/>
      <c r="DP48" s="486"/>
      <c r="DQ48" s="486"/>
      <c r="DR48" s="486"/>
      <c r="DS48" s="486"/>
      <c r="DT48" s="486"/>
      <c r="DU48" s="486"/>
      <c r="DV48" s="486"/>
    </row>
    <row r="49" spans="1:126" ht="18.75" customHeight="1">
      <c r="A49" s="217" t="str">
        <f>'2_Maturité'!A49</f>
        <v>9.3</v>
      </c>
      <c r="B49" s="217" t="str">
        <f>'2_Maturité'!B49</f>
        <v>Responsabilité des utilisateurs</v>
      </c>
      <c r="C49" s="217" t="str">
        <f>'2_Maturité'!G49</f>
        <v>GACC</v>
      </c>
      <c r="D49" s="207">
        <f>'2_Maturité'!H49</f>
        <v>1</v>
      </c>
      <c r="E49" s="207" t="str">
        <f>'2_Maturité'!I49</f>
        <v>4: Mesuré</v>
      </c>
      <c r="F49" s="218">
        <f>INDEX(References!$C$51:$D$56, LEFT($E49,1)+1,2)</f>
        <v>2</v>
      </c>
      <c r="G49" s="664"/>
      <c r="H49" s="204">
        <f>Compute4!G49</f>
        <v>1</v>
      </c>
      <c r="I49" s="204">
        <f>Compute4!H49</f>
        <v>0</v>
      </c>
      <c r="J49" s="204">
        <f>Compute4!I49</f>
        <v>1</v>
      </c>
      <c r="K49" s="204">
        <f>Compute4!J49</f>
        <v>0</v>
      </c>
      <c r="L49" s="204">
        <f>Compute4!K49</f>
        <v>0</v>
      </c>
      <c r="M49" s="204">
        <f>Compute4!L49</f>
        <v>0</v>
      </c>
      <c r="N49" s="204">
        <f>Compute4!M49</f>
        <v>0</v>
      </c>
      <c r="O49" s="204">
        <f>Compute4!N49</f>
        <v>0</v>
      </c>
      <c r="P49" s="204">
        <f>Compute4!O49</f>
        <v>0</v>
      </c>
      <c r="Q49" s="204">
        <f>Compute4!P49</f>
        <v>0</v>
      </c>
      <c r="R49" s="204">
        <f>Compute4!Q49</f>
        <v>0</v>
      </c>
      <c r="S49" s="204">
        <f>Compute4!R49</f>
        <v>0</v>
      </c>
      <c r="T49" s="204">
        <f>Compute4!S49</f>
        <v>0</v>
      </c>
      <c r="U49" s="204">
        <f>Compute4!T49</f>
        <v>0</v>
      </c>
      <c r="V49" s="204">
        <f>Compute4!U49</f>
        <v>0</v>
      </c>
      <c r="W49" s="204">
        <f>Compute4!V49</f>
        <v>0</v>
      </c>
      <c r="X49" s="327">
        <f t="shared" si="5"/>
        <v>2</v>
      </c>
      <c r="Y49" s="548">
        <f t="shared" si="6"/>
        <v>1</v>
      </c>
      <c r="Z49" s="548">
        <f t="shared" si="7"/>
        <v>0</v>
      </c>
      <c r="AA49" s="548">
        <f t="shared" si="8"/>
        <v>1</v>
      </c>
      <c r="AB49" s="548">
        <f t="shared" si="9"/>
        <v>0</v>
      </c>
      <c r="AC49" s="548">
        <f t="shared" si="10"/>
        <v>0</v>
      </c>
      <c r="AD49" s="548">
        <f t="shared" si="11"/>
        <v>0</v>
      </c>
      <c r="AE49" s="548">
        <f t="shared" si="12"/>
        <v>0</v>
      </c>
      <c r="AF49" s="548">
        <f t="shared" si="13"/>
        <v>0</v>
      </c>
      <c r="AG49" s="548">
        <f t="shared" si="14"/>
        <v>0</v>
      </c>
      <c r="AH49" s="548">
        <f t="shared" si="15"/>
        <v>0</v>
      </c>
      <c r="AI49" s="548">
        <f t="shared" si="16"/>
        <v>0</v>
      </c>
      <c r="AJ49" s="548">
        <f t="shared" si="17"/>
        <v>0</v>
      </c>
      <c r="AK49" s="548">
        <f t="shared" si="18"/>
        <v>0</v>
      </c>
      <c r="AL49" s="548">
        <f t="shared" si="19"/>
        <v>0</v>
      </c>
      <c r="AM49" s="548">
        <f t="shared" si="20"/>
        <v>0</v>
      </c>
      <c r="AN49" s="548">
        <f t="shared" si="21"/>
        <v>0</v>
      </c>
      <c r="AO49" s="639">
        <f t="shared" si="22"/>
        <v>2</v>
      </c>
      <c r="AP49" s="682">
        <v>4</v>
      </c>
      <c r="AQ49" s="682">
        <v>0</v>
      </c>
      <c r="AR49" s="682">
        <v>2</v>
      </c>
      <c r="AS49" s="682">
        <v>0</v>
      </c>
      <c r="AT49" s="682">
        <v>0</v>
      </c>
      <c r="AU49" s="682">
        <v>0</v>
      </c>
      <c r="AV49" s="682">
        <v>0</v>
      </c>
      <c r="AW49" s="682">
        <v>0</v>
      </c>
      <c r="AX49" s="682">
        <v>0</v>
      </c>
      <c r="AY49" s="682">
        <v>0</v>
      </c>
      <c r="AZ49" s="682">
        <v>0</v>
      </c>
      <c r="BA49" s="682">
        <v>0</v>
      </c>
      <c r="BB49" s="682">
        <v>0</v>
      </c>
      <c r="BC49" s="682">
        <v>0</v>
      </c>
      <c r="BD49" s="682">
        <v>0</v>
      </c>
      <c r="BE49" s="682">
        <v>0</v>
      </c>
      <c r="BF49" s="662">
        <f t="shared" si="23"/>
        <v>14</v>
      </c>
      <c r="BG49" s="1000">
        <f t="shared" si="24"/>
        <v>4</v>
      </c>
      <c r="BH49" s="1000">
        <f t="shared" si="25"/>
        <v>0</v>
      </c>
      <c r="BI49" s="1000">
        <f t="shared" si="26"/>
        <v>2</v>
      </c>
      <c r="BJ49" s="1000">
        <f t="shared" si="27"/>
        <v>0</v>
      </c>
      <c r="BK49" s="1000">
        <f t="shared" si="28"/>
        <v>0</v>
      </c>
      <c r="BL49" s="1000">
        <f t="shared" si="29"/>
        <v>0</v>
      </c>
      <c r="BM49" s="1000">
        <f t="shared" si="30"/>
        <v>0</v>
      </c>
      <c r="BN49" s="1000">
        <f t="shared" si="31"/>
        <v>0</v>
      </c>
      <c r="BO49" s="1000">
        <f t="shared" si="32"/>
        <v>0</v>
      </c>
      <c r="BP49" s="1000">
        <f t="shared" si="33"/>
        <v>0</v>
      </c>
      <c r="BQ49" s="1000">
        <f t="shared" si="34"/>
        <v>0</v>
      </c>
      <c r="BR49" s="1000">
        <f t="shared" si="35"/>
        <v>0</v>
      </c>
      <c r="BS49" s="1000">
        <f t="shared" si="36"/>
        <v>0</v>
      </c>
      <c r="BT49" s="1000">
        <f t="shared" si="37"/>
        <v>0</v>
      </c>
      <c r="BU49" s="1000">
        <f t="shared" si="38"/>
        <v>0</v>
      </c>
      <c r="BV49" s="1000">
        <f t="shared" si="39"/>
        <v>0</v>
      </c>
      <c r="BW49" s="1000"/>
      <c r="BX49" s="642">
        <f t="shared" si="40"/>
        <v>8</v>
      </c>
      <c r="BY49" s="642">
        <f t="shared" si="41"/>
        <v>0</v>
      </c>
      <c r="BZ49" s="642">
        <f t="shared" si="42"/>
        <v>4</v>
      </c>
      <c r="CA49" s="642">
        <f t="shared" si="43"/>
        <v>0</v>
      </c>
      <c r="CB49" s="642">
        <f t="shared" si="44"/>
        <v>0</v>
      </c>
      <c r="CC49" s="642">
        <f t="shared" si="45"/>
        <v>0</v>
      </c>
      <c r="CD49" s="642">
        <f t="shared" si="46"/>
        <v>0</v>
      </c>
      <c r="CE49" s="642">
        <f t="shared" si="47"/>
        <v>0</v>
      </c>
      <c r="CF49" s="642">
        <f t="shared" si="48"/>
        <v>0</v>
      </c>
      <c r="CG49" s="642">
        <f t="shared" si="49"/>
        <v>0</v>
      </c>
      <c r="CH49" s="642">
        <f t="shared" si="50"/>
        <v>0</v>
      </c>
      <c r="CI49" s="642">
        <f t="shared" si="51"/>
        <v>0</v>
      </c>
      <c r="CJ49" s="642">
        <f t="shared" si="52"/>
        <v>0</v>
      </c>
      <c r="CK49" s="642">
        <f t="shared" si="53"/>
        <v>0</v>
      </c>
      <c r="CL49" s="642">
        <f t="shared" si="54"/>
        <v>0</v>
      </c>
      <c r="CM49" s="642">
        <f t="shared" si="55"/>
        <v>0</v>
      </c>
      <c r="CN49" s="381">
        <f t="shared" si="56"/>
        <v>12</v>
      </c>
      <c r="CO49" s="381">
        <f t="shared" si="57"/>
        <v>2.5806451612903226E-2</v>
      </c>
      <c r="CP49" s="381">
        <f t="shared" si="58"/>
        <v>0</v>
      </c>
      <c r="CQ49" s="381">
        <f t="shared" si="59"/>
        <v>1.4545454545454545E-2</v>
      </c>
      <c r="CR49" s="381">
        <f t="shared" si="60"/>
        <v>0</v>
      </c>
      <c r="CS49" s="381">
        <f t="shared" si="61"/>
        <v>0</v>
      </c>
      <c r="CT49" s="381">
        <f t="shared" si="62"/>
        <v>0</v>
      </c>
      <c r="CU49" s="381">
        <f t="shared" si="63"/>
        <v>0</v>
      </c>
      <c r="CV49" s="381">
        <f t="shared" si="64"/>
        <v>0</v>
      </c>
      <c r="CW49" s="381">
        <f t="shared" si="65"/>
        <v>0</v>
      </c>
      <c r="CX49" s="381">
        <f t="shared" si="66"/>
        <v>0</v>
      </c>
      <c r="CY49" s="381">
        <f t="shared" si="67"/>
        <v>0</v>
      </c>
      <c r="CZ49" s="381">
        <f t="shared" si="68"/>
        <v>0</v>
      </c>
      <c r="DA49" s="381">
        <f t="shared" si="69"/>
        <v>0</v>
      </c>
      <c r="DB49" s="381">
        <f t="shared" si="70"/>
        <v>0</v>
      </c>
      <c r="DC49" s="381">
        <f t="shared" si="71"/>
        <v>0</v>
      </c>
      <c r="DD49" s="381">
        <f t="shared" si="72"/>
        <v>0</v>
      </c>
      <c r="DE49" s="381">
        <f t="shared" si="73"/>
        <v>4.0351906158357771E-2</v>
      </c>
      <c r="DF49" s="900">
        <f t="shared" si="74"/>
        <v>6</v>
      </c>
      <c r="DG49" s="486"/>
      <c r="DH49" s="486"/>
      <c r="DI49" s="486"/>
      <c r="DJ49" s="486"/>
      <c r="DK49" s="486"/>
      <c r="DL49" s="486"/>
      <c r="DM49" s="486"/>
      <c r="DN49" s="486"/>
      <c r="DO49" s="486"/>
      <c r="DP49" s="486"/>
      <c r="DQ49" s="486"/>
      <c r="DR49" s="486"/>
      <c r="DS49" s="486"/>
      <c r="DT49" s="486"/>
      <c r="DU49" s="486"/>
      <c r="DV49" s="486"/>
    </row>
    <row r="50" spans="1:126" ht="18.75" customHeight="1">
      <c r="A50" s="217" t="str">
        <f>'2_Maturité'!A50</f>
        <v>9.4</v>
      </c>
      <c r="B50" s="217" t="str">
        <f>'2_Maturité'!B50</f>
        <v>Contrôle de l'accès</v>
      </c>
      <c r="C50" s="217" t="str">
        <f>'2_Maturité'!G50</f>
        <v>GACC</v>
      </c>
      <c r="D50" s="207">
        <f>'2_Maturité'!H50</f>
        <v>1</v>
      </c>
      <c r="E50" s="207" t="str">
        <f>'2_Maturité'!I50</f>
        <v>4: Mesuré</v>
      </c>
      <c r="F50" s="218">
        <f>INDEX(References!$C$51:$D$56, LEFT($E50,1)+1,2)</f>
        <v>2</v>
      </c>
      <c r="G50" s="664"/>
      <c r="H50" s="204">
        <f>Compute4!G50</f>
        <v>1</v>
      </c>
      <c r="I50" s="204">
        <f>Compute4!H50</f>
        <v>1</v>
      </c>
      <c r="J50" s="204">
        <f>Compute4!I50</f>
        <v>1</v>
      </c>
      <c r="K50" s="204">
        <f>Compute4!J50</f>
        <v>0</v>
      </c>
      <c r="L50" s="204">
        <f>Compute4!K50</f>
        <v>1</v>
      </c>
      <c r="M50" s="204">
        <f>Compute4!L50</f>
        <v>0</v>
      </c>
      <c r="N50" s="204">
        <f>Compute4!M50</f>
        <v>0</v>
      </c>
      <c r="O50" s="204">
        <f>Compute4!N50</f>
        <v>0</v>
      </c>
      <c r="P50" s="204">
        <f>Compute4!O50</f>
        <v>0</v>
      </c>
      <c r="Q50" s="204">
        <f>Compute4!P50</f>
        <v>0</v>
      </c>
      <c r="R50" s="204">
        <f>Compute4!Q50</f>
        <v>1</v>
      </c>
      <c r="S50" s="204">
        <f>Compute4!R50</f>
        <v>0</v>
      </c>
      <c r="T50" s="204">
        <f>Compute4!S50</f>
        <v>0</v>
      </c>
      <c r="U50" s="204">
        <f>Compute4!T50</f>
        <v>0</v>
      </c>
      <c r="V50" s="204">
        <f>Compute4!U50</f>
        <v>0</v>
      </c>
      <c r="W50" s="204">
        <f>Compute4!V50</f>
        <v>0</v>
      </c>
      <c r="X50" s="327">
        <f t="shared" si="5"/>
        <v>5</v>
      </c>
      <c r="Y50" s="548">
        <f t="shared" si="6"/>
        <v>1</v>
      </c>
      <c r="Z50" s="548">
        <f t="shared" si="7"/>
        <v>1</v>
      </c>
      <c r="AA50" s="548">
        <f t="shared" si="8"/>
        <v>1</v>
      </c>
      <c r="AB50" s="548">
        <f t="shared" si="9"/>
        <v>0</v>
      </c>
      <c r="AC50" s="548">
        <f t="shared" si="10"/>
        <v>1</v>
      </c>
      <c r="AD50" s="548">
        <f t="shared" si="11"/>
        <v>0</v>
      </c>
      <c r="AE50" s="548">
        <f t="shared" si="12"/>
        <v>0</v>
      </c>
      <c r="AF50" s="548">
        <f t="shared" si="13"/>
        <v>0</v>
      </c>
      <c r="AG50" s="548">
        <f t="shared" si="14"/>
        <v>0</v>
      </c>
      <c r="AH50" s="548">
        <f t="shared" si="15"/>
        <v>0</v>
      </c>
      <c r="AI50" s="548">
        <f t="shared" si="16"/>
        <v>1</v>
      </c>
      <c r="AJ50" s="548">
        <f t="shared" si="17"/>
        <v>0</v>
      </c>
      <c r="AK50" s="548">
        <f t="shared" si="18"/>
        <v>0</v>
      </c>
      <c r="AL50" s="548">
        <f t="shared" si="19"/>
        <v>0</v>
      </c>
      <c r="AM50" s="548">
        <f t="shared" si="20"/>
        <v>0</v>
      </c>
      <c r="AN50" s="548">
        <f t="shared" si="21"/>
        <v>0</v>
      </c>
      <c r="AO50" s="639">
        <f t="shared" si="22"/>
        <v>5</v>
      </c>
      <c r="AP50" s="682">
        <v>4</v>
      </c>
      <c r="AQ50" s="682">
        <v>2</v>
      </c>
      <c r="AR50" s="682">
        <v>4</v>
      </c>
      <c r="AS50" s="682">
        <v>0</v>
      </c>
      <c r="AT50" s="682">
        <v>2</v>
      </c>
      <c r="AU50" s="682">
        <v>0</v>
      </c>
      <c r="AV50" s="682">
        <v>0</v>
      </c>
      <c r="AW50" s="682">
        <v>0</v>
      </c>
      <c r="AX50" s="682">
        <v>0</v>
      </c>
      <c r="AY50" s="682">
        <v>0</v>
      </c>
      <c r="AZ50" s="682">
        <v>4</v>
      </c>
      <c r="BA50" s="682">
        <v>0</v>
      </c>
      <c r="BB50" s="682">
        <v>0</v>
      </c>
      <c r="BC50" s="682">
        <v>0</v>
      </c>
      <c r="BD50" s="682">
        <v>0</v>
      </c>
      <c r="BE50" s="682">
        <v>0</v>
      </c>
      <c r="BF50" s="662">
        <f t="shared" si="23"/>
        <v>11</v>
      </c>
      <c r="BG50" s="1000">
        <f t="shared" si="24"/>
        <v>4</v>
      </c>
      <c r="BH50" s="1000">
        <f t="shared" si="25"/>
        <v>2</v>
      </c>
      <c r="BI50" s="1000">
        <f t="shared" si="26"/>
        <v>4</v>
      </c>
      <c r="BJ50" s="1000">
        <f t="shared" si="27"/>
        <v>0</v>
      </c>
      <c r="BK50" s="1000">
        <f t="shared" si="28"/>
        <v>2</v>
      </c>
      <c r="BL50" s="1000">
        <f t="shared" si="29"/>
        <v>0</v>
      </c>
      <c r="BM50" s="1000">
        <f t="shared" si="30"/>
        <v>0</v>
      </c>
      <c r="BN50" s="1000">
        <f t="shared" si="31"/>
        <v>0</v>
      </c>
      <c r="BO50" s="1000">
        <f t="shared" si="32"/>
        <v>0</v>
      </c>
      <c r="BP50" s="1000">
        <f t="shared" si="33"/>
        <v>0</v>
      </c>
      <c r="BQ50" s="1000">
        <f t="shared" si="34"/>
        <v>4</v>
      </c>
      <c r="BR50" s="1000">
        <f t="shared" si="35"/>
        <v>0</v>
      </c>
      <c r="BS50" s="1000">
        <f t="shared" si="36"/>
        <v>0</v>
      </c>
      <c r="BT50" s="1000">
        <f t="shared" si="37"/>
        <v>0</v>
      </c>
      <c r="BU50" s="1000">
        <f t="shared" si="38"/>
        <v>0</v>
      </c>
      <c r="BV50" s="1000">
        <f t="shared" si="39"/>
        <v>0</v>
      </c>
      <c r="BW50" s="1000"/>
      <c r="BX50" s="642">
        <f t="shared" si="40"/>
        <v>8</v>
      </c>
      <c r="BY50" s="642">
        <f t="shared" si="41"/>
        <v>4</v>
      </c>
      <c r="BZ50" s="642">
        <f t="shared" si="42"/>
        <v>8</v>
      </c>
      <c r="CA50" s="642">
        <f t="shared" si="43"/>
        <v>0</v>
      </c>
      <c r="CB50" s="642">
        <f t="shared" si="44"/>
        <v>4</v>
      </c>
      <c r="CC50" s="642">
        <f t="shared" si="45"/>
        <v>0</v>
      </c>
      <c r="CD50" s="642">
        <f t="shared" si="46"/>
        <v>0</v>
      </c>
      <c r="CE50" s="642">
        <f t="shared" si="47"/>
        <v>0</v>
      </c>
      <c r="CF50" s="642">
        <f t="shared" si="48"/>
        <v>0</v>
      </c>
      <c r="CG50" s="642">
        <f t="shared" si="49"/>
        <v>0</v>
      </c>
      <c r="CH50" s="642">
        <f t="shared" si="50"/>
        <v>8</v>
      </c>
      <c r="CI50" s="642">
        <f t="shared" si="51"/>
        <v>0</v>
      </c>
      <c r="CJ50" s="642">
        <f t="shared" si="52"/>
        <v>0</v>
      </c>
      <c r="CK50" s="642">
        <f t="shared" si="53"/>
        <v>0</v>
      </c>
      <c r="CL50" s="642">
        <f t="shared" si="54"/>
        <v>0</v>
      </c>
      <c r="CM50" s="642">
        <f t="shared" si="55"/>
        <v>0</v>
      </c>
      <c r="CN50" s="381">
        <f t="shared" si="56"/>
        <v>32</v>
      </c>
      <c r="CO50" s="381">
        <f t="shared" si="57"/>
        <v>2.5806451612903226E-2</v>
      </c>
      <c r="CP50" s="381">
        <f t="shared" si="58"/>
        <v>2.0512820512820513E-2</v>
      </c>
      <c r="CQ50" s="381">
        <f t="shared" si="59"/>
        <v>2.9090909090909091E-2</v>
      </c>
      <c r="CR50" s="381">
        <f t="shared" si="60"/>
        <v>0</v>
      </c>
      <c r="CS50" s="381">
        <f t="shared" si="61"/>
        <v>1.7391304347826087E-2</v>
      </c>
      <c r="CT50" s="381">
        <f t="shared" si="62"/>
        <v>0</v>
      </c>
      <c r="CU50" s="381">
        <f t="shared" si="63"/>
        <v>0</v>
      </c>
      <c r="CV50" s="381">
        <f t="shared" si="64"/>
        <v>0</v>
      </c>
      <c r="CW50" s="381">
        <f t="shared" si="65"/>
        <v>0</v>
      </c>
      <c r="CX50" s="381">
        <f t="shared" si="66"/>
        <v>0</v>
      </c>
      <c r="CY50" s="381">
        <f t="shared" si="67"/>
        <v>2.318840579710145E-2</v>
      </c>
      <c r="CZ50" s="381">
        <f t="shared" si="68"/>
        <v>0</v>
      </c>
      <c r="DA50" s="381">
        <f t="shared" si="69"/>
        <v>0</v>
      </c>
      <c r="DB50" s="381">
        <f t="shared" si="70"/>
        <v>0</v>
      </c>
      <c r="DC50" s="381">
        <f t="shared" si="71"/>
        <v>0</v>
      </c>
      <c r="DD50" s="381">
        <f t="shared" si="72"/>
        <v>0</v>
      </c>
      <c r="DE50" s="381">
        <f t="shared" si="73"/>
        <v>0.11598989136156036</v>
      </c>
      <c r="DF50" s="900">
        <f t="shared" si="74"/>
        <v>16</v>
      </c>
      <c r="DG50" s="486"/>
      <c r="DH50" s="486"/>
      <c r="DI50" s="486"/>
      <c r="DJ50" s="486"/>
      <c r="DK50" s="486"/>
      <c r="DL50" s="486"/>
      <c r="DM50" s="486"/>
      <c r="DN50" s="486"/>
      <c r="DO50" s="486"/>
      <c r="DP50" s="486"/>
      <c r="DQ50" s="486"/>
      <c r="DR50" s="486"/>
      <c r="DS50" s="486"/>
      <c r="DT50" s="486"/>
      <c r="DU50" s="486"/>
      <c r="DV50" s="486"/>
    </row>
    <row r="51" spans="1:126" ht="18.75" hidden="1" customHeight="1">
      <c r="A51" s="217" t="str">
        <f>'2_Maturité'!A51</f>
        <v>9.4.a</v>
      </c>
      <c r="B51" s="217">
        <f>'2_Maturité'!B51</f>
        <v>0</v>
      </c>
      <c r="C51" s="217" t="str">
        <f>'2_Maturité'!G51</f>
        <v>GACC</v>
      </c>
      <c r="D51" s="207">
        <f>'2_Maturité'!H51</f>
        <v>0</v>
      </c>
      <c r="E51" s="207">
        <f>'2_Maturité'!I51</f>
        <v>0</v>
      </c>
      <c r="F51" s="218" t="str">
        <f>LEFT(E51,1)</f>
        <v>0</v>
      </c>
      <c r="G51" s="664"/>
      <c r="H51" s="204">
        <f>Compute4!G51</f>
        <v>0</v>
      </c>
      <c r="I51" s="204">
        <f>Compute4!H51</f>
        <v>0</v>
      </c>
      <c r="J51" s="204">
        <f>Compute4!I51</f>
        <v>0</v>
      </c>
      <c r="K51" s="204">
        <f>Compute4!J51</f>
        <v>0</v>
      </c>
      <c r="L51" s="204">
        <f>Compute4!K51</f>
        <v>0</v>
      </c>
      <c r="M51" s="204">
        <f>Compute4!L51</f>
        <v>0</v>
      </c>
      <c r="N51" s="204">
        <f>Compute4!M51</f>
        <v>0</v>
      </c>
      <c r="O51" s="204">
        <f>Compute4!N51</f>
        <v>0</v>
      </c>
      <c r="P51" s="204">
        <f>Compute4!O51</f>
        <v>0</v>
      </c>
      <c r="Q51" s="204">
        <f>Compute4!P51</f>
        <v>0</v>
      </c>
      <c r="R51" s="204">
        <f>Compute4!Q51</f>
        <v>0</v>
      </c>
      <c r="S51" s="204">
        <f>Compute4!R51</f>
        <v>0</v>
      </c>
      <c r="T51" s="204">
        <f>Compute4!S51</f>
        <v>0</v>
      </c>
      <c r="U51" s="204">
        <f>Compute4!T51</f>
        <v>0</v>
      </c>
      <c r="V51" s="204">
        <f>Compute4!U51</f>
        <v>0</v>
      </c>
      <c r="W51" s="204">
        <f>Compute4!V51</f>
        <v>0</v>
      </c>
      <c r="X51" s="327">
        <f t="shared" si="5"/>
        <v>0</v>
      </c>
      <c r="Y51" s="548">
        <f t="shared" si="6"/>
        <v>0</v>
      </c>
      <c r="Z51" s="548">
        <f t="shared" si="7"/>
        <v>0</v>
      </c>
      <c r="AA51" s="548">
        <f t="shared" si="8"/>
        <v>0</v>
      </c>
      <c r="AB51" s="548">
        <f t="shared" si="9"/>
        <v>0</v>
      </c>
      <c r="AC51" s="548">
        <f t="shared" si="10"/>
        <v>0</v>
      </c>
      <c r="AD51" s="548">
        <f t="shared" si="11"/>
        <v>0</v>
      </c>
      <c r="AE51" s="548">
        <f t="shared" si="12"/>
        <v>0</v>
      </c>
      <c r="AF51" s="548">
        <f t="shared" si="13"/>
        <v>0</v>
      </c>
      <c r="AG51" s="548">
        <f t="shared" si="14"/>
        <v>0</v>
      </c>
      <c r="AH51" s="548">
        <f t="shared" si="15"/>
        <v>0</v>
      </c>
      <c r="AI51" s="548">
        <f t="shared" si="16"/>
        <v>0</v>
      </c>
      <c r="AJ51" s="548">
        <f t="shared" si="17"/>
        <v>0</v>
      </c>
      <c r="AK51" s="548">
        <f t="shared" si="18"/>
        <v>0</v>
      </c>
      <c r="AL51" s="548">
        <f t="shared" si="19"/>
        <v>0</v>
      </c>
      <c r="AM51" s="548">
        <f t="shared" si="20"/>
        <v>0</v>
      </c>
      <c r="AN51" s="548">
        <f t="shared" si="21"/>
        <v>0</v>
      </c>
      <c r="AO51" s="639">
        <f t="shared" si="22"/>
        <v>0</v>
      </c>
      <c r="AP51" s="682">
        <v>0</v>
      </c>
      <c r="AQ51" s="682">
        <v>0</v>
      </c>
      <c r="AR51" s="682">
        <v>0</v>
      </c>
      <c r="AS51" s="682">
        <v>0</v>
      </c>
      <c r="AT51" s="682">
        <v>0</v>
      </c>
      <c r="AU51" s="682">
        <v>0</v>
      </c>
      <c r="AV51" s="682">
        <v>0</v>
      </c>
      <c r="AW51" s="682">
        <v>0</v>
      </c>
      <c r="AX51" s="682">
        <v>0</v>
      </c>
      <c r="AY51" s="682">
        <v>0</v>
      </c>
      <c r="AZ51" s="682">
        <v>0</v>
      </c>
      <c r="BA51" s="682">
        <v>0</v>
      </c>
      <c r="BB51" s="682">
        <v>0</v>
      </c>
      <c r="BC51" s="682">
        <v>0</v>
      </c>
      <c r="BD51" s="682">
        <v>0</v>
      </c>
      <c r="BE51" s="682">
        <v>0</v>
      </c>
      <c r="BF51" s="662">
        <f t="shared" si="23"/>
        <v>16</v>
      </c>
      <c r="BG51" s="1000">
        <f t="shared" si="24"/>
        <v>0</v>
      </c>
      <c r="BH51" s="1000">
        <f t="shared" si="25"/>
        <v>0</v>
      </c>
      <c r="BI51" s="1000">
        <f t="shared" si="26"/>
        <v>0</v>
      </c>
      <c r="BJ51" s="1000">
        <f t="shared" si="27"/>
        <v>0</v>
      </c>
      <c r="BK51" s="1000">
        <f t="shared" si="28"/>
        <v>0</v>
      </c>
      <c r="BL51" s="1000">
        <f t="shared" si="29"/>
        <v>0</v>
      </c>
      <c r="BM51" s="1000">
        <f t="shared" si="30"/>
        <v>0</v>
      </c>
      <c r="BN51" s="1000">
        <f t="shared" si="31"/>
        <v>0</v>
      </c>
      <c r="BO51" s="1000">
        <f t="shared" si="32"/>
        <v>0</v>
      </c>
      <c r="BP51" s="1000">
        <f t="shared" si="33"/>
        <v>0</v>
      </c>
      <c r="BQ51" s="1000">
        <f t="shared" si="34"/>
        <v>0</v>
      </c>
      <c r="BR51" s="1000">
        <f t="shared" si="35"/>
        <v>0</v>
      </c>
      <c r="BS51" s="1000">
        <f t="shared" si="36"/>
        <v>0</v>
      </c>
      <c r="BT51" s="1000">
        <f t="shared" si="37"/>
        <v>0</v>
      </c>
      <c r="BU51" s="1000">
        <f t="shared" si="38"/>
        <v>0</v>
      </c>
      <c r="BV51" s="1000">
        <f t="shared" si="39"/>
        <v>0</v>
      </c>
      <c r="BW51" s="1000"/>
      <c r="BX51" s="642">
        <f t="shared" si="40"/>
        <v>0</v>
      </c>
      <c r="BY51" s="642">
        <f t="shared" si="41"/>
        <v>0</v>
      </c>
      <c r="BZ51" s="642">
        <f t="shared" si="42"/>
        <v>0</v>
      </c>
      <c r="CA51" s="642">
        <f t="shared" si="43"/>
        <v>0</v>
      </c>
      <c r="CB51" s="642">
        <f t="shared" si="44"/>
        <v>0</v>
      </c>
      <c r="CC51" s="642">
        <f t="shared" si="45"/>
        <v>0</v>
      </c>
      <c r="CD51" s="642">
        <f t="shared" si="46"/>
        <v>0</v>
      </c>
      <c r="CE51" s="642">
        <f t="shared" si="47"/>
        <v>0</v>
      </c>
      <c r="CF51" s="642">
        <f t="shared" si="48"/>
        <v>0</v>
      </c>
      <c r="CG51" s="642">
        <f t="shared" si="49"/>
        <v>0</v>
      </c>
      <c r="CH51" s="642">
        <f t="shared" si="50"/>
        <v>0</v>
      </c>
      <c r="CI51" s="642">
        <f t="shared" si="51"/>
        <v>0</v>
      </c>
      <c r="CJ51" s="642">
        <f t="shared" si="52"/>
        <v>0</v>
      </c>
      <c r="CK51" s="642">
        <f t="shared" si="53"/>
        <v>0</v>
      </c>
      <c r="CL51" s="642">
        <f t="shared" si="54"/>
        <v>0</v>
      </c>
      <c r="CM51" s="642">
        <f t="shared" si="55"/>
        <v>0</v>
      </c>
      <c r="CN51" s="381">
        <f t="shared" si="56"/>
        <v>0</v>
      </c>
      <c r="CO51" s="381">
        <f t="shared" si="57"/>
        <v>0</v>
      </c>
      <c r="CP51" s="381">
        <f t="shared" si="58"/>
        <v>0</v>
      </c>
      <c r="CQ51" s="381">
        <f t="shared" si="59"/>
        <v>0</v>
      </c>
      <c r="CR51" s="381">
        <f t="shared" si="60"/>
        <v>0</v>
      </c>
      <c r="CS51" s="381">
        <f t="shared" si="61"/>
        <v>0</v>
      </c>
      <c r="CT51" s="381">
        <f t="shared" si="62"/>
        <v>0</v>
      </c>
      <c r="CU51" s="381">
        <f t="shared" si="63"/>
        <v>0</v>
      </c>
      <c r="CV51" s="381">
        <f t="shared" si="64"/>
        <v>0</v>
      </c>
      <c r="CW51" s="381">
        <f t="shared" si="65"/>
        <v>0</v>
      </c>
      <c r="CX51" s="381">
        <f t="shared" si="66"/>
        <v>0</v>
      </c>
      <c r="CY51" s="381">
        <f t="shared" si="67"/>
        <v>0</v>
      </c>
      <c r="CZ51" s="381">
        <f t="shared" si="68"/>
        <v>0</v>
      </c>
      <c r="DA51" s="381">
        <f t="shared" si="69"/>
        <v>0</v>
      </c>
      <c r="DB51" s="381">
        <f t="shared" si="70"/>
        <v>0</v>
      </c>
      <c r="DC51" s="381">
        <f t="shared" si="71"/>
        <v>0</v>
      </c>
      <c r="DD51" s="381">
        <f t="shared" si="72"/>
        <v>0</v>
      </c>
      <c r="DE51" s="381">
        <f t="shared" si="73"/>
        <v>0</v>
      </c>
      <c r="DF51" s="900">
        <f t="shared" si="74"/>
        <v>0</v>
      </c>
      <c r="DG51" s="486"/>
      <c r="DH51" s="486"/>
      <c r="DI51" s="486"/>
      <c r="DJ51" s="486"/>
      <c r="DK51" s="486"/>
      <c r="DL51" s="486"/>
      <c r="DM51" s="486"/>
      <c r="DN51" s="486"/>
      <c r="DO51" s="486"/>
      <c r="DP51" s="486"/>
      <c r="DQ51" s="486"/>
      <c r="DR51" s="486"/>
      <c r="DS51" s="486"/>
      <c r="DT51" s="486"/>
      <c r="DU51" s="486"/>
      <c r="DV51" s="486"/>
    </row>
    <row r="52" spans="1:126" ht="18.75" hidden="1" customHeight="1">
      <c r="A52" s="217" t="str">
        <f>'2_Maturité'!A52</f>
        <v>9.4.b</v>
      </c>
      <c r="B52" s="217">
        <f>'2_Maturité'!B52</f>
        <v>0</v>
      </c>
      <c r="C52" s="217" t="str">
        <f>'2_Maturité'!G52</f>
        <v>GACC</v>
      </c>
      <c r="D52" s="207">
        <f>'2_Maturité'!H52</f>
        <v>0</v>
      </c>
      <c r="E52" s="207">
        <f>'2_Maturité'!I52</f>
        <v>0</v>
      </c>
      <c r="F52" s="218" t="str">
        <f>LEFT(E52,1)</f>
        <v>0</v>
      </c>
      <c r="G52" s="664"/>
      <c r="H52" s="204">
        <f>Compute4!G52</f>
        <v>0</v>
      </c>
      <c r="I52" s="204">
        <f>Compute4!H52</f>
        <v>0</v>
      </c>
      <c r="J52" s="204">
        <f>Compute4!I52</f>
        <v>0</v>
      </c>
      <c r="K52" s="204">
        <f>Compute4!J52</f>
        <v>0</v>
      </c>
      <c r="L52" s="204">
        <f>Compute4!K52</f>
        <v>0</v>
      </c>
      <c r="M52" s="204">
        <f>Compute4!L52</f>
        <v>0</v>
      </c>
      <c r="N52" s="204">
        <f>Compute4!M52</f>
        <v>0</v>
      </c>
      <c r="O52" s="204">
        <f>Compute4!N52</f>
        <v>0</v>
      </c>
      <c r="P52" s="204">
        <f>Compute4!O52</f>
        <v>0</v>
      </c>
      <c r="Q52" s="204">
        <f>Compute4!P52</f>
        <v>0</v>
      </c>
      <c r="R52" s="204">
        <f>Compute4!Q52</f>
        <v>0</v>
      </c>
      <c r="S52" s="204">
        <f>Compute4!R52</f>
        <v>0</v>
      </c>
      <c r="T52" s="204">
        <f>Compute4!S52</f>
        <v>0</v>
      </c>
      <c r="U52" s="204">
        <f>Compute4!T52</f>
        <v>0</v>
      </c>
      <c r="V52" s="204">
        <f>Compute4!U52</f>
        <v>0</v>
      </c>
      <c r="W52" s="204">
        <f>Compute4!V52</f>
        <v>0</v>
      </c>
      <c r="X52" s="327">
        <f t="shared" si="5"/>
        <v>0</v>
      </c>
      <c r="Y52" s="548">
        <f t="shared" si="6"/>
        <v>0</v>
      </c>
      <c r="Z52" s="548">
        <f t="shared" si="7"/>
        <v>0</v>
      </c>
      <c r="AA52" s="548">
        <f t="shared" si="8"/>
        <v>0</v>
      </c>
      <c r="AB52" s="548">
        <f t="shared" si="9"/>
        <v>0</v>
      </c>
      <c r="AC52" s="548">
        <f t="shared" si="10"/>
        <v>0</v>
      </c>
      <c r="AD52" s="548">
        <f t="shared" si="11"/>
        <v>0</v>
      </c>
      <c r="AE52" s="548">
        <f t="shared" si="12"/>
        <v>0</v>
      </c>
      <c r="AF52" s="548">
        <f t="shared" si="13"/>
        <v>0</v>
      </c>
      <c r="AG52" s="548">
        <f t="shared" si="14"/>
        <v>0</v>
      </c>
      <c r="AH52" s="548">
        <f t="shared" si="15"/>
        <v>0</v>
      </c>
      <c r="AI52" s="548">
        <f t="shared" si="16"/>
        <v>0</v>
      </c>
      <c r="AJ52" s="548">
        <f t="shared" si="17"/>
        <v>0</v>
      </c>
      <c r="AK52" s="548">
        <f t="shared" si="18"/>
        <v>0</v>
      </c>
      <c r="AL52" s="548">
        <f t="shared" si="19"/>
        <v>0</v>
      </c>
      <c r="AM52" s="548">
        <f t="shared" si="20"/>
        <v>0</v>
      </c>
      <c r="AN52" s="548">
        <f t="shared" si="21"/>
        <v>0</v>
      </c>
      <c r="AO52" s="639">
        <f t="shared" si="22"/>
        <v>0</v>
      </c>
      <c r="AP52" s="682">
        <v>0</v>
      </c>
      <c r="AQ52" s="682">
        <v>0</v>
      </c>
      <c r="AR52" s="682">
        <v>0</v>
      </c>
      <c r="AS52" s="682">
        <v>0</v>
      </c>
      <c r="AT52" s="682">
        <v>0</v>
      </c>
      <c r="AU52" s="682">
        <v>0</v>
      </c>
      <c r="AV52" s="682">
        <v>0</v>
      </c>
      <c r="AW52" s="682">
        <v>0</v>
      </c>
      <c r="AX52" s="682">
        <v>0</v>
      </c>
      <c r="AY52" s="682">
        <v>0</v>
      </c>
      <c r="AZ52" s="682">
        <v>0</v>
      </c>
      <c r="BA52" s="682">
        <v>0</v>
      </c>
      <c r="BB52" s="682">
        <v>0</v>
      </c>
      <c r="BC52" s="682">
        <v>0</v>
      </c>
      <c r="BD52" s="682">
        <v>0</v>
      </c>
      <c r="BE52" s="682">
        <v>0</v>
      </c>
      <c r="BF52" s="662">
        <f t="shared" si="23"/>
        <v>16</v>
      </c>
      <c r="BG52" s="1000">
        <f t="shared" si="24"/>
        <v>0</v>
      </c>
      <c r="BH52" s="1000">
        <f t="shared" si="25"/>
        <v>0</v>
      </c>
      <c r="BI52" s="1000">
        <f t="shared" si="26"/>
        <v>0</v>
      </c>
      <c r="BJ52" s="1000">
        <f t="shared" si="27"/>
        <v>0</v>
      </c>
      <c r="BK52" s="1000">
        <f t="shared" si="28"/>
        <v>0</v>
      </c>
      <c r="BL52" s="1000">
        <f t="shared" si="29"/>
        <v>0</v>
      </c>
      <c r="BM52" s="1000">
        <f t="shared" si="30"/>
        <v>0</v>
      </c>
      <c r="BN52" s="1000">
        <f t="shared" si="31"/>
        <v>0</v>
      </c>
      <c r="BO52" s="1000">
        <f t="shared" si="32"/>
        <v>0</v>
      </c>
      <c r="BP52" s="1000">
        <f t="shared" si="33"/>
        <v>0</v>
      </c>
      <c r="BQ52" s="1000">
        <f t="shared" si="34"/>
        <v>0</v>
      </c>
      <c r="BR52" s="1000">
        <f t="shared" si="35"/>
        <v>0</v>
      </c>
      <c r="BS52" s="1000">
        <f t="shared" si="36"/>
        <v>0</v>
      </c>
      <c r="BT52" s="1000">
        <f t="shared" si="37"/>
        <v>0</v>
      </c>
      <c r="BU52" s="1000">
        <f t="shared" si="38"/>
        <v>0</v>
      </c>
      <c r="BV52" s="1000">
        <f t="shared" si="39"/>
        <v>0</v>
      </c>
      <c r="BW52" s="1000"/>
      <c r="BX52" s="642">
        <f t="shared" si="40"/>
        <v>0</v>
      </c>
      <c r="BY52" s="642">
        <f t="shared" si="41"/>
        <v>0</v>
      </c>
      <c r="BZ52" s="642">
        <f t="shared" si="42"/>
        <v>0</v>
      </c>
      <c r="CA52" s="642">
        <f t="shared" si="43"/>
        <v>0</v>
      </c>
      <c r="CB52" s="642">
        <f t="shared" si="44"/>
        <v>0</v>
      </c>
      <c r="CC52" s="642">
        <f t="shared" si="45"/>
        <v>0</v>
      </c>
      <c r="CD52" s="642">
        <f t="shared" si="46"/>
        <v>0</v>
      </c>
      <c r="CE52" s="642">
        <f t="shared" si="47"/>
        <v>0</v>
      </c>
      <c r="CF52" s="642">
        <f t="shared" si="48"/>
        <v>0</v>
      </c>
      <c r="CG52" s="642">
        <f t="shared" si="49"/>
        <v>0</v>
      </c>
      <c r="CH52" s="642">
        <f t="shared" si="50"/>
        <v>0</v>
      </c>
      <c r="CI52" s="642">
        <f t="shared" si="51"/>
        <v>0</v>
      </c>
      <c r="CJ52" s="642">
        <f t="shared" si="52"/>
        <v>0</v>
      </c>
      <c r="CK52" s="642">
        <f t="shared" si="53"/>
        <v>0</v>
      </c>
      <c r="CL52" s="642">
        <f t="shared" si="54"/>
        <v>0</v>
      </c>
      <c r="CM52" s="642">
        <f t="shared" si="55"/>
        <v>0</v>
      </c>
      <c r="CN52" s="381">
        <f t="shared" si="56"/>
        <v>0</v>
      </c>
      <c r="CO52" s="381">
        <f t="shared" si="57"/>
        <v>0</v>
      </c>
      <c r="CP52" s="381">
        <f t="shared" si="58"/>
        <v>0</v>
      </c>
      <c r="CQ52" s="381">
        <f t="shared" si="59"/>
        <v>0</v>
      </c>
      <c r="CR52" s="381">
        <f t="shared" si="60"/>
        <v>0</v>
      </c>
      <c r="CS52" s="381">
        <f t="shared" si="61"/>
        <v>0</v>
      </c>
      <c r="CT52" s="381">
        <f t="shared" si="62"/>
        <v>0</v>
      </c>
      <c r="CU52" s="381">
        <f t="shared" si="63"/>
        <v>0</v>
      </c>
      <c r="CV52" s="381">
        <f t="shared" si="64"/>
        <v>0</v>
      </c>
      <c r="CW52" s="381">
        <f t="shared" si="65"/>
        <v>0</v>
      </c>
      <c r="CX52" s="381">
        <f t="shared" si="66"/>
        <v>0</v>
      </c>
      <c r="CY52" s="381">
        <f t="shared" si="67"/>
        <v>0</v>
      </c>
      <c r="CZ52" s="381">
        <f t="shared" si="68"/>
        <v>0</v>
      </c>
      <c r="DA52" s="381">
        <f t="shared" si="69"/>
        <v>0</v>
      </c>
      <c r="DB52" s="381">
        <f t="shared" si="70"/>
        <v>0</v>
      </c>
      <c r="DC52" s="381">
        <f t="shared" si="71"/>
        <v>0</v>
      </c>
      <c r="DD52" s="381">
        <f t="shared" si="72"/>
        <v>0</v>
      </c>
      <c r="DE52" s="381">
        <f t="shared" si="73"/>
        <v>0</v>
      </c>
      <c r="DF52" s="900">
        <f t="shared" si="74"/>
        <v>0</v>
      </c>
      <c r="DG52" s="486"/>
      <c r="DH52" s="486"/>
      <c r="DI52" s="486"/>
      <c r="DJ52" s="486"/>
      <c r="DK52" s="486"/>
      <c r="DL52" s="486"/>
      <c r="DM52" s="486"/>
      <c r="DN52" s="486"/>
      <c r="DO52" s="486"/>
      <c r="DP52" s="486"/>
      <c r="DQ52" s="486"/>
      <c r="DR52" s="486"/>
      <c r="DS52" s="486"/>
      <c r="DT52" s="486"/>
      <c r="DU52" s="486"/>
      <c r="DV52" s="486"/>
    </row>
    <row r="53" spans="1:126" ht="18.75" customHeight="1">
      <c r="A53" s="217" t="str">
        <f>'2_Maturité'!A53</f>
        <v>9.5</v>
      </c>
      <c r="B53" s="217" t="str">
        <f>'2_Maturité'!B53</f>
        <v>Limitation des programmes utilitaires</v>
      </c>
      <c r="C53" s="217" t="str">
        <f>'2_Maturité'!G53</f>
        <v>GACC</v>
      </c>
      <c r="D53" s="207">
        <f>'2_Maturité'!H53</f>
        <v>0</v>
      </c>
      <c r="E53" s="207" t="str">
        <f>'2_Maturité'!I53</f>
        <v>1: Initial</v>
      </c>
      <c r="F53" s="218">
        <f>INDEX(References!$C$51:$D$56, LEFT($E53,1)+1,2)</f>
        <v>5</v>
      </c>
      <c r="G53" s="664"/>
      <c r="H53" s="204">
        <f>Compute4!G53</f>
        <v>1</v>
      </c>
      <c r="I53" s="204">
        <f>Compute4!H53</f>
        <v>1</v>
      </c>
      <c r="J53" s="204">
        <f>Compute4!I53</f>
        <v>1</v>
      </c>
      <c r="K53" s="204">
        <f>Compute4!J53</f>
        <v>0</v>
      </c>
      <c r="L53" s="204">
        <f>Compute4!K53</f>
        <v>1</v>
      </c>
      <c r="M53" s="204">
        <f>Compute4!L53</f>
        <v>1</v>
      </c>
      <c r="N53" s="204">
        <f>Compute4!M53</f>
        <v>0</v>
      </c>
      <c r="O53" s="204">
        <f>Compute4!N53</f>
        <v>0</v>
      </c>
      <c r="P53" s="204">
        <f>Compute4!O53</f>
        <v>0</v>
      </c>
      <c r="Q53" s="204">
        <f>Compute4!P53</f>
        <v>0</v>
      </c>
      <c r="R53" s="204">
        <f>Compute4!Q53</f>
        <v>1</v>
      </c>
      <c r="S53" s="204">
        <f>Compute4!R53</f>
        <v>0</v>
      </c>
      <c r="T53" s="204">
        <f>Compute4!S53</f>
        <v>0</v>
      </c>
      <c r="U53" s="204">
        <f>Compute4!T53</f>
        <v>0</v>
      </c>
      <c r="V53" s="204">
        <f>Compute4!U53</f>
        <v>1</v>
      </c>
      <c r="W53" s="204">
        <f>Compute4!V53</f>
        <v>0</v>
      </c>
      <c r="X53" s="327">
        <f t="shared" si="5"/>
        <v>7</v>
      </c>
      <c r="Y53" s="548">
        <f t="shared" si="6"/>
        <v>0</v>
      </c>
      <c r="Z53" s="548">
        <f t="shared" si="7"/>
        <v>0</v>
      </c>
      <c r="AA53" s="548">
        <f t="shared" si="8"/>
        <v>0</v>
      </c>
      <c r="AB53" s="548">
        <f t="shared" si="9"/>
        <v>0</v>
      </c>
      <c r="AC53" s="548">
        <f t="shared" si="10"/>
        <v>0</v>
      </c>
      <c r="AD53" s="548">
        <f t="shared" si="11"/>
        <v>0</v>
      </c>
      <c r="AE53" s="548">
        <f t="shared" si="12"/>
        <v>0</v>
      </c>
      <c r="AF53" s="548">
        <f t="shared" si="13"/>
        <v>0</v>
      </c>
      <c r="AG53" s="548">
        <f t="shared" si="14"/>
        <v>0</v>
      </c>
      <c r="AH53" s="548">
        <f t="shared" si="15"/>
        <v>0</v>
      </c>
      <c r="AI53" s="548">
        <f t="shared" si="16"/>
        <v>0</v>
      </c>
      <c r="AJ53" s="548">
        <f t="shared" si="17"/>
        <v>0</v>
      </c>
      <c r="AK53" s="548">
        <f t="shared" si="18"/>
        <v>0</v>
      </c>
      <c r="AL53" s="548">
        <f t="shared" si="19"/>
        <v>0</v>
      </c>
      <c r="AM53" s="548">
        <f t="shared" si="20"/>
        <v>0</v>
      </c>
      <c r="AN53" s="548">
        <f t="shared" si="21"/>
        <v>0</v>
      </c>
      <c r="AO53" s="639">
        <f t="shared" si="22"/>
        <v>0</v>
      </c>
      <c r="AP53" s="682">
        <v>2</v>
      </c>
      <c r="AQ53" s="682">
        <v>1</v>
      </c>
      <c r="AR53" s="682">
        <v>4</v>
      </c>
      <c r="AS53" s="682">
        <v>0</v>
      </c>
      <c r="AT53" s="682">
        <v>2</v>
      </c>
      <c r="AU53" s="682">
        <v>4</v>
      </c>
      <c r="AV53" s="682">
        <v>0</v>
      </c>
      <c r="AW53" s="682">
        <v>0</v>
      </c>
      <c r="AX53" s="682">
        <v>0</v>
      </c>
      <c r="AY53" s="682">
        <v>0</v>
      </c>
      <c r="AZ53" s="682">
        <v>4</v>
      </c>
      <c r="BA53" s="682">
        <v>0</v>
      </c>
      <c r="BB53" s="682">
        <v>0</v>
      </c>
      <c r="BC53" s="682">
        <v>0</v>
      </c>
      <c r="BD53" s="682">
        <v>2</v>
      </c>
      <c r="BE53" s="682">
        <v>0</v>
      </c>
      <c r="BF53" s="662">
        <f t="shared" si="23"/>
        <v>9</v>
      </c>
      <c r="BG53" s="1000">
        <f t="shared" si="24"/>
        <v>0</v>
      </c>
      <c r="BH53" s="1000">
        <f t="shared" si="25"/>
        <v>0</v>
      </c>
      <c r="BI53" s="1000">
        <f t="shared" si="26"/>
        <v>0</v>
      </c>
      <c r="BJ53" s="1000">
        <f t="shared" si="27"/>
        <v>0</v>
      </c>
      <c r="BK53" s="1000">
        <f t="shared" si="28"/>
        <v>0</v>
      </c>
      <c r="BL53" s="1000">
        <f t="shared" si="29"/>
        <v>0</v>
      </c>
      <c r="BM53" s="1000">
        <f t="shared" si="30"/>
        <v>0</v>
      </c>
      <c r="BN53" s="1000">
        <f t="shared" si="31"/>
        <v>0</v>
      </c>
      <c r="BO53" s="1000">
        <f t="shared" si="32"/>
        <v>0</v>
      </c>
      <c r="BP53" s="1000">
        <f t="shared" si="33"/>
        <v>0</v>
      </c>
      <c r="BQ53" s="1000">
        <f t="shared" si="34"/>
        <v>0</v>
      </c>
      <c r="BR53" s="1000">
        <f t="shared" si="35"/>
        <v>0</v>
      </c>
      <c r="BS53" s="1000">
        <f t="shared" si="36"/>
        <v>0</v>
      </c>
      <c r="BT53" s="1000">
        <f t="shared" si="37"/>
        <v>0</v>
      </c>
      <c r="BU53" s="1000">
        <f t="shared" si="38"/>
        <v>0</v>
      </c>
      <c r="BV53" s="1000">
        <f t="shared" si="39"/>
        <v>0</v>
      </c>
      <c r="BW53" s="1000"/>
      <c r="BX53" s="642">
        <f t="shared" si="40"/>
        <v>0</v>
      </c>
      <c r="BY53" s="642">
        <f t="shared" si="41"/>
        <v>0</v>
      </c>
      <c r="BZ53" s="642">
        <f t="shared" si="42"/>
        <v>0</v>
      </c>
      <c r="CA53" s="642">
        <f t="shared" si="43"/>
        <v>0</v>
      </c>
      <c r="CB53" s="642">
        <f t="shared" si="44"/>
        <v>0</v>
      </c>
      <c r="CC53" s="642">
        <f t="shared" si="45"/>
        <v>0</v>
      </c>
      <c r="CD53" s="642">
        <f t="shared" si="46"/>
        <v>0</v>
      </c>
      <c r="CE53" s="642">
        <f t="shared" si="47"/>
        <v>0</v>
      </c>
      <c r="CF53" s="642">
        <f t="shared" si="48"/>
        <v>0</v>
      </c>
      <c r="CG53" s="642">
        <f t="shared" si="49"/>
        <v>0</v>
      </c>
      <c r="CH53" s="642">
        <f t="shared" si="50"/>
        <v>0</v>
      </c>
      <c r="CI53" s="642">
        <f t="shared" si="51"/>
        <v>0</v>
      </c>
      <c r="CJ53" s="642">
        <f t="shared" si="52"/>
        <v>0</v>
      </c>
      <c r="CK53" s="642">
        <f t="shared" si="53"/>
        <v>0</v>
      </c>
      <c r="CL53" s="642">
        <f t="shared" si="54"/>
        <v>0</v>
      </c>
      <c r="CM53" s="642">
        <f t="shared" si="55"/>
        <v>0</v>
      </c>
      <c r="CN53" s="381">
        <f t="shared" si="56"/>
        <v>0</v>
      </c>
      <c r="CO53" s="381">
        <f t="shared" si="57"/>
        <v>0</v>
      </c>
      <c r="CP53" s="381">
        <f t="shared" si="58"/>
        <v>0</v>
      </c>
      <c r="CQ53" s="381">
        <f t="shared" si="59"/>
        <v>0</v>
      </c>
      <c r="CR53" s="381">
        <f t="shared" si="60"/>
        <v>0</v>
      </c>
      <c r="CS53" s="381">
        <f t="shared" si="61"/>
        <v>0</v>
      </c>
      <c r="CT53" s="381">
        <f t="shared" si="62"/>
        <v>0</v>
      </c>
      <c r="CU53" s="381">
        <f t="shared" si="63"/>
        <v>0</v>
      </c>
      <c r="CV53" s="381">
        <f t="shared" si="64"/>
        <v>0</v>
      </c>
      <c r="CW53" s="381">
        <f t="shared" si="65"/>
        <v>0</v>
      </c>
      <c r="CX53" s="381">
        <f t="shared" si="66"/>
        <v>0</v>
      </c>
      <c r="CY53" s="381">
        <f t="shared" si="67"/>
        <v>0</v>
      </c>
      <c r="CZ53" s="381">
        <f t="shared" si="68"/>
        <v>0</v>
      </c>
      <c r="DA53" s="381">
        <f t="shared" si="69"/>
        <v>0</v>
      </c>
      <c r="DB53" s="381">
        <f t="shared" si="70"/>
        <v>0</v>
      </c>
      <c r="DC53" s="381">
        <f t="shared" si="71"/>
        <v>0</v>
      </c>
      <c r="DD53" s="381">
        <f t="shared" si="72"/>
        <v>0</v>
      </c>
      <c r="DE53" s="381">
        <f t="shared" si="73"/>
        <v>0</v>
      </c>
      <c r="DF53" s="900">
        <f t="shared" si="74"/>
        <v>19</v>
      </c>
      <c r="DG53" s="486"/>
      <c r="DH53" s="486"/>
      <c r="DI53" s="486"/>
      <c r="DJ53" s="486"/>
      <c r="DK53" s="486"/>
      <c r="DL53" s="486"/>
      <c r="DM53" s="486"/>
      <c r="DN53" s="486"/>
      <c r="DO53" s="486"/>
      <c r="DP53" s="486"/>
      <c r="DQ53" s="486"/>
      <c r="DR53" s="486"/>
      <c r="DS53" s="486"/>
      <c r="DT53" s="486"/>
      <c r="DU53" s="486"/>
      <c r="DV53" s="486"/>
    </row>
    <row r="54" spans="1:126" ht="18.75" hidden="1" customHeight="1">
      <c r="A54" s="217" t="str">
        <f>'2_Maturité'!A54</f>
        <v>9.5.a</v>
      </c>
      <c r="B54" s="217">
        <f>'2_Maturité'!B54</f>
        <v>0</v>
      </c>
      <c r="C54" s="217" t="str">
        <f>'2_Maturité'!G54</f>
        <v>GACC</v>
      </c>
      <c r="D54" s="207">
        <f>'2_Maturité'!H54</f>
        <v>0</v>
      </c>
      <c r="E54" s="207">
        <f>'2_Maturité'!I54</f>
        <v>0</v>
      </c>
      <c r="F54" s="218" t="str">
        <f>LEFT(E54,1)</f>
        <v>0</v>
      </c>
      <c r="G54" s="664"/>
      <c r="H54" s="204">
        <f>Compute4!G54</f>
        <v>0</v>
      </c>
      <c r="I54" s="204">
        <f>Compute4!H54</f>
        <v>0</v>
      </c>
      <c r="J54" s="204">
        <f>Compute4!I54</f>
        <v>0</v>
      </c>
      <c r="K54" s="204">
        <f>Compute4!J54</f>
        <v>0</v>
      </c>
      <c r="L54" s="204">
        <f>Compute4!K54</f>
        <v>0</v>
      </c>
      <c r="M54" s="204">
        <f>Compute4!L54</f>
        <v>0</v>
      </c>
      <c r="N54" s="204">
        <f>Compute4!M54</f>
        <v>0</v>
      </c>
      <c r="O54" s="204">
        <f>Compute4!N54</f>
        <v>0</v>
      </c>
      <c r="P54" s="204">
        <f>Compute4!O54</f>
        <v>0</v>
      </c>
      <c r="Q54" s="204">
        <f>Compute4!P54</f>
        <v>0</v>
      </c>
      <c r="R54" s="204">
        <f>Compute4!Q54</f>
        <v>0</v>
      </c>
      <c r="S54" s="204">
        <f>Compute4!R54</f>
        <v>0</v>
      </c>
      <c r="T54" s="204">
        <f>Compute4!S54</f>
        <v>0</v>
      </c>
      <c r="U54" s="204">
        <f>Compute4!T54</f>
        <v>0</v>
      </c>
      <c r="V54" s="204">
        <f>Compute4!U54</f>
        <v>0</v>
      </c>
      <c r="W54" s="204">
        <f>Compute4!V54</f>
        <v>0</v>
      </c>
      <c r="X54" s="327">
        <f t="shared" si="5"/>
        <v>0</v>
      </c>
      <c r="Y54" s="548">
        <f t="shared" si="6"/>
        <v>0</v>
      </c>
      <c r="Z54" s="548">
        <f t="shared" si="7"/>
        <v>0</v>
      </c>
      <c r="AA54" s="548">
        <f t="shared" si="8"/>
        <v>0</v>
      </c>
      <c r="AB54" s="548">
        <f t="shared" si="9"/>
        <v>0</v>
      </c>
      <c r="AC54" s="548">
        <f t="shared" si="10"/>
        <v>0</v>
      </c>
      <c r="AD54" s="548">
        <f t="shared" si="11"/>
        <v>0</v>
      </c>
      <c r="AE54" s="548">
        <f t="shared" si="12"/>
        <v>0</v>
      </c>
      <c r="AF54" s="548">
        <f t="shared" si="13"/>
        <v>0</v>
      </c>
      <c r="AG54" s="548">
        <f t="shared" si="14"/>
        <v>0</v>
      </c>
      <c r="AH54" s="548">
        <f t="shared" si="15"/>
        <v>0</v>
      </c>
      <c r="AI54" s="548">
        <f t="shared" si="16"/>
        <v>0</v>
      </c>
      <c r="AJ54" s="548">
        <f t="shared" si="17"/>
        <v>0</v>
      </c>
      <c r="AK54" s="548">
        <f t="shared" si="18"/>
        <v>0</v>
      </c>
      <c r="AL54" s="548">
        <f t="shared" si="19"/>
        <v>0</v>
      </c>
      <c r="AM54" s="548">
        <f t="shared" si="20"/>
        <v>0</v>
      </c>
      <c r="AN54" s="548">
        <f t="shared" si="21"/>
        <v>0</v>
      </c>
      <c r="AO54" s="639">
        <f t="shared" si="22"/>
        <v>0</v>
      </c>
      <c r="AP54" s="682">
        <v>0</v>
      </c>
      <c r="AQ54" s="682">
        <v>0</v>
      </c>
      <c r="AR54" s="682">
        <v>0</v>
      </c>
      <c r="AS54" s="682">
        <v>0</v>
      </c>
      <c r="AT54" s="682">
        <v>0</v>
      </c>
      <c r="AU54" s="682">
        <v>0</v>
      </c>
      <c r="AV54" s="682">
        <v>0</v>
      </c>
      <c r="AW54" s="682">
        <v>0</v>
      </c>
      <c r="AX54" s="682">
        <v>0</v>
      </c>
      <c r="AY54" s="682">
        <v>0</v>
      </c>
      <c r="AZ54" s="682">
        <v>0</v>
      </c>
      <c r="BA54" s="682">
        <v>0</v>
      </c>
      <c r="BB54" s="682">
        <v>0</v>
      </c>
      <c r="BC54" s="682">
        <v>0</v>
      </c>
      <c r="BD54" s="682">
        <v>0</v>
      </c>
      <c r="BE54" s="682">
        <v>0</v>
      </c>
      <c r="BF54" s="662">
        <f t="shared" si="23"/>
        <v>16</v>
      </c>
      <c r="BG54" s="1000">
        <f t="shared" si="24"/>
        <v>0</v>
      </c>
      <c r="BH54" s="1000">
        <f t="shared" si="25"/>
        <v>0</v>
      </c>
      <c r="BI54" s="1000">
        <f t="shared" si="26"/>
        <v>0</v>
      </c>
      <c r="BJ54" s="1000">
        <f t="shared" si="27"/>
        <v>0</v>
      </c>
      <c r="BK54" s="1000">
        <f t="shared" si="28"/>
        <v>0</v>
      </c>
      <c r="BL54" s="1000">
        <f t="shared" si="29"/>
        <v>0</v>
      </c>
      <c r="BM54" s="1000">
        <f t="shared" si="30"/>
        <v>0</v>
      </c>
      <c r="BN54" s="1000">
        <f t="shared" si="31"/>
        <v>0</v>
      </c>
      <c r="BO54" s="1000">
        <f t="shared" si="32"/>
        <v>0</v>
      </c>
      <c r="BP54" s="1000">
        <f t="shared" si="33"/>
        <v>0</v>
      </c>
      <c r="BQ54" s="1000">
        <f t="shared" si="34"/>
        <v>0</v>
      </c>
      <c r="BR54" s="1000">
        <f t="shared" si="35"/>
        <v>0</v>
      </c>
      <c r="BS54" s="1000">
        <f t="shared" si="36"/>
        <v>0</v>
      </c>
      <c r="BT54" s="1000">
        <f t="shared" si="37"/>
        <v>0</v>
      </c>
      <c r="BU54" s="1000">
        <f t="shared" si="38"/>
        <v>0</v>
      </c>
      <c r="BV54" s="1000">
        <f t="shared" si="39"/>
        <v>0</v>
      </c>
      <c r="BW54" s="1000"/>
      <c r="BX54" s="642">
        <f t="shared" si="40"/>
        <v>0</v>
      </c>
      <c r="BY54" s="642">
        <f t="shared" si="41"/>
        <v>0</v>
      </c>
      <c r="BZ54" s="642">
        <f t="shared" si="42"/>
        <v>0</v>
      </c>
      <c r="CA54" s="642">
        <f t="shared" si="43"/>
        <v>0</v>
      </c>
      <c r="CB54" s="642">
        <f t="shared" si="44"/>
        <v>0</v>
      </c>
      <c r="CC54" s="642">
        <f t="shared" si="45"/>
        <v>0</v>
      </c>
      <c r="CD54" s="642">
        <f t="shared" si="46"/>
        <v>0</v>
      </c>
      <c r="CE54" s="642">
        <f t="shared" si="47"/>
        <v>0</v>
      </c>
      <c r="CF54" s="642">
        <f t="shared" si="48"/>
        <v>0</v>
      </c>
      <c r="CG54" s="642">
        <f t="shared" si="49"/>
        <v>0</v>
      </c>
      <c r="CH54" s="642">
        <f t="shared" si="50"/>
        <v>0</v>
      </c>
      <c r="CI54" s="642">
        <f t="shared" si="51"/>
        <v>0</v>
      </c>
      <c r="CJ54" s="642">
        <f t="shared" si="52"/>
        <v>0</v>
      </c>
      <c r="CK54" s="642">
        <f t="shared" si="53"/>
        <v>0</v>
      </c>
      <c r="CL54" s="642">
        <f t="shared" si="54"/>
        <v>0</v>
      </c>
      <c r="CM54" s="642">
        <f t="shared" si="55"/>
        <v>0</v>
      </c>
      <c r="CN54" s="381">
        <f t="shared" si="56"/>
        <v>0</v>
      </c>
      <c r="CO54" s="381">
        <f t="shared" si="57"/>
        <v>0</v>
      </c>
      <c r="CP54" s="381">
        <f t="shared" si="58"/>
        <v>0</v>
      </c>
      <c r="CQ54" s="381">
        <f t="shared" si="59"/>
        <v>0</v>
      </c>
      <c r="CR54" s="381">
        <f t="shared" si="60"/>
        <v>0</v>
      </c>
      <c r="CS54" s="381">
        <f t="shared" si="61"/>
        <v>0</v>
      </c>
      <c r="CT54" s="381">
        <f t="shared" si="62"/>
        <v>0</v>
      </c>
      <c r="CU54" s="381">
        <f t="shared" si="63"/>
        <v>0</v>
      </c>
      <c r="CV54" s="381">
        <f t="shared" si="64"/>
        <v>0</v>
      </c>
      <c r="CW54" s="381">
        <f t="shared" si="65"/>
        <v>0</v>
      </c>
      <c r="CX54" s="381">
        <f t="shared" si="66"/>
        <v>0</v>
      </c>
      <c r="CY54" s="381">
        <f t="shared" si="67"/>
        <v>0</v>
      </c>
      <c r="CZ54" s="381">
        <f t="shared" si="68"/>
        <v>0</v>
      </c>
      <c r="DA54" s="381">
        <f t="shared" si="69"/>
        <v>0</v>
      </c>
      <c r="DB54" s="381">
        <f t="shared" si="70"/>
        <v>0</v>
      </c>
      <c r="DC54" s="381">
        <f t="shared" si="71"/>
        <v>0</v>
      </c>
      <c r="DD54" s="381">
        <f t="shared" si="72"/>
        <v>0</v>
      </c>
      <c r="DE54" s="381">
        <f t="shared" si="73"/>
        <v>0</v>
      </c>
      <c r="DF54" s="900">
        <f t="shared" si="74"/>
        <v>0</v>
      </c>
      <c r="DG54" s="486"/>
      <c r="DH54" s="486"/>
      <c r="DI54" s="486"/>
      <c r="DJ54" s="486"/>
      <c r="DK54" s="486"/>
      <c r="DL54" s="486"/>
      <c r="DM54" s="486"/>
      <c r="DN54" s="486"/>
      <c r="DO54" s="486"/>
      <c r="DP54" s="486"/>
      <c r="DQ54" s="486"/>
      <c r="DR54" s="486"/>
      <c r="DS54" s="486"/>
      <c r="DT54" s="486"/>
      <c r="DU54" s="486"/>
      <c r="DV54" s="486"/>
    </row>
    <row r="55" spans="1:126" ht="18.75" hidden="1" customHeight="1">
      <c r="A55" s="217">
        <f>'2_Maturité'!A55</f>
        <v>10</v>
      </c>
      <c r="B55" s="217" t="str">
        <f>'2_Maturité'!B55</f>
        <v>CRYPTOGRAPHIE</v>
      </c>
      <c r="C55" s="217">
        <f>'2_Maturité'!G55</f>
        <v>0</v>
      </c>
      <c r="D55" s="207">
        <f>'2_Maturité'!H55</f>
        <v>0</v>
      </c>
      <c r="E55" s="207">
        <f>'2_Maturité'!I55</f>
        <v>0</v>
      </c>
      <c r="F55" s="218" t="str">
        <f>LEFT(E55,1)</f>
        <v>0</v>
      </c>
      <c r="G55" s="664">
        <v>0</v>
      </c>
      <c r="H55" s="204">
        <f>Compute4!G55</f>
        <v>0</v>
      </c>
      <c r="I55" s="204">
        <f>Compute4!H55</f>
        <v>0</v>
      </c>
      <c r="J55" s="204">
        <f>Compute4!I55</f>
        <v>0</v>
      </c>
      <c r="K55" s="204">
        <f>Compute4!J55</f>
        <v>0</v>
      </c>
      <c r="L55" s="204">
        <f>Compute4!K55</f>
        <v>0</v>
      </c>
      <c r="M55" s="204">
        <f>Compute4!L55</f>
        <v>0</v>
      </c>
      <c r="N55" s="204">
        <f>Compute4!M55</f>
        <v>0</v>
      </c>
      <c r="O55" s="204">
        <f>Compute4!N55</f>
        <v>0</v>
      </c>
      <c r="P55" s="204">
        <f>Compute4!O55</f>
        <v>0</v>
      </c>
      <c r="Q55" s="204">
        <f>Compute4!P55</f>
        <v>0</v>
      </c>
      <c r="R55" s="204">
        <f>Compute4!Q55</f>
        <v>0</v>
      </c>
      <c r="S55" s="204">
        <f>Compute4!R55</f>
        <v>0</v>
      </c>
      <c r="T55" s="204">
        <f>Compute4!S55</f>
        <v>0</v>
      </c>
      <c r="U55" s="204">
        <f>Compute4!T55</f>
        <v>0</v>
      </c>
      <c r="V55" s="204">
        <f>Compute4!U55</f>
        <v>0</v>
      </c>
      <c r="W55" s="204">
        <f>Compute4!V55</f>
        <v>0</v>
      </c>
      <c r="X55" s="327">
        <f t="shared" si="5"/>
        <v>0</v>
      </c>
      <c r="Y55" s="548">
        <f t="shared" si="6"/>
        <v>0</v>
      </c>
      <c r="Z55" s="548">
        <f t="shared" si="7"/>
        <v>0</v>
      </c>
      <c r="AA55" s="548">
        <f t="shared" si="8"/>
        <v>0</v>
      </c>
      <c r="AB55" s="548">
        <f t="shared" si="9"/>
        <v>0</v>
      </c>
      <c r="AC55" s="548">
        <f t="shared" si="10"/>
        <v>0</v>
      </c>
      <c r="AD55" s="548">
        <f t="shared" si="11"/>
        <v>0</v>
      </c>
      <c r="AE55" s="548">
        <f t="shared" si="12"/>
        <v>0</v>
      </c>
      <c r="AF55" s="548">
        <f t="shared" si="13"/>
        <v>0</v>
      </c>
      <c r="AG55" s="548">
        <f t="shared" si="14"/>
        <v>0</v>
      </c>
      <c r="AH55" s="548">
        <f t="shared" si="15"/>
        <v>0</v>
      </c>
      <c r="AI55" s="548">
        <f t="shared" si="16"/>
        <v>0</v>
      </c>
      <c r="AJ55" s="548">
        <f t="shared" si="17"/>
        <v>0</v>
      </c>
      <c r="AK55" s="548">
        <f t="shared" si="18"/>
        <v>0</v>
      </c>
      <c r="AL55" s="548">
        <f t="shared" si="19"/>
        <v>0</v>
      </c>
      <c r="AM55" s="548">
        <f t="shared" si="20"/>
        <v>0</v>
      </c>
      <c r="AN55" s="548">
        <f t="shared" si="21"/>
        <v>0</v>
      </c>
      <c r="AO55" s="639">
        <f t="shared" si="22"/>
        <v>0</v>
      </c>
      <c r="AP55" s="662">
        <v>0</v>
      </c>
      <c r="AQ55" s="662">
        <v>0</v>
      </c>
      <c r="AR55" s="662">
        <v>0</v>
      </c>
      <c r="AS55" s="662">
        <v>0</v>
      </c>
      <c r="AT55" s="662">
        <v>0</v>
      </c>
      <c r="AU55" s="662">
        <v>0</v>
      </c>
      <c r="AV55" s="662">
        <v>0</v>
      </c>
      <c r="AW55" s="662">
        <v>0</v>
      </c>
      <c r="AX55" s="662">
        <v>0</v>
      </c>
      <c r="AY55" s="662">
        <v>0</v>
      </c>
      <c r="AZ55" s="662">
        <v>0</v>
      </c>
      <c r="BA55" s="662">
        <v>0</v>
      </c>
      <c r="BB55" s="662">
        <v>0</v>
      </c>
      <c r="BC55" s="662">
        <v>0</v>
      </c>
      <c r="BD55" s="662">
        <v>0</v>
      </c>
      <c r="BE55" s="662">
        <v>0</v>
      </c>
      <c r="BF55" s="662">
        <f t="shared" si="23"/>
        <v>16</v>
      </c>
      <c r="BG55" s="1000">
        <f t="shared" si="24"/>
        <v>0</v>
      </c>
      <c r="BH55" s="1000">
        <f t="shared" si="25"/>
        <v>0</v>
      </c>
      <c r="BI55" s="1000">
        <f t="shared" si="26"/>
        <v>0</v>
      </c>
      <c r="BJ55" s="1000">
        <f t="shared" si="27"/>
        <v>0</v>
      </c>
      <c r="BK55" s="1000">
        <f t="shared" si="28"/>
        <v>0</v>
      </c>
      <c r="BL55" s="1000">
        <f t="shared" si="29"/>
        <v>0</v>
      </c>
      <c r="BM55" s="1000">
        <f t="shared" si="30"/>
        <v>0</v>
      </c>
      <c r="BN55" s="1000">
        <f t="shared" si="31"/>
        <v>0</v>
      </c>
      <c r="BO55" s="1000">
        <f t="shared" si="32"/>
        <v>0</v>
      </c>
      <c r="BP55" s="1000">
        <f t="shared" si="33"/>
        <v>0</v>
      </c>
      <c r="BQ55" s="1000">
        <f t="shared" si="34"/>
        <v>0</v>
      </c>
      <c r="BR55" s="1000">
        <f t="shared" si="35"/>
        <v>0</v>
      </c>
      <c r="BS55" s="1000">
        <f t="shared" si="36"/>
        <v>0</v>
      </c>
      <c r="BT55" s="1000">
        <f t="shared" si="37"/>
        <v>0</v>
      </c>
      <c r="BU55" s="1000">
        <f t="shared" si="38"/>
        <v>0</v>
      </c>
      <c r="BV55" s="1000">
        <f t="shared" si="39"/>
        <v>0</v>
      </c>
      <c r="BW55" s="1000"/>
      <c r="BX55" s="642">
        <f t="shared" si="40"/>
        <v>0</v>
      </c>
      <c r="BY55" s="642">
        <f t="shared" si="41"/>
        <v>0</v>
      </c>
      <c r="BZ55" s="642">
        <f t="shared" si="42"/>
        <v>0</v>
      </c>
      <c r="CA55" s="642">
        <f t="shared" si="43"/>
        <v>0</v>
      </c>
      <c r="CB55" s="642">
        <f t="shared" si="44"/>
        <v>0</v>
      </c>
      <c r="CC55" s="642">
        <f t="shared" si="45"/>
        <v>0</v>
      </c>
      <c r="CD55" s="642">
        <f t="shared" si="46"/>
        <v>0</v>
      </c>
      <c r="CE55" s="642">
        <f t="shared" si="47"/>
        <v>0</v>
      </c>
      <c r="CF55" s="642">
        <f t="shared" si="48"/>
        <v>0</v>
      </c>
      <c r="CG55" s="642">
        <f t="shared" si="49"/>
        <v>0</v>
      </c>
      <c r="CH55" s="642">
        <f t="shared" si="50"/>
        <v>0</v>
      </c>
      <c r="CI55" s="642">
        <f t="shared" si="51"/>
        <v>0</v>
      </c>
      <c r="CJ55" s="642">
        <f t="shared" si="52"/>
        <v>0</v>
      </c>
      <c r="CK55" s="642">
        <f t="shared" si="53"/>
        <v>0</v>
      </c>
      <c r="CL55" s="642">
        <f t="shared" si="54"/>
        <v>0</v>
      </c>
      <c r="CM55" s="642">
        <f t="shared" si="55"/>
        <v>0</v>
      </c>
      <c r="CN55" s="381">
        <f t="shared" si="56"/>
        <v>0</v>
      </c>
      <c r="CO55" s="381">
        <f t="shared" si="57"/>
        <v>0</v>
      </c>
      <c r="CP55" s="381">
        <f t="shared" si="58"/>
        <v>0</v>
      </c>
      <c r="CQ55" s="381">
        <f t="shared" si="59"/>
        <v>0</v>
      </c>
      <c r="CR55" s="381">
        <f t="shared" si="60"/>
        <v>0</v>
      </c>
      <c r="CS55" s="381">
        <f t="shared" si="61"/>
        <v>0</v>
      </c>
      <c r="CT55" s="381">
        <f t="shared" si="62"/>
        <v>0</v>
      </c>
      <c r="CU55" s="381">
        <f t="shared" si="63"/>
        <v>0</v>
      </c>
      <c r="CV55" s="381">
        <f t="shared" si="64"/>
        <v>0</v>
      </c>
      <c r="CW55" s="381">
        <f t="shared" si="65"/>
        <v>0</v>
      </c>
      <c r="CX55" s="381">
        <f t="shared" si="66"/>
        <v>0</v>
      </c>
      <c r="CY55" s="381">
        <f t="shared" si="67"/>
        <v>0</v>
      </c>
      <c r="CZ55" s="381">
        <f t="shared" si="68"/>
        <v>0</v>
      </c>
      <c r="DA55" s="381">
        <f t="shared" si="69"/>
        <v>0</v>
      </c>
      <c r="DB55" s="381">
        <f t="shared" si="70"/>
        <v>0</v>
      </c>
      <c r="DC55" s="381">
        <f t="shared" si="71"/>
        <v>0</v>
      </c>
      <c r="DD55" s="381">
        <f t="shared" si="72"/>
        <v>0</v>
      </c>
      <c r="DE55" s="381">
        <f t="shared" si="73"/>
        <v>0</v>
      </c>
      <c r="DF55" s="900">
        <f t="shared" si="74"/>
        <v>0</v>
      </c>
      <c r="DG55" s="486"/>
      <c r="DH55" s="486"/>
      <c r="DI55" s="486"/>
      <c r="DJ55" s="486"/>
      <c r="DK55" s="486"/>
      <c r="DL55" s="486"/>
      <c r="DM55" s="486"/>
      <c r="DN55" s="486"/>
      <c r="DO55" s="486"/>
      <c r="DP55" s="486"/>
      <c r="DQ55" s="486"/>
      <c r="DR55" s="486"/>
      <c r="DS55" s="486"/>
      <c r="DT55" s="486"/>
      <c r="DU55" s="486"/>
      <c r="DV55" s="486"/>
    </row>
    <row r="56" spans="1:126" ht="18.75" customHeight="1">
      <c r="A56" s="217" t="str">
        <f>'2_Maturité'!A56</f>
        <v>10.1</v>
      </c>
      <c r="B56" s="217" t="str">
        <f>'2_Maturité'!B56</f>
        <v>Chiffrement</v>
      </c>
      <c r="C56" s="217" t="str">
        <f>'2_Maturité'!G56</f>
        <v>CHIFF</v>
      </c>
      <c r="D56" s="207">
        <f>'2_Maturité'!H56</f>
        <v>0</v>
      </c>
      <c r="E56" s="207" t="str">
        <f>'2_Maturité'!I56</f>
        <v>1: Initial</v>
      </c>
      <c r="F56" s="218">
        <f>INDEX(References!$C$51:$D$56, LEFT($E56,1)+1,2)</f>
        <v>5</v>
      </c>
      <c r="G56" s="664">
        <v>1</v>
      </c>
      <c r="H56" s="204">
        <f>Compute4!G56</f>
        <v>1</v>
      </c>
      <c r="I56" s="204">
        <f>Compute4!H56</f>
        <v>0</v>
      </c>
      <c r="J56" s="204">
        <f>Compute4!I56</f>
        <v>1</v>
      </c>
      <c r="K56" s="204">
        <f>Compute4!J56</f>
        <v>0</v>
      </c>
      <c r="L56" s="204">
        <f>Compute4!K56</f>
        <v>1</v>
      </c>
      <c r="M56" s="204">
        <f>Compute4!L56</f>
        <v>0</v>
      </c>
      <c r="N56" s="204">
        <f>Compute4!M56</f>
        <v>1</v>
      </c>
      <c r="O56" s="204">
        <f>Compute4!N56</f>
        <v>0</v>
      </c>
      <c r="P56" s="204">
        <f>Compute4!O56</f>
        <v>0</v>
      </c>
      <c r="Q56" s="204">
        <f>Compute4!P56</f>
        <v>0</v>
      </c>
      <c r="R56" s="204">
        <f>Compute4!Q56</f>
        <v>0</v>
      </c>
      <c r="S56" s="204">
        <f>Compute4!R56</f>
        <v>0</v>
      </c>
      <c r="T56" s="204">
        <f>Compute4!S56</f>
        <v>0</v>
      </c>
      <c r="U56" s="204">
        <f>Compute4!T56</f>
        <v>0</v>
      </c>
      <c r="V56" s="204">
        <f>Compute4!U56</f>
        <v>0</v>
      </c>
      <c r="W56" s="204">
        <f>Compute4!V56</f>
        <v>0</v>
      </c>
      <c r="X56" s="327">
        <f t="shared" si="5"/>
        <v>4</v>
      </c>
      <c r="Y56" s="548">
        <f t="shared" si="6"/>
        <v>0</v>
      </c>
      <c r="Z56" s="548">
        <f t="shared" si="7"/>
        <v>0</v>
      </c>
      <c r="AA56" s="548">
        <f t="shared" si="8"/>
        <v>0</v>
      </c>
      <c r="AB56" s="548">
        <f t="shared" si="9"/>
        <v>0</v>
      </c>
      <c r="AC56" s="548">
        <f t="shared" si="10"/>
        <v>0</v>
      </c>
      <c r="AD56" s="548">
        <f t="shared" si="11"/>
        <v>0</v>
      </c>
      <c r="AE56" s="548">
        <f t="shared" si="12"/>
        <v>0</v>
      </c>
      <c r="AF56" s="548">
        <f t="shared" si="13"/>
        <v>0</v>
      </c>
      <c r="AG56" s="548">
        <f t="shared" si="14"/>
        <v>0</v>
      </c>
      <c r="AH56" s="548">
        <f t="shared" si="15"/>
        <v>0</v>
      </c>
      <c r="AI56" s="548">
        <f t="shared" si="16"/>
        <v>0</v>
      </c>
      <c r="AJ56" s="548">
        <f t="shared" si="17"/>
        <v>0</v>
      </c>
      <c r="AK56" s="548">
        <f t="shared" si="18"/>
        <v>0</v>
      </c>
      <c r="AL56" s="548">
        <f t="shared" si="19"/>
        <v>0</v>
      </c>
      <c r="AM56" s="548">
        <f t="shared" si="20"/>
        <v>0</v>
      </c>
      <c r="AN56" s="548">
        <f t="shared" si="21"/>
        <v>0</v>
      </c>
      <c r="AO56" s="639">
        <f t="shared" si="22"/>
        <v>0</v>
      </c>
      <c r="AP56" s="662">
        <v>8</v>
      </c>
      <c r="AQ56" s="662">
        <v>0</v>
      </c>
      <c r="AR56" s="662">
        <v>2</v>
      </c>
      <c r="AS56" s="662">
        <v>0</v>
      </c>
      <c r="AT56" s="662">
        <v>2</v>
      </c>
      <c r="AU56" s="662">
        <v>0</v>
      </c>
      <c r="AV56" s="662">
        <v>4</v>
      </c>
      <c r="AW56" s="662">
        <v>0</v>
      </c>
      <c r="AX56" s="662">
        <v>0</v>
      </c>
      <c r="AY56" s="662">
        <v>0</v>
      </c>
      <c r="AZ56" s="662">
        <v>0</v>
      </c>
      <c r="BA56" s="662">
        <v>0</v>
      </c>
      <c r="BB56" s="662">
        <v>0</v>
      </c>
      <c r="BC56" s="662">
        <v>0</v>
      </c>
      <c r="BD56" s="662">
        <v>0</v>
      </c>
      <c r="BE56" s="662">
        <v>0</v>
      </c>
      <c r="BF56" s="662">
        <f t="shared" si="23"/>
        <v>12</v>
      </c>
      <c r="BG56" s="1000">
        <f t="shared" si="24"/>
        <v>0</v>
      </c>
      <c r="BH56" s="1000">
        <f t="shared" si="25"/>
        <v>0</v>
      </c>
      <c r="BI56" s="1000">
        <f t="shared" si="26"/>
        <v>0</v>
      </c>
      <c r="BJ56" s="1000">
        <f t="shared" si="27"/>
        <v>0</v>
      </c>
      <c r="BK56" s="1000">
        <f t="shared" si="28"/>
        <v>0</v>
      </c>
      <c r="BL56" s="1000">
        <f t="shared" si="29"/>
        <v>0</v>
      </c>
      <c r="BM56" s="1000">
        <f t="shared" si="30"/>
        <v>0</v>
      </c>
      <c r="BN56" s="1000">
        <f t="shared" si="31"/>
        <v>0</v>
      </c>
      <c r="BO56" s="1000">
        <f t="shared" si="32"/>
        <v>0</v>
      </c>
      <c r="BP56" s="1000">
        <f t="shared" si="33"/>
        <v>0</v>
      </c>
      <c r="BQ56" s="1000">
        <f t="shared" si="34"/>
        <v>0</v>
      </c>
      <c r="BR56" s="1000">
        <f t="shared" si="35"/>
        <v>0</v>
      </c>
      <c r="BS56" s="1000">
        <f t="shared" si="36"/>
        <v>0</v>
      </c>
      <c r="BT56" s="1000">
        <f t="shared" si="37"/>
        <v>0</v>
      </c>
      <c r="BU56" s="1000">
        <f t="shared" si="38"/>
        <v>0</v>
      </c>
      <c r="BV56" s="1000">
        <f t="shared" si="39"/>
        <v>0</v>
      </c>
      <c r="BW56" s="1000"/>
      <c r="BX56" s="642">
        <f t="shared" si="40"/>
        <v>0</v>
      </c>
      <c r="BY56" s="642">
        <f t="shared" si="41"/>
        <v>0</v>
      </c>
      <c r="BZ56" s="642">
        <f t="shared" si="42"/>
        <v>0</v>
      </c>
      <c r="CA56" s="642">
        <f t="shared" si="43"/>
        <v>0</v>
      </c>
      <c r="CB56" s="642">
        <f t="shared" si="44"/>
        <v>0</v>
      </c>
      <c r="CC56" s="642">
        <f t="shared" si="45"/>
        <v>0</v>
      </c>
      <c r="CD56" s="642">
        <f t="shared" si="46"/>
        <v>0</v>
      </c>
      <c r="CE56" s="642">
        <f t="shared" si="47"/>
        <v>0</v>
      </c>
      <c r="CF56" s="642">
        <f t="shared" si="48"/>
        <v>0</v>
      </c>
      <c r="CG56" s="642">
        <f t="shared" si="49"/>
        <v>0</v>
      </c>
      <c r="CH56" s="642">
        <f t="shared" si="50"/>
        <v>0</v>
      </c>
      <c r="CI56" s="642">
        <f t="shared" si="51"/>
        <v>0</v>
      </c>
      <c r="CJ56" s="642">
        <f t="shared" si="52"/>
        <v>0</v>
      </c>
      <c r="CK56" s="642">
        <f t="shared" si="53"/>
        <v>0</v>
      </c>
      <c r="CL56" s="642">
        <f t="shared" si="54"/>
        <v>0</v>
      </c>
      <c r="CM56" s="642">
        <f t="shared" si="55"/>
        <v>0</v>
      </c>
      <c r="CN56" s="381">
        <f t="shared" si="56"/>
        <v>0</v>
      </c>
      <c r="CO56" s="381">
        <f t="shared" si="57"/>
        <v>0</v>
      </c>
      <c r="CP56" s="381">
        <f t="shared" si="58"/>
        <v>0</v>
      </c>
      <c r="CQ56" s="381">
        <f t="shared" si="59"/>
        <v>0</v>
      </c>
      <c r="CR56" s="381">
        <f t="shared" si="60"/>
        <v>0</v>
      </c>
      <c r="CS56" s="381">
        <f t="shared" si="61"/>
        <v>0</v>
      </c>
      <c r="CT56" s="381">
        <f t="shared" si="62"/>
        <v>0</v>
      </c>
      <c r="CU56" s="381">
        <f t="shared" si="63"/>
        <v>0</v>
      </c>
      <c r="CV56" s="381">
        <f t="shared" si="64"/>
        <v>0</v>
      </c>
      <c r="CW56" s="381">
        <f t="shared" si="65"/>
        <v>0</v>
      </c>
      <c r="CX56" s="381">
        <f t="shared" si="66"/>
        <v>0</v>
      </c>
      <c r="CY56" s="381">
        <f t="shared" si="67"/>
        <v>0</v>
      </c>
      <c r="CZ56" s="381">
        <f t="shared" si="68"/>
        <v>0</v>
      </c>
      <c r="DA56" s="381">
        <f t="shared" si="69"/>
        <v>0</v>
      </c>
      <c r="DB56" s="381">
        <f t="shared" si="70"/>
        <v>0</v>
      </c>
      <c r="DC56" s="381">
        <f t="shared" si="71"/>
        <v>0</v>
      </c>
      <c r="DD56" s="381">
        <f t="shared" si="72"/>
        <v>0</v>
      </c>
      <c r="DE56" s="381">
        <f t="shared" si="73"/>
        <v>0</v>
      </c>
      <c r="DF56" s="900">
        <f t="shared" si="74"/>
        <v>16</v>
      </c>
      <c r="DG56" s="486"/>
      <c r="DH56" s="486"/>
      <c r="DI56" s="486"/>
      <c r="DJ56" s="486"/>
      <c r="DK56" s="486"/>
      <c r="DL56" s="486"/>
      <c r="DM56" s="486"/>
      <c r="DN56" s="486"/>
      <c r="DO56" s="486"/>
      <c r="DP56" s="486"/>
      <c r="DQ56" s="486"/>
      <c r="DR56" s="486"/>
      <c r="DS56" s="486"/>
      <c r="DT56" s="486"/>
      <c r="DU56" s="486"/>
      <c r="DV56" s="486"/>
    </row>
    <row r="57" spans="1:126" ht="18.75" hidden="1" customHeight="1">
      <c r="A57" s="217" t="str">
        <f>'2_Maturité'!A57</f>
        <v>10.a</v>
      </c>
      <c r="B57" s="217" t="str">
        <f>'2_Maturité'!B57</f>
        <v>Gestion des clés cryptographiques</v>
      </c>
      <c r="C57" s="217" t="str">
        <f>'2_Maturité'!G57</f>
        <v>CHIFF</v>
      </c>
      <c r="D57" s="207">
        <f>'2_Maturité'!H57</f>
        <v>0</v>
      </c>
      <c r="E57" s="207">
        <f>'2_Maturité'!I57</f>
        <v>0</v>
      </c>
      <c r="F57" s="218" t="str">
        <f>LEFT(E57,1)</f>
        <v>0</v>
      </c>
      <c r="G57" s="664">
        <v>0</v>
      </c>
      <c r="H57" s="204">
        <f>Compute4!G57</f>
        <v>0</v>
      </c>
      <c r="I57" s="204">
        <f>Compute4!H57</f>
        <v>0</v>
      </c>
      <c r="J57" s="204">
        <f>Compute4!I57</f>
        <v>0</v>
      </c>
      <c r="K57" s="204">
        <f>Compute4!J57</f>
        <v>0</v>
      </c>
      <c r="L57" s="204">
        <f>Compute4!K57</f>
        <v>0</v>
      </c>
      <c r="M57" s="204">
        <f>Compute4!L57</f>
        <v>0</v>
      </c>
      <c r="N57" s="204">
        <f>Compute4!M57</f>
        <v>0</v>
      </c>
      <c r="O57" s="204">
        <f>Compute4!N57</f>
        <v>0</v>
      </c>
      <c r="P57" s="204">
        <f>Compute4!O57</f>
        <v>0</v>
      </c>
      <c r="Q57" s="204">
        <f>Compute4!P57</f>
        <v>0</v>
      </c>
      <c r="R57" s="204">
        <f>Compute4!Q57</f>
        <v>0</v>
      </c>
      <c r="S57" s="204">
        <f>Compute4!R57</f>
        <v>0</v>
      </c>
      <c r="T57" s="204">
        <f>Compute4!S57</f>
        <v>0</v>
      </c>
      <c r="U57" s="204">
        <f>Compute4!T57</f>
        <v>0</v>
      </c>
      <c r="V57" s="204">
        <f>Compute4!U57</f>
        <v>0</v>
      </c>
      <c r="W57" s="204">
        <f>Compute4!V57</f>
        <v>0</v>
      </c>
      <c r="X57" s="327">
        <f t="shared" si="5"/>
        <v>0</v>
      </c>
      <c r="Y57" s="548">
        <f t="shared" si="6"/>
        <v>0</v>
      </c>
      <c r="Z57" s="548">
        <f t="shared" si="7"/>
        <v>0</v>
      </c>
      <c r="AA57" s="548">
        <f t="shared" si="8"/>
        <v>0</v>
      </c>
      <c r="AB57" s="548">
        <f t="shared" si="9"/>
        <v>0</v>
      </c>
      <c r="AC57" s="548">
        <f t="shared" si="10"/>
        <v>0</v>
      </c>
      <c r="AD57" s="548">
        <f t="shared" si="11"/>
        <v>0</v>
      </c>
      <c r="AE57" s="548">
        <f t="shared" si="12"/>
        <v>0</v>
      </c>
      <c r="AF57" s="548">
        <f t="shared" si="13"/>
        <v>0</v>
      </c>
      <c r="AG57" s="548">
        <f t="shared" si="14"/>
        <v>0</v>
      </c>
      <c r="AH57" s="548">
        <f t="shared" si="15"/>
        <v>0</v>
      </c>
      <c r="AI57" s="548">
        <f t="shared" si="16"/>
        <v>0</v>
      </c>
      <c r="AJ57" s="548">
        <f t="shared" si="17"/>
        <v>0</v>
      </c>
      <c r="AK57" s="548">
        <f t="shared" si="18"/>
        <v>0</v>
      </c>
      <c r="AL57" s="548">
        <f t="shared" si="19"/>
        <v>0</v>
      </c>
      <c r="AM57" s="548">
        <f t="shared" si="20"/>
        <v>0</v>
      </c>
      <c r="AN57" s="548">
        <f t="shared" si="21"/>
        <v>0</v>
      </c>
      <c r="AO57" s="639">
        <f t="shared" si="22"/>
        <v>0</v>
      </c>
      <c r="AP57" s="662">
        <v>0</v>
      </c>
      <c r="AQ57" s="662">
        <v>0</v>
      </c>
      <c r="AR57" s="662">
        <v>0</v>
      </c>
      <c r="AS57" s="662">
        <v>0</v>
      </c>
      <c r="AT57" s="662">
        <v>0</v>
      </c>
      <c r="AU57" s="662">
        <v>0</v>
      </c>
      <c r="AV57" s="662">
        <v>0</v>
      </c>
      <c r="AW57" s="662">
        <v>0</v>
      </c>
      <c r="AX57" s="662">
        <v>0</v>
      </c>
      <c r="AY57" s="662">
        <v>0</v>
      </c>
      <c r="AZ57" s="662">
        <v>0</v>
      </c>
      <c r="BA57" s="662">
        <v>0</v>
      </c>
      <c r="BB57" s="662">
        <v>0</v>
      </c>
      <c r="BC57" s="662">
        <v>0</v>
      </c>
      <c r="BD57" s="662">
        <v>0</v>
      </c>
      <c r="BE57" s="662">
        <v>0</v>
      </c>
      <c r="BF57" s="662">
        <f t="shared" si="23"/>
        <v>16</v>
      </c>
      <c r="BG57" s="1000">
        <f t="shared" si="24"/>
        <v>0</v>
      </c>
      <c r="BH57" s="1000">
        <f t="shared" si="25"/>
        <v>0</v>
      </c>
      <c r="BI57" s="1000">
        <f t="shared" si="26"/>
        <v>0</v>
      </c>
      <c r="BJ57" s="1000">
        <f t="shared" si="27"/>
        <v>0</v>
      </c>
      <c r="BK57" s="1000">
        <f t="shared" si="28"/>
        <v>0</v>
      </c>
      <c r="BL57" s="1000">
        <f t="shared" si="29"/>
        <v>0</v>
      </c>
      <c r="BM57" s="1000">
        <f t="shared" si="30"/>
        <v>0</v>
      </c>
      <c r="BN57" s="1000">
        <f t="shared" si="31"/>
        <v>0</v>
      </c>
      <c r="BO57" s="1000">
        <f t="shared" si="32"/>
        <v>0</v>
      </c>
      <c r="BP57" s="1000">
        <f t="shared" si="33"/>
        <v>0</v>
      </c>
      <c r="BQ57" s="1000">
        <f t="shared" si="34"/>
        <v>0</v>
      </c>
      <c r="BR57" s="1000">
        <f t="shared" si="35"/>
        <v>0</v>
      </c>
      <c r="BS57" s="1000">
        <f t="shared" si="36"/>
        <v>0</v>
      </c>
      <c r="BT57" s="1000">
        <f t="shared" si="37"/>
        <v>0</v>
      </c>
      <c r="BU57" s="1000">
        <f t="shared" si="38"/>
        <v>0</v>
      </c>
      <c r="BV57" s="1000">
        <f t="shared" si="39"/>
        <v>0</v>
      </c>
      <c r="BW57" s="1000"/>
      <c r="BX57" s="642">
        <f t="shared" si="40"/>
        <v>0</v>
      </c>
      <c r="BY57" s="642">
        <f t="shared" si="41"/>
        <v>0</v>
      </c>
      <c r="BZ57" s="642">
        <f t="shared" si="42"/>
        <v>0</v>
      </c>
      <c r="CA57" s="642">
        <f t="shared" si="43"/>
        <v>0</v>
      </c>
      <c r="CB57" s="642">
        <f t="shared" si="44"/>
        <v>0</v>
      </c>
      <c r="CC57" s="642">
        <f t="shared" si="45"/>
        <v>0</v>
      </c>
      <c r="CD57" s="642">
        <f t="shared" si="46"/>
        <v>0</v>
      </c>
      <c r="CE57" s="642">
        <f t="shared" si="47"/>
        <v>0</v>
      </c>
      <c r="CF57" s="642">
        <f t="shared" si="48"/>
        <v>0</v>
      </c>
      <c r="CG57" s="642">
        <f t="shared" si="49"/>
        <v>0</v>
      </c>
      <c r="CH57" s="642">
        <f t="shared" si="50"/>
        <v>0</v>
      </c>
      <c r="CI57" s="642">
        <f t="shared" si="51"/>
        <v>0</v>
      </c>
      <c r="CJ57" s="642">
        <f t="shared" si="52"/>
        <v>0</v>
      </c>
      <c r="CK57" s="642">
        <f t="shared" si="53"/>
        <v>0</v>
      </c>
      <c r="CL57" s="642">
        <f t="shared" si="54"/>
        <v>0</v>
      </c>
      <c r="CM57" s="642">
        <f t="shared" si="55"/>
        <v>0</v>
      </c>
      <c r="CN57" s="381">
        <f t="shared" si="56"/>
        <v>0</v>
      </c>
      <c r="CO57" s="381">
        <f t="shared" si="57"/>
        <v>0</v>
      </c>
      <c r="CP57" s="381">
        <f t="shared" si="58"/>
        <v>0</v>
      </c>
      <c r="CQ57" s="381">
        <f t="shared" si="59"/>
        <v>0</v>
      </c>
      <c r="CR57" s="381">
        <f t="shared" si="60"/>
        <v>0</v>
      </c>
      <c r="CS57" s="381">
        <f t="shared" si="61"/>
        <v>0</v>
      </c>
      <c r="CT57" s="381">
        <f t="shared" si="62"/>
        <v>0</v>
      </c>
      <c r="CU57" s="381">
        <f t="shared" si="63"/>
        <v>0</v>
      </c>
      <c r="CV57" s="381">
        <f t="shared" si="64"/>
        <v>0</v>
      </c>
      <c r="CW57" s="381">
        <f t="shared" si="65"/>
        <v>0</v>
      </c>
      <c r="CX57" s="381">
        <f t="shared" si="66"/>
        <v>0</v>
      </c>
      <c r="CY57" s="381">
        <f t="shared" si="67"/>
        <v>0</v>
      </c>
      <c r="CZ57" s="381">
        <f t="shared" si="68"/>
        <v>0</v>
      </c>
      <c r="DA57" s="381">
        <f t="shared" si="69"/>
        <v>0</v>
      </c>
      <c r="DB57" s="381">
        <f t="shared" si="70"/>
        <v>0</v>
      </c>
      <c r="DC57" s="381">
        <f t="shared" si="71"/>
        <v>0</v>
      </c>
      <c r="DD57" s="381">
        <f t="shared" si="72"/>
        <v>0</v>
      </c>
      <c r="DE57" s="381">
        <f t="shared" si="73"/>
        <v>0</v>
      </c>
      <c r="DF57" s="900">
        <f t="shared" si="74"/>
        <v>0</v>
      </c>
      <c r="DG57" s="486"/>
      <c r="DH57" s="486"/>
      <c r="DI57" s="486"/>
      <c r="DJ57" s="486"/>
      <c r="DK57" s="486"/>
      <c r="DL57" s="486"/>
      <c r="DM57" s="486"/>
      <c r="DN57" s="486"/>
      <c r="DO57" s="486"/>
      <c r="DP57" s="486"/>
      <c r="DQ57" s="486"/>
      <c r="DR57" s="486"/>
      <c r="DS57" s="486"/>
      <c r="DT57" s="486"/>
      <c r="DU57" s="486"/>
      <c r="DV57" s="486"/>
    </row>
    <row r="58" spans="1:126" ht="18.75" hidden="1" customHeight="1">
      <c r="A58" s="217">
        <f>'2_Maturité'!A58</f>
        <v>11</v>
      </c>
      <c r="B58" s="217" t="str">
        <f>'2_Maturité'!B58</f>
        <v>PROTECTION PHYSIQUE ET PROTECTION DE L'ENVIRONNEMENT</v>
      </c>
      <c r="C58" s="217">
        <f>'2_Maturité'!G58</f>
        <v>0</v>
      </c>
      <c r="D58" s="207">
        <f>'2_Maturité'!H58</f>
        <v>0</v>
      </c>
      <c r="E58" s="207">
        <f>'2_Maturité'!I58</f>
        <v>0</v>
      </c>
      <c r="F58" s="218" t="str">
        <f>LEFT(E58,1)</f>
        <v>0</v>
      </c>
      <c r="G58" s="664">
        <v>0</v>
      </c>
      <c r="H58" s="204">
        <f>Compute4!G58</f>
        <v>0</v>
      </c>
      <c r="I58" s="204">
        <f>Compute4!H58</f>
        <v>0</v>
      </c>
      <c r="J58" s="204">
        <f>Compute4!I58</f>
        <v>0</v>
      </c>
      <c r="K58" s="204">
        <f>Compute4!J58</f>
        <v>0</v>
      </c>
      <c r="L58" s="204">
        <f>Compute4!K58</f>
        <v>0</v>
      </c>
      <c r="M58" s="204">
        <f>Compute4!L58</f>
        <v>0</v>
      </c>
      <c r="N58" s="204">
        <f>Compute4!M58</f>
        <v>0</v>
      </c>
      <c r="O58" s="204">
        <f>Compute4!N58</f>
        <v>0</v>
      </c>
      <c r="P58" s="204">
        <f>Compute4!O58</f>
        <v>0</v>
      </c>
      <c r="Q58" s="204">
        <f>Compute4!P58</f>
        <v>0</v>
      </c>
      <c r="R58" s="204">
        <f>Compute4!Q58</f>
        <v>0</v>
      </c>
      <c r="S58" s="204">
        <f>Compute4!R58</f>
        <v>0</v>
      </c>
      <c r="T58" s="204">
        <f>Compute4!S58</f>
        <v>0</v>
      </c>
      <c r="U58" s="204">
        <f>Compute4!T58</f>
        <v>0</v>
      </c>
      <c r="V58" s="204">
        <f>Compute4!U58</f>
        <v>0</v>
      </c>
      <c r="W58" s="204">
        <f>Compute4!V58</f>
        <v>0</v>
      </c>
      <c r="X58" s="327">
        <f t="shared" si="5"/>
        <v>0</v>
      </c>
      <c r="Y58" s="548">
        <f t="shared" si="6"/>
        <v>0</v>
      </c>
      <c r="Z58" s="548">
        <f t="shared" si="7"/>
        <v>0</v>
      </c>
      <c r="AA58" s="548">
        <f t="shared" si="8"/>
        <v>0</v>
      </c>
      <c r="AB58" s="548">
        <f t="shared" si="9"/>
        <v>0</v>
      </c>
      <c r="AC58" s="548">
        <f t="shared" si="10"/>
        <v>0</v>
      </c>
      <c r="AD58" s="548">
        <f t="shared" si="11"/>
        <v>0</v>
      </c>
      <c r="AE58" s="548">
        <f t="shared" si="12"/>
        <v>0</v>
      </c>
      <c r="AF58" s="548">
        <f t="shared" si="13"/>
        <v>0</v>
      </c>
      <c r="AG58" s="548">
        <f t="shared" si="14"/>
        <v>0</v>
      </c>
      <c r="AH58" s="548">
        <f t="shared" si="15"/>
        <v>0</v>
      </c>
      <c r="AI58" s="548">
        <f t="shared" si="16"/>
        <v>0</v>
      </c>
      <c r="AJ58" s="548">
        <f t="shared" si="17"/>
        <v>0</v>
      </c>
      <c r="AK58" s="548">
        <f t="shared" si="18"/>
        <v>0</v>
      </c>
      <c r="AL58" s="548">
        <f t="shared" si="19"/>
        <v>0</v>
      </c>
      <c r="AM58" s="548">
        <f t="shared" si="20"/>
        <v>0</v>
      </c>
      <c r="AN58" s="548">
        <f t="shared" si="21"/>
        <v>0</v>
      </c>
      <c r="AO58" s="639">
        <f t="shared" si="22"/>
        <v>0</v>
      </c>
      <c r="AP58" s="662">
        <v>0</v>
      </c>
      <c r="AQ58" s="662">
        <v>0</v>
      </c>
      <c r="AR58" s="662">
        <v>0</v>
      </c>
      <c r="AS58" s="662">
        <v>0</v>
      </c>
      <c r="AT58" s="662">
        <v>0</v>
      </c>
      <c r="AU58" s="662">
        <v>0</v>
      </c>
      <c r="AV58" s="662">
        <v>0</v>
      </c>
      <c r="AW58" s="662">
        <v>0</v>
      </c>
      <c r="AX58" s="662">
        <v>0</v>
      </c>
      <c r="AY58" s="662">
        <v>0</v>
      </c>
      <c r="AZ58" s="662">
        <v>0</v>
      </c>
      <c r="BA58" s="662">
        <v>0</v>
      </c>
      <c r="BB58" s="662">
        <v>0</v>
      </c>
      <c r="BC58" s="662">
        <v>0</v>
      </c>
      <c r="BD58" s="662">
        <v>0</v>
      </c>
      <c r="BE58" s="662">
        <v>0</v>
      </c>
      <c r="BF58" s="662">
        <f t="shared" si="23"/>
        <v>16</v>
      </c>
      <c r="BG58" s="1000">
        <f t="shared" si="24"/>
        <v>0</v>
      </c>
      <c r="BH58" s="1000">
        <f t="shared" si="25"/>
        <v>0</v>
      </c>
      <c r="BI58" s="1000">
        <f t="shared" si="26"/>
        <v>0</v>
      </c>
      <c r="BJ58" s="1000">
        <f t="shared" si="27"/>
        <v>0</v>
      </c>
      <c r="BK58" s="1000">
        <f t="shared" si="28"/>
        <v>0</v>
      </c>
      <c r="BL58" s="1000">
        <f t="shared" si="29"/>
        <v>0</v>
      </c>
      <c r="BM58" s="1000">
        <f t="shared" si="30"/>
        <v>0</v>
      </c>
      <c r="BN58" s="1000">
        <f t="shared" si="31"/>
        <v>0</v>
      </c>
      <c r="BO58" s="1000">
        <f t="shared" si="32"/>
        <v>0</v>
      </c>
      <c r="BP58" s="1000">
        <f t="shared" si="33"/>
        <v>0</v>
      </c>
      <c r="BQ58" s="1000">
        <f t="shared" si="34"/>
        <v>0</v>
      </c>
      <c r="BR58" s="1000">
        <f t="shared" si="35"/>
        <v>0</v>
      </c>
      <c r="BS58" s="1000">
        <f t="shared" si="36"/>
        <v>0</v>
      </c>
      <c r="BT58" s="1000">
        <f t="shared" si="37"/>
        <v>0</v>
      </c>
      <c r="BU58" s="1000">
        <f t="shared" si="38"/>
        <v>0</v>
      </c>
      <c r="BV58" s="1000">
        <f t="shared" si="39"/>
        <v>0</v>
      </c>
      <c r="BW58" s="1000"/>
      <c r="BX58" s="642">
        <f t="shared" si="40"/>
        <v>0</v>
      </c>
      <c r="BY58" s="642">
        <f t="shared" si="41"/>
        <v>0</v>
      </c>
      <c r="BZ58" s="642">
        <f t="shared" si="42"/>
        <v>0</v>
      </c>
      <c r="CA58" s="642">
        <f t="shared" si="43"/>
        <v>0</v>
      </c>
      <c r="CB58" s="642">
        <f t="shared" si="44"/>
        <v>0</v>
      </c>
      <c r="CC58" s="642">
        <f t="shared" si="45"/>
        <v>0</v>
      </c>
      <c r="CD58" s="642">
        <f t="shared" si="46"/>
        <v>0</v>
      </c>
      <c r="CE58" s="642">
        <f t="shared" si="47"/>
        <v>0</v>
      </c>
      <c r="CF58" s="642">
        <f t="shared" si="48"/>
        <v>0</v>
      </c>
      <c r="CG58" s="642">
        <f t="shared" si="49"/>
        <v>0</v>
      </c>
      <c r="CH58" s="642">
        <f t="shared" si="50"/>
        <v>0</v>
      </c>
      <c r="CI58" s="642">
        <f t="shared" si="51"/>
        <v>0</v>
      </c>
      <c r="CJ58" s="642">
        <f t="shared" si="52"/>
        <v>0</v>
      </c>
      <c r="CK58" s="642">
        <f t="shared" si="53"/>
        <v>0</v>
      </c>
      <c r="CL58" s="642">
        <f t="shared" si="54"/>
        <v>0</v>
      </c>
      <c r="CM58" s="642">
        <f t="shared" si="55"/>
        <v>0</v>
      </c>
      <c r="CN58" s="381">
        <f t="shared" si="56"/>
        <v>0</v>
      </c>
      <c r="CO58" s="381">
        <f t="shared" si="57"/>
        <v>0</v>
      </c>
      <c r="CP58" s="381">
        <f t="shared" si="58"/>
        <v>0</v>
      </c>
      <c r="CQ58" s="381">
        <f t="shared" si="59"/>
        <v>0</v>
      </c>
      <c r="CR58" s="381">
        <f t="shared" si="60"/>
        <v>0</v>
      </c>
      <c r="CS58" s="381">
        <f t="shared" si="61"/>
        <v>0</v>
      </c>
      <c r="CT58" s="381">
        <f t="shared" si="62"/>
        <v>0</v>
      </c>
      <c r="CU58" s="381">
        <f t="shared" si="63"/>
        <v>0</v>
      </c>
      <c r="CV58" s="381">
        <f t="shared" si="64"/>
        <v>0</v>
      </c>
      <c r="CW58" s="381">
        <f t="shared" si="65"/>
        <v>0</v>
      </c>
      <c r="CX58" s="381">
        <f t="shared" si="66"/>
        <v>0</v>
      </c>
      <c r="CY58" s="381">
        <f t="shared" si="67"/>
        <v>0</v>
      </c>
      <c r="CZ58" s="381">
        <f t="shared" si="68"/>
        <v>0</v>
      </c>
      <c r="DA58" s="381">
        <f t="shared" si="69"/>
        <v>0</v>
      </c>
      <c r="DB58" s="381">
        <f t="shared" si="70"/>
        <v>0</v>
      </c>
      <c r="DC58" s="381">
        <f t="shared" si="71"/>
        <v>0</v>
      </c>
      <c r="DD58" s="381">
        <f t="shared" si="72"/>
        <v>0</v>
      </c>
      <c r="DE58" s="381">
        <f t="shared" si="73"/>
        <v>0</v>
      </c>
      <c r="DF58" s="900">
        <f t="shared" si="74"/>
        <v>0</v>
      </c>
      <c r="DG58" s="486"/>
      <c r="DH58" s="486"/>
      <c r="DI58" s="486"/>
      <c r="DJ58" s="486"/>
      <c r="DK58" s="486"/>
      <c r="DL58" s="486"/>
      <c r="DM58" s="486"/>
      <c r="DN58" s="486"/>
      <c r="DO58" s="486"/>
      <c r="DP58" s="486"/>
      <c r="DQ58" s="486"/>
      <c r="DR58" s="486"/>
      <c r="DS58" s="486"/>
      <c r="DT58" s="486"/>
      <c r="DU58" s="486"/>
      <c r="DV58" s="486"/>
    </row>
    <row r="59" spans="1:126" ht="18.75" customHeight="1">
      <c r="A59" s="217" t="str">
        <f>'2_Maturité'!A59</f>
        <v>11.1</v>
      </c>
      <c r="B59" s="217" t="str">
        <f>'2_Maturité'!B59</f>
        <v>Protection Physique</v>
      </c>
      <c r="C59" s="217" t="str">
        <f>'2_Maturité'!G59</f>
        <v>SPHY</v>
      </c>
      <c r="D59" s="207">
        <f>'2_Maturité'!H59</f>
        <v>1</v>
      </c>
      <c r="E59" s="207" t="str">
        <f>'2_Maturité'!I59</f>
        <v>4: Mesuré</v>
      </c>
      <c r="F59" s="218">
        <f>INDEX(References!$C$51:$D$56, LEFT($E59,1)+1,2)</f>
        <v>2</v>
      </c>
      <c r="G59" s="664">
        <v>2</v>
      </c>
      <c r="H59" s="204">
        <f>Compute4!G59</f>
        <v>1</v>
      </c>
      <c r="I59" s="204">
        <f>Compute4!H59</f>
        <v>1</v>
      </c>
      <c r="J59" s="204">
        <f>Compute4!I59</f>
        <v>1</v>
      </c>
      <c r="K59" s="204">
        <f>Compute4!J59</f>
        <v>0</v>
      </c>
      <c r="L59" s="204">
        <f>Compute4!K59</f>
        <v>1</v>
      </c>
      <c r="M59" s="204">
        <f>Compute4!L59</f>
        <v>0</v>
      </c>
      <c r="N59" s="204">
        <f>Compute4!M59</f>
        <v>1</v>
      </c>
      <c r="O59" s="204">
        <f>Compute4!N59</f>
        <v>0</v>
      </c>
      <c r="P59" s="204">
        <f>Compute4!O59</f>
        <v>0</v>
      </c>
      <c r="Q59" s="204">
        <f>Compute4!P59</f>
        <v>0</v>
      </c>
      <c r="R59" s="204">
        <f>Compute4!Q59</f>
        <v>0</v>
      </c>
      <c r="S59" s="204">
        <f>Compute4!R59</f>
        <v>0</v>
      </c>
      <c r="T59" s="204">
        <f>Compute4!S59</f>
        <v>0</v>
      </c>
      <c r="U59" s="204">
        <f>Compute4!T59</f>
        <v>0</v>
      </c>
      <c r="V59" s="204">
        <f>Compute4!U59</f>
        <v>0</v>
      </c>
      <c r="W59" s="204">
        <f>Compute4!V59</f>
        <v>0</v>
      </c>
      <c r="X59" s="327">
        <f t="shared" si="5"/>
        <v>5</v>
      </c>
      <c r="Y59" s="548">
        <f t="shared" si="6"/>
        <v>1</v>
      </c>
      <c r="Z59" s="548">
        <f t="shared" si="7"/>
        <v>1</v>
      </c>
      <c r="AA59" s="548">
        <f t="shared" si="8"/>
        <v>1</v>
      </c>
      <c r="AB59" s="548">
        <f t="shared" si="9"/>
        <v>0</v>
      </c>
      <c r="AC59" s="548">
        <f t="shared" si="10"/>
        <v>1</v>
      </c>
      <c r="AD59" s="548">
        <f t="shared" si="11"/>
        <v>0</v>
      </c>
      <c r="AE59" s="548">
        <f t="shared" si="12"/>
        <v>1</v>
      </c>
      <c r="AF59" s="548">
        <f t="shared" si="13"/>
        <v>0</v>
      </c>
      <c r="AG59" s="548">
        <f t="shared" si="14"/>
        <v>0</v>
      </c>
      <c r="AH59" s="548">
        <f t="shared" si="15"/>
        <v>0</v>
      </c>
      <c r="AI59" s="548">
        <f t="shared" si="16"/>
        <v>0</v>
      </c>
      <c r="AJ59" s="548">
        <f t="shared" si="17"/>
        <v>0</v>
      </c>
      <c r="AK59" s="548">
        <f t="shared" si="18"/>
        <v>0</v>
      </c>
      <c r="AL59" s="548">
        <f t="shared" si="19"/>
        <v>0</v>
      </c>
      <c r="AM59" s="548">
        <f t="shared" si="20"/>
        <v>0</v>
      </c>
      <c r="AN59" s="548">
        <f t="shared" si="21"/>
        <v>0</v>
      </c>
      <c r="AO59" s="639">
        <f t="shared" si="22"/>
        <v>5</v>
      </c>
      <c r="AP59" s="662">
        <v>8</v>
      </c>
      <c r="AQ59" s="662">
        <v>4</v>
      </c>
      <c r="AR59" s="662">
        <v>8</v>
      </c>
      <c r="AS59" s="662">
        <v>0</v>
      </c>
      <c r="AT59" s="662">
        <v>4</v>
      </c>
      <c r="AU59" s="662">
        <v>0</v>
      </c>
      <c r="AV59" s="662">
        <v>8</v>
      </c>
      <c r="AW59" s="662">
        <v>0</v>
      </c>
      <c r="AX59" s="662">
        <v>0</v>
      </c>
      <c r="AY59" s="662">
        <v>0</v>
      </c>
      <c r="AZ59" s="662">
        <v>0</v>
      </c>
      <c r="BA59" s="662">
        <v>0</v>
      </c>
      <c r="BB59" s="662">
        <v>0</v>
      </c>
      <c r="BC59" s="662">
        <v>0</v>
      </c>
      <c r="BD59" s="662">
        <v>0</v>
      </c>
      <c r="BE59" s="662">
        <v>0</v>
      </c>
      <c r="BF59" s="662">
        <f t="shared" si="23"/>
        <v>11</v>
      </c>
      <c r="BG59" s="1000">
        <f t="shared" si="24"/>
        <v>8</v>
      </c>
      <c r="BH59" s="1000">
        <f t="shared" si="25"/>
        <v>4</v>
      </c>
      <c r="BI59" s="1000">
        <f t="shared" si="26"/>
        <v>8</v>
      </c>
      <c r="BJ59" s="1000">
        <f t="shared" si="27"/>
        <v>0</v>
      </c>
      <c r="BK59" s="1000">
        <f t="shared" si="28"/>
        <v>4</v>
      </c>
      <c r="BL59" s="1000">
        <f t="shared" si="29"/>
        <v>0</v>
      </c>
      <c r="BM59" s="1000">
        <f t="shared" si="30"/>
        <v>8</v>
      </c>
      <c r="BN59" s="1000">
        <f t="shared" si="31"/>
        <v>0</v>
      </c>
      <c r="BO59" s="1000">
        <f t="shared" si="32"/>
        <v>0</v>
      </c>
      <c r="BP59" s="1000">
        <f t="shared" si="33"/>
        <v>0</v>
      </c>
      <c r="BQ59" s="1000">
        <f t="shared" si="34"/>
        <v>0</v>
      </c>
      <c r="BR59" s="1000">
        <f t="shared" si="35"/>
        <v>0</v>
      </c>
      <c r="BS59" s="1000">
        <f t="shared" si="36"/>
        <v>0</v>
      </c>
      <c r="BT59" s="1000">
        <f t="shared" si="37"/>
        <v>0</v>
      </c>
      <c r="BU59" s="1000">
        <f t="shared" si="38"/>
        <v>0</v>
      </c>
      <c r="BV59" s="1000">
        <f t="shared" si="39"/>
        <v>0</v>
      </c>
      <c r="BW59" s="1000"/>
      <c r="BX59" s="642">
        <f t="shared" si="40"/>
        <v>16</v>
      </c>
      <c r="BY59" s="642">
        <f t="shared" si="41"/>
        <v>8</v>
      </c>
      <c r="BZ59" s="642">
        <f t="shared" si="42"/>
        <v>16</v>
      </c>
      <c r="CA59" s="642">
        <f t="shared" si="43"/>
        <v>0</v>
      </c>
      <c r="CB59" s="642">
        <f t="shared" si="44"/>
        <v>8</v>
      </c>
      <c r="CC59" s="642">
        <f t="shared" si="45"/>
        <v>0</v>
      </c>
      <c r="CD59" s="642">
        <f t="shared" si="46"/>
        <v>16</v>
      </c>
      <c r="CE59" s="642">
        <f t="shared" si="47"/>
        <v>0</v>
      </c>
      <c r="CF59" s="642">
        <f t="shared" si="48"/>
        <v>0</v>
      </c>
      <c r="CG59" s="642">
        <f t="shared" si="49"/>
        <v>0</v>
      </c>
      <c r="CH59" s="642">
        <f t="shared" si="50"/>
        <v>0</v>
      </c>
      <c r="CI59" s="642">
        <f t="shared" si="51"/>
        <v>0</v>
      </c>
      <c r="CJ59" s="642">
        <f t="shared" si="52"/>
        <v>0</v>
      </c>
      <c r="CK59" s="642">
        <f t="shared" si="53"/>
        <v>0</v>
      </c>
      <c r="CL59" s="642">
        <f t="shared" si="54"/>
        <v>0</v>
      </c>
      <c r="CM59" s="642">
        <f t="shared" si="55"/>
        <v>0</v>
      </c>
      <c r="CN59" s="381">
        <f t="shared" si="56"/>
        <v>64</v>
      </c>
      <c r="CO59" s="381">
        <f t="shared" si="57"/>
        <v>5.1612903225806452E-2</v>
      </c>
      <c r="CP59" s="381">
        <f t="shared" si="58"/>
        <v>4.1025641025641026E-2</v>
      </c>
      <c r="CQ59" s="381">
        <f t="shared" si="59"/>
        <v>5.8181818181818182E-2</v>
      </c>
      <c r="CR59" s="381">
        <f t="shared" si="60"/>
        <v>0</v>
      </c>
      <c r="CS59" s="381">
        <f t="shared" si="61"/>
        <v>3.4782608695652174E-2</v>
      </c>
      <c r="CT59" s="381">
        <f t="shared" si="62"/>
        <v>0</v>
      </c>
      <c r="CU59" s="381">
        <f t="shared" si="63"/>
        <v>7.6190476190476197E-2</v>
      </c>
      <c r="CV59" s="381">
        <f t="shared" si="64"/>
        <v>0</v>
      </c>
      <c r="CW59" s="381">
        <f t="shared" si="65"/>
        <v>0</v>
      </c>
      <c r="CX59" s="381">
        <f t="shared" si="66"/>
        <v>0</v>
      </c>
      <c r="CY59" s="381">
        <f t="shared" si="67"/>
        <v>0</v>
      </c>
      <c r="CZ59" s="381">
        <f t="shared" si="68"/>
        <v>0</v>
      </c>
      <c r="DA59" s="381">
        <f t="shared" si="69"/>
        <v>0</v>
      </c>
      <c r="DB59" s="381">
        <f t="shared" si="70"/>
        <v>0</v>
      </c>
      <c r="DC59" s="381">
        <f t="shared" si="71"/>
        <v>0</v>
      </c>
      <c r="DD59" s="381">
        <f t="shared" si="72"/>
        <v>0</v>
      </c>
      <c r="DE59" s="381">
        <f t="shared" si="73"/>
        <v>0.26179344731939402</v>
      </c>
      <c r="DF59" s="900">
        <f t="shared" si="74"/>
        <v>32</v>
      </c>
      <c r="DG59" s="486"/>
      <c r="DH59" s="486"/>
      <c r="DI59" s="486"/>
      <c r="DJ59" s="486"/>
      <c r="DK59" s="486"/>
      <c r="DL59" s="486"/>
      <c r="DM59" s="486"/>
      <c r="DN59" s="486"/>
      <c r="DO59" s="486"/>
      <c r="DP59" s="486"/>
      <c r="DQ59" s="486"/>
      <c r="DR59" s="486"/>
      <c r="DS59" s="486"/>
      <c r="DT59" s="486"/>
      <c r="DU59" s="486"/>
      <c r="DV59" s="486"/>
    </row>
    <row r="60" spans="1:126" ht="18.75" hidden="1" customHeight="1">
      <c r="A60" s="217" t="str">
        <f>'2_Maturité'!A60</f>
        <v>11.1.a</v>
      </c>
      <c r="B60" s="217">
        <f>'2_Maturité'!B60</f>
        <v>0</v>
      </c>
      <c r="C60" s="217" t="str">
        <f>'2_Maturité'!G60</f>
        <v>SPHY</v>
      </c>
      <c r="D60" s="207">
        <f>'2_Maturité'!H60</f>
        <v>0</v>
      </c>
      <c r="E60" s="207">
        <f>'2_Maturité'!I60</f>
        <v>0</v>
      </c>
      <c r="F60" s="218" t="str">
        <f>LEFT(E60,1)</f>
        <v>0</v>
      </c>
      <c r="G60" s="664">
        <v>0</v>
      </c>
      <c r="H60" s="204">
        <f>Compute4!G60</f>
        <v>0</v>
      </c>
      <c r="I60" s="204">
        <f>Compute4!H60</f>
        <v>0</v>
      </c>
      <c r="J60" s="204">
        <f>Compute4!I60</f>
        <v>0</v>
      </c>
      <c r="K60" s="204">
        <f>Compute4!J60</f>
        <v>0</v>
      </c>
      <c r="L60" s="204">
        <f>Compute4!K60</f>
        <v>0</v>
      </c>
      <c r="M60" s="204">
        <f>Compute4!L60</f>
        <v>0</v>
      </c>
      <c r="N60" s="204">
        <f>Compute4!M60</f>
        <v>0</v>
      </c>
      <c r="O60" s="204">
        <f>Compute4!N60</f>
        <v>0</v>
      </c>
      <c r="P60" s="204">
        <f>Compute4!O60</f>
        <v>0</v>
      </c>
      <c r="Q60" s="204">
        <f>Compute4!P60</f>
        <v>0</v>
      </c>
      <c r="R60" s="204">
        <f>Compute4!Q60</f>
        <v>0</v>
      </c>
      <c r="S60" s="204">
        <f>Compute4!R60</f>
        <v>0</v>
      </c>
      <c r="T60" s="204">
        <f>Compute4!S60</f>
        <v>0</v>
      </c>
      <c r="U60" s="204">
        <f>Compute4!T60</f>
        <v>0</v>
      </c>
      <c r="V60" s="204">
        <f>Compute4!U60</f>
        <v>0</v>
      </c>
      <c r="W60" s="204">
        <f>Compute4!V60</f>
        <v>0</v>
      </c>
      <c r="X60" s="327">
        <f t="shared" si="5"/>
        <v>0</v>
      </c>
      <c r="Y60" s="548">
        <f t="shared" si="6"/>
        <v>0</v>
      </c>
      <c r="Z60" s="548">
        <f t="shared" si="7"/>
        <v>0</v>
      </c>
      <c r="AA60" s="548">
        <f t="shared" si="8"/>
        <v>0</v>
      </c>
      <c r="AB60" s="548">
        <f t="shared" si="9"/>
        <v>0</v>
      </c>
      <c r="AC60" s="548">
        <f t="shared" si="10"/>
        <v>0</v>
      </c>
      <c r="AD60" s="548">
        <f t="shared" si="11"/>
        <v>0</v>
      </c>
      <c r="AE60" s="548">
        <f t="shared" si="12"/>
        <v>0</v>
      </c>
      <c r="AF60" s="548">
        <f t="shared" si="13"/>
        <v>0</v>
      </c>
      <c r="AG60" s="548">
        <f t="shared" si="14"/>
        <v>0</v>
      </c>
      <c r="AH60" s="548">
        <f t="shared" si="15"/>
        <v>0</v>
      </c>
      <c r="AI60" s="548">
        <f t="shared" si="16"/>
        <v>0</v>
      </c>
      <c r="AJ60" s="548">
        <f t="shared" si="17"/>
        <v>0</v>
      </c>
      <c r="AK60" s="548">
        <f t="shared" si="18"/>
        <v>0</v>
      </c>
      <c r="AL60" s="548">
        <f t="shared" si="19"/>
        <v>0</v>
      </c>
      <c r="AM60" s="548">
        <f t="shared" si="20"/>
        <v>0</v>
      </c>
      <c r="AN60" s="548">
        <f t="shared" si="21"/>
        <v>0</v>
      </c>
      <c r="AO60" s="639">
        <f t="shared" si="22"/>
        <v>0</v>
      </c>
      <c r="AP60" s="662">
        <v>0</v>
      </c>
      <c r="AQ60" s="662">
        <v>0</v>
      </c>
      <c r="AR60" s="662">
        <v>0</v>
      </c>
      <c r="AS60" s="662">
        <v>0</v>
      </c>
      <c r="AT60" s="662">
        <v>0</v>
      </c>
      <c r="AU60" s="662">
        <v>0</v>
      </c>
      <c r="AV60" s="662">
        <v>0</v>
      </c>
      <c r="AW60" s="662">
        <v>0</v>
      </c>
      <c r="AX60" s="662">
        <v>0</v>
      </c>
      <c r="AY60" s="662">
        <v>0</v>
      </c>
      <c r="AZ60" s="662">
        <v>0</v>
      </c>
      <c r="BA60" s="662">
        <v>0</v>
      </c>
      <c r="BB60" s="662">
        <v>0</v>
      </c>
      <c r="BC60" s="662">
        <v>0</v>
      </c>
      <c r="BD60" s="662">
        <v>0</v>
      </c>
      <c r="BE60" s="662">
        <v>0</v>
      </c>
      <c r="BF60" s="662">
        <f t="shared" si="23"/>
        <v>16</v>
      </c>
      <c r="BG60" s="1000">
        <f t="shared" si="24"/>
        <v>0</v>
      </c>
      <c r="BH60" s="1000">
        <f t="shared" si="25"/>
        <v>0</v>
      </c>
      <c r="BI60" s="1000">
        <f t="shared" si="26"/>
        <v>0</v>
      </c>
      <c r="BJ60" s="1000">
        <f t="shared" si="27"/>
        <v>0</v>
      </c>
      <c r="BK60" s="1000">
        <f t="shared" si="28"/>
        <v>0</v>
      </c>
      <c r="BL60" s="1000">
        <f t="shared" si="29"/>
        <v>0</v>
      </c>
      <c r="BM60" s="1000">
        <f t="shared" si="30"/>
        <v>0</v>
      </c>
      <c r="BN60" s="1000">
        <f t="shared" si="31"/>
        <v>0</v>
      </c>
      <c r="BO60" s="1000">
        <f t="shared" si="32"/>
        <v>0</v>
      </c>
      <c r="BP60" s="1000">
        <f t="shared" si="33"/>
        <v>0</v>
      </c>
      <c r="BQ60" s="1000">
        <f t="shared" si="34"/>
        <v>0</v>
      </c>
      <c r="BR60" s="1000">
        <f t="shared" si="35"/>
        <v>0</v>
      </c>
      <c r="BS60" s="1000">
        <f t="shared" si="36"/>
        <v>0</v>
      </c>
      <c r="BT60" s="1000">
        <f t="shared" si="37"/>
        <v>0</v>
      </c>
      <c r="BU60" s="1000">
        <f t="shared" si="38"/>
        <v>0</v>
      </c>
      <c r="BV60" s="1000">
        <f t="shared" si="39"/>
        <v>0</v>
      </c>
      <c r="BW60" s="1000"/>
      <c r="BX60" s="642">
        <f t="shared" si="40"/>
        <v>0</v>
      </c>
      <c r="BY60" s="642">
        <f t="shared" si="41"/>
        <v>0</v>
      </c>
      <c r="BZ60" s="642">
        <f t="shared" si="42"/>
        <v>0</v>
      </c>
      <c r="CA60" s="642">
        <f t="shared" si="43"/>
        <v>0</v>
      </c>
      <c r="CB60" s="642">
        <f t="shared" si="44"/>
        <v>0</v>
      </c>
      <c r="CC60" s="642">
        <f t="shared" si="45"/>
        <v>0</v>
      </c>
      <c r="CD60" s="642">
        <f t="shared" si="46"/>
        <v>0</v>
      </c>
      <c r="CE60" s="642">
        <f t="shared" si="47"/>
        <v>0</v>
      </c>
      <c r="CF60" s="642">
        <f t="shared" si="48"/>
        <v>0</v>
      </c>
      <c r="CG60" s="642">
        <f t="shared" si="49"/>
        <v>0</v>
      </c>
      <c r="CH60" s="642">
        <f t="shared" si="50"/>
        <v>0</v>
      </c>
      <c r="CI60" s="642">
        <f t="shared" si="51"/>
        <v>0</v>
      </c>
      <c r="CJ60" s="642">
        <f t="shared" si="52"/>
        <v>0</v>
      </c>
      <c r="CK60" s="642">
        <f t="shared" si="53"/>
        <v>0</v>
      </c>
      <c r="CL60" s="642">
        <f t="shared" si="54"/>
        <v>0</v>
      </c>
      <c r="CM60" s="642">
        <f t="shared" si="55"/>
        <v>0</v>
      </c>
      <c r="CN60" s="381">
        <f t="shared" si="56"/>
        <v>0</v>
      </c>
      <c r="CO60" s="381">
        <f t="shared" si="57"/>
        <v>0</v>
      </c>
      <c r="CP60" s="381">
        <f t="shared" si="58"/>
        <v>0</v>
      </c>
      <c r="CQ60" s="381">
        <f t="shared" si="59"/>
        <v>0</v>
      </c>
      <c r="CR60" s="381">
        <f t="shared" si="60"/>
        <v>0</v>
      </c>
      <c r="CS60" s="381">
        <f t="shared" si="61"/>
        <v>0</v>
      </c>
      <c r="CT60" s="381">
        <f t="shared" si="62"/>
        <v>0</v>
      </c>
      <c r="CU60" s="381">
        <f t="shared" si="63"/>
        <v>0</v>
      </c>
      <c r="CV60" s="381">
        <f t="shared" si="64"/>
        <v>0</v>
      </c>
      <c r="CW60" s="381">
        <f t="shared" si="65"/>
        <v>0</v>
      </c>
      <c r="CX60" s="381">
        <f t="shared" si="66"/>
        <v>0</v>
      </c>
      <c r="CY60" s="381">
        <f t="shared" si="67"/>
        <v>0</v>
      </c>
      <c r="CZ60" s="381">
        <f t="shared" si="68"/>
        <v>0</v>
      </c>
      <c r="DA60" s="381">
        <f t="shared" si="69"/>
        <v>0</v>
      </c>
      <c r="DB60" s="381">
        <f t="shared" si="70"/>
        <v>0</v>
      </c>
      <c r="DC60" s="381">
        <f t="shared" si="71"/>
        <v>0</v>
      </c>
      <c r="DD60" s="381">
        <f t="shared" si="72"/>
        <v>0</v>
      </c>
      <c r="DE60" s="381">
        <f t="shared" si="73"/>
        <v>0</v>
      </c>
      <c r="DF60" s="900">
        <f t="shared" si="74"/>
        <v>0</v>
      </c>
      <c r="DG60" s="486"/>
      <c r="DH60" s="486"/>
      <c r="DI60" s="486"/>
      <c r="DJ60" s="486"/>
      <c r="DK60" s="486"/>
      <c r="DL60" s="486"/>
      <c r="DM60" s="486"/>
      <c r="DN60" s="486"/>
      <c r="DO60" s="486"/>
      <c r="DP60" s="486"/>
      <c r="DQ60" s="486"/>
      <c r="DR60" s="486"/>
      <c r="DS60" s="486"/>
      <c r="DT60" s="486"/>
      <c r="DU60" s="486"/>
      <c r="DV60" s="486"/>
    </row>
    <row r="61" spans="1:126" ht="18.75">
      <c r="A61" s="217" t="str">
        <f>'2_Maturité'!A61</f>
        <v>11.2</v>
      </c>
      <c r="B61" s="217" t="str">
        <f>'2_Maturité'!B61</f>
        <v>Protection de l'environnement</v>
      </c>
      <c r="C61" s="217" t="str">
        <f>'2_Maturité'!G61</f>
        <v>SPHY</v>
      </c>
      <c r="D61" s="207">
        <f>'2_Maturité'!H61</f>
        <v>1</v>
      </c>
      <c r="E61" s="207" t="str">
        <f>'2_Maturité'!I61</f>
        <v>4: Mesuré</v>
      </c>
      <c r="F61" s="218">
        <f>INDEX(References!$C$51:$D$56, LEFT($E61,1)+1,2)</f>
        <v>2</v>
      </c>
      <c r="G61" s="664">
        <v>2</v>
      </c>
      <c r="H61" s="204">
        <f>Compute4!G61</f>
        <v>0</v>
      </c>
      <c r="I61" s="204">
        <f>Compute4!H61</f>
        <v>0</v>
      </c>
      <c r="J61" s="204">
        <f>Compute4!I61</f>
        <v>0</v>
      </c>
      <c r="K61" s="204">
        <f>Compute4!J61</f>
        <v>0</v>
      </c>
      <c r="L61" s="204">
        <f>Compute4!K61</f>
        <v>0</v>
      </c>
      <c r="M61" s="204">
        <f>Compute4!L61</f>
        <v>0</v>
      </c>
      <c r="N61" s="204">
        <f>Compute4!M61</f>
        <v>0</v>
      </c>
      <c r="O61" s="204">
        <f>Compute4!N61</f>
        <v>1</v>
      </c>
      <c r="P61" s="204">
        <f>Compute4!O61</f>
        <v>1</v>
      </c>
      <c r="Q61" s="204">
        <f>Compute4!P61</f>
        <v>1</v>
      </c>
      <c r="R61" s="204">
        <f>Compute4!Q61</f>
        <v>0</v>
      </c>
      <c r="S61" s="204">
        <f>Compute4!R61</f>
        <v>0</v>
      </c>
      <c r="T61" s="204">
        <f>Compute4!S61</f>
        <v>0</v>
      </c>
      <c r="U61" s="204">
        <f>Compute4!T61</f>
        <v>1</v>
      </c>
      <c r="V61" s="204">
        <f>Compute4!U61</f>
        <v>0</v>
      </c>
      <c r="W61" s="204">
        <f>Compute4!V61</f>
        <v>0</v>
      </c>
      <c r="X61" s="327">
        <f t="shared" si="5"/>
        <v>4</v>
      </c>
      <c r="Y61" s="548">
        <f t="shared" si="6"/>
        <v>0</v>
      </c>
      <c r="Z61" s="548">
        <f t="shared" si="7"/>
        <v>0</v>
      </c>
      <c r="AA61" s="548">
        <f t="shared" si="8"/>
        <v>0</v>
      </c>
      <c r="AB61" s="548">
        <f t="shared" si="9"/>
        <v>0</v>
      </c>
      <c r="AC61" s="548">
        <f t="shared" si="10"/>
        <v>0</v>
      </c>
      <c r="AD61" s="548">
        <f t="shared" si="11"/>
        <v>0</v>
      </c>
      <c r="AE61" s="548">
        <f t="shared" si="12"/>
        <v>0</v>
      </c>
      <c r="AF61" s="548">
        <f t="shared" si="13"/>
        <v>1</v>
      </c>
      <c r="AG61" s="548">
        <f t="shared" si="14"/>
        <v>1</v>
      </c>
      <c r="AH61" s="548">
        <f t="shared" si="15"/>
        <v>1</v>
      </c>
      <c r="AI61" s="548">
        <f t="shared" si="16"/>
        <v>0</v>
      </c>
      <c r="AJ61" s="548">
        <f t="shared" si="17"/>
        <v>0</v>
      </c>
      <c r="AK61" s="548">
        <f t="shared" si="18"/>
        <v>0</v>
      </c>
      <c r="AL61" s="548">
        <f t="shared" si="19"/>
        <v>1</v>
      </c>
      <c r="AM61" s="548">
        <f t="shared" si="20"/>
        <v>0</v>
      </c>
      <c r="AN61" s="548">
        <f t="shared" si="21"/>
        <v>0</v>
      </c>
      <c r="AO61" s="639">
        <f t="shared" si="22"/>
        <v>4</v>
      </c>
      <c r="AP61" s="662">
        <v>0</v>
      </c>
      <c r="AQ61" s="662">
        <v>0</v>
      </c>
      <c r="AR61" s="662">
        <v>0</v>
      </c>
      <c r="AS61" s="662">
        <v>0</v>
      </c>
      <c r="AT61" s="662">
        <v>0</v>
      </c>
      <c r="AU61" s="662">
        <v>0</v>
      </c>
      <c r="AV61" s="662">
        <v>0</v>
      </c>
      <c r="AW61" s="662">
        <v>8</v>
      </c>
      <c r="AX61" s="662">
        <v>8</v>
      </c>
      <c r="AY61" s="662">
        <v>8</v>
      </c>
      <c r="AZ61" s="662">
        <v>0</v>
      </c>
      <c r="BA61" s="662">
        <v>0</v>
      </c>
      <c r="BB61" s="662">
        <v>0</v>
      </c>
      <c r="BC61" s="662">
        <v>4</v>
      </c>
      <c r="BD61" s="662">
        <v>0</v>
      </c>
      <c r="BE61" s="662">
        <v>0</v>
      </c>
      <c r="BF61" s="662">
        <f t="shared" si="23"/>
        <v>12</v>
      </c>
      <c r="BG61" s="1000">
        <f t="shared" si="24"/>
        <v>0</v>
      </c>
      <c r="BH61" s="1000">
        <f t="shared" si="25"/>
        <v>0</v>
      </c>
      <c r="BI61" s="1000">
        <f t="shared" si="26"/>
        <v>0</v>
      </c>
      <c r="BJ61" s="1000">
        <f t="shared" si="27"/>
        <v>0</v>
      </c>
      <c r="BK61" s="1000">
        <f t="shared" si="28"/>
        <v>0</v>
      </c>
      <c r="BL61" s="1000">
        <f t="shared" si="29"/>
        <v>0</v>
      </c>
      <c r="BM61" s="1000">
        <f t="shared" si="30"/>
        <v>0</v>
      </c>
      <c r="BN61" s="1000">
        <f t="shared" si="31"/>
        <v>8</v>
      </c>
      <c r="BO61" s="1000">
        <f t="shared" si="32"/>
        <v>8</v>
      </c>
      <c r="BP61" s="1000">
        <f t="shared" si="33"/>
        <v>8</v>
      </c>
      <c r="BQ61" s="1000">
        <f t="shared" si="34"/>
        <v>0</v>
      </c>
      <c r="BR61" s="1000">
        <f t="shared" si="35"/>
        <v>0</v>
      </c>
      <c r="BS61" s="1000">
        <f t="shared" si="36"/>
        <v>0</v>
      </c>
      <c r="BT61" s="1000">
        <f t="shared" si="37"/>
        <v>4</v>
      </c>
      <c r="BU61" s="1000">
        <f t="shared" si="38"/>
        <v>0</v>
      </c>
      <c r="BV61" s="1000">
        <f t="shared" si="39"/>
        <v>0</v>
      </c>
      <c r="BW61" s="1000"/>
      <c r="BX61" s="642">
        <f t="shared" si="40"/>
        <v>0</v>
      </c>
      <c r="BY61" s="642">
        <f t="shared" si="41"/>
        <v>0</v>
      </c>
      <c r="BZ61" s="642">
        <f t="shared" si="42"/>
        <v>0</v>
      </c>
      <c r="CA61" s="642">
        <f t="shared" si="43"/>
        <v>0</v>
      </c>
      <c r="CB61" s="642">
        <f t="shared" si="44"/>
        <v>0</v>
      </c>
      <c r="CC61" s="642">
        <f t="shared" si="45"/>
        <v>0</v>
      </c>
      <c r="CD61" s="642">
        <f t="shared" si="46"/>
        <v>0</v>
      </c>
      <c r="CE61" s="642">
        <f t="shared" si="47"/>
        <v>16</v>
      </c>
      <c r="CF61" s="642">
        <f t="shared" si="48"/>
        <v>16</v>
      </c>
      <c r="CG61" s="642">
        <f t="shared" si="49"/>
        <v>16</v>
      </c>
      <c r="CH61" s="642">
        <f t="shared" si="50"/>
        <v>0</v>
      </c>
      <c r="CI61" s="642">
        <f t="shared" si="51"/>
        <v>0</v>
      </c>
      <c r="CJ61" s="642">
        <f t="shared" si="52"/>
        <v>0</v>
      </c>
      <c r="CK61" s="642">
        <f t="shared" si="53"/>
        <v>8</v>
      </c>
      <c r="CL61" s="642">
        <f t="shared" si="54"/>
        <v>0</v>
      </c>
      <c r="CM61" s="642">
        <f t="shared" si="55"/>
        <v>0</v>
      </c>
      <c r="CN61" s="381">
        <f t="shared" si="56"/>
        <v>56</v>
      </c>
      <c r="CO61" s="381">
        <f t="shared" si="57"/>
        <v>0</v>
      </c>
      <c r="CP61" s="381">
        <f t="shared" si="58"/>
        <v>0</v>
      </c>
      <c r="CQ61" s="381">
        <f t="shared" si="59"/>
        <v>0</v>
      </c>
      <c r="CR61" s="381">
        <f t="shared" si="60"/>
        <v>0</v>
      </c>
      <c r="CS61" s="381">
        <f t="shared" si="61"/>
        <v>0</v>
      </c>
      <c r="CT61" s="381">
        <f t="shared" si="62"/>
        <v>0</v>
      </c>
      <c r="CU61" s="381">
        <f t="shared" si="63"/>
        <v>0</v>
      </c>
      <c r="CV61" s="381">
        <f t="shared" si="64"/>
        <v>0.18823529411764706</v>
      </c>
      <c r="CW61" s="381">
        <f t="shared" si="65"/>
        <v>0.16842105263157894</v>
      </c>
      <c r="CX61" s="381">
        <f t="shared" si="66"/>
        <v>5.8181818181818182E-2</v>
      </c>
      <c r="CY61" s="381">
        <f t="shared" si="67"/>
        <v>0</v>
      </c>
      <c r="CZ61" s="381">
        <f t="shared" si="68"/>
        <v>0</v>
      </c>
      <c r="DA61" s="381">
        <f t="shared" si="69"/>
        <v>0</v>
      </c>
      <c r="DB61" s="381">
        <f t="shared" si="70"/>
        <v>5.9259259259259262E-2</v>
      </c>
      <c r="DC61" s="381">
        <f t="shared" si="71"/>
        <v>0</v>
      </c>
      <c r="DD61" s="381">
        <f t="shared" si="72"/>
        <v>0</v>
      </c>
      <c r="DE61" s="381">
        <f t="shared" si="73"/>
        <v>0.47409742419030343</v>
      </c>
      <c r="DF61" s="900">
        <f t="shared" si="74"/>
        <v>28</v>
      </c>
      <c r="DG61" s="486"/>
      <c r="DH61" s="486"/>
      <c r="DI61" s="486"/>
      <c r="DJ61" s="486"/>
      <c r="DK61" s="486"/>
      <c r="DL61" s="486"/>
      <c r="DM61" s="486"/>
      <c r="DN61" s="486"/>
      <c r="DO61" s="486"/>
      <c r="DP61" s="486"/>
      <c r="DQ61" s="486"/>
      <c r="DR61" s="486"/>
      <c r="DS61" s="486"/>
      <c r="DT61" s="486"/>
      <c r="DU61" s="486"/>
      <c r="DV61" s="486"/>
    </row>
    <row r="62" spans="1:126" ht="18.75" hidden="1" customHeight="1">
      <c r="A62" s="217" t="str">
        <f>'2_Maturité'!A62</f>
        <v>11.2.a</v>
      </c>
      <c r="B62" s="217">
        <f>'2_Maturité'!B62</f>
        <v>0</v>
      </c>
      <c r="C62" s="217" t="str">
        <f>'2_Maturité'!G62</f>
        <v>SPHY</v>
      </c>
      <c r="D62" s="207">
        <f>'2_Maturité'!H62</f>
        <v>0</v>
      </c>
      <c r="E62" s="207">
        <f>'2_Maturité'!I62</f>
        <v>0</v>
      </c>
      <c r="F62" s="218" t="str">
        <f>LEFT(E62,1)</f>
        <v>0</v>
      </c>
      <c r="G62" s="664">
        <v>1</v>
      </c>
      <c r="H62" s="204">
        <f>Compute4!G62</f>
        <v>0</v>
      </c>
      <c r="I62" s="204">
        <f>Compute4!H62</f>
        <v>0</v>
      </c>
      <c r="J62" s="204">
        <f>Compute4!I62</f>
        <v>0</v>
      </c>
      <c r="K62" s="204">
        <f>Compute4!J62</f>
        <v>0</v>
      </c>
      <c r="L62" s="204">
        <f>Compute4!K62</f>
        <v>0</v>
      </c>
      <c r="M62" s="204">
        <f>Compute4!L62</f>
        <v>0</v>
      </c>
      <c r="N62" s="204">
        <f>Compute4!M62</f>
        <v>0</v>
      </c>
      <c r="O62" s="204">
        <f>Compute4!N62</f>
        <v>0</v>
      </c>
      <c r="P62" s="204">
        <f>Compute4!O62</f>
        <v>0</v>
      </c>
      <c r="Q62" s="204">
        <f>Compute4!P62</f>
        <v>0</v>
      </c>
      <c r="R62" s="204">
        <f>Compute4!Q62</f>
        <v>0</v>
      </c>
      <c r="S62" s="204">
        <f>Compute4!R62</f>
        <v>0</v>
      </c>
      <c r="T62" s="204">
        <f>Compute4!S62</f>
        <v>0</v>
      </c>
      <c r="U62" s="204">
        <f>Compute4!T62</f>
        <v>0</v>
      </c>
      <c r="V62" s="204">
        <f>Compute4!U62</f>
        <v>0</v>
      </c>
      <c r="W62" s="204">
        <f>Compute4!V62</f>
        <v>0</v>
      </c>
      <c r="X62" s="327">
        <f t="shared" si="5"/>
        <v>0</v>
      </c>
      <c r="Y62" s="548">
        <f t="shared" si="6"/>
        <v>0</v>
      </c>
      <c r="Z62" s="548">
        <f t="shared" si="7"/>
        <v>0</v>
      </c>
      <c r="AA62" s="548">
        <f t="shared" si="8"/>
        <v>0</v>
      </c>
      <c r="AB62" s="548">
        <f t="shared" si="9"/>
        <v>0</v>
      </c>
      <c r="AC62" s="548">
        <f t="shared" si="10"/>
        <v>0</v>
      </c>
      <c r="AD62" s="548">
        <f t="shared" si="11"/>
        <v>0</v>
      </c>
      <c r="AE62" s="548">
        <f t="shared" si="12"/>
        <v>0</v>
      </c>
      <c r="AF62" s="548">
        <f t="shared" si="13"/>
        <v>0</v>
      </c>
      <c r="AG62" s="548">
        <f t="shared" si="14"/>
        <v>0</v>
      </c>
      <c r="AH62" s="548">
        <f t="shared" si="15"/>
        <v>0</v>
      </c>
      <c r="AI62" s="548">
        <f t="shared" si="16"/>
        <v>0</v>
      </c>
      <c r="AJ62" s="548">
        <f t="shared" si="17"/>
        <v>0</v>
      </c>
      <c r="AK62" s="548">
        <f t="shared" si="18"/>
        <v>0</v>
      </c>
      <c r="AL62" s="548">
        <f t="shared" si="19"/>
        <v>0</v>
      </c>
      <c r="AM62" s="548">
        <f t="shared" si="20"/>
        <v>0</v>
      </c>
      <c r="AN62" s="548">
        <f t="shared" si="21"/>
        <v>0</v>
      </c>
      <c r="AO62" s="639">
        <f t="shared" si="22"/>
        <v>0</v>
      </c>
      <c r="AP62" s="662">
        <v>0</v>
      </c>
      <c r="AQ62" s="662">
        <v>0</v>
      </c>
      <c r="AR62" s="662">
        <v>0</v>
      </c>
      <c r="AS62" s="662">
        <v>0</v>
      </c>
      <c r="AT62" s="662">
        <v>0</v>
      </c>
      <c r="AU62" s="662">
        <v>0</v>
      </c>
      <c r="AV62" s="662">
        <v>0</v>
      </c>
      <c r="AW62" s="662">
        <v>0</v>
      </c>
      <c r="AX62" s="662">
        <v>0</v>
      </c>
      <c r="AY62" s="662">
        <v>0</v>
      </c>
      <c r="AZ62" s="662">
        <v>0</v>
      </c>
      <c r="BA62" s="662">
        <v>0</v>
      </c>
      <c r="BB62" s="662">
        <v>0</v>
      </c>
      <c r="BC62" s="662">
        <v>0</v>
      </c>
      <c r="BD62" s="662">
        <v>0</v>
      </c>
      <c r="BE62" s="662">
        <v>0</v>
      </c>
      <c r="BF62" s="662">
        <f t="shared" si="23"/>
        <v>16</v>
      </c>
      <c r="BG62" s="1000">
        <f t="shared" si="24"/>
        <v>0</v>
      </c>
      <c r="BH62" s="1000">
        <f t="shared" si="25"/>
        <v>0</v>
      </c>
      <c r="BI62" s="1000">
        <f t="shared" si="26"/>
        <v>0</v>
      </c>
      <c r="BJ62" s="1000">
        <f t="shared" si="27"/>
        <v>0</v>
      </c>
      <c r="BK62" s="1000">
        <f t="shared" si="28"/>
        <v>0</v>
      </c>
      <c r="BL62" s="1000">
        <f t="shared" si="29"/>
        <v>0</v>
      </c>
      <c r="BM62" s="1000">
        <f t="shared" si="30"/>
        <v>0</v>
      </c>
      <c r="BN62" s="1000">
        <f t="shared" si="31"/>
        <v>0</v>
      </c>
      <c r="BO62" s="1000">
        <f t="shared" si="32"/>
        <v>0</v>
      </c>
      <c r="BP62" s="1000">
        <f t="shared" si="33"/>
        <v>0</v>
      </c>
      <c r="BQ62" s="1000">
        <f t="shared" si="34"/>
        <v>0</v>
      </c>
      <c r="BR62" s="1000">
        <f t="shared" si="35"/>
        <v>0</v>
      </c>
      <c r="BS62" s="1000">
        <f t="shared" si="36"/>
        <v>0</v>
      </c>
      <c r="BT62" s="1000">
        <f t="shared" si="37"/>
        <v>0</v>
      </c>
      <c r="BU62" s="1000">
        <f t="shared" si="38"/>
        <v>0</v>
      </c>
      <c r="BV62" s="1000">
        <f t="shared" si="39"/>
        <v>0</v>
      </c>
      <c r="BW62" s="1000"/>
      <c r="BX62" s="642">
        <f t="shared" si="40"/>
        <v>0</v>
      </c>
      <c r="BY62" s="642">
        <f t="shared" si="41"/>
        <v>0</v>
      </c>
      <c r="BZ62" s="642">
        <f t="shared" si="42"/>
        <v>0</v>
      </c>
      <c r="CA62" s="642">
        <f t="shared" si="43"/>
        <v>0</v>
      </c>
      <c r="CB62" s="642">
        <f t="shared" si="44"/>
        <v>0</v>
      </c>
      <c r="CC62" s="642">
        <f t="shared" si="45"/>
        <v>0</v>
      </c>
      <c r="CD62" s="642">
        <f t="shared" si="46"/>
        <v>0</v>
      </c>
      <c r="CE62" s="642">
        <f t="shared" si="47"/>
        <v>0</v>
      </c>
      <c r="CF62" s="642">
        <f t="shared" si="48"/>
        <v>0</v>
      </c>
      <c r="CG62" s="642">
        <f t="shared" si="49"/>
        <v>0</v>
      </c>
      <c r="CH62" s="642">
        <f t="shared" si="50"/>
        <v>0</v>
      </c>
      <c r="CI62" s="642">
        <f t="shared" si="51"/>
        <v>0</v>
      </c>
      <c r="CJ62" s="642">
        <f t="shared" si="52"/>
        <v>0</v>
      </c>
      <c r="CK62" s="642">
        <f t="shared" si="53"/>
        <v>0</v>
      </c>
      <c r="CL62" s="642">
        <f t="shared" si="54"/>
        <v>0</v>
      </c>
      <c r="CM62" s="642">
        <f t="shared" si="55"/>
        <v>0</v>
      </c>
      <c r="CN62" s="381">
        <f t="shared" si="56"/>
        <v>0</v>
      </c>
      <c r="CO62" s="381">
        <f t="shared" si="57"/>
        <v>0</v>
      </c>
      <c r="CP62" s="381">
        <f t="shared" si="58"/>
        <v>0</v>
      </c>
      <c r="CQ62" s="381">
        <f t="shared" si="59"/>
        <v>0</v>
      </c>
      <c r="CR62" s="381">
        <f t="shared" si="60"/>
        <v>0</v>
      </c>
      <c r="CS62" s="381">
        <f t="shared" si="61"/>
        <v>0</v>
      </c>
      <c r="CT62" s="381">
        <f t="shared" si="62"/>
        <v>0</v>
      </c>
      <c r="CU62" s="381">
        <f t="shared" si="63"/>
        <v>0</v>
      </c>
      <c r="CV62" s="381">
        <f t="shared" si="64"/>
        <v>0</v>
      </c>
      <c r="CW62" s="381">
        <f t="shared" si="65"/>
        <v>0</v>
      </c>
      <c r="CX62" s="381">
        <f t="shared" si="66"/>
        <v>0</v>
      </c>
      <c r="CY62" s="381">
        <f t="shared" si="67"/>
        <v>0</v>
      </c>
      <c r="CZ62" s="381">
        <f t="shared" si="68"/>
        <v>0</v>
      </c>
      <c r="DA62" s="381">
        <f t="shared" si="69"/>
        <v>0</v>
      </c>
      <c r="DB62" s="381">
        <f t="shared" si="70"/>
        <v>0</v>
      </c>
      <c r="DC62" s="381">
        <f t="shared" si="71"/>
        <v>0</v>
      </c>
      <c r="DD62" s="381">
        <f t="shared" si="72"/>
        <v>0</v>
      </c>
      <c r="DE62" s="381">
        <f t="shared" si="73"/>
        <v>0</v>
      </c>
      <c r="DF62" s="900">
        <f t="shared" si="74"/>
        <v>0</v>
      </c>
      <c r="DG62" s="486"/>
      <c r="DH62" s="486"/>
      <c r="DI62" s="486"/>
      <c r="DJ62" s="486"/>
      <c r="DK62" s="486"/>
      <c r="DL62" s="486"/>
      <c r="DM62" s="486"/>
      <c r="DN62" s="486"/>
      <c r="DO62" s="486"/>
      <c r="DP62" s="486"/>
      <c r="DQ62" s="486"/>
      <c r="DR62" s="486"/>
      <c r="DS62" s="486"/>
      <c r="DT62" s="486"/>
      <c r="DU62" s="486"/>
      <c r="DV62" s="486"/>
    </row>
    <row r="63" spans="1:126" ht="18.75" hidden="1" customHeight="1">
      <c r="A63" s="217" t="str">
        <f>'2_Maturité'!A63</f>
        <v>11.3</v>
      </c>
      <c r="B63" s="217" t="str">
        <f>'2_Maturité'!B63</f>
        <v>Protection du matériel</v>
      </c>
      <c r="C63" s="217" t="str">
        <f>'2_Maturité'!G63</f>
        <v>SPHY</v>
      </c>
      <c r="D63" s="207">
        <f>'2_Maturité'!H63</f>
        <v>0</v>
      </c>
      <c r="E63" s="207" t="str">
        <f>'2_Maturité'!I63</f>
        <v>4: Mesuré</v>
      </c>
      <c r="F63" s="218">
        <f>INDEX(References!$C$51:$D$56, LEFT($E63,1)+1,2)</f>
        <v>2</v>
      </c>
      <c r="G63" s="664">
        <v>0</v>
      </c>
      <c r="H63" s="204">
        <f>Compute4!G63</f>
        <v>1</v>
      </c>
      <c r="I63" s="204">
        <f>Compute4!H63</f>
        <v>1</v>
      </c>
      <c r="J63" s="204">
        <f>Compute4!I63</f>
        <v>0</v>
      </c>
      <c r="K63" s="204">
        <f>Compute4!J63</f>
        <v>0</v>
      </c>
      <c r="L63" s="204">
        <f>Compute4!K63</f>
        <v>0</v>
      </c>
      <c r="M63" s="204">
        <f>Compute4!L63</f>
        <v>0</v>
      </c>
      <c r="N63" s="204">
        <f>Compute4!M63</f>
        <v>1</v>
      </c>
      <c r="O63" s="204">
        <f>Compute4!N63</f>
        <v>1</v>
      </c>
      <c r="P63" s="204">
        <f>Compute4!O63</f>
        <v>1</v>
      </c>
      <c r="Q63" s="204">
        <f>Compute4!P63</f>
        <v>0</v>
      </c>
      <c r="R63" s="204">
        <f>Compute4!Q63</f>
        <v>0</v>
      </c>
      <c r="S63" s="204">
        <f>Compute4!R63</f>
        <v>0</v>
      </c>
      <c r="T63" s="204">
        <f>Compute4!S63</f>
        <v>0</v>
      </c>
      <c r="U63" s="204">
        <f>Compute4!T63</f>
        <v>1</v>
      </c>
      <c r="V63" s="204">
        <f>Compute4!U63</f>
        <v>0</v>
      </c>
      <c r="W63" s="204">
        <f>Compute4!V63</f>
        <v>0</v>
      </c>
      <c r="X63" s="327">
        <f t="shared" si="5"/>
        <v>0</v>
      </c>
      <c r="Y63" s="548">
        <f t="shared" si="6"/>
        <v>0</v>
      </c>
      <c r="Z63" s="548">
        <f t="shared" si="7"/>
        <v>0</v>
      </c>
      <c r="AA63" s="548">
        <f t="shared" si="8"/>
        <v>0</v>
      </c>
      <c r="AB63" s="548">
        <f t="shared" si="9"/>
        <v>0</v>
      </c>
      <c r="AC63" s="548">
        <f t="shared" si="10"/>
        <v>0</v>
      </c>
      <c r="AD63" s="548">
        <f t="shared" si="11"/>
        <v>0</v>
      </c>
      <c r="AE63" s="548">
        <f t="shared" si="12"/>
        <v>0</v>
      </c>
      <c r="AF63" s="548">
        <f t="shared" si="13"/>
        <v>0</v>
      </c>
      <c r="AG63" s="548">
        <f t="shared" si="14"/>
        <v>0</v>
      </c>
      <c r="AH63" s="548">
        <f t="shared" si="15"/>
        <v>0</v>
      </c>
      <c r="AI63" s="548">
        <f t="shared" si="16"/>
        <v>0</v>
      </c>
      <c r="AJ63" s="548">
        <f t="shared" si="17"/>
        <v>0</v>
      </c>
      <c r="AK63" s="548">
        <f t="shared" si="18"/>
        <v>0</v>
      </c>
      <c r="AL63" s="548">
        <f t="shared" si="19"/>
        <v>0</v>
      </c>
      <c r="AM63" s="548">
        <f t="shared" si="20"/>
        <v>0</v>
      </c>
      <c r="AN63" s="548">
        <f t="shared" si="21"/>
        <v>0</v>
      </c>
      <c r="AO63" s="639">
        <f t="shared" si="22"/>
        <v>0</v>
      </c>
      <c r="AP63" s="662">
        <v>2</v>
      </c>
      <c r="AQ63" s="662">
        <v>4</v>
      </c>
      <c r="AR63" s="662">
        <v>0</v>
      </c>
      <c r="AS63" s="662">
        <v>0</v>
      </c>
      <c r="AT63" s="662">
        <v>0</v>
      </c>
      <c r="AU63" s="662">
        <v>0</v>
      </c>
      <c r="AV63" s="662">
        <v>4</v>
      </c>
      <c r="AW63" s="662">
        <v>2</v>
      </c>
      <c r="AX63" s="662">
        <v>2</v>
      </c>
      <c r="AY63" s="662">
        <v>0</v>
      </c>
      <c r="AZ63" s="662">
        <v>0</v>
      </c>
      <c r="BA63" s="662">
        <v>0</v>
      </c>
      <c r="BB63" s="662">
        <v>0</v>
      </c>
      <c r="BC63" s="662">
        <v>4</v>
      </c>
      <c r="BD63" s="662">
        <v>0</v>
      </c>
      <c r="BE63" s="662">
        <v>0</v>
      </c>
      <c r="BF63" s="662">
        <f t="shared" si="23"/>
        <v>10</v>
      </c>
      <c r="BG63" s="1000">
        <f t="shared" si="24"/>
        <v>0</v>
      </c>
      <c r="BH63" s="1000">
        <f t="shared" si="25"/>
        <v>0</v>
      </c>
      <c r="BI63" s="1000">
        <f t="shared" si="26"/>
        <v>0</v>
      </c>
      <c r="BJ63" s="1000">
        <f t="shared" si="27"/>
        <v>0</v>
      </c>
      <c r="BK63" s="1000">
        <f t="shared" si="28"/>
        <v>0</v>
      </c>
      <c r="BL63" s="1000">
        <f t="shared" si="29"/>
        <v>0</v>
      </c>
      <c r="BM63" s="1000">
        <f t="shared" si="30"/>
        <v>0</v>
      </c>
      <c r="BN63" s="1000">
        <f t="shared" si="31"/>
        <v>0</v>
      </c>
      <c r="BO63" s="1000">
        <f t="shared" si="32"/>
        <v>0</v>
      </c>
      <c r="BP63" s="1000">
        <f t="shared" si="33"/>
        <v>0</v>
      </c>
      <c r="BQ63" s="1000">
        <f t="shared" si="34"/>
        <v>0</v>
      </c>
      <c r="BR63" s="1000">
        <f t="shared" si="35"/>
        <v>0</v>
      </c>
      <c r="BS63" s="1000">
        <f t="shared" si="36"/>
        <v>0</v>
      </c>
      <c r="BT63" s="1000">
        <f t="shared" si="37"/>
        <v>0</v>
      </c>
      <c r="BU63" s="1000">
        <f t="shared" si="38"/>
        <v>0</v>
      </c>
      <c r="BV63" s="1000">
        <f t="shared" si="39"/>
        <v>0</v>
      </c>
      <c r="BW63" s="1000"/>
      <c r="BX63" s="642">
        <f t="shared" si="40"/>
        <v>0</v>
      </c>
      <c r="BY63" s="642">
        <f t="shared" si="41"/>
        <v>0</v>
      </c>
      <c r="BZ63" s="642">
        <f t="shared" si="42"/>
        <v>0</v>
      </c>
      <c r="CA63" s="642">
        <f t="shared" si="43"/>
        <v>0</v>
      </c>
      <c r="CB63" s="642">
        <f t="shared" si="44"/>
        <v>0</v>
      </c>
      <c r="CC63" s="642">
        <f t="shared" si="45"/>
        <v>0</v>
      </c>
      <c r="CD63" s="642">
        <f t="shared" si="46"/>
        <v>0</v>
      </c>
      <c r="CE63" s="642">
        <f t="shared" si="47"/>
        <v>0</v>
      </c>
      <c r="CF63" s="642">
        <f t="shared" si="48"/>
        <v>0</v>
      </c>
      <c r="CG63" s="642">
        <f t="shared" si="49"/>
        <v>0</v>
      </c>
      <c r="CH63" s="642">
        <f t="shared" si="50"/>
        <v>0</v>
      </c>
      <c r="CI63" s="642">
        <f t="shared" si="51"/>
        <v>0</v>
      </c>
      <c r="CJ63" s="642">
        <f t="shared" si="52"/>
        <v>0</v>
      </c>
      <c r="CK63" s="642">
        <f t="shared" si="53"/>
        <v>0</v>
      </c>
      <c r="CL63" s="642">
        <f t="shared" si="54"/>
        <v>0</v>
      </c>
      <c r="CM63" s="642">
        <f t="shared" si="55"/>
        <v>0</v>
      </c>
      <c r="CN63" s="381">
        <f t="shared" si="56"/>
        <v>0</v>
      </c>
      <c r="CO63" s="381">
        <f t="shared" si="57"/>
        <v>0</v>
      </c>
      <c r="CP63" s="381">
        <f t="shared" si="58"/>
        <v>0</v>
      </c>
      <c r="CQ63" s="381">
        <f t="shared" si="59"/>
        <v>0</v>
      </c>
      <c r="CR63" s="381">
        <f t="shared" si="60"/>
        <v>0</v>
      </c>
      <c r="CS63" s="381">
        <f t="shared" si="61"/>
        <v>0</v>
      </c>
      <c r="CT63" s="381">
        <f t="shared" si="62"/>
        <v>0</v>
      </c>
      <c r="CU63" s="381">
        <f t="shared" si="63"/>
        <v>0</v>
      </c>
      <c r="CV63" s="381">
        <f t="shared" si="64"/>
        <v>0</v>
      </c>
      <c r="CW63" s="381">
        <f t="shared" si="65"/>
        <v>0</v>
      </c>
      <c r="CX63" s="381">
        <f t="shared" si="66"/>
        <v>0</v>
      </c>
      <c r="CY63" s="381">
        <f t="shared" si="67"/>
        <v>0</v>
      </c>
      <c r="CZ63" s="381">
        <f t="shared" si="68"/>
        <v>0</v>
      </c>
      <c r="DA63" s="381">
        <f t="shared" si="69"/>
        <v>0</v>
      </c>
      <c r="DB63" s="381">
        <f t="shared" si="70"/>
        <v>0</v>
      </c>
      <c r="DC63" s="381">
        <f t="shared" si="71"/>
        <v>0</v>
      </c>
      <c r="DD63" s="381">
        <f t="shared" si="72"/>
        <v>0</v>
      </c>
      <c r="DE63" s="381">
        <f t="shared" si="73"/>
        <v>0</v>
      </c>
      <c r="DF63" s="900">
        <f t="shared" si="74"/>
        <v>18</v>
      </c>
      <c r="DG63" s="486"/>
      <c r="DH63" s="486"/>
      <c r="DI63" s="486"/>
      <c r="DJ63" s="486"/>
      <c r="DK63" s="486"/>
      <c r="DL63" s="486"/>
      <c r="DM63" s="486"/>
      <c r="DN63" s="486"/>
      <c r="DO63" s="486"/>
      <c r="DP63" s="486"/>
      <c r="DQ63" s="486"/>
      <c r="DR63" s="486"/>
      <c r="DS63" s="486"/>
      <c r="DT63" s="486"/>
      <c r="DU63" s="486"/>
      <c r="DV63" s="486"/>
    </row>
    <row r="64" spans="1:126" ht="18.75" hidden="1" customHeight="1">
      <c r="A64" s="217" t="str">
        <f>'2_Maturité'!A64</f>
        <v>11.3.a</v>
      </c>
      <c r="B64" s="217">
        <f>'2_Maturité'!B64</f>
        <v>0</v>
      </c>
      <c r="C64" s="217" t="str">
        <f>'2_Maturité'!G64</f>
        <v>SPHY</v>
      </c>
      <c r="D64" s="207">
        <f>'2_Maturité'!H64</f>
        <v>0</v>
      </c>
      <c r="E64" s="207">
        <f>'2_Maturité'!I64</f>
        <v>0</v>
      </c>
      <c r="F64" s="218" t="str">
        <f>LEFT(E64,1)</f>
        <v>0</v>
      </c>
      <c r="G64" s="664">
        <v>1</v>
      </c>
      <c r="H64" s="204">
        <f>Compute4!G64</f>
        <v>0</v>
      </c>
      <c r="I64" s="204">
        <f>Compute4!H64</f>
        <v>0</v>
      </c>
      <c r="J64" s="204">
        <f>Compute4!I64</f>
        <v>0</v>
      </c>
      <c r="K64" s="204">
        <f>Compute4!J64</f>
        <v>0</v>
      </c>
      <c r="L64" s="204">
        <f>Compute4!K64</f>
        <v>0</v>
      </c>
      <c r="M64" s="204">
        <f>Compute4!L64</f>
        <v>0</v>
      </c>
      <c r="N64" s="204">
        <f>Compute4!M64</f>
        <v>0</v>
      </c>
      <c r="O64" s="204">
        <f>Compute4!N64</f>
        <v>0</v>
      </c>
      <c r="P64" s="204">
        <f>Compute4!O64</f>
        <v>0</v>
      </c>
      <c r="Q64" s="204">
        <f>Compute4!P64</f>
        <v>0</v>
      </c>
      <c r="R64" s="204">
        <f>Compute4!Q64</f>
        <v>0</v>
      </c>
      <c r="S64" s="204">
        <f>Compute4!R64</f>
        <v>0</v>
      </c>
      <c r="T64" s="204">
        <f>Compute4!S64</f>
        <v>0</v>
      </c>
      <c r="U64" s="204">
        <f>Compute4!T64</f>
        <v>0</v>
      </c>
      <c r="V64" s="204">
        <f>Compute4!U64</f>
        <v>0</v>
      </c>
      <c r="W64" s="204">
        <f>Compute4!V64</f>
        <v>0</v>
      </c>
      <c r="X64" s="327">
        <f t="shared" si="5"/>
        <v>0</v>
      </c>
      <c r="Y64" s="548">
        <f t="shared" si="6"/>
        <v>0</v>
      </c>
      <c r="Z64" s="548">
        <f t="shared" si="7"/>
        <v>0</v>
      </c>
      <c r="AA64" s="548">
        <f t="shared" si="8"/>
        <v>0</v>
      </c>
      <c r="AB64" s="548">
        <f t="shared" si="9"/>
        <v>0</v>
      </c>
      <c r="AC64" s="548">
        <f t="shared" si="10"/>
        <v>0</v>
      </c>
      <c r="AD64" s="548">
        <f t="shared" si="11"/>
        <v>0</v>
      </c>
      <c r="AE64" s="548">
        <f t="shared" si="12"/>
        <v>0</v>
      </c>
      <c r="AF64" s="548">
        <f t="shared" si="13"/>
        <v>0</v>
      </c>
      <c r="AG64" s="548">
        <f t="shared" si="14"/>
        <v>0</v>
      </c>
      <c r="AH64" s="548">
        <f t="shared" si="15"/>
        <v>0</v>
      </c>
      <c r="AI64" s="548">
        <f t="shared" si="16"/>
        <v>0</v>
      </c>
      <c r="AJ64" s="548">
        <f t="shared" si="17"/>
        <v>0</v>
      </c>
      <c r="AK64" s="548">
        <f t="shared" si="18"/>
        <v>0</v>
      </c>
      <c r="AL64" s="548">
        <f t="shared" si="19"/>
        <v>0</v>
      </c>
      <c r="AM64" s="548">
        <f t="shared" si="20"/>
        <v>0</v>
      </c>
      <c r="AN64" s="548">
        <f t="shared" si="21"/>
        <v>0</v>
      </c>
      <c r="AO64" s="639">
        <f t="shared" si="22"/>
        <v>0</v>
      </c>
      <c r="AP64" s="689">
        <v>0</v>
      </c>
      <c r="AQ64" s="689">
        <v>0</v>
      </c>
      <c r="AR64" s="689">
        <v>0</v>
      </c>
      <c r="AS64" s="689">
        <v>0</v>
      </c>
      <c r="AT64" s="689">
        <v>0</v>
      </c>
      <c r="AU64" s="689">
        <v>0</v>
      </c>
      <c r="AV64" s="689">
        <v>0</v>
      </c>
      <c r="AW64" s="689">
        <v>0</v>
      </c>
      <c r="AX64" s="689">
        <v>0</v>
      </c>
      <c r="AY64" s="689">
        <v>0</v>
      </c>
      <c r="AZ64" s="689">
        <v>0</v>
      </c>
      <c r="BA64" s="689">
        <v>0</v>
      </c>
      <c r="BB64" s="689">
        <v>0</v>
      </c>
      <c r="BC64" s="689">
        <v>0</v>
      </c>
      <c r="BD64" s="689">
        <v>0</v>
      </c>
      <c r="BE64" s="689">
        <v>0</v>
      </c>
      <c r="BF64" s="662">
        <f t="shared" si="23"/>
        <v>16</v>
      </c>
      <c r="BG64" s="1000">
        <f t="shared" si="24"/>
        <v>0</v>
      </c>
      <c r="BH64" s="1000">
        <f t="shared" si="25"/>
        <v>0</v>
      </c>
      <c r="BI64" s="1000">
        <f t="shared" si="26"/>
        <v>0</v>
      </c>
      <c r="BJ64" s="1000">
        <f t="shared" si="27"/>
        <v>0</v>
      </c>
      <c r="BK64" s="1000">
        <f t="shared" si="28"/>
        <v>0</v>
      </c>
      <c r="BL64" s="1000">
        <f t="shared" si="29"/>
        <v>0</v>
      </c>
      <c r="BM64" s="1000">
        <f t="shared" si="30"/>
        <v>0</v>
      </c>
      <c r="BN64" s="1000">
        <f t="shared" si="31"/>
        <v>0</v>
      </c>
      <c r="BO64" s="1000">
        <f t="shared" si="32"/>
        <v>0</v>
      </c>
      <c r="BP64" s="1000">
        <f t="shared" si="33"/>
        <v>0</v>
      </c>
      <c r="BQ64" s="1000">
        <f t="shared" si="34"/>
        <v>0</v>
      </c>
      <c r="BR64" s="1000">
        <f t="shared" si="35"/>
        <v>0</v>
      </c>
      <c r="BS64" s="1000">
        <f t="shared" si="36"/>
        <v>0</v>
      </c>
      <c r="BT64" s="1000">
        <f t="shared" si="37"/>
        <v>0</v>
      </c>
      <c r="BU64" s="1000">
        <f t="shared" si="38"/>
        <v>0</v>
      </c>
      <c r="BV64" s="1000">
        <f t="shared" si="39"/>
        <v>0</v>
      </c>
      <c r="BW64" s="1000"/>
      <c r="BX64" s="642">
        <f t="shared" si="40"/>
        <v>0</v>
      </c>
      <c r="BY64" s="642">
        <f t="shared" si="41"/>
        <v>0</v>
      </c>
      <c r="BZ64" s="642">
        <f t="shared" si="42"/>
        <v>0</v>
      </c>
      <c r="CA64" s="642">
        <f t="shared" si="43"/>
        <v>0</v>
      </c>
      <c r="CB64" s="642">
        <f t="shared" si="44"/>
        <v>0</v>
      </c>
      <c r="CC64" s="642">
        <f t="shared" si="45"/>
        <v>0</v>
      </c>
      <c r="CD64" s="642">
        <f t="shared" si="46"/>
        <v>0</v>
      </c>
      <c r="CE64" s="642">
        <f t="shared" si="47"/>
        <v>0</v>
      </c>
      <c r="CF64" s="642">
        <f t="shared" si="48"/>
        <v>0</v>
      </c>
      <c r="CG64" s="642">
        <f t="shared" si="49"/>
        <v>0</v>
      </c>
      <c r="CH64" s="642">
        <f t="shared" si="50"/>
        <v>0</v>
      </c>
      <c r="CI64" s="642">
        <f t="shared" si="51"/>
        <v>0</v>
      </c>
      <c r="CJ64" s="642">
        <f t="shared" si="52"/>
        <v>0</v>
      </c>
      <c r="CK64" s="642">
        <f t="shared" si="53"/>
        <v>0</v>
      </c>
      <c r="CL64" s="642">
        <f t="shared" si="54"/>
        <v>0</v>
      </c>
      <c r="CM64" s="642">
        <f t="shared" si="55"/>
        <v>0</v>
      </c>
      <c r="CN64" s="381">
        <f t="shared" si="56"/>
        <v>0</v>
      </c>
      <c r="CO64" s="381">
        <f t="shared" si="57"/>
        <v>0</v>
      </c>
      <c r="CP64" s="381">
        <f t="shared" si="58"/>
        <v>0</v>
      </c>
      <c r="CQ64" s="381">
        <f t="shared" si="59"/>
        <v>0</v>
      </c>
      <c r="CR64" s="381">
        <f t="shared" si="60"/>
        <v>0</v>
      </c>
      <c r="CS64" s="381">
        <f t="shared" si="61"/>
        <v>0</v>
      </c>
      <c r="CT64" s="381">
        <f t="shared" si="62"/>
        <v>0</v>
      </c>
      <c r="CU64" s="381">
        <f t="shared" si="63"/>
        <v>0</v>
      </c>
      <c r="CV64" s="381">
        <f t="shared" si="64"/>
        <v>0</v>
      </c>
      <c r="CW64" s="381">
        <f t="shared" si="65"/>
        <v>0</v>
      </c>
      <c r="CX64" s="381">
        <f t="shared" si="66"/>
        <v>0</v>
      </c>
      <c r="CY64" s="381">
        <f t="shared" si="67"/>
        <v>0</v>
      </c>
      <c r="CZ64" s="381">
        <f t="shared" si="68"/>
        <v>0</v>
      </c>
      <c r="DA64" s="381">
        <f t="shared" si="69"/>
        <v>0</v>
      </c>
      <c r="DB64" s="381">
        <f t="shared" si="70"/>
        <v>0</v>
      </c>
      <c r="DC64" s="381">
        <f t="shared" si="71"/>
        <v>0</v>
      </c>
      <c r="DD64" s="381">
        <f t="shared" si="72"/>
        <v>0</v>
      </c>
      <c r="DE64" s="381">
        <f t="shared" si="73"/>
        <v>0</v>
      </c>
      <c r="DF64" s="900">
        <f t="shared" si="74"/>
        <v>0</v>
      </c>
      <c r="DG64" s="486"/>
      <c r="DH64" s="486"/>
      <c r="DI64" s="486"/>
      <c r="DJ64" s="486"/>
      <c r="DK64" s="486"/>
      <c r="DL64" s="486"/>
      <c r="DM64" s="486"/>
      <c r="DN64" s="486"/>
      <c r="DO64" s="486"/>
      <c r="DP64" s="486"/>
      <c r="DQ64" s="486"/>
      <c r="DR64" s="486"/>
      <c r="DS64" s="486"/>
      <c r="DT64" s="486"/>
      <c r="DU64" s="486"/>
      <c r="DV64" s="486"/>
    </row>
    <row r="65" spans="1:126" ht="18.75" customHeight="1">
      <c r="A65" s="217" t="str">
        <f>'2_Maturité'!A65</f>
        <v>11.4</v>
      </c>
      <c r="B65" s="217" t="str">
        <f>'2_Maturité'!B65</f>
        <v>Matériels utilisateurs sans surveillance</v>
      </c>
      <c r="C65" s="217" t="str">
        <f>'2_Maturité'!G65</f>
        <v>SPHY</v>
      </c>
      <c r="D65" s="207">
        <f>'2_Maturité'!H65</f>
        <v>1</v>
      </c>
      <c r="E65" s="207" t="str">
        <f>'2_Maturité'!I65</f>
        <v>4: Mesuré</v>
      </c>
      <c r="F65" s="218">
        <f>INDEX(References!$C$51:$D$56, LEFT($E65,1)+1,2)</f>
        <v>2</v>
      </c>
      <c r="G65" s="664">
        <v>0.5</v>
      </c>
      <c r="H65" s="204">
        <f>Compute4!G65</f>
        <v>1</v>
      </c>
      <c r="I65" s="204">
        <f>Compute4!H65</f>
        <v>1</v>
      </c>
      <c r="J65" s="204">
        <f>Compute4!I65</f>
        <v>0</v>
      </c>
      <c r="K65" s="204">
        <f>Compute4!J65</f>
        <v>0</v>
      </c>
      <c r="L65" s="204">
        <f>Compute4!K65</f>
        <v>0</v>
      </c>
      <c r="M65" s="204">
        <f>Compute4!L65</f>
        <v>1</v>
      </c>
      <c r="N65" s="204">
        <f>Compute4!M65</f>
        <v>1</v>
      </c>
      <c r="O65" s="204">
        <f>Compute4!N65</f>
        <v>0</v>
      </c>
      <c r="P65" s="204">
        <f>Compute4!O65</f>
        <v>0</v>
      </c>
      <c r="Q65" s="204">
        <f>Compute4!P65</f>
        <v>0</v>
      </c>
      <c r="R65" s="204">
        <f>Compute4!Q65</f>
        <v>0</v>
      </c>
      <c r="S65" s="204">
        <f>Compute4!R65</f>
        <v>0</v>
      </c>
      <c r="T65" s="204">
        <f>Compute4!S65</f>
        <v>0</v>
      </c>
      <c r="U65" s="204">
        <f>Compute4!T65</f>
        <v>0</v>
      </c>
      <c r="V65" s="204">
        <f>Compute4!U65</f>
        <v>0</v>
      </c>
      <c r="W65" s="204">
        <f>Compute4!V65</f>
        <v>0</v>
      </c>
      <c r="X65" s="327">
        <f t="shared" si="5"/>
        <v>4</v>
      </c>
      <c r="Y65" s="548">
        <f t="shared" si="6"/>
        <v>1</v>
      </c>
      <c r="Z65" s="548">
        <f t="shared" si="7"/>
        <v>1</v>
      </c>
      <c r="AA65" s="548">
        <f t="shared" si="8"/>
        <v>0</v>
      </c>
      <c r="AB65" s="548">
        <f t="shared" si="9"/>
        <v>0</v>
      </c>
      <c r="AC65" s="548">
        <f t="shared" si="10"/>
        <v>0</v>
      </c>
      <c r="AD65" s="548">
        <f t="shared" si="11"/>
        <v>1</v>
      </c>
      <c r="AE65" s="548">
        <f t="shared" si="12"/>
        <v>1</v>
      </c>
      <c r="AF65" s="548">
        <f t="shared" si="13"/>
        <v>0</v>
      </c>
      <c r="AG65" s="548">
        <f t="shared" si="14"/>
        <v>0</v>
      </c>
      <c r="AH65" s="548">
        <f t="shared" si="15"/>
        <v>0</v>
      </c>
      <c r="AI65" s="548">
        <f t="shared" si="16"/>
        <v>0</v>
      </c>
      <c r="AJ65" s="548">
        <f t="shared" si="17"/>
        <v>0</v>
      </c>
      <c r="AK65" s="548">
        <f t="shared" si="18"/>
        <v>0</v>
      </c>
      <c r="AL65" s="548">
        <f t="shared" si="19"/>
        <v>0</v>
      </c>
      <c r="AM65" s="548">
        <f t="shared" si="20"/>
        <v>0</v>
      </c>
      <c r="AN65" s="548">
        <f t="shared" si="21"/>
        <v>0</v>
      </c>
      <c r="AO65" s="639">
        <f t="shared" si="22"/>
        <v>4</v>
      </c>
      <c r="AP65" s="689">
        <v>2</v>
      </c>
      <c r="AQ65" s="689">
        <v>2</v>
      </c>
      <c r="AR65" s="689">
        <v>0</v>
      </c>
      <c r="AS65" s="689">
        <v>0</v>
      </c>
      <c r="AT65" s="689">
        <v>0</v>
      </c>
      <c r="AU65" s="689">
        <v>2</v>
      </c>
      <c r="AV65" s="689">
        <v>4</v>
      </c>
      <c r="AW65" s="689">
        <v>0</v>
      </c>
      <c r="AX65" s="689">
        <v>0</v>
      </c>
      <c r="AY65" s="689">
        <v>0</v>
      </c>
      <c r="AZ65" s="689">
        <v>0</v>
      </c>
      <c r="BA65" s="689">
        <v>0</v>
      </c>
      <c r="BB65" s="689">
        <v>0</v>
      </c>
      <c r="BC65" s="689">
        <v>0</v>
      </c>
      <c r="BD65" s="689">
        <v>0</v>
      </c>
      <c r="BE65" s="689">
        <v>0</v>
      </c>
      <c r="BF65" s="662">
        <f t="shared" si="23"/>
        <v>12</v>
      </c>
      <c r="BG65" s="1000">
        <f t="shared" si="24"/>
        <v>2</v>
      </c>
      <c r="BH65" s="1000">
        <f t="shared" si="25"/>
        <v>2</v>
      </c>
      <c r="BI65" s="1000">
        <f t="shared" si="26"/>
        <v>0</v>
      </c>
      <c r="BJ65" s="1000">
        <f t="shared" si="27"/>
        <v>0</v>
      </c>
      <c r="BK65" s="1000">
        <f t="shared" si="28"/>
        <v>0</v>
      </c>
      <c r="BL65" s="1000">
        <f t="shared" si="29"/>
        <v>2</v>
      </c>
      <c r="BM65" s="1000">
        <f t="shared" si="30"/>
        <v>4</v>
      </c>
      <c r="BN65" s="1000">
        <f t="shared" si="31"/>
        <v>0</v>
      </c>
      <c r="BO65" s="1000">
        <f t="shared" si="32"/>
        <v>0</v>
      </c>
      <c r="BP65" s="1000">
        <f t="shared" si="33"/>
        <v>0</v>
      </c>
      <c r="BQ65" s="1000">
        <f t="shared" si="34"/>
        <v>0</v>
      </c>
      <c r="BR65" s="1000">
        <f t="shared" si="35"/>
        <v>0</v>
      </c>
      <c r="BS65" s="1000">
        <f t="shared" si="36"/>
        <v>0</v>
      </c>
      <c r="BT65" s="1000">
        <f t="shared" si="37"/>
        <v>0</v>
      </c>
      <c r="BU65" s="1000">
        <f t="shared" si="38"/>
        <v>0</v>
      </c>
      <c r="BV65" s="1000">
        <f t="shared" si="39"/>
        <v>0</v>
      </c>
      <c r="BW65" s="1000"/>
      <c r="BX65" s="642">
        <f t="shared" si="40"/>
        <v>4</v>
      </c>
      <c r="BY65" s="642">
        <f t="shared" si="41"/>
        <v>4</v>
      </c>
      <c r="BZ65" s="642">
        <f t="shared" si="42"/>
        <v>0</v>
      </c>
      <c r="CA65" s="642">
        <f t="shared" si="43"/>
        <v>0</v>
      </c>
      <c r="CB65" s="642">
        <f t="shared" si="44"/>
        <v>0</v>
      </c>
      <c r="CC65" s="642">
        <f t="shared" si="45"/>
        <v>4</v>
      </c>
      <c r="CD65" s="642">
        <f t="shared" si="46"/>
        <v>8</v>
      </c>
      <c r="CE65" s="642">
        <f t="shared" si="47"/>
        <v>0</v>
      </c>
      <c r="CF65" s="642">
        <f t="shared" si="48"/>
        <v>0</v>
      </c>
      <c r="CG65" s="642">
        <f t="shared" si="49"/>
        <v>0</v>
      </c>
      <c r="CH65" s="642">
        <f t="shared" si="50"/>
        <v>0</v>
      </c>
      <c r="CI65" s="642">
        <f t="shared" si="51"/>
        <v>0</v>
      </c>
      <c r="CJ65" s="642">
        <f t="shared" si="52"/>
        <v>0</v>
      </c>
      <c r="CK65" s="642">
        <f t="shared" si="53"/>
        <v>0</v>
      </c>
      <c r="CL65" s="642">
        <f t="shared" si="54"/>
        <v>0</v>
      </c>
      <c r="CM65" s="642">
        <f t="shared" si="55"/>
        <v>0</v>
      </c>
      <c r="CN65" s="381">
        <f t="shared" si="56"/>
        <v>20</v>
      </c>
      <c r="CO65" s="381">
        <f t="shared" si="57"/>
        <v>1.2903225806451613E-2</v>
      </c>
      <c r="CP65" s="381">
        <f t="shared" si="58"/>
        <v>2.0512820512820513E-2</v>
      </c>
      <c r="CQ65" s="381">
        <f t="shared" si="59"/>
        <v>0</v>
      </c>
      <c r="CR65" s="381">
        <f t="shared" si="60"/>
        <v>0</v>
      </c>
      <c r="CS65" s="381">
        <f t="shared" si="61"/>
        <v>0</v>
      </c>
      <c r="CT65" s="381">
        <f t="shared" si="62"/>
        <v>1.8604651162790697E-2</v>
      </c>
      <c r="CU65" s="381">
        <f t="shared" si="63"/>
        <v>3.8095238095238099E-2</v>
      </c>
      <c r="CV65" s="381">
        <f t="shared" si="64"/>
        <v>0</v>
      </c>
      <c r="CW65" s="381">
        <f t="shared" si="65"/>
        <v>0</v>
      </c>
      <c r="CX65" s="381">
        <f t="shared" si="66"/>
        <v>0</v>
      </c>
      <c r="CY65" s="381">
        <f t="shared" si="67"/>
        <v>0</v>
      </c>
      <c r="CZ65" s="381">
        <f t="shared" si="68"/>
        <v>0</v>
      </c>
      <c r="DA65" s="381">
        <f t="shared" si="69"/>
        <v>0</v>
      </c>
      <c r="DB65" s="381">
        <f t="shared" si="70"/>
        <v>0</v>
      </c>
      <c r="DC65" s="381">
        <f t="shared" si="71"/>
        <v>0</v>
      </c>
      <c r="DD65" s="381">
        <f t="shared" si="72"/>
        <v>0</v>
      </c>
      <c r="DE65" s="381">
        <f t="shared" si="73"/>
        <v>9.0115935577300924E-2</v>
      </c>
      <c r="DF65" s="900">
        <f t="shared" si="74"/>
        <v>10</v>
      </c>
      <c r="DG65" s="486"/>
      <c r="DH65" s="486"/>
      <c r="DI65" s="486"/>
      <c r="DJ65" s="486"/>
      <c r="DK65" s="486"/>
      <c r="DL65" s="486"/>
      <c r="DM65" s="486"/>
      <c r="DN65" s="486"/>
      <c r="DO65" s="486"/>
      <c r="DP65" s="486"/>
      <c r="DQ65" s="486"/>
      <c r="DR65" s="486"/>
      <c r="DS65" s="486"/>
      <c r="DT65" s="486"/>
      <c r="DU65" s="486"/>
      <c r="DV65" s="486"/>
    </row>
    <row r="66" spans="1:126" ht="18.75" hidden="1" customHeight="1">
      <c r="A66" s="217" t="str">
        <f>'2_Maturité'!A66</f>
        <v>11.4.a</v>
      </c>
      <c r="B66" s="217">
        <f>'2_Maturité'!B66</f>
        <v>0</v>
      </c>
      <c r="C66" s="217" t="str">
        <f>'2_Maturité'!G66</f>
        <v>SPHY</v>
      </c>
      <c r="D66" s="207">
        <f>'2_Maturité'!H66</f>
        <v>0</v>
      </c>
      <c r="E66" s="207">
        <f>'2_Maturité'!I66</f>
        <v>0</v>
      </c>
      <c r="F66" s="218" t="str">
        <f>LEFT(E66,1)</f>
        <v>0</v>
      </c>
      <c r="G66" s="664">
        <v>0</v>
      </c>
      <c r="H66" s="204">
        <f>Compute4!G66</f>
        <v>0</v>
      </c>
      <c r="I66" s="204">
        <f>Compute4!H66</f>
        <v>0</v>
      </c>
      <c r="J66" s="204">
        <f>Compute4!I66</f>
        <v>0</v>
      </c>
      <c r="K66" s="204">
        <f>Compute4!J66</f>
        <v>0</v>
      </c>
      <c r="L66" s="204">
        <f>Compute4!K66</f>
        <v>0</v>
      </c>
      <c r="M66" s="204">
        <f>Compute4!L66</f>
        <v>0</v>
      </c>
      <c r="N66" s="204">
        <f>Compute4!M66</f>
        <v>0</v>
      </c>
      <c r="O66" s="204">
        <f>Compute4!N66</f>
        <v>0</v>
      </c>
      <c r="P66" s="204">
        <f>Compute4!O66</f>
        <v>0</v>
      </c>
      <c r="Q66" s="204">
        <f>Compute4!P66</f>
        <v>0</v>
      </c>
      <c r="R66" s="204">
        <f>Compute4!Q66</f>
        <v>0</v>
      </c>
      <c r="S66" s="204">
        <f>Compute4!R66</f>
        <v>0</v>
      </c>
      <c r="T66" s="204">
        <f>Compute4!S66</f>
        <v>0</v>
      </c>
      <c r="U66" s="204">
        <f>Compute4!T66</f>
        <v>0</v>
      </c>
      <c r="V66" s="204">
        <f>Compute4!U66</f>
        <v>0</v>
      </c>
      <c r="W66" s="204">
        <f>Compute4!V66</f>
        <v>0</v>
      </c>
      <c r="X66" s="327">
        <f t="shared" si="5"/>
        <v>0</v>
      </c>
      <c r="Y66" s="548">
        <f t="shared" si="6"/>
        <v>0</v>
      </c>
      <c r="Z66" s="548">
        <f t="shared" si="7"/>
        <v>0</v>
      </c>
      <c r="AA66" s="548">
        <f t="shared" si="8"/>
        <v>0</v>
      </c>
      <c r="AB66" s="548">
        <f t="shared" si="9"/>
        <v>0</v>
      </c>
      <c r="AC66" s="548">
        <f t="shared" si="10"/>
        <v>0</v>
      </c>
      <c r="AD66" s="548">
        <f t="shared" si="11"/>
        <v>0</v>
      </c>
      <c r="AE66" s="548">
        <f t="shared" si="12"/>
        <v>0</v>
      </c>
      <c r="AF66" s="548">
        <f t="shared" si="13"/>
        <v>0</v>
      </c>
      <c r="AG66" s="548">
        <f t="shared" si="14"/>
        <v>0</v>
      </c>
      <c r="AH66" s="548">
        <f t="shared" si="15"/>
        <v>0</v>
      </c>
      <c r="AI66" s="548">
        <f t="shared" si="16"/>
        <v>0</v>
      </c>
      <c r="AJ66" s="548">
        <f t="shared" si="17"/>
        <v>0</v>
      </c>
      <c r="AK66" s="548">
        <f t="shared" si="18"/>
        <v>0</v>
      </c>
      <c r="AL66" s="548">
        <f t="shared" si="19"/>
        <v>0</v>
      </c>
      <c r="AM66" s="548">
        <f t="shared" si="20"/>
        <v>0</v>
      </c>
      <c r="AN66" s="548">
        <f t="shared" si="21"/>
        <v>0</v>
      </c>
      <c r="AO66" s="639">
        <f t="shared" si="22"/>
        <v>0</v>
      </c>
      <c r="AP66" s="689">
        <v>0</v>
      </c>
      <c r="AQ66" s="689">
        <v>0</v>
      </c>
      <c r="AR66" s="689">
        <v>0</v>
      </c>
      <c r="AS66" s="689">
        <v>0</v>
      </c>
      <c r="AT66" s="689">
        <v>0</v>
      </c>
      <c r="AU66" s="689">
        <v>0</v>
      </c>
      <c r="AV66" s="689">
        <v>0</v>
      </c>
      <c r="AW66" s="689">
        <v>0</v>
      </c>
      <c r="AX66" s="689">
        <v>0</v>
      </c>
      <c r="AY66" s="689">
        <v>0</v>
      </c>
      <c r="AZ66" s="689">
        <v>0</v>
      </c>
      <c r="BA66" s="689">
        <v>0</v>
      </c>
      <c r="BB66" s="689">
        <v>0</v>
      </c>
      <c r="BC66" s="689">
        <v>0</v>
      </c>
      <c r="BD66" s="689">
        <v>0</v>
      </c>
      <c r="BE66" s="689">
        <v>0</v>
      </c>
      <c r="BF66" s="662">
        <f t="shared" si="23"/>
        <v>16</v>
      </c>
      <c r="BG66" s="1000">
        <f t="shared" si="24"/>
        <v>0</v>
      </c>
      <c r="BH66" s="1000">
        <f t="shared" si="25"/>
        <v>0</v>
      </c>
      <c r="BI66" s="1000">
        <f t="shared" si="26"/>
        <v>0</v>
      </c>
      <c r="BJ66" s="1000">
        <f t="shared" si="27"/>
        <v>0</v>
      </c>
      <c r="BK66" s="1000">
        <f t="shared" si="28"/>
        <v>0</v>
      </c>
      <c r="BL66" s="1000">
        <f t="shared" si="29"/>
        <v>0</v>
      </c>
      <c r="BM66" s="1000">
        <f t="shared" si="30"/>
        <v>0</v>
      </c>
      <c r="BN66" s="1000">
        <f t="shared" si="31"/>
        <v>0</v>
      </c>
      <c r="BO66" s="1000">
        <f t="shared" si="32"/>
        <v>0</v>
      </c>
      <c r="BP66" s="1000">
        <f t="shared" si="33"/>
        <v>0</v>
      </c>
      <c r="BQ66" s="1000">
        <f t="shared" si="34"/>
        <v>0</v>
      </c>
      <c r="BR66" s="1000">
        <f t="shared" si="35"/>
        <v>0</v>
      </c>
      <c r="BS66" s="1000">
        <f t="shared" si="36"/>
        <v>0</v>
      </c>
      <c r="BT66" s="1000">
        <f t="shared" si="37"/>
        <v>0</v>
      </c>
      <c r="BU66" s="1000">
        <f t="shared" si="38"/>
        <v>0</v>
      </c>
      <c r="BV66" s="1000">
        <f t="shared" si="39"/>
        <v>0</v>
      </c>
      <c r="BW66" s="1000"/>
      <c r="BX66" s="642">
        <f t="shared" si="40"/>
        <v>0</v>
      </c>
      <c r="BY66" s="642">
        <f t="shared" si="41"/>
        <v>0</v>
      </c>
      <c r="BZ66" s="642">
        <f t="shared" si="42"/>
        <v>0</v>
      </c>
      <c r="CA66" s="642">
        <f t="shared" si="43"/>
        <v>0</v>
      </c>
      <c r="CB66" s="642">
        <f t="shared" si="44"/>
        <v>0</v>
      </c>
      <c r="CC66" s="642">
        <f t="shared" si="45"/>
        <v>0</v>
      </c>
      <c r="CD66" s="642">
        <f t="shared" si="46"/>
        <v>0</v>
      </c>
      <c r="CE66" s="642">
        <f t="shared" si="47"/>
        <v>0</v>
      </c>
      <c r="CF66" s="642">
        <f t="shared" si="48"/>
        <v>0</v>
      </c>
      <c r="CG66" s="642">
        <f t="shared" si="49"/>
        <v>0</v>
      </c>
      <c r="CH66" s="642">
        <f t="shared" si="50"/>
        <v>0</v>
      </c>
      <c r="CI66" s="642">
        <f t="shared" si="51"/>
        <v>0</v>
      </c>
      <c r="CJ66" s="642">
        <f t="shared" si="52"/>
        <v>0</v>
      </c>
      <c r="CK66" s="642">
        <f t="shared" si="53"/>
        <v>0</v>
      </c>
      <c r="CL66" s="642">
        <f t="shared" si="54"/>
        <v>0</v>
      </c>
      <c r="CM66" s="642">
        <f t="shared" si="55"/>
        <v>0</v>
      </c>
      <c r="CN66" s="381">
        <f t="shared" si="56"/>
        <v>0</v>
      </c>
      <c r="CO66" s="381">
        <f t="shared" si="57"/>
        <v>0</v>
      </c>
      <c r="CP66" s="381">
        <f t="shared" si="58"/>
        <v>0</v>
      </c>
      <c r="CQ66" s="381">
        <f t="shared" si="59"/>
        <v>0</v>
      </c>
      <c r="CR66" s="381">
        <f t="shared" si="60"/>
        <v>0</v>
      </c>
      <c r="CS66" s="381">
        <f t="shared" si="61"/>
        <v>0</v>
      </c>
      <c r="CT66" s="381">
        <f t="shared" si="62"/>
        <v>0</v>
      </c>
      <c r="CU66" s="381">
        <f t="shared" si="63"/>
        <v>0</v>
      </c>
      <c r="CV66" s="381">
        <f t="shared" si="64"/>
        <v>0</v>
      </c>
      <c r="CW66" s="381">
        <f t="shared" si="65"/>
        <v>0</v>
      </c>
      <c r="CX66" s="381">
        <f t="shared" si="66"/>
        <v>0</v>
      </c>
      <c r="CY66" s="381">
        <f t="shared" si="67"/>
        <v>0</v>
      </c>
      <c r="CZ66" s="381">
        <f t="shared" si="68"/>
        <v>0</v>
      </c>
      <c r="DA66" s="381">
        <f t="shared" si="69"/>
        <v>0</v>
      </c>
      <c r="DB66" s="381">
        <f t="shared" si="70"/>
        <v>0</v>
      </c>
      <c r="DC66" s="381">
        <f t="shared" si="71"/>
        <v>0</v>
      </c>
      <c r="DD66" s="381">
        <f t="shared" si="72"/>
        <v>0</v>
      </c>
      <c r="DE66" s="381">
        <f t="shared" si="73"/>
        <v>0</v>
      </c>
      <c r="DF66" s="900">
        <f t="shared" si="74"/>
        <v>0</v>
      </c>
      <c r="DG66" s="486"/>
      <c r="DH66" s="486"/>
      <c r="DI66" s="486"/>
      <c r="DJ66" s="486"/>
      <c r="DK66" s="486"/>
      <c r="DL66" s="486"/>
      <c r="DM66" s="486"/>
      <c r="DN66" s="486"/>
      <c r="DO66" s="486"/>
      <c r="DP66" s="486"/>
      <c r="DQ66" s="486"/>
      <c r="DR66" s="486"/>
      <c r="DS66" s="486"/>
      <c r="DT66" s="486"/>
      <c r="DU66" s="486"/>
      <c r="DV66" s="486"/>
    </row>
    <row r="67" spans="1:126" ht="18.75" hidden="1" customHeight="1">
      <c r="A67" s="217">
        <f>'2_Maturité'!A67</f>
        <v>12</v>
      </c>
      <c r="B67" s="217" t="str">
        <f>'2_Maturité'!B67</f>
        <v>GESTION OPERATIONNELLE</v>
      </c>
      <c r="C67" s="217">
        <f>'2_Maturité'!G67</f>
        <v>0</v>
      </c>
      <c r="D67" s="207">
        <f>'2_Maturité'!H67</f>
        <v>0</v>
      </c>
      <c r="E67" s="207">
        <f>'2_Maturité'!I67</f>
        <v>0</v>
      </c>
      <c r="F67" s="218" t="str">
        <f>LEFT(E67,1)</f>
        <v>0</v>
      </c>
      <c r="G67" s="664">
        <v>1</v>
      </c>
      <c r="H67" s="204">
        <f>Compute4!G67</f>
        <v>0</v>
      </c>
      <c r="I67" s="204">
        <f>Compute4!H67</f>
        <v>0</v>
      </c>
      <c r="J67" s="204">
        <f>Compute4!I67</f>
        <v>0</v>
      </c>
      <c r="K67" s="204">
        <f>Compute4!J67</f>
        <v>0</v>
      </c>
      <c r="L67" s="204">
        <f>Compute4!K67</f>
        <v>0</v>
      </c>
      <c r="M67" s="204">
        <f>Compute4!L67</f>
        <v>0</v>
      </c>
      <c r="N67" s="204">
        <f>Compute4!M67</f>
        <v>0</v>
      </c>
      <c r="O67" s="204">
        <f>Compute4!N67</f>
        <v>0</v>
      </c>
      <c r="P67" s="204">
        <f>Compute4!O67</f>
        <v>0</v>
      </c>
      <c r="Q67" s="204">
        <f>Compute4!P67</f>
        <v>0</v>
      </c>
      <c r="R67" s="204">
        <f>Compute4!Q67</f>
        <v>0</v>
      </c>
      <c r="S67" s="204">
        <f>Compute4!R67</f>
        <v>0</v>
      </c>
      <c r="T67" s="204">
        <f>Compute4!S67</f>
        <v>0</v>
      </c>
      <c r="U67" s="204">
        <f>Compute4!T67</f>
        <v>0</v>
      </c>
      <c r="V67" s="204">
        <f>Compute4!U67</f>
        <v>0</v>
      </c>
      <c r="W67" s="204">
        <f>Compute4!V67</f>
        <v>0</v>
      </c>
      <c r="X67" s="327">
        <f t="shared" si="5"/>
        <v>0</v>
      </c>
      <c r="Y67" s="548">
        <f t="shared" si="6"/>
        <v>0</v>
      </c>
      <c r="Z67" s="548">
        <f t="shared" si="7"/>
        <v>0</v>
      </c>
      <c r="AA67" s="548">
        <f t="shared" si="8"/>
        <v>0</v>
      </c>
      <c r="AB67" s="548">
        <f t="shared" si="9"/>
        <v>0</v>
      </c>
      <c r="AC67" s="548">
        <f t="shared" si="10"/>
        <v>0</v>
      </c>
      <c r="AD67" s="548">
        <f t="shared" si="11"/>
        <v>0</v>
      </c>
      <c r="AE67" s="548">
        <f t="shared" si="12"/>
        <v>0</v>
      </c>
      <c r="AF67" s="548">
        <f t="shared" si="13"/>
        <v>0</v>
      </c>
      <c r="AG67" s="548">
        <f t="shared" si="14"/>
        <v>0</v>
      </c>
      <c r="AH67" s="548">
        <f t="shared" si="15"/>
        <v>0</v>
      </c>
      <c r="AI67" s="548">
        <f t="shared" si="16"/>
        <v>0</v>
      </c>
      <c r="AJ67" s="548">
        <f t="shared" si="17"/>
        <v>0</v>
      </c>
      <c r="AK67" s="548">
        <f t="shared" si="18"/>
        <v>0</v>
      </c>
      <c r="AL67" s="548">
        <f t="shared" si="19"/>
        <v>0</v>
      </c>
      <c r="AM67" s="548">
        <f t="shared" si="20"/>
        <v>0</v>
      </c>
      <c r="AN67" s="548">
        <f t="shared" si="21"/>
        <v>0</v>
      </c>
      <c r="AO67" s="639">
        <f t="shared" si="22"/>
        <v>0</v>
      </c>
      <c r="AP67" s="387">
        <v>0</v>
      </c>
      <c r="AQ67" s="387">
        <v>0</v>
      </c>
      <c r="AR67" s="387">
        <v>0</v>
      </c>
      <c r="AS67" s="387">
        <v>0</v>
      </c>
      <c r="AT67" s="387">
        <v>0</v>
      </c>
      <c r="AU67" s="387">
        <v>0</v>
      </c>
      <c r="AV67" s="387">
        <v>0</v>
      </c>
      <c r="AW67" s="387">
        <v>0</v>
      </c>
      <c r="AX67" s="387">
        <v>0</v>
      </c>
      <c r="AY67" s="387">
        <v>0</v>
      </c>
      <c r="AZ67" s="387">
        <v>0</v>
      </c>
      <c r="BA67" s="387">
        <v>0</v>
      </c>
      <c r="BB67" s="387">
        <v>0</v>
      </c>
      <c r="BC67" s="387">
        <v>0</v>
      </c>
      <c r="BD67" s="387">
        <v>0</v>
      </c>
      <c r="BE67" s="387">
        <v>0</v>
      </c>
      <c r="BF67" s="662">
        <f t="shared" ref="BF67:BF73" si="77">COUNTIF(AP67:BE67,0)</f>
        <v>16</v>
      </c>
      <c r="BG67" s="1000">
        <f t="shared" si="24"/>
        <v>0</v>
      </c>
      <c r="BH67" s="1000">
        <f t="shared" si="25"/>
        <v>0</v>
      </c>
      <c r="BI67" s="1000">
        <f t="shared" si="26"/>
        <v>0</v>
      </c>
      <c r="BJ67" s="1000">
        <f t="shared" si="27"/>
        <v>0</v>
      </c>
      <c r="BK67" s="1000">
        <f t="shared" si="28"/>
        <v>0</v>
      </c>
      <c r="BL67" s="1000">
        <f t="shared" si="29"/>
        <v>0</v>
      </c>
      <c r="BM67" s="1000">
        <f t="shared" si="30"/>
        <v>0</v>
      </c>
      <c r="BN67" s="1000">
        <f t="shared" si="31"/>
        <v>0</v>
      </c>
      <c r="BO67" s="1000">
        <f t="shared" si="32"/>
        <v>0</v>
      </c>
      <c r="BP67" s="1000">
        <f t="shared" si="33"/>
        <v>0</v>
      </c>
      <c r="BQ67" s="1000">
        <f t="shared" si="34"/>
        <v>0</v>
      </c>
      <c r="BR67" s="1000">
        <f t="shared" si="35"/>
        <v>0</v>
      </c>
      <c r="BS67" s="1000">
        <f t="shared" si="36"/>
        <v>0</v>
      </c>
      <c r="BT67" s="1000">
        <f t="shared" si="37"/>
        <v>0</v>
      </c>
      <c r="BU67" s="1000">
        <f t="shared" si="38"/>
        <v>0</v>
      </c>
      <c r="BV67" s="1000">
        <f t="shared" si="39"/>
        <v>0</v>
      </c>
      <c r="BW67" s="1000"/>
      <c r="BX67" s="642">
        <f t="shared" si="40"/>
        <v>0</v>
      </c>
      <c r="BY67" s="642">
        <f t="shared" si="41"/>
        <v>0</v>
      </c>
      <c r="BZ67" s="642">
        <f t="shared" si="42"/>
        <v>0</v>
      </c>
      <c r="CA67" s="642">
        <f t="shared" si="43"/>
        <v>0</v>
      </c>
      <c r="CB67" s="642">
        <f t="shared" si="44"/>
        <v>0</v>
      </c>
      <c r="CC67" s="642">
        <f t="shared" si="45"/>
        <v>0</v>
      </c>
      <c r="CD67" s="642">
        <f t="shared" si="46"/>
        <v>0</v>
      </c>
      <c r="CE67" s="642">
        <f t="shared" si="47"/>
        <v>0</v>
      </c>
      <c r="CF67" s="642">
        <f t="shared" si="48"/>
        <v>0</v>
      </c>
      <c r="CG67" s="642">
        <f t="shared" si="49"/>
        <v>0</v>
      </c>
      <c r="CH67" s="642">
        <f t="shared" si="50"/>
        <v>0</v>
      </c>
      <c r="CI67" s="642">
        <f t="shared" si="51"/>
        <v>0</v>
      </c>
      <c r="CJ67" s="642">
        <f t="shared" si="52"/>
        <v>0</v>
      </c>
      <c r="CK67" s="642">
        <f t="shared" si="53"/>
        <v>0</v>
      </c>
      <c r="CL67" s="642">
        <f t="shared" si="54"/>
        <v>0</v>
      </c>
      <c r="CM67" s="642">
        <f t="shared" si="55"/>
        <v>0</v>
      </c>
      <c r="CN67" s="381">
        <f t="shared" si="56"/>
        <v>0</v>
      </c>
      <c r="CO67" s="381">
        <f t="shared" si="57"/>
        <v>0</v>
      </c>
      <c r="CP67" s="381">
        <f t="shared" si="58"/>
        <v>0</v>
      </c>
      <c r="CQ67" s="381">
        <f t="shared" si="59"/>
        <v>0</v>
      </c>
      <c r="CR67" s="381">
        <f t="shared" si="60"/>
        <v>0</v>
      </c>
      <c r="CS67" s="381">
        <f t="shared" si="61"/>
        <v>0</v>
      </c>
      <c r="CT67" s="381">
        <f t="shared" si="62"/>
        <v>0</v>
      </c>
      <c r="CU67" s="381">
        <f t="shared" si="63"/>
        <v>0</v>
      </c>
      <c r="CV67" s="381">
        <f t="shared" si="64"/>
        <v>0</v>
      </c>
      <c r="CW67" s="381">
        <f t="shared" si="65"/>
        <v>0</v>
      </c>
      <c r="CX67" s="381">
        <f t="shared" si="66"/>
        <v>0</v>
      </c>
      <c r="CY67" s="381">
        <f t="shared" si="67"/>
        <v>0</v>
      </c>
      <c r="CZ67" s="381">
        <f t="shared" si="68"/>
        <v>0</v>
      </c>
      <c r="DA67" s="381">
        <f t="shared" si="69"/>
        <v>0</v>
      </c>
      <c r="DB67" s="381">
        <f t="shared" si="70"/>
        <v>0</v>
      </c>
      <c r="DC67" s="381">
        <f t="shared" si="71"/>
        <v>0</v>
      </c>
      <c r="DD67" s="381">
        <f t="shared" si="72"/>
        <v>0</v>
      </c>
      <c r="DE67" s="381">
        <f t="shared" si="73"/>
        <v>0</v>
      </c>
      <c r="DF67" s="900">
        <f t="shared" si="74"/>
        <v>0</v>
      </c>
      <c r="DG67" s="486"/>
      <c r="DH67" s="486"/>
      <c r="DI67" s="486"/>
      <c r="DJ67" s="486"/>
      <c r="DK67" s="486"/>
      <c r="DL67" s="486"/>
      <c r="DM67" s="486"/>
      <c r="DN67" s="486"/>
      <c r="DO67" s="486"/>
      <c r="DP67" s="486"/>
      <c r="DQ67" s="486"/>
      <c r="DR67" s="486"/>
      <c r="DS67" s="486"/>
      <c r="DT67" s="486"/>
      <c r="DU67" s="486"/>
      <c r="DV67" s="486"/>
    </row>
    <row r="68" spans="1:126" ht="18.75" customHeight="1">
      <c r="A68" s="217" t="str">
        <f>'2_Maturité'!A68</f>
        <v>12.1</v>
      </c>
      <c r="B68" s="217" t="str">
        <f>'2_Maturité'!B68</f>
        <v>Cartographie et documentation  de l'infrastructure</v>
      </c>
      <c r="C68" s="217" t="str">
        <f>'2_Maturité'!G68</f>
        <v>SEXP</v>
      </c>
      <c r="D68" s="207">
        <f>'2_Maturité'!H68</f>
        <v>1</v>
      </c>
      <c r="E68" s="207" t="str">
        <f>'2_Maturité'!I68</f>
        <v>4: Mesuré</v>
      </c>
      <c r="F68" s="218">
        <f>INDEX(References!$C$51:$D$56, LEFT($E68,1)+1,2)</f>
        <v>2</v>
      </c>
      <c r="G68" s="664">
        <v>0</v>
      </c>
      <c r="H68" s="204">
        <f>Compute4!G68</f>
        <v>0</v>
      </c>
      <c r="I68" s="204">
        <f>Compute4!H68</f>
        <v>0</v>
      </c>
      <c r="J68" s="204">
        <f>Compute4!I68</f>
        <v>0</v>
      </c>
      <c r="K68" s="204">
        <f>Compute4!J68</f>
        <v>0</v>
      </c>
      <c r="L68" s="204">
        <f>Compute4!K68</f>
        <v>0</v>
      </c>
      <c r="M68" s="204">
        <f>Compute4!L68</f>
        <v>1</v>
      </c>
      <c r="N68" s="204">
        <f>Compute4!M68</f>
        <v>1</v>
      </c>
      <c r="O68" s="204">
        <f>Compute4!N68</f>
        <v>0</v>
      </c>
      <c r="P68" s="204">
        <f>Compute4!O68</f>
        <v>0</v>
      </c>
      <c r="Q68" s="204">
        <f>Compute4!P68</f>
        <v>1</v>
      </c>
      <c r="R68" s="204">
        <f>Compute4!Q68</f>
        <v>1</v>
      </c>
      <c r="S68" s="204">
        <f>Compute4!R68</f>
        <v>1</v>
      </c>
      <c r="T68" s="204">
        <f>Compute4!S68</f>
        <v>1</v>
      </c>
      <c r="U68" s="204">
        <f>Compute4!T68</f>
        <v>1</v>
      </c>
      <c r="V68" s="204">
        <f>Compute4!U68</f>
        <v>1</v>
      </c>
      <c r="W68" s="204">
        <f>Compute4!V68</f>
        <v>0</v>
      </c>
      <c r="X68" s="327">
        <f t="shared" si="5"/>
        <v>8</v>
      </c>
      <c r="Y68" s="548">
        <f t="shared" si="6"/>
        <v>0</v>
      </c>
      <c r="Z68" s="548">
        <f t="shared" si="7"/>
        <v>0</v>
      </c>
      <c r="AA68" s="548">
        <f t="shared" si="8"/>
        <v>0</v>
      </c>
      <c r="AB68" s="548">
        <f t="shared" si="9"/>
        <v>0</v>
      </c>
      <c r="AC68" s="548">
        <f t="shared" si="10"/>
        <v>0</v>
      </c>
      <c r="AD68" s="548">
        <f t="shared" si="11"/>
        <v>1</v>
      </c>
      <c r="AE68" s="548">
        <f t="shared" si="12"/>
        <v>1</v>
      </c>
      <c r="AF68" s="548">
        <f t="shared" si="13"/>
        <v>0</v>
      </c>
      <c r="AG68" s="548">
        <f t="shared" si="14"/>
        <v>0</v>
      </c>
      <c r="AH68" s="548">
        <f t="shared" si="15"/>
        <v>1</v>
      </c>
      <c r="AI68" s="548">
        <f t="shared" si="16"/>
        <v>1</v>
      </c>
      <c r="AJ68" s="548">
        <f t="shared" si="17"/>
        <v>1</v>
      </c>
      <c r="AK68" s="548">
        <f t="shared" si="18"/>
        <v>1</v>
      </c>
      <c r="AL68" s="548">
        <f t="shared" si="19"/>
        <v>1</v>
      </c>
      <c r="AM68" s="548">
        <f t="shared" si="20"/>
        <v>1</v>
      </c>
      <c r="AN68" s="548">
        <f t="shared" si="21"/>
        <v>0</v>
      </c>
      <c r="AO68" s="639">
        <f t="shared" si="22"/>
        <v>8</v>
      </c>
      <c r="AP68" s="662">
        <v>0</v>
      </c>
      <c r="AQ68" s="662">
        <v>0</v>
      </c>
      <c r="AR68" s="662">
        <v>0</v>
      </c>
      <c r="AS68" s="662">
        <v>0</v>
      </c>
      <c r="AT68" s="662">
        <v>0</v>
      </c>
      <c r="AU68" s="662">
        <v>4</v>
      </c>
      <c r="AV68" s="662">
        <v>2</v>
      </c>
      <c r="AW68" s="662">
        <v>0</v>
      </c>
      <c r="AX68" s="662">
        <v>0</v>
      </c>
      <c r="AY68" s="662">
        <v>4</v>
      </c>
      <c r="AZ68" s="662">
        <v>4</v>
      </c>
      <c r="BA68" s="662">
        <v>4</v>
      </c>
      <c r="BB68" s="662">
        <v>2</v>
      </c>
      <c r="BC68" s="662">
        <v>4</v>
      </c>
      <c r="BD68" s="662">
        <v>2</v>
      </c>
      <c r="BE68" s="662">
        <v>0</v>
      </c>
      <c r="BF68" s="662">
        <f t="shared" si="77"/>
        <v>8</v>
      </c>
      <c r="BG68" s="1000">
        <f t="shared" si="24"/>
        <v>0</v>
      </c>
      <c r="BH68" s="1000">
        <f t="shared" si="25"/>
        <v>0</v>
      </c>
      <c r="BI68" s="1000">
        <f t="shared" si="26"/>
        <v>0</v>
      </c>
      <c r="BJ68" s="1000">
        <f t="shared" si="27"/>
        <v>0</v>
      </c>
      <c r="BK68" s="1000">
        <f t="shared" si="28"/>
        <v>0</v>
      </c>
      <c r="BL68" s="1000">
        <f t="shared" si="29"/>
        <v>4</v>
      </c>
      <c r="BM68" s="1000">
        <f t="shared" si="30"/>
        <v>2</v>
      </c>
      <c r="BN68" s="1000">
        <f t="shared" si="31"/>
        <v>0</v>
      </c>
      <c r="BO68" s="1000">
        <f t="shared" si="32"/>
        <v>0</v>
      </c>
      <c r="BP68" s="1000">
        <f t="shared" si="33"/>
        <v>4</v>
      </c>
      <c r="BQ68" s="1000">
        <f t="shared" si="34"/>
        <v>4</v>
      </c>
      <c r="BR68" s="1000">
        <f t="shared" si="35"/>
        <v>4</v>
      </c>
      <c r="BS68" s="1000">
        <f t="shared" si="36"/>
        <v>2</v>
      </c>
      <c r="BT68" s="1000">
        <f t="shared" si="37"/>
        <v>4</v>
      </c>
      <c r="BU68" s="1000">
        <f t="shared" si="38"/>
        <v>2</v>
      </c>
      <c r="BV68" s="1000">
        <f t="shared" si="39"/>
        <v>0</v>
      </c>
      <c r="BW68" s="1000"/>
      <c r="BX68" s="642">
        <f t="shared" si="40"/>
        <v>0</v>
      </c>
      <c r="BY68" s="642">
        <f t="shared" si="41"/>
        <v>0</v>
      </c>
      <c r="BZ68" s="642">
        <f t="shared" si="42"/>
        <v>0</v>
      </c>
      <c r="CA68" s="642">
        <f t="shared" si="43"/>
        <v>0</v>
      </c>
      <c r="CB68" s="642">
        <f t="shared" si="44"/>
        <v>0</v>
      </c>
      <c r="CC68" s="642">
        <f t="shared" si="45"/>
        <v>8</v>
      </c>
      <c r="CD68" s="642">
        <f t="shared" si="46"/>
        <v>4</v>
      </c>
      <c r="CE68" s="642">
        <f t="shared" si="47"/>
        <v>0</v>
      </c>
      <c r="CF68" s="642">
        <f t="shared" si="48"/>
        <v>0</v>
      </c>
      <c r="CG68" s="642">
        <f t="shared" si="49"/>
        <v>8</v>
      </c>
      <c r="CH68" s="642">
        <f t="shared" si="50"/>
        <v>8</v>
      </c>
      <c r="CI68" s="642">
        <f t="shared" si="51"/>
        <v>8</v>
      </c>
      <c r="CJ68" s="642">
        <f t="shared" si="52"/>
        <v>4</v>
      </c>
      <c r="CK68" s="642">
        <f t="shared" si="53"/>
        <v>8</v>
      </c>
      <c r="CL68" s="642">
        <f t="shared" si="54"/>
        <v>4</v>
      </c>
      <c r="CM68" s="642">
        <f t="shared" si="55"/>
        <v>0</v>
      </c>
      <c r="CN68" s="381">
        <f t="shared" si="56"/>
        <v>52</v>
      </c>
      <c r="CO68" s="381">
        <f t="shared" si="57"/>
        <v>0</v>
      </c>
      <c r="CP68" s="381">
        <f t="shared" si="58"/>
        <v>0</v>
      </c>
      <c r="CQ68" s="381">
        <f t="shared" si="59"/>
        <v>0</v>
      </c>
      <c r="CR68" s="381">
        <f t="shared" si="60"/>
        <v>0</v>
      </c>
      <c r="CS68" s="381">
        <f t="shared" si="61"/>
        <v>0</v>
      </c>
      <c r="CT68" s="381">
        <f t="shared" si="62"/>
        <v>3.7209302325581395E-2</v>
      </c>
      <c r="CU68" s="381">
        <f t="shared" si="63"/>
        <v>1.9047619047619049E-2</v>
      </c>
      <c r="CV68" s="381">
        <f t="shared" si="64"/>
        <v>0</v>
      </c>
      <c r="CW68" s="381">
        <f t="shared" si="65"/>
        <v>0</v>
      </c>
      <c r="CX68" s="381">
        <f t="shared" si="66"/>
        <v>2.9090909090909091E-2</v>
      </c>
      <c r="CY68" s="381">
        <f t="shared" si="67"/>
        <v>2.318840579710145E-2</v>
      </c>
      <c r="CZ68" s="381">
        <f t="shared" si="68"/>
        <v>3.0769230769230771E-2</v>
      </c>
      <c r="DA68" s="381">
        <f t="shared" si="69"/>
        <v>4.2105263157894736E-2</v>
      </c>
      <c r="DB68" s="381">
        <f t="shared" si="70"/>
        <v>5.9259259259259262E-2</v>
      </c>
      <c r="DC68" s="381">
        <f t="shared" si="71"/>
        <v>2.9629629629629631E-2</v>
      </c>
      <c r="DD68" s="381">
        <f t="shared" si="72"/>
        <v>0</v>
      </c>
      <c r="DE68" s="381">
        <f t="shared" si="73"/>
        <v>0.27029961907722538</v>
      </c>
      <c r="DF68" s="900">
        <f t="shared" si="74"/>
        <v>26</v>
      </c>
      <c r="DG68" s="486"/>
      <c r="DH68" s="486"/>
      <c r="DI68" s="486"/>
      <c r="DJ68" s="486"/>
      <c r="DK68" s="486"/>
      <c r="DL68" s="486"/>
      <c r="DM68" s="486"/>
      <c r="DN68" s="486"/>
      <c r="DO68" s="486"/>
      <c r="DP68" s="486"/>
      <c r="DQ68" s="486"/>
      <c r="DR68" s="486"/>
      <c r="DS68" s="486"/>
      <c r="DT68" s="486"/>
      <c r="DU68" s="486"/>
      <c r="DV68" s="486"/>
    </row>
    <row r="69" spans="1:126" ht="18.75" customHeight="1">
      <c r="A69" s="217" t="str">
        <f>'2_Maturité'!A69</f>
        <v>12.2</v>
      </c>
      <c r="B69" s="217" t="str">
        <f>'2_Maturité'!B69</f>
        <v>Gestion du changement</v>
      </c>
      <c r="C69" s="217" t="str">
        <f>'2_Maturité'!G69</f>
        <v>SEXP</v>
      </c>
      <c r="D69" s="207">
        <f>'2_Maturité'!H69</f>
        <v>1</v>
      </c>
      <c r="E69" s="207" t="str">
        <f>'2_Maturité'!I69</f>
        <v>4: Mesuré</v>
      </c>
      <c r="F69" s="218">
        <f>INDEX(References!$C$51:$D$56, LEFT($E69,1)+1,2)</f>
        <v>2</v>
      </c>
      <c r="G69" s="664">
        <v>2</v>
      </c>
      <c r="H69" s="204">
        <f>Compute4!G69</f>
        <v>0</v>
      </c>
      <c r="I69" s="204">
        <f>Compute4!H69</f>
        <v>1</v>
      </c>
      <c r="J69" s="204">
        <f>Compute4!I69</f>
        <v>0</v>
      </c>
      <c r="K69" s="204">
        <f>Compute4!J69</f>
        <v>0</v>
      </c>
      <c r="L69" s="204">
        <f>Compute4!K69</f>
        <v>1</v>
      </c>
      <c r="M69" s="204">
        <f>Compute4!L69</f>
        <v>0</v>
      </c>
      <c r="N69" s="204">
        <f>Compute4!M69</f>
        <v>0</v>
      </c>
      <c r="O69" s="204">
        <f>Compute4!N69</f>
        <v>0</v>
      </c>
      <c r="P69" s="204">
        <f>Compute4!O69</f>
        <v>0</v>
      </c>
      <c r="Q69" s="204">
        <f>Compute4!P69</f>
        <v>1</v>
      </c>
      <c r="R69" s="204">
        <f>Compute4!Q69</f>
        <v>0</v>
      </c>
      <c r="S69" s="204">
        <f>Compute4!R69</f>
        <v>0</v>
      </c>
      <c r="T69" s="204">
        <f>Compute4!S69</f>
        <v>0</v>
      </c>
      <c r="U69" s="204">
        <f>Compute4!T69</f>
        <v>0</v>
      </c>
      <c r="V69" s="204">
        <f>Compute4!U69</f>
        <v>0</v>
      </c>
      <c r="W69" s="204">
        <f>Compute4!V69</f>
        <v>0</v>
      </c>
      <c r="X69" s="327">
        <f t="shared" si="5"/>
        <v>3</v>
      </c>
      <c r="Y69" s="548">
        <f t="shared" si="6"/>
        <v>0</v>
      </c>
      <c r="Z69" s="548">
        <f t="shared" si="7"/>
        <v>1</v>
      </c>
      <c r="AA69" s="548">
        <f t="shared" si="8"/>
        <v>0</v>
      </c>
      <c r="AB69" s="548">
        <f t="shared" si="9"/>
        <v>0</v>
      </c>
      <c r="AC69" s="548">
        <f t="shared" si="10"/>
        <v>1</v>
      </c>
      <c r="AD69" s="548">
        <f t="shared" si="11"/>
        <v>0</v>
      </c>
      <c r="AE69" s="548">
        <f t="shared" si="12"/>
        <v>0</v>
      </c>
      <c r="AF69" s="548">
        <f t="shared" si="13"/>
        <v>0</v>
      </c>
      <c r="AG69" s="548">
        <f t="shared" si="14"/>
        <v>0</v>
      </c>
      <c r="AH69" s="548">
        <f t="shared" si="15"/>
        <v>1</v>
      </c>
      <c r="AI69" s="548">
        <f t="shared" si="16"/>
        <v>0</v>
      </c>
      <c r="AJ69" s="548">
        <f t="shared" si="17"/>
        <v>0</v>
      </c>
      <c r="AK69" s="548">
        <f t="shared" si="18"/>
        <v>0</v>
      </c>
      <c r="AL69" s="548">
        <f t="shared" si="19"/>
        <v>0</v>
      </c>
      <c r="AM69" s="548">
        <f t="shared" si="20"/>
        <v>0</v>
      </c>
      <c r="AN69" s="548">
        <f t="shared" si="21"/>
        <v>0</v>
      </c>
      <c r="AO69" s="639">
        <f t="shared" si="22"/>
        <v>3</v>
      </c>
      <c r="AP69" s="662">
        <v>0</v>
      </c>
      <c r="AQ69" s="662">
        <v>2</v>
      </c>
      <c r="AR69" s="662">
        <v>0</v>
      </c>
      <c r="AS69" s="662">
        <v>0</v>
      </c>
      <c r="AT69" s="662">
        <v>4</v>
      </c>
      <c r="AU69" s="662">
        <v>0</v>
      </c>
      <c r="AV69" s="662">
        <v>0</v>
      </c>
      <c r="AW69" s="662">
        <v>0</v>
      </c>
      <c r="AX69" s="662">
        <v>0</v>
      </c>
      <c r="AY69" s="662">
        <v>4</v>
      </c>
      <c r="AZ69" s="662">
        <v>0</v>
      </c>
      <c r="BA69" s="662">
        <v>0</v>
      </c>
      <c r="BB69" s="662">
        <v>0</v>
      </c>
      <c r="BC69" s="662">
        <v>0</v>
      </c>
      <c r="BD69" s="662">
        <v>0</v>
      </c>
      <c r="BE69" s="662">
        <v>0</v>
      </c>
      <c r="BF69" s="662">
        <f t="shared" si="77"/>
        <v>13</v>
      </c>
      <c r="BG69" s="1000">
        <f t="shared" si="24"/>
        <v>0</v>
      </c>
      <c r="BH69" s="1000">
        <f t="shared" si="25"/>
        <v>2</v>
      </c>
      <c r="BI69" s="1000">
        <f t="shared" si="26"/>
        <v>0</v>
      </c>
      <c r="BJ69" s="1000">
        <f t="shared" si="27"/>
        <v>0</v>
      </c>
      <c r="BK69" s="1000">
        <f t="shared" si="28"/>
        <v>4</v>
      </c>
      <c r="BL69" s="1000">
        <f t="shared" si="29"/>
        <v>0</v>
      </c>
      <c r="BM69" s="1000">
        <f t="shared" si="30"/>
        <v>0</v>
      </c>
      <c r="BN69" s="1000">
        <f t="shared" si="31"/>
        <v>0</v>
      </c>
      <c r="BO69" s="1000">
        <f t="shared" si="32"/>
        <v>0</v>
      </c>
      <c r="BP69" s="1000">
        <f t="shared" si="33"/>
        <v>4</v>
      </c>
      <c r="BQ69" s="1000">
        <f t="shared" si="34"/>
        <v>0</v>
      </c>
      <c r="BR69" s="1000">
        <f t="shared" si="35"/>
        <v>0</v>
      </c>
      <c r="BS69" s="1000">
        <f t="shared" si="36"/>
        <v>0</v>
      </c>
      <c r="BT69" s="1000">
        <f t="shared" si="37"/>
        <v>0</v>
      </c>
      <c r="BU69" s="1000">
        <f t="shared" si="38"/>
        <v>0</v>
      </c>
      <c r="BV69" s="1000">
        <f t="shared" si="39"/>
        <v>0</v>
      </c>
      <c r="BW69" s="1000"/>
      <c r="BX69" s="642">
        <f t="shared" si="40"/>
        <v>0</v>
      </c>
      <c r="BY69" s="642">
        <f t="shared" si="41"/>
        <v>4</v>
      </c>
      <c r="BZ69" s="642">
        <f t="shared" si="42"/>
        <v>0</v>
      </c>
      <c r="CA69" s="642">
        <f t="shared" si="43"/>
        <v>0</v>
      </c>
      <c r="CB69" s="642">
        <f t="shared" si="44"/>
        <v>8</v>
      </c>
      <c r="CC69" s="642">
        <f t="shared" si="45"/>
        <v>0</v>
      </c>
      <c r="CD69" s="642">
        <f t="shared" si="46"/>
        <v>0</v>
      </c>
      <c r="CE69" s="642">
        <f t="shared" si="47"/>
        <v>0</v>
      </c>
      <c r="CF69" s="642">
        <f t="shared" si="48"/>
        <v>0</v>
      </c>
      <c r="CG69" s="642">
        <f t="shared" si="49"/>
        <v>8</v>
      </c>
      <c r="CH69" s="642">
        <f t="shared" si="50"/>
        <v>0</v>
      </c>
      <c r="CI69" s="642">
        <f t="shared" si="51"/>
        <v>0</v>
      </c>
      <c r="CJ69" s="642">
        <f t="shared" si="52"/>
        <v>0</v>
      </c>
      <c r="CK69" s="642">
        <f t="shared" si="53"/>
        <v>0</v>
      </c>
      <c r="CL69" s="642">
        <f t="shared" si="54"/>
        <v>0</v>
      </c>
      <c r="CM69" s="642">
        <f t="shared" si="55"/>
        <v>0</v>
      </c>
      <c r="CN69" s="381">
        <f t="shared" si="56"/>
        <v>20</v>
      </c>
      <c r="CO69" s="381">
        <f t="shared" si="57"/>
        <v>0</v>
      </c>
      <c r="CP69" s="381">
        <f t="shared" si="58"/>
        <v>2.0512820512820513E-2</v>
      </c>
      <c r="CQ69" s="381">
        <f t="shared" si="59"/>
        <v>0</v>
      </c>
      <c r="CR69" s="381">
        <f t="shared" si="60"/>
        <v>0</v>
      </c>
      <c r="CS69" s="381">
        <f t="shared" si="61"/>
        <v>3.4782608695652174E-2</v>
      </c>
      <c r="CT69" s="381">
        <f t="shared" si="62"/>
        <v>0</v>
      </c>
      <c r="CU69" s="381">
        <f t="shared" si="63"/>
        <v>0</v>
      </c>
      <c r="CV69" s="381">
        <f t="shared" si="64"/>
        <v>0</v>
      </c>
      <c r="CW69" s="381">
        <f t="shared" si="65"/>
        <v>0</v>
      </c>
      <c r="CX69" s="381">
        <f t="shared" si="66"/>
        <v>2.9090909090909091E-2</v>
      </c>
      <c r="CY69" s="381">
        <f t="shared" si="67"/>
        <v>0</v>
      </c>
      <c r="CZ69" s="381">
        <f t="shared" si="68"/>
        <v>0</v>
      </c>
      <c r="DA69" s="381">
        <f t="shared" si="69"/>
        <v>0</v>
      </c>
      <c r="DB69" s="381">
        <f t="shared" si="70"/>
        <v>0</v>
      </c>
      <c r="DC69" s="381">
        <f t="shared" si="71"/>
        <v>0</v>
      </c>
      <c r="DD69" s="381">
        <f t="shared" si="72"/>
        <v>0</v>
      </c>
      <c r="DE69" s="381">
        <f t="shared" si="73"/>
        <v>8.4386338299381775E-2</v>
      </c>
      <c r="DF69" s="900">
        <f t="shared" si="74"/>
        <v>10</v>
      </c>
      <c r="DG69" s="486"/>
      <c r="DH69" s="486"/>
      <c r="DI69" s="486"/>
      <c r="DJ69" s="486"/>
      <c r="DK69" s="486"/>
      <c r="DL69" s="486"/>
      <c r="DM69" s="486"/>
      <c r="DN69" s="486"/>
      <c r="DO69" s="486"/>
      <c r="DP69" s="486"/>
      <c r="DQ69" s="486"/>
      <c r="DR69" s="486"/>
      <c r="DS69" s="486"/>
      <c r="DT69" s="486"/>
      <c r="DU69" s="486"/>
      <c r="DV69" s="486"/>
    </row>
    <row r="70" spans="1:126" ht="18.75" hidden="1" customHeight="1">
      <c r="A70" s="217" t="str">
        <f>'2_Maturité'!A70</f>
        <v>12.2.a</v>
      </c>
      <c r="B70" s="217">
        <f>'2_Maturité'!B70</f>
        <v>0</v>
      </c>
      <c r="C70" s="217" t="str">
        <f>'2_Maturité'!G70</f>
        <v>SEXP</v>
      </c>
      <c r="D70" s="207">
        <f>'2_Maturité'!H70</f>
        <v>0</v>
      </c>
      <c r="E70" s="207">
        <f>'2_Maturité'!I70</f>
        <v>0</v>
      </c>
      <c r="F70" s="218" t="str">
        <f>LEFT(E70,1)</f>
        <v>0</v>
      </c>
      <c r="G70" s="664">
        <v>2</v>
      </c>
      <c r="H70" s="204">
        <f>Compute4!G70</f>
        <v>0</v>
      </c>
      <c r="I70" s="204">
        <f>Compute4!H70</f>
        <v>0</v>
      </c>
      <c r="J70" s="204">
        <f>Compute4!I70</f>
        <v>0</v>
      </c>
      <c r="K70" s="204">
        <f>Compute4!J70</f>
        <v>0</v>
      </c>
      <c r="L70" s="204">
        <f>Compute4!K70</f>
        <v>0</v>
      </c>
      <c r="M70" s="204">
        <f>Compute4!L70</f>
        <v>0</v>
      </c>
      <c r="N70" s="204">
        <f>Compute4!M70</f>
        <v>0</v>
      </c>
      <c r="O70" s="204">
        <f>Compute4!N70</f>
        <v>0</v>
      </c>
      <c r="P70" s="204">
        <f>Compute4!O70</f>
        <v>0</v>
      </c>
      <c r="Q70" s="204">
        <f>Compute4!P70</f>
        <v>0</v>
      </c>
      <c r="R70" s="204">
        <f>Compute4!Q70</f>
        <v>0</v>
      </c>
      <c r="S70" s="204">
        <f>Compute4!R70</f>
        <v>0</v>
      </c>
      <c r="T70" s="204">
        <f>Compute4!S70</f>
        <v>0</v>
      </c>
      <c r="U70" s="204">
        <f>Compute4!T70</f>
        <v>0</v>
      </c>
      <c r="V70" s="204">
        <f>Compute4!U70</f>
        <v>0</v>
      </c>
      <c r="W70" s="204">
        <f>Compute4!V70</f>
        <v>0</v>
      </c>
      <c r="X70" s="327">
        <f t="shared" ref="X70:X124" si="78">SUBTOTAL(9,H70:W70)</f>
        <v>0</v>
      </c>
      <c r="Y70" s="548">
        <f t="shared" ref="Y70:Y124" si="79">H70*$D70</f>
        <v>0</v>
      </c>
      <c r="Z70" s="548">
        <f t="shared" ref="Z70:Z124" si="80">I70*$D70</f>
        <v>0</v>
      </c>
      <c r="AA70" s="548">
        <f t="shared" ref="AA70:AA124" si="81">J70*$D70</f>
        <v>0</v>
      </c>
      <c r="AB70" s="548">
        <f t="shared" ref="AB70:AB124" si="82">K70*$D70</f>
        <v>0</v>
      </c>
      <c r="AC70" s="548">
        <f t="shared" ref="AC70:AC124" si="83">L70*$D70</f>
        <v>0</v>
      </c>
      <c r="AD70" s="548">
        <f t="shared" ref="AD70:AD124" si="84">M70*$D70</f>
        <v>0</v>
      </c>
      <c r="AE70" s="548">
        <f t="shared" ref="AE70:AE124" si="85">N70*$D70</f>
        <v>0</v>
      </c>
      <c r="AF70" s="548">
        <f t="shared" ref="AF70:AF124" si="86">O70*$D70</f>
        <v>0</v>
      </c>
      <c r="AG70" s="548">
        <f t="shared" ref="AG70:AG124" si="87">P70*$D70</f>
        <v>0</v>
      </c>
      <c r="AH70" s="548">
        <f t="shared" ref="AH70:AH124" si="88">Q70*$D70</f>
        <v>0</v>
      </c>
      <c r="AI70" s="548">
        <f t="shared" ref="AI70:AI124" si="89">R70*$D70</f>
        <v>0</v>
      </c>
      <c r="AJ70" s="548">
        <f t="shared" ref="AJ70:AJ124" si="90">S70*$D70</f>
        <v>0</v>
      </c>
      <c r="AK70" s="548">
        <f t="shared" ref="AK70:AK124" si="91">T70*$D70</f>
        <v>0</v>
      </c>
      <c r="AL70" s="548">
        <f t="shared" ref="AL70:AL124" si="92">U70*$D70</f>
        <v>0</v>
      </c>
      <c r="AM70" s="548">
        <f t="shared" ref="AM70:AM124" si="93">V70*$D70</f>
        <v>0</v>
      </c>
      <c r="AN70" s="548">
        <f t="shared" ref="AN70:AN124" si="94">W70*$D70</f>
        <v>0</v>
      </c>
      <c r="AO70" s="639">
        <f t="shared" ref="AO70:AO124" si="95">SUBTOTAL(9,Y70:AN70)</f>
        <v>0</v>
      </c>
      <c r="AP70" s="662">
        <v>0</v>
      </c>
      <c r="AQ70" s="662">
        <v>0</v>
      </c>
      <c r="AR70" s="662">
        <v>0</v>
      </c>
      <c r="AS70" s="662">
        <v>0</v>
      </c>
      <c r="AT70" s="662">
        <v>0</v>
      </c>
      <c r="AU70" s="662">
        <v>0</v>
      </c>
      <c r="AV70" s="662">
        <v>0</v>
      </c>
      <c r="AW70" s="662">
        <v>0</v>
      </c>
      <c r="AX70" s="662">
        <v>0</v>
      </c>
      <c r="AY70" s="662">
        <v>0</v>
      </c>
      <c r="AZ70" s="662">
        <v>0</v>
      </c>
      <c r="BA70" s="662">
        <v>0</v>
      </c>
      <c r="BB70" s="662">
        <v>0</v>
      </c>
      <c r="BC70" s="662">
        <v>0</v>
      </c>
      <c r="BD70" s="662">
        <v>0</v>
      </c>
      <c r="BE70" s="662">
        <v>0</v>
      </c>
      <c r="BF70" s="662">
        <f t="shared" si="77"/>
        <v>16</v>
      </c>
      <c r="BG70" s="1000">
        <f t="shared" ref="BG70:BG124" si="96">$D70*AP70</f>
        <v>0</v>
      </c>
      <c r="BH70" s="1000">
        <f t="shared" ref="BH70:BH124" si="97">$D70*AQ70</f>
        <v>0</v>
      </c>
      <c r="BI70" s="1000">
        <f t="shared" ref="BI70:BI124" si="98">$D70*AR70</f>
        <v>0</v>
      </c>
      <c r="BJ70" s="1000">
        <f t="shared" ref="BJ70:BJ124" si="99">$D70*AS70</f>
        <v>0</v>
      </c>
      <c r="BK70" s="1000">
        <f t="shared" ref="BK70:BK124" si="100">$D70*AT70</f>
        <v>0</v>
      </c>
      <c r="BL70" s="1000">
        <f t="shared" ref="BL70:BL124" si="101">$D70*AU70</f>
        <v>0</v>
      </c>
      <c r="BM70" s="1000">
        <f t="shared" ref="BM70:BM124" si="102">$D70*AV70</f>
        <v>0</v>
      </c>
      <c r="BN70" s="1000">
        <f t="shared" ref="BN70:BN124" si="103">$D70*AW70</f>
        <v>0</v>
      </c>
      <c r="BO70" s="1000">
        <f t="shared" ref="BO70:BO124" si="104">$D70*AX70</f>
        <v>0</v>
      </c>
      <c r="BP70" s="1000">
        <f t="shared" ref="BP70:BP124" si="105">$D70*AY70</f>
        <v>0</v>
      </c>
      <c r="BQ70" s="1000">
        <f t="shared" ref="BQ70:BQ124" si="106">$D70*AZ70</f>
        <v>0</v>
      </c>
      <c r="BR70" s="1000">
        <f t="shared" ref="BR70:BR124" si="107">$D70*BA70</f>
        <v>0</v>
      </c>
      <c r="BS70" s="1000">
        <f t="shared" ref="BS70:BS124" si="108">$D70*BB70</f>
        <v>0</v>
      </c>
      <c r="BT70" s="1000">
        <f t="shared" ref="BT70:BT124" si="109">$D70*BC70</f>
        <v>0</v>
      </c>
      <c r="BU70" s="1000">
        <f t="shared" ref="BU70:BU124" si="110">$D70*BD70</f>
        <v>0</v>
      </c>
      <c r="BV70" s="1000">
        <f t="shared" ref="BV70:BV124" si="111">$D70*BE70</f>
        <v>0</v>
      </c>
      <c r="BW70" s="1000"/>
      <c r="BX70" s="642">
        <f t="shared" ref="BX70:BX124" si="112">(Y70*AP70*$F70)</f>
        <v>0</v>
      </c>
      <c r="BY70" s="642">
        <f t="shared" ref="BY70:BY124" si="113">(Z70*AQ70*$F70)</f>
        <v>0</v>
      </c>
      <c r="BZ70" s="642">
        <f t="shared" ref="BZ70:BZ124" si="114">(AA70*AR70*$F70)</f>
        <v>0</v>
      </c>
      <c r="CA70" s="642">
        <f t="shared" ref="CA70:CA124" si="115">(AB70*AS70*$F70)</f>
        <v>0</v>
      </c>
      <c r="CB70" s="642">
        <f t="shared" ref="CB70:CB124" si="116">(AC70*AT70*$F70)</f>
        <v>0</v>
      </c>
      <c r="CC70" s="642">
        <f t="shared" ref="CC70:CC124" si="117">(AD70*AU70*$F70)</f>
        <v>0</v>
      </c>
      <c r="CD70" s="642">
        <f t="shared" ref="CD70:CD124" si="118">(AE70*AV70*$F70)</f>
        <v>0</v>
      </c>
      <c r="CE70" s="642">
        <f t="shared" ref="CE70:CE124" si="119">(AF70*AW70*$F70)</f>
        <v>0</v>
      </c>
      <c r="CF70" s="642">
        <f t="shared" ref="CF70:CF124" si="120">(AG70*AX70*$F70)</f>
        <v>0</v>
      </c>
      <c r="CG70" s="642">
        <f t="shared" ref="CG70:CG124" si="121">(AH70*AY70*$F70)</f>
        <v>0</v>
      </c>
      <c r="CH70" s="642">
        <f t="shared" ref="CH70:CH124" si="122">(AI70*AZ70*$F70)</f>
        <v>0</v>
      </c>
      <c r="CI70" s="642">
        <f t="shared" ref="CI70:CI124" si="123">(AJ70*BA70*$F70)</f>
        <v>0</v>
      </c>
      <c r="CJ70" s="642">
        <f t="shared" ref="CJ70:CJ124" si="124">(AK70*BB70*$F70)</f>
        <v>0</v>
      </c>
      <c r="CK70" s="642">
        <f t="shared" ref="CK70:CK124" si="125">(AL70*BC70*$F70)</f>
        <v>0</v>
      </c>
      <c r="CL70" s="642">
        <f t="shared" ref="CL70:CL124" si="126">(AM70*BD70*$F70)</f>
        <v>0</v>
      </c>
      <c r="CM70" s="642">
        <f t="shared" ref="CM70:CM124" si="127">(AN70*BE70*$F70)</f>
        <v>0</v>
      </c>
      <c r="CN70" s="381">
        <f t="shared" ref="CN70:CN124" si="128">SUM(BX70:CM70)</f>
        <v>0</v>
      </c>
      <c r="CO70" s="381">
        <f t="shared" ref="CO70:CO124" si="129">BX70/BG$127</f>
        <v>0</v>
      </c>
      <c r="CP70" s="381">
        <f t="shared" ref="CP70:CP124" si="130">BY70/BH$127</f>
        <v>0</v>
      </c>
      <c r="CQ70" s="381">
        <f t="shared" ref="CQ70:CQ124" si="131">BZ70/BI$127</f>
        <v>0</v>
      </c>
      <c r="CR70" s="381">
        <f t="shared" ref="CR70:CR124" si="132">CA70/BJ$127</f>
        <v>0</v>
      </c>
      <c r="CS70" s="381">
        <f t="shared" ref="CS70:CS124" si="133">CB70/BK$127</f>
        <v>0</v>
      </c>
      <c r="CT70" s="381">
        <f t="shared" ref="CT70:CT124" si="134">CC70/BL$127</f>
        <v>0</v>
      </c>
      <c r="CU70" s="381">
        <f t="shared" ref="CU70:CU124" si="135">CD70/BM$127</f>
        <v>0</v>
      </c>
      <c r="CV70" s="381">
        <f t="shared" ref="CV70:CV124" si="136">CE70/BN$127</f>
        <v>0</v>
      </c>
      <c r="CW70" s="381">
        <f t="shared" ref="CW70:CW124" si="137">CF70/BO$127</f>
        <v>0</v>
      </c>
      <c r="CX70" s="381">
        <f t="shared" ref="CX70:CX124" si="138">CG70/BP$127</f>
        <v>0</v>
      </c>
      <c r="CY70" s="381">
        <f t="shared" ref="CY70:CY124" si="139">CH70/BQ$127</f>
        <v>0</v>
      </c>
      <c r="CZ70" s="381">
        <f t="shared" ref="CZ70:CZ124" si="140">CI70/BR$127</f>
        <v>0</v>
      </c>
      <c r="DA70" s="381">
        <f t="shared" ref="DA70:DA124" si="141">CJ70/BS$127</f>
        <v>0</v>
      </c>
      <c r="DB70" s="381">
        <f t="shared" ref="DB70:DB124" si="142">CK70/BT$127</f>
        <v>0</v>
      </c>
      <c r="DC70" s="381">
        <f t="shared" ref="DC70:DC124" si="143">CL70/BU$127</f>
        <v>0</v>
      </c>
      <c r="DD70" s="381">
        <f t="shared" ref="DD70:DD124" si="144">CM70/BV$127</f>
        <v>0</v>
      </c>
      <c r="DE70" s="381">
        <f t="shared" ref="DE70:DE124" si="145">SUM(CO70:DD70)</f>
        <v>0</v>
      </c>
      <c r="DF70" s="900">
        <f t="shared" ref="DF70:DF124" si="146">SUM(AP70:BE70)</f>
        <v>0</v>
      </c>
      <c r="DG70" s="486"/>
      <c r="DH70" s="486"/>
      <c r="DI70" s="486"/>
      <c r="DJ70" s="486"/>
      <c r="DK70" s="486"/>
      <c r="DL70" s="486"/>
      <c r="DM70" s="486"/>
      <c r="DN70" s="486"/>
      <c r="DO70" s="486"/>
      <c r="DP70" s="486"/>
      <c r="DQ70" s="486"/>
      <c r="DR70" s="486"/>
      <c r="DS70" s="486"/>
      <c r="DT70" s="486"/>
      <c r="DU70" s="486"/>
      <c r="DV70" s="486"/>
    </row>
    <row r="71" spans="1:126" ht="18.75" hidden="1" customHeight="1">
      <c r="A71" s="217" t="str">
        <f>'2_Maturité'!A71</f>
        <v>12.2.b</v>
      </c>
      <c r="B71" s="217">
        <f>'2_Maturité'!B71</f>
        <v>0</v>
      </c>
      <c r="C71" s="217" t="str">
        <f>'2_Maturité'!G71</f>
        <v>SEXP</v>
      </c>
      <c r="D71" s="207">
        <f>'2_Maturité'!H71</f>
        <v>0</v>
      </c>
      <c r="E71" s="207">
        <f>'2_Maturité'!I71</f>
        <v>0</v>
      </c>
      <c r="F71" s="218" t="str">
        <f>LEFT(E71,1)</f>
        <v>0</v>
      </c>
      <c r="G71" s="664">
        <v>2</v>
      </c>
      <c r="H71" s="204">
        <f>Compute4!G71</f>
        <v>0</v>
      </c>
      <c r="I71" s="204">
        <f>Compute4!H71</f>
        <v>0</v>
      </c>
      <c r="J71" s="204">
        <f>Compute4!I71</f>
        <v>0</v>
      </c>
      <c r="K71" s="204">
        <f>Compute4!J71</f>
        <v>0</v>
      </c>
      <c r="L71" s="204">
        <f>Compute4!K71</f>
        <v>0</v>
      </c>
      <c r="M71" s="204">
        <f>Compute4!L71</f>
        <v>0</v>
      </c>
      <c r="N71" s="204">
        <f>Compute4!M71</f>
        <v>0</v>
      </c>
      <c r="O71" s="204">
        <f>Compute4!N71</f>
        <v>0</v>
      </c>
      <c r="P71" s="204">
        <f>Compute4!O71</f>
        <v>0</v>
      </c>
      <c r="Q71" s="204">
        <f>Compute4!P71</f>
        <v>0</v>
      </c>
      <c r="R71" s="204">
        <f>Compute4!Q71</f>
        <v>0</v>
      </c>
      <c r="S71" s="204">
        <f>Compute4!R71</f>
        <v>0</v>
      </c>
      <c r="T71" s="204">
        <f>Compute4!S71</f>
        <v>0</v>
      </c>
      <c r="U71" s="204">
        <f>Compute4!T71</f>
        <v>0</v>
      </c>
      <c r="V71" s="204">
        <f>Compute4!U71</f>
        <v>0</v>
      </c>
      <c r="W71" s="204">
        <f>Compute4!V71</f>
        <v>0</v>
      </c>
      <c r="X71" s="327">
        <f t="shared" si="78"/>
        <v>0</v>
      </c>
      <c r="Y71" s="548">
        <f t="shared" si="79"/>
        <v>0</v>
      </c>
      <c r="Z71" s="548">
        <f t="shared" si="80"/>
        <v>0</v>
      </c>
      <c r="AA71" s="548">
        <f t="shared" si="81"/>
        <v>0</v>
      </c>
      <c r="AB71" s="548">
        <f t="shared" si="82"/>
        <v>0</v>
      </c>
      <c r="AC71" s="548">
        <f t="shared" si="83"/>
        <v>0</v>
      </c>
      <c r="AD71" s="548">
        <f t="shared" si="84"/>
        <v>0</v>
      </c>
      <c r="AE71" s="548">
        <f t="shared" si="85"/>
        <v>0</v>
      </c>
      <c r="AF71" s="548">
        <f t="shared" si="86"/>
        <v>0</v>
      </c>
      <c r="AG71" s="548">
        <f t="shared" si="87"/>
        <v>0</v>
      </c>
      <c r="AH71" s="548">
        <f t="shared" si="88"/>
        <v>0</v>
      </c>
      <c r="AI71" s="548">
        <f t="shared" si="89"/>
        <v>0</v>
      </c>
      <c r="AJ71" s="548">
        <f t="shared" si="90"/>
        <v>0</v>
      </c>
      <c r="AK71" s="548">
        <f t="shared" si="91"/>
        <v>0</v>
      </c>
      <c r="AL71" s="548">
        <f t="shared" si="92"/>
        <v>0</v>
      </c>
      <c r="AM71" s="548">
        <f t="shared" si="93"/>
        <v>0</v>
      </c>
      <c r="AN71" s="548">
        <f t="shared" si="94"/>
        <v>0</v>
      </c>
      <c r="AO71" s="639">
        <f t="shared" si="95"/>
        <v>0</v>
      </c>
      <c r="AP71" s="662">
        <v>0</v>
      </c>
      <c r="AQ71" s="662">
        <v>0</v>
      </c>
      <c r="AR71" s="662">
        <v>0</v>
      </c>
      <c r="AS71" s="662">
        <v>0</v>
      </c>
      <c r="AT71" s="662">
        <v>0</v>
      </c>
      <c r="AU71" s="662">
        <v>0</v>
      </c>
      <c r="AV71" s="662">
        <v>0</v>
      </c>
      <c r="AW71" s="662">
        <v>0</v>
      </c>
      <c r="AX71" s="662">
        <v>0</v>
      </c>
      <c r="AY71" s="662">
        <v>0</v>
      </c>
      <c r="AZ71" s="662">
        <v>0</v>
      </c>
      <c r="BA71" s="662">
        <v>0</v>
      </c>
      <c r="BB71" s="662">
        <v>0</v>
      </c>
      <c r="BC71" s="662">
        <v>0</v>
      </c>
      <c r="BD71" s="662">
        <v>0</v>
      </c>
      <c r="BE71" s="662">
        <v>0</v>
      </c>
      <c r="BF71" s="662">
        <f t="shared" si="77"/>
        <v>16</v>
      </c>
      <c r="BG71" s="1000">
        <f t="shared" si="96"/>
        <v>0</v>
      </c>
      <c r="BH71" s="1000">
        <f t="shared" si="97"/>
        <v>0</v>
      </c>
      <c r="BI71" s="1000">
        <f t="shared" si="98"/>
        <v>0</v>
      </c>
      <c r="BJ71" s="1000">
        <f t="shared" si="99"/>
        <v>0</v>
      </c>
      <c r="BK71" s="1000">
        <f t="shared" si="100"/>
        <v>0</v>
      </c>
      <c r="BL71" s="1000">
        <f t="shared" si="101"/>
        <v>0</v>
      </c>
      <c r="BM71" s="1000">
        <f t="shared" si="102"/>
        <v>0</v>
      </c>
      <c r="BN71" s="1000">
        <f t="shared" si="103"/>
        <v>0</v>
      </c>
      <c r="BO71" s="1000">
        <f t="shared" si="104"/>
        <v>0</v>
      </c>
      <c r="BP71" s="1000">
        <f t="shared" si="105"/>
        <v>0</v>
      </c>
      <c r="BQ71" s="1000">
        <f t="shared" si="106"/>
        <v>0</v>
      </c>
      <c r="BR71" s="1000">
        <f t="shared" si="107"/>
        <v>0</v>
      </c>
      <c r="BS71" s="1000">
        <f t="shared" si="108"/>
        <v>0</v>
      </c>
      <c r="BT71" s="1000">
        <f t="shared" si="109"/>
        <v>0</v>
      </c>
      <c r="BU71" s="1000">
        <f t="shared" si="110"/>
        <v>0</v>
      </c>
      <c r="BV71" s="1000">
        <f t="shared" si="111"/>
        <v>0</v>
      </c>
      <c r="BW71" s="1000"/>
      <c r="BX71" s="642">
        <f t="shared" si="112"/>
        <v>0</v>
      </c>
      <c r="BY71" s="642">
        <f t="shared" si="113"/>
        <v>0</v>
      </c>
      <c r="BZ71" s="642">
        <f t="shared" si="114"/>
        <v>0</v>
      </c>
      <c r="CA71" s="642">
        <f t="shared" si="115"/>
        <v>0</v>
      </c>
      <c r="CB71" s="642">
        <f t="shared" si="116"/>
        <v>0</v>
      </c>
      <c r="CC71" s="642">
        <f t="shared" si="117"/>
        <v>0</v>
      </c>
      <c r="CD71" s="642">
        <f t="shared" si="118"/>
        <v>0</v>
      </c>
      <c r="CE71" s="642">
        <f t="shared" si="119"/>
        <v>0</v>
      </c>
      <c r="CF71" s="642">
        <f t="shared" si="120"/>
        <v>0</v>
      </c>
      <c r="CG71" s="642">
        <f t="shared" si="121"/>
        <v>0</v>
      </c>
      <c r="CH71" s="642">
        <f t="shared" si="122"/>
        <v>0</v>
      </c>
      <c r="CI71" s="642">
        <f t="shared" si="123"/>
        <v>0</v>
      </c>
      <c r="CJ71" s="642">
        <f t="shared" si="124"/>
        <v>0</v>
      </c>
      <c r="CK71" s="642">
        <f t="shared" si="125"/>
        <v>0</v>
      </c>
      <c r="CL71" s="642">
        <f t="shared" si="126"/>
        <v>0</v>
      </c>
      <c r="CM71" s="642">
        <f t="shared" si="127"/>
        <v>0</v>
      </c>
      <c r="CN71" s="381">
        <f t="shared" si="128"/>
        <v>0</v>
      </c>
      <c r="CO71" s="381">
        <f t="shared" si="129"/>
        <v>0</v>
      </c>
      <c r="CP71" s="381">
        <f t="shared" si="130"/>
        <v>0</v>
      </c>
      <c r="CQ71" s="381">
        <f t="shared" si="131"/>
        <v>0</v>
      </c>
      <c r="CR71" s="381">
        <f t="shared" si="132"/>
        <v>0</v>
      </c>
      <c r="CS71" s="381">
        <f t="shared" si="133"/>
        <v>0</v>
      </c>
      <c r="CT71" s="381">
        <f t="shared" si="134"/>
        <v>0</v>
      </c>
      <c r="CU71" s="381">
        <f t="shared" si="135"/>
        <v>0</v>
      </c>
      <c r="CV71" s="381">
        <f t="shared" si="136"/>
        <v>0</v>
      </c>
      <c r="CW71" s="381">
        <f t="shared" si="137"/>
        <v>0</v>
      </c>
      <c r="CX71" s="381">
        <f t="shared" si="138"/>
        <v>0</v>
      </c>
      <c r="CY71" s="381">
        <f t="shared" si="139"/>
        <v>0</v>
      </c>
      <c r="CZ71" s="381">
        <f t="shared" si="140"/>
        <v>0</v>
      </c>
      <c r="DA71" s="381">
        <f t="shared" si="141"/>
        <v>0</v>
      </c>
      <c r="DB71" s="381">
        <f t="shared" si="142"/>
        <v>0</v>
      </c>
      <c r="DC71" s="381">
        <f t="shared" si="143"/>
        <v>0</v>
      </c>
      <c r="DD71" s="381">
        <f t="shared" si="144"/>
        <v>0</v>
      </c>
      <c r="DE71" s="381">
        <f t="shared" si="145"/>
        <v>0</v>
      </c>
      <c r="DF71" s="900">
        <f t="shared" si="146"/>
        <v>0</v>
      </c>
      <c r="DG71" s="486"/>
      <c r="DH71" s="486"/>
      <c r="DI71" s="486"/>
      <c r="DJ71" s="486"/>
      <c r="DK71" s="486"/>
      <c r="DL71" s="486"/>
      <c r="DM71" s="486"/>
      <c r="DN71" s="486"/>
      <c r="DO71" s="486"/>
      <c r="DP71" s="486"/>
      <c r="DQ71" s="486"/>
      <c r="DR71" s="486"/>
      <c r="DS71" s="486"/>
      <c r="DT71" s="486"/>
      <c r="DU71" s="486"/>
      <c r="DV71" s="486"/>
    </row>
    <row r="72" spans="1:126" ht="18.75" customHeight="1">
      <c r="A72" s="217" t="str">
        <f>'2_Maturité'!A72</f>
        <v>12.3</v>
      </c>
      <c r="B72" s="217" t="str">
        <f>'2_Maturité'!B72</f>
        <v>Séparation des environnements</v>
      </c>
      <c r="C72" s="217" t="str">
        <f>'2_Maturité'!G72</f>
        <v>SEXP</v>
      </c>
      <c r="D72" s="207">
        <f>'2_Maturité'!H72</f>
        <v>0</v>
      </c>
      <c r="E72" s="207" t="str">
        <f>'2_Maturité'!I72</f>
        <v>1: Initial</v>
      </c>
      <c r="F72" s="218">
        <f>INDEX(References!$C$51:$D$56, LEFT($E72,1)+1,2)</f>
        <v>5</v>
      </c>
      <c r="G72" s="664">
        <v>0</v>
      </c>
      <c r="H72" s="204">
        <f>Compute4!G72</f>
        <v>1</v>
      </c>
      <c r="I72" s="204">
        <f>Compute4!H72</f>
        <v>1</v>
      </c>
      <c r="J72" s="204">
        <f>Compute4!I72</f>
        <v>1</v>
      </c>
      <c r="K72" s="204">
        <f>Compute4!J72</f>
        <v>0</v>
      </c>
      <c r="L72" s="204">
        <f>Compute4!K72</f>
        <v>1</v>
      </c>
      <c r="M72" s="204">
        <f>Compute4!L72</f>
        <v>0</v>
      </c>
      <c r="N72" s="204">
        <f>Compute4!M72</f>
        <v>0</v>
      </c>
      <c r="O72" s="204">
        <f>Compute4!N72</f>
        <v>0</v>
      </c>
      <c r="P72" s="204">
        <f>Compute4!O72</f>
        <v>0</v>
      </c>
      <c r="Q72" s="204">
        <f>Compute4!P72</f>
        <v>0</v>
      </c>
      <c r="R72" s="204">
        <f>Compute4!Q72</f>
        <v>0</v>
      </c>
      <c r="S72" s="204">
        <f>Compute4!R72</f>
        <v>0</v>
      </c>
      <c r="T72" s="204">
        <f>Compute4!S72</f>
        <v>0</v>
      </c>
      <c r="U72" s="204">
        <f>Compute4!T72</f>
        <v>0</v>
      </c>
      <c r="V72" s="204">
        <f>Compute4!U72</f>
        <v>0</v>
      </c>
      <c r="W72" s="204">
        <f>Compute4!V72</f>
        <v>0</v>
      </c>
      <c r="X72" s="327">
        <f t="shared" si="78"/>
        <v>4</v>
      </c>
      <c r="Y72" s="548">
        <f t="shared" si="79"/>
        <v>0</v>
      </c>
      <c r="Z72" s="548">
        <f t="shared" si="80"/>
        <v>0</v>
      </c>
      <c r="AA72" s="548">
        <f t="shared" si="81"/>
        <v>0</v>
      </c>
      <c r="AB72" s="548">
        <f t="shared" si="82"/>
        <v>0</v>
      </c>
      <c r="AC72" s="548">
        <f t="shared" si="83"/>
        <v>0</v>
      </c>
      <c r="AD72" s="548">
        <f t="shared" si="84"/>
        <v>0</v>
      </c>
      <c r="AE72" s="548">
        <f t="shared" si="85"/>
        <v>0</v>
      </c>
      <c r="AF72" s="548">
        <f t="shared" si="86"/>
        <v>0</v>
      </c>
      <c r="AG72" s="548">
        <f t="shared" si="87"/>
        <v>0</v>
      </c>
      <c r="AH72" s="548">
        <f t="shared" si="88"/>
        <v>0</v>
      </c>
      <c r="AI72" s="548">
        <f t="shared" si="89"/>
        <v>0</v>
      </c>
      <c r="AJ72" s="548">
        <f t="shared" si="90"/>
        <v>0</v>
      </c>
      <c r="AK72" s="548">
        <f t="shared" si="91"/>
        <v>0</v>
      </c>
      <c r="AL72" s="548">
        <f t="shared" si="92"/>
        <v>0</v>
      </c>
      <c r="AM72" s="548">
        <f t="shared" si="93"/>
        <v>0</v>
      </c>
      <c r="AN72" s="548">
        <f t="shared" si="94"/>
        <v>0</v>
      </c>
      <c r="AO72" s="639">
        <f t="shared" si="95"/>
        <v>0</v>
      </c>
      <c r="AP72" s="662">
        <v>2</v>
      </c>
      <c r="AQ72" s="662">
        <v>2</v>
      </c>
      <c r="AR72" s="662">
        <v>2</v>
      </c>
      <c r="AS72" s="662">
        <v>0</v>
      </c>
      <c r="AT72" s="662">
        <v>4</v>
      </c>
      <c r="AU72" s="662">
        <v>0</v>
      </c>
      <c r="AV72" s="662">
        <v>0</v>
      </c>
      <c r="AW72" s="662">
        <v>0</v>
      </c>
      <c r="AX72" s="662">
        <v>0</v>
      </c>
      <c r="AY72" s="662">
        <v>0</v>
      </c>
      <c r="AZ72" s="662">
        <v>0</v>
      </c>
      <c r="BA72" s="662">
        <v>0</v>
      </c>
      <c r="BB72" s="662">
        <v>0</v>
      </c>
      <c r="BC72" s="662">
        <v>0</v>
      </c>
      <c r="BD72" s="662">
        <v>0</v>
      </c>
      <c r="BE72" s="662">
        <v>0</v>
      </c>
      <c r="BF72" s="662">
        <f t="shared" si="77"/>
        <v>12</v>
      </c>
      <c r="BG72" s="1000">
        <f t="shared" si="96"/>
        <v>0</v>
      </c>
      <c r="BH72" s="1000">
        <f t="shared" si="97"/>
        <v>0</v>
      </c>
      <c r="BI72" s="1000">
        <f t="shared" si="98"/>
        <v>0</v>
      </c>
      <c r="BJ72" s="1000">
        <f t="shared" si="99"/>
        <v>0</v>
      </c>
      <c r="BK72" s="1000">
        <f t="shared" si="100"/>
        <v>0</v>
      </c>
      <c r="BL72" s="1000">
        <f t="shared" si="101"/>
        <v>0</v>
      </c>
      <c r="BM72" s="1000">
        <f t="shared" si="102"/>
        <v>0</v>
      </c>
      <c r="BN72" s="1000">
        <f t="shared" si="103"/>
        <v>0</v>
      </c>
      <c r="BO72" s="1000">
        <f t="shared" si="104"/>
        <v>0</v>
      </c>
      <c r="BP72" s="1000">
        <f t="shared" si="105"/>
        <v>0</v>
      </c>
      <c r="BQ72" s="1000">
        <f t="shared" si="106"/>
        <v>0</v>
      </c>
      <c r="BR72" s="1000">
        <f t="shared" si="107"/>
        <v>0</v>
      </c>
      <c r="BS72" s="1000">
        <f t="shared" si="108"/>
        <v>0</v>
      </c>
      <c r="BT72" s="1000">
        <f t="shared" si="109"/>
        <v>0</v>
      </c>
      <c r="BU72" s="1000">
        <f t="shared" si="110"/>
        <v>0</v>
      </c>
      <c r="BV72" s="1000">
        <f t="shared" si="111"/>
        <v>0</v>
      </c>
      <c r="BW72" s="1000"/>
      <c r="BX72" s="642">
        <f t="shared" si="112"/>
        <v>0</v>
      </c>
      <c r="BY72" s="642">
        <f t="shared" si="113"/>
        <v>0</v>
      </c>
      <c r="BZ72" s="642">
        <f t="shared" si="114"/>
        <v>0</v>
      </c>
      <c r="CA72" s="642">
        <f t="shared" si="115"/>
        <v>0</v>
      </c>
      <c r="CB72" s="642">
        <f t="shared" si="116"/>
        <v>0</v>
      </c>
      <c r="CC72" s="642">
        <f t="shared" si="117"/>
        <v>0</v>
      </c>
      <c r="CD72" s="642">
        <f t="shared" si="118"/>
        <v>0</v>
      </c>
      <c r="CE72" s="642">
        <f t="shared" si="119"/>
        <v>0</v>
      </c>
      <c r="CF72" s="642">
        <f t="shared" si="120"/>
        <v>0</v>
      </c>
      <c r="CG72" s="642">
        <f t="shared" si="121"/>
        <v>0</v>
      </c>
      <c r="CH72" s="642">
        <f t="shared" si="122"/>
        <v>0</v>
      </c>
      <c r="CI72" s="642">
        <f t="shared" si="123"/>
        <v>0</v>
      </c>
      <c r="CJ72" s="642">
        <f t="shared" si="124"/>
        <v>0</v>
      </c>
      <c r="CK72" s="642">
        <f t="shared" si="125"/>
        <v>0</v>
      </c>
      <c r="CL72" s="642">
        <f t="shared" si="126"/>
        <v>0</v>
      </c>
      <c r="CM72" s="642">
        <f t="shared" si="127"/>
        <v>0</v>
      </c>
      <c r="CN72" s="381">
        <f t="shared" si="128"/>
        <v>0</v>
      </c>
      <c r="CO72" s="381">
        <f t="shared" si="129"/>
        <v>0</v>
      </c>
      <c r="CP72" s="381">
        <f t="shared" si="130"/>
        <v>0</v>
      </c>
      <c r="CQ72" s="381">
        <f t="shared" si="131"/>
        <v>0</v>
      </c>
      <c r="CR72" s="381">
        <f t="shared" si="132"/>
        <v>0</v>
      </c>
      <c r="CS72" s="381">
        <f t="shared" si="133"/>
        <v>0</v>
      </c>
      <c r="CT72" s="381">
        <f t="shared" si="134"/>
        <v>0</v>
      </c>
      <c r="CU72" s="381">
        <f t="shared" si="135"/>
        <v>0</v>
      </c>
      <c r="CV72" s="381">
        <f t="shared" si="136"/>
        <v>0</v>
      </c>
      <c r="CW72" s="381">
        <f t="shared" si="137"/>
        <v>0</v>
      </c>
      <c r="CX72" s="381">
        <f t="shared" si="138"/>
        <v>0</v>
      </c>
      <c r="CY72" s="381">
        <f t="shared" si="139"/>
        <v>0</v>
      </c>
      <c r="CZ72" s="381">
        <f t="shared" si="140"/>
        <v>0</v>
      </c>
      <c r="DA72" s="381">
        <f t="shared" si="141"/>
        <v>0</v>
      </c>
      <c r="DB72" s="381">
        <f t="shared" si="142"/>
        <v>0</v>
      </c>
      <c r="DC72" s="381">
        <f t="shared" si="143"/>
        <v>0</v>
      </c>
      <c r="DD72" s="381">
        <f t="shared" si="144"/>
        <v>0</v>
      </c>
      <c r="DE72" s="381">
        <f t="shared" si="145"/>
        <v>0</v>
      </c>
      <c r="DF72" s="900">
        <f t="shared" si="146"/>
        <v>10</v>
      </c>
      <c r="DG72" s="486"/>
      <c r="DH72" s="486"/>
      <c r="DI72" s="486"/>
      <c r="DJ72" s="486"/>
      <c r="DK72" s="486"/>
      <c r="DL72" s="486"/>
      <c r="DM72" s="486"/>
      <c r="DN72" s="486"/>
      <c r="DO72" s="486"/>
      <c r="DP72" s="486"/>
      <c r="DQ72" s="486"/>
      <c r="DR72" s="486"/>
      <c r="DS72" s="486"/>
      <c r="DT72" s="486"/>
      <c r="DU72" s="486"/>
      <c r="DV72" s="486"/>
    </row>
    <row r="73" spans="1:126" ht="18.75" customHeight="1">
      <c r="A73" s="217" t="str">
        <f>'2_Maturité'!A73</f>
        <v>12.4</v>
      </c>
      <c r="B73" s="217" t="str">
        <f>'2_Maturité'!B73</f>
        <v>Protection contre des logiciels malveillants</v>
      </c>
      <c r="C73" s="217" t="str">
        <f>'2_Maturité'!G73</f>
        <v>SEXP</v>
      </c>
      <c r="D73" s="207">
        <f>'2_Maturité'!H73</f>
        <v>1</v>
      </c>
      <c r="E73" s="207" t="str">
        <f>'2_Maturité'!I73</f>
        <v>3: Défini</v>
      </c>
      <c r="F73" s="218">
        <f>INDEX(References!$C$51:$D$56, LEFT($E73,1)+1,2)</f>
        <v>3</v>
      </c>
      <c r="G73" s="664">
        <v>0</v>
      </c>
      <c r="H73" s="204">
        <f>Compute4!G73</f>
        <v>0</v>
      </c>
      <c r="I73" s="204">
        <f>Compute4!H73</f>
        <v>0</v>
      </c>
      <c r="J73" s="204">
        <f>Compute4!I73</f>
        <v>0</v>
      </c>
      <c r="K73" s="204">
        <f>Compute4!J73</f>
        <v>0</v>
      </c>
      <c r="L73" s="204">
        <f>Compute4!K73</f>
        <v>0</v>
      </c>
      <c r="M73" s="204">
        <f>Compute4!L73</f>
        <v>1</v>
      </c>
      <c r="N73" s="204">
        <f>Compute4!M73</f>
        <v>0</v>
      </c>
      <c r="O73" s="204">
        <f>Compute4!N73</f>
        <v>0</v>
      </c>
      <c r="P73" s="204">
        <f>Compute4!O73</f>
        <v>0</v>
      </c>
      <c r="Q73" s="204">
        <f>Compute4!P73</f>
        <v>0</v>
      </c>
      <c r="R73" s="204">
        <f>Compute4!Q73</f>
        <v>1</v>
      </c>
      <c r="S73" s="204">
        <f>Compute4!R73</f>
        <v>1</v>
      </c>
      <c r="T73" s="204">
        <f>Compute4!S73</f>
        <v>0</v>
      </c>
      <c r="U73" s="204">
        <f>Compute4!T73</f>
        <v>0</v>
      </c>
      <c r="V73" s="204">
        <f>Compute4!U73</f>
        <v>1</v>
      </c>
      <c r="W73" s="204">
        <f>Compute4!V73</f>
        <v>0</v>
      </c>
      <c r="X73" s="327">
        <f t="shared" si="78"/>
        <v>4</v>
      </c>
      <c r="Y73" s="548">
        <f t="shared" si="79"/>
        <v>0</v>
      </c>
      <c r="Z73" s="548">
        <f t="shared" si="80"/>
        <v>0</v>
      </c>
      <c r="AA73" s="548">
        <f t="shared" si="81"/>
        <v>0</v>
      </c>
      <c r="AB73" s="548">
        <f t="shared" si="82"/>
        <v>0</v>
      </c>
      <c r="AC73" s="548">
        <f t="shared" si="83"/>
        <v>0</v>
      </c>
      <c r="AD73" s="548">
        <f t="shared" si="84"/>
        <v>1</v>
      </c>
      <c r="AE73" s="548">
        <f t="shared" si="85"/>
        <v>0</v>
      </c>
      <c r="AF73" s="548">
        <f t="shared" si="86"/>
        <v>0</v>
      </c>
      <c r="AG73" s="548">
        <f t="shared" si="87"/>
        <v>0</v>
      </c>
      <c r="AH73" s="548">
        <f t="shared" si="88"/>
        <v>0</v>
      </c>
      <c r="AI73" s="548">
        <f t="shared" si="89"/>
        <v>1</v>
      </c>
      <c r="AJ73" s="548">
        <f t="shared" si="90"/>
        <v>1</v>
      </c>
      <c r="AK73" s="548">
        <f t="shared" si="91"/>
        <v>0</v>
      </c>
      <c r="AL73" s="548">
        <f t="shared" si="92"/>
        <v>0</v>
      </c>
      <c r="AM73" s="548">
        <f t="shared" si="93"/>
        <v>1</v>
      </c>
      <c r="AN73" s="548">
        <f t="shared" si="94"/>
        <v>0</v>
      </c>
      <c r="AO73" s="639">
        <f t="shared" si="95"/>
        <v>4</v>
      </c>
      <c r="AP73" s="662">
        <v>0</v>
      </c>
      <c r="AQ73" s="662">
        <v>0</v>
      </c>
      <c r="AR73" s="662">
        <v>0</v>
      </c>
      <c r="AS73" s="662">
        <v>0</v>
      </c>
      <c r="AT73" s="662">
        <v>0</v>
      </c>
      <c r="AU73" s="662">
        <v>2</v>
      </c>
      <c r="AV73" s="662">
        <v>0</v>
      </c>
      <c r="AW73" s="662">
        <v>0</v>
      </c>
      <c r="AX73" s="662">
        <v>0</v>
      </c>
      <c r="AY73" s="662">
        <v>0</v>
      </c>
      <c r="AZ73" s="662">
        <v>8</v>
      </c>
      <c r="BA73" s="662">
        <v>8</v>
      </c>
      <c r="BB73" s="662">
        <v>0</v>
      </c>
      <c r="BC73" s="662">
        <v>0</v>
      </c>
      <c r="BD73" s="662">
        <v>2</v>
      </c>
      <c r="BE73" s="662">
        <v>0</v>
      </c>
      <c r="BF73" s="662">
        <f t="shared" si="77"/>
        <v>12</v>
      </c>
      <c r="BG73" s="1000">
        <f t="shared" si="96"/>
        <v>0</v>
      </c>
      <c r="BH73" s="1000">
        <f t="shared" si="97"/>
        <v>0</v>
      </c>
      <c r="BI73" s="1000">
        <f t="shared" si="98"/>
        <v>0</v>
      </c>
      <c r="BJ73" s="1000">
        <f t="shared" si="99"/>
        <v>0</v>
      </c>
      <c r="BK73" s="1000">
        <f t="shared" si="100"/>
        <v>0</v>
      </c>
      <c r="BL73" s="1000">
        <f t="shared" si="101"/>
        <v>2</v>
      </c>
      <c r="BM73" s="1000">
        <f t="shared" si="102"/>
        <v>0</v>
      </c>
      <c r="BN73" s="1000">
        <f t="shared" si="103"/>
        <v>0</v>
      </c>
      <c r="BO73" s="1000">
        <f t="shared" si="104"/>
        <v>0</v>
      </c>
      <c r="BP73" s="1000">
        <f t="shared" si="105"/>
        <v>0</v>
      </c>
      <c r="BQ73" s="1000">
        <f t="shared" si="106"/>
        <v>8</v>
      </c>
      <c r="BR73" s="1000">
        <f t="shared" si="107"/>
        <v>8</v>
      </c>
      <c r="BS73" s="1000">
        <f t="shared" si="108"/>
        <v>0</v>
      </c>
      <c r="BT73" s="1000">
        <f t="shared" si="109"/>
        <v>0</v>
      </c>
      <c r="BU73" s="1000">
        <f t="shared" si="110"/>
        <v>2</v>
      </c>
      <c r="BV73" s="1000">
        <f t="shared" si="111"/>
        <v>0</v>
      </c>
      <c r="BW73" s="1000"/>
      <c r="BX73" s="642">
        <f t="shared" si="112"/>
        <v>0</v>
      </c>
      <c r="BY73" s="642">
        <f t="shared" si="113"/>
        <v>0</v>
      </c>
      <c r="BZ73" s="642">
        <f t="shared" si="114"/>
        <v>0</v>
      </c>
      <c r="CA73" s="642">
        <f t="shared" si="115"/>
        <v>0</v>
      </c>
      <c r="CB73" s="642">
        <f t="shared" si="116"/>
        <v>0</v>
      </c>
      <c r="CC73" s="642">
        <f t="shared" si="117"/>
        <v>6</v>
      </c>
      <c r="CD73" s="642">
        <f t="shared" si="118"/>
        <v>0</v>
      </c>
      <c r="CE73" s="642">
        <f t="shared" si="119"/>
        <v>0</v>
      </c>
      <c r="CF73" s="642">
        <f t="shared" si="120"/>
        <v>0</v>
      </c>
      <c r="CG73" s="642">
        <f t="shared" si="121"/>
        <v>0</v>
      </c>
      <c r="CH73" s="642">
        <f t="shared" si="122"/>
        <v>24</v>
      </c>
      <c r="CI73" s="642">
        <f t="shared" si="123"/>
        <v>24</v>
      </c>
      <c r="CJ73" s="642">
        <f t="shared" si="124"/>
        <v>0</v>
      </c>
      <c r="CK73" s="642">
        <f t="shared" si="125"/>
        <v>0</v>
      </c>
      <c r="CL73" s="642">
        <f t="shared" si="126"/>
        <v>6</v>
      </c>
      <c r="CM73" s="642">
        <f t="shared" si="127"/>
        <v>0</v>
      </c>
      <c r="CN73" s="381">
        <f t="shared" si="128"/>
        <v>60</v>
      </c>
      <c r="CO73" s="381">
        <f t="shared" si="129"/>
        <v>0</v>
      </c>
      <c r="CP73" s="381">
        <f t="shared" si="130"/>
        <v>0</v>
      </c>
      <c r="CQ73" s="381">
        <f t="shared" si="131"/>
        <v>0</v>
      </c>
      <c r="CR73" s="381">
        <f t="shared" si="132"/>
        <v>0</v>
      </c>
      <c r="CS73" s="381">
        <f t="shared" si="133"/>
        <v>0</v>
      </c>
      <c r="CT73" s="381">
        <f t="shared" si="134"/>
        <v>2.7906976744186046E-2</v>
      </c>
      <c r="CU73" s="381">
        <f t="shared" si="135"/>
        <v>0</v>
      </c>
      <c r="CV73" s="381">
        <f t="shared" si="136"/>
        <v>0</v>
      </c>
      <c r="CW73" s="381">
        <f t="shared" si="137"/>
        <v>0</v>
      </c>
      <c r="CX73" s="381">
        <f t="shared" si="138"/>
        <v>0</v>
      </c>
      <c r="CY73" s="381">
        <f t="shared" si="139"/>
        <v>6.9565217391304349E-2</v>
      </c>
      <c r="CZ73" s="381">
        <f t="shared" si="140"/>
        <v>9.2307692307692313E-2</v>
      </c>
      <c r="DA73" s="381">
        <f t="shared" si="141"/>
        <v>0</v>
      </c>
      <c r="DB73" s="381">
        <f t="shared" si="142"/>
        <v>0</v>
      </c>
      <c r="DC73" s="381">
        <f t="shared" si="143"/>
        <v>4.4444444444444446E-2</v>
      </c>
      <c r="DD73" s="381">
        <f t="shared" si="144"/>
        <v>0</v>
      </c>
      <c r="DE73" s="381">
        <f t="shared" si="145"/>
        <v>0.23422433088762717</v>
      </c>
      <c r="DF73" s="900">
        <f t="shared" si="146"/>
        <v>20</v>
      </c>
      <c r="DG73" s="486"/>
      <c r="DH73" s="486"/>
      <c r="DI73" s="486"/>
      <c r="DJ73" s="486"/>
      <c r="DK73" s="486"/>
      <c r="DL73" s="486"/>
      <c r="DM73" s="486"/>
      <c r="DN73" s="486"/>
      <c r="DO73" s="486"/>
      <c r="DP73" s="486"/>
      <c r="DQ73" s="486"/>
      <c r="DR73" s="486"/>
      <c r="DS73" s="486"/>
      <c r="DT73" s="486"/>
      <c r="DU73" s="486"/>
      <c r="DV73" s="486"/>
    </row>
    <row r="74" spans="1:126" ht="18.75" customHeight="1">
      <c r="A74" s="217" t="str">
        <f>'2_Maturité'!A74</f>
        <v>12.5</v>
      </c>
      <c r="B74" s="217" t="str">
        <f>'2_Maturité'!B74</f>
        <v>Politique de sauvegarde</v>
      </c>
      <c r="C74" s="217" t="str">
        <f>'2_Maturité'!G74</f>
        <v>SEXP</v>
      </c>
      <c r="D74" s="207">
        <f>'2_Maturité'!H74</f>
        <v>1</v>
      </c>
      <c r="E74" s="207" t="str">
        <f>'2_Maturité'!I74</f>
        <v>0: Inexistant</v>
      </c>
      <c r="F74" s="218">
        <f>INDEX(References!$C$51:$D$56, LEFT($E74,1)+1,2)</f>
        <v>5</v>
      </c>
      <c r="G74" s="664">
        <v>0</v>
      </c>
      <c r="H74" s="204">
        <f>Compute4!G74</f>
        <v>0</v>
      </c>
      <c r="I74" s="204">
        <f>Compute4!H74</f>
        <v>0</v>
      </c>
      <c r="J74" s="204">
        <f>Compute4!I74</f>
        <v>1</v>
      </c>
      <c r="K74" s="204">
        <f>Compute4!J74</f>
        <v>1</v>
      </c>
      <c r="L74" s="204">
        <f>Compute4!K74</f>
        <v>1</v>
      </c>
      <c r="M74" s="204">
        <f>Compute4!L74</f>
        <v>0</v>
      </c>
      <c r="N74" s="204">
        <f>Compute4!M74</f>
        <v>1</v>
      </c>
      <c r="O74" s="204">
        <f>Compute4!N74</f>
        <v>0</v>
      </c>
      <c r="P74" s="204">
        <f>Compute4!O74</f>
        <v>0</v>
      </c>
      <c r="Q74" s="204">
        <f>Compute4!P74</f>
        <v>1</v>
      </c>
      <c r="R74" s="204">
        <f>Compute4!Q74</f>
        <v>1</v>
      </c>
      <c r="S74" s="204">
        <f>Compute4!R74</f>
        <v>1</v>
      </c>
      <c r="T74" s="204">
        <f>Compute4!S74</f>
        <v>0</v>
      </c>
      <c r="U74" s="204">
        <f>Compute4!T74</f>
        <v>1</v>
      </c>
      <c r="V74" s="204">
        <f>Compute4!U74</f>
        <v>1</v>
      </c>
      <c r="W74" s="204">
        <f>Compute4!V74</f>
        <v>0</v>
      </c>
      <c r="X74" s="327">
        <f t="shared" si="78"/>
        <v>9</v>
      </c>
      <c r="Y74" s="548">
        <f t="shared" si="79"/>
        <v>0</v>
      </c>
      <c r="Z74" s="548">
        <f t="shared" si="80"/>
        <v>0</v>
      </c>
      <c r="AA74" s="548">
        <f t="shared" si="81"/>
        <v>1</v>
      </c>
      <c r="AB74" s="548">
        <f t="shared" si="82"/>
        <v>1</v>
      </c>
      <c r="AC74" s="548">
        <f t="shared" si="83"/>
        <v>1</v>
      </c>
      <c r="AD74" s="548">
        <f t="shared" si="84"/>
        <v>0</v>
      </c>
      <c r="AE74" s="548">
        <f t="shared" si="85"/>
        <v>1</v>
      </c>
      <c r="AF74" s="548">
        <f t="shared" si="86"/>
        <v>0</v>
      </c>
      <c r="AG74" s="548">
        <f t="shared" si="87"/>
        <v>0</v>
      </c>
      <c r="AH74" s="548">
        <f t="shared" si="88"/>
        <v>1</v>
      </c>
      <c r="AI74" s="548">
        <f t="shared" si="89"/>
        <v>1</v>
      </c>
      <c r="AJ74" s="548">
        <f t="shared" si="90"/>
        <v>1</v>
      </c>
      <c r="AK74" s="548">
        <f t="shared" si="91"/>
        <v>0</v>
      </c>
      <c r="AL74" s="548">
        <f t="shared" si="92"/>
        <v>1</v>
      </c>
      <c r="AM74" s="548">
        <f t="shared" si="93"/>
        <v>1</v>
      </c>
      <c r="AN74" s="548">
        <f t="shared" si="94"/>
        <v>0</v>
      </c>
      <c r="AO74" s="639">
        <f t="shared" si="95"/>
        <v>9</v>
      </c>
      <c r="AP74" s="662">
        <v>0</v>
      </c>
      <c r="AQ74" s="662">
        <v>0</v>
      </c>
      <c r="AR74" s="662">
        <v>8</v>
      </c>
      <c r="AS74" s="662">
        <v>4</v>
      </c>
      <c r="AT74" s="662">
        <v>4</v>
      </c>
      <c r="AU74" s="662">
        <v>0</v>
      </c>
      <c r="AV74" s="662">
        <v>4</v>
      </c>
      <c r="AW74" s="662">
        <v>0</v>
      </c>
      <c r="AX74" s="662">
        <v>0</v>
      </c>
      <c r="AY74" s="662">
        <v>8</v>
      </c>
      <c r="AZ74" s="662">
        <v>4</v>
      </c>
      <c r="BA74" s="662">
        <v>4</v>
      </c>
      <c r="BB74" s="662">
        <v>0</v>
      </c>
      <c r="BC74" s="662">
        <v>2</v>
      </c>
      <c r="BD74" s="662">
        <v>2</v>
      </c>
      <c r="BE74" s="662">
        <v>0</v>
      </c>
      <c r="BF74" s="662">
        <f t="shared" ref="BF74:BF124" si="147">COUNTIF(AP74:BE74,0)</f>
        <v>7</v>
      </c>
      <c r="BG74" s="1000">
        <f t="shared" si="96"/>
        <v>0</v>
      </c>
      <c r="BH74" s="1000">
        <f t="shared" si="97"/>
        <v>0</v>
      </c>
      <c r="BI74" s="1000">
        <f t="shared" si="98"/>
        <v>8</v>
      </c>
      <c r="BJ74" s="1000">
        <f t="shared" si="99"/>
        <v>4</v>
      </c>
      <c r="BK74" s="1000">
        <f t="shared" si="100"/>
        <v>4</v>
      </c>
      <c r="BL74" s="1000">
        <f t="shared" si="101"/>
        <v>0</v>
      </c>
      <c r="BM74" s="1000">
        <f t="shared" si="102"/>
        <v>4</v>
      </c>
      <c r="BN74" s="1000">
        <f t="shared" si="103"/>
        <v>0</v>
      </c>
      <c r="BO74" s="1000">
        <f t="shared" si="104"/>
        <v>0</v>
      </c>
      <c r="BP74" s="1000">
        <f t="shared" si="105"/>
        <v>8</v>
      </c>
      <c r="BQ74" s="1000">
        <f t="shared" si="106"/>
        <v>4</v>
      </c>
      <c r="BR74" s="1000">
        <f t="shared" si="107"/>
        <v>4</v>
      </c>
      <c r="BS74" s="1000">
        <f t="shared" si="108"/>
        <v>0</v>
      </c>
      <c r="BT74" s="1000">
        <f t="shared" si="109"/>
        <v>2</v>
      </c>
      <c r="BU74" s="1000">
        <f t="shared" si="110"/>
        <v>2</v>
      </c>
      <c r="BV74" s="1000">
        <f t="shared" si="111"/>
        <v>0</v>
      </c>
      <c r="BW74" s="1000"/>
      <c r="BX74" s="642">
        <f t="shared" si="112"/>
        <v>0</v>
      </c>
      <c r="BY74" s="642">
        <f t="shared" si="113"/>
        <v>0</v>
      </c>
      <c r="BZ74" s="642">
        <f t="shared" si="114"/>
        <v>40</v>
      </c>
      <c r="CA74" s="642">
        <f t="shared" si="115"/>
        <v>20</v>
      </c>
      <c r="CB74" s="642">
        <f t="shared" si="116"/>
        <v>20</v>
      </c>
      <c r="CC74" s="642">
        <f t="shared" si="117"/>
        <v>0</v>
      </c>
      <c r="CD74" s="642">
        <f t="shared" si="118"/>
        <v>20</v>
      </c>
      <c r="CE74" s="642">
        <f t="shared" si="119"/>
        <v>0</v>
      </c>
      <c r="CF74" s="642">
        <f t="shared" si="120"/>
        <v>0</v>
      </c>
      <c r="CG74" s="642">
        <f t="shared" si="121"/>
        <v>40</v>
      </c>
      <c r="CH74" s="642">
        <f t="shared" si="122"/>
        <v>20</v>
      </c>
      <c r="CI74" s="642">
        <f t="shared" si="123"/>
        <v>20</v>
      </c>
      <c r="CJ74" s="642">
        <f t="shared" si="124"/>
        <v>0</v>
      </c>
      <c r="CK74" s="642">
        <f t="shared" si="125"/>
        <v>10</v>
      </c>
      <c r="CL74" s="642">
        <f t="shared" si="126"/>
        <v>10</v>
      </c>
      <c r="CM74" s="642">
        <f t="shared" si="127"/>
        <v>0</v>
      </c>
      <c r="CN74" s="381">
        <f t="shared" si="128"/>
        <v>200</v>
      </c>
      <c r="CO74" s="381">
        <f t="shared" si="129"/>
        <v>0</v>
      </c>
      <c r="CP74" s="381">
        <f t="shared" si="130"/>
        <v>0</v>
      </c>
      <c r="CQ74" s="381">
        <f t="shared" si="131"/>
        <v>0.14545454545454545</v>
      </c>
      <c r="CR74" s="381">
        <f t="shared" si="132"/>
        <v>0.25</v>
      </c>
      <c r="CS74" s="381">
        <f t="shared" si="133"/>
        <v>8.6956521739130432E-2</v>
      </c>
      <c r="CT74" s="381">
        <f t="shared" si="134"/>
        <v>0</v>
      </c>
      <c r="CU74" s="381">
        <f t="shared" si="135"/>
        <v>9.5238095238095233E-2</v>
      </c>
      <c r="CV74" s="381">
        <f t="shared" si="136"/>
        <v>0</v>
      </c>
      <c r="CW74" s="381">
        <f t="shared" si="137"/>
        <v>0</v>
      </c>
      <c r="CX74" s="381">
        <f t="shared" si="138"/>
        <v>0.14545454545454545</v>
      </c>
      <c r="CY74" s="381">
        <f t="shared" si="139"/>
        <v>5.7971014492753624E-2</v>
      </c>
      <c r="CZ74" s="381">
        <f t="shared" si="140"/>
        <v>7.6923076923076927E-2</v>
      </c>
      <c r="DA74" s="381">
        <f t="shared" si="141"/>
        <v>0</v>
      </c>
      <c r="DB74" s="381">
        <f t="shared" si="142"/>
        <v>7.407407407407407E-2</v>
      </c>
      <c r="DC74" s="381">
        <f t="shared" si="143"/>
        <v>7.407407407407407E-2</v>
      </c>
      <c r="DD74" s="381">
        <f t="shared" si="144"/>
        <v>0</v>
      </c>
      <c r="DE74" s="381">
        <f t="shared" si="145"/>
        <v>1.0061459474502952</v>
      </c>
      <c r="DF74" s="900">
        <f t="shared" si="146"/>
        <v>40</v>
      </c>
      <c r="DG74" s="486"/>
      <c r="DH74" s="486"/>
      <c r="DI74" s="486"/>
      <c r="DJ74" s="486"/>
      <c r="DK74" s="486"/>
      <c r="DL74" s="486"/>
      <c r="DM74" s="486"/>
      <c r="DN74" s="486"/>
      <c r="DO74" s="486"/>
      <c r="DP74" s="486"/>
      <c r="DQ74" s="486"/>
      <c r="DR74" s="486"/>
      <c r="DS74" s="486"/>
      <c r="DT74" s="486"/>
      <c r="DU74" s="486"/>
      <c r="DV74" s="486"/>
    </row>
    <row r="75" spans="1:126" ht="18.75" hidden="1" customHeight="1">
      <c r="A75" s="217" t="str">
        <f>'2_Maturité'!A75</f>
        <v>12.5.a</v>
      </c>
      <c r="B75" s="217">
        <f>'2_Maturité'!B75</f>
        <v>0</v>
      </c>
      <c r="C75" s="217" t="str">
        <f>'2_Maturité'!G75</f>
        <v>SEXP</v>
      </c>
      <c r="D75" s="207">
        <f>'2_Maturité'!H75</f>
        <v>0</v>
      </c>
      <c r="E75" s="207">
        <f>'2_Maturité'!I75</f>
        <v>0</v>
      </c>
      <c r="F75" s="218" t="str">
        <f>LEFT(E75,1)</f>
        <v>0</v>
      </c>
      <c r="G75" s="664">
        <v>2</v>
      </c>
      <c r="H75" s="204">
        <f>Compute4!G75</f>
        <v>0</v>
      </c>
      <c r="I75" s="204">
        <f>Compute4!H75</f>
        <v>0</v>
      </c>
      <c r="J75" s="204">
        <f>Compute4!I75</f>
        <v>1</v>
      </c>
      <c r="K75" s="204">
        <f>Compute4!J75</f>
        <v>1</v>
      </c>
      <c r="L75" s="204">
        <f>Compute4!K75</f>
        <v>1</v>
      </c>
      <c r="M75" s="204">
        <f>Compute4!L75</f>
        <v>0</v>
      </c>
      <c r="N75" s="204">
        <f>Compute4!M75</f>
        <v>1</v>
      </c>
      <c r="O75" s="204">
        <f>Compute4!N75</f>
        <v>0</v>
      </c>
      <c r="P75" s="204">
        <f>Compute4!O75</f>
        <v>0</v>
      </c>
      <c r="Q75" s="204">
        <f>Compute4!P75</f>
        <v>1</v>
      </c>
      <c r="R75" s="204">
        <f>Compute4!Q75</f>
        <v>1</v>
      </c>
      <c r="S75" s="204">
        <f>Compute4!R75</f>
        <v>1</v>
      </c>
      <c r="T75" s="204">
        <f>Compute4!S75</f>
        <v>0</v>
      </c>
      <c r="U75" s="204">
        <f>Compute4!T75</f>
        <v>1</v>
      </c>
      <c r="V75" s="204">
        <f>Compute4!U75</f>
        <v>1</v>
      </c>
      <c r="W75" s="204">
        <f>Compute4!V75</f>
        <v>0</v>
      </c>
      <c r="X75" s="327">
        <f t="shared" si="78"/>
        <v>0</v>
      </c>
      <c r="Y75" s="548">
        <f t="shared" si="79"/>
        <v>0</v>
      </c>
      <c r="Z75" s="548">
        <f t="shared" si="80"/>
        <v>0</v>
      </c>
      <c r="AA75" s="548">
        <f t="shared" si="81"/>
        <v>0</v>
      </c>
      <c r="AB75" s="548">
        <f t="shared" si="82"/>
        <v>0</v>
      </c>
      <c r="AC75" s="548">
        <f t="shared" si="83"/>
        <v>0</v>
      </c>
      <c r="AD75" s="548">
        <f t="shared" si="84"/>
        <v>0</v>
      </c>
      <c r="AE75" s="548">
        <f t="shared" si="85"/>
        <v>0</v>
      </c>
      <c r="AF75" s="548">
        <f t="shared" si="86"/>
        <v>0</v>
      </c>
      <c r="AG75" s="548">
        <f t="shared" si="87"/>
        <v>0</v>
      </c>
      <c r="AH75" s="548">
        <f t="shared" si="88"/>
        <v>0</v>
      </c>
      <c r="AI75" s="548">
        <f t="shared" si="89"/>
        <v>0</v>
      </c>
      <c r="AJ75" s="548">
        <f t="shared" si="90"/>
        <v>0</v>
      </c>
      <c r="AK75" s="548">
        <f t="shared" si="91"/>
        <v>0</v>
      </c>
      <c r="AL75" s="548">
        <f t="shared" si="92"/>
        <v>0</v>
      </c>
      <c r="AM75" s="548">
        <f t="shared" si="93"/>
        <v>0</v>
      </c>
      <c r="AN75" s="548">
        <f t="shared" si="94"/>
        <v>0</v>
      </c>
      <c r="AO75" s="639">
        <f t="shared" si="95"/>
        <v>0</v>
      </c>
      <c r="AP75" s="662">
        <v>0</v>
      </c>
      <c r="AQ75" s="662">
        <v>0</v>
      </c>
      <c r="AR75" s="662">
        <v>0</v>
      </c>
      <c r="AS75" s="662">
        <v>0</v>
      </c>
      <c r="AT75" s="662">
        <v>0</v>
      </c>
      <c r="AU75" s="662">
        <v>0</v>
      </c>
      <c r="AV75" s="662">
        <v>0</v>
      </c>
      <c r="AW75" s="662">
        <v>0</v>
      </c>
      <c r="AX75" s="662">
        <v>0</v>
      </c>
      <c r="AY75" s="662">
        <v>0</v>
      </c>
      <c r="AZ75" s="662">
        <v>0</v>
      </c>
      <c r="BA75" s="662">
        <v>0</v>
      </c>
      <c r="BB75" s="662">
        <v>0</v>
      </c>
      <c r="BC75" s="662">
        <v>0</v>
      </c>
      <c r="BD75" s="662">
        <v>0</v>
      </c>
      <c r="BE75" s="662">
        <v>0</v>
      </c>
      <c r="BF75" s="662">
        <f t="shared" si="147"/>
        <v>16</v>
      </c>
      <c r="BG75" s="1000">
        <f t="shared" si="96"/>
        <v>0</v>
      </c>
      <c r="BH75" s="1000">
        <f t="shared" si="97"/>
        <v>0</v>
      </c>
      <c r="BI75" s="1000">
        <f t="shared" si="98"/>
        <v>0</v>
      </c>
      <c r="BJ75" s="1000">
        <f t="shared" si="99"/>
        <v>0</v>
      </c>
      <c r="BK75" s="1000">
        <f t="shared" si="100"/>
        <v>0</v>
      </c>
      <c r="BL75" s="1000">
        <f t="shared" si="101"/>
        <v>0</v>
      </c>
      <c r="BM75" s="1000">
        <f t="shared" si="102"/>
        <v>0</v>
      </c>
      <c r="BN75" s="1000">
        <f t="shared" si="103"/>
        <v>0</v>
      </c>
      <c r="BO75" s="1000">
        <f t="shared" si="104"/>
        <v>0</v>
      </c>
      <c r="BP75" s="1000">
        <f t="shared" si="105"/>
        <v>0</v>
      </c>
      <c r="BQ75" s="1000">
        <f t="shared" si="106"/>
        <v>0</v>
      </c>
      <c r="BR75" s="1000">
        <f t="shared" si="107"/>
        <v>0</v>
      </c>
      <c r="BS75" s="1000">
        <f t="shared" si="108"/>
        <v>0</v>
      </c>
      <c r="BT75" s="1000">
        <f t="shared" si="109"/>
        <v>0</v>
      </c>
      <c r="BU75" s="1000">
        <f t="shared" si="110"/>
        <v>0</v>
      </c>
      <c r="BV75" s="1000">
        <f t="shared" si="111"/>
        <v>0</v>
      </c>
      <c r="BW75" s="1000"/>
      <c r="BX75" s="642">
        <f t="shared" si="112"/>
        <v>0</v>
      </c>
      <c r="BY75" s="642">
        <f t="shared" si="113"/>
        <v>0</v>
      </c>
      <c r="BZ75" s="642">
        <f t="shared" si="114"/>
        <v>0</v>
      </c>
      <c r="CA75" s="642">
        <f t="shared" si="115"/>
        <v>0</v>
      </c>
      <c r="CB75" s="642">
        <f t="shared" si="116"/>
        <v>0</v>
      </c>
      <c r="CC75" s="642">
        <f t="shared" si="117"/>
        <v>0</v>
      </c>
      <c r="CD75" s="642">
        <f t="shared" si="118"/>
        <v>0</v>
      </c>
      <c r="CE75" s="642">
        <f t="shared" si="119"/>
        <v>0</v>
      </c>
      <c r="CF75" s="642">
        <f t="shared" si="120"/>
        <v>0</v>
      </c>
      <c r="CG75" s="642">
        <f t="shared" si="121"/>
        <v>0</v>
      </c>
      <c r="CH75" s="642">
        <f t="shared" si="122"/>
        <v>0</v>
      </c>
      <c r="CI75" s="642">
        <f t="shared" si="123"/>
        <v>0</v>
      </c>
      <c r="CJ75" s="642">
        <f t="shared" si="124"/>
        <v>0</v>
      </c>
      <c r="CK75" s="642">
        <f t="shared" si="125"/>
        <v>0</v>
      </c>
      <c r="CL75" s="642">
        <f t="shared" si="126"/>
        <v>0</v>
      </c>
      <c r="CM75" s="642">
        <f t="shared" si="127"/>
        <v>0</v>
      </c>
      <c r="CN75" s="381">
        <f t="shared" si="128"/>
        <v>0</v>
      </c>
      <c r="CO75" s="381">
        <f t="shared" si="129"/>
        <v>0</v>
      </c>
      <c r="CP75" s="381">
        <f t="shared" si="130"/>
        <v>0</v>
      </c>
      <c r="CQ75" s="381">
        <f t="shared" si="131"/>
        <v>0</v>
      </c>
      <c r="CR75" s="381">
        <f t="shared" si="132"/>
        <v>0</v>
      </c>
      <c r="CS75" s="381">
        <f t="shared" si="133"/>
        <v>0</v>
      </c>
      <c r="CT75" s="381">
        <f t="shared" si="134"/>
        <v>0</v>
      </c>
      <c r="CU75" s="381">
        <f t="shared" si="135"/>
        <v>0</v>
      </c>
      <c r="CV75" s="381">
        <f t="shared" si="136"/>
        <v>0</v>
      </c>
      <c r="CW75" s="381">
        <f t="shared" si="137"/>
        <v>0</v>
      </c>
      <c r="CX75" s="381">
        <f t="shared" si="138"/>
        <v>0</v>
      </c>
      <c r="CY75" s="381">
        <f t="shared" si="139"/>
        <v>0</v>
      </c>
      <c r="CZ75" s="381">
        <f t="shared" si="140"/>
        <v>0</v>
      </c>
      <c r="DA75" s="381">
        <f t="shared" si="141"/>
        <v>0</v>
      </c>
      <c r="DB75" s="381">
        <f t="shared" si="142"/>
        <v>0</v>
      </c>
      <c r="DC75" s="381">
        <f t="shared" si="143"/>
        <v>0</v>
      </c>
      <c r="DD75" s="381">
        <f t="shared" si="144"/>
        <v>0</v>
      </c>
      <c r="DE75" s="381">
        <f t="shared" si="145"/>
        <v>0</v>
      </c>
      <c r="DF75" s="900">
        <f t="shared" si="146"/>
        <v>0</v>
      </c>
      <c r="DG75" s="486"/>
      <c r="DH75" s="486"/>
      <c r="DI75" s="486"/>
      <c r="DJ75" s="486"/>
      <c r="DK75" s="486"/>
      <c r="DL75" s="486"/>
      <c r="DM75" s="486"/>
      <c r="DN75" s="486"/>
      <c r="DO75" s="486"/>
      <c r="DP75" s="486"/>
      <c r="DQ75" s="486"/>
      <c r="DR75" s="486"/>
      <c r="DS75" s="486"/>
      <c r="DT75" s="486"/>
      <c r="DU75" s="486"/>
      <c r="DV75" s="486"/>
    </row>
    <row r="76" spans="1:126" ht="18.75" hidden="1" customHeight="1">
      <c r="A76" s="217" t="str">
        <f>'2_Maturité'!A76</f>
        <v>12.5.b</v>
      </c>
      <c r="B76" s="217">
        <f>'2_Maturité'!B76</f>
        <v>0</v>
      </c>
      <c r="C76" s="217" t="str">
        <f>'2_Maturité'!G76</f>
        <v>SEXP</v>
      </c>
      <c r="D76" s="207">
        <f>'2_Maturité'!H76</f>
        <v>0</v>
      </c>
      <c r="E76" s="207">
        <f>'2_Maturité'!I76</f>
        <v>0</v>
      </c>
      <c r="F76" s="218" t="str">
        <f>LEFT(E76,1)</f>
        <v>0</v>
      </c>
      <c r="G76" s="664">
        <v>0</v>
      </c>
      <c r="H76" s="204">
        <f>Compute4!G76</f>
        <v>0</v>
      </c>
      <c r="I76" s="204">
        <f>Compute4!H76</f>
        <v>0</v>
      </c>
      <c r="J76" s="204">
        <f>Compute4!I76</f>
        <v>0</v>
      </c>
      <c r="K76" s="204">
        <f>Compute4!J76</f>
        <v>0</v>
      </c>
      <c r="L76" s="204">
        <f>Compute4!K76</f>
        <v>0</v>
      </c>
      <c r="M76" s="204">
        <f>Compute4!L76</f>
        <v>0</v>
      </c>
      <c r="N76" s="204">
        <f>Compute4!M76</f>
        <v>0</v>
      </c>
      <c r="O76" s="204">
        <f>Compute4!N76</f>
        <v>0</v>
      </c>
      <c r="P76" s="204">
        <f>Compute4!O76</f>
        <v>0</v>
      </c>
      <c r="Q76" s="204">
        <f>Compute4!P76</f>
        <v>0</v>
      </c>
      <c r="R76" s="204">
        <f>Compute4!Q76</f>
        <v>0</v>
      </c>
      <c r="S76" s="204">
        <f>Compute4!R76</f>
        <v>0</v>
      </c>
      <c r="T76" s="204">
        <f>Compute4!S76</f>
        <v>0</v>
      </c>
      <c r="U76" s="204">
        <f>Compute4!T76</f>
        <v>0</v>
      </c>
      <c r="V76" s="204">
        <f>Compute4!U76</f>
        <v>0</v>
      </c>
      <c r="W76" s="204">
        <f>Compute4!V76</f>
        <v>0</v>
      </c>
      <c r="X76" s="327">
        <f t="shared" si="78"/>
        <v>0</v>
      </c>
      <c r="Y76" s="548">
        <f t="shared" si="79"/>
        <v>0</v>
      </c>
      <c r="Z76" s="548">
        <f t="shared" si="80"/>
        <v>0</v>
      </c>
      <c r="AA76" s="548">
        <f t="shared" si="81"/>
        <v>0</v>
      </c>
      <c r="AB76" s="548">
        <f t="shared" si="82"/>
        <v>0</v>
      </c>
      <c r="AC76" s="548">
        <f t="shared" si="83"/>
        <v>0</v>
      </c>
      <c r="AD76" s="548">
        <f t="shared" si="84"/>
        <v>0</v>
      </c>
      <c r="AE76" s="548">
        <f t="shared" si="85"/>
        <v>0</v>
      </c>
      <c r="AF76" s="548">
        <f t="shared" si="86"/>
        <v>0</v>
      </c>
      <c r="AG76" s="548">
        <f t="shared" si="87"/>
        <v>0</v>
      </c>
      <c r="AH76" s="548">
        <f t="shared" si="88"/>
        <v>0</v>
      </c>
      <c r="AI76" s="548">
        <f t="shared" si="89"/>
        <v>0</v>
      </c>
      <c r="AJ76" s="548">
        <f t="shared" si="90"/>
        <v>0</v>
      </c>
      <c r="AK76" s="548">
        <f t="shared" si="91"/>
        <v>0</v>
      </c>
      <c r="AL76" s="548">
        <f t="shared" si="92"/>
        <v>0</v>
      </c>
      <c r="AM76" s="548">
        <f t="shared" si="93"/>
        <v>0</v>
      </c>
      <c r="AN76" s="548">
        <f t="shared" si="94"/>
        <v>0</v>
      </c>
      <c r="AO76" s="639">
        <f t="shared" si="95"/>
        <v>0</v>
      </c>
      <c r="AP76" s="662">
        <v>0</v>
      </c>
      <c r="AQ76" s="662">
        <v>0</v>
      </c>
      <c r="AR76" s="662">
        <v>0</v>
      </c>
      <c r="AS76" s="662">
        <v>0</v>
      </c>
      <c r="AT76" s="662">
        <v>0</v>
      </c>
      <c r="AU76" s="662">
        <v>0</v>
      </c>
      <c r="AV76" s="662">
        <v>0</v>
      </c>
      <c r="AW76" s="662">
        <v>0</v>
      </c>
      <c r="AX76" s="662">
        <v>0</v>
      </c>
      <c r="AY76" s="662">
        <v>0</v>
      </c>
      <c r="AZ76" s="662">
        <v>0</v>
      </c>
      <c r="BA76" s="662">
        <v>0</v>
      </c>
      <c r="BB76" s="662">
        <v>0</v>
      </c>
      <c r="BC76" s="662">
        <v>0</v>
      </c>
      <c r="BD76" s="662">
        <v>0</v>
      </c>
      <c r="BE76" s="662">
        <v>0</v>
      </c>
      <c r="BF76" s="662">
        <f t="shared" si="147"/>
        <v>16</v>
      </c>
      <c r="BG76" s="1000">
        <f t="shared" si="96"/>
        <v>0</v>
      </c>
      <c r="BH76" s="1000">
        <f t="shared" si="97"/>
        <v>0</v>
      </c>
      <c r="BI76" s="1000">
        <f t="shared" si="98"/>
        <v>0</v>
      </c>
      <c r="BJ76" s="1000">
        <f t="shared" si="99"/>
        <v>0</v>
      </c>
      <c r="BK76" s="1000">
        <f t="shared" si="100"/>
        <v>0</v>
      </c>
      <c r="BL76" s="1000">
        <f t="shared" si="101"/>
        <v>0</v>
      </c>
      <c r="BM76" s="1000">
        <f t="shared" si="102"/>
        <v>0</v>
      </c>
      <c r="BN76" s="1000">
        <f t="shared" si="103"/>
        <v>0</v>
      </c>
      <c r="BO76" s="1000">
        <f t="shared" si="104"/>
        <v>0</v>
      </c>
      <c r="BP76" s="1000">
        <f t="shared" si="105"/>
        <v>0</v>
      </c>
      <c r="BQ76" s="1000">
        <f t="shared" si="106"/>
        <v>0</v>
      </c>
      <c r="BR76" s="1000">
        <f t="shared" si="107"/>
        <v>0</v>
      </c>
      <c r="BS76" s="1000">
        <f t="shared" si="108"/>
        <v>0</v>
      </c>
      <c r="BT76" s="1000">
        <f t="shared" si="109"/>
        <v>0</v>
      </c>
      <c r="BU76" s="1000">
        <f t="shared" si="110"/>
        <v>0</v>
      </c>
      <c r="BV76" s="1000">
        <f t="shared" si="111"/>
        <v>0</v>
      </c>
      <c r="BW76" s="1000"/>
      <c r="BX76" s="642">
        <f t="shared" si="112"/>
        <v>0</v>
      </c>
      <c r="BY76" s="642">
        <f t="shared" si="113"/>
        <v>0</v>
      </c>
      <c r="BZ76" s="642">
        <f t="shared" si="114"/>
        <v>0</v>
      </c>
      <c r="CA76" s="642">
        <f t="shared" si="115"/>
        <v>0</v>
      </c>
      <c r="CB76" s="642">
        <f t="shared" si="116"/>
        <v>0</v>
      </c>
      <c r="CC76" s="642">
        <f t="shared" si="117"/>
        <v>0</v>
      </c>
      <c r="CD76" s="642">
        <f t="shared" si="118"/>
        <v>0</v>
      </c>
      <c r="CE76" s="642">
        <f t="shared" si="119"/>
        <v>0</v>
      </c>
      <c r="CF76" s="642">
        <f t="shared" si="120"/>
        <v>0</v>
      </c>
      <c r="CG76" s="642">
        <f t="shared" si="121"/>
        <v>0</v>
      </c>
      <c r="CH76" s="642">
        <f t="shared" si="122"/>
        <v>0</v>
      </c>
      <c r="CI76" s="642">
        <f t="shared" si="123"/>
        <v>0</v>
      </c>
      <c r="CJ76" s="642">
        <f t="shared" si="124"/>
        <v>0</v>
      </c>
      <c r="CK76" s="642">
        <f t="shared" si="125"/>
        <v>0</v>
      </c>
      <c r="CL76" s="642">
        <f t="shared" si="126"/>
        <v>0</v>
      </c>
      <c r="CM76" s="642">
        <f t="shared" si="127"/>
        <v>0</v>
      </c>
      <c r="CN76" s="381">
        <f t="shared" si="128"/>
        <v>0</v>
      </c>
      <c r="CO76" s="381">
        <f t="shared" si="129"/>
        <v>0</v>
      </c>
      <c r="CP76" s="381">
        <f t="shared" si="130"/>
        <v>0</v>
      </c>
      <c r="CQ76" s="381">
        <f t="shared" si="131"/>
        <v>0</v>
      </c>
      <c r="CR76" s="381">
        <f t="shared" si="132"/>
        <v>0</v>
      </c>
      <c r="CS76" s="381">
        <f t="shared" si="133"/>
        <v>0</v>
      </c>
      <c r="CT76" s="381">
        <f t="shared" si="134"/>
        <v>0</v>
      </c>
      <c r="CU76" s="381">
        <f t="shared" si="135"/>
        <v>0</v>
      </c>
      <c r="CV76" s="381">
        <f t="shared" si="136"/>
        <v>0</v>
      </c>
      <c r="CW76" s="381">
        <f t="shared" si="137"/>
        <v>0</v>
      </c>
      <c r="CX76" s="381">
        <f t="shared" si="138"/>
        <v>0</v>
      </c>
      <c r="CY76" s="381">
        <f t="shared" si="139"/>
        <v>0</v>
      </c>
      <c r="CZ76" s="381">
        <f t="shared" si="140"/>
        <v>0</v>
      </c>
      <c r="DA76" s="381">
        <f t="shared" si="141"/>
        <v>0</v>
      </c>
      <c r="DB76" s="381">
        <f t="shared" si="142"/>
        <v>0</v>
      </c>
      <c r="DC76" s="381">
        <f t="shared" si="143"/>
        <v>0</v>
      </c>
      <c r="DD76" s="381">
        <f t="shared" si="144"/>
        <v>0</v>
      </c>
      <c r="DE76" s="381">
        <f t="shared" si="145"/>
        <v>0</v>
      </c>
      <c r="DF76" s="900">
        <f t="shared" si="146"/>
        <v>0</v>
      </c>
      <c r="DG76" s="486"/>
      <c r="DH76" s="486"/>
      <c r="DI76" s="486"/>
      <c r="DJ76" s="486"/>
      <c r="DK76" s="486"/>
      <c r="DL76" s="486"/>
      <c r="DM76" s="486"/>
      <c r="DN76" s="486"/>
      <c r="DO76" s="486"/>
      <c r="DP76" s="486"/>
      <c r="DQ76" s="486"/>
      <c r="DR76" s="486"/>
      <c r="DS76" s="486"/>
      <c r="DT76" s="486"/>
      <c r="DU76" s="486"/>
      <c r="DV76" s="486"/>
    </row>
    <row r="77" spans="1:126" ht="18.75" customHeight="1">
      <c r="A77" s="217" t="str">
        <f>'2_Maturité'!A77</f>
        <v>12.6</v>
      </c>
      <c r="B77" s="217" t="str">
        <f>'2_Maturité'!B77</f>
        <v>Journalisation et surveillance</v>
      </c>
      <c r="C77" s="217" t="str">
        <f>'2_Maturité'!G77</f>
        <v>SEXP</v>
      </c>
      <c r="D77" s="207">
        <f>'2_Maturité'!H77</f>
        <v>1</v>
      </c>
      <c r="E77" s="207" t="str">
        <f>'2_Maturité'!I77</f>
        <v>1: Initial</v>
      </c>
      <c r="F77" s="218">
        <f>INDEX(References!$C$51:$D$56, LEFT($E77,1)+1,2)</f>
        <v>5</v>
      </c>
      <c r="G77" s="664">
        <v>0</v>
      </c>
      <c r="H77" s="204">
        <f>Compute4!G77</f>
        <v>1</v>
      </c>
      <c r="I77" s="204">
        <f>Compute4!H77</f>
        <v>1</v>
      </c>
      <c r="J77" s="204">
        <f>Compute4!I77</f>
        <v>1</v>
      </c>
      <c r="K77" s="204">
        <f>Compute4!J77</f>
        <v>1</v>
      </c>
      <c r="L77" s="204">
        <f>Compute4!K77</f>
        <v>1</v>
      </c>
      <c r="M77" s="204">
        <f>Compute4!L77</f>
        <v>1</v>
      </c>
      <c r="N77" s="204">
        <f>Compute4!M77</f>
        <v>0</v>
      </c>
      <c r="O77" s="204">
        <f>Compute4!N77</f>
        <v>0</v>
      </c>
      <c r="P77" s="204">
        <f>Compute4!O77</f>
        <v>0</v>
      </c>
      <c r="Q77" s="204">
        <f>Compute4!P77</f>
        <v>0</v>
      </c>
      <c r="R77" s="204">
        <f>Compute4!Q77</f>
        <v>1</v>
      </c>
      <c r="S77" s="204">
        <f>Compute4!R77</f>
        <v>1</v>
      </c>
      <c r="T77" s="204">
        <f>Compute4!S77</f>
        <v>0</v>
      </c>
      <c r="U77" s="204">
        <f>Compute4!T77</f>
        <v>1</v>
      </c>
      <c r="V77" s="204">
        <f>Compute4!U77</f>
        <v>0</v>
      </c>
      <c r="W77" s="204">
        <f>Compute4!V77</f>
        <v>1</v>
      </c>
      <c r="X77" s="327">
        <f t="shared" si="78"/>
        <v>10</v>
      </c>
      <c r="Y77" s="548">
        <f t="shared" si="79"/>
        <v>1</v>
      </c>
      <c r="Z77" s="548">
        <f t="shared" si="80"/>
        <v>1</v>
      </c>
      <c r="AA77" s="548">
        <f t="shared" si="81"/>
        <v>1</v>
      </c>
      <c r="AB77" s="548">
        <f t="shared" si="82"/>
        <v>1</v>
      </c>
      <c r="AC77" s="548">
        <f t="shared" si="83"/>
        <v>1</v>
      </c>
      <c r="AD77" s="548">
        <f t="shared" si="84"/>
        <v>1</v>
      </c>
      <c r="AE77" s="548">
        <f t="shared" si="85"/>
        <v>0</v>
      </c>
      <c r="AF77" s="548">
        <f t="shared" si="86"/>
        <v>0</v>
      </c>
      <c r="AG77" s="548">
        <f t="shared" si="87"/>
        <v>0</v>
      </c>
      <c r="AH77" s="548">
        <f t="shared" si="88"/>
        <v>0</v>
      </c>
      <c r="AI77" s="548">
        <f t="shared" si="89"/>
        <v>1</v>
      </c>
      <c r="AJ77" s="548">
        <f t="shared" si="90"/>
        <v>1</v>
      </c>
      <c r="AK77" s="548">
        <f t="shared" si="91"/>
        <v>0</v>
      </c>
      <c r="AL77" s="548">
        <f t="shared" si="92"/>
        <v>1</v>
      </c>
      <c r="AM77" s="548">
        <f t="shared" si="93"/>
        <v>0</v>
      </c>
      <c r="AN77" s="548">
        <f t="shared" si="94"/>
        <v>1</v>
      </c>
      <c r="AO77" s="639">
        <f t="shared" si="95"/>
        <v>10</v>
      </c>
      <c r="AP77" s="662">
        <v>2</v>
      </c>
      <c r="AQ77" s="662">
        <v>2</v>
      </c>
      <c r="AR77" s="662">
        <v>4</v>
      </c>
      <c r="AS77" s="662">
        <v>2</v>
      </c>
      <c r="AT77" s="662">
        <v>4</v>
      </c>
      <c r="AU77" s="662">
        <v>4</v>
      </c>
      <c r="AV77" s="662">
        <v>0</v>
      </c>
      <c r="AW77" s="662">
        <v>0</v>
      </c>
      <c r="AX77" s="662">
        <v>0</v>
      </c>
      <c r="AY77" s="662">
        <v>0</v>
      </c>
      <c r="AZ77" s="662">
        <v>4</v>
      </c>
      <c r="BA77" s="662">
        <v>4</v>
      </c>
      <c r="BB77" s="662">
        <v>0</v>
      </c>
      <c r="BC77" s="662">
        <v>2</v>
      </c>
      <c r="BD77" s="662">
        <v>0</v>
      </c>
      <c r="BE77" s="662">
        <v>4</v>
      </c>
      <c r="BF77" s="662">
        <f t="shared" si="147"/>
        <v>6</v>
      </c>
      <c r="BG77" s="1000">
        <f t="shared" si="96"/>
        <v>2</v>
      </c>
      <c r="BH77" s="1000">
        <f t="shared" si="97"/>
        <v>2</v>
      </c>
      <c r="BI77" s="1000">
        <f t="shared" si="98"/>
        <v>4</v>
      </c>
      <c r="BJ77" s="1000">
        <f t="shared" si="99"/>
        <v>2</v>
      </c>
      <c r="BK77" s="1000">
        <f t="shared" si="100"/>
        <v>4</v>
      </c>
      <c r="BL77" s="1000">
        <f t="shared" si="101"/>
        <v>4</v>
      </c>
      <c r="BM77" s="1000">
        <f t="shared" si="102"/>
        <v>0</v>
      </c>
      <c r="BN77" s="1000">
        <f t="shared" si="103"/>
        <v>0</v>
      </c>
      <c r="BO77" s="1000">
        <f t="shared" si="104"/>
        <v>0</v>
      </c>
      <c r="BP77" s="1000">
        <f t="shared" si="105"/>
        <v>0</v>
      </c>
      <c r="BQ77" s="1000">
        <f t="shared" si="106"/>
        <v>4</v>
      </c>
      <c r="BR77" s="1000">
        <f t="shared" si="107"/>
        <v>4</v>
      </c>
      <c r="BS77" s="1000">
        <f t="shared" si="108"/>
        <v>0</v>
      </c>
      <c r="BT77" s="1000">
        <f t="shared" si="109"/>
        <v>2</v>
      </c>
      <c r="BU77" s="1000">
        <f t="shared" si="110"/>
        <v>0</v>
      </c>
      <c r="BV77" s="1000">
        <f t="shared" si="111"/>
        <v>4</v>
      </c>
      <c r="BW77" s="1000"/>
      <c r="BX77" s="642">
        <f t="shared" si="112"/>
        <v>10</v>
      </c>
      <c r="BY77" s="642">
        <f t="shared" si="113"/>
        <v>10</v>
      </c>
      <c r="BZ77" s="642">
        <f t="shared" si="114"/>
        <v>20</v>
      </c>
      <c r="CA77" s="642">
        <f t="shared" si="115"/>
        <v>10</v>
      </c>
      <c r="CB77" s="642">
        <f t="shared" si="116"/>
        <v>20</v>
      </c>
      <c r="CC77" s="642">
        <f t="shared" si="117"/>
        <v>20</v>
      </c>
      <c r="CD77" s="642">
        <f t="shared" si="118"/>
        <v>0</v>
      </c>
      <c r="CE77" s="642">
        <f t="shared" si="119"/>
        <v>0</v>
      </c>
      <c r="CF77" s="642">
        <f t="shared" si="120"/>
        <v>0</v>
      </c>
      <c r="CG77" s="642">
        <f t="shared" si="121"/>
        <v>0</v>
      </c>
      <c r="CH77" s="642">
        <f t="shared" si="122"/>
        <v>20</v>
      </c>
      <c r="CI77" s="642">
        <f t="shared" si="123"/>
        <v>20</v>
      </c>
      <c r="CJ77" s="642">
        <f t="shared" si="124"/>
        <v>0</v>
      </c>
      <c r="CK77" s="642">
        <f t="shared" si="125"/>
        <v>10</v>
      </c>
      <c r="CL77" s="642">
        <f t="shared" si="126"/>
        <v>0</v>
      </c>
      <c r="CM77" s="642">
        <f t="shared" si="127"/>
        <v>20</v>
      </c>
      <c r="CN77" s="381">
        <f t="shared" si="128"/>
        <v>160</v>
      </c>
      <c r="CO77" s="381">
        <f t="shared" si="129"/>
        <v>3.2258064516129031E-2</v>
      </c>
      <c r="CP77" s="381">
        <f t="shared" si="130"/>
        <v>5.128205128205128E-2</v>
      </c>
      <c r="CQ77" s="381">
        <f t="shared" si="131"/>
        <v>7.2727272727272724E-2</v>
      </c>
      <c r="CR77" s="381">
        <f t="shared" si="132"/>
        <v>0.125</v>
      </c>
      <c r="CS77" s="381">
        <f t="shared" si="133"/>
        <v>8.6956521739130432E-2</v>
      </c>
      <c r="CT77" s="381">
        <f t="shared" si="134"/>
        <v>9.3023255813953487E-2</v>
      </c>
      <c r="CU77" s="381">
        <f t="shared" si="135"/>
        <v>0</v>
      </c>
      <c r="CV77" s="381">
        <f t="shared" si="136"/>
        <v>0</v>
      </c>
      <c r="CW77" s="381">
        <f t="shared" si="137"/>
        <v>0</v>
      </c>
      <c r="CX77" s="381">
        <f t="shared" si="138"/>
        <v>0</v>
      </c>
      <c r="CY77" s="381">
        <f t="shared" si="139"/>
        <v>5.7971014492753624E-2</v>
      </c>
      <c r="CZ77" s="381">
        <f t="shared" si="140"/>
        <v>7.6923076923076927E-2</v>
      </c>
      <c r="DA77" s="381">
        <f t="shared" si="141"/>
        <v>0</v>
      </c>
      <c r="DB77" s="381">
        <f t="shared" si="142"/>
        <v>7.407407407407407E-2</v>
      </c>
      <c r="DC77" s="381">
        <f t="shared" si="143"/>
        <v>0</v>
      </c>
      <c r="DD77" s="381">
        <f t="shared" si="144"/>
        <v>0.21052631578947367</v>
      </c>
      <c r="DE77" s="381">
        <f t="shared" si="145"/>
        <v>0.88074164735791516</v>
      </c>
      <c r="DF77" s="900">
        <f t="shared" si="146"/>
        <v>32</v>
      </c>
      <c r="DG77" s="486"/>
      <c r="DH77" s="486"/>
      <c r="DI77" s="486"/>
      <c r="DJ77" s="486"/>
      <c r="DK77" s="486"/>
      <c r="DL77" s="486"/>
      <c r="DM77" s="486"/>
      <c r="DN77" s="486"/>
      <c r="DO77" s="486"/>
      <c r="DP77" s="486"/>
      <c r="DQ77" s="486"/>
      <c r="DR77" s="486"/>
      <c r="DS77" s="486"/>
      <c r="DT77" s="486"/>
      <c r="DU77" s="486"/>
      <c r="DV77" s="486"/>
    </row>
    <row r="78" spans="1:126" ht="18.75" hidden="1" customHeight="1">
      <c r="A78" s="217" t="str">
        <f>'2_Maturité'!A78</f>
        <v>12.6.a</v>
      </c>
      <c r="B78" s="217">
        <f>'2_Maturité'!B78</f>
        <v>0</v>
      </c>
      <c r="C78" s="217" t="str">
        <f>'2_Maturité'!G78</f>
        <v>SEXP</v>
      </c>
      <c r="D78" s="207">
        <f>'2_Maturité'!H78</f>
        <v>0</v>
      </c>
      <c r="E78" s="207">
        <f>'2_Maturité'!I78</f>
        <v>0</v>
      </c>
      <c r="F78" s="218" t="str">
        <f>LEFT(E78,1)</f>
        <v>0</v>
      </c>
      <c r="G78" s="664">
        <v>0</v>
      </c>
      <c r="H78" s="204">
        <f>Compute4!G78</f>
        <v>0</v>
      </c>
      <c r="I78" s="204">
        <f>Compute4!H78</f>
        <v>0</v>
      </c>
      <c r="J78" s="204">
        <f>Compute4!I78</f>
        <v>0</v>
      </c>
      <c r="K78" s="204">
        <f>Compute4!J78</f>
        <v>0</v>
      </c>
      <c r="L78" s="204">
        <f>Compute4!K78</f>
        <v>0</v>
      </c>
      <c r="M78" s="204">
        <f>Compute4!L78</f>
        <v>0</v>
      </c>
      <c r="N78" s="204">
        <f>Compute4!M78</f>
        <v>0</v>
      </c>
      <c r="O78" s="204">
        <f>Compute4!N78</f>
        <v>0</v>
      </c>
      <c r="P78" s="204">
        <f>Compute4!O78</f>
        <v>0</v>
      </c>
      <c r="Q78" s="204">
        <f>Compute4!P78</f>
        <v>0</v>
      </c>
      <c r="R78" s="204">
        <f>Compute4!Q78</f>
        <v>0</v>
      </c>
      <c r="S78" s="204">
        <f>Compute4!R78</f>
        <v>0</v>
      </c>
      <c r="T78" s="204">
        <f>Compute4!S78</f>
        <v>0</v>
      </c>
      <c r="U78" s="204">
        <f>Compute4!T78</f>
        <v>0</v>
      </c>
      <c r="V78" s="204">
        <f>Compute4!U78</f>
        <v>0</v>
      </c>
      <c r="W78" s="204">
        <f>Compute4!V78</f>
        <v>0</v>
      </c>
      <c r="X78" s="327">
        <f t="shared" si="78"/>
        <v>0</v>
      </c>
      <c r="Y78" s="548">
        <f t="shared" si="79"/>
        <v>0</v>
      </c>
      <c r="Z78" s="548">
        <f t="shared" si="80"/>
        <v>0</v>
      </c>
      <c r="AA78" s="548">
        <f t="shared" si="81"/>
        <v>0</v>
      </c>
      <c r="AB78" s="548">
        <f t="shared" si="82"/>
        <v>0</v>
      </c>
      <c r="AC78" s="548">
        <f t="shared" si="83"/>
        <v>0</v>
      </c>
      <c r="AD78" s="548">
        <f t="shared" si="84"/>
        <v>0</v>
      </c>
      <c r="AE78" s="548">
        <f t="shared" si="85"/>
        <v>0</v>
      </c>
      <c r="AF78" s="548">
        <f t="shared" si="86"/>
        <v>0</v>
      </c>
      <c r="AG78" s="548">
        <f t="shared" si="87"/>
        <v>0</v>
      </c>
      <c r="AH78" s="548">
        <f t="shared" si="88"/>
        <v>0</v>
      </c>
      <c r="AI78" s="548">
        <f t="shared" si="89"/>
        <v>0</v>
      </c>
      <c r="AJ78" s="548">
        <f t="shared" si="90"/>
        <v>0</v>
      </c>
      <c r="AK78" s="548">
        <f t="shared" si="91"/>
        <v>0</v>
      </c>
      <c r="AL78" s="548">
        <f t="shared" si="92"/>
        <v>0</v>
      </c>
      <c r="AM78" s="548">
        <f t="shared" si="93"/>
        <v>0</v>
      </c>
      <c r="AN78" s="548">
        <f t="shared" si="94"/>
        <v>0</v>
      </c>
      <c r="AO78" s="639">
        <f t="shared" si="95"/>
        <v>0</v>
      </c>
      <c r="AP78" s="662">
        <v>0</v>
      </c>
      <c r="AQ78" s="662">
        <v>0</v>
      </c>
      <c r="AR78" s="662">
        <v>0</v>
      </c>
      <c r="AS78" s="662">
        <v>0</v>
      </c>
      <c r="AT78" s="662">
        <v>0</v>
      </c>
      <c r="AU78" s="662">
        <v>0</v>
      </c>
      <c r="AV78" s="662">
        <v>0</v>
      </c>
      <c r="AW78" s="662">
        <v>0</v>
      </c>
      <c r="AX78" s="662">
        <v>0</v>
      </c>
      <c r="AY78" s="662">
        <v>0</v>
      </c>
      <c r="AZ78" s="662">
        <v>0</v>
      </c>
      <c r="BA78" s="662">
        <v>0</v>
      </c>
      <c r="BB78" s="662">
        <v>0</v>
      </c>
      <c r="BC78" s="662">
        <v>0</v>
      </c>
      <c r="BD78" s="662">
        <v>0</v>
      </c>
      <c r="BE78" s="662">
        <v>0</v>
      </c>
      <c r="BF78" s="662">
        <f t="shared" si="147"/>
        <v>16</v>
      </c>
      <c r="BG78" s="1000">
        <f t="shared" si="96"/>
        <v>0</v>
      </c>
      <c r="BH78" s="1000">
        <f t="shared" si="97"/>
        <v>0</v>
      </c>
      <c r="BI78" s="1000">
        <f t="shared" si="98"/>
        <v>0</v>
      </c>
      <c r="BJ78" s="1000">
        <f t="shared" si="99"/>
        <v>0</v>
      </c>
      <c r="BK78" s="1000">
        <f t="shared" si="100"/>
        <v>0</v>
      </c>
      <c r="BL78" s="1000">
        <f t="shared" si="101"/>
        <v>0</v>
      </c>
      <c r="BM78" s="1000">
        <f t="shared" si="102"/>
        <v>0</v>
      </c>
      <c r="BN78" s="1000">
        <f t="shared" si="103"/>
        <v>0</v>
      </c>
      <c r="BO78" s="1000">
        <f t="shared" si="104"/>
        <v>0</v>
      </c>
      <c r="BP78" s="1000">
        <f t="shared" si="105"/>
        <v>0</v>
      </c>
      <c r="BQ78" s="1000">
        <f t="shared" si="106"/>
        <v>0</v>
      </c>
      <c r="BR78" s="1000">
        <f t="shared" si="107"/>
        <v>0</v>
      </c>
      <c r="BS78" s="1000">
        <f t="shared" si="108"/>
        <v>0</v>
      </c>
      <c r="BT78" s="1000">
        <f t="shared" si="109"/>
        <v>0</v>
      </c>
      <c r="BU78" s="1000">
        <f t="shared" si="110"/>
        <v>0</v>
      </c>
      <c r="BV78" s="1000">
        <f t="shared" si="111"/>
        <v>0</v>
      </c>
      <c r="BW78" s="1000"/>
      <c r="BX78" s="642">
        <f t="shared" si="112"/>
        <v>0</v>
      </c>
      <c r="BY78" s="642">
        <f t="shared" si="113"/>
        <v>0</v>
      </c>
      <c r="BZ78" s="642">
        <f t="shared" si="114"/>
        <v>0</v>
      </c>
      <c r="CA78" s="642">
        <f t="shared" si="115"/>
        <v>0</v>
      </c>
      <c r="CB78" s="642">
        <f t="shared" si="116"/>
        <v>0</v>
      </c>
      <c r="CC78" s="642">
        <f t="shared" si="117"/>
        <v>0</v>
      </c>
      <c r="CD78" s="642">
        <f t="shared" si="118"/>
        <v>0</v>
      </c>
      <c r="CE78" s="642">
        <f t="shared" si="119"/>
        <v>0</v>
      </c>
      <c r="CF78" s="642">
        <f t="shared" si="120"/>
        <v>0</v>
      </c>
      <c r="CG78" s="642">
        <f t="shared" si="121"/>
        <v>0</v>
      </c>
      <c r="CH78" s="642">
        <f t="shared" si="122"/>
        <v>0</v>
      </c>
      <c r="CI78" s="642">
        <f t="shared" si="123"/>
        <v>0</v>
      </c>
      <c r="CJ78" s="642">
        <f t="shared" si="124"/>
        <v>0</v>
      </c>
      <c r="CK78" s="642">
        <f t="shared" si="125"/>
        <v>0</v>
      </c>
      <c r="CL78" s="642">
        <f t="shared" si="126"/>
        <v>0</v>
      </c>
      <c r="CM78" s="642">
        <f t="shared" si="127"/>
        <v>0</v>
      </c>
      <c r="CN78" s="381">
        <f t="shared" si="128"/>
        <v>0</v>
      </c>
      <c r="CO78" s="381">
        <f t="shared" si="129"/>
        <v>0</v>
      </c>
      <c r="CP78" s="381">
        <f t="shared" si="130"/>
        <v>0</v>
      </c>
      <c r="CQ78" s="381">
        <f t="shared" si="131"/>
        <v>0</v>
      </c>
      <c r="CR78" s="381">
        <f t="shared" si="132"/>
        <v>0</v>
      </c>
      <c r="CS78" s="381">
        <f t="shared" si="133"/>
        <v>0</v>
      </c>
      <c r="CT78" s="381">
        <f t="shared" si="134"/>
        <v>0</v>
      </c>
      <c r="CU78" s="381">
        <f t="shared" si="135"/>
        <v>0</v>
      </c>
      <c r="CV78" s="381">
        <f t="shared" si="136"/>
        <v>0</v>
      </c>
      <c r="CW78" s="381">
        <f t="shared" si="137"/>
        <v>0</v>
      </c>
      <c r="CX78" s="381">
        <f t="shared" si="138"/>
        <v>0</v>
      </c>
      <c r="CY78" s="381">
        <f t="shared" si="139"/>
        <v>0</v>
      </c>
      <c r="CZ78" s="381">
        <f t="shared" si="140"/>
        <v>0</v>
      </c>
      <c r="DA78" s="381">
        <f t="shared" si="141"/>
        <v>0</v>
      </c>
      <c r="DB78" s="381">
        <f t="shared" si="142"/>
        <v>0</v>
      </c>
      <c r="DC78" s="381">
        <f t="shared" si="143"/>
        <v>0</v>
      </c>
      <c r="DD78" s="381">
        <f t="shared" si="144"/>
        <v>0</v>
      </c>
      <c r="DE78" s="381">
        <f t="shared" si="145"/>
        <v>0</v>
      </c>
      <c r="DF78" s="900">
        <f t="shared" si="146"/>
        <v>0</v>
      </c>
      <c r="DG78" s="486"/>
      <c r="DH78" s="486"/>
      <c r="DI78" s="486"/>
      <c r="DJ78" s="486"/>
      <c r="DK78" s="486"/>
      <c r="DL78" s="486"/>
      <c r="DM78" s="486"/>
      <c r="DN78" s="486"/>
      <c r="DO78" s="486"/>
      <c r="DP78" s="486"/>
      <c r="DQ78" s="486"/>
      <c r="DR78" s="486"/>
      <c r="DS78" s="486"/>
      <c r="DT78" s="486"/>
      <c r="DU78" s="486"/>
      <c r="DV78" s="486"/>
    </row>
    <row r="79" spans="1:126" ht="18.75" hidden="1" customHeight="1">
      <c r="A79" s="217" t="str">
        <f>'2_Maturité'!A79</f>
        <v>12.6.b</v>
      </c>
      <c r="B79" s="217">
        <f>'2_Maturité'!B79</f>
        <v>0</v>
      </c>
      <c r="C79" s="217" t="str">
        <f>'2_Maturité'!G79</f>
        <v>SEXP</v>
      </c>
      <c r="D79" s="207">
        <f>'2_Maturité'!H79</f>
        <v>0</v>
      </c>
      <c r="E79" s="207">
        <f>'2_Maturité'!I79</f>
        <v>0</v>
      </c>
      <c r="F79" s="218" t="str">
        <f>LEFT(E79,1)</f>
        <v>0</v>
      </c>
      <c r="G79" s="664">
        <v>0</v>
      </c>
      <c r="H79" s="204">
        <f>Compute4!G79</f>
        <v>0</v>
      </c>
      <c r="I79" s="204">
        <f>Compute4!H79</f>
        <v>0</v>
      </c>
      <c r="J79" s="204">
        <f>Compute4!I79</f>
        <v>1</v>
      </c>
      <c r="K79" s="204">
        <f>Compute4!J79</f>
        <v>1</v>
      </c>
      <c r="L79" s="204">
        <f>Compute4!K79</f>
        <v>1</v>
      </c>
      <c r="M79" s="204">
        <f>Compute4!L79</f>
        <v>0</v>
      </c>
      <c r="N79" s="204">
        <f>Compute4!M79</f>
        <v>0</v>
      </c>
      <c r="O79" s="204">
        <f>Compute4!N79</f>
        <v>0</v>
      </c>
      <c r="P79" s="204">
        <f>Compute4!O79</f>
        <v>0</v>
      </c>
      <c r="Q79" s="204">
        <f>Compute4!P79</f>
        <v>0</v>
      </c>
      <c r="R79" s="204">
        <f>Compute4!Q79</f>
        <v>0</v>
      </c>
      <c r="S79" s="204">
        <f>Compute4!R79</f>
        <v>0</v>
      </c>
      <c r="T79" s="204">
        <f>Compute4!S79</f>
        <v>0</v>
      </c>
      <c r="U79" s="204">
        <f>Compute4!T79</f>
        <v>0</v>
      </c>
      <c r="V79" s="204">
        <f>Compute4!U79</f>
        <v>0</v>
      </c>
      <c r="W79" s="204">
        <f>Compute4!V79</f>
        <v>1</v>
      </c>
      <c r="X79" s="327">
        <f t="shared" si="78"/>
        <v>0</v>
      </c>
      <c r="Y79" s="548">
        <f t="shared" si="79"/>
        <v>0</v>
      </c>
      <c r="Z79" s="548">
        <f t="shared" si="80"/>
        <v>0</v>
      </c>
      <c r="AA79" s="548">
        <f t="shared" si="81"/>
        <v>0</v>
      </c>
      <c r="AB79" s="548">
        <f t="shared" si="82"/>
        <v>0</v>
      </c>
      <c r="AC79" s="548">
        <f t="shared" si="83"/>
        <v>0</v>
      </c>
      <c r="AD79" s="548">
        <f t="shared" si="84"/>
        <v>0</v>
      </c>
      <c r="AE79" s="548">
        <f t="shared" si="85"/>
        <v>0</v>
      </c>
      <c r="AF79" s="548">
        <f t="shared" si="86"/>
        <v>0</v>
      </c>
      <c r="AG79" s="548">
        <f t="shared" si="87"/>
        <v>0</v>
      </c>
      <c r="AH79" s="548">
        <f t="shared" si="88"/>
        <v>0</v>
      </c>
      <c r="AI79" s="548">
        <f t="shared" si="89"/>
        <v>0</v>
      </c>
      <c r="AJ79" s="548">
        <f t="shared" si="90"/>
        <v>0</v>
      </c>
      <c r="AK79" s="548">
        <f t="shared" si="91"/>
        <v>0</v>
      </c>
      <c r="AL79" s="548">
        <f t="shared" si="92"/>
        <v>0</v>
      </c>
      <c r="AM79" s="548">
        <f t="shared" si="93"/>
        <v>0</v>
      </c>
      <c r="AN79" s="548">
        <f t="shared" si="94"/>
        <v>0</v>
      </c>
      <c r="AO79" s="639">
        <f t="shared" si="95"/>
        <v>0</v>
      </c>
      <c r="AP79" s="662">
        <v>0</v>
      </c>
      <c r="AQ79" s="662">
        <v>0</v>
      </c>
      <c r="AR79" s="662">
        <v>0</v>
      </c>
      <c r="AS79" s="662">
        <v>0</v>
      </c>
      <c r="AT79" s="662">
        <v>0</v>
      </c>
      <c r="AU79" s="662">
        <v>0</v>
      </c>
      <c r="AV79" s="662">
        <v>0</v>
      </c>
      <c r="AW79" s="662">
        <v>0</v>
      </c>
      <c r="AX79" s="662">
        <v>0</v>
      </c>
      <c r="AY79" s="662">
        <v>0</v>
      </c>
      <c r="AZ79" s="662">
        <v>0</v>
      </c>
      <c r="BA79" s="662">
        <v>0</v>
      </c>
      <c r="BB79" s="662">
        <v>0</v>
      </c>
      <c r="BC79" s="662">
        <v>0</v>
      </c>
      <c r="BD79" s="662">
        <v>0</v>
      </c>
      <c r="BE79" s="662">
        <v>0</v>
      </c>
      <c r="BF79" s="662">
        <f t="shared" si="147"/>
        <v>16</v>
      </c>
      <c r="BG79" s="1000">
        <f t="shared" si="96"/>
        <v>0</v>
      </c>
      <c r="BH79" s="1000">
        <f t="shared" si="97"/>
        <v>0</v>
      </c>
      <c r="BI79" s="1000">
        <f t="shared" si="98"/>
        <v>0</v>
      </c>
      <c r="BJ79" s="1000">
        <f t="shared" si="99"/>
        <v>0</v>
      </c>
      <c r="BK79" s="1000">
        <f t="shared" si="100"/>
        <v>0</v>
      </c>
      <c r="BL79" s="1000">
        <f t="shared" si="101"/>
        <v>0</v>
      </c>
      <c r="BM79" s="1000">
        <f t="shared" si="102"/>
        <v>0</v>
      </c>
      <c r="BN79" s="1000">
        <f t="shared" si="103"/>
        <v>0</v>
      </c>
      <c r="BO79" s="1000">
        <f t="shared" si="104"/>
        <v>0</v>
      </c>
      <c r="BP79" s="1000">
        <f t="shared" si="105"/>
        <v>0</v>
      </c>
      <c r="BQ79" s="1000">
        <f t="shared" si="106"/>
        <v>0</v>
      </c>
      <c r="BR79" s="1000">
        <f t="shared" si="107"/>
        <v>0</v>
      </c>
      <c r="BS79" s="1000">
        <f t="shared" si="108"/>
        <v>0</v>
      </c>
      <c r="BT79" s="1000">
        <f t="shared" si="109"/>
        <v>0</v>
      </c>
      <c r="BU79" s="1000">
        <f t="shared" si="110"/>
        <v>0</v>
      </c>
      <c r="BV79" s="1000">
        <f t="shared" si="111"/>
        <v>0</v>
      </c>
      <c r="BW79" s="1000"/>
      <c r="BX79" s="642">
        <f t="shared" si="112"/>
        <v>0</v>
      </c>
      <c r="BY79" s="642">
        <f t="shared" si="113"/>
        <v>0</v>
      </c>
      <c r="BZ79" s="642">
        <f t="shared" si="114"/>
        <v>0</v>
      </c>
      <c r="CA79" s="642">
        <f t="shared" si="115"/>
        <v>0</v>
      </c>
      <c r="CB79" s="642">
        <f t="shared" si="116"/>
        <v>0</v>
      </c>
      <c r="CC79" s="642">
        <f t="shared" si="117"/>
        <v>0</v>
      </c>
      <c r="CD79" s="642">
        <f t="shared" si="118"/>
        <v>0</v>
      </c>
      <c r="CE79" s="642">
        <f t="shared" si="119"/>
        <v>0</v>
      </c>
      <c r="CF79" s="642">
        <f t="shared" si="120"/>
        <v>0</v>
      </c>
      <c r="CG79" s="642">
        <f t="shared" si="121"/>
        <v>0</v>
      </c>
      <c r="CH79" s="642">
        <f t="shared" si="122"/>
        <v>0</v>
      </c>
      <c r="CI79" s="642">
        <f t="shared" si="123"/>
        <v>0</v>
      </c>
      <c r="CJ79" s="642">
        <f t="shared" si="124"/>
        <v>0</v>
      </c>
      <c r="CK79" s="642">
        <f t="shared" si="125"/>
        <v>0</v>
      </c>
      <c r="CL79" s="642">
        <f t="shared" si="126"/>
        <v>0</v>
      </c>
      <c r="CM79" s="642">
        <f t="shared" si="127"/>
        <v>0</v>
      </c>
      <c r="CN79" s="381">
        <f t="shared" si="128"/>
        <v>0</v>
      </c>
      <c r="CO79" s="381">
        <f t="shared" si="129"/>
        <v>0</v>
      </c>
      <c r="CP79" s="381">
        <f t="shared" si="130"/>
        <v>0</v>
      </c>
      <c r="CQ79" s="381">
        <f t="shared" si="131"/>
        <v>0</v>
      </c>
      <c r="CR79" s="381">
        <f t="shared" si="132"/>
        <v>0</v>
      </c>
      <c r="CS79" s="381">
        <f t="shared" si="133"/>
        <v>0</v>
      </c>
      <c r="CT79" s="381">
        <f t="shared" si="134"/>
        <v>0</v>
      </c>
      <c r="CU79" s="381">
        <f t="shared" si="135"/>
        <v>0</v>
      </c>
      <c r="CV79" s="381">
        <f t="shared" si="136"/>
        <v>0</v>
      </c>
      <c r="CW79" s="381">
        <f t="shared" si="137"/>
        <v>0</v>
      </c>
      <c r="CX79" s="381">
        <f t="shared" si="138"/>
        <v>0</v>
      </c>
      <c r="CY79" s="381">
        <f t="shared" si="139"/>
        <v>0</v>
      </c>
      <c r="CZ79" s="381">
        <f t="shared" si="140"/>
        <v>0</v>
      </c>
      <c r="DA79" s="381">
        <f t="shared" si="141"/>
        <v>0</v>
      </c>
      <c r="DB79" s="381">
        <f t="shared" si="142"/>
        <v>0</v>
      </c>
      <c r="DC79" s="381">
        <f t="shared" si="143"/>
        <v>0</v>
      </c>
      <c r="DD79" s="381">
        <f t="shared" si="144"/>
        <v>0</v>
      </c>
      <c r="DE79" s="381">
        <f t="shared" si="145"/>
        <v>0</v>
      </c>
      <c r="DF79" s="900">
        <f t="shared" si="146"/>
        <v>0</v>
      </c>
      <c r="DG79" s="486"/>
      <c r="DH79" s="486"/>
      <c r="DI79" s="486"/>
      <c r="DJ79" s="486"/>
      <c r="DK79" s="486"/>
      <c r="DL79" s="486"/>
      <c r="DM79" s="486"/>
      <c r="DN79" s="486"/>
      <c r="DO79" s="486"/>
      <c r="DP79" s="486"/>
      <c r="DQ79" s="486"/>
      <c r="DR79" s="486"/>
      <c r="DS79" s="486"/>
      <c r="DT79" s="486"/>
      <c r="DU79" s="486"/>
      <c r="DV79" s="486"/>
    </row>
    <row r="80" spans="1:126" ht="18.75" hidden="1" customHeight="1">
      <c r="A80" s="217" t="str">
        <f>'2_Maturité'!A80</f>
        <v>12.6.c</v>
      </c>
      <c r="B80" s="217">
        <f>'2_Maturité'!B80</f>
        <v>0</v>
      </c>
      <c r="C80" s="217" t="str">
        <f>'2_Maturité'!G80</f>
        <v>SEXP</v>
      </c>
      <c r="D80" s="207">
        <f>'2_Maturité'!H80</f>
        <v>0</v>
      </c>
      <c r="E80" s="207">
        <f>'2_Maturité'!I80</f>
        <v>0</v>
      </c>
      <c r="F80" s="218" t="str">
        <f>LEFT(E80,1)</f>
        <v>0</v>
      </c>
      <c r="G80" s="664">
        <v>0</v>
      </c>
      <c r="H80" s="204">
        <f>Compute4!G80</f>
        <v>0</v>
      </c>
      <c r="I80" s="204">
        <f>Compute4!H80</f>
        <v>0</v>
      </c>
      <c r="J80" s="204">
        <f>Compute4!I80</f>
        <v>0</v>
      </c>
      <c r="K80" s="204">
        <f>Compute4!J80</f>
        <v>0</v>
      </c>
      <c r="L80" s="204">
        <f>Compute4!K80</f>
        <v>0</v>
      </c>
      <c r="M80" s="204">
        <f>Compute4!L80</f>
        <v>0</v>
      </c>
      <c r="N80" s="204">
        <f>Compute4!M80</f>
        <v>0</v>
      </c>
      <c r="O80" s="204">
        <f>Compute4!N80</f>
        <v>0</v>
      </c>
      <c r="P80" s="204">
        <f>Compute4!O80</f>
        <v>0</v>
      </c>
      <c r="Q80" s="204">
        <f>Compute4!P80</f>
        <v>0</v>
      </c>
      <c r="R80" s="204">
        <f>Compute4!Q80</f>
        <v>0</v>
      </c>
      <c r="S80" s="204">
        <f>Compute4!R80</f>
        <v>0</v>
      </c>
      <c r="T80" s="204">
        <f>Compute4!S80</f>
        <v>0</v>
      </c>
      <c r="U80" s="204">
        <f>Compute4!T80</f>
        <v>0</v>
      </c>
      <c r="V80" s="204">
        <f>Compute4!U80</f>
        <v>0</v>
      </c>
      <c r="W80" s="204">
        <f>Compute4!V80</f>
        <v>0</v>
      </c>
      <c r="X80" s="327">
        <f t="shared" si="78"/>
        <v>0</v>
      </c>
      <c r="Y80" s="548">
        <f t="shared" si="79"/>
        <v>0</v>
      </c>
      <c r="Z80" s="548">
        <f t="shared" si="80"/>
        <v>0</v>
      </c>
      <c r="AA80" s="548">
        <f t="shared" si="81"/>
        <v>0</v>
      </c>
      <c r="AB80" s="548">
        <f t="shared" si="82"/>
        <v>0</v>
      </c>
      <c r="AC80" s="548">
        <f t="shared" si="83"/>
        <v>0</v>
      </c>
      <c r="AD80" s="548">
        <f t="shared" si="84"/>
        <v>0</v>
      </c>
      <c r="AE80" s="548">
        <f t="shared" si="85"/>
        <v>0</v>
      </c>
      <c r="AF80" s="548">
        <f t="shared" si="86"/>
        <v>0</v>
      </c>
      <c r="AG80" s="548">
        <f t="shared" si="87"/>
        <v>0</v>
      </c>
      <c r="AH80" s="548">
        <f t="shared" si="88"/>
        <v>0</v>
      </c>
      <c r="AI80" s="548">
        <f t="shared" si="89"/>
        <v>0</v>
      </c>
      <c r="AJ80" s="548">
        <f t="shared" si="90"/>
        <v>0</v>
      </c>
      <c r="AK80" s="548">
        <f t="shared" si="91"/>
        <v>0</v>
      </c>
      <c r="AL80" s="548">
        <f t="shared" si="92"/>
        <v>0</v>
      </c>
      <c r="AM80" s="548">
        <f t="shared" si="93"/>
        <v>0</v>
      </c>
      <c r="AN80" s="548">
        <f t="shared" si="94"/>
        <v>0</v>
      </c>
      <c r="AO80" s="639">
        <f t="shared" si="95"/>
        <v>0</v>
      </c>
      <c r="AP80" s="662">
        <v>0</v>
      </c>
      <c r="AQ80" s="662">
        <v>0</v>
      </c>
      <c r="AR80" s="662">
        <v>0</v>
      </c>
      <c r="AS80" s="662">
        <v>0</v>
      </c>
      <c r="AT80" s="662">
        <v>0</v>
      </c>
      <c r="AU80" s="662">
        <v>0</v>
      </c>
      <c r="AV80" s="662">
        <v>0</v>
      </c>
      <c r="AW80" s="662">
        <v>0</v>
      </c>
      <c r="AX80" s="662">
        <v>0</v>
      </c>
      <c r="AY80" s="662">
        <v>0</v>
      </c>
      <c r="AZ80" s="662">
        <v>0</v>
      </c>
      <c r="BA80" s="662">
        <v>0</v>
      </c>
      <c r="BB80" s="662">
        <v>0</v>
      </c>
      <c r="BC80" s="662">
        <v>0</v>
      </c>
      <c r="BD80" s="662">
        <v>0</v>
      </c>
      <c r="BE80" s="662">
        <v>0</v>
      </c>
      <c r="BF80" s="662">
        <f t="shared" si="147"/>
        <v>16</v>
      </c>
      <c r="BG80" s="1000">
        <f t="shared" si="96"/>
        <v>0</v>
      </c>
      <c r="BH80" s="1000">
        <f t="shared" si="97"/>
        <v>0</v>
      </c>
      <c r="BI80" s="1000">
        <f t="shared" si="98"/>
        <v>0</v>
      </c>
      <c r="BJ80" s="1000">
        <f t="shared" si="99"/>
        <v>0</v>
      </c>
      <c r="BK80" s="1000">
        <f t="shared" si="100"/>
        <v>0</v>
      </c>
      <c r="BL80" s="1000">
        <f t="shared" si="101"/>
        <v>0</v>
      </c>
      <c r="BM80" s="1000">
        <f t="shared" si="102"/>
        <v>0</v>
      </c>
      <c r="BN80" s="1000">
        <f t="shared" si="103"/>
        <v>0</v>
      </c>
      <c r="BO80" s="1000">
        <f t="shared" si="104"/>
        <v>0</v>
      </c>
      <c r="BP80" s="1000">
        <f t="shared" si="105"/>
        <v>0</v>
      </c>
      <c r="BQ80" s="1000">
        <f t="shared" si="106"/>
        <v>0</v>
      </c>
      <c r="BR80" s="1000">
        <f t="shared" si="107"/>
        <v>0</v>
      </c>
      <c r="BS80" s="1000">
        <f t="shared" si="108"/>
        <v>0</v>
      </c>
      <c r="BT80" s="1000">
        <f t="shared" si="109"/>
        <v>0</v>
      </c>
      <c r="BU80" s="1000">
        <f t="shared" si="110"/>
        <v>0</v>
      </c>
      <c r="BV80" s="1000">
        <f t="shared" si="111"/>
        <v>0</v>
      </c>
      <c r="BW80" s="1000"/>
      <c r="BX80" s="642">
        <f t="shared" si="112"/>
        <v>0</v>
      </c>
      <c r="BY80" s="642">
        <f t="shared" si="113"/>
        <v>0</v>
      </c>
      <c r="BZ80" s="642">
        <f t="shared" si="114"/>
        <v>0</v>
      </c>
      <c r="CA80" s="642">
        <f t="shared" si="115"/>
        <v>0</v>
      </c>
      <c r="CB80" s="642">
        <f t="shared" si="116"/>
        <v>0</v>
      </c>
      <c r="CC80" s="642">
        <f t="shared" si="117"/>
        <v>0</v>
      </c>
      <c r="CD80" s="642">
        <f t="shared" si="118"/>
        <v>0</v>
      </c>
      <c r="CE80" s="642">
        <f t="shared" si="119"/>
        <v>0</v>
      </c>
      <c r="CF80" s="642">
        <f t="shared" si="120"/>
        <v>0</v>
      </c>
      <c r="CG80" s="642">
        <f t="shared" si="121"/>
        <v>0</v>
      </c>
      <c r="CH80" s="642">
        <f t="shared" si="122"/>
        <v>0</v>
      </c>
      <c r="CI80" s="642">
        <f t="shared" si="123"/>
        <v>0</v>
      </c>
      <c r="CJ80" s="642">
        <f t="shared" si="124"/>
        <v>0</v>
      </c>
      <c r="CK80" s="642">
        <f t="shared" si="125"/>
        <v>0</v>
      </c>
      <c r="CL80" s="642">
        <f t="shared" si="126"/>
        <v>0</v>
      </c>
      <c r="CM80" s="642">
        <f t="shared" si="127"/>
        <v>0</v>
      </c>
      <c r="CN80" s="381">
        <f t="shared" si="128"/>
        <v>0</v>
      </c>
      <c r="CO80" s="381">
        <f t="shared" si="129"/>
        <v>0</v>
      </c>
      <c r="CP80" s="381">
        <f t="shared" si="130"/>
        <v>0</v>
      </c>
      <c r="CQ80" s="381">
        <f t="shared" si="131"/>
        <v>0</v>
      </c>
      <c r="CR80" s="381">
        <f t="shared" si="132"/>
        <v>0</v>
      </c>
      <c r="CS80" s="381">
        <f t="shared" si="133"/>
        <v>0</v>
      </c>
      <c r="CT80" s="381">
        <f t="shared" si="134"/>
        <v>0</v>
      </c>
      <c r="CU80" s="381">
        <f t="shared" si="135"/>
        <v>0</v>
      </c>
      <c r="CV80" s="381">
        <f t="shared" si="136"/>
        <v>0</v>
      </c>
      <c r="CW80" s="381">
        <f t="shared" si="137"/>
        <v>0</v>
      </c>
      <c r="CX80" s="381">
        <f t="shared" si="138"/>
        <v>0</v>
      </c>
      <c r="CY80" s="381">
        <f t="shared" si="139"/>
        <v>0</v>
      </c>
      <c r="CZ80" s="381">
        <f t="shared" si="140"/>
        <v>0</v>
      </c>
      <c r="DA80" s="381">
        <f t="shared" si="141"/>
        <v>0</v>
      </c>
      <c r="DB80" s="381">
        <f t="shared" si="142"/>
        <v>0</v>
      </c>
      <c r="DC80" s="381">
        <f t="shared" si="143"/>
        <v>0</v>
      </c>
      <c r="DD80" s="381">
        <f t="shared" si="144"/>
        <v>0</v>
      </c>
      <c r="DE80" s="381">
        <f t="shared" si="145"/>
        <v>0</v>
      </c>
      <c r="DF80" s="900">
        <f t="shared" si="146"/>
        <v>0</v>
      </c>
      <c r="DG80" s="486"/>
      <c r="DH80" s="486"/>
      <c r="DI80" s="486"/>
      <c r="DJ80" s="486"/>
      <c r="DK80" s="486"/>
      <c r="DL80" s="486"/>
      <c r="DM80" s="486"/>
      <c r="DN80" s="486"/>
      <c r="DO80" s="486"/>
      <c r="DP80" s="486"/>
      <c r="DQ80" s="486"/>
      <c r="DR80" s="486"/>
      <c r="DS80" s="486"/>
      <c r="DT80" s="486"/>
      <c r="DU80" s="486"/>
      <c r="DV80" s="486"/>
    </row>
    <row r="81" spans="1:126" ht="18.75" hidden="1" customHeight="1">
      <c r="A81" s="217" t="str">
        <f>'2_Maturité'!A81</f>
        <v>12.6.d</v>
      </c>
      <c r="B81" s="217">
        <f>'2_Maturité'!B81</f>
        <v>0</v>
      </c>
      <c r="C81" s="217" t="str">
        <f>'2_Maturité'!G81</f>
        <v>SEXP</v>
      </c>
      <c r="D81" s="207">
        <f>'2_Maturité'!H81</f>
        <v>0</v>
      </c>
      <c r="E81" s="207">
        <f>'2_Maturité'!I81</f>
        <v>0</v>
      </c>
      <c r="F81" s="218" t="str">
        <f>LEFT(E81,1)</f>
        <v>0</v>
      </c>
      <c r="G81" s="664">
        <v>0</v>
      </c>
      <c r="H81" s="204">
        <f>Compute4!G81</f>
        <v>0</v>
      </c>
      <c r="I81" s="204">
        <f>Compute4!H81</f>
        <v>0</v>
      </c>
      <c r="J81" s="204">
        <f>Compute4!I81</f>
        <v>0</v>
      </c>
      <c r="K81" s="204">
        <f>Compute4!J81</f>
        <v>0</v>
      </c>
      <c r="L81" s="204">
        <f>Compute4!K81</f>
        <v>0</v>
      </c>
      <c r="M81" s="204">
        <f>Compute4!L81</f>
        <v>0</v>
      </c>
      <c r="N81" s="204">
        <f>Compute4!M81</f>
        <v>0</v>
      </c>
      <c r="O81" s="204">
        <f>Compute4!N81</f>
        <v>0</v>
      </c>
      <c r="P81" s="204">
        <f>Compute4!O81</f>
        <v>0</v>
      </c>
      <c r="Q81" s="204">
        <f>Compute4!P81</f>
        <v>0</v>
      </c>
      <c r="R81" s="204">
        <f>Compute4!Q81</f>
        <v>0</v>
      </c>
      <c r="S81" s="204">
        <f>Compute4!R81</f>
        <v>0</v>
      </c>
      <c r="T81" s="204">
        <f>Compute4!S81</f>
        <v>0</v>
      </c>
      <c r="U81" s="204">
        <f>Compute4!T81</f>
        <v>0</v>
      </c>
      <c r="V81" s="204">
        <f>Compute4!U81</f>
        <v>0</v>
      </c>
      <c r="W81" s="204">
        <f>Compute4!V81</f>
        <v>0</v>
      </c>
      <c r="X81" s="327">
        <f t="shared" si="78"/>
        <v>0</v>
      </c>
      <c r="Y81" s="548">
        <f t="shared" si="79"/>
        <v>0</v>
      </c>
      <c r="Z81" s="548">
        <f t="shared" si="80"/>
        <v>0</v>
      </c>
      <c r="AA81" s="548">
        <f t="shared" si="81"/>
        <v>0</v>
      </c>
      <c r="AB81" s="548">
        <f t="shared" si="82"/>
        <v>0</v>
      </c>
      <c r="AC81" s="548">
        <f t="shared" si="83"/>
        <v>0</v>
      </c>
      <c r="AD81" s="548">
        <f t="shared" si="84"/>
        <v>0</v>
      </c>
      <c r="AE81" s="548">
        <f t="shared" si="85"/>
        <v>0</v>
      </c>
      <c r="AF81" s="548">
        <f t="shared" si="86"/>
        <v>0</v>
      </c>
      <c r="AG81" s="548">
        <f t="shared" si="87"/>
        <v>0</v>
      </c>
      <c r="AH81" s="548">
        <f t="shared" si="88"/>
        <v>0</v>
      </c>
      <c r="AI81" s="548">
        <f t="shared" si="89"/>
        <v>0</v>
      </c>
      <c r="AJ81" s="548">
        <f t="shared" si="90"/>
        <v>0</v>
      </c>
      <c r="AK81" s="548">
        <f t="shared" si="91"/>
        <v>0</v>
      </c>
      <c r="AL81" s="548">
        <f t="shared" si="92"/>
        <v>0</v>
      </c>
      <c r="AM81" s="548">
        <f t="shared" si="93"/>
        <v>0</v>
      </c>
      <c r="AN81" s="548">
        <f t="shared" si="94"/>
        <v>0</v>
      </c>
      <c r="AO81" s="639">
        <f t="shared" si="95"/>
        <v>0</v>
      </c>
      <c r="AP81" s="662">
        <v>0</v>
      </c>
      <c r="AQ81" s="662">
        <v>0</v>
      </c>
      <c r="AR81" s="662">
        <v>0</v>
      </c>
      <c r="AS81" s="662">
        <v>0</v>
      </c>
      <c r="AT81" s="662">
        <v>0</v>
      </c>
      <c r="AU81" s="662">
        <v>0</v>
      </c>
      <c r="AV81" s="662">
        <v>0</v>
      </c>
      <c r="AW81" s="662">
        <v>0</v>
      </c>
      <c r="AX81" s="662">
        <v>0</v>
      </c>
      <c r="AY81" s="662">
        <v>0</v>
      </c>
      <c r="AZ81" s="662">
        <v>0</v>
      </c>
      <c r="BA81" s="662">
        <v>0</v>
      </c>
      <c r="BB81" s="662">
        <v>0</v>
      </c>
      <c r="BC81" s="662">
        <v>0</v>
      </c>
      <c r="BD81" s="662">
        <v>0</v>
      </c>
      <c r="BE81" s="662">
        <v>0</v>
      </c>
      <c r="BF81" s="662">
        <f t="shared" si="147"/>
        <v>16</v>
      </c>
      <c r="BG81" s="1000">
        <f t="shared" si="96"/>
        <v>0</v>
      </c>
      <c r="BH81" s="1000">
        <f t="shared" si="97"/>
        <v>0</v>
      </c>
      <c r="BI81" s="1000">
        <f t="shared" si="98"/>
        <v>0</v>
      </c>
      <c r="BJ81" s="1000">
        <f t="shared" si="99"/>
        <v>0</v>
      </c>
      <c r="BK81" s="1000">
        <f t="shared" si="100"/>
        <v>0</v>
      </c>
      <c r="BL81" s="1000">
        <f t="shared" si="101"/>
        <v>0</v>
      </c>
      <c r="BM81" s="1000">
        <f t="shared" si="102"/>
        <v>0</v>
      </c>
      <c r="BN81" s="1000">
        <f t="shared" si="103"/>
        <v>0</v>
      </c>
      <c r="BO81" s="1000">
        <f t="shared" si="104"/>
        <v>0</v>
      </c>
      <c r="BP81" s="1000">
        <f t="shared" si="105"/>
        <v>0</v>
      </c>
      <c r="BQ81" s="1000">
        <f t="shared" si="106"/>
        <v>0</v>
      </c>
      <c r="BR81" s="1000">
        <f t="shared" si="107"/>
        <v>0</v>
      </c>
      <c r="BS81" s="1000">
        <f t="shared" si="108"/>
        <v>0</v>
      </c>
      <c r="BT81" s="1000">
        <f t="shared" si="109"/>
        <v>0</v>
      </c>
      <c r="BU81" s="1000">
        <f t="shared" si="110"/>
        <v>0</v>
      </c>
      <c r="BV81" s="1000">
        <f t="shared" si="111"/>
        <v>0</v>
      </c>
      <c r="BW81" s="1000"/>
      <c r="BX81" s="642">
        <f t="shared" si="112"/>
        <v>0</v>
      </c>
      <c r="BY81" s="642">
        <f t="shared" si="113"/>
        <v>0</v>
      </c>
      <c r="BZ81" s="642">
        <f t="shared" si="114"/>
        <v>0</v>
      </c>
      <c r="CA81" s="642">
        <f t="shared" si="115"/>
        <v>0</v>
      </c>
      <c r="CB81" s="642">
        <f t="shared" si="116"/>
        <v>0</v>
      </c>
      <c r="CC81" s="642">
        <f t="shared" si="117"/>
        <v>0</v>
      </c>
      <c r="CD81" s="642">
        <f t="shared" si="118"/>
        <v>0</v>
      </c>
      <c r="CE81" s="642">
        <f t="shared" si="119"/>
        <v>0</v>
      </c>
      <c r="CF81" s="642">
        <f t="shared" si="120"/>
        <v>0</v>
      </c>
      <c r="CG81" s="642">
        <f t="shared" si="121"/>
        <v>0</v>
      </c>
      <c r="CH81" s="642">
        <f t="shared" si="122"/>
        <v>0</v>
      </c>
      <c r="CI81" s="642">
        <f t="shared" si="123"/>
        <v>0</v>
      </c>
      <c r="CJ81" s="642">
        <f t="shared" si="124"/>
        <v>0</v>
      </c>
      <c r="CK81" s="642">
        <f t="shared" si="125"/>
        <v>0</v>
      </c>
      <c r="CL81" s="642">
        <f t="shared" si="126"/>
        <v>0</v>
      </c>
      <c r="CM81" s="642">
        <f t="shared" si="127"/>
        <v>0</v>
      </c>
      <c r="CN81" s="381">
        <f t="shared" si="128"/>
        <v>0</v>
      </c>
      <c r="CO81" s="381">
        <f t="shared" si="129"/>
        <v>0</v>
      </c>
      <c r="CP81" s="381">
        <f t="shared" si="130"/>
        <v>0</v>
      </c>
      <c r="CQ81" s="381">
        <f t="shared" si="131"/>
        <v>0</v>
      </c>
      <c r="CR81" s="381">
        <f t="shared" si="132"/>
        <v>0</v>
      </c>
      <c r="CS81" s="381">
        <f t="shared" si="133"/>
        <v>0</v>
      </c>
      <c r="CT81" s="381">
        <f t="shared" si="134"/>
        <v>0</v>
      </c>
      <c r="CU81" s="381">
        <f t="shared" si="135"/>
        <v>0</v>
      </c>
      <c r="CV81" s="381">
        <f t="shared" si="136"/>
        <v>0</v>
      </c>
      <c r="CW81" s="381">
        <f t="shared" si="137"/>
        <v>0</v>
      </c>
      <c r="CX81" s="381">
        <f t="shared" si="138"/>
        <v>0</v>
      </c>
      <c r="CY81" s="381">
        <f t="shared" si="139"/>
        <v>0</v>
      </c>
      <c r="CZ81" s="381">
        <f t="shared" si="140"/>
        <v>0</v>
      </c>
      <c r="DA81" s="381">
        <f t="shared" si="141"/>
        <v>0</v>
      </c>
      <c r="DB81" s="381">
        <f t="shared" si="142"/>
        <v>0</v>
      </c>
      <c r="DC81" s="381">
        <f t="shared" si="143"/>
        <v>0</v>
      </c>
      <c r="DD81" s="381">
        <f t="shared" si="144"/>
        <v>0</v>
      </c>
      <c r="DE81" s="381">
        <f t="shared" si="145"/>
        <v>0</v>
      </c>
      <c r="DF81" s="900">
        <f t="shared" si="146"/>
        <v>0</v>
      </c>
      <c r="DG81" s="486"/>
      <c r="DH81" s="486"/>
      <c r="DI81" s="486"/>
      <c r="DJ81" s="486"/>
      <c r="DK81" s="486"/>
      <c r="DL81" s="486"/>
      <c r="DM81" s="486"/>
      <c r="DN81" s="486"/>
      <c r="DO81" s="486"/>
      <c r="DP81" s="486"/>
      <c r="DQ81" s="486"/>
      <c r="DR81" s="486"/>
      <c r="DS81" s="486"/>
      <c r="DT81" s="486"/>
      <c r="DU81" s="486"/>
      <c r="DV81" s="486"/>
    </row>
    <row r="82" spans="1:126" ht="18.75">
      <c r="A82" s="217" t="str">
        <f>'2_Maturité'!A82</f>
        <v>12.7</v>
      </c>
      <c r="B82" s="217" t="str">
        <f>'2_Maturité'!B82</f>
        <v>Maîtrise des logiciels</v>
      </c>
      <c r="C82" s="217" t="str">
        <f>'2_Maturité'!G82</f>
        <v>SEXP</v>
      </c>
      <c r="D82" s="207">
        <f>'2_Maturité'!H82</f>
        <v>1</v>
      </c>
      <c r="E82" s="207" t="str">
        <f>'2_Maturité'!I82</f>
        <v>3: Défini</v>
      </c>
      <c r="F82" s="218">
        <f>INDEX(References!$C$51:$D$56, LEFT($E82,1)+1,2)</f>
        <v>3</v>
      </c>
      <c r="G82" s="664">
        <v>2</v>
      </c>
      <c r="H82" s="204">
        <f>Compute4!G82</f>
        <v>0</v>
      </c>
      <c r="I82" s="204">
        <f>Compute4!H82</f>
        <v>0</v>
      </c>
      <c r="J82" s="204">
        <f>Compute4!I82</f>
        <v>0</v>
      </c>
      <c r="K82" s="204">
        <f>Compute4!J82</f>
        <v>0</v>
      </c>
      <c r="L82" s="204">
        <f>Compute4!K82</f>
        <v>0</v>
      </c>
      <c r="M82" s="204">
        <f>Compute4!L82</f>
        <v>1</v>
      </c>
      <c r="N82" s="204">
        <f>Compute4!M82</f>
        <v>0</v>
      </c>
      <c r="O82" s="204">
        <f>Compute4!N82</f>
        <v>0</v>
      </c>
      <c r="P82" s="204">
        <f>Compute4!O82</f>
        <v>0</v>
      </c>
      <c r="Q82" s="204">
        <f>Compute4!P82</f>
        <v>0</v>
      </c>
      <c r="R82" s="204">
        <f>Compute4!Q82</f>
        <v>1</v>
      </c>
      <c r="S82" s="204">
        <f>Compute4!R82</f>
        <v>1</v>
      </c>
      <c r="T82" s="204">
        <f>Compute4!S82</f>
        <v>0</v>
      </c>
      <c r="U82" s="204">
        <f>Compute4!T82</f>
        <v>0</v>
      </c>
      <c r="V82" s="204">
        <f>Compute4!U82</f>
        <v>1</v>
      </c>
      <c r="W82" s="204">
        <f>Compute4!V82</f>
        <v>0</v>
      </c>
      <c r="X82" s="327">
        <f t="shared" si="78"/>
        <v>4</v>
      </c>
      <c r="Y82" s="548">
        <f t="shared" si="79"/>
        <v>0</v>
      </c>
      <c r="Z82" s="548">
        <f t="shared" si="80"/>
        <v>0</v>
      </c>
      <c r="AA82" s="548">
        <f t="shared" si="81"/>
        <v>0</v>
      </c>
      <c r="AB82" s="548">
        <f t="shared" si="82"/>
        <v>0</v>
      </c>
      <c r="AC82" s="548">
        <f t="shared" si="83"/>
        <v>0</v>
      </c>
      <c r="AD82" s="548">
        <f t="shared" si="84"/>
        <v>1</v>
      </c>
      <c r="AE82" s="548">
        <f t="shared" si="85"/>
        <v>0</v>
      </c>
      <c r="AF82" s="548">
        <f t="shared" si="86"/>
        <v>0</v>
      </c>
      <c r="AG82" s="548">
        <f t="shared" si="87"/>
        <v>0</v>
      </c>
      <c r="AH82" s="548">
        <f t="shared" si="88"/>
        <v>0</v>
      </c>
      <c r="AI82" s="548">
        <f t="shared" si="89"/>
        <v>1</v>
      </c>
      <c r="AJ82" s="548">
        <f t="shared" si="90"/>
        <v>1</v>
      </c>
      <c r="AK82" s="548">
        <f t="shared" si="91"/>
        <v>0</v>
      </c>
      <c r="AL82" s="548">
        <f t="shared" si="92"/>
        <v>0</v>
      </c>
      <c r="AM82" s="548">
        <f t="shared" si="93"/>
        <v>1</v>
      </c>
      <c r="AN82" s="548">
        <f t="shared" si="94"/>
        <v>0</v>
      </c>
      <c r="AO82" s="639">
        <f t="shared" si="95"/>
        <v>4</v>
      </c>
      <c r="AP82" s="662">
        <v>0</v>
      </c>
      <c r="AQ82" s="662">
        <v>0</v>
      </c>
      <c r="AR82" s="662">
        <v>0</v>
      </c>
      <c r="AS82" s="662">
        <v>0</v>
      </c>
      <c r="AT82" s="662">
        <v>0</v>
      </c>
      <c r="AU82" s="662">
        <v>2</v>
      </c>
      <c r="AV82" s="662">
        <v>0</v>
      </c>
      <c r="AW82" s="662">
        <v>0</v>
      </c>
      <c r="AX82" s="662">
        <v>0</v>
      </c>
      <c r="AY82" s="662">
        <v>0</v>
      </c>
      <c r="AZ82" s="662">
        <v>2</v>
      </c>
      <c r="BA82" s="662">
        <v>2</v>
      </c>
      <c r="BB82" s="662">
        <v>0</v>
      </c>
      <c r="BC82" s="662">
        <v>0</v>
      </c>
      <c r="BD82" s="662">
        <v>4</v>
      </c>
      <c r="BE82" s="662">
        <v>0</v>
      </c>
      <c r="BF82" s="662">
        <f t="shared" si="147"/>
        <v>12</v>
      </c>
      <c r="BG82" s="1000">
        <f t="shared" si="96"/>
        <v>0</v>
      </c>
      <c r="BH82" s="1000">
        <f t="shared" si="97"/>
        <v>0</v>
      </c>
      <c r="BI82" s="1000">
        <f t="shared" si="98"/>
        <v>0</v>
      </c>
      <c r="BJ82" s="1000">
        <f t="shared" si="99"/>
        <v>0</v>
      </c>
      <c r="BK82" s="1000">
        <f t="shared" si="100"/>
        <v>0</v>
      </c>
      <c r="BL82" s="1000">
        <f t="shared" si="101"/>
        <v>2</v>
      </c>
      <c r="BM82" s="1000">
        <f t="shared" si="102"/>
        <v>0</v>
      </c>
      <c r="BN82" s="1000">
        <f t="shared" si="103"/>
        <v>0</v>
      </c>
      <c r="BO82" s="1000">
        <f t="shared" si="104"/>
        <v>0</v>
      </c>
      <c r="BP82" s="1000">
        <f t="shared" si="105"/>
        <v>0</v>
      </c>
      <c r="BQ82" s="1000">
        <f t="shared" si="106"/>
        <v>2</v>
      </c>
      <c r="BR82" s="1000">
        <f t="shared" si="107"/>
        <v>2</v>
      </c>
      <c r="BS82" s="1000">
        <f t="shared" si="108"/>
        <v>0</v>
      </c>
      <c r="BT82" s="1000">
        <f t="shared" si="109"/>
        <v>0</v>
      </c>
      <c r="BU82" s="1000">
        <f t="shared" si="110"/>
        <v>4</v>
      </c>
      <c r="BV82" s="1000">
        <f t="shared" si="111"/>
        <v>0</v>
      </c>
      <c r="BW82" s="1000"/>
      <c r="BX82" s="642">
        <f t="shared" si="112"/>
        <v>0</v>
      </c>
      <c r="BY82" s="642">
        <f t="shared" si="113"/>
        <v>0</v>
      </c>
      <c r="BZ82" s="642">
        <f t="shared" si="114"/>
        <v>0</v>
      </c>
      <c r="CA82" s="642">
        <f t="shared" si="115"/>
        <v>0</v>
      </c>
      <c r="CB82" s="642">
        <f t="shared" si="116"/>
        <v>0</v>
      </c>
      <c r="CC82" s="642">
        <f t="shared" si="117"/>
        <v>6</v>
      </c>
      <c r="CD82" s="642">
        <f t="shared" si="118"/>
        <v>0</v>
      </c>
      <c r="CE82" s="642">
        <f t="shared" si="119"/>
        <v>0</v>
      </c>
      <c r="CF82" s="642">
        <f t="shared" si="120"/>
        <v>0</v>
      </c>
      <c r="CG82" s="642">
        <f t="shared" si="121"/>
        <v>0</v>
      </c>
      <c r="CH82" s="642">
        <f t="shared" si="122"/>
        <v>6</v>
      </c>
      <c r="CI82" s="642">
        <f t="shared" si="123"/>
        <v>6</v>
      </c>
      <c r="CJ82" s="642">
        <f t="shared" si="124"/>
        <v>0</v>
      </c>
      <c r="CK82" s="642">
        <f t="shared" si="125"/>
        <v>0</v>
      </c>
      <c r="CL82" s="642">
        <f t="shared" si="126"/>
        <v>12</v>
      </c>
      <c r="CM82" s="642">
        <f t="shared" si="127"/>
        <v>0</v>
      </c>
      <c r="CN82" s="381">
        <f t="shared" si="128"/>
        <v>30</v>
      </c>
      <c r="CO82" s="381">
        <f t="shared" si="129"/>
        <v>0</v>
      </c>
      <c r="CP82" s="381">
        <f t="shared" si="130"/>
        <v>0</v>
      </c>
      <c r="CQ82" s="381">
        <f t="shared" si="131"/>
        <v>0</v>
      </c>
      <c r="CR82" s="381">
        <f t="shared" si="132"/>
        <v>0</v>
      </c>
      <c r="CS82" s="381">
        <f t="shared" si="133"/>
        <v>0</v>
      </c>
      <c r="CT82" s="381">
        <f t="shared" si="134"/>
        <v>2.7906976744186046E-2</v>
      </c>
      <c r="CU82" s="381">
        <f t="shared" si="135"/>
        <v>0</v>
      </c>
      <c r="CV82" s="381">
        <f t="shared" si="136"/>
        <v>0</v>
      </c>
      <c r="CW82" s="381">
        <f t="shared" si="137"/>
        <v>0</v>
      </c>
      <c r="CX82" s="381">
        <f t="shared" si="138"/>
        <v>0</v>
      </c>
      <c r="CY82" s="381">
        <f t="shared" si="139"/>
        <v>1.7391304347826087E-2</v>
      </c>
      <c r="CZ82" s="381">
        <f t="shared" si="140"/>
        <v>2.3076923076923078E-2</v>
      </c>
      <c r="DA82" s="381">
        <f t="shared" si="141"/>
        <v>0</v>
      </c>
      <c r="DB82" s="381">
        <f t="shared" si="142"/>
        <v>0</v>
      </c>
      <c r="DC82" s="381">
        <f t="shared" si="143"/>
        <v>8.8888888888888892E-2</v>
      </c>
      <c r="DD82" s="381">
        <f t="shared" si="144"/>
        <v>0</v>
      </c>
      <c r="DE82" s="381">
        <f t="shared" si="145"/>
        <v>0.1572640930578241</v>
      </c>
      <c r="DF82" s="900">
        <f t="shared" si="146"/>
        <v>10</v>
      </c>
      <c r="DG82" s="486"/>
      <c r="DH82" s="486"/>
      <c r="DI82" s="486"/>
      <c r="DJ82" s="486"/>
      <c r="DK82" s="486"/>
      <c r="DL82" s="486"/>
      <c r="DM82" s="486"/>
      <c r="DN82" s="486"/>
      <c r="DO82" s="486"/>
      <c r="DP82" s="486"/>
      <c r="DQ82" s="486"/>
      <c r="DR82" s="486"/>
      <c r="DS82" s="486"/>
      <c r="DT82" s="486"/>
      <c r="DU82" s="486"/>
      <c r="DV82" s="486"/>
    </row>
    <row r="83" spans="1:126" ht="18.75" customHeight="1">
      <c r="A83" s="217" t="str">
        <f>'2_Maturité'!A83</f>
        <v>12.8</v>
      </c>
      <c r="B83" s="217" t="str">
        <f>'2_Maturité'!B83</f>
        <v>Gestion des vulnérabilités</v>
      </c>
      <c r="C83" s="217" t="str">
        <f>'2_Maturité'!G83</f>
        <v>SEXP</v>
      </c>
      <c r="D83" s="207">
        <f>'2_Maturité'!H83</f>
        <v>1</v>
      </c>
      <c r="E83" s="207" t="str">
        <f>'2_Maturité'!I83</f>
        <v>2: Reproductible</v>
      </c>
      <c r="F83" s="218">
        <f>INDEX(References!$C$51:$D$56, LEFT($E83,1)+1,2)</f>
        <v>4</v>
      </c>
      <c r="G83" s="664">
        <v>0</v>
      </c>
      <c r="H83" s="204">
        <f>Compute4!G83</f>
        <v>0</v>
      </c>
      <c r="I83" s="204">
        <f>Compute4!H83</f>
        <v>0</v>
      </c>
      <c r="J83" s="204">
        <f>Compute4!I83</f>
        <v>0</v>
      </c>
      <c r="K83" s="204">
        <f>Compute4!J83</f>
        <v>0</v>
      </c>
      <c r="L83" s="204">
        <f>Compute4!K83</f>
        <v>0</v>
      </c>
      <c r="M83" s="204">
        <f>Compute4!L83</f>
        <v>1</v>
      </c>
      <c r="N83" s="204">
        <f>Compute4!M83</f>
        <v>0</v>
      </c>
      <c r="O83" s="204">
        <f>Compute4!N83</f>
        <v>0</v>
      </c>
      <c r="P83" s="204">
        <f>Compute4!O83</f>
        <v>0</v>
      </c>
      <c r="Q83" s="204">
        <f>Compute4!P83</f>
        <v>0</v>
      </c>
      <c r="R83" s="204">
        <f>Compute4!Q83</f>
        <v>1</v>
      </c>
      <c r="S83" s="204">
        <f>Compute4!R83</f>
        <v>1</v>
      </c>
      <c r="T83" s="204">
        <f>Compute4!S83</f>
        <v>0</v>
      </c>
      <c r="U83" s="204">
        <f>Compute4!T83</f>
        <v>0</v>
      </c>
      <c r="V83" s="204">
        <f>Compute4!U83</f>
        <v>1</v>
      </c>
      <c r="W83" s="204">
        <f>Compute4!V83</f>
        <v>0</v>
      </c>
      <c r="X83" s="327">
        <f t="shared" si="78"/>
        <v>4</v>
      </c>
      <c r="Y83" s="548">
        <f t="shared" si="79"/>
        <v>0</v>
      </c>
      <c r="Z83" s="548">
        <f t="shared" si="80"/>
        <v>0</v>
      </c>
      <c r="AA83" s="548">
        <f t="shared" si="81"/>
        <v>0</v>
      </c>
      <c r="AB83" s="548">
        <f t="shared" si="82"/>
        <v>0</v>
      </c>
      <c r="AC83" s="548">
        <f t="shared" si="83"/>
        <v>0</v>
      </c>
      <c r="AD83" s="548">
        <f t="shared" si="84"/>
        <v>1</v>
      </c>
      <c r="AE83" s="548">
        <f t="shared" si="85"/>
        <v>0</v>
      </c>
      <c r="AF83" s="548">
        <f t="shared" si="86"/>
        <v>0</v>
      </c>
      <c r="AG83" s="548">
        <f t="shared" si="87"/>
        <v>0</v>
      </c>
      <c r="AH83" s="548">
        <f t="shared" si="88"/>
        <v>0</v>
      </c>
      <c r="AI83" s="548">
        <f t="shared" si="89"/>
        <v>1</v>
      </c>
      <c r="AJ83" s="548">
        <f t="shared" si="90"/>
        <v>1</v>
      </c>
      <c r="AK83" s="548">
        <f t="shared" si="91"/>
        <v>0</v>
      </c>
      <c r="AL83" s="548">
        <f t="shared" si="92"/>
        <v>0</v>
      </c>
      <c r="AM83" s="548">
        <f t="shared" si="93"/>
        <v>1</v>
      </c>
      <c r="AN83" s="548">
        <f t="shared" si="94"/>
        <v>0</v>
      </c>
      <c r="AO83" s="639">
        <f t="shared" si="95"/>
        <v>4</v>
      </c>
      <c r="AP83" s="662">
        <v>0</v>
      </c>
      <c r="AQ83" s="662">
        <v>0</v>
      </c>
      <c r="AR83" s="662">
        <v>0</v>
      </c>
      <c r="AS83" s="662">
        <v>0</v>
      </c>
      <c r="AT83" s="662">
        <v>0</v>
      </c>
      <c r="AU83" s="662">
        <v>4</v>
      </c>
      <c r="AV83" s="662">
        <v>0</v>
      </c>
      <c r="AW83" s="662">
        <v>0</v>
      </c>
      <c r="AX83" s="662">
        <v>0</v>
      </c>
      <c r="AY83" s="662">
        <v>0</v>
      </c>
      <c r="AZ83" s="662">
        <v>8</v>
      </c>
      <c r="BA83" s="662">
        <v>8</v>
      </c>
      <c r="BB83" s="662">
        <v>0</v>
      </c>
      <c r="BC83" s="662">
        <v>0</v>
      </c>
      <c r="BD83" s="662">
        <v>2</v>
      </c>
      <c r="BE83" s="662">
        <v>0</v>
      </c>
      <c r="BF83" s="662">
        <f t="shared" si="147"/>
        <v>12</v>
      </c>
      <c r="BG83" s="1000">
        <f t="shared" si="96"/>
        <v>0</v>
      </c>
      <c r="BH83" s="1000">
        <f t="shared" si="97"/>
        <v>0</v>
      </c>
      <c r="BI83" s="1000">
        <f t="shared" si="98"/>
        <v>0</v>
      </c>
      <c r="BJ83" s="1000">
        <f t="shared" si="99"/>
        <v>0</v>
      </c>
      <c r="BK83" s="1000">
        <f t="shared" si="100"/>
        <v>0</v>
      </c>
      <c r="BL83" s="1000">
        <f t="shared" si="101"/>
        <v>4</v>
      </c>
      <c r="BM83" s="1000">
        <f t="shared" si="102"/>
        <v>0</v>
      </c>
      <c r="BN83" s="1000">
        <f t="shared" si="103"/>
        <v>0</v>
      </c>
      <c r="BO83" s="1000">
        <f t="shared" si="104"/>
        <v>0</v>
      </c>
      <c r="BP83" s="1000">
        <f t="shared" si="105"/>
        <v>0</v>
      </c>
      <c r="BQ83" s="1000">
        <f t="shared" si="106"/>
        <v>8</v>
      </c>
      <c r="BR83" s="1000">
        <f t="shared" si="107"/>
        <v>8</v>
      </c>
      <c r="BS83" s="1000">
        <f t="shared" si="108"/>
        <v>0</v>
      </c>
      <c r="BT83" s="1000">
        <f t="shared" si="109"/>
        <v>0</v>
      </c>
      <c r="BU83" s="1000">
        <f t="shared" si="110"/>
        <v>2</v>
      </c>
      <c r="BV83" s="1000">
        <f t="shared" si="111"/>
        <v>0</v>
      </c>
      <c r="BW83" s="1000"/>
      <c r="BX83" s="642">
        <f t="shared" si="112"/>
        <v>0</v>
      </c>
      <c r="BY83" s="642">
        <f t="shared" si="113"/>
        <v>0</v>
      </c>
      <c r="BZ83" s="642">
        <f t="shared" si="114"/>
        <v>0</v>
      </c>
      <c r="CA83" s="642">
        <f t="shared" si="115"/>
        <v>0</v>
      </c>
      <c r="CB83" s="642">
        <f t="shared" si="116"/>
        <v>0</v>
      </c>
      <c r="CC83" s="642">
        <f t="shared" si="117"/>
        <v>16</v>
      </c>
      <c r="CD83" s="642">
        <f t="shared" si="118"/>
        <v>0</v>
      </c>
      <c r="CE83" s="642">
        <f t="shared" si="119"/>
        <v>0</v>
      </c>
      <c r="CF83" s="642">
        <f t="shared" si="120"/>
        <v>0</v>
      </c>
      <c r="CG83" s="642">
        <f t="shared" si="121"/>
        <v>0</v>
      </c>
      <c r="CH83" s="642">
        <f t="shared" si="122"/>
        <v>32</v>
      </c>
      <c r="CI83" s="642">
        <f t="shared" si="123"/>
        <v>32</v>
      </c>
      <c r="CJ83" s="642">
        <f t="shared" si="124"/>
        <v>0</v>
      </c>
      <c r="CK83" s="642">
        <f t="shared" si="125"/>
        <v>0</v>
      </c>
      <c r="CL83" s="642">
        <f t="shared" si="126"/>
        <v>8</v>
      </c>
      <c r="CM83" s="642">
        <f t="shared" si="127"/>
        <v>0</v>
      </c>
      <c r="CN83" s="381">
        <f t="shared" si="128"/>
        <v>88</v>
      </c>
      <c r="CO83" s="381">
        <f t="shared" si="129"/>
        <v>0</v>
      </c>
      <c r="CP83" s="381">
        <f t="shared" si="130"/>
        <v>0</v>
      </c>
      <c r="CQ83" s="381">
        <f t="shared" si="131"/>
        <v>0</v>
      </c>
      <c r="CR83" s="381">
        <f t="shared" si="132"/>
        <v>0</v>
      </c>
      <c r="CS83" s="381">
        <f t="shared" si="133"/>
        <v>0</v>
      </c>
      <c r="CT83" s="381">
        <f t="shared" si="134"/>
        <v>7.441860465116279E-2</v>
      </c>
      <c r="CU83" s="381">
        <f t="shared" si="135"/>
        <v>0</v>
      </c>
      <c r="CV83" s="381">
        <f t="shared" si="136"/>
        <v>0</v>
      </c>
      <c r="CW83" s="381">
        <f t="shared" si="137"/>
        <v>0</v>
      </c>
      <c r="CX83" s="381">
        <f t="shared" si="138"/>
        <v>0</v>
      </c>
      <c r="CY83" s="381">
        <f t="shared" si="139"/>
        <v>9.2753623188405798E-2</v>
      </c>
      <c r="CZ83" s="381">
        <f t="shared" si="140"/>
        <v>0.12307692307692308</v>
      </c>
      <c r="DA83" s="381">
        <f t="shared" si="141"/>
        <v>0</v>
      </c>
      <c r="DB83" s="381">
        <f t="shared" si="142"/>
        <v>0</v>
      </c>
      <c r="DC83" s="381">
        <f t="shared" si="143"/>
        <v>5.9259259259259262E-2</v>
      </c>
      <c r="DD83" s="381">
        <f t="shared" si="144"/>
        <v>0</v>
      </c>
      <c r="DE83" s="381">
        <f t="shared" si="145"/>
        <v>0.34950841017575096</v>
      </c>
      <c r="DF83" s="900">
        <f t="shared" si="146"/>
        <v>22</v>
      </c>
      <c r="DG83" s="486"/>
      <c r="DH83" s="486"/>
      <c r="DI83" s="486"/>
      <c r="DJ83" s="486"/>
      <c r="DK83" s="486"/>
      <c r="DL83" s="486"/>
      <c r="DM83" s="486"/>
      <c r="DN83" s="486"/>
      <c r="DO83" s="486"/>
      <c r="DP83" s="486"/>
      <c r="DQ83" s="486"/>
      <c r="DR83" s="486"/>
      <c r="DS83" s="486"/>
      <c r="DT83" s="486"/>
      <c r="DU83" s="486"/>
      <c r="DV83" s="486"/>
    </row>
    <row r="84" spans="1:126" ht="18.75" hidden="1" customHeight="1">
      <c r="A84" s="217" t="str">
        <f>'2_Maturité'!A84</f>
        <v>12.9</v>
      </c>
      <c r="B84" s="217" t="str">
        <f>'2_Maturité'!B84</f>
        <v>Impact des activités d'audit de sécurité</v>
      </c>
      <c r="C84" s="217" t="str">
        <f>'2_Maturité'!G84</f>
        <v>SEXP</v>
      </c>
      <c r="D84" s="207">
        <f>'2_Maturité'!H84</f>
        <v>0</v>
      </c>
      <c r="E84" s="207" t="str">
        <f>'2_Maturité'!I84</f>
        <v>1: Initial</v>
      </c>
      <c r="F84" s="218">
        <f>INDEX(References!$C$51:$D$56, LEFT($E84,1)+1,2)</f>
        <v>5</v>
      </c>
      <c r="G84" s="664">
        <v>2</v>
      </c>
      <c r="H84" s="204">
        <f>Compute4!G84</f>
        <v>0</v>
      </c>
      <c r="I84" s="204">
        <f>Compute4!H84</f>
        <v>0</v>
      </c>
      <c r="J84" s="204">
        <f>Compute4!I84</f>
        <v>0</v>
      </c>
      <c r="K84" s="204">
        <f>Compute4!J84</f>
        <v>0</v>
      </c>
      <c r="L84" s="204">
        <f>Compute4!K84</f>
        <v>0</v>
      </c>
      <c r="M84" s="204">
        <f>Compute4!L84</f>
        <v>1</v>
      </c>
      <c r="N84" s="204">
        <f>Compute4!M84</f>
        <v>0</v>
      </c>
      <c r="O84" s="204">
        <f>Compute4!N84</f>
        <v>0</v>
      </c>
      <c r="P84" s="204">
        <f>Compute4!O84</f>
        <v>0</v>
      </c>
      <c r="Q84" s="204">
        <f>Compute4!P84</f>
        <v>1</v>
      </c>
      <c r="R84" s="204">
        <f>Compute4!Q84</f>
        <v>0</v>
      </c>
      <c r="S84" s="204">
        <f>Compute4!R84</f>
        <v>0</v>
      </c>
      <c r="T84" s="204">
        <f>Compute4!S84</f>
        <v>1</v>
      </c>
      <c r="U84" s="204">
        <f>Compute4!T84</f>
        <v>0</v>
      </c>
      <c r="V84" s="204">
        <f>Compute4!U84</f>
        <v>1</v>
      </c>
      <c r="W84" s="204">
        <f>Compute4!V84</f>
        <v>0</v>
      </c>
      <c r="X84" s="327">
        <f t="shared" si="78"/>
        <v>0</v>
      </c>
      <c r="Y84" s="548">
        <f t="shared" si="79"/>
        <v>0</v>
      </c>
      <c r="Z84" s="548">
        <f t="shared" si="80"/>
        <v>0</v>
      </c>
      <c r="AA84" s="548">
        <f t="shared" si="81"/>
        <v>0</v>
      </c>
      <c r="AB84" s="548">
        <f t="shared" si="82"/>
        <v>0</v>
      </c>
      <c r="AC84" s="548">
        <f t="shared" si="83"/>
        <v>0</v>
      </c>
      <c r="AD84" s="548">
        <f t="shared" si="84"/>
        <v>0</v>
      </c>
      <c r="AE84" s="548">
        <f t="shared" si="85"/>
        <v>0</v>
      </c>
      <c r="AF84" s="548">
        <f t="shared" si="86"/>
        <v>0</v>
      </c>
      <c r="AG84" s="548">
        <f t="shared" si="87"/>
        <v>0</v>
      </c>
      <c r="AH84" s="548">
        <f t="shared" si="88"/>
        <v>0</v>
      </c>
      <c r="AI84" s="548">
        <f t="shared" si="89"/>
        <v>0</v>
      </c>
      <c r="AJ84" s="548">
        <f t="shared" si="90"/>
        <v>0</v>
      </c>
      <c r="AK84" s="548">
        <f t="shared" si="91"/>
        <v>0</v>
      </c>
      <c r="AL84" s="548">
        <f t="shared" si="92"/>
        <v>0</v>
      </c>
      <c r="AM84" s="548">
        <f t="shared" si="93"/>
        <v>0</v>
      </c>
      <c r="AN84" s="548">
        <f t="shared" si="94"/>
        <v>0</v>
      </c>
      <c r="AO84" s="639">
        <f t="shared" si="95"/>
        <v>0</v>
      </c>
      <c r="AP84" s="662">
        <v>0</v>
      </c>
      <c r="AQ84" s="662">
        <v>0</v>
      </c>
      <c r="AR84" s="662">
        <v>0</v>
      </c>
      <c r="AS84" s="662">
        <v>0</v>
      </c>
      <c r="AT84" s="662">
        <v>0</v>
      </c>
      <c r="AU84" s="662">
        <v>2</v>
      </c>
      <c r="AV84" s="662">
        <v>0</v>
      </c>
      <c r="AW84" s="662">
        <v>0</v>
      </c>
      <c r="AX84" s="662">
        <v>0</v>
      </c>
      <c r="AY84" s="662">
        <v>2</v>
      </c>
      <c r="AZ84" s="662">
        <v>0</v>
      </c>
      <c r="BA84" s="662">
        <v>0</v>
      </c>
      <c r="BB84" s="662">
        <v>2</v>
      </c>
      <c r="BC84" s="662">
        <v>0</v>
      </c>
      <c r="BD84" s="662">
        <v>1</v>
      </c>
      <c r="BE84" s="662">
        <v>0</v>
      </c>
      <c r="BF84" s="662">
        <f t="shared" si="147"/>
        <v>12</v>
      </c>
      <c r="BG84" s="1000">
        <f t="shared" si="96"/>
        <v>0</v>
      </c>
      <c r="BH84" s="1000">
        <f t="shared" si="97"/>
        <v>0</v>
      </c>
      <c r="BI84" s="1000">
        <f t="shared" si="98"/>
        <v>0</v>
      </c>
      <c r="BJ84" s="1000">
        <f t="shared" si="99"/>
        <v>0</v>
      </c>
      <c r="BK84" s="1000">
        <f t="shared" si="100"/>
        <v>0</v>
      </c>
      <c r="BL84" s="1000">
        <f t="shared" si="101"/>
        <v>0</v>
      </c>
      <c r="BM84" s="1000">
        <f t="shared" si="102"/>
        <v>0</v>
      </c>
      <c r="BN84" s="1000">
        <f t="shared" si="103"/>
        <v>0</v>
      </c>
      <c r="BO84" s="1000">
        <f t="shared" si="104"/>
        <v>0</v>
      </c>
      <c r="BP84" s="1000">
        <f t="shared" si="105"/>
        <v>0</v>
      </c>
      <c r="BQ84" s="1000">
        <f t="shared" si="106"/>
        <v>0</v>
      </c>
      <c r="BR84" s="1000">
        <f t="shared" si="107"/>
        <v>0</v>
      </c>
      <c r="BS84" s="1000">
        <f t="shared" si="108"/>
        <v>0</v>
      </c>
      <c r="BT84" s="1000">
        <f t="shared" si="109"/>
        <v>0</v>
      </c>
      <c r="BU84" s="1000">
        <f t="shared" si="110"/>
        <v>0</v>
      </c>
      <c r="BV84" s="1000">
        <f t="shared" si="111"/>
        <v>0</v>
      </c>
      <c r="BW84" s="1000"/>
      <c r="BX84" s="642">
        <f t="shared" si="112"/>
        <v>0</v>
      </c>
      <c r="BY84" s="642">
        <f t="shared" si="113"/>
        <v>0</v>
      </c>
      <c r="BZ84" s="642">
        <f t="shared" si="114"/>
        <v>0</v>
      </c>
      <c r="CA84" s="642">
        <f t="shared" si="115"/>
        <v>0</v>
      </c>
      <c r="CB84" s="642">
        <f t="shared" si="116"/>
        <v>0</v>
      </c>
      <c r="CC84" s="642">
        <f t="shared" si="117"/>
        <v>0</v>
      </c>
      <c r="CD84" s="642">
        <f t="shared" si="118"/>
        <v>0</v>
      </c>
      <c r="CE84" s="642">
        <f t="shared" si="119"/>
        <v>0</v>
      </c>
      <c r="CF84" s="642">
        <f t="shared" si="120"/>
        <v>0</v>
      </c>
      <c r="CG84" s="642">
        <f t="shared" si="121"/>
        <v>0</v>
      </c>
      <c r="CH84" s="642">
        <f t="shared" si="122"/>
        <v>0</v>
      </c>
      <c r="CI84" s="642">
        <f t="shared" si="123"/>
        <v>0</v>
      </c>
      <c r="CJ84" s="642">
        <f t="shared" si="124"/>
        <v>0</v>
      </c>
      <c r="CK84" s="642">
        <f t="shared" si="125"/>
        <v>0</v>
      </c>
      <c r="CL84" s="642">
        <f t="shared" si="126"/>
        <v>0</v>
      </c>
      <c r="CM84" s="642">
        <f t="shared" si="127"/>
        <v>0</v>
      </c>
      <c r="CN84" s="381">
        <f t="shared" si="128"/>
        <v>0</v>
      </c>
      <c r="CO84" s="381">
        <f t="shared" si="129"/>
        <v>0</v>
      </c>
      <c r="CP84" s="381">
        <f t="shared" si="130"/>
        <v>0</v>
      </c>
      <c r="CQ84" s="381">
        <f t="shared" si="131"/>
        <v>0</v>
      </c>
      <c r="CR84" s="381">
        <f t="shared" si="132"/>
        <v>0</v>
      </c>
      <c r="CS84" s="381">
        <f t="shared" si="133"/>
        <v>0</v>
      </c>
      <c r="CT84" s="381">
        <f t="shared" si="134"/>
        <v>0</v>
      </c>
      <c r="CU84" s="381">
        <f t="shared" si="135"/>
        <v>0</v>
      </c>
      <c r="CV84" s="381">
        <f t="shared" si="136"/>
        <v>0</v>
      </c>
      <c r="CW84" s="381">
        <f t="shared" si="137"/>
        <v>0</v>
      </c>
      <c r="CX84" s="381">
        <f t="shared" si="138"/>
        <v>0</v>
      </c>
      <c r="CY84" s="381">
        <f t="shared" si="139"/>
        <v>0</v>
      </c>
      <c r="CZ84" s="381">
        <f t="shared" si="140"/>
        <v>0</v>
      </c>
      <c r="DA84" s="381">
        <f t="shared" si="141"/>
        <v>0</v>
      </c>
      <c r="DB84" s="381">
        <f t="shared" si="142"/>
        <v>0</v>
      </c>
      <c r="DC84" s="381">
        <f t="shared" si="143"/>
        <v>0</v>
      </c>
      <c r="DD84" s="381">
        <f t="shared" si="144"/>
        <v>0</v>
      </c>
      <c r="DE84" s="381">
        <f t="shared" si="145"/>
        <v>0</v>
      </c>
      <c r="DF84" s="900">
        <f t="shared" si="146"/>
        <v>7</v>
      </c>
      <c r="DG84" s="486"/>
      <c r="DH84" s="486"/>
      <c r="DI84" s="486"/>
      <c r="DJ84" s="486"/>
      <c r="DK84" s="486"/>
      <c r="DL84" s="486"/>
      <c r="DM84" s="486"/>
      <c r="DN84" s="486"/>
      <c r="DO84" s="486"/>
      <c r="DP84" s="486"/>
      <c r="DQ84" s="486"/>
      <c r="DR84" s="486"/>
      <c r="DS84" s="486"/>
      <c r="DT84" s="486"/>
      <c r="DU84" s="486"/>
      <c r="DV84" s="486"/>
    </row>
    <row r="85" spans="1:126" ht="18.75" hidden="1" customHeight="1">
      <c r="A85" s="217">
        <f>'2_Maturité'!A85</f>
        <v>13</v>
      </c>
      <c r="B85" s="217" t="str">
        <f>'2_Maturité'!B85</f>
        <v>SECURITE DES COMMUNICATIONS</v>
      </c>
      <c r="C85" s="217">
        <f>'2_Maturité'!G85</f>
        <v>0</v>
      </c>
      <c r="D85" s="207">
        <f>'2_Maturité'!H85</f>
        <v>0</v>
      </c>
      <c r="E85" s="207">
        <f>'2_Maturité'!I85</f>
        <v>0</v>
      </c>
      <c r="F85" s="218" t="str">
        <f>LEFT(E85,1)</f>
        <v>0</v>
      </c>
      <c r="G85" s="664">
        <v>0</v>
      </c>
      <c r="H85" s="204">
        <f>Compute4!G85</f>
        <v>0</v>
      </c>
      <c r="I85" s="204">
        <f>Compute4!H85</f>
        <v>0</v>
      </c>
      <c r="J85" s="204">
        <f>Compute4!I85</f>
        <v>0</v>
      </c>
      <c r="K85" s="204">
        <f>Compute4!J85</f>
        <v>0</v>
      </c>
      <c r="L85" s="204">
        <f>Compute4!K85</f>
        <v>0</v>
      </c>
      <c r="M85" s="204">
        <f>Compute4!L85</f>
        <v>0</v>
      </c>
      <c r="N85" s="204">
        <f>Compute4!M85</f>
        <v>0</v>
      </c>
      <c r="O85" s="204">
        <f>Compute4!N85</f>
        <v>0</v>
      </c>
      <c r="P85" s="204">
        <f>Compute4!O85</f>
        <v>0</v>
      </c>
      <c r="Q85" s="204">
        <f>Compute4!P85</f>
        <v>0</v>
      </c>
      <c r="R85" s="204">
        <f>Compute4!Q85</f>
        <v>0</v>
      </c>
      <c r="S85" s="204">
        <f>Compute4!R85</f>
        <v>0</v>
      </c>
      <c r="T85" s="204">
        <f>Compute4!S85</f>
        <v>0</v>
      </c>
      <c r="U85" s="204">
        <f>Compute4!T85</f>
        <v>0</v>
      </c>
      <c r="V85" s="204">
        <f>Compute4!U85</f>
        <v>0</v>
      </c>
      <c r="W85" s="204">
        <f>Compute4!V85</f>
        <v>0</v>
      </c>
      <c r="X85" s="327">
        <f t="shared" si="78"/>
        <v>0</v>
      </c>
      <c r="Y85" s="548">
        <f t="shared" si="79"/>
        <v>0</v>
      </c>
      <c r="Z85" s="548">
        <f t="shared" si="80"/>
        <v>0</v>
      </c>
      <c r="AA85" s="548">
        <f t="shared" si="81"/>
        <v>0</v>
      </c>
      <c r="AB85" s="548">
        <f t="shared" si="82"/>
        <v>0</v>
      </c>
      <c r="AC85" s="548">
        <f t="shared" si="83"/>
        <v>0</v>
      </c>
      <c r="AD85" s="548">
        <f t="shared" si="84"/>
        <v>0</v>
      </c>
      <c r="AE85" s="548">
        <f t="shared" si="85"/>
        <v>0</v>
      </c>
      <c r="AF85" s="548">
        <f t="shared" si="86"/>
        <v>0</v>
      </c>
      <c r="AG85" s="548">
        <f t="shared" si="87"/>
        <v>0</v>
      </c>
      <c r="AH85" s="548">
        <f t="shared" si="88"/>
        <v>0</v>
      </c>
      <c r="AI85" s="548">
        <f t="shared" si="89"/>
        <v>0</v>
      </c>
      <c r="AJ85" s="548">
        <f t="shared" si="90"/>
        <v>0</v>
      </c>
      <c r="AK85" s="548">
        <f t="shared" si="91"/>
        <v>0</v>
      </c>
      <c r="AL85" s="548">
        <f t="shared" si="92"/>
        <v>0</v>
      </c>
      <c r="AM85" s="548">
        <f t="shared" si="93"/>
        <v>0</v>
      </c>
      <c r="AN85" s="548">
        <f t="shared" si="94"/>
        <v>0</v>
      </c>
      <c r="AO85" s="639">
        <f t="shared" si="95"/>
        <v>0</v>
      </c>
      <c r="AP85" s="662">
        <v>0</v>
      </c>
      <c r="AQ85" s="662">
        <v>0</v>
      </c>
      <c r="AR85" s="662">
        <v>0</v>
      </c>
      <c r="AS85" s="662">
        <v>0</v>
      </c>
      <c r="AT85" s="662">
        <v>0</v>
      </c>
      <c r="AU85" s="662">
        <v>0</v>
      </c>
      <c r="AV85" s="662">
        <v>0</v>
      </c>
      <c r="AW85" s="662">
        <v>0</v>
      </c>
      <c r="AX85" s="662">
        <v>0</v>
      </c>
      <c r="AY85" s="662">
        <v>0</v>
      </c>
      <c r="AZ85" s="662">
        <v>0</v>
      </c>
      <c r="BA85" s="662">
        <v>0</v>
      </c>
      <c r="BB85" s="662">
        <v>0</v>
      </c>
      <c r="BC85" s="662">
        <v>0</v>
      </c>
      <c r="BD85" s="662">
        <v>0</v>
      </c>
      <c r="BE85" s="662">
        <v>0</v>
      </c>
      <c r="BF85" s="662">
        <f t="shared" si="147"/>
        <v>16</v>
      </c>
      <c r="BG85" s="1000">
        <f t="shared" si="96"/>
        <v>0</v>
      </c>
      <c r="BH85" s="1000">
        <f t="shared" si="97"/>
        <v>0</v>
      </c>
      <c r="BI85" s="1000">
        <f t="shared" si="98"/>
        <v>0</v>
      </c>
      <c r="BJ85" s="1000">
        <f t="shared" si="99"/>
        <v>0</v>
      </c>
      <c r="BK85" s="1000">
        <f t="shared" si="100"/>
        <v>0</v>
      </c>
      <c r="BL85" s="1000">
        <f t="shared" si="101"/>
        <v>0</v>
      </c>
      <c r="BM85" s="1000">
        <f t="shared" si="102"/>
        <v>0</v>
      </c>
      <c r="BN85" s="1000">
        <f t="shared" si="103"/>
        <v>0</v>
      </c>
      <c r="BO85" s="1000">
        <f t="shared" si="104"/>
        <v>0</v>
      </c>
      <c r="BP85" s="1000">
        <f t="shared" si="105"/>
        <v>0</v>
      </c>
      <c r="BQ85" s="1000">
        <f t="shared" si="106"/>
        <v>0</v>
      </c>
      <c r="BR85" s="1000">
        <f t="shared" si="107"/>
        <v>0</v>
      </c>
      <c r="BS85" s="1000">
        <f t="shared" si="108"/>
        <v>0</v>
      </c>
      <c r="BT85" s="1000">
        <f t="shared" si="109"/>
        <v>0</v>
      </c>
      <c r="BU85" s="1000">
        <f t="shared" si="110"/>
        <v>0</v>
      </c>
      <c r="BV85" s="1000">
        <f t="shared" si="111"/>
        <v>0</v>
      </c>
      <c r="BW85" s="1000"/>
      <c r="BX85" s="642">
        <f t="shared" si="112"/>
        <v>0</v>
      </c>
      <c r="BY85" s="642">
        <f t="shared" si="113"/>
        <v>0</v>
      </c>
      <c r="BZ85" s="642">
        <f t="shared" si="114"/>
        <v>0</v>
      </c>
      <c r="CA85" s="642">
        <f t="shared" si="115"/>
        <v>0</v>
      </c>
      <c r="CB85" s="642">
        <f t="shared" si="116"/>
        <v>0</v>
      </c>
      <c r="CC85" s="642">
        <f t="shared" si="117"/>
        <v>0</v>
      </c>
      <c r="CD85" s="642">
        <f t="shared" si="118"/>
        <v>0</v>
      </c>
      <c r="CE85" s="642">
        <f t="shared" si="119"/>
        <v>0</v>
      </c>
      <c r="CF85" s="642">
        <f t="shared" si="120"/>
        <v>0</v>
      </c>
      <c r="CG85" s="642">
        <f t="shared" si="121"/>
        <v>0</v>
      </c>
      <c r="CH85" s="642">
        <f t="shared" si="122"/>
        <v>0</v>
      </c>
      <c r="CI85" s="642">
        <f t="shared" si="123"/>
        <v>0</v>
      </c>
      <c r="CJ85" s="642">
        <f t="shared" si="124"/>
        <v>0</v>
      </c>
      <c r="CK85" s="642">
        <f t="shared" si="125"/>
        <v>0</v>
      </c>
      <c r="CL85" s="642">
        <f t="shared" si="126"/>
        <v>0</v>
      </c>
      <c r="CM85" s="642">
        <f t="shared" si="127"/>
        <v>0</v>
      </c>
      <c r="CN85" s="381">
        <f t="shared" si="128"/>
        <v>0</v>
      </c>
      <c r="CO85" s="381">
        <f t="shared" si="129"/>
        <v>0</v>
      </c>
      <c r="CP85" s="381">
        <f t="shared" si="130"/>
        <v>0</v>
      </c>
      <c r="CQ85" s="381">
        <f t="shared" si="131"/>
        <v>0</v>
      </c>
      <c r="CR85" s="381">
        <f t="shared" si="132"/>
        <v>0</v>
      </c>
      <c r="CS85" s="381">
        <f t="shared" si="133"/>
        <v>0</v>
      </c>
      <c r="CT85" s="381">
        <f t="shared" si="134"/>
        <v>0</v>
      </c>
      <c r="CU85" s="381">
        <f t="shared" si="135"/>
        <v>0</v>
      </c>
      <c r="CV85" s="381">
        <f t="shared" si="136"/>
        <v>0</v>
      </c>
      <c r="CW85" s="381">
        <f t="shared" si="137"/>
        <v>0</v>
      </c>
      <c r="CX85" s="381">
        <f t="shared" si="138"/>
        <v>0</v>
      </c>
      <c r="CY85" s="381">
        <f t="shared" si="139"/>
        <v>0</v>
      </c>
      <c r="CZ85" s="381">
        <f t="shared" si="140"/>
        <v>0</v>
      </c>
      <c r="DA85" s="381">
        <f t="shared" si="141"/>
        <v>0</v>
      </c>
      <c r="DB85" s="381">
        <f t="shared" si="142"/>
        <v>0</v>
      </c>
      <c r="DC85" s="381">
        <f t="shared" si="143"/>
        <v>0</v>
      </c>
      <c r="DD85" s="381">
        <f t="shared" si="144"/>
        <v>0</v>
      </c>
      <c r="DE85" s="381">
        <f t="shared" si="145"/>
        <v>0</v>
      </c>
      <c r="DF85" s="900">
        <f t="shared" si="146"/>
        <v>0</v>
      </c>
      <c r="DG85" s="486"/>
      <c r="DH85" s="486"/>
      <c r="DI85" s="486"/>
      <c r="DJ85" s="486"/>
      <c r="DK85" s="486"/>
      <c r="DL85" s="486"/>
      <c r="DM85" s="486"/>
      <c r="DN85" s="486"/>
      <c r="DO85" s="486"/>
      <c r="DP85" s="486"/>
      <c r="DQ85" s="486"/>
      <c r="DR85" s="486"/>
      <c r="DS85" s="486"/>
      <c r="DT85" s="486"/>
      <c r="DU85" s="486"/>
      <c r="DV85" s="486"/>
    </row>
    <row r="86" spans="1:126" ht="18.75">
      <c r="A86" s="217" t="str">
        <f>'2_Maturité'!A86</f>
        <v>13.1</v>
      </c>
      <c r="B86" s="217" t="str">
        <f>'2_Maturité'!B86</f>
        <v xml:space="preserve">Gestion de la sécurité des réseaux </v>
      </c>
      <c r="C86" s="217" t="str">
        <f>'2_Maturité'!G86</f>
        <v>SRES</v>
      </c>
      <c r="D86" s="207">
        <f>'2_Maturité'!H86</f>
        <v>1</v>
      </c>
      <c r="E86" s="207" t="str">
        <f>'2_Maturité'!I86</f>
        <v>2: Reproductible</v>
      </c>
      <c r="F86" s="218">
        <f>INDEX(References!$C$51:$D$56, LEFT($E86,1)+1,2)</f>
        <v>4</v>
      </c>
      <c r="G86" s="664">
        <v>1</v>
      </c>
      <c r="H86" s="204">
        <f>Compute4!G86</f>
        <v>0</v>
      </c>
      <c r="I86" s="204">
        <f>Compute4!H86</f>
        <v>0</v>
      </c>
      <c r="J86" s="204">
        <f>Compute4!I86</f>
        <v>0</v>
      </c>
      <c r="K86" s="204">
        <f>Compute4!J86</f>
        <v>0</v>
      </c>
      <c r="L86" s="204">
        <f>Compute4!K86</f>
        <v>0</v>
      </c>
      <c r="M86" s="204">
        <f>Compute4!L86</f>
        <v>1</v>
      </c>
      <c r="N86" s="204">
        <f>Compute4!M86</f>
        <v>0</v>
      </c>
      <c r="O86" s="204">
        <f>Compute4!N86</f>
        <v>0</v>
      </c>
      <c r="P86" s="204">
        <f>Compute4!O86</f>
        <v>0</v>
      </c>
      <c r="Q86" s="204">
        <f>Compute4!P86</f>
        <v>1</v>
      </c>
      <c r="R86" s="204">
        <f>Compute4!Q86</f>
        <v>1</v>
      </c>
      <c r="S86" s="204">
        <f>Compute4!R86</f>
        <v>1</v>
      </c>
      <c r="T86" s="204">
        <f>Compute4!S86</f>
        <v>0</v>
      </c>
      <c r="U86" s="204">
        <f>Compute4!T86</f>
        <v>1</v>
      </c>
      <c r="V86" s="204">
        <f>Compute4!U86</f>
        <v>1</v>
      </c>
      <c r="W86" s="204">
        <f>Compute4!V86</f>
        <v>0</v>
      </c>
      <c r="X86" s="327">
        <f t="shared" si="78"/>
        <v>6</v>
      </c>
      <c r="Y86" s="548">
        <f t="shared" si="79"/>
        <v>0</v>
      </c>
      <c r="Z86" s="548">
        <f t="shared" si="80"/>
        <v>0</v>
      </c>
      <c r="AA86" s="548">
        <f t="shared" si="81"/>
        <v>0</v>
      </c>
      <c r="AB86" s="548">
        <f t="shared" si="82"/>
        <v>0</v>
      </c>
      <c r="AC86" s="548">
        <f t="shared" si="83"/>
        <v>0</v>
      </c>
      <c r="AD86" s="548">
        <f t="shared" si="84"/>
        <v>1</v>
      </c>
      <c r="AE86" s="548">
        <f t="shared" si="85"/>
        <v>0</v>
      </c>
      <c r="AF86" s="548">
        <f t="shared" si="86"/>
        <v>0</v>
      </c>
      <c r="AG86" s="548">
        <f t="shared" si="87"/>
        <v>0</v>
      </c>
      <c r="AH86" s="548">
        <f t="shared" si="88"/>
        <v>1</v>
      </c>
      <c r="AI86" s="548">
        <f t="shared" si="89"/>
        <v>1</v>
      </c>
      <c r="AJ86" s="548">
        <f t="shared" si="90"/>
        <v>1</v>
      </c>
      <c r="AK86" s="548">
        <f t="shared" si="91"/>
        <v>0</v>
      </c>
      <c r="AL86" s="548">
        <f t="shared" si="92"/>
        <v>1</v>
      </c>
      <c r="AM86" s="548">
        <f t="shared" si="93"/>
        <v>1</v>
      </c>
      <c r="AN86" s="548">
        <f t="shared" si="94"/>
        <v>0</v>
      </c>
      <c r="AO86" s="639">
        <f t="shared" si="95"/>
        <v>6</v>
      </c>
      <c r="AP86" s="662">
        <v>0</v>
      </c>
      <c r="AQ86" s="662">
        <v>0</v>
      </c>
      <c r="AR86" s="662">
        <v>0</v>
      </c>
      <c r="AS86" s="662">
        <v>0</v>
      </c>
      <c r="AT86" s="662">
        <v>0</v>
      </c>
      <c r="AU86" s="662">
        <v>4</v>
      </c>
      <c r="AV86" s="662">
        <v>0</v>
      </c>
      <c r="AW86" s="662">
        <v>0</v>
      </c>
      <c r="AX86" s="662">
        <v>0</v>
      </c>
      <c r="AY86" s="662">
        <v>1</v>
      </c>
      <c r="AZ86" s="662">
        <v>8</v>
      </c>
      <c r="BA86" s="662">
        <v>4</v>
      </c>
      <c r="BB86" s="662">
        <v>0</v>
      </c>
      <c r="BC86" s="662">
        <v>2</v>
      </c>
      <c r="BD86" s="662">
        <v>2</v>
      </c>
      <c r="BE86" s="662">
        <v>0</v>
      </c>
      <c r="BF86" s="662">
        <f t="shared" si="147"/>
        <v>10</v>
      </c>
      <c r="BG86" s="1000">
        <f t="shared" si="96"/>
        <v>0</v>
      </c>
      <c r="BH86" s="1000">
        <f t="shared" si="97"/>
        <v>0</v>
      </c>
      <c r="BI86" s="1000">
        <f t="shared" si="98"/>
        <v>0</v>
      </c>
      <c r="BJ86" s="1000">
        <f t="shared" si="99"/>
        <v>0</v>
      </c>
      <c r="BK86" s="1000">
        <f t="shared" si="100"/>
        <v>0</v>
      </c>
      <c r="BL86" s="1000">
        <f t="shared" si="101"/>
        <v>4</v>
      </c>
      <c r="BM86" s="1000">
        <f t="shared" si="102"/>
        <v>0</v>
      </c>
      <c r="BN86" s="1000">
        <f t="shared" si="103"/>
        <v>0</v>
      </c>
      <c r="BO86" s="1000">
        <f t="shared" si="104"/>
        <v>0</v>
      </c>
      <c r="BP86" s="1000">
        <f t="shared" si="105"/>
        <v>1</v>
      </c>
      <c r="BQ86" s="1000">
        <f t="shared" si="106"/>
        <v>8</v>
      </c>
      <c r="BR86" s="1000">
        <f t="shared" si="107"/>
        <v>4</v>
      </c>
      <c r="BS86" s="1000">
        <f t="shared" si="108"/>
        <v>0</v>
      </c>
      <c r="BT86" s="1000">
        <f t="shared" si="109"/>
        <v>2</v>
      </c>
      <c r="BU86" s="1000">
        <f t="shared" si="110"/>
        <v>2</v>
      </c>
      <c r="BV86" s="1000">
        <f t="shared" si="111"/>
        <v>0</v>
      </c>
      <c r="BW86" s="1000"/>
      <c r="BX86" s="642">
        <f t="shared" si="112"/>
        <v>0</v>
      </c>
      <c r="BY86" s="642">
        <f t="shared" si="113"/>
        <v>0</v>
      </c>
      <c r="BZ86" s="642">
        <f t="shared" si="114"/>
        <v>0</v>
      </c>
      <c r="CA86" s="642">
        <f t="shared" si="115"/>
        <v>0</v>
      </c>
      <c r="CB86" s="642">
        <f t="shared" si="116"/>
        <v>0</v>
      </c>
      <c r="CC86" s="642">
        <f t="shared" si="117"/>
        <v>16</v>
      </c>
      <c r="CD86" s="642">
        <f t="shared" si="118"/>
        <v>0</v>
      </c>
      <c r="CE86" s="642">
        <f t="shared" si="119"/>
        <v>0</v>
      </c>
      <c r="CF86" s="642">
        <f t="shared" si="120"/>
        <v>0</v>
      </c>
      <c r="CG86" s="642">
        <f t="shared" si="121"/>
        <v>4</v>
      </c>
      <c r="CH86" s="642">
        <f t="shared" si="122"/>
        <v>32</v>
      </c>
      <c r="CI86" s="642">
        <f t="shared" si="123"/>
        <v>16</v>
      </c>
      <c r="CJ86" s="642">
        <f t="shared" si="124"/>
        <v>0</v>
      </c>
      <c r="CK86" s="642">
        <f t="shared" si="125"/>
        <v>8</v>
      </c>
      <c r="CL86" s="642">
        <f t="shared" si="126"/>
        <v>8</v>
      </c>
      <c r="CM86" s="642">
        <f t="shared" si="127"/>
        <v>0</v>
      </c>
      <c r="CN86" s="381">
        <f t="shared" si="128"/>
        <v>84</v>
      </c>
      <c r="CO86" s="381">
        <f t="shared" si="129"/>
        <v>0</v>
      </c>
      <c r="CP86" s="381">
        <f t="shared" si="130"/>
        <v>0</v>
      </c>
      <c r="CQ86" s="381">
        <f t="shared" si="131"/>
        <v>0</v>
      </c>
      <c r="CR86" s="381">
        <f t="shared" si="132"/>
        <v>0</v>
      </c>
      <c r="CS86" s="381">
        <f t="shared" si="133"/>
        <v>0</v>
      </c>
      <c r="CT86" s="381">
        <f t="shared" si="134"/>
        <v>7.441860465116279E-2</v>
      </c>
      <c r="CU86" s="381">
        <f t="shared" si="135"/>
        <v>0</v>
      </c>
      <c r="CV86" s="381">
        <f t="shared" si="136"/>
        <v>0</v>
      </c>
      <c r="CW86" s="381">
        <f t="shared" si="137"/>
        <v>0</v>
      </c>
      <c r="CX86" s="381">
        <f t="shared" si="138"/>
        <v>1.4545454545454545E-2</v>
      </c>
      <c r="CY86" s="381">
        <f t="shared" si="139"/>
        <v>9.2753623188405798E-2</v>
      </c>
      <c r="CZ86" s="381">
        <f t="shared" si="140"/>
        <v>6.1538461538461542E-2</v>
      </c>
      <c r="DA86" s="381">
        <f t="shared" si="141"/>
        <v>0</v>
      </c>
      <c r="DB86" s="381">
        <f t="shared" si="142"/>
        <v>5.9259259259259262E-2</v>
      </c>
      <c r="DC86" s="381">
        <f t="shared" si="143"/>
        <v>5.9259259259259262E-2</v>
      </c>
      <c r="DD86" s="381">
        <f t="shared" si="144"/>
        <v>0</v>
      </c>
      <c r="DE86" s="381">
        <f t="shared" si="145"/>
        <v>0.36177466244200318</v>
      </c>
      <c r="DF86" s="900">
        <f t="shared" si="146"/>
        <v>21</v>
      </c>
      <c r="DG86" s="486"/>
      <c r="DH86" s="486"/>
      <c r="DI86" s="486"/>
      <c r="DJ86" s="486"/>
      <c r="DK86" s="486"/>
      <c r="DL86" s="486"/>
      <c r="DM86" s="486"/>
      <c r="DN86" s="486"/>
      <c r="DO86" s="486"/>
      <c r="DP86" s="486"/>
      <c r="DQ86" s="486"/>
      <c r="DR86" s="486"/>
      <c r="DS86" s="486"/>
      <c r="DT86" s="486"/>
      <c r="DU86" s="486"/>
      <c r="DV86" s="486"/>
    </row>
    <row r="87" spans="1:126" ht="18.75" hidden="1" customHeight="1">
      <c r="A87" s="217" t="str">
        <f>'2_Maturité'!A87</f>
        <v>13.1.a</v>
      </c>
      <c r="B87" s="217" t="str">
        <f>'2_Maturité'!B87</f>
        <v xml:space="preserve">Cartographie des flux </v>
      </c>
      <c r="C87" s="217" t="str">
        <f>'2_Maturité'!G87</f>
        <v>SRES</v>
      </c>
      <c r="D87" s="207">
        <f>'2_Maturité'!H87</f>
        <v>0</v>
      </c>
      <c r="E87" s="207">
        <f>'2_Maturité'!I87</f>
        <v>0</v>
      </c>
      <c r="F87" s="218" t="str">
        <f>LEFT(E87,1)</f>
        <v>0</v>
      </c>
      <c r="G87" s="664">
        <v>1</v>
      </c>
      <c r="H87" s="204">
        <f>Compute4!G87</f>
        <v>0</v>
      </c>
      <c r="I87" s="204">
        <f>Compute4!H87</f>
        <v>0</v>
      </c>
      <c r="J87" s="204">
        <f>Compute4!I87</f>
        <v>0</v>
      </c>
      <c r="K87" s="204">
        <f>Compute4!J87</f>
        <v>0</v>
      </c>
      <c r="L87" s="204">
        <f>Compute4!K87</f>
        <v>0</v>
      </c>
      <c r="M87" s="204">
        <f>Compute4!L87</f>
        <v>0</v>
      </c>
      <c r="N87" s="204">
        <f>Compute4!M87</f>
        <v>0</v>
      </c>
      <c r="O87" s="204">
        <f>Compute4!N87</f>
        <v>0</v>
      </c>
      <c r="P87" s="204">
        <f>Compute4!O87</f>
        <v>0</v>
      </c>
      <c r="Q87" s="204">
        <f>Compute4!P87</f>
        <v>0</v>
      </c>
      <c r="R87" s="204">
        <f>Compute4!Q87</f>
        <v>0</v>
      </c>
      <c r="S87" s="204">
        <f>Compute4!R87</f>
        <v>0</v>
      </c>
      <c r="T87" s="204">
        <f>Compute4!S87</f>
        <v>0</v>
      </c>
      <c r="U87" s="204">
        <f>Compute4!T87</f>
        <v>0</v>
      </c>
      <c r="V87" s="204">
        <f>Compute4!U87</f>
        <v>0</v>
      </c>
      <c r="W87" s="204">
        <f>Compute4!V87</f>
        <v>0</v>
      </c>
      <c r="X87" s="327">
        <f t="shared" si="78"/>
        <v>0</v>
      </c>
      <c r="Y87" s="548">
        <f t="shared" si="79"/>
        <v>0</v>
      </c>
      <c r="Z87" s="548">
        <f t="shared" si="80"/>
        <v>0</v>
      </c>
      <c r="AA87" s="548">
        <f t="shared" si="81"/>
        <v>0</v>
      </c>
      <c r="AB87" s="548">
        <f t="shared" si="82"/>
        <v>0</v>
      </c>
      <c r="AC87" s="548">
        <f t="shared" si="83"/>
        <v>0</v>
      </c>
      <c r="AD87" s="548">
        <f t="shared" si="84"/>
        <v>0</v>
      </c>
      <c r="AE87" s="548">
        <f t="shared" si="85"/>
        <v>0</v>
      </c>
      <c r="AF87" s="548">
        <f t="shared" si="86"/>
        <v>0</v>
      </c>
      <c r="AG87" s="548">
        <f t="shared" si="87"/>
        <v>0</v>
      </c>
      <c r="AH87" s="548">
        <f t="shared" si="88"/>
        <v>0</v>
      </c>
      <c r="AI87" s="548">
        <f t="shared" si="89"/>
        <v>0</v>
      </c>
      <c r="AJ87" s="548">
        <f t="shared" si="90"/>
        <v>0</v>
      </c>
      <c r="AK87" s="548">
        <f t="shared" si="91"/>
        <v>0</v>
      </c>
      <c r="AL87" s="548">
        <f t="shared" si="92"/>
        <v>0</v>
      </c>
      <c r="AM87" s="548">
        <f t="shared" si="93"/>
        <v>0</v>
      </c>
      <c r="AN87" s="548">
        <f t="shared" si="94"/>
        <v>0</v>
      </c>
      <c r="AO87" s="639">
        <f t="shared" si="95"/>
        <v>0</v>
      </c>
      <c r="AP87" s="662">
        <v>0</v>
      </c>
      <c r="AQ87" s="662">
        <v>0</v>
      </c>
      <c r="AR87" s="662">
        <v>0</v>
      </c>
      <c r="AS87" s="662">
        <v>0</v>
      </c>
      <c r="AT87" s="662">
        <v>0</v>
      </c>
      <c r="AU87" s="662">
        <v>0</v>
      </c>
      <c r="AV87" s="662">
        <v>0</v>
      </c>
      <c r="AW87" s="662">
        <v>0</v>
      </c>
      <c r="AX87" s="662">
        <v>0</v>
      </c>
      <c r="AY87" s="662">
        <v>0</v>
      </c>
      <c r="AZ87" s="662">
        <v>0</v>
      </c>
      <c r="BA87" s="662">
        <v>0</v>
      </c>
      <c r="BB87" s="662">
        <v>0</v>
      </c>
      <c r="BC87" s="662">
        <v>0</v>
      </c>
      <c r="BD87" s="662">
        <v>0</v>
      </c>
      <c r="BE87" s="662">
        <v>0</v>
      </c>
      <c r="BF87" s="662">
        <f t="shared" si="147"/>
        <v>16</v>
      </c>
      <c r="BG87" s="1000">
        <f t="shared" si="96"/>
        <v>0</v>
      </c>
      <c r="BH87" s="1000">
        <f t="shared" si="97"/>
        <v>0</v>
      </c>
      <c r="BI87" s="1000">
        <f t="shared" si="98"/>
        <v>0</v>
      </c>
      <c r="BJ87" s="1000">
        <f t="shared" si="99"/>
        <v>0</v>
      </c>
      <c r="BK87" s="1000">
        <f t="shared" si="100"/>
        <v>0</v>
      </c>
      <c r="BL87" s="1000">
        <f t="shared" si="101"/>
        <v>0</v>
      </c>
      <c r="BM87" s="1000">
        <f t="shared" si="102"/>
        <v>0</v>
      </c>
      <c r="BN87" s="1000">
        <f t="shared" si="103"/>
        <v>0</v>
      </c>
      <c r="BO87" s="1000">
        <f t="shared" si="104"/>
        <v>0</v>
      </c>
      <c r="BP87" s="1000">
        <f t="shared" si="105"/>
        <v>0</v>
      </c>
      <c r="BQ87" s="1000">
        <f t="shared" si="106"/>
        <v>0</v>
      </c>
      <c r="BR87" s="1000">
        <f t="shared" si="107"/>
        <v>0</v>
      </c>
      <c r="BS87" s="1000">
        <f t="shared" si="108"/>
        <v>0</v>
      </c>
      <c r="BT87" s="1000">
        <f t="shared" si="109"/>
        <v>0</v>
      </c>
      <c r="BU87" s="1000">
        <f t="shared" si="110"/>
        <v>0</v>
      </c>
      <c r="BV87" s="1000">
        <f t="shared" si="111"/>
        <v>0</v>
      </c>
      <c r="BW87" s="1000"/>
      <c r="BX87" s="642">
        <f t="shared" si="112"/>
        <v>0</v>
      </c>
      <c r="BY87" s="642">
        <f t="shared" si="113"/>
        <v>0</v>
      </c>
      <c r="BZ87" s="642">
        <f t="shared" si="114"/>
        <v>0</v>
      </c>
      <c r="CA87" s="642">
        <f t="shared" si="115"/>
        <v>0</v>
      </c>
      <c r="CB87" s="642">
        <f t="shared" si="116"/>
        <v>0</v>
      </c>
      <c r="CC87" s="642">
        <f t="shared" si="117"/>
        <v>0</v>
      </c>
      <c r="CD87" s="642">
        <f t="shared" si="118"/>
        <v>0</v>
      </c>
      <c r="CE87" s="642">
        <f t="shared" si="119"/>
        <v>0</v>
      </c>
      <c r="CF87" s="642">
        <f t="shared" si="120"/>
        <v>0</v>
      </c>
      <c r="CG87" s="642">
        <f t="shared" si="121"/>
        <v>0</v>
      </c>
      <c r="CH87" s="642">
        <f t="shared" si="122"/>
        <v>0</v>
      </c>
      <c r="CI87" s="642">
        <f t="shared" si="123"/>
        <v>0</v>
      </c>
      <c r="CJ87" s="642">
        <f t="shared" si="124"/>
        <v>0</v>
      </c>
      <c r="CK87" s="642">
        <f t="shared" si="125"/>
        <v>0</v>
      </c>
      <c r="CL87" s="642">
        <f t="shared" si="126"/>
        <v>0</v>
      </c>
      <c r="CM87" s="642">
        <f t="shared" si="127"/>
        <v>0</v>
      </c>
      <c r="CN87" s="381">
        <f t="shared" si="128"/>
        <v>0</v>
      </c>
      <c r="CO87" s="381">
        <f t="shared" si="129"/>
        <v>0</v>
      </c>
      <c r="CP87" s="381">
        <f t="shared" si="130"/>
        <v>0</v>
      </c>
      <c r="CQ87" s="381">
        <f t="shared" si="131"/>
        <v>0</v>
      </c>
      <c r="CR87" s="381">
        <f t="shared" si="132"/>
        <v>0</v>
      </c>
      <c r="CS87" s="381">
        <f t="shared" si="133"/>
        <v>0</v>
      </c>
      <c r="CT87" s="381">
        <f t="shared" si="134"/>
        <v>0</v>
      </c>
      <c r="CU87" s="381">
        <f t="shared" si="135"/>
        <v>0</v>
      </c>
      <c r="CV87" s="381">
        <f t="shared" si="136"/>
        <v>0</v>
      </c>
      <c r="CW87" s="381">
        <f t="shared" si="137"/>
        <v>0</v>
      </c>
      <c r="CX87" s="381">
        <f t="shared" si="138"/>
        <v>0</v>
      </c>
      <c r="CY87" s="381">
        <f t="shared" si="139"/>
        <v>0</v>
      </c>
      <c r="CZ87" s="381">
        <f t="shared" si="140"/>
        <v>0</v>
      </c>
      <c r="DA87" s="381">
        <f t="shared" si="141"/>
        <v>0</v>
      </c>
      <c r="DB87" s="381">
        <f t="shared" si="142"/>
        <v>0</v>
      </c>
      <c r="DC87" s="381">
        <f t="shared" si="143"/>
        <v>0</v>
      </c>
      <c r="DD87" s="381">
        <f t="shared" si="144"/>
        <v>0</v>
      </c>
      <c r="DE87" s="381">
        <f t="shared" si="145"/>
        <v>0</v>
      </c>
      <c r="DF87" s="900">
        <f t="shared" si="146"/>
        <v>0</v>
      </c>
      <c r="DG87" s="486"/>
      <c r="DH87" s="486"/>
      <c r="DI87" s="486"/>
      <c r="DJ87" s="486"/>
      <c r="DK87" s="486"/>
      <c r="DL87" s="486"/>
      <c r="DM87" s="486"/>
      <c r="DN87" s="486"/>
      <c r="DO87" s="486"/>
      <c r="DP87" s="486"/>
      <c r="DQ87" s="486"/>
      <c r="DR87" s="486"/>
      <c r="DS87" s="486"/>
      <c r="DT87" s="486"/>
      <c r="DU87" s="486"/>
      <c r="DV87" s="486"/>
    </row>
    <row r="88" spans="1:126" ht="18.75" hidden="1" customHeight="1">
      <c r="A88" s="217" t="str">
        <f>'2_Maturité'!A88</f>
        <v>13.2</v>
      </c>
      <c r="B88" s="217" t="str">
        <f>'2_Maturité'!B88</f>
        <v>Cloisonnement</v>
      </c>
      <c r="C88" s="217" t="str">
        <f>'2_Maturité'!G88</f>
        <v>SRES</v>
      </c>
      <c r="D88" s="207">
        <f>'2_Maturité'!H88</f>
        <v>0</v>
      </c>
      <c r="E88" s="207" t="str">
        <f>'2_Maturité'!I88</f>
        <v>1: Initial</v>
      </c>
      <c r="F88" s="218">
        <f>INDEX(References!$C$51:$D$56, LEFT($E88,1)+1,2)</f>
        <v>5</v>
      </c>
      <c r="G88" s="664">
        <v>2</v>
      </c>
      <c r="H88" s="204">
        <f>Compute4!G88</f>
        <v>0</v>
      </c>
      <c r="I88" s="204">
        <f>Compute4!H88</f>
        <v>0</v>
      </c>
      <c r="J88" s="204">
        <f>Compute4!I88</f>
        <v>1</v>
      </c>
      <c r="K88" s="204">
        <f>Compute4!J88</f>
        <v>0</v>
      </c>
      <c r="L88" s="204">
        <f>Compute4!K88</f>
        <v>1</v>
      </c>
      <c r="M88" s="204">
        <f>Compute4!L88</f>
        <v>1</v>
      </c>
      <c r="N88" s="204">
        <f>Compute4!M88</f>
        <v>0</v>
      </c>
      <c r="O88" s="204">
        <f>Compute4!N88</f>
        <v>0</v>
      </c>
      <c r="P88" s="204">
        <f>Compute4!O88</f>
        <v>0</v>
      </c>
      <c r="Q88" s="204">
        <f>Compute4!P88</f>
        <v>1</v>
      </c>
      <c r="R88" s="204">
        <f>Compute4!Q88</f>
        <v>1</v>
      </c>
      <c r="S88" s="204">
        <f>Compute4!R88</f>
        <v>1</v>
      </c>
      <c r="T88" s="204">
        <f>Compute4!S88</f>
        <v>0</v>
      </c>
      <c r="U88" s="204">
        <f>Compute4!T88</f>
        <v>0</v>
      </c>
      <c r="V88" s="204">
        <f>Compute4!U88</f>
        <v>0</v>
      </c>
      <c r="W88" s="204">
        <f>Compute4!V88</f>
        <v>0</v>
      </c>
      <c r="X88" s="327">
        <f t="shared" si="78"/>
        <v>0</v>
      </c>
      <c r="Y88" s="548">
        <f t="shared" si="79"/>
        <v>0</v>
      </c>
      <c r="Z88" s="548">
        <f t="shared" si="80"/>
        <v>0</v>
      </c>
      <c r="AA88" s="548">
        <f t="shared" si="81"/>
        <v>0</v>
      </c>
      <c r="AB88" s="548">
        <f t="shared" si="82"/>
        <v>0</v>
      </c>
      <c r="AC88" s="548">
        <f t="shared" si="83"/>
        <v>0</v>
      </c>
      <c r="AD88" s="548">
        <f t="shared" si="84"/>
        <v>0</v>
      </c>
      <c r="AE88" s="548">
        <f t="shared" si="85"/>
        <v>0</v>
      </c>
      <c r="AF88" s="548">
        <f t="shared" si="86"/>
        <v>0</v>
      </c>
      <c r="AG88" s="548">
        <f t="shared" si="87"/>
        <v>0</v>
      </c>
      <c r="AH88" s="548">
        <f t="shared" si="88"/>
        <v>0</v>
      </c>
      <c r="AI88" s="548">
        <f t="shared" si="89"/>
        <v>0</v>
      </c>
      <c r="AJ88" s="548">
        <f t="shared" si="90"/>
        <v>0</v>
      </c>
      <c r="AK88" s="548">
        <f t="shared" si="91"/>
        <v>0</v>
      </c>
      <c r="AL88" s="548">
        <f t="shared" si="92"/>
        <v>0</v>
      </c>
      <c r="AM88" s="548">
        <f t="shared" si="93"/>
        <v>0</v>
      </c>
      <c r="AN88" s="548">
        <f t="shared" si="94"/>
        <v>0</v>
      </c>
      <c r="AO88" s="639">
        <f t="shared" si="95"/>
        <v>0</v>
      </c>
      <c r="AP88" s="662">
        <v>0</v>
      </c>
      <c r="AQ88" s="662">
        <v>0</v>
      </c>
      <c r="AR88" s="662">
        <v>2</v>
      </c>
      <c r="AS88" s="662">
        <v>0</v>
      </c>
      <c r="AT88" s="662">
        <v>2</v>
      </c>
      <c r="AU88" s="662">
        <v>2</v>
      </c>
      <c r="AV88" s="662">
        <v>0</v>
      </c>
      <c r="AW88" s="662">
        <v>0</v>
      </c>
      <c r="AX88" s="662">
        <v>0</v>
      </c>
      <c r="AY88" s="662">
        <v>1</v>
      </c>
      <c r="AZ88" s="662">
        <v>4</v>
      </c>
      <c r="BA88" s="662">
        <v>2</v>
      </c>
      <c r="BB88" s="662">
        <v>0</v>
      </c>
      <c r="BC88" s="662">
        <v>0</v>
      </c>
      <c r="BD88" s="662">
        <v>0</v>
      </c>
      <c r="BE88" s="662">
        <v>0</v>
      </c>
      <c r="BF88" s="662">
        <f t="shared" si="147"/>
        <v>10</v>
      </c>
      <c r="BG88" s="1000">
        <f t="shared" si="96"/>
        <v>0</v>
      </c>
      <c r="BH88" s="1000">
        <f t="shared" si="97"/>
        <v>0</v>
      </c>
      <c r="BI88" s="1000">
        <f t="shared" si="98"/>
        <v>0</v>
      </c>
      <c r="BJ88" s="1000">
        <f t="shared" si="99"/>
        <v>0</v>
      </c>
      <c r="BK88" s="1000">
        <f t="shared" si="100"/>
        <v>0</v>
      </c>
      <c r="BL88" s="1000">
        <f t="shared" si="101"/>
        <v>0</v>
      </c>
      <c r="BM88" s="1000">
        <f t="shared" si="102"/>
        <v>0</v>
      </c>
      <c r="BN88" s="1000">
        <f t="shared" si="103"/>
        <v>0</v>
      </c>
      <c r="BO88" s="1000">
        <f t="shared" si="104"/>
        <v>0</v>
      </c>
      <c r="BP88" s="1000">
        <f t="shared" si="105"/>
        <v>0</v>
      </c>
      <c r="BQ88" s="1000">
        <f t="shared" si="106"/>
        <v>0</v>
      </c>
      <c r="BR88" s="1000">
        <f t="shared" si="107"/>
        <v>0</v>
      </c>
      <c r="BS88" s="1000">
        <f t="shared" si="108"/>
        <v>0</v>
      </c>
      <c r="BT88" s="1000">
        <f t="shared" si="109"/>
        <v>0</v>
      </c>
      <c r="BU88" s="1000">
        <f t="shared" si="110"/>
        <v>0</v>
      </c>
      <c r="BV88" s="1000">
        <f t="shared" si="111"/>
        <v>0</v>
      </c>
      <c r="BW88" s="1000"/>
      <c r="BX88" s="642">
        <f t="shared" si="112"/>
        <v>0</v>
      </c>
      <c r="BY88" s="642">
        <f t="shared" si="113"/>
        <v>0</v>
      </c>
      <c r="BZ88" s="642">
        <f t="shared" si="114"/>
        <v>0</v>
      </c>
      <c r="CA88" s="642">
        <f t="shared" si="115"/>
        <v>0</v>
      </c>
      <c r="CB88" s="642">
        <f t="shared" si="116"/>
        <v>0</v>
      </c>
      <c r="CC88" s="642">
        <f t="shared" si="117"/>
        <v>0</v>
      </c>
      <c r="CD88" s="642">
        <f t="shared" si="118"/>
        <v>0</v>
      </c>
      <c r="CE88" s="642">
        <f t="shared" si="119"/>
        <v>0</v>
      </c>
      <c r="CF88" s="642">
        <f t="shared" si="120"/>
        <v>0</v>
      </c>
      <c r="CG88" s="642">
        <f t="shared" si="121"/>
        <v>0</v>
      </c>
      <c r="CH88" s="642">
        <f t="shared" si="122"/>
        <v>0</v>
      </c>
      <c r="CI88" s="642">
        <f t="shared" si="123"/>
        <v>0</v>
      </c>
      <c r="CJ88" s="642">
        <f t="shared" si="124"/>
        <v>0</v>
      </c>
      <c r="CK88" s="642">
        <f t="shared" si="125"/>
        <v>0</v>
      </c>
      <c r="CL88" s="642">
        <f t="shared" si="126"/>
        <v>0</v>
      </c>
      <c r="CM88" s="642">
        <f t="shared" si="127"/>
        <v>0</v>
      </c>
      <c r="CN88" s="381">
        <f t="shared" si="128"/>
        <v>0</v>
      </c>
      <c r="CO88" s="381">
        <f t="shared" si="129"/>
        <v>0</v>
      </c>
      <c r="CP88" s="381">
        <f t="shared" si="130"/>
        <v>0</v>
      </c>
      <c r="CQ88" s="381">
        <f t="shared" si="131"/>
        <v>0</v>
      </c>
      <c r="CR88" s="381">
        <f t="shared" si="132"/>
        <v>0</v>
      </c>
      <c r="CS88" s="381">
        <f t="shared" si="133"/>
        <v>0</v>
      </c>
      <c r="CT88" s="381">
        <f t="shared" si="134"/>
        <v>0</v>
      </c>
      <c r="CU88" s="381">
        <f t="shared" si="135"/>
        <v>0</v>
      </c>
      <c r="CV88" s="381">
        <f t="shared" si="136"/>
        <v>0</v>
      </c>
      <c r="CW88" s="381">
        <f t="shared" si="137"/>
        <v>0</v>
      </c>
      <c r="CX88" s="381">
        <f t="shared" si="138"/>
        <v>0</v>
      </c>
      <c r="CY88" s="381">
        <f t="shared" si="139"/>
        <v>0</v>
      </c>
      <c r="CZ88" s="381">
        <f t="shared" si="140"/>
        <v>0</v>
      </c>
      <c r="DA88" s="381">
        <f t="shared" si="141"/>
        <v>0</v>
      </c>
      <c r="DB88" s="381">
        <f t="shared" si="142"/>
        <v>0</v>
      </c>
      <c r="DC88" s="381">
        <f t="shared" si="143"/>
        <v>0</v>
      </c>
      <c r="DD88" s="381">
        <f t="shared" si="144"/>
        <v>0</v>
      </c>
      <c r="DE88" s="381">
        <f t="shared" si="145"/>
        <v>0</v>
      </c>
      <c r="DF88" s="900">
        <f t="shared" si="146"/>
        <v>13</v>
      </c>
      <c r="DG88" s="486"/>
      <c r="DH88" s="486"/>
      <c r="DI88" s="486"/>
      <c r="DJ88" s="486"/>
      <c r="DK88" s="486"/>
      <c r="DL88" s="486"/>
      <c r="DM88" s="486"/>
      <c r="DN88" s="486"/>
      <c r="DO88" s="486"/>
      <c r="DP88" s="486"/>
      <c r="DQ88" s="486"/>
      <c r="DR88" s="486"/>
      <c r="DS88" s="486"/>
      <c r="DT88" s="486"/>
      <c r="DU88" s="486"/>
      <c r="DV88" s="486"/>
    </row>
    <row r="89" spans="1:126" ht="18.75" hidden="1" customHeight="1">
      <c r="A89" s="217" t="str">
        <f>'2_Maturité'!A89</f>
        <v>13.3</v>
      </c>
      <c r="B89" s="217" t="str">
        <f>'2_Maturité'!B89</f>
        <v xml:space="preserve">Politique de transfert d'information </v>
      </c>
      <c r="C89" s="217" t="str">
        <f>'2_Maturité'!G89</f>
        <v>SRES</v>
      </c>
      <c r="D89" s="207">
        <f>'2_Maturité'!H89</f>
        <v>0</v>
      </c>
      <c r="E89" s="207" t="str">
        <f>'2_Maturité'!I89</f>
        <v>1: Initial</v>
      </c>
      <c r="F89" s="218">
        <f>INDEX(References!$C$51:$D$56, LEFT($E89,1)+1,2)</f>
        <v>5</v>
      </c>
      <c r="G89" s="664">
        <v>0</v>
      </c>
      <c r="H89" s="204">
        <f>Compute4!G89</f>
        <v>1</v>
      </c>
      <c r="I89" s="204">
        <f>Compute4!H89</f>
        <v>1</v>
      </c>
      <c r="J89" s="204">
        <f>Compute4!I89</f>
        <v>0</v>
      </c>
      <c r="K89" s="204">
        <f>Compute4!J89</f>
        <v>0</v>
      </c>
      <c r="L89" s="204">
        <f>Compute4!K89</f>
        <v>0</v>
      </c>
      <c r="M89" s="204">
        <f>Compute4!L89</f>
        <v>0</v>
      </c>
      <c r="N89" s="204">
        <f>Compute4!M89</f>
        <v>0</v>
      </c>
      <c r="O89" s="204">
        <f>Compute4!N89</f>
        <v>0</v>
      </c>
      <c r="P89" s="204">
        <f>Compute4!O89</f>
        <v>0</v>
      </c>
      <c r="Q89" s="204">
        <f>Compute4!P89</f>
        <v>0</v>
      </c>
      <c r="R89" s="204">
        <f>Compute4!Q89</f>
        <v>1</v>
      </c>
      <c r="S89" s="204">
        <f>Compute4!R89</f>
        <v>0</v>
      </c>
      <c r="T89" s="204">
        <f>Compute4!S89</f>
        <v>0</v>
      </c>
      <c r="U89" s="204">
        <f>Compute4!T89</f>
        <v>0</v>
      </c>
      <c r="V89" s="204">
        <f>Compute4!U89</f>
        <v>0</v>
      </c>
      <c r="W89" s="204">
        <f>Compute4!V89</f>
        <v>0</v>
      </c>
      <c r="X89" s="327">
        <f t="shared" si="78"/>
        <v>0</v>
      </c>
      <c r="Y89" s="548">
        <f t="shared" si="79"/>
        <v>0</v>
      </c>
      <c r="Z89" s="548">
        <f t="shared" si="80"/>
        <v>0</v>
      </c>
      <c r="AA89" s="548">
        <f t="shared" si="81"/>
        <v>0</v>
      </c>
      <c r="AB89" s="548">
        <f t="shared" si="82"/>
        <v>0</v>
      </c>
      <c r="AC89" s="548">
        <f t="shared" si="83"/>
        <v>0</v>
      </c>
      <c r="AD89" s="548">
        <f t="shared" si="84"/>
        <v>0</v>
      </c>
      <c r="AE89" s="548">
        <f t="shared" si="85"/>
        <v>0</v>
      </c>
      <c r="AF89" s="548">
        <f t="shared" si="86"/>
        <v>0</v>
      </c>
      <c r="AG89" s="548">
        <f t="shared" si="87"/>
        <v>0</v>
      </c>
      <c r="AH89" s="548">
        <f t="shared" si="88"/>
        <v>0</v>
      </c>
      <c r="AI89" s="548">
        <f t="shared" si="89"/>
        <v>0</v>
      </c>
      <c r="AJ89" s="548">
        <f t="shared" si="90"/>
        <v>0</v>
      </c>
      <c r="AK89" s="548">
        <f t="shared" si="91"/>
        <v>0</v>
      </c>
      <c r="AL89" s="548">
        <f t="shared" si="92"/>
        <v>0</v>
      </c>
      <c r="AM89" s="548">
        <f t="shared" si="93"/>
        <v>0</v>
      </c>
      <c r="AN89" s="548">
        <f t="shared" si="94"/>
        <v>0</v>
      </c>
      <c r="AO89" s="639">
        <f t="shared" si="95"/>
        <v>0</v>
      </c>
      <c r="AP89" s="662">
        <v>8</v>
      </c>
      <c r="AQ89" s="662">
        <v>4</v>
      </c>
      <c r="AR89" s="662">
        <v>0</v>
      </c>
      <c r="AS89" s="662">
        <v>0</v>
      </c>
      <c r="AT89" s="662">
        <v>0</v>
      </c>
      <c r="AU89" s="662">
        <v>0</v>
      </c>
      <c r="AV89" s="662">
        <v>0</v>
      </c>
      <c r="AW89" s="662">
        <v>0</v>
      </c>
      <c r="AX89" s="662">
        <v>0</v>
      </c>
      <c r="AY89" s="662">
        <v>0</v>
      </c>
      <c r="AZ89" s="662">
        <v>1</v>
      </c>
      <c r="BA89" s="662">
        <v>0</v>
      </c>
      <c r="BB89" s="662">
        <v>0</v>
      </c>
      <c r="BC89" s="662">
        <v>0</v>
      </c>
      <c r="BD89" s="662">
        <v>0</v>
      </c>
      <c r="BE89" s="662">
        <v>0</v>
      </c>
      <c r="BF89" s="662">
        <f t="shared" si="147"/>
        <v>13</v>
      </c>
      <c r="BG89" s="1000">
        <f t="shared" si="96"/>
        <v>0</v>
      </c>
      <c r="BH89" s="1000">
        <f t="shared" si="97"/>
        <v>0</v>
      </c>
      <c r="BI89" s="1000">
        <f t="shared" si="98"/>
        <v>0</v>
      </c>
      <c r="BJ89" s="1000">
        <f t="shared" si="99"/>
        <v>0</v>
      </c>
      <c r="BK89" s="1000">
        <f t="shared" si="100"/>
        <v>0</v>
      </c>
      <c r="BL89" s="1000">
        <f t="shared" si="101"/>
        <v>0</v>
      </c>
      <c r="BM89" s="1000">
        <f t="shared" si="102"/>
        <v>0</v>
      </c>
      <c r="BN89" s="1000">
        <f t="shared" si="103"/>
        <v>0</v>
      </c>
      <c r="BO89" s="1000">
        <f t="shared" si="104"/>
        <v>0</v>
      </c>
      <c r="BP89" s="1000">
        <f t="shared" si="105"/>
        <v>0</v>
      </c>
      <c r="BQ89" s="1000">
        <f t="shared" si="106"/>
        <v>0</v>
      </c>
      <c r="BR89" s="1000">
        <f t="shared" si="107"/>
        <v>0</v>
      </c>
      <c r="BS89" s="1000">
        <f t="shared" si="108"/>
        <v>0</v>
      </c>
      <c r="BT89" s="1000">
        <f t="shared" si="109"/>
        <v>0</v>
      </c>
      <c r="BU89" s="1000">
        <f t="shared" si="110"/>
        <v>0</v>
      </c>
      <c r="BV89" s="1000">
        <f t="shared" si="111"/>
        <v>0</v>
      </c>
      <c r="BW89" s="1000"/>
      <c r="BX89" s="642">
        <f t="shared" si="112"/>
        <v>0</v>
      </c>
      <c r="BY89" s="642">
        <f t="shared" si="113"/>
        <v>0</v>
      </c>
      <c r="BZ89" s="642">
        <f t="shared" si="114"/>
        <v>0</v>
      </c>
      <c r="CA89" s="642">
        <f t="shared" si="115"/>
        <v>0</v>
      </c>
      <c r="CB89" s="642">
        <f t="shared" si="116"/>
        <v>0</v>
      </c>
      <c r="CC89" s="642">
        <f t="shared" si="117"/>
        <v>0</v>
      </c>
      <c r="CD89" s="642">
        <f t="shared" si="118"/>
        <v>0</v>
      </c>
      <c r="CE89" s="642">
        <f t="shared" si="119"/>
        <v>0</v>
      </c>
      <c r="CF89" s="642">
        <f t="shared" si="120"/>
        <v>0</v>
      </c>
      <c r="CG89" s="642">
        <f t="shared" si="121"/>
        <v>0</v>
      </c>
      <c r="CH89" s="642">
        <f t="shared" si="122"/>
        <v>0</v>
      </c>
      <c r="CI89" s="642">
        <f t="shared" si="123"/>
        <v>0</v>
      </c>
      <c r="CJ89" s="642">
        <f t="shared" si="124"/>
        <v>0</v>
      </c>
      <c r="CK89" s="642">
        <f t="shared" si="125"/>
        <v>0</v>
      </c>
      <c r="CL89" s="642">
        <f t="shared" si="126"/>
        <v>0</v>
      </c>
      <c r="CM89" s="642">
        <f t="shared" si="127"/>
        <v>0</v>
      </c>
      <c r="CN89" s="381">
        <f t="shared" si="128"/>
        <v>0</v>
      </c>
      <c r="CO89" s="381">
        <f t="shared" si="129"/>
        <v>0</v>
      </c>
      <c r="CP89" s="381">
        <f t="shared" si="130"/>
        <v>0</v>
      </c>
      <c r="CQ89" s="381">
        <f t="shared" si="131"/>
        <v>0</v>
      </c>
      <c r="CR89" s="381">
        <f t="shared" si="132"/>
        <v>0</v>
      </c>
      <c r="CS89" s="381">
        <f t="shared" si="133"/>
        <v>0</v>
      </c>
      <c r="CT89" s="381">
        <f t="shared" si="134"/>
        <v>0</v>
      </c>
      <c r="CU89" s="381">
        <f t="shared" si="135"/>
        <v>0</v>
      </c>
      <c r="CV89" s="381">
        <f t="shared" si="136"/>
        <v>0</v>
      </c>
      <c r="CW89" s="381">
        <f t="shared" si="137"/>
        <v>0</v>
      </c>
      <c r="CX89" s="381">
        <f t="shared" si="138"/>
        <v>0</v>
      </c>
      <c r="CY89" s="381">
        <f t="shared" si="139"/>
        <v>0</v>
      </c>
      <c r="CZ89" s="381">
        <f t="shared" si="140"/>
        <v>0</v>
      </c>
      <c r="DA89" s="381">
        <f t="shared" si="141"/>
        <v>0</v>
      </c>
      <c r="DB89" s="381">
        <f t="shared" si="142"/>
        <v>0</v>
      </c>
      <c r="DC89" s="381">
        <f t="shared" si="143"/>
        <v>0</v>
      </c>
      <c r="DD89" s="381">
        <f t="shared" si="144"/>
        <v>0</v>
      </c>
      <c r="DE89" s="381">
        <f t="shared" si="145"/>
        <v>0</v>
      </c>
      <c r="DF89" s="900">
        <f t="shared" si="146"/>
        <v>13</v>
      </c>
      <c r="DG89" s="486"/>
      <c r="DH89" s="486"/>
      <c r="DI89" s="486"/>
      <c r="DJ89" s="486"/>
      <c r="DK89" s="486"/>
      <c r="DL89" s="486"/>
      <c r="DM89" s="486"/>
      <c r="DN89" s="486"/>
      <c r="DO89" s="486"/>
      <c r="DP89" s="486"/>
      <c r="DQ89" s="486"/>
      <c r="DR89" s="486"/>
      <c r="DS89" s="486"/>
      <c r="DT89" s="486"/>
      <c r="DU89" s="486"/>
      <c r="DV89" s="486"/>
    </row>
    <row r="90" spans="1:126" ht="18.75" hidden="1" customHeight="1">
      <c r="A90" s="217" t="str">
        <f>'2_Maturité'!A90</f>
        <v>13.3.a</v>
      </c>
      <c r="B90" s="217" t="str">
        <f>'2_Maturité'!B90</f>
        <v>Accord de transfert d'information</v>
      </c>
      <c r="C90" s="217" t="str">
        <f>'2_Maturité'!G90</f>
        <v>SRES</v>
      </c>
      <c r="D90" s="207">
        <f>'2_Maturité'!H90</f>
        <v>0</v>
      </c>
      <c r="E90" s="207">
        <f>'2_Maturité'!I90</f>
        <v>0</v>
      </c>
      <c r="F90" s="218" t="str">
        <f>LEFT(E90,1)</f>
        <v>0</v>
      </c>
      <c r="G90" s="664">
        <v>2</v>
      </c>
      <c r="H90" s="204">
        <f>Compute4!G90</f>
        <v>0</v>
      </c>
      <c r="I90" s="204">
        <f>Compute4!H90</f>
        <v>0</v>
      </c>
      <c r="J90" s="204">
        <f>Compute4!I90</f>
        <v>0</v>
      </c>
      <c r="K90" s="204">
        <f>Compute4!J90</f>
        <v>0</v>
      </c>
      <c r="L90" s="204">
        <f>Compute4!K90</f>
        <v>0</v>
      </c>
      <c r="M90" s="204">
        <f>Compute4!L90</f>
        <v>0</v>
      </c>
      <c r="N90" s="204">
        <f>Compute4!M90</f>
        <v>0</v>
      </c>
      <c r="O90" s="204">
        <f>Compute4!N90</f>
        <v>0</v>
      </c>
      <c r="P90" s="204">
        <f>Compute4!O90</f>
        <v>0</v>
      </c>
      <c r="Q90" s="204">
        <f>Compute4!P90</f>
        <v>0</v>
      </c>
      <c r="R90" s="204">
        <f>Compute4!Q90</f>
        <v>0</v>
      </c>
      <c r="S90" s="204">
        <f>Compute4!R90</f>
        <v>0</v>
      </c>
      <c r="T90" s="204">
        <f>Compute4!S90</f>
        <v>0</v>
      </c>
      <c r="U90" s="204">
        <f>Compute4!T90</f>
        <v>0</v>
      </c>
      <c r="V90" s="204">
        <f>Compute4!U90</f>
        <v>0</v>
      </c>
      <c r="W90" s="204">
        <f>Compute4!V90</f>
        <v>0</v>
      </c>
      <c r="X90" s="327">
        <f t="shared" si="78"/>
        <v>0</v>
      </c>
      <c r="Y90" s="548">
        <f t="shared" si="79"/>
        <v>0</v>
      </c>
      <c r="Z90" s="548">
        <f t="shared" si="80"/>
        <v>0</v>
      </c>
      <c r="AA90" s="548">
        <f t="shared" si="81"/>
        <v>0</v>
      </c>
      <c r="AB90" s="548">
        <f t="shared" si="82"/>
        <v>0</v>
      </c>
      <c r="AC90" s="548">
        <f t="shared" si="83"/>
        <v>0</v>
      </c>
      <c r="AD90" s="548">
        <f t="shared" si="84"/>
        <v>0</v>
      </c>
      <c r="AE90" s="548">
        <f t="shared" si="85"/>
        <v>0</v>
      </c>
      <c r="AF90" s="548">
        <f t="shared" si="86"/>
        <v>0</v>
      </c>
      <c r="AG90" s="548">
        <f t="shared" si="87"/>
        <v>0</v>
      </c>
      <c r="AH90" s="548">
        <f t="shared" si="88"/>
        <v>0</v>
      </c>
      <c r="AI90" s="548">
        <f t="shared" si="89"/>
        <v>0</v>
      </c>
      <c r="AJ90" s="548">
        <f t="shared" si="90"/>
        <v>0</v>
      </c>
      <c r="AK90" s="548">
        <f t="shared" si="91"/>
        <v>0</v>
      </c>
      <c r="AL90" s="548">
        <f t="shared" si="92"/>
        <v>0</v>
      </c>
      <c r="AM90" s="548">
        <f t="shared" si="93"/>
        <v>0</v>
      </c>
      <c r="AN90" s="548">
        <f t="shared" si="94"/>
        <v>0</v>
      </c>
      <c r="AO90" s="639">
        <f t="shared" si="95"/>
        <v>0</v>
      </c>
      <c r="AP90" s="662">
        <v>0</v>
      </c>
      <c r="AQ90" s="662">
        <v>0</v>
      </c>
      <c r="AR90" s="662">
        <v>0</v>
      </c>
      <c r="AS90" s="662">
        <v>0</v>
      </c>
      <c r="AT90" s="662">
        <v>0</v>
      </c>
      <c r="AU90" s="662">
        <v>0</v>
      </c>
      <c r="AV90" s="662">
        <v>0</v>
      </c>
      <c r="AW90" s="662">
        <v>0</v>
      </c>
      <c r="AX90" s="662">
        <v>0</v>
      </c>
      <c r="AY90" s="662">
        <v>0</v>
      </c>
      <c r="AZ90" s="662">
        <v>0</v>
      </c>
      <c r="BA90" s="662">
        <v>0</v>
      </c>
      <c r="BB90" s="662">
        <v>0</v>
      </c>
      <c r="BC90" s="662">
        <v>0</v>
      </c>
      <c r="BD90" s="662">
        <v>0</v>
      </c>
      <c r="BE90" s="662">
        <v>0</v>
      </c>
      <c r="BF90" s="662">
        <f t="shared" si="147"/>
        <v>16</v>
      </c>
      <c r="BG90" s="1000">
        <f t="shared" si="96"/>
        <v>0</v>
      </c>
      <c r="BH90" s="1000">
        <f t="shared" si="97"/>
        <v>0</v>
      </c>
      <c r="BI90" s="1000">
        <f t="shared" si="98"/>
        <v>0</v>
      </c>
      <c r="BJ90" s="1000">
        <f t="shared" si="99"/>
        <v>0</v>
      </c>
      <c r="BK90" s="1000">
        <f t="shared" si="100"/>
        <v>0</v>
      </c>
      <c r="BL90" s="1000">
        <f t="shared" si="101"/>
        <v>0</v>
      </c>
      <c r="BM90" s="1000">
        <f t="shared" si="102"/>
        <v>0</v>
      </c>
      <c r="BN90" s="1000">
        <f t="shared" si="103"/>
        <v>0</v>
      </c>
      <c r="BO90" s="1000">
        <f t="shared" si="104"/>
        <v>0</v>
      </c>
      <c r="BP90" s="1000">
        <f t="shared" si="105"/>
        <v>0</v>
      </c>
      <c r="BQ90" s="1000">
        <f t="shared" si="106"/>
        <v>0</v>
      </c>
      <c r="BR90" s="1000">
        <f t="shared" si="107"/>
        <v>0</v>
      </c>
      <c r="BS90" s="1000">
        <f t="shared" si="108"/>
        <v>0</v>
      </c>
      <c r="BT90" s="1000">
        <f t="shared" si="109"/>
        <v>0</v>
      </c>
      <c r="BU90" s="1000">
        <f t="shared" si="110"/>
        <v>0</v>
      </c>
      <c r="BV90" s="1000">
        <f t="shared" si="111"/>
        <v>0</v>
      </c>
      <c r="BW90" s="1000"/>
      <c r="BX90" s="642">
        <f t="shared" si="112"/>
        <v>0</v>
      </c>
      <c r="BY90" s="642">
        <f t="shared" si="113"/>
        <v>0</v>
      </c>
      <c r="BZ90" s="642">
        <f t="shared" si="114"/>
        <v>0</v>
      </c>
      <c r="CA90" s="642">
        <f t="shared" si="115"/>
        <v>0</v>
      </c>
      <c r="CB90" s="642">
        <f t="shared" si="116"/>
        <v>0</v>
      </c>
      <c r="CC90" s="642">
        <f t="shared" si="117"/>
        <v>0</v>
      </c>
      <c r="CD90" s="642">
        <f t="shared" si="118"/>
        <v>0</v>
      </c>
      <c r="CE90" s="642">
        <f t="shared" si="119"/>
        <v>0</v>
      </c>
      <c r="CF90" s="642">
        <f t="shared" si="120"/>
        <v>0</v>
      </c>
      <c r="CG90" s="642">
        <f t="shared" si="121"/>
        <v>0</v>
      </c>
      <c r="CH90" s="642">
        <f t="shared" si="122"/>
        <v>0</v>
      </c>
      <c r="CI90" s="642">
        <f t="shared" si="123"/>
        <v>0</v>
      </c>
      <c r="CJ90" s="642">
        <f t="shared" si="124"/>
        <v>0</v>
      </c>
      <c r="CK90" s="642">
        <f t="shared" si="125"/>
        <v>0</v>
      </c>
      <c r="CL90" s="642">
        <f t="shared" si="126"/>
        <v>0</v>
      </c>
      <c r="CM90" s="642">
        <f t="shared" si="127"/>
        <v>0</v>
      </c>
      <c r="CN90" s="381">
        <f t="shared" si="128"/>
        <v>0</v>
      </c>
      <c r="CO90" s="381">
        <f t="shared" si="129"/>
        <v>0</v>
      </c>
      <c r="CP90" s="381">
        <f t="shared" si="130"/>
        <v>0</v>
      </c>
      <c r="CQ90" s="381">
        <f t="shared" si="131"/>
        <v>0</v>
      </c>
      <c r="CR90" s="381">
        <f t="shared" si="132"/>
        <v>0</v>
      </c>
      <c r="CS90" s="381">
        <f t="shared" si="133"/>
        <v>0</v>
      </c>
      <c r="CT90" s="381">
        <f t="shared" si="134"/>
        <v>0</v>
      </c>
      <c r="CU90" s="381">
        <f t="shared" si="135"/>
        <v>0</v>
      </c>
      <c r="CV90" s="381">
        <f t="shared" si="136"/>
        <v>0</v>
      </c>
      <c r="CW90" s="381">
        <f t="shared" si="137"/>
        <v>0</v>
      </c>
      <c r="CX90" s="381">
        <f t="shared" si="138"/>
        <v>0</v>
      </c>
      <c r="CY90" s="381">
        <f t="shared" si="139"/>
        <v>0</v>
      </c>
      <c r="CZ90" s="381">
        <f t="shared" si="140"/>
        <v>0</v>
      </c>
      <c r="DA90" s="381">
        <f t="shared" si="141"/>
        <v>0</v>
      </c>
      <c r="DB90" s="381">
        <f t="shared" si="142"/>
        <v>0</v>
      </c>
      <c r="DC90" s="381">
        <f t="shared" si="143"/>
        <v>0</v>
      </c>
      <c r="DD90" s="381">
        <f t="shared" si="144"/>
        <v>0</v>
      </c>
      <c r="DE90" s="381">
        <f t="shared" si="145"/>
        <v>0</v>
      </c>
      <c r="DF90" s="900">
        <f t="shared" si="146"/>
        <v>0</v>
      </c>
      <c r="DG90" s="486"/>
      <c r="DH90" s="486"/>
      <c r="DI90" s="486"/>
      <c r="DJ90" s="486"/>
      <c r="DK90" s="486"/>
      <c r="DL90" s="486"/>
      <c r="DM90" s="486"/>
      <c r="DN90" s="486"/>
      <c r="DO90" s="486"/>
      <c r="DP90" s="486"/>
      <c r="DQ90" s="486"/>
      <c r="DR90" s="486"/>
      <c r="DS90" s="486"/>
      <c r="DT90" s="486"/>
      <c r="DU90" s="486"/>
      <c r="DV90" s="486"/>
    </row>
    <row r="91" spans="1:126" ht="25.5" hidden="1" customHeight="1">
      <c r="A91" s="217" t="str">
        <f>'2_Maturité'!A91</f>
        <v>13.4</v>
      </c>
      <c r="B91" s="217" t="str">
        <f>'2_Maturité'!B91</f>
        <v>Messagerie électronique</v>
      </c>
      <c r="C91" s="217" t="str">
        <f>'2_Maturité'!G91</f>
        <v>SRES</v>
      </c>
      <c r="D91" s="207">
        <f>'2_Maturité'!H91</f>
        <v>0</v>
      </c>
      <c r="E91" s="207" t="str">
        <f>'2_Maturité'!I91</f>
        <v>1: Initial</v>
      </c>
      <c r="F91" s="218">
        <f>INDEX(References!$C$51:$D$56, LEFT($E91,1)+1,2)</f>
        <v>5</v>
      </c>
      <c r="G91" s="664">
        <v>2</v>
      </c>
      <c r="H91" s="204">
        <f>Compute4!G91</f>
        <v>1</v>
      </c>
      <c r="I91" s="204">
        <f>Compute4!H91</f>
        <v>1</v>
      </c>
      <c r="J91" s="204">
        <f>Compute4!I91</f>
        <v>0</v>
      </c>
      <c r="K91" s="204">
        <f>Compute4!J91</f>
        <v>0</v>
      </c>
      <c r="L91" s="204">
        <f>Compute4!K91</f>
        <v>0</v>
      </c>
      <c r="M91" s="204">
        <f>Compute4!L91</f>
        <v>0</v>
      </c>
      <c r="N91" s="204">
        <f>Compute4!M91</f>
        <v>0</v>
      </c>
      <c r="O91" s="204">
        <f>Compute4!N91</f>
        <v>0</v>
      </c>
      <c r="P91" s="204">
        <f>Compute4!O91</f>
        <v>0</v>
      </c>
      <c r="Q91" s="204">
        <f>Compute4!P91</f>
        <v>0</v>
      </c>
      <c r="R91" s="204">
        <f>Compute4!Q91</f>
        <v>0</v>
      </c>
      <c r="S91" s="204">
        <f>Compute4!R91</f>
        <v>0</v>
      </c>
      <c r="T91" s="204">
        <f>Compute4!S91</f>
        <v>0</v>
      </c>
      <c r="U91" s="204">
        <f>Compute4!T91</f>
        <v>0</v>
      </c>
      <c r="V91" s="204">
        <f>Compute4!U91</f>
        <v>0</v>
      </c>
      <c r="W91" s="204">
        <f>Compute4!V91</f>
        <v>0</v>
      </c>
      <c r="X91" s="327">
        <f t="shared" si="78"/>
        <v>0</v>
      </c>
      <c r="Y91" s="548">
        <f t="shared" si="79"/>
        <v>0</v>
      </c>
      <c r="Z91" s="548">
        <f t="shared" si="80"/>
        <v>0</v>
      </c>
      <c r="AA91" s="548">
        <f t="shared" si="81"/>
        <v>0</v>
      </c>
      <c r="AB91" s="548">
        <f t="shared" si="82"/>
        <v>0</v>
      </c>
      <c r="AC91" s="548">
        <f t="shared" si="83"/>
        <v>0</v>
      </c>
      <c r="AD91" s="548">
        <f t="shared" si="84"/>
        <v>0</v>
      </c>
      <c r="AE91" s="548">
        <f t="shared" si="85"/>
        <v>0</v>
      </c>
      <c r="AF91" s="548">
        <f t="shared" si="86"/>
        <v>0</v>
      </c>
      <c r="AG91" s="548">
        <f t="shared" si="87"/>
        <v>0</v>
      </c>
      <c r="AH91" s="548">
        <f t="shared" si="88"/>
        <v>0</v>
      </c>
      <c r="AI91" s="548">
        <f t="shared" si="89"/>
        <v>0</v>
      </c>
      <c r="AJ91" s="548">
        <f t="shared" si="90"/>
        <v>0</v>
      </c>
      <c r="AK91" s="548">
        <f t="shared" si="91"/>
        <v>0</v>
      </c>
      <c r="AL91" s="548">
        <f t="shared" si="92"/>
        <v>0</v>
      </c>
      <c r="AM91" s="548">
        <f t="shared" si="93"/>
        <v>0</v>
      </c>
      <c r="AN91" s="548">
        <f t="shared" si="94"/>
        <v>0</v>
      </c>
      <c r="AO91" s="639">
        <f t="shared" si="95"/>
        <v>0</v>
      </c>
      <c r="AP91" s="662">
        <v>4</v>
      </c>
      <c r="AQ91" s="662">
        <v>4</v>
      </c>
      <c r="AR91" s="662">
        <v>0</v>
      </c>
      <c r="AS91" s="662">
        <v>0</v>
      </c>
      <c r="AT91" s="662">
        <v>0</v>
      </c>
      <c r="AU91" s="662">
        <v>0</v>
      </c>
      <c r="AV91" s="662">
        <v>0</v>
      </c>
      <c r="AW91" s="662">
        <v>0</v>
      </c>
      <c r="AX91" s="662">
        <v>0</v>
      </c>
      <c r="AY91" s="662">
        <v>0</v>
      </c>
      <c r="AZ91" s="662">
        <v>0</v>
      </c>
      <c r="BA91" s="662">
        <v>0</v>
      </c>
      <c r="BB91" s="662">
        <v>0</v>
      </c>
      <c r="BC91" s="662">
        <v>0</v>
      </c>
      <c r="BD91" s="662">
        <v>0</v>
      </c>
      <c r="BE91" s="662">
        <v>0</v>
      </c>
      <c r="BF91" s="662">
        <f t="shared" si="147"/>
        <v>14</v>
      </c>
      <c r="BG91" s="1000">
        <f t="shared" si="96"/>
        <v>0</v>
      </c>
      <c r="BH91" s="1000">
        <f t="shared" si="97"/>
        <v>0</v>
      </c>
      <c r="BI91" s="1000">
        <f t="shared" si="98"/>
        <v>0</v>
      </c>
      <c r="BJ91" s="1000">
        <f t="shared" si="99"/>
        <v>0</v>
      </c>
      <c r="BK91" s="1000">
        <f t="shared" si="100"/>
        <v>0</v>
      </c>
      <c r="BL91" s="1000">
        <f t="shared" si="101"/>
        <v>0</v>
      </c>
      <c r="BM91" s="1000">
        <f t="shared" si="102"/>
        <v>0</v>
      </c>
      <c r="BN91" s="1000">
        <f t="shared" si="103"/>
        <v>0</v>
      </c>
      <c r="BO91" s="1000">
        <f t="shared" si="104"/>
        <v>0</v>
      </c>
      <c r="BP91" s="1000">
        <f t="shared" si="105"/>
        <v>0</v>
      </c>
      <c r="BQ91" s="1000">
        <f t="shared" si="106"/>
        <v>0</v>
      </c>
      <c r="BR91" s="1000">
        <f t="shared" si="107"/>
        <v>0</v>
      </c>
      <c r="BS91" s="1000">
        <f t="shared" si="108"/>
        <v>0</v>
      </c>
      <c r="BT91" s="1000">
        <f t="shared" si="109"/>
        <v>0</v>
      </c>
      <c r="BU91" s="1000">
        <f t="shared" si="110"/>
        <v>0</v>
      </c>
      <c r="BV91" s="1000">
        <f t="shared" si="111"/>
        <v>0</v>
      </c>
      <c r="BW91" s="1000"/>
      <c r="BX91" s="642">
        <f t="shared" si="112"/>
        <v>0</v>
      </c>
      <c r="BY91" s="642">
        <f t="shared" si="113"/>
        <v>0</v>
      </c>
      <c r="BZ91" s="642">
        <f t="shared" si="114"/>
        <v>0</v>
      </c>
      <c r="CA91" s="642">
        <f t="shared" si="115"/>
        <v>0</v>
      </c>
      <c r="CB91" s="642">
        <f t="shared" si="116"/>
        <v>0</v>
      </c>
      <c r="CC91" s="642">
        <f t="shared" si="117"/>
        <v>0</v>
      </c>
      <c r="CD91" s="642">
        <f t="shared" si="118"/>
        <v>0</v>
      </c>
      <c r="CE91" s="642">
        <f t="shared" si="119"/>
        <v>0</v>
      </c>
      <c r="CF91" s="642">
        <f t="shared" si="120"/>
        <v>0</v>
      </c>
      <c r="CG91" s="642">
        <f t="shared" si="121"/>
        <v>0</v>
      </c>
      <c r="CH91" s="642">
        <f t="shared" si="122"/>
        <v>0</v>
      </c>
      <c r="CI91" s="642">
        <f t="shared" si="123"/>
        <v>0</v>
      </c>
      <c r="CJ91" s="642">
        <f t="shared" si="124"/>
        <v>0</v>
      </c>
      <c r="CK91" s="642">
        <f t="shared" si="125"/>
        <v>0</v>
      </c>
      <c r="CL91" s="642">
        <f t="shared" si="126"/>
        <v>0</v>
      </c>
      <c r="CM91" s="642">
        <f t="shared" si="127"/>
        <v>0</v>
      </c>
      <c r="CN91" s="381">
        <f t="shared" si="128"/>
        <v>0</v>
      </c>
      <c r="CO91" s="381">
        <f t="shared" si="129"/>
        <v>0</v>
      </c>
      <c r="CP91" s="381">
        <f t="shared" si="130"/>
        <v>0</v>
      </c>
      <c r="CQ91" s="381">
        <f t="shared" si="131"/>
        <v>0</v>
      </c>
      <c r="CR91" s="381">
        <f t="shared" si="132"/>
        <v>0</v>
      </c>
      <c r="CS91" s="381">
        <f t="shared" si="133"/>
        <v>0</v>
      </c>
      <c r="CT91" s="381">
        <f t="shared" si="134"/>
        <v>0</v>
      </c>
      <c r="CU91" s="381">
        <f t="shared" si="135"/>
        <v>0</v>
      </c>
      <c r="CV91" s="381">
        <f t="shared" si="136"/>
        <v>0</v>
      </c>
      <c r="CW91" s="381">
        <f t="shared" si="137"/>
        <v>0</v>
      </c>
      <c r="CX91" s="381">
        <f t="shared" si="138"/>
        <v>0</v>
      </c>
      <c r="CY91" s="381">
        <f t="shared" si="139"/>
        <v>0</v>
      </c>
      <c r="CZ91" s="381">
        <f t="shared" si="140"/>
        <v>0</v>
      </c>
      <c r="DA91" s="381">
        <f t="shared" si="141"/>
        <v>0</v>
      </c>
      <c r="DB91" s="381">
        <f t="shared" si="142"/>
        <v>0</v>
      </c>
      <c r="DC91" s="381">
        <f t="shared" si="143"/>
        <v>0</v>
      </c>
      <c r="DD91" s="381">
        <f t="shared" si="144"/>
        <v>0</v>
      </c>
      <c r="DE91" s="381">
        <f t="shared" si="145"/>
        <v>0</v>
      </c>
      <c r="DF91" s="900">
        <f t="shared" si="146"/>
        <v>8</v>
      </c>
      <c r="DG91" s="486"/>
      <c r="DH91" s="486"/>
      <c r="DI91" s="486"/>
      <c r="DJ91" s="486"/>
      <c r="DK91" s="486"/>
      <c r="DL91" s="486"/>
      <c r="DM91" s="486"/>
      <c r="DN91" s="486"/>
      <c r="DO91" s="486"/>
      <c r="DP91" s="486"/>
      <c r="DQ91" s="486"/>
      <c r="DR91" s="486"/>
      <c r="DS91" s="486"/>
      <c r="DT91" s="486"/>
      <c r="DU91" s="486"/>
      <c r="DV91" s="486"/>
    </row>
    <row r="92" spans="1:126" ht="18.75" hidden="1" customHeight="1">
      <c r="A92" s="217">
        <f>'2_Maturité'!A92</f>
        <v>14</v>
      </c>
      <c r="B92" s="217" t="str">
        <f>'2_Maturité'!B92</f>
        <v>ACQUISITION, DEVELOPPEMENT ET MAINTENANCE DE SYSTEMES</v>
      </c>
      <c r="C92" s="217">
        <f>'2_Maturité'!G92</f>
        <v>0</v>
      </c>
      <c r="D92" s="207">
        <f>'2_Maturité'!H92</f>
        <v>0</v>
      </c>
      <c r="E92" s="207">
        <f>'2_Maturité'!I92</f>
        <v>0</v>
      </c>
      <c r="F92" s="218" t="str">
        <f>LEFT(E92,1)</f>
        <v>0</v>
      </c>
      <c r="G92" s="664">
        <v>2</v>
      </c>
      <c r="H92" s="204">
        <f>Compute4!G92</f>
        <v>0</v>
      </c>
      <c r="I92" s="204">
        <f>Compute4!H92</f>
        <v>0</v>
      </c>
      <c r="J92" s="204">
        <f>Compute4!I92</f>
        <v>0</v>
      </c>
      <c r="K92" s="204">
        <f>Compute4!J92</f>
        <v>0</v>
      </c>
      <c r="L92" s="204">
        <f>Compute4!K92</f>
        <v>0</v>
      </c>
      <c r="M92" s="204">
        <f>Compute4!L92</f>
        <v>0</v>
      </c>
      <c r="N92" s="204">
        <f>Compute4!M92</f>
        <v>0</v>
      </c>
      <c r="O92" s="204">
        <f>Compute4!N92</f>
        <v>0</v>
      </c>
      <c r="P92" s="204">
        <f>Compute4!O92</f>
        <v>0</v>
      </c>
      <c r="Q92" s="204">
        <f>Compute4!P92</f>
        <v>0</v>
      </c>
      <c r="R92" s="204">
        <f>Compute4!Q92</f>
        <v>0</v>
      </c>
      <c r="S92" s="204">
        <f>Compute4!R92</f>
        <v>0</v>
      </c>
      <c r="T92" s="204">
        <f>Compute4!S92</f>
        <v>0</v>
      </c>
      <c r="U92" s="204">
        <f>Compute4!T92</f>
        <v>0</v>
      </c>
      <c r="V92" s="204">
        <f>Compute4!U92</f>
        <v>0</v>
      </c>
      <c r="W92" s="204">
        <f>Compute4!V92</f>
        <v>0</v>
      </c>
      <c r="X92" s="327">
        <f t="shared" si="78"/>
        <v>0</v>
      </c>
      <c r="Y92" s="548">
        <f t="shared" si="79"/>
        <v>0</v>
      </c>
      <c r="Z92" s="548">
        <f t="shared" si="80"/>
        <v>0</v>
      </c>
      <c r="AA92" s="548">
        <f t="shared" si="81"/>
        <v>0</v>
      </c>
      <c r="AB92" s="548">
        <f t="shared" si="82"/>
        <v>0</v>
      </c>
      <c r="AC92" s="548">
        <f t="shared" si="83"/>
        <v>0</v>
      </c>
      <c r="AD92" s="548">
        <f t="shared" si="84"/>
        <v>0</v>
      </c>
      <c r="AE92" s="548">
        <f t="shared" si="85"/>
        <v>0</v>
      </c>
      <c r="AF92" s="548">
        <f t="shared" si="86"/>
        <v>0</v>
      </c>
      <c r="AG92" s="548">
        <f t="shared" si="87"/>
        <v>0</v>
      </c>
      <c r="AH92" s="548">
        <f t="shared" si="88"/>
        <v>0</v>
      </c>
      <c r="AI92" s="548">
        <f t="shared" si="89"/>
        <v>0</v>
      </c>
      <c r="AJ92" s="548">
        <f t="shared" si="90"/>
        <v>0</v>
      </c>
      <c r="AK92" s="548">
        <f t="shared" si="91"/>
        <v>0</v>
      </c>
      <c r="AL92" s="548">
        <f t="shared" si="92"/>
        <v>0</v>
      </c>
      <c r="AM92" s="548">
        <f t="shared" si="93"/>
        <v>0</v>
      </c>
      <c r="AN92" s="548">
        <f t="shared" si="94"/>
        <v>0</v>
      </c>
      <c r="AO92" s="639">
        <f t="shared" si="95"/>
        <v>0</v>
      </c>
      <c r="AP92" s="662">
        <v>0</v>
      </c>
      <c r="AQ92" s="662">
        <v>0</v>
      </c>
      <c r="AR92" s="662">
        <v>0</v>
      </c>
      <c r="AS92" s="662">
        <v>0</v>
      </c>
      <c r="AT92" s="662">
        <v>0</v>
      </c>
      <c r="AU92" s="662">
        <v>0</v>
      </c>
      <c r="AV92" s="662">
        <v>0</v>
      </c>
      <c r="AW92" s="662">
        <v>0</v>
      </c>
      <c r="AX92" s="662">
        <v>0</v>
      </c>
      <c r="AY92" s="662">
        <v>0</v>
      </c>
      <c r="AZ92" s="662">
        <v>0</v>
      </c>
      <c r="BA92" s="662">
        <v>0</v>
      </c>
      <c r="BB92" s="662">
        <v>0</v>
      </c>
      <c r="BC92" s="662">
        <v>0</v>
      </c>
      <c r="BD92" s="662">
        <v>0</v>
      </c>
      <c r="BE92" s="662">
        <v>0</v>
      </c>
      <c r="BF92" s="662">
        <f t="shared" si="147"/>
        <v>16</v>
      </c>
      <c r="BG92" s="1000">
        <f t="shared" si="96"/>
        <v>0</v>
      </c>
      <c r="BH92" s="1000">
        <f t="shared" si="97"/>
        <v>0</v>
      </c>
      <c r="BI92" s="1000">
        <f t="shared" si="98"/>
        <v>0</v>
      </c>
      <c r="BJ92" s="1000">
        <f t="shared" si="99"/>
        <v>0</v>
      </c>
      <c r="BK92" s="1000">
        <f t="shared" si="100"/>
        <v>0</v>
      </c>
      <c r="BL92" s="1000">
        <f t="shared" si="101"/>
        <v>0</v>
      </c>
      <c r="BM92" s="1000">
        <f t="shared" si="102"/>
        <v>0</v>
      </c>
      <c r="BN92" s="1000">
        <f t="shared" si="103"/>
        <v>0</v>
      </c>
      <c r="BO92" s="1000">
        <f t="shared" si="104"/>
        <v>0</v>
      </c>
      <c r="BP92" s="1000">
        <f t="shared" si="105"/>
        <v>0</v>
      </c>
      <c r="BQ92" s="1000">
        <f t="shared" si="106"/>
        <v>0</v>
      </c>
      <c r="BR92" s="1000">
        <f t="shared" si="107"/>
        <v>0</v>
      </c>
      <c r="BS92" s="1000">
        <f t="shared" si="108"/>
        <v>0</v>
      </c>
      <c r="BT92" s="1000">
        <f t="shared" si="109"/>
        <v>0</v>
      </c>
      <c r="BU92" s="1000">
        <f t="shared" si="110"/>
        <v>0</v>
      </c>
      <c r="BV92" s="1000">
        <f t="shared" si="111"/>
        <v>0</v>
      </c>
      <c r="BW92" s="1000"/>
      <c r="BX92" s="642">
        <f t="shared" si="112"/>
        <v>0</v>
      </c>
      <c r="BY92" s="642">
        <f t="shared" si="113"/>
        <v>0</v>
      </c>
      <c r="BZ92" s="642">
        <f t="shared" si="114"/>
        <v>0</v>
      </c>
      <c r="CA92" s="642">
        <f t="shared" si="115"/>
        <v>0</v>
      </c>
      <c r="CB92" s="642">
        <f t="shared" si="116"/>
        <v>0</v>
      </c>
      <c r="CC92" s="642">
        <f t="shared" si="117"/>
        <v>0</v>
      </c>
      <c r="CD92" s="642">
        <f t="shared" si="118"/>
        <v>0</v>
      </c>
      <c r="CE92" s="642">
        <f t="shared" si="119"/>
        <v>0</v>
      </c>
      <c r="CF92" s="642">
        <f t="shared" si="120"/>
        <v>0</v>
      </c>
      <c r="CG92" s="642">
        <f t="shared" si="121"/>
        <v>0</v>
      </c>
      <c r="CH92" s="642">
        <f t="shared" si="122"/>
        <v>0</v>
      </c>
      <c r="CI92" s="642">
        <f t="shared" si="123"/>
        <v>0</v>
      </c>
      <c r="CJ92" s="642">
        <f t="shared" si="124"/>
        <v>0</v>
      </c>
      <c r="CK92" s="642">
        <f t="shared" si="125"/>
        <v>0</v>
      </c>
      <c r="CL92" s="642">
        <f t="shared" si="126"/>
        <v>0</v>
      </c>
      <c r="CM92" s="642">
        <f t="shared" si="127"/>
        <v>0</v>
      </c>
      <c r="CN92" s="381">
        <f t="shared" si="128"/>
        <v>0</v>
      </c>
      <c r="CO92" s="381">
        <f t="shared" si="129"/>
        <v>0</v>
      </c>
      <c r="CP92" s="381">
        <f t="shared" si="130"/>
        <v>0</v>
      </c>
      <c r="CQ92" s="381">
        <f t="shared" si="131"/>
        <v>0</v>
      </c>
      <c r="CR92" s="381">
        <f t="shared" si="132"/>
        <v>0</v>
      </c>
      <c r="CS92" s="381">
        <f t="shared" si="133"/>
        <v>0</v>
      </c>
      <c r="CT92" s="381">
        <f t="shared" si="134"/>
        <v>0</v>
      </c>
      <c r="CU92" s="381">
        <f t="shared" si="135"/>
        <v>0</v>
      </c>
      <c r="CV92" s="381">
        <f t="shared" si="136"/>
        <v>0</v>
      </c>
      <c r="CW92" s="381">
        <f t="shared" si="137"/>
        <v>0</v>
      </c>
      <c r="CX92" s="381">
        <f t="shared" si="138"/>
        <v>0</v>
      </c>
      <c r="CY92" s="381">
        <f t="shared" si="139"/>
        <v>0</v>
      </c>
      <c r="CZ92" s="381">
        <f t="shared" si="140"/>
        <v>0</v>
      </c>
      <c r="DA92" s="381">
        <f t="shared" si="141"/>
        <v>0</v>
      </c>
      <c r="DB92" s="381">
        <f t="shared" si="142"/>
        <v>0</v>
      </c>
      <c r="DC92" s="381">
        <f t="shared" si="143"/>
        <v>0</v>
      </c>
      <c r="DD92" s="381">
        <f t="shared" si="144"/>
        <v>0</v>
      </c>
      <c r="DE92" s="381">
        <f t="shared" si="145"/>
        <v>0</v>
      </c>
      <c r="DF92" s="900">
        <f t="shared" si="146"/>
        <v>0</v>
      </c>
      <c r="DG92" s="486"/>
      <c r="DH92" s="486"/>
      <c r="DI92" s="486"/>
      <c r="DJ92" s="486"/>
      <c r="DK92" s="486"/>
      <c r="DL92" s="486"/>
      <c r="DM92" s="486"/>
      <c r="DN92" s="486"/>
      <c r="DO92" s="486"/>
      <c r="DP92" s="486"/>
      <c r="DQ92" s="486"/>
      <c r="DR92" s="486"/>
      <c r="DS92" s="486"/>
      <c r="DT92" s="486"/>
      <c r="DU92" s="486"/>
      <c r="DV92" s="486"/>
    </row>
    <row r="93" spans="1:126" ht="18.75" customHeight="1">
      <c r="A93" s="217" t="str">
        <f>'2_Maturité'!A93</f>
        <v>14.1</v>
      </c>
      <c r="B93" s="217" t="str">
        <f>'2_Maturité'!B93</f>
        <v>Exigences de sécurité</v>
      </c>
      <c r="C93" s="217" t="str">
        <f>'2_Maturité'!G93</f>
        <v>SAPP</v>
      </c>
      <c r="D93" s="207">
        <f>'2_Maturité'!H93</f>
        <v>1</v>
      </c>
      <c r="E93" s="207" t="str">
        <f>'2_Maturité'!I93</f>
        <v>1: Initial</v>
      </c>
      <c r="F93" s="218">
        <f>INDEX(References!$C$51:$D$56, LEFT($E93,1)+1,2)</f>
        <v>5</v>
      </c>
      <c r="G93" s="664">
        <v>0.5</v>
      </c>
      <c r="H93" s="204">
        <f>Compute4!G93</f>
        <v>1</v>
      </c>
      <c r="I93" s="204">
        <f>Compute4!H93</f>
        <v>1</v>
      </c>
      <c r="J93" s="204">
        <f>Compute4!I93</f>
        <v>1</v>
      </c>
      <c r="K93" s="204">
        <f>Compute4!J93</f>
        <v>1</v>
      </c>
      <c r="L93" s="204">
        <f>Compute4!K93</f>
        <v>1</v>
      </c>
      <c r="M93" s="204">
        <f>Compute4!L93</f>
        <v>1</v>
      </c>
      <c r="N93" s="204">
        <f>Compute4!M93</f>
        <v>0</v>
      </c>
      <c r="O93" s="204">
        <f>Compute4!N93</f>
        <v>0</v>
      </c>
      <c r="P93" s="204">
        <f>Compute4!O93</f>
        <v>0</v>
      </c>
      <c r="Q93" s="204">
        <f>Compute4!P93</f>
        <v>1</v>
      </c>
      <c r="R93" s="204">
        <f>Compute4!Q93</f>
        <v>1</v>
      </c>
      <c r="S93" s="204">
        <f>Compute4!R93</f>
        <v>0</v>
      </c>
      <c r="T93" s="204">
        <f>Compute4!S93</f>
        <v>0</v>
      </c>
      <c r="U93" s="204">
        <f>Compute4!T93</f>
        <v>0</v>
      </c>
      <c r="V93" s="204">
        <f>Compute4!U93</f>
        <v>1</v>
      </c>
      <c r="W93" s="204">
        <f>Compute4!V93</f>
        <v>1</v>
      </c>
      <c r="X93" s="327">
        <f t="shared" si="78"/>
        <v>10</v>
      </c>
      <c r="Y93" s="548">
        <f t="shared" si="79"/>
        <v>1</v>
      </c>
      <c r="Z93" s="548">
        <f t="shared" si="80"/>
        <v>1</v>
      </c>
      <c r="AA93" s="548">
        <f t="shared" si="81"/>
        <v>1</v>
      </c>
      <c r="AB93" s="548">
        <f t="shared" si="82"/>
        <v>1</v>
      </c>
      <c r="AC93" s="548">
        <f t="shared" si="83"/>
        <v>1</v>
      </c>
      <c r="AD93" s="548">
        <f t="shared" si="84"/>
        <v>1</v>
      </c>
      <c r="AE93" s="548">
        <f t="shared" si="85"/>
        <v>0</v>
      </c>
      <c r="AF93" s="548">
        <f t="shared" si="86"/>
        <v>0</v>
      </c>
      <c r="AG93" s="548">
        <f t="shared" si="87"/>
        <v>0</v>
      </c>
      <c r="AH93" s="548">
        <f t="shared" si="88"/>
        <v>1</v>
      </c>
      <c r="AI93" s="548">
        <f t="shared" si="89"/>
        <v>1</v>
      </c>
      <c r="AJ93" s="548">
        <f t="shared" si="90"/>
        <v>0</v>
      </c>
      <c r="AK93" s="548">
        <f t="shared" si="91"/>
        <v>0</v>
      </c>
      <c r="AL93" s="548">
        <f t="shared" si="92"/>
        <v>0</v>
      </c>
      <c r="AM93" s="548">
        <f t="shared" si="93"/>
        <v>1</v>
      </c>
      <c r="AN93" s="548">
        <f t="shared" si="94"/>
        <v>1</v>
      </c>
      <c r="AO93" s="639">
        <f t="shared" si="95"/>
        <v>10</v>
      </c>
      <c r="AP93" s="662">
        <v>1</v>
      </c>
      <c r="AQ93" s="662">
        <v>1</v>
      </c>
      <c r="AR93" s="662">
        <v>2</v>
      </c>
      <c r="AS93" s="662">
        <v>4</v>
      </c>
      <c r="AT93" s="662">
        <v>4</v>
      </c>
      <c r="AU93" s="662">
        <v>2</v>
      </c>
      <c r="AV93" s="662">
        <v>0</v>
      </c>
      <c r="AW93" s="662">
        <v>0</v>
      </c>
      <c r="AX93" s="662">
        <v>0</v>
      </c>
      <c r="AY93" s="662">
        <v>2</v>
      </c>
      <c r="AZ93" s="662">
        <v>2</v>
      </c>
      <c r="BA93" s="662">
        <v>0</v>
      </c>
      <c r="BB93" s="662">
        <v>0</v>
      </c>
      <c r="BC93" s="662">
        <v>0</v>
      </c>
      <c r="BD93" s="662">
        <v>2</v>
      </c>
      <c r="BE93" s="662">
        <v>2</v>
      </c>
      <c r="BF93" s="662">
        <f t="shared" si="147"/>
        <v>6</v>
      </c>
      <c r="BG93" s="1000">
        <f t="shared" si="96"/>
        <v>1</v>
      </c>
      <c r="BH93" s="1000">
        <f t="shared" si="97"/>
        <v>1</v>
      </c>
      <c r="BI93" s="1000">
        <f t="shared" si="98"/>
        <v>2</v>
      </c>
      <c r="BJ93" s="1000">
        <f t="shared" si="99"/>
        <v>4</v>
      </c>
      <c r="BK93" s="1000">
        <f t="shared" si="100"/>
        <v>4</v>
      </c>
      <c r="BL93" s="1000">
        <f t="shared" si="101"/>
        <v>2</v>
      </c>
      <c r="BM93" s="1000">
        <f t="shared" si="102"/>
        <v>0</v>
      </c>
      <c r="BN93" s="1000">
        <f t="shared" si="103"/>
        <v>0</v>
      </c>
      <c r="BO93" s="1000">
        <f t="shared" si="104"/>
        <v>0</v>
      </c>
      <c r="BP93" s="1000">
        <f t="shared" si="105"/>
        <v>2</v>
      </c>
      <c r="BQ93" s="1000">
        <f t="shared" si="106"/>
        <v>2</v>
      </c>
      <c r="BR93" s="1000">
        <f t="shared" si="107"/>
        <v>0</v>
      </c>
      <c r="BS93" s="1000">
        <f t="shared" si="108"/>
        <v>0</v>
      </c>
      <c r="BT93" s="1000">
        <f t="shared" si="109"/>
        <v>0</v>
      </c>
      <c r="BU93" s="1000">
        <f t="shared" si="110"/>
        <v>2</v>
      </c>
      <c r="BV93" s="1000">
        <f t="shared" si="111"/>
        <v>2</v>
      </c>
      <c r="BW93" s="1000"/>
      <c r="BX93" s="642">
        <f t="shared" si="112"/>
        <v>5</v>
      </c>
      <c r="BY93" s="642">
        <f t="shared" si="113"/>
        <v>5</v>
      </c>
      <c r="BZ93" s="642">
        <f t="shared" si="114"/>
        <v>10</v>
      </c>
      <c r="CA93" s="642">
        <f t="shared" si="115"/>
        <v>20</v>
      </c>
      <c r="CB93" s="642">
        <f t="shared" si="116"/>
        <v>20</v>
      </c>
      <c r="CC93" s="642">
        <f t="shared" si="117"/>
        <v>10</v>
      </c>
      <c r="CD93" s="642">
        <f t="shared" si="118"/>
        <v>0</v>
      </c>
      <c r="CE93" s="642">
        <f t="shared" si="119"/>
        <v>0</v>
      </c>
      <c r="CF93" s="642">
        <f t="shared" si="120"/>
        <v>0</v>
      </c>
      <c r="CG93" s="642">
        <f t="shared" si="121"/>
        <v>10</v>
      </c>
      <c r="CH93" s="642">
        <f t="shared" si="122"/>
        <v>10</v>
      </c>
      <c r="CI93" s="642">
        <f t="shared" si="123"/>
        <v>0</v>
      </c>
      <c r="CJ93" s="642">
        <f t="shared" si="124"/>
        <v>0</v>
      </c>
      <c r="CK93" s="642">
        <f t="shared" si="125"/>
        <v>0</v>
      </c>
      <c r="CL93" s="642">
        <f t="shared" si="126"/>
        <v>10</v>
      </c>
      <c r="CM93" s="642">
        <f t="shared" si="127"/>
        <v>10</v>
      </c>
      <c r="CN93" s="381">
        <f t="shared" si="128"/>
        <v>110</v>
      </c>
      <c r="CO93" s="381">
        <f t="shared" si="129"/>
        <v>1.6129032258064516E-2</v>
      </c>
      <c r="CP93" s="381">
        <f t="shared" si="130"/>
        <v>2.564102564102564E-2</v>
      </c>
      <c r="CQ93" s="381">
        <f t="shared" si="131"/>
        <v>3.6363636363636362E-2</v>
      </c>
      <c r="CR93" s="381">
        <f t="shared" si="132"/>
        <v>0.25</v>
      </c>
      <c r="CS93" s="381">
        <f t="shared" si="133"/>
        <v>8.6956521739130432E-2</v>
      </c>
      <c r="CT93" s="381">
        <f t="shared" si="134"/>
        <v>4.6511627906976744E-2</v>
      </c>
      <c r="CU93" s="381">
        <f t="shared" si="135"/>
        <v>0</v>
      </c>
      <c r="CV93" s="381">
        <f t="shared" si="136"/>
        <v>0</v>
      </c>
      <c r="CW93" s="381">
        <f t="shared" si="137"/>
        <v>0</v>
      </c>
      <c r="CX93" s="381">
        <f t="shared" si="138"/>
        <v>3.6363636363636362E-2</v>
      </c>
      <c r="CY93" s="381">
        <f t="shared" si="139"/>
        <v>2.8985507246376812E-2</v>
      </c>
      <c r="CZ93" s="381">
        <f t="shared" si="140"/>
        <v>0</v>
      </c>
      <c r="DA93" s="381">
        <f t="shared" si="141"/>
        <v>0</v>
      </c>
      <c r="DB93" s="381">
        <f t="shared" si="142"/>
        <v>0</v>
      </c>
      <c r="DC93" s="381">
        <f t="shared" si="143"/>
        <v>7.407407407407407E-2</v>
      </c>
      <c r="DD93" s="381">
        <f t="shared" si="144"/>
        <v>0.10526315789473684</v>
      </c>
      <c r="DE93" s="381">
        <f t="shared" si="145"/>
        <v>0.70628821948765785</v>
      </c>
      <c r="DF93" s="900">
        <f t="shared" si="146"/>
        <v>22</v>
      </c>
      <c r="DG93" s="486"/>
      <c r="DH93" s="486"/>
      <c r="DI93" s="486"/>
      <c r="DJ93" s="486"/>
      <c r="DK93" s="486"/>
      <c r="DL93" s="486"/>
      <c r="DM93" s="486"/>
      <c r="DN93" s="486"/>
      <c r="DO93" s="486"/>
      <c r="DP93" s="486"/>
      <c r="DQ93" s="486"/>
      <c r="DR93" s="486"/>
      <c r="DS93" s="486"/>
      <c r="DT93" s="486"/>
      <c r="DU93" s="486"/>
      <c r="DV93" s="486"/>
    </row>
    <row r="94" spans="1:126" ht="18.75" customHeight="1">
      <c r="A94" s="217" t="str">
        <f>'2_Maturité'!A94</f>
        <v>14.2</v>
      </c>
      <c r="B94" s="217" t="str">
        <f>'2_Maturité'!B94</f>
        <v>Méthode de développement structurée</v>
      </c>
      <c r="C94" s="217" t="str">
        <f>'2_Maturité'!G94</f>
        <v>SAPP</v>
      </c>
      <c r="D94" s="207">
        <f>'2_Maturité'!H94</f>
        <v>0</v>
      </c>
      <c r="E94" s="207" t="str">
        <f>'2_Maturité'!I94</f>
        <v>1: Initial</v>
      </c>
      <c r="F94" s="218">
        <f>INDEX(References!$C$51:$D$56, LEFT($E94,1)+1,2)</f>
        <v>5</v>
      </c>
      <c r="G94" s="664">
        <v>0</v>
      </c>
      <c r="H94" s="204">
        <f>Compute4!G94</f>
        <v>0</v>
      </c>
      <c r="I94" s="204">
        <f>Compute4!H94</f>
        <v>0</v>
      </c>
      <c r="J94" s="204">
        <f>Compute4!I94</f>
        <v>1</v>
      </c>
      <c r="K94" s="204">
        <f>Compute4!J94</f>
        <v>1</v>
      </c>
      <c r="L94" s="204">
        <f>Compute4!K94</f>
        <v>1</v>
      </c>
      <c r="M94" s="204">
        <f>Compute4!L94</f>
        <v>0</v>
      </c>
      <c r="N94" s="204">
        <f>Compute4!M94</f>
        <v>0</v>
      </c>
      <c r="O94" s="204">
        <f>Compute4!N94</f>
        <v>0</v>
      </c>
      <c r="P94" s="204">
        <f>Compute4!O94</f>
        <v>0</v>
      </c>
      <c r="Q94" s="204">
        <f>Compute4!P94</f>
        <v>0</v>
      </c>
      <c r="R94" s="204">
        <f>Compute4!Q94</f>
        <v>0</v>
      </c>
      <c r="S94" s="204">
        <f>Compute4!R94</f>
        <v>0</v>
      </c>
      <c r="T94" s="204">
        <f>Compute4!S94</f>
        <v>1</v>
      </c>
      <c r="U94" s="204">
        <f>Compute4!T94</f>
        <v>0</v>
      </c>
      <c r="V94" s="204">
        <f>Compute4!U94</f>
        <v>1</v>
      </c>
      <c r="W94" s="204">
        <f>Compute4!V94</f>
        <v>0</v>
      </c>
      <c r="X94" s="327">
        <f t="shared" si="78"/>
        <v>5</v>
      </c>
      <c r="Y94" s="548">
        <f t="shared" si="79"/>
        <v>0</v>
      </c>
      <c r="Z94" s="548">
        <f t="shared" si="80"/>
        <v>0</v>
      </c>
      <c r="AA94" s="548">
        <f t="shared" si="81"/>
        <v>0</v>
      </c>
      <c r="AB94" s="548">
        <f t="shared" si="82"/>
        <v>0</v>
      </c>
      <c r="AC94" s="548">
        <f t="shared" si="83"/>
        <v>0</v>
      </c>
      <c r="AD94" s="548">
        <f t="shared" si="84"/>
        <v>0</v>
      </c>
      <c r="AE94" s="548">
        <f t="shared" si="85"/>
        <v>0</v>
      </c>
      <c r="AF94" s="548">
        <f t="shared" si="86"/>
        <v>0</v>
      </c>
      <c r="AG94" s="548">
        <f t="shared" si="87"/>
        <v>0</v>
      </c>
      <c r="AH94" s="548">
        <f t="shared" si="88"/>
        <v>0</v>
      </c>
      <c r="AI94" s="548">
        <f t="shared" si="89"/>
        <v>0</v>
      </c>
      <c r="AJ94" s="548">
        <f t="shared" si="90"/>
        <v>0</v>
      </c>
      <c r="AK94" s="548">
        <f t="shared" si="91"/>
        <v>0</v>
      </c>
      <c r="AL94" s="548">
        <f t="shared" si="92"/>
        <v>0</v>
      </c>
      <c r="AM94" s="548">
        <f t="shared" si="93"/>
        <v>0</v>
      </c>
      <c r="AN94" s="548">
        <f t="shared" si="94"/>
        <v>0</v>
      </c>
      <c r="AO94" s="639">
        <f t="shared" si="95"/>
        <v>0</v>
      </c>
      <c r="AP94" s="662">
        <v>0</v>
      </c>
      <c r="AQ94" s="662">
        <v>0</v>
      </c>
      <c r="AR94" s="662">
        <v>4</v>
      </c>
      <c r="AS94" s="662">
        <v>4</v>
      </c>
      <c r="AT94" s="662">
        <v>2</v>
      </c>
      <c r="AU94" s="662">
        <v>0</v>
      </c>
      <c r="AV94" s="662">
        <v>0</v>
      </c>
      <c r="AW94" s="662">
        <v>0</v>
      </c>
      <c r="AX94" s="662">
        <v>0</v>
      </c>
      <c r="AY94" s="662">
        <v>0</v>
      </c>
      <c r="AZ94" s="662">
        <v>0</v>
      </c>
      <c r="BA94" s="662">
        <v>0</v>
      </c>
      <c r="BB94" s="662">
        <v>4</v>
      </c>
      <c r="BC94" s="662">
        <v>0</v>
      </c>
      <c r="BD94" s="662">
        <v>8</v>
      </c>
      <c r="BE94" s="662">
        <v>0</v>
      </c>
      <c r="BF94" s="662">
        <f t="shared" si="147"/>
        <v>11</v>
      </c>
      <c r="BG94" s="1000">
        <f t="shared" si="96"/>
        <v>0</v>
      </c>
      <c r="BH94" s="1000">
        <f t="shared" si="97"/>
        <v>0</v>
      </c>
      <c r="BI94" s="1000">
        <f t="shared" si="98"/>
        <v>0</v>
      </c>
      <c r="BJ94" s="1000">
        <f t="shared" si="99"/>
        <v>0</v>
      </c>
      <c r="BK94" s="1000">
        <f t="shared" si="100"/>
        <v>0</v>
      </c>
      <c r="BL94" s="1000">
        <f t="shared" si="101"/>
        <v>0</v>
      </c>
      <c r="BM94" s="1000">
        <f t="shared" si="102"/>
        <v>0</v>
      </c>
      <c r="BN94" s="1000">
        <f t="shared" si="103"/>
        <v>0</v>
      </c>
      <c r="BO94" s="1000">
        <f t="shared" si="104"/>
        <v>0</v>
      </c>
      <c r="BP94" s="1000">
        <f t="shared" si="105"/>
        <v>0</v>
      </c>
      <c r="BQ94" s="1000">
        <f t="shared" si="106"/>
        <v>0</v>
      </c>
      <c r="BR94" s="1000">
        <f t="shared" si="107"/>
        <v>0</v>
      </c>
      <c r="BS94" s="1000">
        <f t="shared" si="108"/>
        <v>0</v>
      </c>
      <c r="BT94" s="1000">
        <f t="shared" si="109"/>
        <v>0</v>
      </c>
      <c r="BU94" s="1000">
        <f t="shared" si="110"/>
        <v>0</v>
      </c>
      <c r="BV94" s="1000">
        <f t="shared" si="111"/>
        <v>0</v>
      </c>
      <c r="BW94" s="1000"/>
      <c r="BX94" s="642">
        <f t="shared" si="112"/>
        <v>0</v>
      </c>
      <c r="BY94" s="642">
        <f t="shared" si="113"/>
        <v>0</v>
      </c>
      <c r="BZ94" s="642">
        <f t="shared" si="114"/>
        <v>0</v>
      </c>
      <c r="CA94" s="642">
        <f t="shared" si="115"/>
        <v>0</v>
      </c>
      <c r="CB94" s="642">
        <f t="shared" si="116"/>
        <v>0</v>
      </c>
      <c r="CC94" s="642">
        <f t="shared" si="117"/>
        <v>0</v>
      </c>
      <c r="CD94" s="642">
        <f t="shared" si="118"/>
        <v>0</v>
      </c>
      <c r="CE94" s="642">
        <f t="shared" si="119"/>
        <v>0</v>
      </c>
      <c r="CF94" s="642">
        <f t="shared" si="120"/>
        <v>0</v>
      </c>
      <c r="CG94" s="642">
        <f t="shared" si="121"/>
        <v>0</v>
      </c>
      <c r="CH94" s="642">
        <f t="shared" si="122"/>
        <v>0</v>
      </c>
      <c r="CI94" s="642">
        <f t="shared" si="123"/>
        <v>0</v>
      </c>
      <c r="CJ94" s="642">
        <f t="shared" si="124"/>
        <v>0</v>
      </c>
      <c r="CK94" s="642">
        <f t="shared" si="125"/>
        <v>0</v>
      </c>
      <c r="CL94" s="642">
        <f t="shared" si="126"/>
        <v>0</v>
      </c>
      <c r="CM94" s="642">
        <f t="shared" si="127"/>
        <v>0</v>
      </c>
      <c r="CN94" s="381">
        <f t="shared" si="128"/>
        <v>0</v>
      </c>
      <c r="CO94" s="381">
        <f t="shared" si="129"/>
        <v>0</v>
      </c>
      <c r="CP94" s="381">
        <f t="shared" si="130"/>
        <v>0</v>
      </c>
      <c r="CQ94" s="381">
        <f t="shared" si="131"/>
        <v>0</v>
      </c>
      <c r="CR94" s="381">
        <f t="shared" si="132"/>
        <v>0</v>
      </c>
      <c r="CS94" s="381">
        <f t="shared" si="133"/>
        <v>0</v>
      </c>
      <c r="CT94" s="381">
        <f t="shared" si="134"/>
        <v>0</v>
      </c>
      <c r="CU94" s="381">
        <f t="shared" si="135"/>
        <v>0</v>
      </c>
      <c r="CV94" s="381">
        <f t="shared" si="136"/>
        <v>0</v>
      </c>
      <c r="CW94" s="381">
        <f t="shared" si="137"/>
        <v>0</v>
      </c>
      <c r="CX94" s="381">
        <f t="shared" si="138"/>
        <v>0</v>
      </c>
      <c r="CY94" s="381">
        <f t="shared" si="139"/>
        <v>0</v>
      </c>
      <c r="CZ94" s="381">
        <f t="shared" si="140"/>
        <v>0</v>
      </c>
      <c r="DA94" s="381">
        <f t="shared" si="141"/>
        <v>0</v>
      </c>
      <c r="DB94" s="381">
        <f t="shared" si="142"/>
        <v>0</v>
      </c>
      <c r="DC94" s="381">
        <f t="shared" si="143"/>
        <v>0</v>
      </c>
      <c r="DD94" s="381">
        <f t="shared" si="144"/>
        <v>0</v>
      </c>
      <c r="DE94" s="381">
        <f t="shared" si="145"/>
        <v>0</v>
      </c>
      <c r="DF94" s="900">
        <f t="shared" si="146"/>
        <v>22</v>
      </c>
      <c r="DG94" s="486"/>
      <c r="DH94" s="486"/>
      <c r="DI94" s="486"/>
      <c r="DJ94" s="486"/>
      <c r="DK94" s="486"/>
      <c r="DL94" s="486"/>
      <c r="DM94" s="486"/>
      <c r="DN94" s="486"/>
      <c r="DO94" s="486"/>
      <c r="DP94" s="486"/>
      <c r="DQ94" s="486"/>
      <c r="DR94" s="486"/>
      <c r="DS94" s="486"/>
      <c r="DT94" s="486"/>
      <c r="DU94" s="486"/>
      <c r="DV94" s="486"/>
    </row>
    <row r="95" spans="1:126" ht="18.75" hidden="1" customHeight="1">
      <c r="A95" s="217" t="str">
        <f>'2_Maturité'!A95</f>
        <v>14.2.a</v>
      </c>
      <c r="B95" s="217">
        <f>'2_Maturité'!B95</f>
        <v>0</v>
      </c>
      <c r="C95" s="217" t="str">
        <f>'2_Maturité'!G95</f>
        <v>SAPP</v>
      </c>
      <c r="D95" s="207">
        <f>'2_Maturité'!H95</f>
        <v>0</v>
      </c>
      <c r="E95" s="207">
        <f>'2_Maturité'!I95</f>
        <v>0</v>
      </c>
      <c r="F95" s="218" t="str">
        <f>LEFT(E95,1)</f>
        <v>0</v>
      </c>
      <c r="G95" s="664">
        <v>2</v>
      </c>
      <c r="H95" s="204">
        <f>Compute4!G95</f>
        <v>0</v>
      </c>
      <c r="I95" s="204">
        <f>Compute4!H95</f>
        <v>0</v>
      </c>
      <c r="J95" s="204">
        <f>Compute4!I95</f>
        <v>0</v>
      </c>
      <c r="K95" s="204">
        <f>Compute4!J95</f>
        <v>0</v>
      </c>
      <c r="L95" s="204">
        <f>Compute4!K95</f>
        <v>0</v>
      </c>
      <c r="M95" s="204">
        <f>Compute4!L95</f>
        <v>0</v>
      </c>
      <c r="N95" s="204">
        <f>Compute4!M95</f>
        <v>0</v>
      </c>
      <c r="O95" s="204">
        <f>Compute4!N95</f>
        <v>0</v>
      </c>
      <c r="P95" s="204">
        <f>Compute4!O95</f>
        <v>0</v>
      </c>
      <c r="Q95" s="204">
        <f>Compute4!P95</f>
        <v>0</v>
      </c>
      <c r="R95" s="204">
        <f>Compute4!Q95</f>
        <v>0</v>
      </c>
      <c r="S95" s="204">
        <f>Compute4!R95</f>
        <v>0</v>
      </c>
      <c r="T95" s="204">
        <f>Compute4!S95</f>
        <v>0</v>
      </c>
      <c r="U95" s="204">
        <f>Compute4!T95</f>
        <v>0</v>
      </c>
      <c r="V95" s="204">
        <f>Compute4!U95</f>
        <v>0</v>
      </c>
      <c r="W95" s="204">
        <f>Compute4!V95</f>
        <v>0</v>
      </c>
      <c r="X95" s="327">
        <f t="shared" si="78"/>
        <v>0</v>
      </c>
      <c r="Y95" s="548">
        <f t="shared" si="79"/>
        <v>0</v>
      </c>
      <c r="Z95" s="548">
        <f t="shared" si="80"/>
        <v>0</v>
      </c>
      <c r="AA95" s="548">
        <f t="shared" si="81"/>
        <v>0</v>
      </c>
      <c r="AB95" s="548">
        <f t="shared" si="82"/>
        <v>0</v>
      </c>
      <c r="AC95" s="548">
        <f t="shared" si="83"/>
        <v>0</v>
      </c>
      <c r="AD95" s="548">
        <f t="shared" si="84"/>
        <v>0</v>
      </c>
      <c r="AE95" s="548">
        <f t="shared" si="85"/>
        <v>0</v>
      </c>
      <c r="AF95" s="548">
        <f t="shared" si="86"/>
        <v>0</v>
      </c>
      <c r="AG95" s="548">
        <f t="shared" si="87"/>
        <v>0</v>
      </c>
      <c r="AH95" s="548">
        <f t="shared" si="88"/>
        <v>0</v>
      </c>
      <c r="AI95" s="548">
        <f t="shared" si="89"/>
        <v>0</v>
      </c>
      <c r="AJ95" s="548">
        <f t="shared" si="90"/>
        <v>0</v>
      </c>
      <c r="AK95" s="548">
        <f t="shared" si="91"/>
        <v>0</v>
      </c>
      <c r="AL95" s="548">
        <f t="shared" si="92"/>
        <v>0</v>
      </c>
      <c r="AM95" s="548">
        <f t="shared" si="93"/>
        <v>0</v>
      </c>
      <c r="AN95" s="548">
        <f t="shared" si="94"/>
        <v>0</v>
      </c>
      <c r="AO95" s="639">
        <f t="shared" si="95"/>
        <v>0</v>
      </c>
      <c r="AP95" s="662">
        <v>0</v>
      </c>
      <c r="AQ95" s="662">
        <v>0</v>
      </c>
      <c r="AR95" s="662">
        <v>0</v>
      </c>
      <c r="AS95" s="662">
        <v>0</v>
      </c>
      <c r="AT95" s="662">
        <v>0</v>
      </c>
      <c r="AU95" s="662">
        <v>0</v>
      </c>
      <c r="AV95" s="662">
        <v>0</v>
      </c>
      <c r="AW95" s="662">
        <v>0</v>
      </c>
      <c r="AX95" s="662">
        <v>0</v>
      </c>
      <c r="AY95" s="662">
        <v>0</v>
      </c>
      <c r="AZ95" s="662">
        <v>0</v>
      </c>
      <c r="BA95" s="662">
        <v>0</v>
      </c>
      <c r="BB95" s="662">
        <v>0</v>
      </c>
      <c r="BC95" s="662">
        <v>0</v>
      </c>
      <c r="BD95" s="662">
        <v>0</v>
      </c>
      <c r="BE95" s="662">
        <v>0</v>
      </c>
      <c r="BF95" s="662">
        <f t="shared" si="147"/>
        <v>16</v>
      </c>
      <c r="BG95" s="1000">
        <f t="shared" si="96"/>
        <v>0</v>
      </c>
      <c r="BH95" s="1000">
        <f t="shared" si="97"/>
        <v>0</v>
      </c>
      <c r="BI95" s="1000">
        <f t="shared" si="98"/>
        <v>0</v>
      </c>
      <c r="BJ95" s="1000">
        <f t="shared" si="99"/>
        <v>0</v>
      </c>
      <c r="BK95" s="1000">
        <f t="shared" si="100"/>
        <v>0</v>
      </c>
      <c r="BL95" s="1000">
        <f t="shared" si="101"/>
        <v>0</v>
      </c>
      <c r="BM95" s="1000">
        <f t="shared" si="102"/>
        <v>0</v>
      </c>
      <c r="BN95" s="1000">
        <f t="shared" si="103"/>
        <v>0</v>
      </c>
      <c r="BO95" s="1000">
        <f t="shared" si="104"/>
        <v>0</v>
      </c>
      <c r="BP95" s="1000">
        <f t="shared" si="105"/>
        <v>0</v>
      </c>
      <c r="BQ95" s="1000">
        <f t="shared" si="106"/>
        <v>0</v>
      </c>
      <c r="BR95" s="1000">
        <f t="shared" si="107"/>
        <v>0</v>
      </c>
      <c r="BS95" s="1000">
        <f t="shared" si="108"/>
        <v>0</v>
      </c>
      <c r="BT95" s="1000">
        <f t="shared" si="109"/>
        <v>0</v>
      </c>
      <c r="BU95" s="1000">
        <f t="shared" si="110"/>
        <v>0</v>
      </c>
      <c r="BV95" s="1000">
        <f t="shared" si="111"/>
        <v>0</v>
      </c>
      <c r="BW95" s="1000"/>
      <c r="BX95" s="642">
        <f t="shared" si="112"/>
        <v>0</v>
      </c>
      <c r="BY95" s="642">
        <f t="shared" si="113"/>
        <v>0</v>
      </c>
      <c r="BZ95" s="642">
        <f t="shared" si="114"/>
        <v>0</v>
      </c>
      <c r="CA95" s="642">
        <f t="shared" si="115"/>
        <v>0</v>
      </c>
      <c r="CB95" s="642">
        <f t="shared" si="116"/>
        <v>0</v>
      </c>
      <c r="CC95" s="642">
        <f t="shared" si="117"/>
        <v>0</v>
      </c>
      <c r="CD95" s="642">
        <f t="shared" si="118"/>
        <v>0</v>
      </c>
      <c r="CE95" s="642">
        <f t="shared" si="119"/>
        <v>0</v>
      </c>
      <c r="CF95" s="642">
        <f t="shared" si="120"/>
        <v>0</v>
      </c>
      <c r="CG95" s="642">
        <f t="shared" si="121"/>
        <v>0</v>
      </c>
      <c r="CH95" s="642">
        <f t="shared" si="122"/>
        <v>0</v>
      </c>
      <c r="CI95" s="642">
        <f t="shared" si="123"/>
        <v>0</v>
      </c>
      <c r="CJ95" s="642">
        <f t="shared" si="124"/>
        <v>0</v>
      </c>
      <c r="CK95" s="642">
        <f t="shared" si="125"/>
        <v>0</v>
      </c>
      <c r="CL95" s="642">
        <f t="shared" si="126"/>
        <v>0</v>
      </c>
      <c r="CM95" s="642">
        <f t="shared" si="127"/>
        <v>0</v>
      </c>
      <c r="CN95" s="381">
        <f t="shared" si="128"/>
        <v>0</v>
      </c>
      <c r="CO95" s="381">
        <f t="shared" si="129"/>
        <v>0</v>
      </c>
      <c r="CP95" s="381">
        <f t="shared" si="130"/>
        <v>0</v>
      </c>
      <c r="CQ95" s="381">
        <f t="shared" si="131"/>
        <v>0</v>
      </c>
      <c r="CR95" s="381">
        <f t="shared" si="132"/>
        <v>0</v>
      </c>
      <c r="CS95" s="381">
        <f t="shared" si="133"/>
        <v>0</v>
      </c>
      <c r="CT95" s="381">
        <f t="shared" si="134"/>
        <v>0</v>
      </c>
      <c r="CU95" s="381">
        <f t="shared" si="135"/>
        <v>0</v>
      </c>
      <c r="CV95" s="381">
        <f t="shared" si="136"/>
        <v>0</v>
      </c>
      <c r="CW95" s="381">
        <f t="shared" si="137"/>
        <v>0</v>
      </c>
      <c r="CX95" s="381">
        <f t="shared" si="138"/>
        <v>0</v>
      </c>
      <c r="CY95" s="381">
        <f t="shared" si="139"/>
        <v>0</v>
      </c>
      <c r="CZ95" s="381">
        <f t="shared" si="140"/>
        <v>0</v>
      </c>
      <c r="DA95" s="381">
        <f t="shared" si="141"/>
        <v>0</v>
      </c>
      <c r="DB95" s="381">
        <f t="shared" si="142"/>
        <v>0</v>
      </c>
      <c r="DC95" s="381">
        <f t="shared" si="143"/>
        <v>0</v>
      </c>
      <c r="DD95" s="381">
        <f t="shared" si="144"/>
        <v>0</v>
      </c>
      <c r="DE95" s="381">
        <f t="shared" si="145"/>
        <v>0</v>
      </c>
      <c r="DF95" s="900">
        <f t="shared" si="146"/>
        <v>0</v>
      </c>
      <c r="DG95" s="486"/>
      <c r="DH95" s="486"/>
      <c r="DI95" s="486"/>
      <c r="DJ95" s="486"/>
      <c r="DK95" s="486"/>
      <c r="DL95" s="486"/>
      <c r="DM95" s="486"/>
      <c r="DN95" s="486"/>
      <c r="DO95" s="486"/>
      <c r="DP95" s="486"/>
      <c r="DQ95" s="486"/>
      <c r="DR95" s="486"/>
      <c r="DS95" s="486"/>
      <c r="DT95" s="486"/>
      <c r="DU95" s="486"/>
      <c r="DV95" s="486"/>
    </row>
    <row r="96" spans="1:126" ht="18.75" hidden="1" customHeight="1">
      <c r="A96" s="217" t="str">
        <f>'2_Maturité'!A96</f>
        <v>14.2.b</v>
      </c>
      <c r="B96" s="217">
        <f>'2_Maturité'!B96</f>
        <v>0</v>
      </c>
      <c r="C96" s="217" t="str">
        <f>'2_Maturité'!G96</f>
        <v>SAPP</v>
      </c>
      <c r="D96" s="207">
        <f>'2_Maturité'!H96</f>
        <v>0</v>
      </c>
      <c r="E96" s="207">
        <f>'2_Maturité'!I96</f>
        <v>0</v>
      </c>
      <c r="F96" s="218" t="str">
        <f>LEFT(E96,1)</f>
        <v>0</v>
      </c>
      <c r="G96" s="664">
        <v>0</v>
      </c>
      <c r="H96" s="204">
        <f>Compute4!G96</f>
        <v>0</v>
      </c>
      <c r="I96" s="204">
        <f>Compute4!H96</f>
        <v>0</v>
      </c>
      <c r="J96" s="204">
        <f>Compute4!I96</f>
        <v>0</v>
      </c>
      <c r="K96" s="204">
        <f>Compute4!J96</f>
        <v>0</v>
      </c>
      <c r="L96" s="204">
        <f>Compute4!K96</f>
        <v>0</v>
      </c>
      <c r="M96" s="204">
        <f>Compute4!L96</f>
        <v>0</v>
      </c>
      <c r="N96" s="204">
        <f>Compute4!M96</f>
        <v>0</v>
      </c>
      <c r="O96" s="204">
        <f>Compute4!N96</f>
        <v>0</v>
      </c>
      <c r="P96" s="204">
        <f>Compute4!O96</f>
        <v>0</v>
      </c>
      <c r="Q96" s="204">
        <f>Compute4!P96</f>
        <v>0</v>
      </c>
      <c r="R96" s="204">
        <f>Compute4!Q96</f>
        <v>0</v>
      </c>
      <c r="S96" s="204">
        <f>Compute4!R96</f>
        <v>0</v>
      </c>
      <c r="T96" s="204">
        <f>Compute4!S96</f>
        <v>0</v>
      </c>
      <c r="U96" s="204">
        <f>Compute4!T96</f>
        <v>0</v>
      </c>
      <c r="V96" s="204">
        <f>Compute4!U96</f>
        <v>0</v>
      </c>
      <c r="W96" s="204">
        <f>Compute4!V96</f>
        <v>0</v>
      </c>
      <c r="X96" s="327">
        <f t="shared" si="78"/>
        <v>0</v>
      </c>
      <c r="Y96" s="548">
        <f t="shared" si="79"/>
        <v>0</v>
      </c>
      <c r="Z96" s="548">
        <f t="shared" si="80"/>
        <v>0</v>
      </c>
      <c r="AA96" s="548">
        <f t="shared" si="81"/>
        <v>0</v>
      </c>
      <c r="AB96" s="548">
        <f t="shared" si="82"/>
        <v>0</v>
      </c>
      <c r="AC96" s="548">
        <f t="shared" si="83"/>
        <v>0</v>
      </c>
      <c r="AD96" s="548">
        <f t="shared" si="84"/>
        <v>0</v>
      </c>
      <c r="AE96" s="548">
        <f t="shared" si="85"/>
        <v>0</v>
      </c>
      <c r="AF96" s="548">
        <f t="shared" si="86"/>
        <v>0</v>
      </c>
      <c r="AG96" s="548">
        <f t="shared" si="87"/>
        <v>0</v>
      </c>
      <c r="AH96" s="548">
        <f t="shared" si="88"/>
        <v>0</v>
      </c>
      <c r="AI96" s="548">
        <f t="shared" si="89"/>
        <v>0</v>
      </c>
      <c r="AJ96" s="548">
        <f t="shared" si="90"/>
        <v>0</v>
      </c>
      <c r="AK96" s="548">
        <f t="shared" si="91"/>
        <v>0</v>
      </c>
      <c r="AL96" s="548">
        <f t="shared" si="92"/>
        <v>0</v>
      </c>
      <c r="AM96" s="548">
        <f t="shared" si="93"/>
        <v>0</v>
      </c>
      <c r="AN96" s="548">
        <f t="shared" si="94"/>
        <v>0</v>
      </c>
      <c r="AO96" s="639">
        <f t="shared" si="95"/>
        <v>0</v>
      </c>
      <c r="AP96" s="662">
        <v>0</v>
      </c>
      <c r="AQ96" s="662">
        <v>0</v>
      </c>
      <c r="AR96" s="662">
        <v>0</v>
      </c>
      <c r="AS96" s="662">
        <v>0</v>
      </c>
      <c r="AT96" s="662">
        <v>0</v>
      </c>
      <c r="AU96" s="662">
        <v>0</v>
      </c>
      <c r="AV96" s="662">
        <v>0</v>
      </c>
      <c r="AW96" s="662">
        <v>0</v>
      </c>
      <c r="AX96" s="662">
        <v>0</v>
      </c>
      <c r="AY96" s="662">
        <v>0</v>
      </c>
      <c r="AZ96" s="662">
        <v>0</v>
      </c>
      <c r="BA96" s="662">
        <v>0</v>
      </c>
      <c r="BB96" s="662">
        <v>0</v>
      </c>
      <c r="BC96" s="662">
        <v>0</v>
      </c>
      <c r="BD96" s="662">
        <v>0</v>
      </c>
      <c r="BE96" s="662">
        <v>0</v>
      </c>
      <c r="BF96" s="662">
        <f t="shared" si="147"/>
        <v>16</v>
      </c>
      <c r="BG96" s="1000">
        <f t="shared" si="96"/>
        <v>0</v>
      </c>
      <c r="BH96" s="1000">
        <f t="shared" si="97"/>
        <v>0</v>
      </c>
      <c r="BI96" s="1000">
        <f t="shared" si="98"/>
        <v>0</v>
      </c>
      <c r="BJ96" s="1000">
        <f t="shared" si="99"/>
        <v>0</v>
      </c>
      <c r="BK96" s="1000">
        <f t="shared" si="100"/>
        <v>0</v>
      </c>
      <c r="BL96" s="1000">
        <f t="shared" si="101"/>
        <v>0</v>
      </c>
      <c r="BM96" s="1000">
        <f t="shared" si="102"/>
        <v>0</v>
      </c>
      <c r="BN96" s="1000">
        <f t="shared" si="103"/>
        <v>0</v>
      </c>
      <c r="BO96" s="1000">
        <f t="shared" si="104"/>
        <v>0</v>
      </c>
      <c r="BP96" s="1000">
        <f t="shared" si="105"/>
        <v>0</v>
      </c>
      <c r="BQ96" s="1000">
        <f t="shared" si="106"/>
        <v>0</v>
      </c>
      <c r="BR96" s="1000">
        <f t="shared" si="107"/>
        <v>0</v>
      </c>
      <c r="BS96" s="1000">
        <f t="shared" si="108"/>
        <v>0</v>
      </c>
      <c r="BT96" s="1000">
        <f t="shared" si="109"/>
        <v>0</v>
      </c>
      <c r="BU96" s="1000">
        <f t="shared" si="110"/>
        <v>0</v>
      </c>
      <c r="BV96" s="1000">
        <f t="shared" si="111"/>
        <v>0</v>
      </c>
      <c r="BW96" s="1000"/>
      <c r="BX96" s="642">
        <f t="shared" si="112"/>
        <v>0</v>
      </c>
      <c r="BY96" s="642">
        <f t="shared" si="113"/>
        <v>0</v>
      </c>
      <c r="BZ96" s="642">
        <f t="shared" si="114"/>
        <v>0</v>
      </c>
      <c r="CA96" s="642">
        <f t="shared" si="115"/>
        <v>0</v>
      </c>
      <c r="CB96" s="642">
        <f t="shared" si="116"/>
        <v>0</v>
      </c>
      <c r="CC96" s="642">
        <f t="shared" si="117"/>
        <v>0</v>
      </c>
      <c r="CD96" s="642">
        <f t="shared" si="118"/>
        <v>0</v>
      </c>
      <c r="CE96" s="642">
        <f t="shared" si="119"/>
        <v>0</v>
      </c>
      <c r="CF96" s="642">
        <f t="shared" si="120"/>
        <v>0</v>
      </c>
      <c r="CG96" s="642">
        <f t="shared" si="121"/>
        <v>0</v>
      </c>
      <c r="CH96" s="642">
        <f t="shared" si="122"/>
        <v>0</v>
      </c>
      <c r="CI96" s="642">
        <f t="shared" si="123"/>
        <v>0</v>
      </c>
      <c r="CJ96" s="642">
        <f t="shared" si="124"/>
        <v>0</v>
      </c>
      <c r="CK96" s="642">
        <f t="shared" si="125"/>
        <v>0</v>
      </c>
      <c r="CL96" s="642">
        <f t="shared" si="126"/>
        <v>0</v>
      </c>
      <c r="CM96" s="642">
        <f t="shared" si="127"/>
        <v>0</v>
      </c>
      <c r="CN96" s="381">
        <f t="shared" si="128"/>
        <v>0</v>
      </c>
      <c r="CO96" s="381">
        <f t="shared" si="129"/>
        <v>0</v>
      </c>
      <c r="CP96" s="381">
        <f t="shared" si="130"/>
        <v>0</v>
      </c>
      <c r="CQ96" s="381">
        <f t="shared" si="131"/>
        <v>0</v>
      </c>
      <c r="CR96" s="381">
        <f t="shared" si="132"/>
        <v>0</v>
      </c>
      <c r="CS96" s="381">
        <f t="shared" si="133"/>
        <v>0</v>
      </c>
      <c r="CT96" s="381">
        <f t="shared" si="134"/>
        <v>0</v>
      </c>
      <c r="CU96" s="381">
        <f t="shared" si="135"/>
        <v>0</v>
      </c>
      <c r="CV96" s="381">
        <f t="shared" si="136"/>
        <v>0</v>
      </c>
      <c r="CW96" s="381">
        <f t="shared" si="137"/>
        <v>0</v>
      </c>
      <c r="CX96" s="381">
        <f t="shared" si="138"/>
        <v>0</v>
      </c>
      <c r="CY96" s="381">
        <f t="shared" si="139"/>
        <v>0</v>
      </c>
      <c r="CZ96" s="381">
        <f t="shared" si="140"/>
        <v>0</v>
      </c>
      <c r="DA96" s="381">
        <f t="shared" si="141"/>
        <v>0</v>
      </c>
      <c r="DB96" s="381">
        <f t="shared" si="142"/>
        <v>0</v>
      </c>
      <c r="DC96" s="381">
        <f t="shared" si="143"/>
        <v>0</v>
      </c>
      <c r="DD96" s="381">
        <f t="shared" si="144"/>
        <v>0</v>
      </c>
      <c r="DE96" s="381">
        <f t="shared" si="145"/>
        <v>0</v>
      </c>
      <c r="DF96" s="900">
        <f t="shared" si="146"/>
        <v>0</v>
      </c>
      <c r="DG96" s="486"/>
      <c r="DH96" s="486"/>
      <c r="DI96" s="486"/>
      <c r="DJ96" s="486"/>
      <c r="DK96" s="486"/>
      <c r="DL96" s="486"/>
      <c r="DM96" s="486"/>
      <c r="DN96" s="486"/>
      <c r="DO96" s="486"/>
      <c r="DP96" s="486"/>
      <c r="DQ96" s="486"/>
      <c r="DR96" s="486"/>
      <c r="DS96" s="486"/>
      <c r="DT96" s="486"/>
      <c r="DU96" s="486"/>
      <c r="DV96" s="486"/>
    </row>
    <row r="97" spans="1:126" ht="18.75" hidden="1" customHeight="1">
      <c r="A97" s="217" t="str">
        <f>'2_Maturité'!A97</f>
        <v>14.3</v>
      </c>
      <c r="B97" s="217" t="str">
        <f>'2_Maturité'!B97</f>
        <v xml:space="preserve">Revue technique des applications </v>
      </c>
      <c r="C97" s="217" t="str">
        <f>'2_Maturité'!G97</f>
        <v>SAPP</v>
      </c>
      <c r="D97" s="207">
        <f>'2_Maturité'!H97</f>
        <v>0</v>
      </c>
      <c r="E97" s="207" t="str">
        <f>'2_Maturité'!I97</f>
        <v>1: Initial</v>
      </c>
      <c r="F97" s="218">
        <f>INDEX(References!$C$51:$D$56, LEFT($E97,1)+1,2)</f>
        <v>5</v>
      </c>
      <c r="G97" s="664">
        <v>0</v>
      </c>
      <c r="H97" s="204">
        <f>Compute4!G97</f>
        <v>1</v>
      </c>
      <c r="I97" s="204">
        <f>Compute4!H97</f>
        <v>1</v>
      </c>
      <c r="J97" s="204">
        <f>Compute4!I97</f>
        <v>1</v>
      </c>
      <c r="K97" s="204">
        <f>Compute4!J97</f>
        <v>1</v>
      </c>
      <c r="L97" s="204">
        <f>Compute4!K97</f>
        <v>1</v>
      </c>
      <c r="M97" s="204">
        <f>Compute4!L97</f>
        <v>0</v>
      </c>
      <c r="N97" s="204">
        <f>Compute4!M97</f>
        <v>0</v>
      </c>
      <c r="O97" s="204">
        <f>Compute4!N97</f>
        <v>0</v>
      </c>
      <c r="P97" s="204">
        <f>Compute4!O97</f>
        <v>0</v>
      </c>
      <c r="Q97" s="204">
        <f>Compute4!P97</f>
        <v>0</v>
      </c>
      <c r="R97" s="204">
        <f>Compute4!Q97</f>
        <v>1</v>
      </c>
      <c r="S97" s="204">
        <f>Compute4!R97</f>
        <v>0</v>
      </c>
      <c r="T97" s="204">
        <f>Compute4!S97</f>
        <v>0</v>
      </c>
      <c r="U97" s="204">
        <f>Compute4!T97</f>
        <v>0</v>
      </c>
      <c r="V97" s="204">
        <f>Compute4!U97</f>
        <v>1</v>
      </c>
      <c r="W97" s="204">
        <f>Compute4!V97</f>
        <v>0</v>
      </c>
      <c r="X97" s="327">
        <f t="shared" si="78"/>
        <v>0</v>
      </c>
      <c r="Y97" s="548">
        <f t="shared" si="79"/>
        <v>0</v>
      </c>
      <c r="Z97" s="548">
        <f t="shared" si="80"/>
        <v>0</v>
      </c>
      <c r="AA97" s="548">
        <f t="shared" si="81"/>
        <v>0</v>
      </c>
      <c r="AB97" s="548">
        <f t="shared" si="82"/>
        <v>0</v>
      </c>
      <c r="AC97" s="548">
        <f t="shared" si="83"/>
        <v>0</v>
      </c>
      <c r="AD97" s="548">
        <f t="shared" si="84"/>
        <v>0</v>
      </c>
      <c r="AE97" s="548">
        <f t="shared" si="85"/>
        <v>0</v>
      </c>
      <c r="AF97" s="548">
        <f t="shared" si="86"/>
        <v>0</v>
      </c>
      <c r="AG97" s="548">
        <f t="shared" si="87"/>
        <v>0</v>
      </c>
      <c r="AH97" s="548">
        <f t="shared" si="88"/>
        <v>0</v>
      </c>
      <c r="AI97" s="548">
        <f t="shared" si="89"/>
        <v>0</v>
      </c>
      <c r="AJ97" s="548">
        <f t="shared" si="90"/>
        <v>0</v>
      </c>
      <c r="AK97" s="548">
        <f t="shared" si="91"/>
        <v>0</v>
      </c>
      <c r="AL97" s="548">
        <f t="shared" si="92"/>
        <v>0</v>
      </c>
      <c r="AM97" s="548">
        <f t="shared" si="93"/>
        <v>0</v>
      </c>
      <c r="AN97" s="548">
        <f t="shared" si="94"/>
        <v>0</v>
      </c>
      <c r="AO97" s="639">
        <f t="shared" si="95"/>
        <v>0</v>
      </c>
      <c r="AP97" s="662">
        <v>2</v>
      </c>
      <c r="AQ97" s="662">
        <v>2</v>
      </c>
      <c r="AR97" s="662">
        <v>2</v>
      </c>
      <c r="AS97" s="662">
        <v>2</v>
      </c>
      <c r="AT97" s="662">
        <v>2</v>
      </c>
      <c r="AU97" s="662">
        <v>0</v>
      </c>
      <c r="AV97" s="662">
        <v>0</v>
      </c>
      <c r="AW97" s="662">
        <v>0</v>
      </c>
      <c r="AX97" s="662">
        <v>0</v>
      </c>
      <c r="AY97" s="662">
        <v>0</v>
      </c>
      <c r="AZ97" s="662">
        <v>2</v>
      </c>
      <c r="BA97" s="662">
        <v>0</v>
      </c>
      <c r="BB97" s="662">
        <v>0</v>
      </c>
      <c r="BC97" s="662">
        <v>0</v>
      </c>
      <c r="BD97" s="662">
        <v>4</v>
      </c>
      <c r="BE97" s="662">
        <v>0</v>
      </c>
      <c r="BF97" s="662">
        <f t="shared" si="147"/>
        <v>9</v>
      </c>
      <c r="BG97" s="1000">
        <f t="shared" si="96"/>
        <v>0</v>
      </c>
      <c r="BH97" s="1000">
        <f t="shared" si="97"/>
        <v>0</v>
      </c>
      <c r="BI97" s="1000">
        <f t="shared" si="98"/>
        <v>0</v>
      </c>
      <c r="BJ97" s="1000">
        <f t="shared" si="99"/>
        <v>0</v>
      </c>
      <c r="BK97" s="1000">
        <f t="shared" si="100"/>
        <v>0</v>
      </c>
      <c r="BL97" s="1000">
        <f t="shared" si="101"/>
        <v>0</v>
      </c>
      <c r="BM97" s="1000">
        <f t="shared" si="102"/>
        <v>0</v>
      </c>
      <c r="BN97" s="1000">
        <f t="shared" si="103"/>
        <v>0</v>
      </c>
      <c r="BO97" s="1000">
        <f t="shared" si="104"/>
        <v>0</v>
      </c>
      <c r="BP97" s="1000">
        <f t="shared" si="105"/>
        <v>0</v>
      </c>
      <c r="BQ97" s="1000">
        <f t="shared" si="106"/>
        <v>0</v>
      </c>
      <c r="BR97" s="1000">
        <f t="shared" si="107"/>
        <v>0</v>
      </c>
      <c r="BS97" s="1000">
        <f t="shared" si="108"/>
        <v>0</v>
      </c>
      <c r="BT97" s="1000">
        <f t="shared" si="109"/>
        <v>0</v>
      </c>
      <c r="BU97" s="1000">
        <f t="shared" si="110"/>
        <v>0</v>
      </c>
      <c r="BV97" s="1000">
        <f t="shared" si="111"/>
        <v>0</v>
      </c>
      <c r="BW97" s="1000"/>
      <c r="BX97" s="642">
        <f t="shared" si="112"/>
        <v>0</v>
      </c>
      <c r="BY97" s="642">
        <f t="shared" si="113"/>
        <v>0</v>
      </c>
      <c r="BZ97" s="642">
        <f t="shared" si="114"/>
        <v>0</v>
      </c>
      <c r="CA97" s="642">
        <f t="shared" si="115"/>
        <v>0</v>
      </c>
      <c r="CB97" s="642">
        <f t="shared" si="116"/>
        <v>0</v>
      </c>
      <c r="CC97" s="642">
        <f t="shared" si="117"/>
        <v>0</v>
      </c>
      <c r="CD97" s="642">
        <f t="shared" si="118"/>
        <v>0</v>
      </c>
      <c r="CE97" s="642">
        <f t="shared" si="119"/>
        <v>0</v>
      </c>
      <c r="CF97" s="642">
        <f t="shared" si="120"/>
        <v>0</v>
      </c>
      <c r="CG97" s="642">
        <f t="shared" si="121"/>
        <v>0</v>
      </c>
      <c r="CH97" s="642">
        <f t="shared" si="122"/>
        <v>0</v>
      </c>
      <c r="CI97" s="642">
        <f t="shared" si="123"/>
        <v>0</v>
      </c>
      <c r="CJ97" s="642">
        <f t="shared" si="124"/>
        <v>0</v>
      </c>
      <c r="CK97" s="642">
        <f t="shared" si="125"/>
        <v>0</v>
      </c>
      <c r="CL97" s="642">
        <f t="shared" si="126"/>
        <v>0</v>
      </c>
      <c r="CM97" s="642">
        <f t="shared" si="127"/>
        <v>0</v>
      </c>
      <c r="CN97" s="381">
        <f t="shared" si="128"/>
        <v>0</v>
      </c>
      <c r="CO97" s="381">
        <f t="shared" si="129"/>
        <v>0</v>
      </c>
      <c r="CP97" s="381">
        <f t="shared" si="130"/>
        <v>0</v>
      </c>
      <c r="CQ97" s="381">
        <f t="shared" si="131"/>
        <v>0</v>
      </c>
      <c r="CR97" s="381">
        <f t="shared" si="132"/>
        <v>0</v>
      </c>
      <c r="CS97" s="381">
        <f t="shared" si="133"/>
        <v>0</v>
      </c>
      <c r="CT97" s="381">
        <f t="shared" si="134"/>
        <v>0</v>
      </c>
      <c r="CU97" s="381">
        <f t="shared" si="135"/>
        <v>0</v>
      </c>
      <c r="CV97" s="381">
        <f t="shared" si="136"/>
        <v>0</v>
      </c>
      <c r="CW97" s="381">
        <f t="shared" si="137"/>
        <v>0</v>
      </c>
      <c r="CX97" s="381">
        <f t="shared" si="138"/>
        <v>0</v>
      </c>
      <c r="CY97" s="381">
        <f t="shared" si="139"/>
        <v>0</v>
      </c>
      <c r="CZ97" s="381">
        <f t="shared" si="140"/>
        <v>0</v>
      </c>
      <c r="DA97" s="381">
        <f t="shared" si="141"/>
        <v>0</v>
      </c>
      <c r="DB97" s="381">
        <f t="shared" si="142"/>
        <v>0</v>
      </c>
      <c r="DC97" s="381">
        <f t="shared" si="143"/>
        <v>0</v>
      </c>
      <c r="DD97" s="381">
        <f t="shared" si="144"/>
        <v>0</v>
      </c>
      <c r="DE97" s="381">
        <f t="shared" si="145"/>
        <v>0</v>
      </c>
      <c r="DF97" s="900">
        <f t="shared" si="146"/>
        <v>16</v>
      </c>
      <c r="DG97" s="486"/>
      <c r="DH97" s="486"/>
      <c r="DI97" s="486"/>
      <c r="DJ97" s="486"/>
      <c r="DK97" s="486"/>
      <c r="DL97" s="486"/>
      <c r="DM97" s="486"/>
      <c r="DN97" s="486"/>
      <c r="DO97" s="486"/>
      <c r="DP97" s="486"/>
      <c r="DQ97" s="486"/>
      <c r="DR97" s="486"/>
      <c r="DS97" s="486"/>
      <c r="DT97" s="486"/>
      <c r="DU97" s="486"/>
      <c r="DV97" s="486"/>
    </row>
    <row r="98" spans="1:126" ht="18.75" customHeight="1">
      <c r="A98" s="217" t="str">
        <f>'2_Maturité'!A98</f>
        <v>14.4</v>
      </c>
      <c r="B98" s="217" t="str">
        <f>'2_Maturité'!B98</f>
        <v>Données de test</v>
      </c>
      <c r="C98" s="217" t="str">
        <f>'2_Maturité'!G98</f>
        <v>SAPP</v>
      </c>
      <c r="D98" s="207">
        <f>'2_Maturité'!H98</f>
        <v>0</v>
      </c>
      <c r="E98" s="207" t="str">
        <f>'2_Maturité'!I98</f>
        <v>1: Initial</v>
      </c>
      <c r="F98" s="218">
        <f>INDEX(References!$C$51:$D$56, LEFT($E98,1)+1,2)</f>
        <v>5</v>
      </c>
      <c r="G98" s="664">
        <v>0</v>
      </c>
      <c r="H98" s="204">
        <f>Compute4!G98</f>
        <v>1</v>
      </c>
      <c r="I98" s="204">
        <f>Compute4!H98</f>
        <v>1</v>
      </c>
      <c r="J98" s="204">
        <f>Compute4!I98</f>
        <v>0</v>
      </c>
      <c r="K98" s="204">
        <f>Compute4!J98</f>
        <v>0</v>
      </c>
      <c r="L98" s="204">
        <f>Compute4!K98</f>
        <v>0</v>
      </c>
      <c r="M98" s="204">
        <f>Compute4!L98</f>
        <v>0</v>
      </c>
      <c r="N98" s="204">
        <f>Compute4!M98</f>
        <v>0</v>
      </c>
      <c r="O98" s="204">
        <f>Compute4!N98</f>
        <v>0</v>
      </c>
      <c r="P98" s="204">
        <f>Compute4!O98</f>
        <v>0</v>
      </c>
      <c r="Q98" s="204">
        <f>Compute4!P98</f>
        <v>0</v>
      </c>
      <c r="R98" s="204">
        <f>Compute4!Q98</f>
        <v>0</v>
      </c>
      <c r="S98" s="204">
        <f>Compute4!R98</f>
        <v>0</v>
      </c>
      <c r="T98" s="204">
        <f>Compute4!S98</f>
        <v>0</v>
      </c>
      <c r="U98" s="204">
        <f>Compute4!T98</f>
        <v>0</v>
      </c>
      <c r="V98" s="204">
        <f>Compute4!U98</f>
        <v>0</v>
      </c>
      <c r="W98" s="204">
        <f>Compute4!V98</f>
        <v>0</v>
      </c>
      <c r="X98" s="327">
        <f t="shared" si="78"/>
        <v>2</v>
      </c>
      <c r="Y98" s="548">
        <f t="shared" si="79"/>
        <v>0</v>
      </c>
      <c r="Z98" s="548">
        <f t="shared" si="80"/>
        <v>0</v>
      </c>
      <c r="AA98" s="548">
        <f t="shared" si="81"/>
        <v>0</v>
      </c>
      <c r="AB98" s="548">
        <f t="shared" si="82"/>
        <v>0</v>
      </c>
      <c r="AC98" s="548">
        <f t="shared" si="83"/>
        <v>0</v>
      </c>
      <c r="AD98" s="548">
        <f t="shared" si="84"/>
        <v>0</v>
      </c>
      <c r="AE98" s="548">
        <f t="shared" si="85"/>
        <v>0</v>
      </c>
      <c r="AF98" s="548">
        <f t="shared" si="86"/>
        <v>0</v>
      </c>
      <c r="AG98" s="548">
        <f t="shared" si="87"/>
        <v>0</v>
      </c>
      <c r="AH98" s="548">
        <f t="shared" si="88"/>
        <v>0</v>
      </c>
      <c r="AI98" s="548">
        <f t="shared" si="89"/>
        <v>0</v>
      </c>
      <c r="AJ98" s="548">
        <f t="shared" si="90"/>
        <v>0</v>
      </c>
      <c r="AK98" s="548">
        <f t="shared" si="91"/>
        <v>0</v>
      </c>
      <c r="AL98" s="548">
        <f t="shared" si="92"/>
        <v>0</v>
      </c>
      <c r="AM98" s="548">
        <f t="shared" si="93"/>
        <v>0</v>
      </c>
      <c r="AN98" s="548">
        <f t="shared" si="94"/>
        <v>0</v>
      </c>
      <c r="AO98" s="639">
        <f t="shared" si="95"/>
        <v>0</v>
      </c>
      <c r="AP98" s="662">
        <v>1</v>
      </c>
      <c r="AQ98" s="662">
        <v>4</v>
      </c>
      <c r="AR98" s="662">
        <v>0</v>
      </c>
      <c r="AS98" s="662">
        <v>0</v>
      </c>
      <c r="AT98" s="662">
        <v>0</v>
      </c>
      <c r="AU98" s="662">
        <v>0</v>
      </c>
      <c r="AV98" s="662">
        <v>0</v>
      </c>
      <c r="AW98" s="662">
        <v>0</v>
      </c>
      <c r="AX98" s="662">
        <v>0</v>
      </c>
      <c r="AY98" s="662">
        <v>0</v>
      </c>
      <c r="AZ98" s="662">
        <v>0</v>
      </c>
      <c r="BA98" s="662">
        <v>0</v>
      </c>
      <c r="BB98" s="662">
        <v>0</v>
      </c>
      <c r="BC98" s="662">
        <v>0</v>
      </c>
      <c r="BD98" s="662">
        <v>0</v>
      </c>
      <c r="BE98" s="662">
        <v>0</v>
      </c>
      <c r="BF98" s="662">
        <f t="shared" si="147"/>
        <v>14</v>
      </c>
      <c r="BG98" s="1000">
        <f t="shared" si="96"/>
        <v>0</v>
      </c>
      <c r="BH98" s="1000">
        <f t="shared" si="97"/>
        <v>0</v>
      </c>
      <c r="BI98" s="1000">
        <f t="shared" si="98"/>
        <v>0</v>
      </c>
      <c r="BJ98" s="1000">
        <f t="shared" si="99"/>
        <v>0</v>
      </c>
      <c r="BK98" s="1000">
        <f t="shared" si="100"/>
        <v>0</v>
      </c>
      <c r="BL98" s="1000">
        <f t="shared" si="101"/>
        <v>0</v>
      </c>
      <c r="BM98" s="1000">
        <f t="shared" si="102"/>
        <v>0</v>
      </c>
      <c r="BN98" s="1000">
        <f t="shared" si="103"/>
        <v>0</v>
      </c>
      <c r="BO98" s="1000">
        <f t="shared" si="104"/>
        <v>0</v>
      </c>
      <c r="BP98" s="1000">
        <f t="shared" si="105"/>
        <v>0</v>
      </c>
      <c r="BQ98" s="1000">
        <f t="shared" si="106"/>
        <v>0</v>
      </c>
      <c r="BR98" s="1000">
        <f t="shared" si="107"/>
        <v>0</v>
      </c>
      <c r="BS98" s="1000">
        <f t="shared" si="108"/>
        <v>0</v>
      </c>
      <c r="BT98" s="1000">
        <f t="shared" si="109"/>
        <v>0</v>
      </c>
      <c r="BU98" s="1000">
        <f t="shared" si="110"/>
        <v>0</v>
      </c>
      <c r="BV98" s="1000">
        <f t="shared" si="111"/>
        <v>0</v>
      </c>
      <c r="BW98" s="1000"/>
      <c r="BX98" s="642">
        <f t="shared" si="112"/>
        <v>0</v>
      </c>
      <c r="BY98" s="642">
        <f t="shared" si="113"/>
        <v>0</v>
      </c>
      <c r="BZ98" s="642">
        <f t="shared" si="114"/>
        <v>0</v>
      </c>
      <c r="CA98" s="642">
        <f t="shared" si="115"/>
        <v>0</v>
      </c>
      <c r="CB98" s="642">
        <f t="shared" si="116"/>
        <v>0</v>
      </c>
      <c r="CC98" s="642">
        <f t="shared" si="117"/>
        <v>0</v>
      </c>
      <c r="CD98" s="642">
        <f t="shared" si="118"/>
        <v>0</v>
      </c>
      <c r="CE98" s="642">
        <f t="shared" si="119"/>
        <v>0</v>
      </c>
      <c r="CF98" s="642">
        <f t="shared" si="120"/>
        <v>0</v>
      </c>
      <c r="CG98" s="642">
        <f t="shared" si="121"/>
        <v>0</v>
      </c>
      <c r="CH98" s="642">
        <f t="shared" si="122"/>
        <v>0</v>
      </c>
      <c r="CI98" s="642">
        <f t="shared" si="123"/>
        <v>0</v>
      </c>
      <c r="CJ98" s="642">
        <f t="shared" si="124"/>
        <v>0</v>
      </c>
      <c r="CK98" s="642">
        <f t="shared" si="125"/>
        <v>0</v>
      </c>
      <c r="CL98" s="642">
        <f t="shared" si="126"/>
        <v>0</v>
      </c>
      <c r="CM98" s="642">
        <f t="shared" si="127"/>
        <v>0</v>
      </c>
      <c r="CN98" s="381">
        <f t="shared" si="128"/>
        <v>0</v>
      </c>
      <c r="CO98" s="381">
        <f t="shared" si="129"/>
        <v>0</v>
      </c>
      <c r="CP98" s="381">
        <f t="shared" si="130"/>
        <v>0</v>
      </c>
      <c r="CQ98" s="381">
        <f t="shared" si="131"/>
        <v>0</v>
      </c>
      <c r="CR98" s="381">
        <f t="shared" si="132"/>
        <v>0</v>
      </c>
      <c r="CS98" s="381">
        <f t="shared" si="133"/>
        <v>0</v>
      </c>
      <c r="CT98" s="381">
        <f t="shared" si="134"/>
        <v>0</v>
      </c>
      <c r="CU98" s="381">
        <f t="shared" si="135"/>
        <v>0</v>
      </c>
      <c r="CV98" s="381">
        <f t="shared" si="136"/>
        <v>0</v>
      </c>
      <c r="CW98" s="381">
        <f t="shared" si="137"/>
        <v>0</v>
      </c>
      <c r="CX98" s="381">
        <f t="shared" si="138"/>
        <v>0</v>
      </c>
      <c r="CY98" s="381">
        <f t="shared" si="139"/>
        <v>0</v>
      </c>
      <c r="CZ98" s="381">
        <f t="shared" si="140"/>
        <v>0</v>
      </c>
      <c r="DA98" s="381">
        <f t="shared" si="141"/>
        <v>0</v>
      </c>
      <c r="DB98" s="381">
        <f t="shared" si="142"/>
        <v>0</v>
      </c>
      <c r="DC98" s="381">
        <f t="shared" si="143"/>
        <v>0</v>
      </c>
      <c r="DD98" s="381">
        <f t="shared" si="144"/>
        <v>0</v>
      </c>
      <c r="DE98" s="381">
        <f t="shared" si="145"/>
        <v>0</v>
      </c>
      <c r="DF98" s="900">
        <f t="shared" si="146"/>
        <v>5</v>
      </c>
      <c r="DG98" s="486"/>
      <c r="DH98" s="486"/>
      <c r="DI98" s="486"/>
      <c r="DJ98" s="486"/>
      <c r="DK98" s="486"/>
      <c r="DL98" s="486"/>
      <c r="DM98" s="486"/>
      <c r="DN98" s="486"/>
      <c r="DO98" s="486"/>
      <c r="DP98" s="486"/>
      <c r="DQ98" s="486"/>
      <c r="DR98" s="486"/>
      <c r="DS98" s="486"/>
      <c r="DT98" s="486"/>
      <c r="DU98" s="486"/>
      <c r="DV98" s="486"/>
    </row>
    <row r="99" spans="1:126" ht="18.75" hidden="1" customHeight="1">
      <c r="A99" s="217">
        <f>'2_Maturité'!A99</f>
        <v>15</v>
      </c>
      <c r="B99" s="217" t="str">
        <f>'2_Maturité'!B99</f>
        <v>RELATIONS AVEC LES FOURNISSEURS</v>
      </c>
      <c r="C99" s="217">
        <f>'2_Maturité'!G99</f>
        <v>0</v>
      </c>
      <c r="D99" s="207">
        <f>'2_Maturité'!H99</f>
        <v>0</v>
      </c>
      <c r="E99" s="207">
        <f>'2_Maturité'!I99</f>
        <v>0</v>
      </c>
      <c r="F99" s="218" t="str">
        <f>LEFT(E99,1)</f>
        <v>0</v>
      </c>
      <c r="G99" s="664"/>
      <c r="H99" s="204">
        <f>Compute4!G99</f>
        <v>0</v>
      </c>
      <c r="I99" s="204">
        <f>Compute4!H99</f>
        <v>0</v>
      </c>
      <c r="J99" s="204">
        <f>Compute4!I99</f>
        <v>0</v>
      </c>
      <c r="K99" s="204">
        <f>Compute4!J99</f>
        <v>0</v>
      </c>
      <c r="L99" s="204">
        <f>Compute4!K99</f>
        <v>0</v>
      </c>
      <c r="M99" s="204">
        <f>Compute4!L99</f>
        <v>0</v>
      </c>
      <c r="N99" s="204">
        <f>Compute4!M99</f>
        <v>0</v>
      </c>
      <c r="O99" s="204">
        <f>Compute4!N99</f>
        <v>0</v>
      </c>
      <c r="P99" s="204">
        <f>Compute4!O99</f>
        <v>0</v>
      </c>
      <c r="Q99" s="204">
        <f>Compute4!P99</f>
        <v>0</v>
      </c>
      <c r="R99" s="204">
        <f>Compute4!Q99</f>
        <v>0</v>
      </c>
      <c r="S99" s="204">
        <f>Compute4!R99</f>
        <v>0</v>
      </c>
      <c r="T99" s="204">
        <f>Compute4!S99</f>
        <v>0</v>
      </c>
      <c r="U99" s="204">
        <f>Compute4!T99</f>
        <v>0</v>
      </c>
      <c r="V99" s="204">
        <f>Compute4!U99</f>
        <v>0</v>
      </c>
      <c r="W99" s="204">
        <f>Compute4!V99</f>
        <v>0</v>
      </c>
      <c r="X99" s="327">
        <f t="shared" si="78"/>
        <v>0</v>
      </c>
      <c r="Y99" s="548">
        <f t="shared" si="79"/>
        <v>0</v>
      </c>
      <c r="Z99" s="548">
        <f t="shared" si="80"/>
        <v>0</v>
      </c>
      <c r="AA99" s="548">
        <f t="shared" si="81"/>
        <v>0</v>
      </c>
      <c r="AB99" s="548">
        <f t="shared" si="82"/>
        <v>0</v>
      </c>
      <c r="AC99" s="548">
        <f t="shared" si="83"/>
        <v>0</v>
      </c>
      <c r="AD99" s="548">
        <f t="shared" si="84"/>
        <v>0</v>
      </c>
      <c r="AE99" s="548">
        <f t="shared" si="85"/>
        <v>0</v>
      </c>
      <c r="AF99" s="548">
        <f t="shared" si="86"/>
        <v>0</v>
      </c>
      <c r="AG99" s="548">
        <f t="shared" si="87"/>
        <v>0</v>
      </c>
      <c r="AH99" s="548">
        <f t="shared" si="88"/>
        <v>0</v>
      </c>
      <c r="AI99" s="548">
        <f t="shared" si="89"/>
        <v>0</v>
      </c>
      <c r="AJ99" s="548">
        <f t="shared" si="90"/>
        <v>0</v>
      </c>
      <c r="AK99" s="548">
        <f t="shared" si="91"/>
        <v>0</v>
      </c>
      <c r="AL99" s="548">
        <f t="shared" si="92"/>
        <v>0</v>
      </c>
      <c r="AM99" s="548">
        <f t="shared" si="93"/>
        <v>0</v>
      </c>
      <c r="AN99" s="548">
        <f t="shared" si="94"/>
        <v>0</v>
      </c>
      <c r="AO99" s="639">
        <f t="shared" si="95"/>
        <v>0</v>
      </c>
      <c r="AP99" s="662">
        <v>0</v>
      </c>
      <c r="AQ99" s="662">
        <v>0</v>
      </c>
      <c r="AR99" s="662">
        <v>0</v>
      </c>
      <c r="AS99" s="662">
        <v>0</v>
      </c>
      <c r="AT99" s="662">
        <v>0</v>
      </c>
      <c r="AU99" s="662">
        <v>0</v>
      </c>
      <c r="AV99" s="662">
        <v>0</v>
      </c>
      <c r="AW99" s="662">
        <v>0</v>
      </c>
      <c r="AX99" s="662">
        <v>0</v>
      </c>
      <c r="AY99" s="662">
        <v>0</v>
      </c>
      <c r="AZ99" s="662">
        <v>0</v>
      </c>
      <c r="BA99" s="662">
        <v>0</v>
      </c>
      <c r="BB99" s="662">
        <v>0</v>
      </c>
      <c r="BC99" s="662">
        <v>0</v>
      </c>
      <c r="BD99" s="662">
        <v>0</v>
      </c>
      <c r="BE99" s="662">
        <v>0</v>
      </c>
      <c r="BF99" s="662">
        <f t="shared" si="147"/>
        <v>16</v>
      </c>
      <c r="BG99" s="1000">
        <f t="shared" si="96"/>
        <v>0</v>
      </c>
      <c r="BH99" s="1000">
        <f t="shared" si="97"/>
        <v>0</v>
      </c>
      <c r="BI99" s="1000">
        <f t="shared" si="98"/>
        <v>0</v>
      </c>
      <c r="BJ99" s="1000">
        <f t="shared" si="99"/>
        <v>0</v>
      </c>
      <c r="BK99" s="1000">
        <f t="shared" si="100"/>
        <v>0</v>
      </c>
      <c r="BL99" s="1000">
        <f t="shared" si="101"/>
        <v>0</v>
      </c>
      <c r="BM99" s="1000">
        <f t="shared" si="102"/>
        <v>0</v>
      </c>
      <c r="BN99" s="1000">
        <f t="shared" si="103"/>
        <v>0</v>
      </c>
      <c r="BO99" s="1000">
        <f t="shared" si="104"/>
        <v>0</v>
      </c>
      <c r="BP99" s="1000">
        <f t="shared" si="105"/>
        <v>0</v>
      </c>
      <c r="BQ99" s="1000">
        <f t="shared" si="106"/>
        <v>0</v>
      </c>
      <c r="BR99" s="1000">
        <f t="shared" si="107"/>
        <v>0</v>
      </c>
      <c r="BS99" s="1000">
        <f t="shared" si="108"/>
        <v>0</v>
      </c>
      <c r="BT99" s="1000">
        <f t="shared" si="109"/>
        <v>0</v>
      </c>
      <c r="BU99" s="1000">
        <f t="shared" si="110"/>
        <v>0</v>
      </c>
      <c r="BV99" s="1000">
        <f t="shared" si="111"/>
        <v>0</v>
      </c>
      <c r="BW99" s="1000"/>
      <c r="BX99" s="642">
        <f t="shared" si="112"/>
        <v>0</v>
      </c>
      <c r="BY99" s="642">
        <f t="shared" si="113"/>
        <v>0</v>
      </c>
      <c r="BZ99" s="642">
        <f t="shared" si="114"/>
        <v>0</v>
      </c>
      <c r="CA99" s="642">
        <f t="shared" si="115"/>
        <v>0</v>
      </c>
      <c r="CB99" s="642">
        <f t="shared" si="116"/>
        <v>0</v>
      </c>
      <c r="CC99" s="642">
        <f t="shared" si="117"/>
        <v>0</v>
      </c>
      <c r="CD99" s="642">
        <f t="shared" si="118"/>
        <v>0</v>
      </c>
      <c r="CE99" s="642">
        <f t="shared" si="119"/>
        <v>0</v>
      </c>
      <c r="CF99" s="642">
        <f t="shared" si="120"/>
        <v>0</v>
      </c>
      <c r="CG99" s="642">
        <f t="shared" si="121"/>
        <v>0</v>
      </c>
      <c r="CH99" s="642">
        <f t="shared" si="122"/>
        <v>0</v>
      </c>
      <c r="CI99" s="642">
        <f t="shared" si="123"/>
        <v>0</v>
      </c>
      <c r="CJ99" s="642">
        <f t="shared" si="124"/>
        <v>0</v>
      </c>
      <c r="CK99" s="642">
        <f t="shared" si="125"/>
        <v>0</v>
      </c>
      <c r="CL99" s="642">
        <f t="shared" si="126"/>
        <v>0</v>
      </c>
      <c r="CM99" s="642">
        <f t="shared" si="127"/>
        <v>0</v>
      </c>
      <c r="CN99" s="381">
        <f t="shared" si="128"/>
        <v>0</v>
      </c>
      <c r="CO99" s="381">
        <f t="shared" si="129"/>
        <v>0</v>
      </c>
      <c r="CP99" s="381">
        <f t="shared" si="130"/>
        <v>0</v>
      </c>
      <c r="CQ99" s="381">
        <f t="shared" si="131"/>
        <v>0</v>
      </c>
      <c r="CR99" s="381">
        <f t="shared" si="132"/>
        <v>0</v>
      </c>
      <c r="CS99" s="381">
        <f t="shared" si="133"/>
        <v>0</v>
      </c>
      <c r="CT99" s="381">
        <f t="shared" si="134"/>
        <v>0</v>
      </c>
      <c r="CU99" s="381">
        <f t="shared" si="135"/>
        <v>0</v>
      </c>
      <c r="CV99" s="381">
        <f t="shared" si="136"/>
        <v>0</v>
      </c>
      <c r="CW99" s="381">
        <f t="shared" si="137"/>
        <v>0</v>
      </c>
      <c r="CX99" s="381">
        <f t="shared" si="138"/>
        <v>0</v>
      </c>
      <c r="CY99" s="381">
        <f t="shared" si="139"/>
        <v>0</v>
      </c>
      <c r="CZ99" s="381">
        <f t="shared" si="140"/>
        <v>0</v>
      </c>
      <c r="DA99" s="381">
        <f t="shared" si="141"/>
        <v>0</v>
      </c>
      <c r="DB99" s="381">
        <f t="shared" si="142"/>
        <v>0</v>
      </c>
      <c r="DC99" s="381">
        <f t="shared" si="143"/>
        <v>0</v>
      </c>
      <c r="DD99" s="381">
        <f t="shared" si="144"/>
        <v>0</v>
      </c>
      <c r="DE99" s="381">
        <f t="shared" si="145"/>
        <v>0</v>
      </c>
      <c r="DF99" s="900">
        <f t="shared" si="146"/>
        <v>0</v>
      </c>
      <c r="DG99" s="486"/>
      <c r="DH99" s="486"/>
      <c r="DI99" s="486"/>
      <c r="DJ99" s="486"/>
      <c r="DK99" s="486"/>
      <c r="DL99" s="486"/>
      <c r="DM99" s="486"/>
      <c r="DN99" s="486"/>
      <c r="DO99" s="486"/>
      <c r="DP99" s="486"/>
      <c r="DQ99" s="486"/>
      <c r="DR99" s="486"/>
      <c r="DS99" s="486"/>
      <c r="DT99" s="486"/>
      <c r="DU99" s="486"/>
      <c r="DV99" s="486"/>
    </row>
    <row r="100" spans="1:126" ht="18.75" customHeight="1">
      <c r="A100" s="217" t="str">
        <f>'2_Maturité'!A100</f>
        <v>15.1</v>
      </c>
      <c r="B100" s="217" t="str">
        <f>'2_Maturité'!B100</f>
        <v>Sous-traitant</v>
      </c>
      <c r="C100" s="217" t="str">
        <f>'2_Maturité'!G100</f>
        <v>GSTT</v>
      </c>
      <c r="D100" s="207">
        <f>'2_Maturité'!H100</f>
        <v>1</v>
      </c>
      <c r="E100" s="207" t="str">
        <f>'2_Maturité'!I100</f>
        <v>1: Initial</v>
      </c>
      <c r="F100" s="218">
        <f>INDEX(References!$C$51:$D$56, LEFT($E100,1)+1,2)</f>
        <v>5</v>
      </c>
      <c r="G100" s="664"/>
      <c r="H100" s="204">
        <f>Compute4!G100</f>
        <v>1</v>
      </c>
      <c r="I100" s="204">
        <f>Compute4!H100</f>
        <v>1</v>
      </c>
      <c r="J100" s="204">
        <f>Compute4!I100</f>
        <v>1</v>
      </c>
      <c r="K100" s="204">
        <f>Compute4!J100</f>
        <v>0</v>
      </c>
      <c r="L100" s="204">
        <f>Compute4!K100</f>
        <v>1</v>
      </c>
      <c r="M100" s="204">
        <f>Compute4!L100</f>
        <v>1</v>
      </c>
      <c r="N100" s="204">
        <f>Compute4!M100</f>
        <v>0</v>
      </c>
      <c r="O100" s="204">
        <f>Compute4!N100</f>
        <v>0</v>
      </c>
      <c r="P100" s="204">
        <f>Compute4!O100</f>
        <v>0</v>
      </c>
      <c r="Q100" s="204">
        <f>Compute4!P100</f>
        <v>1</v>
      </c>
      <c r="R100" s="204">
        <f>Compute4!Q100</f>
        <v>1</v>
      </c>
      <c r="S100" s="204">
        <f>Compute4!R100</f>
        <v>0</v>
      </c>
      <c r="T100" s="204">
        <f>Compute4!S100</f>
        <v>1</v>
      </c>
      <c r="U100" s="204">
        <f>Compute4!T100</f>
        <v>1</v>
      </c>
      <c r="V100" s="204">
        <f>Compute4!U100</f>
        <v>1</v>
      </c>
      <c r="W100" s="204">
        <f>Compute4!V100</f>
        <v>1</v>
      </c>
      <c r="X100" s="327">
        <f t="shared" si="78"/>
        <v>11</v>
      </c>
      <c r="Y100" s="548">
        <f t="shared" si="79"/>
        <v>1</v>
      </c>
      <c r="Z100" s="548">
        <f t="shared" si="80"/>
        <v>1</v>
      </c>
      <c r="AA100" s="548">
        <f t="shared" si="81"/>
        <v>1</v>
      </c>
      <c r="AB100" s="548">
        <f t="shared" si="82"/>
        <v>0</v>
      </c>
      <c r="AC100" s="548">
        <f t="shared" si="83"/>
        <v>1</v>
      </c>
      <c r="AD100" s="548">
        <f t="shared" si="84"/>
        <v>1</v>
      </c>
      <c r="AE100" s="548">
        <f t="shared" si="85"/>
        <v>0</v>
      </c>
      <c r="AF100" s="548">
        <f t="shared" si="86"/>
        <v>0</v>
      </c>
      <c r="AG100" s="548">
        <f t="shared" si="87"/>
        <v>0</v>
      </c>
      <c r="AH100" s="548">
        <f t="shared" si="88"/>
        <v>1</v>
      </c>
      <c r="AI100" s="548">
        <f t="shared" si="89"/>
        <v>1</v>
      </c>
      <c r="AJ100" s="548">
        <f t="shared" si="90"/>
        <v>0</v>
      </c>
      <c r="AK100" s="548">
        <f t="shared" si="91"/>
        <v>1</v>
      </c>
      <c r="AL100" s="548">
        <f t="shared" si="92"/>
        <v>1</v>
      </c>
      <c r="AM100" s="548">
        <f t="shared" si="93"/>
        <v>1</v>
      </c>
      <c r="AN100" s="548">
        <f t="shared" si="94"/>
        <v>1</v>
      </c>
      <c r="AO100" s="639">
        <f t="shared" si="95"/>
        <v>11</v>
      </c>
      <c r="AP100" s="662">
        <v>4</v>
      </c>
      <c r="AQ100" s="662">
        <v>2</v>
      </c>
      <c r="AR100" s="662">
        <v>2</v>
      </c>
      <c r="AS100" s="662">
        <v>0</v>
      </c>
      <c r="AT100" s="662">
        <v>2</v>
      </c>
      <c r="AU100" s="662">
        <v>2</v>
      </c>
      <c r="AV100" s="662">
        <v>0</v>
      </c>
      <c r="AW100" s="662">
        <v>0</v>
      </c>
      <c r="AX100" s="662">
        <v>0</v>
      </c>
      <c r="AY100" s="662">
        <v>4</v>
      </c>
      <c r="AZ100" s="662">
        <v>2</v>
      </c>
      <c r="BA100" s="662">
        <v>0</v>
      </c>
      <c r="BB100" s="662">
        <v>4</v>
      </c>
      <c r="BC100" s="662">
        <v>2</v>
      </c>
      <c r="BD100" s="662">
        <v>2</v>
      </c>
      <c r="BE100" s="662">
        <v>4</v>
      </c>
      <c r="BF100" s="662">
        <f t="shared" si="147"/>
        <v>5</v>
      </c>
      <c r="BG100" s="1000">
        <f t="shared" si="96"/>
        <v>4</v>
      </c>
      <c r="BH100" s="1000">
        <f t="shared" si="97"/>
        <v>2</v>
      </c>
      <c r="BI100" s="1000">
        <f t="shared" si="98"/>
        <v>2</v>
      </c>
      <c r="BJ100" s="1000">
        <f t="shared" si="99"/>
        <v>0</v>
      </c>
      <c r="BK100" s="1000">
        <f t="shared" si="100"/>
        <v>2</v>
      </c>
      <c r="BL100" s="1000">
        <f t="shared" si="101"/>
        <v>2</v>
      </c>
      <c r="BM100" s="1000">
        <f t="shared" si="102"/>
        <v>0</v>
      </c>
      <c r="BN100" s="1000">
        <f t="shared" si="103"/>
        <v>0</v>
      </c>
      <c r="BO100" s="1000">
        <f t="shared" si="104"/>
        <v>0</v>
      </c>
      <c r="BP100" s="1000">
        <f t="shared" si="105"/>
        <v>4</v>
      </c>
      <c r="BQ100" s="1000">
        <f t="shared" si="106"/>
        <v>2</v>
      </c>
      <c r="BR100" s="1000">
        <f t="shared" si="107"/>
        <v>0</v>
      </c>
      <c r="BS100" s="1000">
        <f t="shared" si="108"/>
        <v>4</v>
      </c>
      <c r="BT100" s="1000">
        <f t="shared" si="109"/>
        <v>2</v>
      </c>
      <c r="BU100" s="1000">
        <f t="shared" si="110"/>
        <v>2</v>
      </c>
      <c r="BV100" s="1000">
        <f t="shared" si="111"/>
        <v>4</v>
      </c>
      <c r="BW100" s="1000"/>
      <c r="BX100" s="642">
        <f t="shared" si="112"/>
        <v>20</v>
      </c>
      <c r="BY100" s="642">
        <f t="shared" si="113"/>
        <v>10</v>
      </c>
      <c r="BZ100" s="642">
        <f t="shared" si="114"/>
        <v>10</v>
      </c>
      <c r="CA100" s="642">
        <f t="shared" si="115"/>
        <v>0</v>
      </c>
      <c r="CB100" s="642">
        <f t="shared" si="116"/>
        <v>10</v>
      </c>
      <c r="CC100" s="642">
        <f t="shared" si="117"/>
        <v>10</v>
      </c>
      <c r="CD100" s="642">
        <f t="shared" si="118"/>
        <v>0</v>
      </c>
      <c r="CE100" s="642">
        <f t="shared" si="119"/>
        <v>0</v>
      </c>
      <c r="CF100" s="642">
        <f t="shared" si="120"/>
        <v>0</v>
      </c>
      <c r="CG100" s="642">
        <f t="shared" si="121"/>
        <v>20</v>
      </c>
      <c r="CH100" s="642">
        <f t="shared" si="122"/>
        <v>10</v>
      </c>
      <c r="CI100" s="642">
        <f t="shared" si="123"/>
        <v>0</v>
      </c>
      <c r="CJ100" s="642">
        <f t="shared" si="124"/>
        <v>20</v>
      </c>
      <c r="CK100" s="642">
        <f t="shared" si="125"/>
        <v>10</v>
      </c>
      <c r="CL100" s="642">
        <f t="shared" si="126"/>
        <v>10</v>
      </c>
      <c r="CM100" s="642">
        <f t="shared" si="127"/>
        <v>20</v>
      </c>
      <c r="CN100" s="381">
        <f t="shared" si="128"/>
        <v>150</v>
      </c>
      <c r="CO100" s="381">
        <f t="shared" si="129"/>
        <v>6.4516129032258063E-2</v>
      </c>
      <c r="CP100" s="381">
        <f t="shared" si="130"/>
        <v>5.128205128205128E-2</v>
      </c>
      <c r="CQ100" s="381">
        <f t="shared" si="131"/>
        <v>3.6363636363636362E-2</v>
      </c>
      <c r="CR100" s="381">
        <f t="shared" si="132"/>
        <v>0</v>
      </c>
      <c r="CS100" s="381">
        <f t="shared" si="133"/>
        <v>4.3478260869565216E-2</v>
      </c>
      <c r="CT100" s="381">
        <f t="shared" si="134"/>
        <v>4.6511627906976744E-2</v>
      </c>
      <c r="CU100" s="381">
        <f t="shared" si="135"/>
        <v>0</v>
      </c>
      <c r="CV100" s="381">
        <f t="shared" si="136"/>
        <v>0</v>
      </c>
      <c r="CW100" s="381">
        <f t="shared" si="137"/>
        <v>0</v>
      </c>
      <c r="CX100" s="381">
        <f t="shared" si="138"/>
        <v>7.2727272727272724E-2</v>
      </c>
      <c r="CY100" s="381">
        <f t="shared" si="139"/>
        <v>2.8985507246376812E-2</v>
      </c>
      <c r="CZ100" s="381">
        <f t="shared" si="140"/>
        <v>0</v>
      </c>
      <c r="DA100" s="381">
        <f t="shared" si="141"/>
        <v>0.21052631578947367</v>
      </c>
      <c r="DB100" s="381">
        <f t="shared" si="142"/>
        <v>7.407407407407407E-2</v>
      </c>
      <c r="DC100" s="381">
        <f t="shared" si="143"/>
        <v>7.407407407407407E-2</v>
      </c>
      <c r="DD100" s="381">
        <f t="shared" si="144"/>
        <v>0.21052631578947367</v>
      </c>
      <c r="DE100" s="381">
        <f t="shared" si="145"/>
        <v>0.91306526515523267</v>
      </c>
      <c r="DF100" s="900">
        <f t="shared" si="146"/>
        <v>30</v>
      </c>
      <c r="DG100" s="486"/>
      <c r="DH100" s="486"/>
      <c r="DI100" s="486"/>
      <c r="DJ100" s="486"/>
      <c r="DK100" s="486"/>
      <c r="DL100" s="486"/>
      <c r="DM100" s="486"/>
      <c r="DN100" s="486"/>
      <c r="DO100" s="486"/>
      <c r="DP100" s="486"/>
      <c r="DQ100" s="486"/>
      <c r="DR100" s="486"/>
      <c r="DS100" s="486"/>
      <c r="DT100" s="486"/>
      <c r="DU100" s="486"/>
      <c r="DV100" s="486"/>
    </row>
    <row r="101" spans="1:126" ht="18.75" hidden="1" customHeight="1">
      <c r="A101" s="217" t="str">
        <f>'2_Maturité'!A101</f>
        <v>15.1.a</v>
      </c>
      <c r="B101" s="217">
        <f>'2_Maturité'!B101</f>
        <v>0</v>
      </c>
      <c r="C101" s="217" t="str">
        <f>'2_Maturité'!G101</f>
        <v>GSTT</v>
      </c>
      <c r="D101" s="207">
        <f>'2_Maturité'!H101</f>
        <v>0</v>
      </c>
      <c r="E101" s="207">
        <f>'2_Maturité'!I101</f>
        <v>0</v>
      </c>
      <c r="F101" s="218" t="str">
        <f>LEFT(E101,1)</f>
        <v>0</v>
      </c>
      <c r="G101" s="664"/>
      <c r="H101" s="204">
        <f>Compute4!G101</f>
        <v>0</v>
      </c>
      <c r="I101" s="204">
        <f>Compute4!H101</f>
        <v>0</v>
      </c>
      <c r="J101" s="204">
        <f>Compute4!I101</f>
        <v>0</v>
      </c>
      <c r="K101" s="204">
        <f>Compute4!J101</f>
        <v>0</v>
      </c>
      <c r="L101" s="204">
        <f>Compute4!K101</f>
        <v>0</v>
      </c>
      <c r="M101" s="204">
        <f>Compute4!L101</f>
        <v>0</v>
      </c>
      <c r="N101" s="204">
        <f>Compute4!M101</f>
        <v>0</v>
      </c>
      <c r="O101" s="204">
        <f>Compute4!N101</f>
        <v>0</v>
      </c>
      <c r="P101" s="204">
        <f>Compute4!O101</f>
        <v>0</v>
      </c>
      <c r="Q101" s="204">
        <f>Compute4!P101</f>
        <v>0</v>
      </c>
      <c r="R101" s="204">
        <f>Compute4!Q101</f>
        <v>0</v>
      </c>
      <c r="S101" s="204">
        <f>Compute4!R101</f>
        <v>0</v>
      </c>
      <c r="T101" s="204">
        <f>Compute4!S101</f>
        <v>0</v>
      </c>
      <c r="U101" s="204">
        <f>Compute4!T101</f>
        <v>0</v>
      </c>
      <c r="V101" s="204">
        <f>Compute4!U101</f>
        <v>0</v>
      </c>
      <c r="W101" s="204">
        <f>Compute4!V101</f>
        <v>0</v>
      </c>
      <c r="X101" s="327">
        <f t="shared" si="78"/>
        <v>0</v>
      </c>
      <c r="Y101" s="548">
        <f t="shared" si="79"/>
        <v>0</v>
      </c>
      <c r="Z101" s="548">
        <f t="shared" si="80"/>
        <v>0</v>
      </c>
      <c r="AA101" s="548">
        <f t="shared" si="81"/>
        <v>0</v>
      </c>
      <c r="AB101" s="548">
        <f t="shared" si="82"/>
        <v>0</v>
      </c>
      <c r="AC101" s="548">
        <f t="shared" si="83"/>
        <v>0</v>
      </c>
      <c r="AD101" s="548">
        <f t="shared" si="84"/>
        <v>0</v>
      </c>
      <c r="AE101" s="548">
        <f t="shared" si="85"/>
        <v>0</v>
      </c>
      <c r="AF101" s="548">
        <f t="shared" si="86"/>
        <v>0</v>
      </c>
      <c r="AG101" s="548">
        <f t="shared" si="87"/>
        <v>0</v>
      </c>
      <c r="AH101" s="548">
        <f t="shared" si="88"/>
        <v>0</v>
      </c>
      <c r="AI101" s="548">
        <f t="shared" si="89"/>
        <v>0</v>
      </c>
      <c r="AJ101" s="548">
        <f t="shared" si="90"/>
        <v>0</v>
      </c>
      <c r="AK101" s="548">
        <f t="shared" si="91"/>
        <v>0</v>
      </c>
      <c r="AL101" s="548">
        <f t="shared" si="92"/>
        <v>0</v>
      </c>
      <c r="AM101" s="548">
        <f t="shared" si="93"/>
        <v>0</v>
      </c>
      <c r="AN101" s="548">
        <f t="shared" si="94"/>
        <v>0</v>
      </c>
      <c r="AO101" s="639">
        <f t="shared" si="95"/>
        <v>0</v>
      </c>
      <c r="AP101" s="662">
        <v>0</v>
      </c>
      <c r="AQ101" s="662">
        <v>0</v>
      </c>
      <c r="AR101" s="662">
        <v>0</v>
      </c>
      <c r="AS101" s="662">
        <v>0</v>
      </c>
      <c r="AT101" s="662">
        <v>0</v>
      </c>
      <c r="AU101" s="662">
        <v>0</v>
      </c>
      <c r="AV101" s="662">
        <v>0</v>
      </c>
      <c r="AW101" s="662">
        <v>0</v>
      </c>
      <c r="AX101" s="662">
        <v>0</v>
      </c>
      <c r="AY101" s="662">
        <v>0</v>
      </c>
      <c r="AZ101" s="662">
        <v>0</v>
      </c>
      <c r="BA101" s="662">
        <v>0</v>
      </c>
      <c r="BB101" s="662">
        <v>0</v>
      </c>
      <c r="BC101" s="662">
        <v>0</v>
      </c>
      <c r="BD101" s="662">
        <v>0</v>
      </c>
      <c r="BE101" s="662">
        <v>0</v>
      </c>
      <c r="BF101" s="662">
        <f t="shared" si="147"/>
        <v>16</v>
      </c>
      <c r="BG101" s="1000">
        <f t="shared" si="96"/>
        <v>0</v>
      </c>
      <c r="BH101" s="1000">
        <f t="shared" si="97"/>
        <v>0</v>
      </c>
      <c r="BI101" s="1000">
        <f t="shared" si="98"/>
        <v>0</v>
      </c>
      <c r="BJ101" s="1000">
        <f t="shared" si="99"/>
        <v>0</v>
      </c>
      <c r="BK101" s="1000">
        <f t="shared" si="100"/>
        <v>0</v>
      </c>
      <c r="BL101" s="1000">
        <f t="shared" si="101"/>
        <v>0</v>
      </c>
      <c r="BM101" s="1000">
        <f t="shared" si="102"/>
        <v>0</v>
      </c>
      <c r="BN101" s="1000">
        <f t="shared" si="103"/>
        <v>0</v>
      </c>
      <c r="BO101" s="1000">
        <f t="shared" si="104"/>
        <v>0</v>
      </c>
      <c r="BP101" s="1000">
        <f t="shared" si="105"/>
        <v>0</v>
      </c>
      <c r="BQ101" s="1000">
        <f t="shared" si="106"/>
        <v>0</v>
      </c>
      <c r="BR101" s="1000">
        <f t="shared" si="107"/>
        <v>0</v>
      </c>
      <c r="BS101" s="1000">
        <f t="shared" si="108"/>
        <v>0</v>
      </c>
      <c r="BT101" s="1000">
        <f t="shared" si="109"/>
        <v>0</v>
      </c>
      <c r="BU101" s="1000">
        <f t="shared" si="110"/>
        <v>0</v>
      </c>
      <c r="BV101" s="1000">
        <f t="shared" si="111"/>
        <v>0</v>
      </c>
      <c r="BW101" s="1000"/>
      <c r="BX101" s="642">
        <f t="shared" si="112"/>
        <v>0</v>
      </c>
      <c r="BY101" s="642">
        <f t="shared" si="113"/>
        <v>0</v>
      </c>
      <c r="BZ101" s="642">
        <f t="shared" si="114"/>
        <v>0</v>
      </c>
      <c r="CA101" s="642">
        <f t="shared" si="115"/>
        <v>0</v>
      </c>
      <c r="CB101" s="642">
        <f t="shared" si="116"/>
        <v>0</v>
      </c>
      <c r="CC101" s="642">
        <f t="shared" si="117"/>
        <v>0</v>
      </c>
      <c r="CD101" s="642">
        <f t="shared" si="118"/>
        <v>0</v>
      </c>
      <c r="CE101" s="642">
        <f t="shared" si="119"/>
        <v>0</v>
      </c>
      <c r="CF101" s="642">
        <f t="shared" si="120"/>
        <v>0</v>
      </c>
      <c r="CG101" s="642">
        <f t="shared" si="121"/>
        <v>0</v>
      </c>
      <c r="CH101" s="642">
        <f t="shared" si="122"/>
        <v>0</v>
      </c>
      <c r="CI101" s="642">
        <f t="shared" si="123"/>
        <v>0</v>
      </c>
      <c r="CJ101" s="642">
        <f t="shared" si="124"/>
        <v>0</v>
      </c>
      <c r="CK101" s="642">
        <f t="shared" si="125"/>
        <v>0</v>
      </c>
      <c r="CL101" s="642">
        <f t="shared" si="126"/>
        <v>0</v>
      </c>
      <c r="CM101" s="642">
        <f t="shared" si="127"/>
        <v>0</v>
      </c>
      <c r="CN101" s="381">
        <f t="shared" si="128"/>
        <v>0</v>
      </c>
      <c r="CO101" s="381">
        <f t="shared" si="129"/>
        <v>0</v>
      </c>
      <c r="CP101" s="381">
        <f t="shared" si="130"/>
        <v>0</v>
      </c>
      <c r="CQ101" s="381">
        <f t="shared" si="131"/>
        <v>0</v>
      </c>
      <c r="CR101" s="381">
        <f t="shared" si="132"/>
        <v>0</v>
      </c>
      <c r="CS101" s="381">
        <f t="shared" si="133"/>
        <v>0</v>
      </c>
      <c r="CT101" s="381">
        <f t="shared" si="134"/>
        <v>0</v>
      </c>
      <c r="CU101" s="381">
        <f t="shared" si="135"/>
        <v>0</v>
      </c>
      <c r="CV101" s="381">
        <f t="shared" si="136"/>
        <v>0</v>
      </c>
      <c r="CW101" s="381">
        <f t="shared" si="137"/>
        <v>0</v>
      </c>
      <c r="CX101" s="381">
        <f t="shared" si="138"/>
        <v>0</v>
      </c>
      <c r="CY101" s="381">
        <f t="shared" si="139"/>
        <v>0</v>
      </c>
      <c r="CZ101" s="381">
        <f t="shared" si="140"/>
        <v>0</v>
      </c>
      <c r="DA101" s="381">
        <f t="shared" si="141"/>
        <v>0</v>
      </c>
      <c r="DB101" s="381">
        <f t="shared" si="142"/>
        <v>0</v>
      </c>
      <c r="DC101" s="381">
        <f t="shared" si="143"/>
        <v>0</v>
      </c>
      <c r="DD101" s="381">
        <f t="shared" si="144"/>
        <v>0</v>
      </c>
      <c r="DE101" s="381">
        <f t="shared" si="145"/>
        <v>0</v>
      </c>
      <c r="DF101" s="900">
        <f t="shared" si="146"/>
        <v>0</v>
      </c>
      <c r="DG101" s="486"/>
      <c r="DH101" s="486"/>
      <c r="DI101" s="486"/>
      <c r="DJ101" s="486"/>
      <c r="DK101" s="486"/>
      <c r="DL101" s="486"/>
      <c r="DM101" s="486"/>
      <c r="DN101" s="486"/>
      <c r="DO101" s="486"/>
      <c r="DP101" s="486"/>
      <c r="DQ101" s="486"/>
      <c r="DR101" s="486"/>
      <c r="DS101" s="486"/>
      <c r="DT101" s="486"/>
      <c r="DU101" s="486"/>
      <c r="DV101" s="486"/>
    </row>
    <row r="102" spans="1:126" ht="18.75" hidden="1" customHeight="1">
      <c r="A102" s="217" t="str">
        <f>'2_Maturité'!A102</f>
        <v>15.1.b</v>
      </c>
      <c r="B102" s="217">
        <f>'2_Maturité'!B102</f>
        <v>0</v>
      </c>
      <c r="C102" s="217" t="str">
        <f>'2_Maturité'!G102</f>
        <v>GSTT</v>
      </c>
      <c r="D102" s="207">
        <f>'2_Maturité'!H102</f>
        <v>0</v>
      </c>
      <c r="E102" s="207">
        <f>'2_Maturité'!I102</f>
        <v>0</v>
      </c>
      <c r="F102" s="218" t="str">
        <f>LEFT(E102,1)</f>
        <v>0</v>
      </c>
      <c r="G102" s="664">
        <v>0</v>
      </c>
      <c r="H102" s="204">
        <f>Compute4!G102</f>
        <v>0</v>
      </c>
      <c r="I102" s="204">
        <f>Compute4!H102</f>
        <v>0</v>
      </c>
      <c r="J102" s="204">
        <f>Compute4!I102</f>
        <v>0</v>
      </c>
      <c r="K102" s="204">
        <f>Compute4!J102</f>
        <v>0</v>
      </c>
      <c r="L102" s="204">
        <f>Compute4!K102</f>
        <v>0</v>
      </c>
      <c r="M102" s="204">
        <f>Compute4!L102</f>
        <v>0</v>
      </c>
      <c r="N102" s="204">
        <f>Compute4!M102</f>
        <v>0</v>
      </c>
      <c r="O102" s="204">
        <f>Compute4!N102</f>
        <v>0</v>
      </c>
      <c r="P102" s="204">
        <f>Compute4!O102</f>
        <v>0</v>
      </c>
      <c r="Q102" s="204">
        <f>Compute4!P102</f>
        <v>0</v>
      </c>
      <c r="R102" s="204">
        <f>Compute4!Q102</f>
        <v>0</v>
      </c>
      <c r="S102" s="204">
        <f>Compute4!R102</f>
        <v>0</v>
      </c>
      <c r="T102" s="204">
        <f>Compute4!S102</f>
        <v>0</v>
      </c>
      <c r="U102" s="204">
        <f>Compute4!T102</f>
        <v>0</v>
      </c>
      <c r="V102" s="204">
        <f>Compute4!U102</f>
        <v>0</v>
      </c>
      <c r="W102" s="204">
        <f>Compute4!V102</f>
        <v>0</v>
      </c>
      <c r="X102" s="327">
        <f t="shared" si="78"/>
        <v>0</v>
      </c>
      <c r="Y102" s="548">
        <f t="shared" si="79"/>
        <v>0</v>
      </c>
      <c r="Z102" s="548">
        <f t="shared" si="80"/>
        <v>0</v>
      </c>
      <c r="AA102" s="548">
        <f t="shared" si="81"/>
        <v>0</v>
      </c>
      <c r="AB102" s="548">
        <f t="shared" si="82"/>
        <v>0</v>
      </c>
      <c r="AC102" s="548">
        <f t="shared" si="83"/>
        <v>0</v>
      </c>
      <c r="AD102" s="548">
        <f t="shared" si="84"/>
        <v>0</v>
      </c>
      <c r="AE102" s="548">
        <f t="shared" si="85"/>
        <v>0</v>
      </c>
      <c r="AF102" s="548">
        <f t="shared" si="86"/>
        <v>0</v>
      </c>
      <c r="AG102" s="548">
        <f t="shared" si="87"/>
        <v>0</v>
      </c>
      <c r="AH102" s="548">
        <f t="shared" si="88"/>
        <v>0</v>
      </c>
      <c r="AI102" s="548">
        <f t="shared" si="89"/>
        <v>0</v>
      </c>
      <c r="AJ102" s="548">
        <f t="shared" si="90"/>
        <v>0</v>
      </c>
      <c r="AK102" s="548">
        <f t="shared" si="91"/>
        <v>0</v>
      </c>
      <c r="AL102" s="548">
        <f t="shared" si="92"/>
        <v>0</v>
      </c>
      <c r="AM102" s="548">
        <f t="shared" si="93"/>
        <v>0</v>
      </c>
      <c r="AN102" s="548">
        <f t="shared" si="94"/>
        <v>0</v>
      </c>
      <c r="AO102" s="639">
        <f t="shared" si="95"/>
        <v>0</v>
      </c>
      <c r="AP102" s="662">
        <v>0</v>
      </c>
      <c r="AQ102" s="662">
        <v>0</v>
      </c>
      <c r="AR102" s="662">
        <v>0</v>
      </c>
      <c r="AS102" s="662">
        <v>0</v>
      </c>
      <c r="AT102" s="662">
        <v>0</v>
      </c>
      <c r="AU102" s="662">
        <v>0</v>
      </c>
      <c r="AV102" s="662">
        <v>0</v>
      </c>
      <c r="AW102" s="662">
        <v>0</v>
      </c>
      <c r="AX102" s="662">
        <v>0</v>
      </c>
      <c r="AY102" s="662">
        <v>0</v>
      </c>
      <c r="AZ102" s="662">
        <v>0</v>
      </c>
      <c r="BA102" s="662">
        <v>0</v>
      </c>
      <c r="BB102" s="662">
        <v>0</v>
      </c>
      <c r="BC102" s="662">
        <v>0</v>
      </c>
      <c r="BD102" s="662">
        <v>0</v>
      </c>
      <c r="BE102" s="662">
        <v>0</v>
      </c>
      <c r="BF102" s="662">
        <f t="shared" si="147"/>
        <v>16</v>
      </c>
      <c r="BG102" s="1000">
        <f t="shared" si="96"/>
        <v>0</v>
      </c>
      <c r="BH102" s="1000">
        <f t="shared" si="97"/>
        <v>0</v>
      </c>
      <c r="BI102" s="1000">
        <f t="shared" si="98"/>
        <v>0</v>
      </c>
      <c r="BJ102" s="1000">
        <f t="shared" si="99"/>
        <v>0</v>
      </c>
      <c r="BK102" s="1000">
        <f t="shared" si="100"/>
        <v>0</v>
      </c>
      <c r="BL102" s="1000">
        <f t="shared" si="101"/>
        <v>0</v>
      </c>
      <c r="BM102" s="1000">
        <f t="shared" si="102"/>
        <v>0</v>
      </c>
      <c r="BN102" s="1000">
        <f t="shared" si="103"/>
        <v>0</v>
      </c>
      <c r="BO102" s="1000">
        <f t="shared" si="104"/>
        <v>0</v>
      </c>
      <c r="BP102" s="1000">
        <f t="shared" si="105"/>
        <v>0</v>
      </c>
      <c r="BQ102" s="1000">
        <f t="shared" si="106"/>
        <v>0</v>
      </c>
      <c r="BR102" s="1000">
        <f t="shared" si="107"/>
        <v>0</v>
      </c>
      <c r="BS102" s="1000">
        <f t="shared" si="108"/>
        <v>0</v>
      </c>
      <c r="BT102" s="1000">
        <f t="shared" si="109"/>
        <v>0</v>
      </c>
      <c r="BU102" s="1000">
        <f t="shared" si="110"/>
        <v>0</v>
      </c>
      <c r="BV102" s="1000">
        <f t="shared" si="111"/>
        <v>0</v>
      </c>
      <c r="BW102" s="1000"/>
      <c r="BX102" s="642">
        <f t="shared" si="112"/>
        <v>0</v>
      </c>
      <c r="BY102" s="642">
        <f t="shared" si="113"/>
        <v>0</v>
      </c>
      <c r="BZ102" s="642">
        <f t="shared" si="114"/>
        <v>0</v>
      </c>
      <c r="CA102" s="642">
        <f t="shared" si="115"/>
        <v>0</v>
      </c>
      <c r="CB102" s="642">
        <f t="shared" si="116"/>
        <v>0</v>
      </c>
      <c r="CC102" s="642">
        <f t="shared" si="117"/>
        <v>0</v>
      </c>
      <c r="CD102" s="642">
        <f t="shared" si="118"/>
        <v>0</v>
      </c>
      <c r="CE102" s="642">
        <f t="shared" si="119"/>
        <v>0</v>
      </c>
      <c r="CF102" s="642">
        <f t="shared" si="120"/>
        <v>0</v>
      </c>
      <c r="CG102" s="642">
        <f t="shared" si="121"/>
        <v>0</v>
      </c>
      <c r="CH102" s="642">
        <f t="shared" si="122"/>
        <v>0</v>
      </c>
      <c r="CI102" s="642">
        <f t="shared" si="123"/>
        <v>0</v>
      </c>
      <c r="CJ102" s="642">
        <f t="shared" si="124"/>
        <v>0</v>
      </c>
      <c r="CK102" s="642">
        <f t="shared" si="125"/>
        <v>0</v>
      </c>
      <c r="CL102" s="642">
        <f t="shared" si="126"/>
        <v>0</v>
      </c>
      <c r="CM102" s="642">
        <f t="shared" si="127"/>
        <v>0</v>
      </c>
      <c r="CN102" s="381">
        <f t="shared" si="128"/>
        <v>0</v>
      </c>
      <c r="CO102" s="381">
        <f t="shared" si="129"/>
        <v>0</v>
      </c>
      <c r="CP102" s="381">
        <f t="shared" si="130"/>
        <v>0</v>
      </c>
      <c r="CQ102" s="381">
        <f t="shared" si="131"/>
        <v>0</v>
      </c>
      <c r="CR102" s="381">
        <f t="shared" si="132"/>
        <v>0</v>
      </c>
      <c r="CS102" s="381">
        <f t="shared" si="133"/>
        <v>0</v>
      </c>
      <c r="CT102" s="381">
        <f t="shared" si="134"/>
        <v>0</v>
      </c>
      <c r="CU102" s="381">
        <f t="shared" si="135"/>
        <v>0</v>
      </c>
      <c r="CV102" s="381">
        <f t="shared" si="136"/>
        <v>0</v>
      </c>
      <c r="CW102" s="381">
        <f t="shared" si="137"/>
        <v>0</v>
      </c>
      <c r="CX102" s="381">
        <f t="shared" si="138"/>
        <v>0</v>
      </c>
      <c r="CY102" s="381">
        <f t="shared" si="139"/>
        <v>0</v>
      </c>
      <c r="CZ102" s="381">
        <f t="shared" si="140"/>
        <v>0</v>
      </c>
      <c r="DA102" s="381">
        <f t="shared" si="141"/>
        <v>0</v>
      </c>
      <c r="DB102" s="381">
        <f t="shared" si="142"/>
        <v>0</v>
      </c>
      <c r="DC102" s="381">
        <f t="shared" si="143"/>
        <v>0</v>
      </c>
      <c r="DD102" s="381">
        <f t="shared" si="144"/>
        <v>0</v>
      </c>
      <c r="DE102" s="381">
        <f t="shared" si="145"/>
        <v>0</v>
      </c>
      <c r="DF102" s="900">
        <f t="shared" si="146"/>
        <v>0</v>
      </c>
      <c r="DG102" s="486"/>
      <c r="DH102" s="486"/>
      <c r="DI102" s="486"/>
      <c r="DJ102" s="486"/>
      <c r="DK102" s="486"/>
      <c r="DL102" s="486"/>
      <c r="DM102" s="486"/>
      <c r="DN102" s="486"/>
      <c r="DO102" s="486"/>
      <c r="DP102" s="486"/>
      <c r="DQ102" s="486"/>
      <c r="DR102" s="486"/>
      <c r="DS102" s="486"/>
      <c r="DT102" s="486"/>
      <c r="DU102" s="486"/>
      <c r="DV102" s="486"/>
    </row>
    <row r="103" spans="1:126" ht="18.75" hidden="1">
      <c r="A103" s="217" t="str">
        <f>'2_Maturité'!A103</f>
        <v>15.2</v>
      </c>
      <c r="B103" s="217" t="str">
        <f>'2_Maturité'!B103</f>
        <v>Contrôle du sous-traitant</v>
      </c>
      <c r="C103" s="217" t="str">
        <f>'2_Maturité'!G103</f>
        <v>GSTT</v>
      </c>
      <c r="D103" s="207">
        <f>'2_Maturité'!H103</f>
        <v>0</v>
      </c>
      <c r="E103" s="207" t="str">
        <f>'2_Maturité'!I103</f>
        <v>1: Initial</v>
      </c>
      <c r="F103" s="218">
        <f>INDEX(References!$C$51:$D$56, LEFT($E103,1)+1,2)</f>
        <v>5</v>
      </c>
      <c r="G103" s="664">
        <v>1</v>
      </c>
      <c r="H103" s="204">
        <f>Compute4!G103</f>
        <v>0</v>
      </c>
      <c r="I103" s="204">
        <f>Compute4!H103</f>
        <v>0</v>
      </c>
      <c r="J103" s="204">
        <f>Compute4!I103</f>
        <v>0</v>
      </c>
      <c r="K103" s="204">
        <f>Compute4!J103</f>
        <v>0</v>
      </c>
      <c r="L103" s="204">
        <f>Compute4!K103</f>
        <v>0</v>
      </c>
      <c r="M103" s="204">
        <f>Compute4!L103</f>
        <v>1</v>
      </c>
      <c r="N103" s="204">
        <f>Compute4!M103</f>
        <v>0</v>
      </c>
      <c r="O103" s="204">
        <f>Compute4!N103</f>
        <v>0</v>
      </c>
      <c r="P103" s="204">
        <f>Compute4!O103</f>
        <v>0</v>
      </c>
      <c r="Q103" s="204">
        <f>Compute4!P103</f>
        <v>1</v>
      </c>
      <c r="R103" s="204">
        <f>Compute4!Q103</f>
        <v>0</v>
      </c>
      <c r="S103" s="204">
        <f>Compute4!R103</f>
        <v>0</v>
      </c>
      <c r="T103" s="204">
        <f>Compute4!S103</f>
        <v>1</v>
      </c>
      <c r="U103" s="204">
        <f>Compute4!T103</f>
        <v>1</v>
      </c>
      <c r="V103" s="204">
        <f>Compute4!U103</f>
        <v>1</v>
      </c>
      <c r="W103" s="204">
        <f>Compute4!V103</f>
        <v>1</v>
      </c>
      <c r="X103" s="327">
        <f t="shared" si="78"/>
        <v>0</v>
      </c>
      <c r="Y103" s="548">
        <f t="shared" si="79"/>
        <v>0</v>
      </c>
      <c r="Z103" s="548">
        <f t="shared" si="80"/>
        <v>0</v>
      </c>
      <c r="AA103" s="548">
        <f t="shared" si="81"/>
        <v>0</v>
      </c>
      <c r="AB103" s="548">
        <f t="shared" si="82"/>
        <v>0</v>
      </c>
      <c r="AC103" s="548">
        <f t="shared" si="83"/>
        <v>0</v>
      </c>
      <c r="AD103" s="548">
        <f t="shared" si="84"/>
        <v>0</v>
      </c>
      <c r="AE103" s="548">
        <f t="shared" si="85"/>
        <v>0</v>
      </c>
      <c r="AF103" s="548">
        <f t="shared" si="86"/>
        <v>0</v>
      </c>
      <c r="AG103" s="548">
        <f t="shared" si="87"/>
        <v>0</v>
      </c>
      <c r="AH103" s="548">
        <f t="shared" si="88"/>
        <v>0</v>
      </c>
      <c r="AI103" s="548">
        <f t="shared" si="89"/>
        <v>0</v>
      </c>
      <c r="AJ103" s="548">
        <f t="shared" si="90"/>
        <v>0</v>
      </c>
      <c r="AK103" s="548">
        <f t="shared" si="91"/>
        <v>0</v>
      </c>
      <c r="AL103" s="548">
        <f t="shared" si="92"/>
        <v>0</v>
      </c>
      <c r="AM103" s="548">
        <f t="shared" si="93"/>
        <v>0</v>
      </c>
      <c r="AN103" s="548">
        <f t="shared" si="94"/>
        <v>0</v>
      </c>
      <c r="AO103" s="639">
        <f t="shared" si="95"/>
        <v>0</v>
      </c>
      <c r="AP103" s="662">
        <v>0</v>
      </c>
      <c r="AQ103" s="662">
        <v>0</v>
      </c>
      <c r="AR103" s="662">
        <v>0</v>
      </c>
      <c r="AS103" s="662">
        <v>0</v>
      </c>
      <c r="AT103" s="662">
        <v>0</v>
      </c>
      <c r="AU103" s="662">
        <v>2</v>
      </c>
      <c r="AV103" s="662">
        <v>0</v>
      </c>
      <c r="AW103" s="662">
        <v>0</v>
      </c>
      <c r="AX103" s="662">
        <v>0</v>
      </c>
      <c r="AY103" s="662">
        <v>4</v>
      </c>
      <c r="AZ103" s="662">
        <v>0</v>
      </c>
      <c r="BA103" s="662">
        <v>0</v>
      </c>
      <c r="BB103" s="662">
        <v>4</v>
      </c>
      <c r="BC103" s="662">
        <v>1</v>
      </c>
      <c r="BD103" s="662">
        <v>1</v>
      </c>
      <c r="BE103" s="662">
        <v>2</v>
      </c>
      <c r="BF103" s="662">
        <f t="shared" si="147"/>
        <v>10</v>
      </c>
      <c r="BG103" s="1000">
        <f t="shared" si="96"/>
        <v>0</v>
      </c>
      <c r="BH103" s="1000">
        <f t="shared" si="97"/>
        <v>0</v>
      </c>
      <c r="BI103" s="1000">
        <f t="shared" si="98"/>
        <v>0</v>
      </c>
      <c r="BJ103" s="1000">
        <f t="shared" si="99"/>
        <v>0</v>
      </c>
      <c r="BK103" s="1000">
        <f t="shared" si="100"/>
        <v>0</v>
      </c>
      <c r="BL103" s="1000">
        <f t="shared" si="101"/>
        <v>0</v>
      </c>
      <c r="BM103" s="1000">
        <f t="shared" si="102"/>
        <v>0</v>
      </c>
      <c r="BN103" s="1000">
        <f t="shared" si="103"/>
        <v>0</v>
      </c>
      <c r="BO103" s="1000">
        <f t="shared" si="104"/>
        <v>0</v>
      </c>
      <c r="BP103" s="1000">
        <f t="shared" si="105"/>
        <v>0</v>
      </c>
      <c r="BQ103" s="1000">
        <f t="shared" si="106"/>
        <v>0</v>
      </c>
      <c r="BR103" s="1000">
        <f t="shared" si="107"/>
        <v>0</v>
      </c>
      <c r="BS103" s="1000">
        <f t="shared" si="108"/>
        <v>0</v>
      </c>
      <c r="BT103" s="1000">
        <f t="shared" si="109"/>
        <v>0</v>
      </c>
      <c r="BU103" s="1000">
        <f t="shared" si="110"/>
        <v>0</v>
      </c>
      <c r="BV103" s="1000">
        <f t="shared" si="111"/>
        <v>0</v>
      </c>
      <c r="BW103" s="1000"/>
      <c r="BX103" s="642">
        <f t="shared" si="112"/>
        <v>0</v>
      </c>
      <c r="BY103" s="642">
        <f t="shared" si="113"/>
        <v>0</v>
      </c>
      <c r="BZ103" s="642">
        <f t="shared" si="114"/>
        <v>0</v>
      </c>
      <c r="CA103" s="642">
        <f t="shared" si="115"/>
        <v>0</v>
      </c>
      <c r="CB103" s="642">
        <f t="shared" si="116"/>
        <v>0</v>
      </c>
      <c r="CC103" s="642">
        <f t="shared" si="117"/>
        <v>0</v>
      </c>
      <c r="CD103" s="642">
        <f t="shared" si="118"/>
        <v>0</v>
      </c>
      <c r="CE103" s="642">
        <f t="shared" si="119"/>
        <v>0</v>
      </c>
      <c r="CF103" s="642">
        <f t="shared" si="120"/>
        <v>0</v>
      </c>
      <c r="CG103" s="642">
        <f t="shared" si="121"/>
        <v>0</v>
      </c>
      <c r="CH103" s="642">
        <f t="shared" si="122"/>
        <v>0</v>
      </c>
      <c r="CI103" s="642">
        <f t="shared" si="123"/>
        <v>0</v>
      </c>
      <c r="CJ103" s="642">
        <f t="shared" si="124"/>
        <v>0</v>
      </c>
      <c r="CK103" s="642">
        <f t="shared" si="125"/>
        <v>0</v>
      </c>
      <c r="CL103" s="642">
        <f t="shared" si="126"/>
        <v>0</v>
      </c>
      <c r="CM103" s="642">
        <f t="shared" si="127"/>
        <v>0</v>
      </c>
      <c r="CN103" s="381">
        <f t="shared" si="128"/>
        <v>0</v>
      </c>
      <c r="CO103" s="381">
        <f t="shared" si="129"/>
        <v>0</v>
      </c>
      <c r="CP103" s="381">
        <f t="shared" si="130"/>
        <v>0</v>
      </c>
      <c r="CQ103" s="381">
        <f t="shared" si="131"/>
        <v>0</v>
      </c>
      <c r="CR103" s="381">
        <f t="shared" si="132"/>
        <v>0</v>
      </c>
      <c r="CS103" s="381">
        <f t="shared" si="133"/>
        <v>0</v>
      </c>
      <c r="CT103" s="381">
        <f t="shared" si="134"/>
        <v>0</v>
      </c>
      <c r="CU103" s="381">
        <f t="shared" si="135"/>
        <v>0</v>
      </c>
      <c r="CV103" s="381">
        <f t="shared" si="136"/>
        <v>0</v>
      </c>
      <c r="CW103" s="381">
        <f t="shared" si="137"/>
        <v>0</v>
      </c>
      <c r="CX103" s="381">
        <f t="shared" si="138"/>
        <v>0</v>
      </c>
      <c r="CY103" s="381">
        <f t="shared" si="139"/>
        <v>0</v>
      </c>
      <c r="CZ103" s="381">
        <f t="shared" si="140"/>
        <v>0</v>
      </c>
      <c r="DA103" s="381">
        <f t="shared" si="141"/>
        <v>0</v>
      </c>
      <c r="DB103" s="381">
        <f t="shared" si="142"/>
        <v>0</v>
      </c>
      <c r="DC103" s="381">
        <f t="shared" si="143"/>
        <v>0</v>
      </c>
      <c r="DD103" s="381">
        <f t="shared" si="144"/>
        <v>0</v>
      </c>
      <c r="DE103" s="381">
        <f t="shared" si="145"/>
        <v>0</v>
      </c>
      <c r="DF103" s="900">
        <f t="shared" si="146"/>
        <v>14</v>
      </c>
      <c r="DG103" s="486"/>
      <c r="DH103" s="486"/>
      <c r="DI103" s="486"/>
      <c r="DJ103" s="486"/>
      <c r="DK103" s="486"/>
      <c r="DL103" s="486"/>
      <c r="DM103" s="486"/>
      <c r="DN103" s="486"/>
      <c r="DO103" s="486"/>
      <c r="DP103" s="486"/>
      <c r="DQ103" s="486"/>
      <c r="DR103" s="486"/>
      <c r="DS103" s="486"/>
      <c r="DT103" s="486"/>
      <c r="DU103" s="486"/>
      <c r="DV103" s="486"/>
    </row>
    <row r="104" spans="1:126" ht="18.75" hidden="1" customHeight="1">
      <c r="A104" s="217">
        <f>'2_Maturité'!A104</f>
        <v>16</v>
      </c>
      <c r="B104" s="217" t="str">
        <f>'2_Maturité'!B104</f>
        <v>GESTION D'INCIDENTS RELATIFS A LA SECURITE DE L'INFORMATION</v>
      </c>
      <c r="C104" s="217">
        <f>'2_Maturité'!G104</f>
        <v>0</v>
      </c>
      <c r="D104" s="207">
        <f>'2_Maturité'!H104</f>
        <v>0</v>
      </c>
      <c r="E104" s="207">
        <f>'2_Maturité'!I104</f>
        <v>0</v>
      </c>
      <c r="F104" s="218" t="str">
        <f>LEFT(E104,1)</f>
        <v>0</v>
      </c>
      <c r="G104" s="664">
        <v>0</v>
      </c>
      <c r="H104" s="204">
        <f>Compute4!G104</f>
        <v>0</v>
      </c>
      <c r="I104" s="204">
        <f>Compute4!H104</f>
        <v>0</v>
      </c>
      <c r="J104" s="204">
        <f>Compute4!I104</f>
        <v>0</v>
      </c>
      <c r="K104" s="204">
        <f>Compute4!J104</f>
        <v>0</v>
      </c>
      <c r="L104" s="204">
        <f>Compute4!K104</f>
        <v>0</v>
      </c>
      <c r="M104" s="204">
        <f>Compute4!L104</f>
        <v>0</v>
      </c>
      <c r="N104" s="204">
        <f>Compute4!M104</f>
        <v>0</v>
      </c>
      <c r="O104" s="204">
        <f>Compute4!N104</f>
        <v>0</v>
      </c>
      <c r="P104" s="204">
        <f>Compute4!O104</f>
        <v>0</v>
      </c>
      <c r="Q104" s="204">
        <f>Compute4!P104</f>
        <v>0</v>
      </c>
      <c r="R104" s="204">
        <f>Compute4!Q104</f>
        <v>0</v>
      </c>
      <c r="S104" s="204">
        <f>Compute4!R104</f>
        <v>0</v>
      </c>
      <c r="T104" s="204">
        <f>Compute4!S104</f>
        <v>0</v>
      </c>
      <c r="U104" s="204">
        <f>Compute4!T104</f>
        <v>0</v>
      </c>
      <c r="V104" s="204">
        <f>Compute4!U104</f>
        <v>0</v>
      </c>
      <c r="W104" s="204">
        <f>Compute4!V104</f>
        <v>0</v>
      </c>
      <c r="X104" s="327">
        <f t="shared" si="78"/>
        <v>0</v>
      </c>
      <c r="Y104" s="548">
        <f t="shared" si="79"/>
        <v>0</v>
      </c>
      <c r="Z104" s="548">
        <f t="shared" si="80"/>
        <v>0</v>
      </c>
      <c r="AA104" s="548">
        <f t="shared" si="81"/>
        <v>0</v>
      </c>
      <c r="AB104" s="548">
        <f t="shared" si="82"/>
        <v>0</v>
      </c>
      <c r="AC104" s="548">
        <f t="shared" si="83"/>
        <v>0</v>
      </c>
      <c r="AD104" s="548">
        <f t="shared" si="84"/>
        <v>0</v>
      </c>
      <c r="AE104" s="548">
        <f t="shared" si="85"/>
        <v>0</v>
      </c>
      <c r="AF104" s="548">
        <f t="shared" si="86"/>
        <v>0</v>
      </c>
      <c r="AG104" s="548">
        <f t="shared" si="87"/>
        <v>0</v>
      </c>
      <c r="AH104" s="548">
        <f t="shared" si="88"/>
        <v>0</v>
      </c>
      <c r="AI104" s="548">
        <f t="shared" si="89"/>
        <v>0</v>
      </c>
      <c r="AJ104" s="548">
        <f t="shared" si="90"/>
        <v>0</v>
      </c>
      <c r="AK104" s="548">
        <f t="shared" si="91"/>
        <v>0</v>
      </c>
      <c r="AL104" s="548">
        <f t="shared" si="92"/>
        <v>0</v>
      </c>
      <c r="AM104" s="548">
        <f t="shared" si="93"/>
        <v>0</v>
      </c>
      <c r="AN104" s="548">
        <f t="shared" si="94"/>
        <v>0</v>
      </c>
      <c r="AO104" s="639">
        <f t="shared" si="95"/>
        <v>0</v>
      </c>
      <c r="AP104" s="662">
        <v>0</v>
      </c>
      <c r="AQ104" s="662">
        <v>0</v>
      </c>
      <c r="AR104" s="662">
        <v>0</v>
      </c>
      <c r="AS104" s="662">
        <v>0</v>
      </c>
      <c r="AT104" s="662">
        <v>0</v>
      </c>
      <c r="AU104" s="662">
        <v>0</v>
      </c>
      <c r="AV104" s="662">
        <v>0</v>
      </c>
      <c r="AW104" s="662">
        <v>0</v>
      </c>
      <c r="AX104" s="662">
        <v>0</v>
      </c>
      <c r="AY104" s="662">
        <v>0</v>
      </c>
      <c r="AZ104" s="662">
        <v>0</v>
      </c>
      <c r="BA104" s="662">
        <v>0</v>
      </c>
      <c r="BB104" s="662">
        <v>0</v>
      </c>
      <c r="BC104" s="662">
        <v>0</v>
      </c>
      <c r="BD104" s="662">
        <v>0</v>
      </c>
      <c r="BE104" s="662">
        <v>0</v>
      </c>
      <c r="BF104" s="662">
        <f t="shared" si="147"/>
        <v>16</v>
      </c>
      <c r="BG104" s="1000">
        <f t="shared" si="96"/>
        <v>0</v>
      </c>
      <c r="BH104" s="1000">
        <f t="shared" si="97"/>
        <v>0</v>
      </c>
      <c r="BI104" s="1000">
        <f t="shared" si="98"/>
        <v>0</v>
      </c>
      <c r="BJ104" s="1000">
        <f t="shared" si="99"/>
        <v>0</v>
      </c>
      <c r="BK104" s="1000">
        <f t="shared" si="100"/>
        <v>0</v>
      </c>
      <c r="BL104" s="1000">
        <f t="shared" si="101"/>
        <v>0</v>
      </c>
      <c r="BM104" s="1000">
        <f t="shared" si="102"/>
        <v>0</v>
      </c>
      <c r="BN104" s="1000">
        <f t="shared" si="103"/>
        <v>0</v>
      </c>
      <c r="BO104" s="1000">
        <f t="shared" si="104"/>
        <v>0</v>
      </c>
      <c r="BP104" s="1000">
        <f t="shared" si="105"/>
        <v>0</v>
      </c>
      <c r="BQ104" s="1000">
        <f t="shared" si="106"/>
        <v>0</v>
      </c>
      <c r="BR104" s="1000">
        <f t="shared" si="107"/>
        <v>0</v>
      </c>
      <c r="BS104" s="1000">
        <f t="shared" si="108"/>
        <v>0</v>
      </c>
      <c r="BT104" s="1000">
        <f t="shared" si="109"/>
        <v>0</v>
      </c>
      <c r="BU104" s="1000">
        <f t="shared" si="110"/>
        <v>0</v>
      </c>
      <c r="BV104" s="1000">
        <f t="shared" si="111"/>
        <v>0</v>
      </c>
      <c r="BW104" s="1000"/>
      <c r="BX104" s="642">
        <f t="shared" si="112"/>
        <v>0</v>
      </c>
      <c r="BY104" s="642">
        <f t="shared" si="113"/>
        <v>0</v>
      </c>
      <c r="BZ104" s="642">
        <f t="shared" si="114"/>
        <v>0</v>
      </c>
      <c r="CA104" s="642">
        <f t="shared" si="115"/>
        <v>0</v>
      </c>
      <c r="CB104" s="642">
        <f t="shared" si="116"/>
        <v>0</v>
      </c>
      <c r="CC104" s="642">
        <f t="shared" si="117"/>
        <v>0</v>
      </c>
      <c r="CD104" s="642">
        <f t="shared" si="118"/>
        <v>0</v>
      </c>
      <c r="CE104" s="642">
        <f t="shared" si="119"/>
        <v>0</v>
      </c>
      <c r="CF104" s="642">
        <f t="shared" si="120"/>
        <v>0</v>
      </c>
      <c r="CG104" s="642">
        <f t="shared" si="121"/>
        <v>0</v>
      </c>
      <c r="CH104" s="642">
        <f t="shared" si="122"/>
        <v>0</v>
      </c>
      <c r="CI104" s="642">
        <f t="shared" si="123"/>
        <v>0</v>
      </c>
      <c r="CJ104" s="642">
        <f t="shared" si="124"/>
        <v>0</v>
      </c>
      <c r="CK104" s="642">
        <f t="shared" si="125"/>
        <v>0</v>
      </c>
      <c r="CL104" s="642">
        <f t="shared" si="126"/>
        <v>0</v>
      </c>
      <c r="CM104" s="642">
        <f t="shared" si="127"/>
        <v>0</v>
      </c>
      <c r="CN104" s="381">
        <f t="shared" si="128"/>
        <v>0</v>
      </c>
      <c r="CO104" s="381">
        <f t="shared" si="129"/>
        <v>0</v>
      </c>
      <c r="CP104" s="381">
        <f t="shared" si="130"/>
        <v>0</v>
      </c>
      <c r="CQ104" s="381">
        <f t="shared" si="131"/>
        <v>0</v>
      </c>
      <c r="CR104" s="381">
        <f t="shared" si="132"/>
        <v>0</v>
      </c>
      <c r="CS104" s="381">
        <f t="shared" si="133"/>
        <v>0</v>
      </c>
      <c r="CT104" s="381">
        <f t="shared" si="134"/>
        <v>0</v>
      </c>
      <c r="CU104" s="381">
        <f t="shared" si="135"/>
        <v>0</v>
      </c>
      <c r="CV104" s="381">
        <f t="shared" si="136"/>
        <v>0</v>
      </c>
      <c r="CW104" s="381">
        <f t="shared" si="137"/>
        <v>0</v>
      </c>
      <c r="CX104" s="381">
        <f t="shared" si="138"/>
        <v>0</v>
      </c>
      <c r="CY104" s="381">
        <f t="shared" si="139"/>
        <v>0</v>
      </c>
      <c r="CZ104" s="381">
        <f t="shared" si="140"/>
        <v>0</v>
      </c>
      <c r="DA104" s="381">
        <f t="shared" si="141"/>
        <v>0</v>
      </c>
      <c r="DB104" s="381">
        <f t="shared" si="142"/>
        <v>0</v>
      </c>
      <c r="DC104" s="381">
        <f t="shared" si="143"/>
        <v>0</v>
      </c>
      <c r="DD104" s="381">
        <f t="shared" si="144"/>
        <v>0</v>
      </c>
      <c r="DE104" s="381">
        <f t="shared" si="145"/>
        <v>0</v>
      </c>
      <c r="DF104" s="900">
        <f t="shared" si="146"/>
        <v>0</v>
      </c>
      <c r="DG104" s="486"/>
      <c r="DH104" s="486"/>
      <c r="DI104" s="486"/>
      <c r="DJ104" s="486"/>
      <c r="DK104" s="486"/>
      <c r="DL104" s="486"/>
      <c r="DM104" s="486"/>
      <c r="DN104" s="486"/>
      <c r="DO104" s="486"/>
      <c r="DP104" s="486"/>
      <c r="DQ104" s="486"/>
      <c r="DR104" s="486"/>
      <c r="DS104" s="486"/>
      <c r="DT104" s="486"/>
      <c r="DU104" s="486"/>
      <c r="DV104" s="486"/>
    </row>
    <row r="105" spans="1:126" ht="18.75" customHeight="1">
      <c r="A105" s="217" t="str">
        <f>'2_Maturité'!A105</f>
        <v>16.1</v>
      </c>
      <c r="B105" s="217" t="str">
        <f>'2_Maturité'!B105</f>
        <v>Gestion des Incidents de sécurité</v>
      </c>
      <c r="C105" s="217" t="str">
        <f>'2_Maturité'!G105</f>
        <v>GINC</v>
      </c>
      <c r="D105" s="207">
        <f>'2_Maturité'!H105</f>
        <v>1</v>
      </c>
      <c r="E105" s="207" t="str">
        <f>'2_Maturité'!I105</f>
        <v>3: Défini</v>
      </c>
      <c r="F105" s="218">
        <f>INDEX(References!$C$51:$D$56, LEFT($E105,1)+1,2)</f>
        <v>3</v>
      </c>
      <c r="G105" s="664">
        <v>0</v>
      </c>
      <c r="H105" s="204">
        <f>Compute4!G105</f>
        <v>1</v>
      </c>
      <c r="I105" s="204">
        <f>Compute4!H105</f>
        <v>1</v>
      </c>
      <c r="J105" s="204">
        <f>Compute4!I105</f>
        <v>1</v>
      </c>
      <c r="K105" s="204">
        <f>Compute4!J105</f>
        <v>1</v>
      </c>
      <c r="L105" s="204">
        <f>Compute4!K105</f>
        <v>1</v>
      </c>
      <c r="M105" s="204">
        <f>Compute4!L105</f>
        <v>1</v>
      </c>
      <c r="N105" s="204">
        <f>Compute4!M105</f>
        <v>1</v>
      </c>
      <c r="O105" s="204">
        <f>Compute4!N105</f>
        <v>1</v>
      </c>
      <c r="P105" s="204">
        <f>Compute4!O105</f>
        <v>1</v>
      </c>
      <c r="Q105" s="204">
        <f>Compute4!P105</f>
        <v>1</v>
      </c>
      <c r="R105" s="204">
        <f>Compute4!Q105</f>
        <v>1</v>
      </c>
      <c r="S105" s="204">
        <f>Compute4!R105</f>
        <v>1</v>
      </c>
      <c r="T105" s="204">
        <f>Compute4!S105</f>
        <v>1</v>
      </c>
      <c r="U105" s="204">
        <f>Compute4!T105</f>
        <v>1</v>
      </c>
      <c r="V105" s="204">
        <f>Compute4!U105</f>
        <v>1</v>
      </c>
      <c r="W105" s="204">
        <f>Compute4!V105</f>
        <v>1</v>
      </c>
      <c r="X105" s="327">
        <f t="shared" si="78"/>
        <v>16</v>
      </c>
      <c r="Y105" s="548">
        <f t="shared" si="79"/>
        <v>1</v>
      </c>
      <c r="Z105" s="548">
        <f t="shared" si="80"/>
        <v>1</v>
      </c>
      <c r="AA105" s="548">
        <f t="shared" si="81"/>
        <v>1</v>
      </c>
      <c r="AB105" s="548">
        <f t="shared" si="82"/>
        <v>1</v>
      </c>
      <c r="AC105" s="548">
        <f t="shared" si="83"/>
        <v>1</v>
      </c>
      <c r="AD105" s="548">
        <f t="shared" si="84"/>
        <v>1</v>
      </c>
      <c r="AE105" s="548">
        <f t="shared" si="85"/>
        <v>1</v>
      </c>
      <c r="AF105" s="548">
        <f t="shared" si="86"/>
        <v>1</v>
      </c>
      <c r="AG105" s="548">
        <f t="shared" si="87"/>
        <v>1</v>
      </c>
      <c r="AH105" s="548">
        <f t="shared" si="88"/>
        <v>1</v>
      </c>
      <c r="AI105" s="548">
        <f t="shared" si="89"/>
        <v>1</v>
      </c>
      <c r="AJ105" s="548">
        <f t="shared" si="90"/>
        <v>1</v>
      </c>
      <c r="AK105" s="548">
        <f t="shared" si="91"/>
        <v>1</v>
      </c>
      <c r="AL105" s="548">
        <f t="shared" si="92"/>
        <v>1</v>
      </c>
      <c r="AM105" s="548">
        <f t="shared" si="93"/>
        <v>1</v>
      </c>
      <c r="AN105" s="548">
        <f t="shared" si="94"/>
        <v>1</v>
      </c>
      <c r="AO105" s="639">
        <f t="shared" si="95"/>
        <v>16</v>
      </c>
      <c r="AP105" s="662">
        <v>1</v>
      </c>
      <c r="AQ105" s="662">
        <v>1</v>
      </c>
      <c r="AR105" s="662">
        <v>1</v>
      </c>
      <c r="AS105" s="662">
        <v>1</v>
      </c>
      <c r="AT105" s="662">
        <v>1</v>
      </c>
      <c r="AU105" s="662">
        <v>1</v>
      </c>
      <c r="AV105" s="662">
        <v>1</v>
      </c>
      <c r="AW105" s="662">
        <v>1</v>
      </c>
      <c r="AX105" s="662">
        <v>1</v>
      </c>
      <c r="AY105" s="662">
        <v>4</v>
      </c>
      <c r="AZ105" s="662">
        <v>4</v>
      </c>
      <c r="BA105" s="662">
        <v>4</v>
      </c>
      <c r="BB105" s="662">
        <v>1</v>
      </c>
      <c r="BC105" s="662">
        <v>1</v>
      </c>
      <c r="BD105" s="662">
        <v>1</v>
      </c>
      <c r="BE105" s="662">
        <v>2</v>
      </c>
      <c r="BF105" s="662">
        <f t="shared" si="147"/>
        <v>0</v>
      </c>
      <c r="BG105" s="1000">
        <f t="shared" si="96"/>
        <v>1</v>
      </c>
      <c r="BH105" s="1000">
        <f t="shared" si="97"/>
        <v>1</v>
      </c>
      <c r="BI105" s="1000">
        <f t="shared" si="98"/>
        <v>1</v>
      </c>
      <c r="BJ105" s="1000">
        <f t="shared" si="99"/>
        <v>1</v>
      </c>
      <c r="BK105" s="1000">
        <f t="shared" si="100"/>
        <v>1</v>
      </c>
      <c r="BL105" s="1000">
        <f t="shared" si="101"/>
        <v>1</v>
      </c>
      <c r="BM105" s="1000">
        <f t="shared" si="102"/>
        <v>1</v>
      </c>
      <c r="BN105" s="1000">
        <f t="shared" si="103"/>
        <v>1</v>
      </c>
      <c r="BO105" s="1000">
        <f t="shared" si="104"/>
        <v>1</v>
      </c>
      <c r="BP105" s="1000">
        <f t="shared" si="105"/>
        <v>4</v>
      </c>
      <c r="BQ105" s="1000">
        <f t="shared" si="106"/>
        <v>4</v>
      </c>
      <c r="BR105" s="1000">
        <f t="shared" si="107"/>
        <v>4</v>
      </c>
      <c r="BS105" s="1000">
        <f t="shared" si="108"/>
        <v>1</v>
      </c>
      <c r="BT105" s="1000">
        <f t="shared" si="109"/>
        <v>1</v>
      </c>
      <c r="BU105" s="1000">
        <f t="shared" si="110"/>
        <v>1</v>
      </c>
      <c r="BV105" s="1000">
        <f t="shared" si="111"/>
        <v>2</v>
      </c>
      <c r="BW105" s="1000"/>
      <c r="BX105" s="642">
        <f t="shared" si="112"/>
        <v>3</v>
      </c>
      <c r="BY105" s="642">
        <f t="shared" si="113"/>
        <v>3</v>
      </c>
      <c r="BZ105" s="642">
        <f t="shared" si="114"/>
        <v>3</v>
      </c>
      <c r="CA105" s="642">
        <f t="shared" si="115"/>
        <v>3</v>
      </c>
      <c r="CB105" s="642">
        <f t="shared" si="116"/>
        <v>3</v>
      </c>
      <c r="CC105" s="642">
        <f t="shared" si="117"/>
        <v>3</v>
      </c>
      <c r="CD105" s="642">
        <f t="shared" si="118"/>
        <v>3</v>
      </c>
      <c r="CE105" s="642">
        <f t="shared" si="119"/>
        <v>3</v>
      </c>
      <c r="CF105" s="642">
        <f t="shared" si="120"/>
        <v>3</v>
      </c>
      <c r="CG105" s="642">
        <f t="shared" si="121"/>
        <v>12</v>
      </c>
      <c r="CH105" s="642">
        <f t="shared" si="122"/>
        <v>12</v>
      </c>
      <c r="CI105" s="642">
        <f t="shared" si="123"/>
        <v>12</v>
      </c>
      <c r="CJ105" s="642">
        <f t="shared" si="124"/>
        <v>3</v>
      </c>
      <c r="CK105" s="642">
        <f t="shared" si="125"/>
        <v>3</v>
      </c>
      <c r="CL105" s="642">
        <f t="shared" si="126"/>
        <v>3</v>
      </c>
      <c r="CM105" s="642">
        <f t="shared" si="127"/>
        <v>6</v>
      </c>
      <c r="CN105" s="381">
        <f t="shared" si="128"/>
        <v>78</v>
      </c>
      <c r="CO105" s="381">
        <f t="shared" si="129"/>
        <v>9.6774193548387101E-3</v>
      </c>
      <c r="CP105" s="381">
        <f t="shared" si="130"/>
        <v>1.5384615384615385E-2</v>
      </c>
      <c r="CQ105" s="381">
        <f t="shared" si="131"/>
        <v>1.090909090909091E-2</v>
      </c>
      <c r="CR105" s="381">
        <f t="shared" si="132"/>
        <v>3.7499999999999999E-2</v>
      </c>
      <c r="CS105" s="381">
        <f t="shared" si="133"/>
        <v>1.3043478260869565E-2</v>
      </c>
      <c r="CT105" s="381">
        <f t="shared" si="134"/>
        <v>1.3953488372093023E-2</v>
      </c>
      <c r="CU105" s="381">
        <f t="shared" si="135"/>
        <v>1.4285714285714285E-2</v>
      </c>
      <c r="CV105" s="381">
        <f t="shared" si="136"/>
        <v>3.5294117647058823E-2</v>
      </c>
      <c r="CW105" s="381">
        <f t="shared" si="137"/>
        <v>3.1578947368421054E-2</v>
      </c>
      <c r="CX105" s="381">
        <f t="shared" si="138"/>
        <v>4.363636363636364E-2</v>
      </c>
      <c r="CY105" s="381">
        <f t="shared" si="139"/>
        <v>3.4782608695652174E-2</v>
      </c>
      <c r="CZ105" s="381">
        <f t="shared" si="140"/>
        <v>4.6153846153846156E-2</v>
      </c>
      <c r="DA105" s="381">
        <f t="shared" si="141"/>
        <v>3.1578947368421054E-2</v>
      </c>
      <c r="DB105" s="381">
        <f t="shared" si="142"/>
        <v>2.2222222222222223E-2</v>
      </c>
      <c r="DC105" s="381">
        <f t="shared" si="143"/>
        <v>2.2222222222222223E-2</v>
      </c>
      <c r="DD105" s="381">
        <f t="shared" si="144"/>
        <v>6.3157894736842107E-2</v>
      </c>
      <c r="DE105" s="381">
        <f t="shared" si="145"/>
        <v>0.44538097661827125</v>
      </c>
      <c r="DF105" s="900">
        <f t="shared" si="146"/>
        <v>26</v>
      </c>
      <c r="DG105" s="486"/>
      <c r="DH105" s="486"/>
      <c r="DI105" s="486"/>
      <c r="DJ105" s="486"/>
      <c r="DK105" s="486"/>
      <c r="DL105" s="486"/>
      <c r="DM105" s="486"/>
      <c r="DN105" s="486"/>
      <c r="DO105" s="486"/>
      <c r="DP105" s="486"/>
      <c r="DQ105" s="486"/>
      <c r="DR105" s="486"/>
      <c r="DS105" s="486"/>
      <c r="DT105" s="486"/>
      <c r="DU105" s="486"/>
      <c r="DV105" s="486"/>
    </row>
    <row r="106" spans="1:126" ht="18.75" hidden="1" customHeight="1">
      <c r="A106" s="217" t="str">
        <f>'2_Maturité'!A106</f>
        <v>16.1.a</v>
      </c>
      <c r="B106" s="217">
        <f>'2_Maturité'!B106</f>
        <v>0</v>
      </c>
      <c r="C106" s="217" t="str">
        <f>'2_Maturité'!G106</f>
        <v>GINC</v>
      </c>
      <c r="D106" s="207">
        <f>'2_Maturité'!H106</f>
        <v>0</v>
      </c>
      <c r="E106" s="207">
        <f>'2_Maturité'!I106</f>
        <v>0</v>
      </c>
      <c r="F106" s="218" t="str">
        <f>LEFT(E106,1)</f>
        <v>0</v>
      </c>
      <c r="G106" s="664">
        <v>0</v>
      </c>
      <c r="H106" s="204">
        <f>Compute4!G106</f>
        <v>0</v>
      </c>
      <c r="I106" s="204">
        <f>Compute4!H106</f>
        <v>0</v>
      </c>
      <c r="J106" s="204">
        <f>Compute4!I106</f>
        <v>0</v>
      </c>
      <c r="K106" s="204">
        <f>Compute4!J106</f>
        <v>0</v>
      </c>
      <c r="L106" s="204">
        <f>Compute4!K106</f>
        <v>0</v>
      </c>
      <c r="M106" s="204">
        <f>Compute4!L106</f>
        <v>0</v>
      </c>
      <c r="N106" s="204">
        <f>Compute4!M106</f>
        <v>0</v>
      </c>
      <c r="O106" s="204">
        <f>Compute4!N106</f>
        <v>0</v>
      </c>
      <c r="P106" s="204">
        <f>Compute4!O106</f>
        <v>0</v>
      </c>
      <c r="Q106" s="204">
        <f>Compute4!P106</f>
        <v>0</v>
      </c>
      <c r="R106" s="204">
        <f>Compute4!Q106</f>
        <v>0</v>
      </c>
      <c r="S106" s="204">
        <f>Compute4!R106</f>
        <v>0</v>
      </c>
      <c r="T106" s="204">
        <f>Compute4!S106</f>
        <v>0</v>
      </c>
      <c r="U106" s="204">
        <f>Compute4!T106</f>
        <v>0</v>
      </c>
      <c r="V106" s="204">
        <f>Compute4!U106</f>
        <v>0</v>
      </c>
      <c r="W106" s="204">
        <f>Compute4!V106</f>
        <v>0</v>
      </c>
      <c r="X106" s="327">
        <f t="shared" si="78"/>
        <v>0</v>
      </c>
      <c r="Y106" s="548">
        <f t="shared" si="79"/>
        <v>0</v>
      </c>
      <c r="Z106" s="548">
        <f t="shared" si="80"/>
        <v>0</v>
      </c>
      <c r="AA106" s="548">
        <f t="shared" si="81"/>
        <v>0</v>
      </c>
      <c r="AB106" s="548">
        <f t="shared" si="82"/>
        <v>0</v>
      </c>
      <c r="AC106" s="548">
        <f t="shared" si="83"/>
        <v>0</v>
      </c>
      <c r="AD106" s="548">
        <f t="shared" si="84"/>
        <v>0</v>
      </c>
      <c r="AE106" s="548">
        <f t="shared" si="85"/>
        <v>0</v>
      </c>
      <c r="AF106" s="548">
        <f t="shared" si="86"/>
        <v>0</v>
      </c>
      <c r="AG106" s="548">
        <f t="shared" si="87"/>
        <v>0</v>
      </c>
      <c r="AH106" s="548">
        <f t="shared" si="88"/>
        <v>0</v>
      </c>
      <c r="AI106" s="548">
        <f t="shared" si="89"/>
        <v>0</v>
      </c>
      <c r="AJ106" s="548">
        <f t="shared" si="90"/>
        <v>0</v>
      </c>
      <c r="AK106" s="548">
        <f t="shared" si="91"/>
        <v>0</v>
      </c>
      <c r="AL106" s="548">
        <f t="shared" si="92"/>
        <v>0</v>
      </c>
      <c r="AM106" s="548">
        <f t="shared" si="93"/>
        <v>0</v>
      </c>
      <c r="AN106" s="548">
        <f t="shared" si="94"/>
        <v>0</v>
      </c>
      <c r="AO106" s="639">
        <f t="shared" si="95"/>
        <v>0</v>
      </c>
      <c r="AP106" s="662">
        <v>0</v>
      </c>
      <c r="AQ106" s="662">
        <v>0</v>
      </c>
      <c r="AR106" s="662">
        <v>0</v>
      </c>
      <c r="AS106" s="662">
        <v>0</v>
      </c>
      <c r="AT106" s="662">
        <v>0</v>
      </c>
      <c r="AU106" s="662">
        <v>0</v>
      </c>
      <c r="AV106" s="662">
        <v>0</v>
      </c>
      <c r="AW106" s="662">
        <v>0</v>
      </c>
      <c r="AX106" s="662">
        <v>0</v>
      </c>
      <c r="AY106" s="662">
        <v>0</v>
      </c>
      <c r="AZ106" s="662">
        <v>0</v>
      </c>
      <c r="BA106" s="662">
        <v>0</v>
      </c>
      <c r="BB106" s="662">
        <v>0</v>
      </c>
      <c r="BC106" s="662">
        <v>0</v>
      </c>
      <c r="BD106" s="662">
        <v>0</v>
      </c>
      <c r="BE106" s="662">
        <v>0</v>
      </c>
      <c r="BF106" s="662">
        <f t="shared" si="147"/>
        <v>16</v>
      </c>
      <c r="BG106" s="1000">
        <f t="shared" si="96"/>
        <v>0</v>
      </c>
      <c r="BH106" s="1000">
        <f t="shared" si="97"/>
        <v>0</v>
      </c>
      <c r="BI106" s="1000">
        <f t="shared" si="98"/>
        <v>0</v>
      </c>
      <c r="BJ106" s="1000">
        <f t="shared" si="99"/>
        <v>0</v>
      </c>
      <c r="BK106" s="1000">
        <f t="shared" si="100"/>
        <v>0</v>
      </c>
      <c r="BL106" s="1000">
        <f t="shared" si="101"/>
        <v>0</v>
      </c>
      <c r="BM106" s="1000">
        <f t="shared" si="102"/>
        <v>0</v>
      </c>
      <c r="BN106" s="1000">
        <f t="shared" si="103"/>
        <v>0</v>
      </c>
      <c r="BO106" s="1000">
        <f t="shared" si="104"/>
        <v>0</v>
      </c>
      <c r="BP106" s="1000">
        <f t="shared" si="105"/>
        <v>0</v>
      </c>
      <c r="BQ106" s="1000">
        <f t="shared" si="106"/>
        <v>0</v>
      </c>
      <c r="BR106" s="1000">
        <f t="shared" si="107"/>
        <v>0</v>
      </c>
      <c r="BS106" s="1000">
        <f t="shared" si="108"/>
        <v>0</v>
      </c>
      <c r="BT106" s="1000">
        <f t="shared" si="109"/>
        <v>0</v>
      </c>
      <c r="BU106" s="1000">
        <f t="shared" si="110"/>
        <v>0</v>
      </c>
      <c r="BV106" s="1000">
        <f t="shared" si="111"/>
        <v>0</v>
      </c>
      <c r="BW106" s="1000"/>
      <c r="BX106" s="642">
        <f t="shared" si="112"/>
        <v>0</v>
      </c>
      <c r="BY106" s="642">
        <f t="shared" si="113"/>
        <v>0</v>
      </c>
      <c r="BZ106" s="642">
        <f t="shared" si="114"/>
        <v>0</v>
      </c>
      <c r="CA106" s="642">
        <f t="shared" si="115"/>
        <v>0</v>
      </c>
      <c r="CB106" s="642">
        <f t="shared" si="116"/>
        <v>0</v>
      </c>
      <c r="CC106" s="642">
        <f t="shared" si="117"/>
        <v>0</v>
      </c>
      <c r="CD106" s="642">
        <f t="shared" si="118"/>
        <v>0</v>
      </c>
      <c r="CE106" s="642">
        <f t="shared" si="119"/>
        <v>0</v>
      </c>
      <c r="CF106" s="642">
        <f t="shared" si="120"/>
        <v>0</v>
      </c>
      <c r="CG106" s="642">
        <f t="shared" si="121"/>
        <v>0</v>
      </c>
      <c r="CH106" s="642">
        <f t="shared" si="122"/>
        <v>0</v>
      </c>
      <c r="CI106" s="642">
        <f t="shared" si="123"/>
        <v>0</v>
      </c>
      <c r="CJ106" s="642">
        <f t="shared" si="124"/>
        <v>0</v>
      </c>
      <c r="CK106" s="642">
        <f t="shared" si="125"/>
        <v>0</v>
      </c>
      <c r="CL106" s="642">
        <f t="shared" si="126"/>
        <v>0</v>
      </c>
      <c r="CM106" s="642">
        <f t="shared" si="127"/>
        <v>0</v>
      </c>
      <c r="CN106" s="381">
        <f t="shared" si="128"/>
        <v>0</v>
      </c>
      <c r="CO106" s="381">
        <f t="shared" si="129"/>
        <v>0</v>
      </c>
      <c r="CP106" s="381">
        <f t="shared" si="130"/>
        <v>0</v>
      </c>
      <c r="CQ106" s="381">
        <f t="shared" si="131"/>
        <v>0</v>
      </c>
      <c r="CR106" s="381">
        <f t="shared" si="132"/>
        <v>0</v>
      </c>
      <c r="CS106" s="381">
        <f t="shared" si="133"/>
        <v>0</v>
      </c>
      <c r="CT106" s="381">
        <f t="shared" si="134"/>
        <v>0</v>
      </c>
      <c r="CU106" s="381">
        <f t="shared" si="135"/>
        <v>0</v>
      </c>
      <c r="CV106" s="381">
        <f t="shared" si="136"/>
        <v>0</v>
      </c>
      <c r="CW106" s="381">
        <f t="shared" si="137"/>
        <v>0</v>
      </c>
      <c r="CX106" s="381">
        <f t="shared" si="138"/>
        <v>0</v>
      </c>
      <c r="CY106" s="381">
        <f t="shared" si="139"/>
        <v>0</v>
      </c>
      <c r="CZ106" s="381">
        <f t="shared" si="140"/>
        <v>0</v>
      </c>
      <c r="DA106" s="381">
        <f t="shared" si="141"/>
        <v>0</v>
      </c>
      <c r="DB106" s="381">
        <f t="shared" si="142"/>
        <v>0</v>
      </c>
      <c r="DC106" s="381">
        <f t="shared" si="143"/>
        <v>0</v>
      </c>
      <c r="DD106" s="381">
        <f t="shared" si="144"/>
        <v>0</v>
      </c>
      <c r="DE106" s="381">
        <f t="shared" si="145"/>
        <v>0</v>
      </c>
      <c r="DF106" s="900">
        <f t="shared" si="146"/>
        <v>0</v>
      </c>
      <c r="DG106" s="486"/>
      <c r="DH106" s="486"/>
      <c r="DI106" s="486"/>
      <c r="DJ106" s="486"/>
      <c r="DK106" s="486"/>
      <c r="DL106" s="486"/>
      <c r="DM106" s="486"/>
      <c r="DN106" s="486"/>
      <c r="DO106" s="486"/>
      <c r="DP106" s="486"/>
      <c r="DQ106" s="486"/>
      <c r="DR106" s="486"/>
      <c r="DS106" s="486"/>
      <c r="DT106" s="486"/>
      <c r="DU106" s="486"/>
      <c r="DV106" s="486"/>
    </row>
    <row r="107" spans="1:126" ht="18.75" hidden="1" customHeight="1">
      <c r="A107" s="217" t="str">
        <f>'2_Maturité'!A107</f>
        <v>16.1.b</v>
      </c>
      <c r="B107" s="217">
        <f>'2_Maturité'!B107</f>
        <v>0</v>
      </c>
      <c r="C107" s="217" t="str">
        <f>'2_Maturité'!G107</f>
        <v>GINC</v>
      </c>
      <c r="D107" s="207">
        <f>'2_Maturité'!H107</f>
        <v>0</v>
      </c>
      <c r="E107" s="207">
        <f>'2_Maturité'!I107</f>
        <v>0</v>
      </c>
      <c r="F107" s="218" t="str">
        <f>LEFT(E107,1)</f>
        <v>0</v>
      </c>
      <c r="G107" s="664">
        <v>2</v>
      </c>
      <c r="H107" s="204">
        <f>Compute4!G107</f>
        <v>0</v>
      </c>
      <c r="I107" s="204">
        <f>Compute4!H107</f>
        <v>0</v>
      </c>
      <c r="J107" s="204">
        <f>Compute4!I107</f>
        <v>0</v>
      </c>
      <c r="K107" s="204">
        <f>Compute4!J107</f>
        <v>0</v>
      </c>
      <c r="L107" s="204">
        <f>Compute4!K107</f>
        <v>0</v>
      </c>
      <c r="M107" s="204">
        <f>Compute4!L107</f>
        <v>0</v>
      </c>
      <c r="N107" s="204">
        <f>Compute4!M107</f>
        <v>0</v>
      </c>
      <c r="O107" s="204">
        <f>Compute4!N107</f>
        <v>0</v>
      </c>
      <c r="P107" s="204">
        <f>Compute4!O107</f>
        <v>0</v>
      </c>
      <c r="Q107" s="204">
        <f>Compute4!P107</f>
        <v>0</v>
      </c>
      <c r="R107" s="204">
        <f>Compute4!Q107</f>
        <v>0</v>
      </c>
      <c r="S107" s="204">
        <f>Compute4!R107</f>
        <v>0</v>
      </c>
      <c r="T107" s="204">
        <f>Compute4!S107</f>
        <v>0</v>
      </c>
      <c r="U107" s="204">
        <f>Compute4!T107</f>
        <v>0</v>
      </c>
      <c r="V107" s="204">
        <f>Compute4!U107</f>
        <v>0</v>
      </c>
      <c r="W107" s="204">
        <f>Compute4!V107</f>
        <v>0</v>
      </c>
      <c r="X107" s="327">
        <f t="shared" si="78"/>
        <v>0</v>
      </c>
      <c r="Y107" s="548">
        <f t="shared" si="79"/>
        <v>0</v>
      </c>
      <c r="Z107" s="548">
        <f t="shared" si="80"/>
        <v>0</v>
      </c>
      <c r="AA107" s="548">
        <f t="shared" si="81"/>
        <v>0</v>
      </c>
      <c r="AB107" s="548">
        <f t="shared" si="82"/>
        <v>0</v>
      </c>
      <c r="AC107" s="548">
        <f t="shared" si="83"/>
        <v>0</v>
      </c>
      <c r="AD107" s="548">
        <f t="shared" si="84"/>
        <v>0</v>
      </c>
      <c r="AE107" s="548">
        <f t="shared" si="85"/>
        <v>0</v>
      </c>
      <c r="AF107" s="548">
        <f t="shared" si="86"/>
        <v>0</v>
      </c>
      <c r="AG107" s="548">
        <f t="shared" si="87"/>
        <v>0</v>
      </c>
      <c r="AH107" s="548">
        <f t="shared" si="88"/>
        <v>0</v>
      </c>
      <c r="AI107" s="548">
        <f t="shared" si="89"/>
        <v>0</v>
      </c>
      <c r="AJ107" s="548">
        <f t="shared" si="90"/>
        <v>0</v>
      </c>
      <c r="AK107" s="548">
        <f t="shared" si="91"/>
        <v>0</v>
      </c>
      <c r="AL107" s="548">
        <f t="shared" si="92"/>
        <v>0</v>
      </c>
      <c r="AM107" s="548">
        <f t="shared" si="93"/>
        <v>0</v>
      </c>
      <c r="AN107" s="548">
        <f t="shared" si="94"/>
        <v>0</v>
      </c>
      <c r="AO107" s="639">
        <f t="shared" si="95"/>
        <v>0</v>
      </c>
      <c r="AP107" s="662">
        <v>0</v>
      </c>
      <c r="AQ107" s="662">
        <v>0</v>
      </c>
      <c r="AR107" s="662">
        <v>0</v>
      </c>
      <c r="AS107" s="662">
        <v>0</v>
      </c>
      <c r="AT107" s="662">
        <v>0</v>
      </c>
      <c r="AU107" s="662">
        <v>0</v>
      </c>
      <c r="AV107" s="662">
        <v>0</v>
      </c>
      <c r="AW107" s="662">
        <v>0</v>
      </c>
      <c r="AX107" s="662">
        <v>0</v>
      </c>
      <c r="AY107" s="662">
        <v>0</v>
      </c>
      <c r="AZ107" s="662">
        <v>0</v>
      </c>
      <c r="BA107" s="662">
        <v>0</v>
      </c>
      <c r="BB107" s="662">
        <v>0</v>
      </c>
      <c r="BC107" s="662">
        <v>0</v>
      </c>
      <c r="BD107" s="662">
        <v>0</v>
      </c>
      <c r="BE107" s="662">
        <v>0</v>
      </c>
      <c r="BF107" s="662">
        <f t="shared" si="147"/>
        <v>16</v>
      </c>
      <c r="BG107" s="1000">
        <f t="shared" si="96"/>
        <v>0</v>
      </c>
      <c r="BH107" s="1000">
        <f t="shared" si="97"/>
        <v>0</v>
      </c>
      <c r="BI107" s="1000">
        <f t="shared" si="98"/>
        <v>0</v>
      </c>
      <c r="BJ107" s="1000">
        <f t="shared" si="99"/>
        <v>0</v>
      </c>
      <c r="BK107" s="1000">
        <f t="shared" si="100"/>
        <v>0</v>
      </c>
      <c r="BL107" s="1000">
        <f t="shared" si="101"/>
        <v>0</v>
      </c>
      <c r="BM107" s="1000">
        <f t="shared" si="102"/>
        <v>0</v>
      </c>
      <c r="BN107" s="1000">
        <f t="shared" si="103"/>
        <v>0</v>
      </c>
      <c r="BO107" s="1000">
        <f t="shared" si="104"/>
        <v>0</v>
      </c>
      <c r="BP107" s="1000">
        <f t="shared" si="105"/>
        <v>0</v>
      </c>
      <c r="BQ107" s="1000">
        <f t="shared" si="106"/>
        <v>0</v>
      </c>
      <c r="BR107" s="1000">
        <f t="shared" si="107"/>
        <v>0</v>
      </c>
      <c r="BS107" s="1000">
        <f t="shared" si="108"/>
        <v>0</v>
      </c>
      <c r="BT107" s="1000">
        <f t="shared" si="109"/>
        <v>0</v>
      </c>
      <c r="BU107" s="1000">
        <f t="shared" si="110"/>
        <v>0</v>
      </c>
      <c r="BV107" s="1000">
        <f t="shared" si="111"/>
        <v>0</v>
      </c>
      <c r="BW107" s="1000"/>
      <c r="BX107" s="642">
        <f t="shared" si="112"/>
        <v>0</v>
      </c>
      <c r="BY107" s="642">
        <f t="shared" si="113"/>
        <v>0</v>
      </c>
      <c r="BZ107" s="642">
        <f t="shared" si="114"/>
        <v>0</v>
      </c>
      <c r="CA107" s="642">
        <f t="shared" si="115"/>
        <v>0</v>
      </c>
      <c r="CB107" s="642">
        <f t="shared" si="116"/>
        <v>0</v>
      </c>
      <c r="CC107" s="642">
        <f t="shared" si="117"/>
        <v>0</v>
      </c>
      <c r="CD107" s="642">
        <f t="shared" si="118"/>
        <v>0</v>
      </c>
      <c r="CE107" s="642">
        <f t="shared" si="119"/>
        <v>0</v>
      </c>
      <c r="CF107" s="642">
        <f t="shared" si="120"/>
        <v>0</v>
      </c>
      <c r="CG107" s="642">
        <f t="shared" si="121"/>
        <v>0</v>
      </c>
      <c r="CH107" s="642">
        <f t="shared" si="122"/>
        <v>0</v>
      </c>
      <c r="CI107" s="642">
        <f t="shared" si="123"/>
        <v>0</v>
      </c>
      <c r="CJ107" s="642">
        <f t="shared" si="124"/>
        <v>0</v>
      </c>
      <c r="CK107" s="642">
        <f t="shared" si="125"/>
        <v>0</v>
      </c>
      <c r="CL107" s="642">
        <f t="shared" si="126"/>
        <v>0</v>
      </c>
      <c r="CM107" s="642">
        <f t="shared" si="127"/>
        <v>0</v>
      </c>
      <c r="CN107" s="381">
        <f t="shared" si="128"/>
        <v>0</v>
      </c>
      <c r="CO107" s="381">
        <f t="shared" si="129"/>
        <v>0</v>
      </c>
      <c r="CP107" s="381">
        <f t="shared" si="130"/>
        <v>0</v>
      </c>
      <c r="CQ107" s="381">
        <f t="shared" si="131"/>
        <v>0</v>
      </c>
      <c r="CR107" s="381">
        <f t="shared" si="132"/>
        <v>0</v>
      </c>
      <c r="CS107" s="381">
        <f t="shared" si="133"/>
        <v>0</v>
      </c>
      <c r="CT107" s="381">
        <f t="shared" si="134"/>
        <v>0</v>
      </c>
      <c r="CU107" s="381">
        <f t="shared" si="135"/>
        <v>0</v>
      </c>
      <c r="CV107" s="381">
        <f t="shared" si="136"/>
        <v>0</v>
      </c>
      <c r="CW107" s="381">
        <f t="shared" si="137"/>
        <v>0</v>
      </c>
      <c r="CX107" s="381">
        <f t="shared" si="138"/>
        <v>0</v>
      </c>
      <c r="CY107" s="381">
        <f t="shared" si="139"/>
        <v>0</v>
      </c>
      <c r="CZ107" s="381">
        <f t="shared" si="140"/>
        <v>0</v>
      </c>
      <c r="DA107" s="381">
        <f t="shared" si="141"/>
        <v>0</v>
      </c>
      <c r="DB107" s="381">
        <f t="shared" si="142"/>
        <v>0</v>
      </c>
      <c r="DC107" s="381">
        <f t="shared" si="143"/>
        <v>0</v>
      </c>
      <c r="DD107" s="381">
        <f t="shared" si="144"/>
        <v>0</v>
      </c>
      <c r="DE107" s="381">
        <f t="shared" si="145"/>
        <v>0</v>
      </c>
      <c r="DF107" s="900">
        <f t="shared" si="146"/>
        <v>0</v>
      </c>
      <c r="DG107" s="486"/>
      <c r="DH107" s="486"/>
      <c r="DI107" s="486"/>
      <c r="DJ107" s="486"/>
      <c r="DK107" s="486"/>
      <c r="DL107" s="486"/>
      <c r="DM107" s="486"/>
      <c r="DN107" s="486"/>
      <c r="DO107" s="486"/>
      <c r="DP107" s="486"/>
      <c r="DQ107" s="486"/>
      <c r="DR107" s="486"/>
      <c r="DS107" s="486"/>
      <c r="DT107" s="486"/>
      <c r="DU107" s="486"/>
      <c r="DV107" s="486"/>
    </row>
    <row r="108" spans="1:126" ht="18.75" hidden="1">
      <c r="A108" s="217">
        <f>'2_Maturité'!A108</f>
        <v>17</v>
      </c>
      <c r="B108" s="217" t="str">
        <f>'2_Maturité'!B108</f>
        <v>ASPECT DE LA SECURITE DE L'INFORMATION DANS LA GESTION DE LA CONTINUITE</v>
      </c>
      <c r="C108" s="217">
        <f>'2_Maturité'!G108</f>
        <v>0</v>
      </c>
      <c r="D108" s="207">
        <f>'2_Maturité'!H108</f>
        <v>0</v>
      </c>
      <c r="E108" s="207">
        <f>'2_Maturité'!I108</f>
        <v>0</v>
      </c>
      <c r="F108" s="218" t="str">
        <f>LEFT(E108,1)</f>
        <v>0</v>
      </c>
      <c r="G108" s="664">
        <v>2</v>
      </c>
      <c r="H108" s="204">
        <f>Compute4!G108</f>
        <v>0</v>
      </c>
      <c r="I108" s="204">
        <f>Compute4!H108</f>
        <v>0</v>
      </c>
      <c r="J108" s="204">
        <f>Compute4!I108</f>
        <v>0</v>
      </c>
      <c r="K108" s="204">
        <f>Compute4!J108</f>
        <v>0</v>
      </c>
      <c r="L108" s="204">
        <f>Compute4!K108</f>
        <v>0</v>
      </c>
      <c r="M108" s="204">
        <f>Compute4!L108</f>
        <v>0</v>
      </c>
      <c r="N108" s="204">
        <f>Compute4!M108</f>
        <v>0</v>
      </c>
      <c r="O108" s="204">
        <f>Compute4!N108</f>
        <v>0</v>
      </c>
      <c r="P108" s="204">
        <f>Compute4!O108</f>
        <v>0</v>
      </c>
      <c r="Q108" s="204">
        <f>Compute4!P108</f>
        <v>0</v>
      </c>
      <c r="R108" s="204">
        <f>Compute4!Q108</f>
        <v>0</v>
      </c>
      <c r="S108" s="204">
        <f>Compute4!R108</f>
        <v>0</v>
      </c>
      <c r="T108" s="204">
        <f>Compute4!S108</f>
        <v>0</v>
      </c>
      <c r="U108" s="204">
        <f>Compute4!T108</f>
        <v>0</v>
      </c>
      <c r="V108" s="204">
        <f>Compute4!U108</f>
        <v>0</v>
      </c>
      <c r="W108" s="204">
        <f>Compute4!V108</f>
        <v>0</v>
      </c>
      <c r="X108" s="327">
        <f t="shared" si="78"/>
        <v>0</v>
      </c>
      <c r="Y108" s="548">
        <f t="shared" si="79"/>
        <v>0</v>
      </c>
      <c r="Z108" s="548">
        <f t="shared" si="80"/>
        <v>0</v>
      </c>
      <c r="AA108" s="548">
        <f t="shared" si="81"/>
        <v>0</v>
      </c>
      <c r="AB108" s="548">
        <f t="shared" si="82"/>
        <v>0</v>
      </c>
      <c r="AC108" s="548">
        <f t="shared" si="83"/>
        <v>0</v>
      </c>
      <c r="AD108" s="548">
        <f t="shared" si="84"/>
        <v>0</v>
      </c>
      <c r="AE108" s="548">
        <f t="shared" si="85"/>
        <v>0</v>
      </c>
      <c r="AF108" s="548">
        <f t="shared" si="86"/>
        <v>0</v>
      </c>
      <c r="AG108" s="548">
        <f t="shared" si="87"/>
        <v>0</v>
      </c>
      <c r="AH108" s="548">
        <f t="shared" si="88"/>
        <v>0</v>
      </c>
      <c r="AI108" s="548">
        <f t="shared" si="89"/>
        <v>0</v>
      </c>
      <c r="AJ108" s="548">
        <f t="shared" si="90"/>
        <v>0</v>
      </c>
      <c r="AK108" s="548">
        <f t="shared" si="91"/>
        <v>0</v>
      </c>
      <c r="AL108" s="548">
        <f t="shared" si="92"/>
        <v>0</v>
      </c>
      <c r="AM108" s="548">
        <f t="shared" si="93"/>
        <v>0</v>
      </c>
      <c r="AN108" s="548">
        <f t="shared" si="94"/>
        <v>0</v>
      </c>
      <c r="AO108" s="639">
        <f t="shared" si="95"/>
        <v>0</v>
      </c>
      <c r="AP108" s="662">
        <v>0</v>
      </c>
      <c r="AQ108" s="662">
        <v>0</v>
      </c>
      <c r="AR108" s="662">
        <v>0</v>
      </c>
      <c r="AS108" s="662">
        <v>0</v>
      </c>
      <c r="AT108" s="662">
        <v>0</v>
      </c>
      <c r="AU108" s="662">
        <v>0</v>
      </c>
      <c r="AV108" s="662">
        <v>0</v>
      </c>
      <c r="AW108" s="662">
        <v>0</v>
      </c>
      <c r="AX108" s="662">
        <v>0</v>
      </c>
      <c r="AY108" s="662">
        <v>0</v>
      </c>
      <c r="AZ108" s="662">
        <v>0</v>
      </c>
      <c r="BA108" s="662">
        <v>0</v>
      </c>
      <c r="BB108" s="662">
        <v>0</v>
      </c>
      <c r="BC108" s="662">
        <v>0</v>
      </c>
      <c r="BD108" s="662">
        <v>0</v>
      </c>
      <c r="BE108" s="662">
        <v>0</v>
      </c>
      <c r="BF108" s="662">
        <f t="shared" si="147"/>
        <v>16</v>
      </c>
      <c r="BG108" s="1000">
        <f t="shared" si="96"/>
        <v>0</v>
      </c>
      <c r="BH108" s="1000">
        <f t="shared" si="97"/>
        <v>0</v>
      </c>
      <c r="BI108" s="1000">
        <f t="shared" si="98"/>
        <v>0</v>
      </c>
      <c r="BJ108" s="1000">
        <f t="shared" si="99"/>
        <v>0</v>
      </c>
      <c r="BK108" s="1000">
        <f t="shared" si="100"/>
        <v>0</v>
      </c>
      <c r="BL108" s="1000">
        <f t="shared" si="101"/>
        <v>0</v>
      </c>
      <c r="BM108" s="1000">
        <f t="shared" si="102"/>
        <v>0</v>
      </c>
      <c r="BN108" s="1000">
        <f t="shared" si="103"/>
        <v>0</v>
      </c>
      <c r="BO108" s="1000">
        <f t="shared" si="104"/>
        <v>0</v>
      </c>
      <c r="BP108" s="1000">
        <f t="shared" si="105"/>
        <v>0</v>
      </c>
      <c r="BQ108" s="1000">
        <f t="shared" si="106"/>
        <v>0</v>
      </c>
      <c r="BR108" s="1000">
        <f t="shared" si="107"/>
        <v>0</v>
      </c>
      <c r="BS108" s="1000">
        <f t="shared" si="108"/>
        <v>0</v>
      </c>
      <c r="BT108" s="1000">
        <f t="shared" si="109"/>
        <v>0</v>
      </c>
      <c r="BU108" s="1000">
        <f t="shared" si="110"/>
        <v>0</v>
      </c>
      <c r="BV108" s="1000">
        <f t="shared" si="111"/>
        <v>0</v>
      </c>
      <c r="BW108" s="1000"/>
      <c r="BX108" s="642">
        <f t="shared" si="112"/>
        <v>0</v>
      </c>
      <c r="BY108" s="642">
        <f t="shared" si="113"/>
        <v>0</v>
      </c>
      <c r="BZ108" s="642">
        <f t="shared" si="114"/>
        <v>0</v>
      </c>
      <c r="CA108" s="642">
        <f t="shared" si="115"/>
        <v>0</v>
      </c>
      <c r="CB108" s="642">
        <f t="shared" si="116"/>
        <v>0</v>
      </c>
      <c r="CC108" s="642">
        <f t="shared" si="117"/>
        <v>0</v>
      </c>
      <c r="CD108" s="642">
        <f t="shared" si="118"/>
        <v>0</v>
      </c>
      <c r="CE108" s="642">
        <f t="shared" si="119"/>
        <v>0</v>
      </c>
      <c r="CF108" s="642">
        <f t="shared" si="120"/>
        <v>0</v>
      </c>
      <c r="CG108" s="642">
        <f t="shared" si="121"/>
        <v>0</v>
      </c>
      <c r="CH108" s="642">
        <f t="shared" si="122"/>
        <v>0</v>
      </c>
      <c r="CI108" s="642">
        <f t="shared" si="123"/>
        <v>0</v>
      </c>
      <c r="CJ108" s="642">
        <f t="shared" si="124"/>
        <v>0</v>
      </c>
      <c r="CK108" s="642">
        <f t="shared" si="125"/>
        <v>0</v>
      </c>
      <c r="CL108" s="642">
        <f t="shared" si="126"/>
        <v>0</v>
      </c>
      <c r="CM108" s="642">
        <f t="shared" si="127"/>
        <v>0</v>
      </c>
      <c r="CN108" s="381">
        <f t="shared" si="128"/>
        <v>0</v>
      </c>
      <c r="CO108" s="381">
        <f t="shared" si="129"/>
        <v>0</v>
      </c>
      <c r="CP108" s="381">
        <f t="shared" si="130"/>
        <v>0</v>
      </c>
      <c r="CQ108" s="381">
        <f t="shared" si="131"/>
        <v>0</v>
      </c>
      <c r="CR108" s="381">
        <f t="shared" si="132"/>
        <v>0</v>
      </c>
      <c r="CS108" s="381">
        <f t="shared" si="133"/>
        <v>0</v>
      </c>
      <c r="CT108" s="381">
        <f t="shared" si="134"/>
        <v>0</v>
      </c>
      <c r="CU108" s="381">
        <f t="shared" si="135"/>
        <v>0</v>
      </c>
      <c r="CV108" s="381">
        <f t="shared" si="136"/>
        <v>0</v>
      </c>
      <c r="CW108" s="381">
        <f t="shared" si="137"/>
        <v>0</v>
      </c>
      <c r="CX108" s="381">
        <f t="shared" si="138"/>
        <v>0</v>
      </c>
      <c r="CY108" s="381">
        <f t="shared" si="139"/>
        <v>0</v>
      </c>
      <c r="CZ108" s="381">
        <f t="shared" si="140"/>
        <v>0</v>
      </c>
      <c r="DA108" s="381">
        <f t="shared" si="141"/>
        <v>0</v>
      </c>
      <c r="DB108" s="381">
        <f t="shared" si="142"/>
        <v>0</v>
      </c>
      <c r="DC108" s="381">
        <f t="shared" si="143"/>
        <v>0</v>
      </c>
      <c r="DD108" s="381">
        <f t="shared" si="144"/>
        <v>0</v>
      </c>
      <c r="DE108" s="381">
        <f t="shared" si="145"/>
        <v>0</v>
      </c>
      <c r="DF108" s="900">
        <f t="shared" si="146"/>
        <v>0</v>
      </c>
      <c r="DG108" s="486"/>
      <c r="DH108" s="486"/>
      <c r="DI108" s="486"/>
      <c r="DJ108" s="486"/>
      <c r="DK108" s="486"/>
      <c r="DL108" s="486"/>
      <c r="DM108" s="486"/>
      <c r="DN108" s="486"/>
      <c r="DO108" s="486"/>
      <c r="DP108" s="486"/>
      <c r="DQ108" s="486"/>
      <c r="DR108" s="486"/>
      <c r="DS108" s="486"/>
      <c r="DT108" s="486"/>
      <c r="DU108" s="486"/>
      <c r="DV108" s="486"/>
    </row>
    <row r="109" spans="1:126" ht="18.75" customHeight="1">
      <c r="A109" s="217" t="str">
        <f>'2_Maturité'!A109</f>
        <v>17.1</v>
      </c>
      <c r="B109" s="217" t="str">
        <f>'2_Maturité'!B109</f>
        <v>Gestion de la Continuité</v>
      </c>
      <c r="C109" s="217" t="str">
        <f>'2_Maturité'!G109</f>
        <v>GCON</v>
      </c>
      <c r="D109" s="207">
        <f>'2_Maturité'!H109</f>
        <v>1</v>
      </c>
      <c r="E109" s="207" t="str">
        <f>'2_Maturité'!I109</f>
        <v>2: Reproductible</v>
      </c>
      <c r="F109" s="218">
        <f>INDEX(References!$C$51:$D$56, LEFT($E109,1)+1,2)</f>
        <v>4</v>
      </c>
      <c r="G109" s="664">
        <v>0</v>
      </c>
      <c r="H109" s="204">
        <f>Compute4!G109</f>
        <v>0</v>
      </c>
      <c r="I109" s="204">
        <f>Compute4!H109</f>
        <v>0</v>
      </c>
      <c r="J109" s="204">
        <f>Compute4!I109</f>
        <v>0</v>
      </c>
      <c r="K109" s="204">
        <f>Compute4!J109</f>
        <v>0</v>
      </c>
      <c r="L109" s="204">
        <f>Compute4!K109</f>
        <v>0</v>
      </c>
      <c r="M109" s="204">
        <f>Compute4!L109</f>
        <v>1</v>
      </c>
      <c r="N109" s="204">
        <f>Compute4!M109</f>
        <v>0</v>
      </c>
      <c r="O109" s="204">
        <f>Compute4!N109</f>
        <v>1</v>
      </c>
      <c r="P109" s="204">
        <f>Compute4!O109</f>
        <v>1</v>
      </c>
      <c r="Q109" s="204">
        <f>Compute4!P109</f>
        <v>1</v>
      </c>
      <c r="R109" s="204">
        <f>Compute4!Q109</f>
        <v>1</v>
      </c>
      <c r="S109" s="204">
        <f>Compute4!R109</f>
        <v>1</v>
      </c>
      <c r="T109" s="204">
        <f>Compute4!S109</f>
        <v>1</v>
      </c>
      <c r="U109" s="204">
        <f>Compute4!T109</f>
        <v>0</v>
      </c>
      <c r="V109" s="204">
        <f>Compute4!U109</f>
        <v>0</v>
      </c>
      <c r="W109" s="204">
        <f>Compute4!V109</f>
        <v>1</v>
      </c>
      <c r="X109" s="327">
        <f t="shared" si="78"/>
        <v>8</v>
      </c>
      <c r="Y109" s="548">
        <f t="shared" si="79"/>
        <v>0</v>
      </c>
      <c r="Z109" s="548">
        <f t="shared" si="80"/>
        <v>0</v>
      </c>
      <c r="AA109" s="548">
        <f t="shared" si="81"/>
        <v>0</v>
      </c>
      <c r="AB109" s="548">
        <f t="shared" si="82"/>
        <v>0</v>
      </c>
      <c r="AC109" s="548">
        <f t="shared" si="83"/>
        <v>0</v>
      </c>
      <c r="AD109" s="548">
        <f t="shared" si="84"/>
        <v>1</v>
      </c>
      <c r="AE109" s="548">
        <f t="shared" si="85"/>
        <v>0</v>
      </c>
      <c r="AF109" s="548">
        <f t="shared" si="86"/>
        <v>1</v>
      </c>
      <c r="AG109" s="548">
        <f t="shared" si="87"/>
        <v>1</v>
      </c>
      <c r="AH109" s="548">
        <f t="shared" si="88"/>
        <v>1</v>
      </c>
      <c r="AI109" s="548">
        <f t="shared" si="89"/>
        <v>1</v>
      </c>
      <c r="AJ109" s="548">
        <f t="shared" si="90"/>
        <v>1</v>
      </c>
      <c r="AK109" s="548">
        <f t="shared" si="91"/>
        <v>1</v>
      </c>
      <c r="AL109" s="548">
        <f t="shared" si="92"/>
        <v>0</v>
      </c>
      <c r="AM109" s="548">
        <f t="shared" si="93"/>
        <v>0</v>
      </c>
      <c r="AN109" s="548">
        <f t="shared" si="94"/>
        <v>1</v>
      </c>
      <c r="AO109" s="639">
        <f t="shared" si="95"/>
        <v>8</v>
      </c>
      <c r="AP109" s="662">
        <v>0</v>
      </c>
      <c r="AQ109" s="662">
        <v>0</v>
      </c>
      <c r="AR109" s="662">
        <v>0</v>
      </c>
      <c r="AS109" s="662">
        <v>0</v>
      </c>
      <c r="AT109" s="662">
        <v>0</v>
      </c>
      <c r="AU109" s="662">
        <v>2</v>
      </c>
      <c r="AV109" s="662">
        <v>0</v>
      </c>
      <c r="AW109" s="662">
        <v>2</v>
      </c>
      <c r="AX109" s="662">
        <v>4</v>
      </c>
      <c r="AY109" s="662">
        <v>8</v>
      </c>
      <c r="AZ109" s="662">
        <v>8</v>
      </c>
      <c r="BA109" s="662">
        <v>4</v>
      </c>
      <c r="BB109" s="662">
        <v>2</v>
      </c>
      <c r="BC109" s="662">
        <v>0</v>
      </c>
      <c r="BD109" s="662">
        <v>0</v>
      </c>
      <c r="BE109" s="662">
        <v>2</v>
      </c>
      <c r="BF109" s="662">
        <f t="shared" si="147"/>
        <v>8</v>
      </c>
      <c r="BG109" s="1000">
        <f t="shared" si="96"/>
        <v>0</v>
      </c>
      <c r="BH109" s="1000">
        <f t="shared" si="97"/>
        <v>0</v>
      </c>
      <c r="BI109" s="1000">
        <f t="shared" si="98"/>
        <v>0</v>
      </c>
      <c r="BJ109" s="1000">
        <f t="shared" si="99"/>
        <v>0</v>
      </c>
      <c r="BK109" s="1000">
        <f t="shared" si="100"/>
        <v>0</v>
      </c>
      <c r="BL109" s="1000">
        <f t="shared" si="101"/>
        <v>2</v>
      </c>
      <c r="BM109" s="1000">
        <f t="shared" si="102"/>
        <v>0</v>
      </c>
      <c r="BN109" s="1000">
        <f t="shared" si="103"/>
        <v>2</v>
      </c>
      <c r="BO109" s="1000">
        <f t="shared" si="104"/>
        <v>4</v>
      </c>
      <c r="BP109" s="1000">
        <f t="shared" si="105"/>
        <v>8</v>
      </c>
      <c r="BQ109" s="1000">
        <f t="shared" si="106"/>
        <v>8</v>
      </c>
      <c r="BR109" s="1000">
        <f t="shared" si="107"/>
        <v>4</v>
      </c>
      <c r="BS109" s="1000">
        <f t="shared" si="108"/>
        <v>2</v>
      </c>
      <c r="BT109" s="1000">
        <f t="shared" si="109"/>
        <v>0</v>
      </c>
      <c r="BU109" s="1000">
        <f t="shared" si="110"/>
        <v>0</v>
      </c>
      <c r="BV109" s="1000">
        <f t="shared" si="111"/>
        <v>2</v>
      </c>
      <c r="BW109" s="1000"/>
      <c r="BX109" s="642">
        <f t="shared" si="112"/>
        <v>0</v>
      </c>
      <c r="BY109" s="642">
        <f t="shared" si="113"/>
        <v>0</v>
      </c>
      <c r="BZ109" s="642">
        <f t="shared" si="114"/>
        <v>0</v>
      </c>
      <c r="CA109" s="642">
        <f t="shared" si="115"/>
        <v>0</v>
      </c>
      <c r="CB109" s="642">
        <f t="shared" si="116"/>
        <v>0</v>
      </c>
      <c r="CC109" s="642">
        <f t="shared" si="117"/>
        <v>8</v>
      </c>
      <c r="CD109" s="642">
        <f t="shared" si="118"/>
        <v>0</v>
      </c>
      <c r="CE109" s="642">
        <f t="shared" si="119"/>
        <v>8</v>
      </c>
      <c r="CF109" s="642">
        <f t="shared" si="120"/>
        <v>16</v>
      </c>
      <c r="CG109" s="642">
        <f t="shared" si="121"/>
        <v>32</v>
      </c>
      <c r="CH109" s="642">
        <f t="shared" si="122"/>
        <v>32</v>
      </c>
      <c r="CI109" s="642">
        <f t="shared" si="123"/>
        <v>16</v>
      </c>
      <c r="CJ109" s="642">
        <f t="shared" si="124"/>
        <v>8</v>
      </c>
      <c r="CK109" s="642">
        <f t="shared" si="125"/>
        <v>0</v>
      </c>
      <c r="CL109" s="642">
        <f t="shared" si="126"/>
        <v>0</v>
      </c>
      <c r="CM109" s="642">
        <f t="shared" si="127"/>
        <v>8</v>
      </c>
      <c r="CN109" s="381">
        <f t="shared" si="128"/>
        <v>128</v>
      </c>
      <c r="CO109" s="381">
        <f t="shared" si="129"/>
        <v>0</v>
      </c>
      <c r="CP109" s="381">
        <f t="shared" si="130"/>
        <v>0</v>
      </c>
      <c r="CQ109" s="381">
        <f t="shared" si="131"/>
        <v>0</v>
      </c>
      <c r="CR109" s="381">
        <f t="shared" si="132"/>
        <v>0</v>
      </c>
      <c r="CS109" s="381">
        <f t="shared" si="133"/>
        <v>0</v>
      </c>
      <c r="CT109" s="381">
        <f t="shared" si="134"/>
        <v>3.7209302325581395E-2</v>
      </c>
      <c r="CU109" s="381">
        <f t="shared" si="135"/>
        <v>0</v>
      </c>
      <c r="CV109" s="381">
        <f t="shared" si="136"/>
        <v>9.4117647058823528E-2</v>
      </c>
      <c r="CW109" s="381">
        <f t="shared" si="137"/>
        <v>0.16842105263157894</v>
      </c>
      <c r="CX109" s="381">
        <f t="shared" si="138"/>
        <v>0.11636363636363636</v>
      </c>
      <c r="CY109" s="381">
        <f t="shared" si="139"/>
        <v>9.2753623188405798E-2</v>
      </c>
      <c r="CZ109" s="381">
        <f t="shared" si="140"/>
        <v>6.1538461538461542E-2</v>
      </c>
      <c r="DA109" s="381">
        <f t="shared" si="141"/>
        <v>8.4210526315789472E-2</v>
      </c>
      <c r="DB109" s="381">
        <f t="shared" si="142"/>
        <v>0</v>
      </c>
      <c r="DC109" s="381">
        <f t="shared" si="143"/>
        <v>0</v>
      </c>
      <c r="DD109" s="381">
        <f t="shared" si="144"/>
        <v>8.4210526315789472E-2</v>
      </c>
      <c r="DE109" s="381">
        <f t="shared" si="145"/>
        <v>0.7388247757380666</v>
      </c>
      <c r="DF109" s="900">
        <f t="shared" si="146"/>
        <v>32</v>
      </c>
      <c r="DG109" s="486"/>
      <c r="DH109" s="486"/>
      <c r="DI109" s="486"/>
      <c r="DJ109" s="486"/>
      <c r="DK109" s="486"/>
      <c r="DL109" s="486"/>
      <c r="DM109" s="486"/>
      <c r="DN109" s="486"/>
      <c r="DO109" s="486"/>
      <c r="DP109" s="486"/>
      <c r="DQ109" s="486"/>
      <c r="DR109" s="486"/>
      <c r="DS109" s="486"/>
      <c r="DT109" s="486"/>
      <c r="DU109" s="486"/>
      <c r="DV109" s="486"/>
    </row>
    <row r="110" spans="1:126" ht="18.75" customHeight="1">
      <c r="A110" s="217" t="str">
        <f>'2_Maturité'!A110</f>
        <v>17.2</v>
      </c>
      <c r="B110" s="217" t="str">
        <f>'2_Maturité'!B110</f>
        <v>Plan de secours informatique</v>
      </c>
      <c r="C110" s="217" t="str">
        <f>'2_Maturité'!G110</f>
        <v>GCON</v>
      </c>
      <c r="D110" s="207">
        <f>'2_Maturité'!H110</f>
        <v>1</v>
      </c>
      <c r="E110" s="207" t="str">
        <f>'2_Maturité'!I110</f>
        <v>2: Reproductible</v>
      </c>
      <c r="F110" s="218">
        <f>INDEX(References!$C$51:$D$56, LEFT($E110,1)+1,2)</f>
        <v>4</v>
      </c>
      <c r="G110" s="664">
        <v>0</v>
      </c>
      <c r="H110" s="204">
        <f>Compute4!G110</f>
        <v>0</v>
      </c>
      <c r="I110" s="204">
        <f>Compute4!H110</f>
        <v>0</v>
      </c>
      <c r="J110" s="204">
        <f>Compute4!I110</f>
        <v>1</v>
      </c>
      <c r="K110" s="204">
        <f>Compute4!J110</f>
        <v>1</v>
      </c>
      <c r="L110" s="204">
        <f>Compute4!K110</f>
        <v>1</v>
      </c>
      <c r="M110" s="204">
        <f>Compute4!L110</f>
        <v>0</v>
      </c>
      <c r="N110" s="204">
        <f>Compute4!M110</f>
        <v>0</v>
      </c>
      <c r="O110" s="204">
        <f>Compute4!N110</f>
        <v>1</v>
      </c>
      <c r="P110" s="204">
        <f>Compute4!O110</f>
        <v>1</v>
      </c>
      <c r="Q110" s="204">
        <f>Compute4!P110</f>
        <v>1</v>
      </c>
      <c r="R110" s="204">
        <f>Compute4!Q110</f>
        <v>1</v>
      </c>
      <c r="S110" s="204">
        <f>Compute4!R110</f>
        <v>0</v>
      </c>
      <c r="T110" s="204">
        <f>Compute4!S110</f>
        <v>0</v>
      </c>
      <c r="U110" s="204">
        <f>Compute4!T110</f>
        <v>1</v>
      </c>
      <c r="V110" s="204">
        <f>Compute4!U110</f>
        <v>1</v>
      </c>
      <c r="W110" s="204">
        <f>Compute4!V110</f>
        <v>0</v>
      </c>
      <c r="X110" s="327">
        <f t="shared" si="78"/>
        <v>9</v>
      </c>
      <c r="Y110" s="548">
        <f t="shared" si="79"/>
        <v>0</v>
      </c>
      <c r="Z110" s="548">
        <f t="shared" si="80"/>
        <v>0</v>
      </c>
      <c r="AA110" s="548">
        <f t="shared" si="81"/>
        <v>1</v>
      </c>
      <c r="AB110" s="548">
        <f t="shared" si="82"/>
        <v>1</v>
      </c>
      <c r="AC110" s="548">
        <f t="shared" si="83"/>
        <v>1</v>
      </c>
      <c r="AD110" s="548">
        <f t="shared" si="84"/>
        <v>0</v>
      </c>
      <c r="AE110" s="548">
        <f t="shared" si="85"/>
        <v>0</v>
      </c>
      <c r="AF110" s="548">
        <f t="shared" si="86"/>
        <v>1</v>
      </c>
      <c r="AG110" s="548">
        <f t="shared" si="87"/>
        <v>1</v>
      </c>
      <c r="AH110" s="548">
        <f t="shared" si="88"/>
        <v>1</v>
      </c>
      <c r="AI110" s="548">
        <f t="shared" si="89"/>
        <v>1</v>
      </c>
      <c r="AJ110" s="548">
        <f t="shared" si="90"/>
        <v>0</v>
      </c>
      <c r="AK110" s="548">
        <f t="shared" si="91"/>
        <v>0</v>
      </c>
      <c r="AL110" s="548">
        <f t="shared" si="92"/>
        <v>1</v>
      </c>
      <c r="AM110" s="548">
        <f t="shared" si="93"/>
        <v>1</v>
      </c>
      <c r="AN110" s="548">
        <f t="shared" si="94"/>
        <v>0</v>
      </c>
      <c r="AO110" s="639">
        <f t="shared" si="95"/>
        <v>9</v>
      </c>
      <c r="AP110" s="662">
        <v>0</v>
      </c>
      <c r="AQ110" s="662">
        <v>0</v>
      </c>
      <c r="AR110" s="662">
        <v>2</v>
      </c>
      <c r="AS110" s="662">
        <v>1</v>
      </c>
      <c r="AT110" s="662">
        <v>2</v>
      </c>
      <c r="AU110" s="662">
        <v>0</v>
      </c>
      <c r="AV110" s="662">
        <v>0</v>
      </c>
      <c r="AW110" s="662">
        <v>4</v>
      </c>
      <c r="AX110" s="662">
        <v>4</v>
      </c>
      <c r="AY110" s="662">
        <v>8</v>
      </c>
      <c r="AZ110" s="662">
        <v>2</v>
      </c>
      <c r="BA110" s="662">
        <v>0</v>
      </c>
      <c r="BB110" s="662">
        <v>0</v>
      </c>
      <c r="BC110" s="662">
        <v>2</v>
      </c>
      <c r="BD110" s="662">
        <v>2</v>
      </c>
      <c r="BE110" s="662">
        <v>0</v>
      </c>
      <c r="BF110" s="662">
        <f t="shared" si="147"/>
        <v>7</v>
      </c>
      <c r="BG110" s="1000">
        <f t="shared" si="96"/>
        <v>0</v>
      </c>
      <c r="BH110" s="1000">
        <f t="shared" si="97"/>
        <v>0</v>
      </c>
      <c r="BI110" s="1000">
        <f t="shared" si="98"/>
        <v>2</v>
      </c>
      <c r="BJ110" s="1000">
        <f t="shared" si="99"/>
        <v>1</v>
      </c>
      <c r="BK110" s="1000">
        <f t="shared" si="100"/>
        <v>2</v>
      </c>
      <c r="BL110" s="1000">
        <f t="shared" si="101"/>
        <v>0</v>
      </c>
      <c r="BM110" s="1000">
        <f t="shared" si="102"/>
        <v>0</v>
      </c>
      <c r="BN110" s="1000">
        <f t="shared" si="103"/>
        <v>4</v>
      </c>
      <c r="BO110" s="1000">
        <f t="shared" si="104"/>
        <v>4</v>
      </c>
      <c r="BP110" s="1000">
        <f t="shared" si="105"/>
        <v>8</v>
      </c>
      <c r="BQ110" s="1000">
        <f t="shared" si="106"/>
        <v>2</v>
      </c>
      <c r="BR110" s="1000">
        <f t="shared" si="107"/>
        <v>0</v>
      </c>
      <c r="BS110" s="1000">
        <f t="shared" si="108"/>
        <v>0</v>
      </c>
      <c r="BT110" s="1000">
        <f t="shared" si="109"/>
        <v>2</v>
      </c>
      <c r="BU110" s="1000">
        <f t="shared" si="110"/>
        <v>2</v>
      </c>
      <c r="BV110" s="1000">
        <f t="shared" si="111"/>
        <v>0</v>
      </c>
      <c r="BW110" s="1000"/>
      <c r="BX110" s="642">
        <f t="shared" si="112"/>
        <v>0</v>
      </c>
      <c r="BY110" s="642">
        <f t="shared" si="113"/>
        <v>0</v>
      </c>
      <c r="BZ110" s="642">
        <f t="shared" si="114"/>
        <v>8</v>
      </c>
      <c r="CA110" s="642">
        <f t="shared" si="115"/>
        <v>4</v>
      </c>
      <c r="CB110" s="642">
        <f t="shared" si="116"/>
        <v>8</v>
      </c>
      <c r="CC110" s="642">
        <f t="shared" si="117"/>
        <v>0</v>
      </c>
      <c r="CD110" s="642">
        <f t="shared" si="118"/>
        <v>0</v>
      </c>
      <c r="CE110" s="642">
        <f t="shared" si="119"/>
        <v>16</v>
      </c>
      <c r="CF110" s="642">
        <f t="shared" si="120"/>
        <v>16</v>
      </c>
      <c r="CG110" s="642">
        <f t="shared" si="121"/>
        <v>32</v>
      </c>
      <c r="CH110" s="642">
        <f t="shared" si="122"/>
        <v>8</v>
      </c>
      <c r="CI110" s="642">
        <f t="shared" si="123"/>
        <v>0</v>
      </c>
      <c r="CJ110" s="642">
        <f t="shared" si="124"/>
        <v>0</v>
      </c>
      <c r="CK110" s="642">
        <f t="shared" si="125"/>
        <v>8</v>
      </c>
      <c r="CL110" s="642">
        <f t="shared" si="126"/>
        <v>8</v>
      </c>
      <c r="CM110" s="642">
        <f t="shared" si="127"/>
        <v>0</v>
      </c>
      <c r="CN110" s="381">
        <f t="shared" si="128"/>
        <v>108</v>
      </c>
      <c r="CO110" s="381">
        <f t="shared" si="129"/>
        <v>0</v>
      </c>
      <c r="CP110" s="381">
        <f t="shared" si="130"/>
        <v>0</v>
      </c>
      <c r="CQ110" s="381">
        <f t="shared" si="131"/>
        <v>2.9090909090909091E-2</v>
      </c>
      <c r="CR110" s="381">
        <f t="shared" si="132"/>
        <v>0.05</v>
      </c>
      <c r="CS110" s="381">
        <f t="shared" si="133"/>
        <v>3.4782608695652174E-2</v>
      </c>
      <c r="CT110" s="381">
        <f t="shared" si="134"/>
        <v>0</v>
      </c>
      <c r="CU110" s="381">
        <f t="shared" si="135"/>
        <v>0</v>
      </c>
      <c r="CV110" s="381">
        <f t="shared" si="136"/>
        <v>0.18823529411764706</v>
      </c>
      <c r="CW110" s="381">
        <f t="shared" si="137"/>
        <v>0.16842105263157894</v>
      </c>
      <c r="CX110" s="381">
        <f t="shared" si="138"/>
        <v>0.11636363636363636</v>
      </c>
      <c r="CY110" s="381">
        <f t="shared" si="139"/>
        <v>2.318840579710145E-2</v>
      </c>
      <c r="CZ110" s="381">
        <f t="shared" si="140"/>
        <v>0</v>
      </c>
      <c r="DA110" s="381">
        <f t="shared" si="141"/>
        <v>0</v>
      </c>
      <c r="DB110" s="381">
        <f t="shared" si="142"/>
        <v>5.9259259259259262E-2</v>
      </c>
      <c r="DC110" s="381">
        <f t="shared" si="143"/>
        <v>5.9259259259259262E-2</v>
      </c>
      <c r="DD110" s="381">
        <f t="shared" si="144"/>
        <v>0</v>
      </c>
      <c r="DE110" s="381">
        <f t="shared" si="145"/>
        <v>0.72860042521504353</v>
      </c>
      <c r="DF110" s="900">
        <f t="shared" si="146"/>
        <v>27</v>
      </c>
      <c r="DG110" s="486"/>
      <c r="DH110" s="486"/>
      <c r="DI110" s="486"/>
      <c r="DJ110" s="486"/>
      <c r="DK110" s="486"/>
      <c r="DL110" s="486"/>
      <c r="DM110" s="486"/>
      <c r="DN110" s="486"/>
      <c r="DO110" s="486"/>
      <c r="DP110" s="486"/>
      <c r="DQ110" s="486"/>
      <c r="DR110" s="486"/>
      <c r="DS110" s="486"/>
      <c r="DT110" s="486"/>
      <c r="DU110" s="486"/>
      <c r="DV110" s="486"/>
    </row>
    <row r="111" spans="1:126" ht="18.75" hidden="1" customHeight="1">
      <c r="A111" s="217" t="str">
        <f>'2_Maturité'!A111</f>
        <v>17.2.a</v>
      </c>
      <c r="B111" s="217">
        <f>'2_Maturité'!B111</f>
        <v>0</v>
      </c>
      <c r="C111" s="217" t="str">
        <f>'2_Maturité'!G111</f>
        <v>GCON</v>
      </c>
      <c r="D111" s="207">
        <f>'2_Maturité'!H111</f>
        <v>0</v>
      </c>
      <c r="E111" s="207">
        <f>'2_Maturité'!I111</f>
        <v>0</v>
      </c>
      <c r="F111" s="218" t="str">
        <f>LEFT(E111,1)</f>
        <v>0</v>
      </c>
      <c r="G111" s="664">
        <v>0</v>
      </c>
      <c r="H111" s="204">
        <f>Compute4!G111</f>
        <v>0</v>
      </c>
      <c r="I111" s="204">
        <f>Compute4!H111</f>
        <v>0</v>
      </c>
      <c r="J111" s="204">
        <f>Compute4!I111</f>
        <v>0</v>
      </c>
      <c r="K111" s="204">
        <f>Compute4!J111</f>
        <v>0</v>
      </c>
      <c r="L111" s="204">
        <f>Compute4!K111</f>
        <v>0</v>
      </c>
      <c r="M111" s="204">
        <f>Compute4!L111</f>
        <v>0</v>
      </c>
      <c r="N111" s="204">
        <f>Compute4!M111</f>
        <v>0</v>
      </c>
      <c r="O111" s="204">
        <f>Compute4!N111</f>
        <v>0</v>
      </c>
      <c r="P111" s="204">
        <f>Compute4!O111</f>
        <v>0</v>
      </c>
      <c r="Q111" s="204">
        <f>Compute4!P111</f>
        <v>0</v>
      </c>
      <c r="R111" s="204">
        <f>Compute4!Q111</f>
        <v>0</v>
      </c>
      <c r="S111" s="204">
        <f>Compute4!R111</f>
        <v>0</v>
      </c>
      <c r="T111" s="204">
        <f>Compute4!S111</f>
        <v>0</v>
      </c>
      <c r="U111" s="204">
        <f>Compute4!T111</f>
        <v>0</v>
      </c>
      <c r="V111" s="204">
        <f>Compute4!U111</f>
        <v>0</v>
      </c>
      <c r="W111" s="204">
        <f>Compute4!V111</f>
        <v>0</v>
      </c>
      <c r="X111" s="327">
        <f t="shared" si="78"/>
        <v>0</v>
      </c>
      <c r="Y111" s="548">
        <f t="shared" si="79"/>
        <v>0</v>
      </c>
      <c r="Z111" s="548">
        <f t="shared" si="80"/>
        <v>0</v>
      </c>
      <c r="AA111" s="548">
        <f t="shared" si="81"/>
        <v>0</v>
      </c>
      <c r="AB111" s="548">
        <f t="shared" si="82"/>
        <v>0</v>
      </c>
      <c r="AC111" s="548">
        <f t="shared" si="83"/>
        <v>0</v>
      </c>
      <c r="AD111" s="548">
        <f t="shared" si="84"/>
        <v>0</v>
      </c>
      <c r="AE111" s="548">
        <f t="shared" si="85"/>
        <v>0</v>
      </c>
      <c r="AF111" s="548">
        <f t="shared" si="86"/>
        <v>0</v>
      </c>
      <c r="AG111" s="548">
        <f t="shared" si="87"/>
        <v>0</v>
      </c>
      <c r="AH111" s="548">
        <f t="shared" si="88"/>
        <v>0</v>
      </c>
      <c r="AI111" s="548">
        <f t="shared" si="89"/>
        <v>0</v>
      </c>
      <c r="AJ111" s="548">
        <f t="shared" si="90"/>
        <v>0</v>
      </c>
      <c r="AK111" s="548">
        <f t="shared" si="91"/>
        <v>0</v>
      </c>
      <c r="AL111" s="548">
        <f t="shared" si="92"/>
        <v>0</v>
      </c>
      <c r="AM111" s="548">
        <f t="shared" si="93"/>
        <v>0</v>
      </c>
      <c r="AN111" s="548">
        <f t="shared" si="94"/>
        <v>0</v>
      </c>
      <c r="AO111" s="639">
        <f t="shared" si="95"/>
        <v>0</v>
      </c>
      <c r="AP111" s="662">
        <v>0</v>
      </c>
      <c r="AQ111" s="662">
        <v>0</v>
      </c>
      <c r="AR111" s="662">
        <v>0</v>
      </c>
      <c r="AS111" s="662">
        <v>0</v>
      </c>
      <c r="AT111" s="662">
        <v>0</v>
      </c>
      <c r="AU111" s="662">
        <v>0</v>
      </c>
      <c r="AV111" s="662">
        <v>0</v>
      </c>
      <c r="AW111" s="662">
        <v>0</v>
      </c>
      <c r="AX111" s="662">
        <v>0</v>
      </c>
      <c r="AY111" s="662">
        <v>0</v>
      </c>
      <c r="AZ111" s="662">
        <v>0</v>
      </c>
      <c r="BA111" s="662">
        <v>0</v>
      </c>
      <c r="BB111" s="662">
        <v>0</v>
      </c>
      <c r="BC111" s="662">
        <v>0</v>
      </c>
      <c r="BD111" s="662">
        <v>0</v>
      </c>
      <c r="BE111" s="662">
        <v>0</v>
      </c>
      <c r="BF111" s="662">
        <f t="shared" si="147"/>
        <v>16</v>
      </c>
      <c r="BG111" s="1000">
        <f t="shared" si="96"/>
        <v>0</v>
      </c>
      <c r="BH111" s="1000">
        <f t="shared" si="97"/>
        <v>0</v>
      </c>
      <c r="BI111" s="1000">
        <f t="shared" si="98"/>
        <v>0</v>
      </c>
      <c r="BJ111" s="1000">
        <f t="shared" si="99"/>
        <v>0</v>
      </c>
      <c r="BK111" s="1000">
        <f t="shared" si="100"/>
        <v>0</v>
      </c>
      <c r="BL111" s="1000">
        <f t="shared" si="101"/>
        <v>0</v>
      </c>
      <c r="BM111" s="1000">
        <f t="shared" si="102"/>
        <v>0</v>
      </c>
      <c r="BN111" s="1000">
        <f t="shared" si="103"/>
        <v>0</v>
      </c>
      <c r="BO111" s="1000">
        <f t="shared" si="104"/>
        <v>0</v>
      </c>
      <c r="BP111" s="1000">
        <f t="shared" si="105"/>
        <v>0</v>
      </c>
      <c r="BQ111" s="1000">
        <f t="shared" si="106"/>
        <v>0</v>
      </c>
      <c r="BR111" s="1000">
        <f t="shared" si="107"/>
        <v>0</v>
      </c>
      <c r="BS111" s="1000">
        <f t="shared" si="108"/>
        <v>0</v>
      </c>
      <c r="BT111" s="1000">
        <f t="shared" si="109"/>
        <v>0</v>
      </c>
      <c r="BU111" s="1000">
        <f t="shared" si="110"/>
        <v>0</v>
      </c>
      <c r="BV111" s="1000">
        <f t="shared" si="111"/>
        <v>0</v>
      </c>
      <c r="BW111" s="1000"/>
      <c r="BX111" s="642">
        <f t="shared" si="112"/>
        <v>0</v>
      </c>
      <c r="BY111" s="642">
        <f t="shared" si="113"/>
        <v>0</v>
      </c>
      <c r="BZ111" s="642">
        <f t="shared" si="114"/>
        <v>0</v>
      </c>
      <c r="CA111" s="642">
        <f t="shared" si="115"/>
        <v>0</v>
      </c>
      <c r="CB111" s="642">
        <f t="shared" si="116"/>
        <v>0</v>
      </c>
      <c r="CC111" s="642">
        <f t="shared" si="117"/>
        <v>0</v>
      </c>
      <c r="CD111" s="642">
        <f t="shared" si="118"/>
        <v>0</v>
      </c>
      <c r="CE111" s="642">
        <f t="shared" si="119"/>
        <v>0</v>
      </c>
      <c r="CF111" s="642">
        <f t="shared" si="120"/>
        <v>0</v>
      </c>
      <c r="CG111" s="642">
        <f t="shared" si="121"/>
        <v>0</v>
      </c>
      <c r="CH111" s="642">
        <f t="shared" si="122"/>
        <v>0</v>
      </c>
      <c r="CI111" s="642">
        <f t="shared" si="123"/>
        <v>0</v>
      </c>
      <c r="CJ111" s="642">
        <f t="shared" si="124"/>
        <v>0</v>
      </c>
      <c r="CK111" s="642">
        <f t="shared" si="125"/>
        <v>0</v>
      </c>
      <c r="CL111" s="642">
        <f t="shared" si="126"/>
        <v>0</v>
      </c>
      <c r="CM111" s="642">
        <f t="shared" si="127"/>
        <v>0</v>
      </c>
      <c r="CN111" s="381">
        <f t="shared" si="128"/>
        <v>0</v>
      </c>
      <c r="CO111" s="381">
        <f t="shared" si="129"/>
        <v>0</v>
      </c>
      <c r="CP111" s="381">
        <f t="shared" si="130"/>
        <v>0</v>
      </c>
      <c r="CQ111" s="381">
        <f t="shared" si="131"/>
        <v>0</v>
      </c>
      <c r="CR111" s="381">
        <f t="shared" si="132"/>
        <v>0</v>
      </c>
      <c r="CS111" s="381">
        <f t="shared" si="133"/>
        <v>0</v>
      </c>
      <c r="CT111" s="381">
        <f t="shared" si="134"/>
        <v>0</v>
      </c>
      <c r="CU111" s="381">
        <f t="shared" si="135"/>
        <v>0</v>
      </c>
      <c r="CV111" s="381">
        <f t="shared" si="136"/>
        <v>0</v>
      </c>
      <c r="CW111" s="381">
        <f t="shared" si="137"/>
        <v>0</v>
      </c>
      <c r="CX111" s="381">
        <f t="shared" si="138"/>
        <v>0</v>
      </c>
      <c r="CY111" s="381">
        <f t="shared" si="139"/>
        <v>0</v>
      </c>
      <c r="CZ111" s="381">
        <f t="shared" si="140"/>
        <v>0</v>
      </c>
      <c r="DA111" s="381">
        <f t="shared" si="141"/>
        <v>0</v>
      </c>
      <c r="DB111" s="381">
        <f t="shared" si="142"/>
        <v>0</v>
      </c>
      <c r="DC111" s="381">
        <f t="shared" si="143"/>
        <v>0</v>
      </c>
      <c r="DD111" s="381">
        <f t="shared" si="144"/>
        <v>0</v>
      </c>
      <c r="DE111" s="381">
        <f t="shared" si="145"/>
        <v>0</v>
      </c>
      <c r="DF111" s="900">
        <f t="shared" si="146"/>
        <v>0</v>
      </c>
      <c r="DG111" s="486"/>
      <c r="DH111" s="486"/>
      <c r="DI111" s="486"/>
      <c r="DJ111" s="486"/>
      <c r="DK111" s="486"/>
      <c r="DL111" s="486"/>
      <c r="DM111" s="486"/>
      <c r="DN111" s="486"/>
      <c r="DO111" s="486"/>
      <c r="DP111" s="486"/>
      <c r="DQ111" s="486"/>
      <c r="DR111" s="486"/>
      <c r="DS111" s="486"/>
      <c r="DT111" s="486"/>
      <c r="DU111" s="486"/>
      <c r="DV111" s="486"/>
    </row>
    <row r="112" spans="1:126" ht="18.75" hidden="1" customHeight="1">
      <c r="A112" s="217" t="str">
        <f>'2_Maturité'!A112</f>
        <v>17.2.b</v>
      </c>
      <c r="B112" s="217">
        <f>'2_Maturité'!B112</f>
        <v>0</v>
      </c>
      <c r="C112" s="217" t="str">
        <f>'2_Maturité'!G112</f>
        <v>GCON</v>
      </c>
      <c r="D112" s="207">
        <f>'2_Maturité'!H112</f>
        <v>0</v>
      </c>
      <c r="E112" s="207">
        <f>'2_Maturité'!I112</f>
        <v>0</v>
      </c>
      <c r="F112" s="218" t="str">
        <f>LEFT(E112,1)</f>
        <v>0</v>
      </c>
      <c r="G112" s="664">
        <v>1</v>
      </c>
      <c r="H112" s="204">
        <f>Compute4!G112</f>
        <v>0</v>
      </c>
      <c r="I112" s="204">
        <f>Compute4!H112</f>
        <v>0</v>
      </c>
      <c r="J112" s="204">
        <f>Compute4!I112</f>
        <v>0</v>
      </c>
      <c r="K112" s="204">
        <f>Compute4!J112</f>
        <v>0</v>
      </c>
      <c r="L112" s="204">
        <f>Compute4!K112</f>
        <v>0</v>
      </c>
      <c r="M112" s="204">
        <f>Compute4!L112</f>
        <v>0</v>
      </c>
      <c r="N112" s="204">
        <f>Compute4!M112</f>
        <v>0</v>
      </c>
      <c r="O112" s="204">
        <f>Compute4!N112</f>
        <v>0</v>
      </c>
      <c r="P112" s="204">
        <f>Compute4!O112</f>
        <v>0</v>
      </c>
      <c r="Q112" s="204">
        <f>Compute4!P112</f>
        <v>0</v>
      </c>
      <c r="R112" s="204">
        <f>Compute4!Q112</f>
        <v>0</v>
      </c>
      <c r="S112" s="204">
        <f>Compute4!R112</f>
        <v>0</v>
      </c>
      <c r="T112" s="204">
        <f>Compute4!S112</f>
        <v>0</v>
      </c>
      <c r="U112" s="204">
        <f>Compute4!T112</f>
        <v>0</v>
      </c>
      <c r="V112" s="204">
        <f>Compute4!U112</f>
        <v>0</v>
      </c>
      <c r="W112" s="204">
        <f>Compute4!V112</f>
        <v>0</v>
      </c>
      <c r="X112" s="327">
        <f t="shared" si="78"/>
        <v>0</v>
      </c>
      <c r="Y112" s="548">
        <f t="shared" si="79"/>
        <v>0</v>
      </c>
      <c r="Z112" s="548">
        <f t="shared" si="80"/>
        <v>0</v>
      </c>
      <c r="AA112" s="548">
        <f t="shared" si="81"/>
        <v>0</v>
      </c>
      <c r="AB112" s="548">
        <f t="shared" si="82"/>
        <v>0</v>
      </c>
      <c r="AC112" s="548">
        <f t="shared" si="83"/>
        <v>0</v>
      </c>
      <c r="AD112" s="548">
        <f t="shared" si="84"/>
        <v>0</v>
      </c>
      <c r="AE112" s="548">
        <f t="shared" si="85"/>
        <v>0</v>
      </c>
      <c r="AF112" s="548">
        <f t="shared" si="86"/>
        <v>0</v>
      </c>
      <c r="AG112" s="548">
        <f t="shared" si="87"/>
        <v>0</v>
      </c>
      <c r="AH112" s="548">
        <f t="shared" si="88"/>
        <v>0</v>
      </c>
      <c r="AI112" s="548">
        <f t="shared" si="89"/>
        <v>0</v>
      </c>
      <c r="AJ112" s="548">
        <f t="shared" si="90"/>
        <v>0</v>
      </c>
      <c r="AK112" s="548">
        <f t="shared" si="91"/>
        <v>0</v>
      </c>
      <c r="AL112" s="548">
        <f t="shared" si="92"/>
        <v>0</v>
      </c>
      <c r="AM112" s="548">
        <f t="shared" si="93"/>
        <v>0</v>
      </c>
      <c r="AN112" s="548">
        <f t="shared" si="94"/>
        <v>0</v>
      </c>
      <c r="AO112" s="639">
        <f t="shared" si="95"/>
        <v>0</v>
      </c>
      <c r="AP112" s="662">
        <v>0</v>
      </c>
      <c r="AQ112" s="662">
        <v>0</v>
      </c>
      <c r="AR112" s="662">
        <v>0</v>
      </c>
      <c r="AS112" s="662">
        <v>0</v>
      </c>
      <c r="AT112" s="662">
        <v>0</v>
      </c>
      <c r="AU112" s="662">
        <v>0</v>
      </c>
      <c r="AV112" s="662">
        <v>0</v>
      </c>
      <c r="AW112" s="662">
        <v>0</v>
      </c>
      <c r="AX112" s="662">
        <v>0</v>
      </c>
      <c r="AY112" s="662">
        <v>0</v>
      </c>
      <c r="AZ112" s="662">
        <v>0</v>
      </c>
      <c r="BA112" s="662">
        <v>0</v>
      </c>
      <c r="BB112" s="662">
        <v>0</v>
      </c>
      <c r="BC112" s="662">
        <v>0</v>
      </c>
      <c r="BD112" s="662">
        <v>0</v>
      </c>
      <c r="BE112" s="662">
        <v>0</v>
      </c>
      <c r="BF112" s="662">
        <f t="shared" si="147"/>
        <v>16</v>
      </c>
      <c r="BG112" s="1000">
        <f t="shared" si="96"/>
        <v>0</v>
      </c>
      <c r="BH112" s="1000">
        <f t="shared" si="97"/>
        <v>0</v>
      </c>
      <c r="BI112" s="1000">
        <f t="shared" si="98"/>
        <v>0</v>
      </c>
      <c r="BJ112" s="1000">
        <f t="shared" si="99"/>
        <v>0</v>
      </c>
      <c r="BK112" s="1000">
        <f t="shared" si="100"/>
        <v>0</v>
      </c>
      <c r="BL112" s="1000">
        <f t="shared" si="101"/>
        <v>0</v>
      </c>
      <c r="BM112" s="1000">
        <f t="shared" si="102"/>
        <v>0</v>
      </c>
      <c r="BN112" s="1000">
        <f t="shared" si="103"/>
        <v>0</v>
      </c>
      <c r="BO112" s="1000">
        <f t="shared" si="104"/>
        <v>0</v>
      </c>
      <c r="BP112" s="1000">
        <f t="shared" si="105"/>
        <v>0</v>
      </c>
      <c r="BQ112" s="1000">
        <f t="shared" si="106"/>
        <v>0</v>
      </c>
      <c r="BR112" s="1000">
        <f t="shared" si="107"/>
        <v>0</v>
      </c>
      <c r="BS112" s="1000">
        <f t="shared" si="108"/>
        <v>0</v>
      </c>
      <c r="BT112" s="1000">
        <f t="shared" si="109"/>
        <v>0</v>
      </c>
      <c r="BU112" s="1000">
        <f t="shared" si="110"/>
        <v>0</v>
      </c>
      <c r="BV112" s="1000">
        <f t="shared" si="111"/>
        <v>0</v>
      </c>
      <c r="BW112" s="1000"/>
      <c r="BX112" s="642">
        <f t="shared" si="112"/>
        <v>0</v>
      </c>
      <c r="BY112" s="642">
        <f t="shared" si="113"/>
        <v>0</v>
      </c>
      <c r="BZ112" s="642">
        <f t="shared" si="114"/>
        <v>0</v>
      </c>
      <c r="CA112" s="642">
        <f t="shared" si="115"/>
        <v>0</v>
      </c>
      <c r="CB112" s="642">
        <f t="shared" si="116"/>
        <v>0</v>
      </c>
      <c r="CC112" s="642">
        <f t="shared" si="117"/>
        <v>0</v>
      </c>
      <c r="CD112" s="642">
        <f t="shared" si="118"/>
        <v>0</v>
      </c>
      <c r="CE112" s="642">
        <f t="shared" si="119"/>
        <v>0</v>
      </c>
      <c r="CF112" s="642">
        <f t="shared" si="120"/>
        <v>0</v>
      </c>
      <c r="CG112" s="642">
        <f t="shared" si="121"/>
        <v>0</v>
      </c>
      <c r="CH112" s="642">
        <f t="shared" si="122"/>
        <v>0</v>
      </c>
      <c r="CI112" s="642">
        <f t="shared" si="123"/>
        <v>0</v>
      </c>
      <c r="CJ112" s="642">
        <f t="shared" si="124"/>
        <v>0</v>
      </c>
      <c r="CK112" s="642">
        <f t="shared" si="125"/>
        <v>0</v>
      </c>
      <c r="CL112" s="642">
        <f t="shared" si="126"/>
        <v>0</v>
      </c>
      <c r="CM112" s="642">
        <f t="shared" si="127"/>
        <v>0</v>
      </c>
      <c r="CN112" s="381">
        <f t="shared" si="128"/>
        <v>0</v>
      </c>
      <c r="CO112" s="381">
        <f t="shared" si="129"/>
        <v>0</v>
      </c>
      <c r="CP112" s="381">
        <f t="shared" si="130"/>
        <v>0</v>
      </c>
      <c r="CQ112" s="381">
        <f t="shared" si="131"/>
        <v>0</v>
      </c>
      <c r="CR112" s="381">
        <f t="shared" si="132"/>
        <v>0</v>
      </c>
      <c r="CS112" s="381">
        <f t="shared" si="133"/>
        <v>0</v>
      </c>
      <c r="CT112" s="381">
        <f t="shared" si="134"/>
        <v>0</v>
      </c>
      <c r="CU112" s="381">
        <f t="shared" si="135"/>
        <v>0</v>
      </c>
      <c r="CV112" s="381">
        <f t="shared" si="136"/>
        <v>0</v>
      </c>
      <c r="CW112" s="381">
        <f t="shared" si="137"/>
        <v>0</v>
      </c>
      <c r="CX112" s="381">
        <f t="shared" si="138"/>
        <v>0</v>
      </c>
      <c r="CY112" s="381">
        <f t="shared" si="139"/>
        <v>0</v>
      </c>
      <c r="CZ112" s="381">
        <f t="shared" si="140"/>
        <v>0</v>
      </c>
      <c r="DA112" s="381">
        <f t="shared" si="141"/>
        <v>0</v>
      </c>
      <c r="DB112" s="381">
        <f t="shared" si="142"/>
        <v>0</v>
      </c>
      <c r="DC112" s="381">
        <f t="shared" si="143"/>
        <v>0</v>
      </c>
      <c r="DD112" s="381">
        <f t="shared" si="144"/>
        <v>0</v>
      </c>
      <c r="DE112" s="381">
        <f t="shared" si="145"/>
        <v>0</v>
      </c>
      <c r="DF112" s="900">
        <f t="shared" si="146"/>
        <v>0</v>
      </c>
      <c r="DG112" s="486"/>
      <c r="DH112" s="486"/>
      <c r="DI112" s="486"/>
      <c r="DJ112" s="486"/>
      <c r="DK112" s="486"/>
      <c r="DL112" s="486"/>
      <c r="DM112" s="486"/>
      <c r="DN112" s="486"/>
      <c r="DO112" s="486"/>
      <c r="DP112" s="486"/>
      <c r="DQ112" s="486"/>
      <c r="DR112" s="486"/>
      <c r="DS112" s="486"/>
      <c r="DT112" s="486"/>
      <c r="DU112" s="486"/>
      <c r="DV112" s="486"/>
    </row>
    <row r="113" spans="1:126" ht="18.75" hidden="1" customHeight="1">
      <c r="A113" s="217">
        <f>'2_Maturité'!A113</f>
        <v>18</v>
      </c>
      <c r="B113" s="217" t="str">
        <f>'2_Maturité'!B113</f>
        <v>CONFORMITE</v>
      </c>
      <c r="C113" s="217">
        <f>'2_Maturité'!G113</f>
        <v>0</v>
      </c>
      <c r="D113" s="207">
        <f>'2_Maturité'!H113</f>
        <v>0</v>
      </c>
      <c r="E113" s="207">
        <f>'2_Maturité'!I113</f>
        <v>0</v>
      </c>
      <c r="F113" s="218" t="str">
        <f>LEFT(E113,1)</f>
        <v>0</v>
      </c>
      <c r="G113" s="664">
        <v>1</v>
      </c>
      <c r="H113" s="204">
        <f>Compute4!G113</f>
        <v>0</v>
      </c>
      <c r="I113" s="204">
        <f>Compute4!H113</f>
        <v>0</v>
      </c>
      <c r="J113" s="204">
        <f>Compute4!I113</f>
        <v>0</v>
      </c>
      <c r="K113" s="204">
        <f>Compute4!J113</f>
        <v>0</v>
      </c>
      <c r="L113" s="204">
        <f>Compute4!K113</f>
        <v>0</v>
      </c>
      <c r="M113" s="204">
        <f>Compute4!L113</f>
        <v>0</v>
      </c>
      <c r="N113" s="204">
        <f>Compute4!M113</f>
        <v>0</v>
      </c>
      <c r="O113" s="204">
        <f>Compute4!N113</f>
        <v>0</v>
      </c>
      <c r="P113" s="204">
        <f>Compute4!O113</f>
        <v>0</v>
      </c>
      <c r="Q113" s="204">
        <f>Compute4!P113</f>
        <v>0</v>
      </c>
      <c r="R113" s="204">
        <f>Compute4!Q113</f>
        <v>0</v>
      </c>
      <c r="S113" s="204">
        <f>Compute4!R113</f>
        <v>0</v>
      </c>
      <c r="T113" s="204">
        <f>Compute4!S113</f>
        <v>0</v>
      </c>
      <c r="U113" s="204">
        <f>Compute4!T113</f>
        <v>0</v>
      </c>
      <c r="V113" s="204">
        <f>Compute4!U113</f>
        <v>0</v>
      </c>
      <c r="W113" s="204">
        <f>Compute4!V113</f>
        <v>0</v>
      </c>
      <c r="X113" s="327">
        <f t="shared" si="78"/>
        <v>0</v>
      </c>
      <c r="Y113" s="548">
        <f t="shared" si="79"/>
        <v>0</v>
      </c>
      <c r="Z113" s="548">
        <f t="shared" si="80"/>
        <v>0</v>
      </c>
      <c r="AA113" s="548">
        <f t="shared" si="81"/>
        <v>0</v>
      </c>
      <c r="AB113" s="548">
        <f t="shared" si="82"/>
        <v>0</v>
      </c>
      <c r="AC113" s="548">
        <f t="shared" si="83"/>
        <v>0</v>
      </c>
      <c r="AD113" s="548">
        <f t="shared" si="84"/>
        <v>0</v>
      </c>
      <c r="AE113" s="548">
        <f t="shared" si="85"/>
        <v>0</v>
      </c>
      <c r="AF113" s="548">
        <f t="shared" si="86"/>
        <v>0</v>
      </c>
      <c r="AG113" s="548">
        <f t="shared" si="87"/>
        <v>0</v>
      </c>
      <c r="AH113" s="548">
        <f t="shared" si="88"/>
        <v>0</v>
      </c>
      <c r="AI113" s="548">
        <f t="shared" si="89"/>
        <v>0</v>
      </c>
      <c r="AJ113" s="548">
        <f t="shared" si="90"/>
        <v>0</v>
      </c>
      <c r="AK113" s="548">
        <f t="shared" si="91"/>
        <v>0</v>
      </c>
      <c r="AL113" s="548">
        <f t="shared" si="92"/>
        <v>0</v>
      </c>
      <c r="AM113" s="548">
        <f t="shared" si="93"/>
        <v>0</v>
      </c>
      <c r="AN113" s="548">
        <f t="shared" si="94"/>
        <v>0</v>
      </c>
      <c r="AO113" s="639">
        <f t="shared" si="95"/>
        <v>0</v>
      </c>
      <c r="AP113" s="662">
        <v>0</v>
      </c>
      <c r="AQ113" s="662">
        <v>0</v>
      </c>
      <c r="AR113" s="662">
        <v>0</v>
      </c>
      <c r="AS113" s="662">
        <v>0</v>
      </c>
      <c r="AT113" s="662">
        <v>0</v>
      </c>
      <c r="AU113" s="662">
        <v>0</v>
      </c>
      <c r="AV113" s="662">
        <v>0</v>
      </c>
      <c r="AW113" s="662">
        <v>0</v>
      </c>
      <c r="AX113" s="662">
        <v>0</v>
      </c>
      <c r="AY113" s="662">
        <v>0</v>
      </c>
      <c r="AZ113" s="662">
        <v>0</v>
      </c>
      <c r="BA113" s="662">
        <v>0</v>
      </c>
      <c r="BB113" s="662">
        <v>0</v>
      </c>
      <c r="BC113" s="662">
        <v>0</v>
      </c>
      <c r="BD113" s="662">
        <v>0</v>
      </c>
      <c r="BE113" s="662">
        <v>0</v>
      </c>
      <c r="BF113" s="662">
        <f t="shared" si="147"/>
        <v>16</v>
      </c>
      <c r="BG113" s="1000">
        <f t="shared" si="96"/>
        <v>0</v>
      </c>
      <c r="BH113" s="1000">
        <f t="shared" si="97"/>
        <v>0</v>
      </c>
      <c r="BI113" s="1000">
        <f t="shared" si="98"/>
        <v>0</v>
      </c>
      <c r="BJ113" s="1000">
        <f t="shared" si="99"/>
        <v>0</v>
      </c>
      <c r="BK113" s="1000">
        <f t="shared" si="100"/>
        <v>0</v>
      </c>
      <c r="BL113" s="1000">
        <f t="shared" si="101"/>
        <v>0</v>
      </c>
      <c r="BM113" s="1000">
        <f t="shared" si="102"/>
        <v>0</v>
      </c>
      <c r="BN113" s="1000">
        <f t="shared" si="103"/>
        <v>0</v>
      </c>
      <c r="BO113" s="1000">
        <f t="shared" si="104"/>
        <v>0</v>
      </c>
      <c r="BP113" s="1000">
        <f t="shared" si="105"/>
        <v>0</v>
      </c>
      <c r="BQ113" s="1000">
        <f t="shared" si="106"/>
        <v>0</v>
      </c>
      <c r="BR113" s="1000">
        <f t="shared" si="107"/>
        <v>0</v>
      </c>
      <c r="BS113" s="1000">
        <f t="shared" si="108"/>
        <v>0</v>
      </c>
      <c r="BT113" s="1000">
        <f t="shared" si="109"/>
        <v>0</v>
      </c>
      <c r="BU113" s="1000">
        <f t="shared" si="110"/>
        <v>0</v>
      </c>
      <c r="BV113" s="1000">
        <f t="shared" si="111"/>
        <v>0</v>
      </c>
      <c r="BW113" s="1000"/>
      <c r="BX113" s="642">
        <f t="shared" si="112"/>
        <v>0</v>
      </c>
      <c r="BY113" s="642">
        <f t="shared" si="113"/>
        <v>0</v>
      </c>
      <c r="BZ113" s="642">
        <f t="shared" si="114"/>
        <v>0</v>
      </c>
      <c r="CA113" s="642">
        <f t="shared" si="115"/>
        <v>0</v>
      </c>
      <c r="CB113" s="642">
        <f t="shared" si="116"/>
        <v>0</v>
      </c>
      <c r="CC113" s="642">
        <f t="shared" si="117"/>
        <v>0</v>
      </c>
      <c r="CD113" s="642">
        <f t="shared" si="118"/>
        <v>0</v>
      </c>
      <c r="CE113" s="642">
        <f t="shared" si="119"/>
        <v>0</v>
      </c>
      <c r="CF113" s="642">
        <f t="shared" si="120"/>
        <v>0</v>
      </c>
      <c r="CG113" s="642">
        <f t="shared" si="121"/>
        <v>0</v>
      </c>
      <c r="CH113" s="642">
        <f t="shared" si="122"/>
        <v>0</v>
      </c>
      <c r="CI113" s="642">
        <f t="shared" si="123"/>
        <v>0</v>
      </c>
      <c r="CJ113" s="642">
        <f t="shared" si="124"/>
        <v>0</v>
      </c>
      <c r="CK113" s="642">
        <f t="shared" si="125"/>
        <v>0</v>
      </c>
      <c r="CL113" s="642">
        <f t="shared" si="126"/>
        <v>0</v>
      </c>
      <c r="CM113" s="642">
        <f t="shared" si="127"/>
        <v>0</v>
      </c>
      <c r="CN113" s="381">
        <f t="shared" si="128"/>
        <v>0</v>
      </c>
      <c r="CO113" s="381">
        <f t="shared" si="129"/>
        <v>0</v>
      </c>
      <c r="CP113" s="381">
        <f t="shared" si="130"/>
        <v>0</v>
      </c>
      <c r="CQ113" s="381">
        <f t="shared" si="131"/>
        <v>0</v>
      </c>
      <c r="CR113" s="381">
        <f t="shared" si="132"/>
        <v>0</v>
      </c>
      <c r="CS113" s="381">
        <f t="shared" si="133"/>
        <v>0</v>
      </c>
      <c r="CT113" s="381">
        <f t="shared" si="134"/>
        <v>0</v>
      </c>
      <c r="CU113" s="381">
        <f t="shared" si="135"/>
        <v>0</v>
      </c>
      <c r="CV113" s="381">
        <f t="shared" si="136"/>
        <v>0</v>
      </c>
      <c r="CW113" s="381">
        <f t="shared" si="137"/>
        <v>0</v>
      </c>
      <c r="CX113" s="381">
        <f t="shared" si="138"/>
        <v>0</v>
      </c>
      <c r="CY113" s="381">
        <f t="shared" si="139"/>
        <v>0</v>
      </c>
      <c r="CZ113" s="381">
        <f t="shared" si="140"/>
        <v>0</v>
      </c>
      <c r="DA113" s="381">
        <f t="shared" si="141"/>
        <v>0</v>
      </c>
      <c r="DB113" s="381">
        <f t="shared" si="142"/>
        <v>0</v>
      </c>
      <c r="DC113" s="381">
        <f t="shared" si="143"/>
        <v>0</v>
      </c>
      <c r="DD113" s="381">
        <f t="shared" si="144"/>
        <v>0</v>
      </c>
      <c r="DE113" s="381">
        <f t="shared" si="145"/>
        <v>0</v>
      </c>
      <c r="DF113" s="900">
        <f t="shared" si="146"/>
        <v>0</v>
      </c>
      <c r="DG113" s="486"/>
      <c r="DH113" s="486"/>
      <c r="DI113" s="486"/>
      <c r="DJ113" s="486"/>
      <c r="DK113" s="486"/>
      <c r="DL113" s="486"/>
      <c r="DM113" s="486"/>
      <c r="DN113" s="486"/>
      <c r="DO113" s="486"/>
      <c r="DP113" s="486"/>
      <c r="DQ113" s="486"/>
      <c r="DR113" s="486"/>
      <c r="DS113" s="486"/>
      <c r="DT113" s="486"/>
      <c r="DU113" s="486"/>
      <c r="DV113" s="486"/>
    </row>
    <row r="114" spans="1:126" ht="18.75" customHeight="1">
      <c r="A114" s="217" t="str">
        <f>'2_Maturité'!A114</f>
        <v>18.1</v>
      </c>
      <c r="B114" s="217" t="str">
        <f>'2_Maturité'!B114</f>
        <v>Respect des prescriptions légales</v>
      </c>
      <c r="C114" s="217" t="str">
        <f>'2_Maturité'!G114</f>
        <v>CONF</v>
      </c>
      <c r="D114" s="207">
        <f>'2_Maturité'!H114</f>
        <v>0</v>
      </c>
      <c r="E114" s="207" t="str">
        <f>'2_Maturité'!I114</f>
        <v>2: Reproductible</v>
      </c>
      <c r="F114" s="218">
        <f>INDEX(References!$C$51:$D$56, LEFT($E114,1)+1,2)</f>
        <v>4</v>
      </c>
      <c r="G114" s="664">
        <v>0</v>
      </c>
      <c r="H114" s="204">
        <f>Compute4!G114</f>
        <v>0</v>
      </c>
      <c r="I114" s="204">
        <f>Compute4!H114</f>
        <v>0</v>
      </c>
      <c r="J114" s="204">
        <f>Compute4!I114</f>
        <v>0</v>
      </c>
      <c r="K114" s="204">
        <f>Compute4!J114</f>
        <v>0</v>
      </c>
      <c r="L114" s="204">
        <f>Compute4!K114</f>
        <v>0</v>
      </c>
      <c r="M114" s="204">
        <f>Compute4!L114</f>
        <v>1</v>
      </c>
      <c r="N114" s="204">
        <f>Compute4!M114</f>
        <v>0</v>
      </c>
      <c r="O114" s="204">
        <f>Compute4!N114</f>
        <v>0</v>
      </c>
      <c r="P114" s="204">
        <f>Compute4!O114</f>
        <v>0</v>
      </c>
      <c r="Q114" s="204">
        <f>Compute4!P114</f>
        <v>0</v>
      </c>
      <c r="R114" s="204">
        <f>Compute4!Q114</f>
        <v>0</v>
      </c>
      <c r="S114" s="204">
        <f>Compute4!R114</f>
        <v>0</v>
      </c>
      <c r="T114" s="204">
        <f>Compute4!S114</f>
        <v>1</v>
      </c>
      <c r="U114" s="204">
        <f>Compute4!T114</f>
        <v>0</v>
      </c>
      <c r="V114" s="204">
        <f>Compute4!U114</f>
        <v>0</v>
      </c>
      <c r="W114" s="204">
        <f>Compute4!V114</f>
        <v>1</v>
      </c>
      <c r="X114" s="327">
        <f t="shared" si="78"/>
        <v>3</v>
      </c>
      <c r="Y114" s="548">
        <f t="shared" si="79"/>
        <v>0</v>
      </c>
      <c r="Z114" s="548">
        <f t="shared" si="80"/>
        <v>0</v>
      </c>
      <c r="AA114" s="548">
        <f t="shared" si="81"/>
        <v>0</v>
      </c>
      <c r="AB114" s="548">
        <f t="shared" si="82"/>
        <v>0</v>
      </c>
      <c r="AC114" s="548">
        <f t="shared" si="83"/>
        <v>0</v>
      </c>
      <c r="AD114" s="548">
        <f t="shared" si="84"/>
        <v>0</v>
      </c>
      <c r="AE114" s="548">
        <f t="shared" si="85"/>
        <v>0</v>
      </c>
      <c r="AF114" s="548">
        <f t="shared" si="86"/>
        <v>0</v>
      </c>
      <c r="AG114" s="548">
        <f t="shared" si="87"/>
        <v>0</v>
      </c>
      <c r="AH114" s="548">
        <f t="shared" si="88"/>
        <v>0</v>
      </c>
      <c r="AI114" s="548">
        <f t="shared" si="89"/>
        <v>0</v>
      </c>
      <c r="AJ114" s="548">
        <f t="shared" si="90"/>
        <v>0</v>
      </c>
      <c r="AK114" s="548">
        <f t="shared" si="91"/>
        <v>0</v>
      </c>
      <c r="AL114" s="548">
        <f t="shared" si="92"/>
        <v>0</v>
      </c>
      <c r="AM114" s="548">
        <f t="shared" si="93"/>
        <v>0</v>
      </c>
      <c r="AN114" s="548">
        <f t="shared" si="94"/>
        <v>0</v>
      </c>
      <c r="AO114" s="639">
        <f t="shared" si="95"/>
        <v>0</v>
      </c>
      <c r="AP114" s="662">
        <v>0</v>
      </c>
      <c r="AQ114" s="662">
        <v>0</v>
      </c>
      <c r="AR114" s="662">
        <v>0</v>
      </c>
      <c r="AS114" s="662">
        <v>0</v>
      </c>
      <c r="AT114" s="662">
        <v>0</v>
      </c>
      <c r="AU114" s="662">
        <v>4</v>
      </c>
      <c r="AV114" s="662">
        <v>0</v>
      </c>
      <c r="AW114" s="662">
        <v>0</v>
      </c>
      <c r="AX114" s="662">
        <v>0</v>
      </c>
      <c r="AY114" s="662">
        <v>0</v>
      </c>
      <c r="AZ114" s="662">
        <v>0</v>
      </c>
      <c r="BA114" s="662">
        <v>0</v>
      </c>
      <c r="BB114" s="662">
        <v>2</v>
      </c>
      <c r="BC114" s="662">
        <v>0</v>
      </c>
      <c r="BD114" s="662">
        <v>0</v>
      </c>
      <c r="BE114" s="662">
        <v>4</v>
      </c>
      <c r="BF114" s="662">
        <f t="shared" si="147"/>
        <v>13</v>
      </c>
      <c r="BG114" s="1000">
        <f t="shared" si="96"/>
        <v>0</v>
      </c>
      <c r="BH114" s="1000">
        <f t="shared" si="97"/>
        <v>0</v>
      </c>
      <c r="BI114" s="1000">
        <f t="shared" si="98"/>
        <v>0</v>
      </c>
      <c r="BJ114" s="1000">
        <f t="shared" si="99"/>
        <v>0</v>
      </c>
      <c r="BK114" s="1000">
        <f t="shared" si="100"/>
        <v>0</v>
      </c>
      <c r="BL114" s="1000">
        <f t="shared" si="101"/>
        <v>0</v>
      </c>
      <c r="BM114" s="1000">
        <f t="shared" si="102"/>
        <v>0</v>
      </c>
      <c r="BN114" s="1000">
        <f t="shared" si="103"/>
        <v>0</v>
      </c>
      <c r="BO114" s="1000">
        <f t="shared" si="104"/>
        <v>0</v>
      </c>
      <c r="BP114" s="1000">
        <f t="shared" si="105"/>
        <v>0</v>
      </c>
      <c r="BQ114" s="1000">
        <f t="shared" si="106"/>
        <v>0</v>
      </c>
      <c r="BR114" s="1000">
        <f t="shared" si="107"/>
        <v>0</v>
      </c>
      <c r="BS114" s="1000">
        <f t="shared" si="108"/>
        <v>0</v>
      </c>
      <c r="BT114" s="1000">
        <f t="shared" si="109"/>
        <v>0</v>
      </c>
      <c r="BU114" s="1000">
        <f t="shared" si="110"/>
        <v>0</v>
      </c>
      <c r="BV114" s="1000">
        <f t="shared" si="111"/>
        <v>0</v>
      </c>
      <c r="BW114" s="1000"/>
      <c r="BX114" s="642">
        <f t="shared" si="112"/>
        <v>0</v>
      </c>
      <c r="BY114" s="642">
        <f t="shared" si="113"/>
        <v>0</v>
      </c>
      <c r="BZ114" s="642">
        <f t="shared" si="114"/>
        <v>0</v>
      </c>
      <c r="CA114" s="642">
        <f t="shared" si="115"/>
        <v>0</v>
      </c>
      <c r="CB114" s="642">
        <f t="shared" si="116"/>
        <v>0</v>
      </c>
      <c r="CC114" s="642">
        <f t="shared" si="117"/>
        <v>0</v>
      </c>
      <c r="CD114" s="642">
        <f t="shared" si="118"/>
        <v>0</v>
      </c>
      <c r="CE114" s="642">
        <f t="shared" si="119"/>
        <v>0</v>
      </c>
      <c r="CF114" s="642">
        <f t="shared" si="120"/>
        <v>0</v>
      </c>
      <c r="CG114" s="642">
        <f t="shared" si="121"/>
        <v>0</v>
      </c>
      <c r="CH114" s="642">
        <f t="shared" si="122"/>
        <v>0</v>
      </c>
      <c r="CI114" s="642">
        <f t="shared" si="123"/>
        <v>0</v>
      </c>
      <c r="CJ114" s="642">
        <f t="shared" si="124"/>
        <v>0</v>
      </c>
      <c r="CK114" s="642">
        <f t="shared" si="125"/>
        <v>0</v>
      </c>
      <c r="CL114" s="642">
        <f t="shared" si="126"/>
        <v>0</v>
      </c>
      <c r="CM114" s="642">
        <f t="shared" si="127"/>
        <v>0</v>
      </c>
      <c r="CN114" s="381">
        <f t="shared" si="128"/>
        <v>0</v>
      </c>
      <c r="CO114" s="381">
        <f t="shared" si="129"/>
        <v>0</v>
      </c>
      <c r="CP114" s="381">
        <f t="shared" si="130"/>
        <v>0</v>
      </c>
      <c r="CQ114" s="381">
        <f t="shared" si="131"/>
        <v>0</v>
      </c>
      <c r="CR114" s="381">
        <f t="shared" si="132"/>
        <v>0</v>
      </c>
      <c r="CS114" s="381">
        <f t="shared" si="133"/>
        <v>0</v>
      </c>
      <c r="CT114" s="381">
        <f t="shared" si="134"/>
        <v>0</v>
      </c>
      <c r="CU114" s="381">
        <f t="shared" si="135"/>
        <v>0</v>
      </c>
      <c r="CV114" s="381">
        <f t="shared" si="136"/>
        <v>0</v>
      </c>
      <c r="CW114" s="381">
        <f t="shared" si="137"/>
        <v>0</v>
      </c>
      <c r="CX114" s="381">
        <f t="shared" si="138"/>
        <v>0</v>
      </c>
      <c r="CY114" s="381">
        <f t="shared" si="139"/>
        <v>0</v>
      </c>
      <c r="CZ114" s="381">
        <f t="shared" si="140"/>
        <v>0</v>
      </c>
      <c r="DA114" s="381">
        <f t="shared" si="141"/>
        <v>0</v>
      </c>
      <c r="DB114" s="381">
        <f t="shared" si="142"/>
        <v>0</v>
      </c>
      <c r="DC114" s="381">
        <f t="shared" si="143"/>
        <v>0</v>
      </c>
      <c r="DD114" s="381">
        <f t="shared" si="144"/>
        <v>0</v>
      </c>
      <c r="DE114" s="381">
        <f t="shared" si="145"/>
        <v>0</v>
      </c>
      <c r="DF114" s="900">
        <f t="shared" si="146"/>
        <v>10</v>
      </c>
      <c r="DG114" s="486"/>
      <c r="DH114" s="486"/>
      <c r="DI114" s="486"/>
      <c r="DJ114" s="486"/>
      <c r="DK114" s="486"/>
      <c r="DL114" s="486"/>
      <c r="DM114" s="486"/>
      <c r="DN114" s="486"/>
      <c r="DO114" s="486"/>
      <c r="DP114" s="486"/>
      <c r="DQ114" s="486"/>
      <c r="DR114" s="486"/>
      <c r="DS114" s="486"/>
      <c r="DT114" s="486"/>
      <c r="DU114" s="486"/>
      <c r="DV114" s="486"/>
    </row>
    <row r="115" spans="1:126" ht="18.75" hidden="1" customHeight="1">
      <c r="A115" s="217" t="str">
        <f>'2_Maturité'!A115</f>
        <v>18.1.a</v>
      </c>
      <c r="B115" s="217">
        <f>'2_Maturité'!B115</f>
        <v>0</v>
      </c>
      <c r="C115" s="217" t="str">
        <f>'2_Maturité'!G115</f>
        <v>CONF</v>
      </c>
      <c r="D115" s="207">
        <f>'2_Maturité'!H115</f>
        <v>0</v>
      </c>
      <c r="E115" s="207">
        <f>'2_Maturité'!I115</f>
        <v>0</v>
      </c>
      <c r="F115" s="218" t="str">
        <f>LEFT(E115,1)</f>
        <v>0</v>
      </c>
      <c r="G115" s="664">
        <v>1</v>
      </c>
      <c r="H115" s="204">
        <f>Compute4!G115</f>
        <v>0</v>
      </c>
      <c r="I115" s="204">
        <f>Compute4!H115</f>
        <v>0</v>
      </c>
      <c r="J115" s="204">
        <f>Compute4!I115</f>
        <v>0</v>
      </c>
      <c r="K115" s="204">
        <f>Compute4!J115</f>
        <v>0</v>
      </c>
      <c r="L115" s="204">
        <f>Compute4!K115</f>
        <v>0</v>
      </c>
      <c r="M115" s="204">
        <f>Compute4!L115</f>
        <v>0</v>
      </c>
      <c r="N115" s="204">
        <f>Compute4!M115</f>
        <v>0</v>
      </c>
      <c r="O115" s="204">
        <f>Compute4!N115</f>
        <v>0</v>
      </c>
      <c r="P115" s="204">
        <f>Compute4!O115</f>
        <v>0</v>
      </c>
      <c r="Q115" s="204">
        <f>Compute4!P115</f>
        <v>0</v>
      </c>
      <c r="R115" s="204">
        <f>Compute4!Q115</f>
        <v>0</v>
      </c>
      <c r="S115" s="204">
        <f>Compute4!R115</f>
        <v>0</v>
      </c>
      <c r="T115" s="204">
        <f>Compute4!S115</f>
        <v>0</v>
      </c>
      <c r="U115" s="204">
        <f>Compute4!T115</f>
        <v>0</v>
      </c>
      <c r="V115" s="204">
        <f>Compute4!U115</f>
        <v>0</v>
      </c>
      <c r="W115" s="204">
        <f>Compute4!V115</f>
        <v>0</v>
      </c>
      <c r="X115" s="327">
        <f t="shared" si="78"/>
        <v>0</v>
      </c>
      <c r="Y115" s="548">
        <f t="shared" si="79"/>
        <v>0</v>
      </c>
      <c r="Z115" s="548">
        <f t="shared" si="80"/>
        <v>0</v>
      </c>
      <c r="AA115" s="548">
        <f t="shared" si="81"/>
        <v>0</v>
      </c>
      <c r="AB115" s="548">
        <f t="shared" si="82"/>
        <v>0</v>
      </c>
      <c r="AC115" s="548">
        <f t="shared" si="83"/>
        <v>0</v>
      </c>
      <c r="AD115" s="548">
        <f t="shared" si="84"/>
        <v>0</v>
      </c>
      <c r="AE115" s="548">
        <f t="shared" si="85"/>
        <v>0</v>
      </c>
      <c r="AF115" s="548">
        <f t="shared" si="86"/>
        <v>0</v>
      </c>
      <c r="AG115" s="548">
        <f t="shared" si="87"/>
        <v>0</v>
      </c>
      <c r="AH115" s="548">
        <f t="shared" si="88"/>
        <v>0</v>
      </c>
      <c r="AI115" s="548">
        <f t="shared" si="89"/>
        <v>0</v>
      </c>
      <c r="AJ115" s="548">
        <f t="shared" si="90"/>
        <v>0</v>
      </c>
      <c r="AK115" s="548">
        <f t="shared" si="91"/>
        <v>0</v>
      </c>
      <c r="AL115" s="548">
        <f t="shared" si="92"/>
        <v>0</v>
      </c>
      <c r="AM115" s="548">
        <f t="shared" si="93"/>
        <v>0</v>
      </c>
      <c r="AN115" s="548">
        <f t="shared" si="94"/>
        <v>0</v>
      </c>
      <c r="AO115" s="639">
        <f t="shared" si="95"/>
        <v>0</v>
      </c>
      <c r="AP115" s="662">
        <v>0</v>
      </c>
      <c r="AQ115" s="662">
        <v>0</v>
      </c>
      <c r="AR115" s="662">
        <v>0</v>
      </c>
      <c r="AS115" s="662">
        <v>0</v>
      </c>
      <c r="AT115" s="662">
        <v>0</v>
      </c>
      <c r="AU115" s="662">
        <v>0</v>
      </c>
      <c r="AV115" s="662">
        <v>0</v>
      </c>
      <c r="AW115" s="662">
        <v>0</v>
      </c>
      <c r="AX115" s="662">
        <v>0</v>
      </c>
      <c r="AY115" s="662">
        <v>0</v>
      </c>
      <c r="AZ115" s="662">
        <v>0</v>
      </c>
      <c r="BA115" s="662">
        <v>0</v>
      </c>
      <c r="BB115" s="662">
        <v>0</v>
      </c>
      <c r="BC115" s="662">
        <v>0</v>
      </c>
      <c r="BD115" s="662">
        <v>0</v>
      </c>
      <c r="BE115" s="662">
        <v>0</v>
      </c>
      <c r="BF115" s="662">
        <f t="shared" si="147"/>
        <v>16</v>
      </c>
      <c r="BG115" s="1000">
        <f t="shared" si="96"/>
        <v>0</v>
      </c>
      <c r="BH115" s="1000">
        <f t="shared" si="97"/>
        <v>0</v>
      </c>
      <c r="BI115" s="1000">
        <f t="shared" si="98"/>
        <v>0</v>
      </c>
      <c r="BJ115" s="1000">
        <f t="shared" si="99"/>
        <v>0</v>
      </c>
      <c r="BK115" s="1000">
        <f t="shared" si="100"/>
        <v>0</v>
      </c>
      <c r="BL115" s="1000">
        <f t="shared" si="101"/>
        <v>0</v>
      </c>
      <c r="BM115" s="1000">
        <f t="shared" si="102"/>
        <v>0</v>
      </c>
      <c r="BN115" s="1000">
        <f t="shared" si="103"/>
        <v>0</v>
      </c>
      <c r="BO115" s="1000">
        <f t="shared" si="104"/>
        <v>0</v>
      </c>
      <c r="BP115" s="1000">
        <f t="shared" si="105"/>
        <v>0</v>
      </c>
      <c r="BQ115" s="1000">
        <f t="shared" si="106"/>
        <v>0</v>
      </c>
      <c r="BR115" s="1000">
        <f t="shared" si="107"/>
        <v>0</v>
      </c>
      <c r="BS115" s="1000">
        <f t="shared" si="108"/>
        <v>0</v>
      </c>
      <c r="BT115" s="1000">
        <f t="shared" si="109"/>
        <v>0</v>
      </c>
      <c r="BU115" s="1000">
        <f t="shared" si="110"/>
        <v>0</v>
      </c>
      <c r="BV115" s="1000">
        <f t="shared" si="111"/>
        <v>0</v>
      </c>
      <c r="BW115" s="1000"/>
      <c r="BX115" s="642">
        <f t="shared" si="112"/>
        <v>0</v>
      </c>
      <c r="BY115" s="642">
        <f t="shared" si="113"/>
        <v>0</v>
      </c>
      <c r="BZ115" s="642">
        <f t="shared" si="114"/>
        <v>0</v>
      </c>
      <c r="CA115" s="642">
        <f t="shared" si="115"/>
        <v>0</v>
      </c>
      <c r="CB115" s="642">
        <f t="shared" si="116"/>
        <v>0</v>
      </c>
      <c r="CC115" s="642">
        <f t="shared" si="117"/>
        <v>0</v>
      </c>
      <c r="CD115" s="642">
        <f t="shared" si="118"/>
        <v>0</v>
      </c>
      <c r="CE115" s="642">
        <f t="shared" si="119"/>
        <v>0</v>
      </c>
      <c r="CF115" s="642">
        <f t="shared" si="120"/>
        <v>0</v>
      </c>
      <c r="CG115" s="642">
        <f t="shared" si="121"/>
        <v>0</v>
      </c>
      <c r="CH115" s="642">
        <f t="shared" si="122"/>
        <v>0</v>
      </c>
      <c r="CI115" s="642">
        <f t="shared" si="123"/>
        <v>0</v>
      </c>
      <c r="CJ115" s="642">
        <f t="shared" si="124"/>
        <v>0</v>
      </c>
      <c r="CK115" s="642">
        <f t="shared" si="125"/>
        <v>0</v>
      </c>
      <c r="CL115" s="642">
        <f t="shared" si="126"/>
        <v>0</v>
      </c>
      <c r="CM115" s="642">
        <f t="shared" si="127"/>
        <v>0</v>
      </c>
      <c r="CN115" s="381">
        <f t="shared" si="128"/>
        <v>0</v>
      </c>
      <c r="CO115" s="381">
        <f t="shared" si="129"/>
        <v>0</v>
      </c>
      <c r="CP115" s="381">
        <f t="shared" si="130"/>
        <v>0</v>
      </c>
      <c r="CQ115" s="381">
        <f t="shared" si="131"/>
        <v>0</v>
      </c>
      <c r="CR115" s="381">
        <f t="shared" si="132"/>
        <v>0</v>
      </c>
      <c r="CS115" s="381">
        <f t="shared" si="133"/>
        <v>0</v>
      </c>
      <c r="CT115" s="381">
        <f t="shared" si="134"/>
        <v>0</v>
      </c>
      <c r="CU115" s="381">
        <f t="shared" si="135"/>
        <v>0</v>
      </c>
      <c r="CV115" s="381">
        <f t="shared" si="136"/>
        <v>0</v>
      </c>
      <c r="CW115" s="381">
        <f t="shared" si="137"/>
        <v>0</v>
      </c>
      <c r="CX115" s="381">
        <f t="shared" si="138"/>
        <v>0</v>
      </c>
      <c r="CY115" s="381">
        <f t="shared" si="139"/>
        <v>0</v>
      </c>
      <c r="CZ115" s="381">
        <f t="shared" si="140"/>
        <v>0</v>
      </c>
      <c r="DA115" s="381">
        <f t="shared" si="141"/>
        <v>0</v>
      </c>
      <c r="DB115" s="381">
        <f t="shared" si="142"/>
        <v>0</v>
      </c>
      <c r="DC115" s="381">
        <f t="shared" si="143"/>
        <v>0</v>
      </c>
      <c r="DD115" s="381">
        <f t="shared" si="144"/>
        <v>0</v>
      </c>
      <c r="DE115" s="381">
        <f t="shared" si="145"/>
        <v>0</v>
      </c>
      <c r="DF115" s="900">
        <f t="shared" si="146"/>
        <v>0</v>
      </c>
      <c r="DG115" s="486"/>
      <c r="DH115" s="486"/>
      <c r="DI115" s="486"/>
      <c r="DJ115" s="486"/>
      <c r="DK115" s="486"/>
      <c r="DL115" s="486"/>
      <c r="DM115" s="486"/>
      <c r="DN115" s="486"/>
      <c r="DO115" s="486"/>
      <c r="DP115" s="486"/>
      <c r="DQ115" s="486"/>
      <c r="DR115" s="486"/>
      <c r="DS115" s="486"/>
      <c r="DT115" s="486"/>
      <c r="DU115" s="486"/>
      <c r="DV115" s="486"/>
    </row>
    <row r="116" spans="1:126" ht="18.75" hidden="1" customHeight="1">
      <c r="A116" s="217" t="str">
        <f>'2_Maturité'!A116</f>
        <v>18.1.b</v>
      </c>
      <c r="B116" s="217">
        <f>'2_Maturité'!B116</f>
        <v>0</v>
      </c>
      <c r="C116" s="217" t="str">
        <f>'2_Maturité'!G116</f>
        <v>CONF</v>
      </c>
      <c r="D116" s="207">
        <f>'2_Maturité'!H116</f>
        <v>0</v>
      </c>
      <c r="E116" s="207">
        <f>'2_Maturité'!I116</f>
        <v>0</v>
      </c>
      <c r="F116" s="218" t="str">
        <f>LEFT(E116,1)</f>
        <v>0</v>
      </c>
      <c r="G116" s="664">
        <v>0</v>
      </c>
      <c r="H116" s="204">
        <f>Compute4!G116</f>
        <v>0</v>
      </c>
      <c r="I116" s="204">
        <f>Compute4!H116</f>
        <v>0</v>
      </c>
      <c r="J116" s="204">
        <f>Compute4!I116</f>
        <v>0</v>
      </c>
      <c r="K116" s="204">
        <f>Compute4!J116</f>
        <v>0</v>
      </c>
      <c r="L116" s="204">
        <f>Compute4!K116</f>
        <v>0</v>
      </c>
      <c r="M116" s="204">
        <f>Compute4!L116</f>
        <v>0</v>
      </c>
      <c r="N116" s="204">
        <f>Compute4!M116</f>
        <v>0</v>
      </c>
      <c r="O116" s="204">
        <f>Compute4!N116</f>
        <v>0</v>
      </c>
      <c r="P116" s="204">
        <f>Compute4!O116</f>
        <v>0</v>
      </c>
      <c r="Q116" s="204">
        <f>Compute4!P116</f>
        <v>0</v>
      </c>
      <c r="R116" s="204">
        <f>Compute4!Q116</f>
        <v>0</v>
      </c>
      <c r="S116" s="204">
        <f>Compute4!R116</f>
        <v>0</v>
      </c>
      <c r="T116" s="204">
        <f>Compute4!S116</f>
        <v>0</v>
      </c>
      <c r="U116" s="204">
        <f>Compute4!T116</f>
        <v>0</v>
      </c>
      <c r="V116" s="204">
        <f>Compute4!U116</f>
        <v>0</v>
      </c>
      <c r="W116" s="204">
        <f>Compute4!V116</f>
        <v>0</v>
      </c>
      <c r="X116" s="327">
        <f t="shared" si="78"/>
        <v>0</v>
      </c>
      <c r="Y116" s="548">
        <f t="shared" si="79"/>
        <v>0</v>
      </c>
      <c r="Z116" s="548">
        <f t="shared" si="80"/>
        <v>0</v>
      </c>
      <c r="AA116" s="548">
        <f t="shared" si="81"/>
        <v>0</v>
      </c>
      <c r="AB116" s="548">
        <f t="shared" si="82"/>
        <v>0</v>
      </c>
      <c r="AC116" s="548">
        <f t="shared" si="83"/>
        <v>0</v>
      </c>
      <c r="AD116" s="548">
        <f t="shared" si="84"/>
        <v>0</v>
      </c>
      <c r="AE116" s="548">
        <f t="shared" si="85"/>
        <v>0</v>
      </c>
      <c r="AF116" s="548">
        <f t="shared" si="86"/>
        <v>0</v>
      </c>
      <c r="AG116" s="548">
        <f t="shared" si="87"/>
        <v>0</v>
      </c>
      <c r="AH116" s="548">
        <f t="shared" si="88"/>
        <v>0</v>
      </c>
      <c r="AI116" s="548">
        <f t="shared" si="89"/>
        <v>0</v>
      </c>
      <c r="AJ116" s="548">
        <f t="shared" si="90"/>
        <v>0</v>
      </c>
      <c r="AK116" s="548">
        <f t="shared" si="91"/>
        <v>0</v>
      </c>
      <c r="AL116" s="548">
        <f t="shared" si="92"/>
        <v>0</v>
      </c>
      <c r="AM116" s="548">
        <f t="shared" si="93"/>
        <v>0</v>
      </c>
      <c r="AN116" s="548">
        <f t="shared" si="94"/>
        <v>0</v>
      </c>
      <c r="AO116" s="639">
        <f t="shared" si="95"/>
        <v>0</v>
      </c>
      <c r="AP116" s="662">
        <v>0</v>
      </c>
      <c r="AQ116" s="662">
        <v>0</v>
      </c>
      <c r="AR116" s="662">
        <v>0</v>
      </c>
      <c r="AS116" s="662">
        <v>0</v>
      </c>
      <c r="AT116" s="662">
        <v>0</v>
      </c>
      <c r="AU116" s="662">
        <v>0</v>
      </c>
      <c r="AV116" s="662">
        <v>0</v>
      </c>
      <c r="AW116" s="662">
        <v>0</v>
      </c>
      <c r="AX116" s="662">
        <v>0</v>
      </c>
      <c r="AY116" s="662">
        <v>0</v>
      </c>
      <c r="AZ116" s="662">
        <v>0</v>
      </c>
      <c r="BA116" s="662">
        <v>0</v>
      </c>
      <c r="BB116" s="662">
        <v>0</v>
      </c>
      <c r="BC116" s="662">
        <v>0</v>
      </c>
      <c r="BD116" s="662">
        <v>0</v>
      </c>
      <c r="BE116" s="662">
        <v>0</v>
      </c>
      <c r="BF116" s="662">
        <f t="shared" si="147"/>
        <v>16</v>
      </c>
      <c r="BG116" s="1000">
        <f t="shared" si="96"/>
        <v>0</v>
      </c>
      <c r="BH116" s="1000">
        <f t="shared" si="97"/>
        <v>0</v>
      </c>
      <c r="BI116" s="1000">
        <f t="shared" si="98"/>
        <v>0</v>
      </c>
      <c r="BJ116" s="1000">
        <f t="shared" si="99"/>
        <v>0</v>
      </c>
      <c r="BK116" s="1000">
        <f t="shared" si="100"/>
        <v>0</v>
      </c>
      <c r="BL116" s="1000">
        <f t="shared" si="101"/>
        <v>0</v>
      </c>
      <c r="BM116" s="1000">
        <f t="shared" si="102"/>
        <v>0</v>
      </c>
      <c r="BN116" s="1000">
        <f t="shared" si="103"/>
        <v>0</v>
      </c>
      <c r="BO116" s="1000">
        <f t="shared" si="104"/>
        <v>0</v>
      </c>
      <c r="BP116" s="1000">
        <f t="shared" si="105"/>
        <v>0</v>
      </c>
      <c r="BQ116" s="1000">
        <f t="shared" si="106"/>
        <v>0</v>
      </c>
      <c r="BR116" s="1000">
        <f t="shared" si="107"/>
        <v>0</v>
      </c>
      <c r="BS116" s="1000">
        <f t="shared" si="108"/>
        <v>0</v>
      </c>
      <c r="BT116" s="1000">
        <f t="shared" si="109"/>
        <v>0</v>
      </c>
      <c r="BU116" s="1000">
        <f t="shared" si="110"/>
        <v>0</v>
      </c>
      <c r="BV116" s="1000">
        <f t="shared" si="111"/>
        <v>0</v>
      </c>
      <c r="BW116" s="1000"/>
      <c r="BX116" s="642">
        <f t="shared" si="112"/>
        <v>0</v>
      </c>
      <c r="BY116" s="642">
        <f t="shared" si="113"/>
        <v>0</v>
      </c>
      <c r="BZ116" s="642">
        <f t="shared" si="114"/>
        <v>0</v>
      </c>
      <c r="CA116" s="642">
        <f t="shared" si="115"/>
        <v>0</v>
      </c>
      <c r="CB116" s="642">
        <f t="shared" si="116"/>
        <v>0</v>
      </c>
      <c r="CC116" s="642">
        <f t="shared" si="117"/>
        <v>0</v>
      </c>
      <c r="CD116" s="642">
        <f t="shared" si="118"/>
        <v>0</v>
      </c>
      <c r="CE116" s="642">
        <f t="shared" si="119"/>
        <v>0</v>
      </c>
      <c r="CF116" s="642">
        <f t="shared" si="120"/>
        <v>0</v>
      </c>
      <c r="CG116" s="642">
        <f t="shared" si="121"/>
        <v>0</v>
      </c>
      <c r="CH116" s="642">
        <f t="shared" si="122"/>
        <v>0</v>
      </c>
      <c r="CI116" s="642">
        <f t="shared" si="123"/>
        <v>0</v>
      </c>
      <c r="CJ116" s="642">
        <f t="shared" si="124"/>
        <v>0</v>
      </c>
      <c r="CK116" s="642">
        <f t="shared" si="125"/>
        <v>0</v>
      </c>
      <c r="CL116" s="642">
        <f t="shared" si="126"/>
        <v>0</v>
      </c>
      <c r="CM116" s="642">
        <f t="shared" si="127"/>
        <v>0</v>
      </c>
      <c r="CN116" s="381">
        <f t="shared" si="128"/>
        <v>0</v>
      </c>
      <c r="CO116" s="381">
        <f t="shared" si="129"/>
        <v>0</v>
      </c>
      <c r="CP116" s="381">
        <f t="shared" si="130"/>
        <v>0</v>
      </c>
      <c r="CQ116" s="381">
        <f t="shared" si="131"/>
        <v>0</v>
      </c>
      <c r="CR116" s="381">
        <f t="shared" si="132"/>
        <v>0</v>
      </c>
      <c r="CS116" s="381">
        <f t="shared" si="133"/>
        <v>0</v>
      </c>
      <c r="CT116" s="381">
        <f t="shared" si="134"/>
        <v>0</v>
      </c>
      <c r="CU116" s="381">
        <f t="shared" si="135"/>
        <v>0</v>
      </c>
      <c r="CV116" s="381">
        <f t="shared" si="136"/>
        <v>0</v>
      </c>
      <c r="CW116" s="381">
        <f t="shared" si="137"/>
        <v>0</v>
      </c>
      <c r="CX116" s="381">
        <f t="shared" si="138"/>
        <v>0</v>
      </c>
      <c r="CY116" s="381">
        <f t="shared" si="139"/>
        <v>0</v>
      </c>
      <c r="CZ116" s="381">
        <f t="shared" si="140"/>
        <v>0</v>
      </c>
      <c r="DA116" s="381">
        <f t="shared" si="141"/>
        <v>0</v>
      </c>
      <c r="DB116" s="381">
        <f t="shared" si="142"/>
        <v>0</v>
      </c>
      <c r="DC116" s="381">
        <f t="shared" si="143"/>
        <v>0</v>
      </c>
      <c r="DD116" s="381">
        <f t="shared" si="144"/>
        <v>0</v>
      </c>
      <c r="DE116" s="381">
        <f t="shared" si="145"/>
        <v>0</v>
      </c>
      <c r="DF116" s="900">
        <f t="shared" si="146"/>
        <v>0</v>
      </c>
      <c r="DG116" s="486"/>
      <c r="DH116" s="486"/>
      <c r="DI116" s="486"/>
      <c r="DJ116" s="486"/>
      <c r="DK116" s="486"/>
      <c r="DL116" s="486"/>
      <c r="DM116" s="486"/>
      <c r="DN116" s="486"/>
      <c r="DO116" s="486"/>
      <c r="DP116" s="486"/>
      <c r="DQ116" s="486"/>
      <c r="DR116" s="486"/>
      <c r="DS116" s="486"/>
      <c r="DT116" s="486"/>
      <c r="DU116" s="486"/>
      <c r="DV116" s="486"/>
    </row>
    <row r="117" spans="1:126" ht="18.75" customHeight="1">
      <c r="A117" s="217" t="str">
        <f>'2_Maturité'!A117</f>
        <v>18.2</v>
      </c>
      <c r="B117" s="217" t="str">
        <f>'2_Maturité'!B117</f>
        <v>Protection de la vie privée</v>
      </c>
      <c r="C117" s="217" t="str">
        <f>'2_Maturité'!G117</f>
        <v>CONF</v>
      </c>
      <c r="D117" s="207">
        <f>'2_Maturité'!H117</f>
        <v>0</v>
      </c>
      <c r="E117" s="207" t="str">
        <f>'2_Maturité'!I117</f>
        <v>1: Initial</v>
      </c>
      <c r="F117" s="218">
        <f>INDEX(References!$C$51:$D$56, LEFT($E117,1)+1,2)</f>
        <v>5</v>
      </c>
      <c r="G117" s="664">
        <v>0</v>
      </c>
      <c r="H117" s="204">
        <f>Compute4!G117</f>
        <v>1</v>
      </c>
      <c r="I117" s="204">
        <f>Compute4!H117</f>
        <v>1</v>
      </c>
      <c r="J117" s="204">
        <f>Compute4!I117</f>
        <v>1</v>
      </c>
      <c r="K117" s="204">
        <f>Compute4!J117</f>
        <v>0</v>
      </c>
      <c r="L117" s="204">
        <f>Compute4!K117</f>
        <v>1</v>
      </c>
      <c r="M117" s="204">
        <f>Compute4!L117</f>
        <v>0</v>
      </c>
      <c r="N117" s="204">
        <f>Compute4!M117</f>
        <v>0</v>
      </c>
      <c r="O117" s="204">
        <f>Compute4!N117</f>
        <v>0</v>
      </c>
      <c r="P117" s="204">
        <f>Compute4!O117</f>
        <v>0</v>
      </c>
      <c r="Q117" s="204">
        <f>Compute4!P117</f>
        <v>0</v>
      </c>
      <c r="R117" s="204">
        <f>Compute4!Q117</f>
        <v>0</v>
      </c>
      <c r="S117" s="204">
        <f>Compute4!R117</f>
        <v>0</v>
      </c>
      <c r="T117" s="204">
        <f>Compute4!S117</f>
        <v>0</v>
      </c>
      <c r="U117" s="204">
        <f>Compute4!T117</f>
        <v>0</v>
      </c>
      <c r="V117" s="204">
        <f>Compute4!U117</f>
        <v>0</v>
      </c>
      <c r="W117" s="204">
        <f>Compute4!V117</f>
        <v>1</v>
      </c>
      <c r="X117" s="327">
        <f t="shared" si="78"/>
        <v>5</v>
      </c>
      <c r="Y117" s="548">
        <f t="shared" si="79"/>
        <v>0</v>
      </c>
      <c r="Z117" s="548">
        <f t="shared" si="80"/>
        <v>0</v>
      </c>
      <c r="AA117" s="548">
        <f t="shared" si="81"/>
        <v>0</v>
      </c>
      <c r="AB117" s="548">
        <f t="shared" si="82"/>
        <v>0</v>
      </c>
      <c r="AC117" s="548">
        <f t="shared" si="83"/>
        <v>0</v>
      </c>
      <c r="AD117" s="548">
        <f t="shared" si="84"/>
        <v>0</v>
      </c>
      <c r="AE117" s="548">
        <f t="shared" si="85"/>
        <v>0</v>
      </c>
      <c r="AF117" s="548">
        <f t="shared" si="86"/>
        <v>0</v>
      </c>
      <c r="AG117" s="548">
        <f t="shared" si="87"/>
        <v>0</v>
      </c>
      <c r="AH117" s="548">
        <f t="shared" si="88"/>
        <v>0</v>
      </c>
      <c r="AI117" s="548">
        <f t="shared" si="89"/>
        <v>0</v>
      </c>
      <c r="AJ117" s="548">
        <f t="shared" si="90"/>
        <v>0</v>
      </c>
      <c r="AK117" s="548">
        <f t="shared" si="91"/>
        <v>0</v>
      </c>
      <c r="AL117" s="548">
        <f t="shared" si="92"/>
        <v>0</v>
      </c>
      <c r="AM117" s="548">
        <f t="shared" si="93"/>
        <v>0</v>
      </c>
      <c r="AN117" s="548">
        <f t="shared" si="94"/>
        <v>0</v>
      </c>
      <c r="AO117" s="639">
        <f t="shared" si="95"/>
        <v>0</v>
      </c>
      <c r="AP117" s="662">
        <v>2</v>
      </c>
      <c r="AQ117" s="662">
        <v>2</v>
      </c>
      <c r="AR117" s="662">
        <v>2</v>
      </c>
      <c r="AS117" s="662">
        <v>0</v>
      </c>
      <c r="AT117" s="662">
        <v>2</v>
      </c>
      <c r="AU117" s="662">
        <v>0</v>
      </c>
      <c r="AV117" s="662">
        <v>0</v>
      </c>
      <c r="AW117" s="662">
        <v>0</v>
      </c>
      <c r="AX117" s="662">
        <v>0</v>
      </c>
      <c r="AY117" s="662">
        <v>0</v>
      </c>
      <c r="AZ117" s="662">
        <v>0</v>
      </c>
      <c r="BA117" s="662">
        <v>0</v>
      </c>
      <c r="BB117" s="662">
        <v>0</v>
      </c>
      <c r="BC117" s="662">
        <v>0</v>
      </c>
      <c r="BD117" s="662">
        <v>0</v>
      </c>
      <c r="BE117" s="662">
        <v>8</v>
      </c>
      <c r="BF117" s="662">
        <f t="shared" si="147"/>
        <v>11</v>
      </c>
      <c r="BG117" s="1000">
        <f t="shared" si="96"/>
        <v>0</v>
      </c>
      <c r="BH117" s="1000">
        <f t="shared" si="97"/>
        <v>0</v>
      </c>
      <c r="BI117" s="1000">
        <f t="shared" si="98"/>
        <v>0</v>
      </c>
      <c r="BJ117" s="1000">
        <f t="shared" si="99"/>
        <v>0</v>
      </c>
      <c r="BK117" s="1000">
        <f t="shared" si="100"/>
        <v>0</v>
      </c>
      <c r="BL117" s="1000">
        <f t="shared" si="101"/>
        <v>0</v>
      </c>
      <c r="BM117" s="1000">
        <f t="shared" si="102"/>
        <v>0</v>
      </c>
      <c r="BN117" s="1000">
        <f t="shared" si="103"/>
        <v>0</v>
      </c>
      <c r="BO117" s="1000">
        <f t="shared" si="104"/>
        <v>0</v>
      </c>
      <c r="BP117" s="1000">
        <f t="shared" si="105"/>
        <v>0</v>
      </c>
      <c r="BQ117" s="1000">
        <f t="shared" si="106"/>
        <v>0</v>
      </c>
      <c r="BR117" s="1000">
        <f t="shared" si="107"/>
        <v>0</v>
      </c>
      <c r="BS117" s="1000">
        <f t="shared" si="108"/>
        <v>0</v>
      </c>
      <c r="BT117" s="1000">
        <f t="shared" si="109"/>
        <v>0</v>
      </c>
      <c r="BU117" s="1000">
        <f t="shared" si="110"/>
        <v>0</v>
      </c>
      <c r="BV117" s="1000">
        <f t="shared" si="111"/>
        <v>0</v>
      </c>
      <c r="BW117" s="1000"/>
      <c r="BX117" s="642">
        <f t="shared" si="112"/>
        <v>0</v>
      </c>
      <c r="BY117" s="642">
        <f t="shared" si="113"/>
        <v>0</v>
      </c>
      <c r="BZ117" s="642">
        <f t="shared" si="114"/>
        <v>0</v>
      </c>
      <c r="CA117" s="642">
        <f t="shared" si="115"/>
        <v>0</v>
      </c>
      <c r="CB117" s="642">
        <f t="shared" si="116"/>
        <v>0</v>
      </c>
      <c r="CC117" s="642">
        <f t="shared" si="117"/>
        <v>0</v>
      </c>
      <c r="CD117" s="642">
        <f t="shared" si="118"/>
        <v>0</v>
      </c>
      <c r="CE117" s="642">
        <f t="shared" si="119"/>
        <v>0</v>
      </c>
      <c r="CF117" s="642">
        <f t="shared" si="120"/>
        <v>0</v>
      </c>
      <c r="CG117" s="642">
        <f t="shared" si="121"/>
        <v>0</v>
      </c>
      <c r="CH117" s="642">
        <f t="shared" si="122"/>
        <v>0</v>
      </c>
      <c r="CI117" s="642">
        <f t="shared" si="123"/>
        <v>0</v>
      </c>
      <c r="CJ117" s="642">
        <f t="shared" si="124"/>
        <v>0</v>
      </c>
      <c r="CK117" s="642">
        <f t="shared" si="125"/>
        <v>0</v>
      </c>
      <c r="CL117" s="642">
        <f t="shared" si="126"/>
        <v>0</v>
      </c>
      <c r="CM117" s="642">
        <f t="shared" si="127"/>
        <v>0</v>
      </c>
      <c r="CN117" s="381">
        <f t="shared" si="128"/>
        <v>0</v>
      </c>
      <c r="CO117" s="381">
        <f t="shared" si="129"/>
        <v>0</v>
      </c>
      <c r="CP117" s="381">
        <f t="shared" si="130"/>
        <v>0</v>
      </c>
      <c r="CQ117" s="381">
        <f t="shared" si="131"/>
        <v>0</v>
      </c>
      <c r="CR117" s="381">
        <f t="shared" si="132"/>
        <v>0</v>
      </c>
      <c r="CS117" s="381">
        <f t="shared" si="133"/>
        <v>0</v>
      </c>
      <c r="CT117" s="381">
        <f t="shared" si="134"/>
        <v>0</v>
      </c>
      <c r="CU117" s="381">
        <f t="shared" si="135"/>
        <v>0</v>
      </c>
      <c r="CV117" s="381">
        <f t="shared" si="136"/>
        <v>0</v>
      </c>
      <c r="CW117" s="381">
        <f t="shared" si="137"/>
        <v>0</v>
      </c>
      <c r="CX117" s="381">
        <f t="shared" si="138"/>
        <v>0</v>
      </c>
      <c r="CY117" s="381">
        <f t="shared" si="139"/>
        <v>0</v>
      </c>
      <c r="CZ117" s="381">
        <f t="shared" si="140"/>
        <v>0</v>
      </c>
      <c r="DA117" s="381">
        <f t="shared" si="141"/>
        <v>0</v>
      </c>
      <c r="DB117" s="381">
        <f t="shared" si="142"/>
        <v>0</v>
      </c>
      <c r="DC117" s="381">
        <f t="shared" si="143"/>
        <v>0</v>
      </c>
      <c r="DD117" s="381">
        <f t="shared" si="144"/>
        <v>0</v>
      </c>
      <c r="DE117" s="381">
        <f t="shared" si="145"/>
        <v>0</v>
      </c>
      <c r="DF117" s="900">
        <f t="shared" si="146"/>
        <v>16</v>
      </c>
      <c r="DG117" s="486"/>
      <c r="DH117" s="486"/>
      <c r="DI117" s="486"/>
      <c r="DJ117" s="486"/>
      <c r="DK117" s="486"/>
      <c r="DL117" s="486"/>
      <c r="DM117" s="486"/>
      <c r="DN117" s="486"/>
      <c r="DO117" s="486"/>
      <c r="DP117" s="486"/>
      <c r="DQ117" s="486"/>
      <c r="DR117" s="486"/>
      <c r="DS117" s="486"/>
      <c r="DT117" s="486"/>
      <c r="DU117" s="486"/>
      <c r="DV117" s="486"/>
    </row>
    <row r="118" spans="1:126" ht="15" hidden="1" customHeight="1">
      <c r="A118" s="217" t="str">
        <f>'2_Maturité'!A118</f>
        <v>18.2.a</v>
      </c>
      <c r="B118" s="217">
        <f>'2_Maturité'!B118</f>
        <v>0</v>
      </c>
      <c r="C118" s="217" t="str">
        <f>'2_Maturité'!G118</f>
        <v>CONF</v>
      </c>
      <c r="D118" s="207">
        <f>'2_Maturité'!H118</f>
        <v>0</v>
      </c>
      <c r="E118" s="207">
        <f>'2_Maturité'!I118</f>
        <v>0</v>
      </c>
      <c r="F118" s="218" t="str">
        <f>LEFT(E118,1)</f>
        <v>0</v>
      </c>
      <c r="G118" s="664">
        <v>0</v>
      </c>
      <c r="H118" s="204">
        <f>Compute4!G118</f>
        <v>0</v>
      </c>
      <c r="I118" s="204">
        <f>Compute4!H118</f>
        <v>0</v>
      </c>
      <c r="J118" s="204">
        <f>Compute4!I118</f>
        <v>0</v>
      </c>
      <c r="K118" s="204">
        <f>Compute4!J118</f>
        <v>0</v>
      </c>
      <c r="L118" s="204">
        <f>Compute4!K118</f>
        <v>0</v>
      </c>
      <c r="M118" s="204">
        <f>Compute4!L118</f>
        <v>0</v>
      </c>
      <c r="N118" s="204">
        <f>Compute4!M118</f>
        <v>0</v>
      </c>
      <c r="O118" s="204">
        <f>Compute4!N118</f>
        <v>0</v>
      </c>
      <c r="P118" s="204">
        <f>Compute4!O118</f>
        <v>0</v>
      </c>
      <c r="Q118" s="204">
        <f>Compute4!P118</f>
        <v>0</v>
      </c>
      <c r="R118" s="204">
        <f>Compute4!Q118</f>
        <v>0</v>
      </c>
      <c r="S118" s="204">
        <f>Compute4!R118</f>
        <v>0</v>
      </c>
      <c r="T118" s="204">
        <f>Compute4!S118</f>
        <v>0</v>
      </c>
      <c r="U118" s="204">
        <f>Compute4!T118</f>
        <v>0</v>
      </c>
      <c r="V118" s="204">
        <f>Compute4!U118</f>
        <v>0</v>
      </c>
      <c r="W118" s="204">
        <f>Compute4!V118</f>
        <v>0</v>
      </c>
      <c r="X118" s="327">
        <f t="shared" si="78"/>
        <v>0</v>
      </c>
      <c r="Y118" s="548">
        <f t="shared" si="79"/>
        <v>0</v>
      </c>
      <c r="Z118" s="548">
        <f t="shared" si="80"/>
        <v>0</v>
      </c>
      <c r="AA118" s="548">
        <f t="shared" si="81"/>
        <v>0</v>
      </c>
      <c r="AB118" s="548">
        <f t="shared" si="82"/>
        <v>0</v>
      </c>
      <c r="AC118" s="548">
        <f t="shared" si="83"/>
        <v>0</v>
      </c>
      <c r="AD118" s="548">
        <f t="shared" si="84"/>
        <v>0</v>
      </c>
      <c r="AE118" s="548">
        <f t="shared" si="85"/>
        <v>0</v>
      </c>
      <c r="AF118" s="548">
        <f t="shared" si="86"/>
        <v>0</v>
      </c>
      <c r="AG118" s="548">
        <f t="shared" si="87"/>
        <v>0</v>
      </c>
      <c r="AH118" s="548">
        <f t="shared" si="88"/>
        <v>0</v>
      </c>
      <c r="AI118" s="548">
        <f t="shared" si="89"/>
        <v>0</v>
      </c>
      <c r="AJ118" s="548">
        <f t="shared" si="90"/>
        <v>0</v>
      </c>
      <c r="AK118" s="548">
        <f t="shared" si="91"/>
        <v>0</v>
      </c>
      <c r="AL118" s="548">
        <f t="shared" si="92"/>
        <v>0</v>
      </c>
      <c r="AM118" s="548">
        <f t="shared" si="93"/>
        <v>0</v>
      </c>
      <c r="AN118" s="548">
        <f t="shared" si="94"/>
        <v>0</v>
      </c>
      <c r="AO118" s="639">
        <f t="shared" si="95"/>
        <v>0</v>
      </c>
      <c r="AP118" s="662">
        <v>0</v>
      </c>
      <c r="AQ118" s="662">
        <v>0</v>
      </c>
      <c r="AR118" s="662">
        <v>0</v>
      </c>
      <c r="AS118" s="662">
        <v>0</v>
      </c>
      <c r="AT118" s="662">
        <v>0</v>
      </c>
      <c r="AU118" s="662">
        <v>0</v>
      </c>
      <c r="AV118" s="662">
        <v>0</v>
      </c>
      <c r="AW118" s="662">
        <v>0</v>
      </c>
      <c r="AX118" s="662">
        <v>0</v>
      </c>
      <c r="AY118" s="662">
        <v>0</v>
      </c>
      <c r="AZ118" s="662">
        <v>0</v>
      </c>
      <c r="BA118" s="662">
        <v>0</v>
      </c>
      <c r="BB118" s="662">
        <v>0</v>
      </c>
      <c r="BC118" s="662">
        <v>0</v>
      </c>
      <c r="BD118" s="662">
        <v>0</v>
      </c>
      <c r="BE118" s="662">
        <v>0</v>
      </c>
      <c r="BF118" s="662">
        <f t="shared" si="147"/>
        <v>16</v>
      </c>
      <c r="BG118" s="1000">
        <f t="shared" si="96"/>
        <v>0</v>
      </c>
      <c r="BH118" s="1000">
        <f t="shared" si="97"/>
        <v>0</v>
      </c>
      <c r="BI118" s="1000">
        <f t="shared" si="98"/>
        <v>0</v>
      </c>
      <c r="BJ118" s="1000">
        <f t="shared" si="99"/>
        <v>0</v>
      </c>
      <c r="BK118" s="1000">
        <f t="shared" si="100"/>
        <v>0</v>
      </c>
      <c r="BL118" s="1000">
        <f t="shared" si="101"/>
        <v>0</v>
      </c>
      <c r="BM118" s="1000">
        <f t="shared" si="102"/>
        <v>0</v>
      </c>
      <c r="BN118" s="1000">
        <f t="shared" si="103"/>
        <v>0</v>
      </c>
      <c r="BO118" s="1000">
        <f t="shared" si="104"/>
        <v>0</v>
      </c>
      <c r="BP118" s="1000">
        <f t="shared" si="105"/>
        <v>0</v>
      </c>
      <c r="BQ118" s="1000">
        <f t="shared" si="106"/>
        <v>0</v>
      </c>
      <c r="BR118" s="1000">
        <f t="shared" si="107"/>
        <v>0</v>
      </c>
      <c r="BS118" s="1000">
        <f t="shared" si="108"/>
        <v>0</v>
      </c>
      <c r="BT118" s="1000">
        <f t="shared" si="109"/>
        <v>0</v>
      </c>
      <c r="BU118" s="1000">
        <f t="shared" si="110"/>
        <v>0</v>
      </c>
      <c r="BV118" s="1000">
        <f t="shared" si="111"/>
        <v>0</v>
      </c>
      <c r="BW118" s="1000"/>
      <c r="BX118" s="642">
        <f t="shared" si="112"/>
        <v>0</v>
      </c>
      <c r="BY118" s="642">
        <f t="shared" si="113"/>
        <v>0</v>
      </c>
      <c r="BZ118" s="642">
        <f t="shared" si="114"/>
        <v>0</v>
      </c>
      <c r="CA118" s="642">
        <f t="shared" si="115"/>
        <v>0</v>
      </c>
      <c r="CB118" s="642">
        <f t="shared" si="116"/>
        <v>0</v>
      </c>
      <c r="CC118" s="642">
        <f t="shared" si="117"/>
        <v>0</v>
      </c>
      <c r="CD118" s="642">
        <f t="shared" si="118"/>
        <v>0</v>
      </c>
      <c r="CE118" s="642">
        <f t="shared" si="119"/>
        <v>0</v>
      </c>
      <c r="CF118" s="642">
        <f t="shared" si="120"/>
        <v>0</v>
      </c>
      <c r="CG118" s="642">
        <f t="shared" si="121"/>
        <v>0</v>
      </c>
      <c r="CH118" s="642">
        <f t="shared" si="122"/>
        <v>0</v>
      </c>
      <c r="CI118" s="642">
        <f t="shared" si="123"/>
        <v>0</v>
      </c>
      <c r="CJ118" s="642">
        <f t="shared" si="124"/>
        <v>0</v>
      </c>
      <c r="CK118" s="642">
        <f t="shared" si="125"/>
        <v>0</v>
      </c>
      <c r="CL118" s="642">
        <f t="shared" si="126"/>
        <v>0</v>
      </c>
      <c r="CM118" s="642">
        <f t="shared" si="127"/>
        <v>0</v>
      </c>
      <c r="CN118" s="381">
        <f t="shared" si="128"/>
        <v>0</v>
      </c>
      <c r="CO118" s="381">
        <f t="shared" si="129"/>
        <v>0</v>
      </c>
      <c r="CP118" s="381">
        <f t="shared" si="130"/>
        <v>0</v>
      </c>
      <c r="CQ118" s="381">
        <f t="shared" si="131"/>
        <v>0</v>
      </c>
      <c r="CR118" s="381">
        <f t="shared" si="132"/>
        <v>0</v>
      </c>
      <c r="CS118" s="381">
        <f t="shared" si="133"/>
        <v>0</v>
      </c>
      <c r="CT118" s="381">
        <f t="shared" si="134"/>
        <v>0</v>
      </c>
      <c r="CU118" s="381">
        <f t="shared" si="135"/>
        <v>0</v>
      </c>
      <c r="CV118" s="381">
        <f t="shared" si="136"/>
        <v>0</v>
      </c>
      <c r="CW118" s="381">
        <f t="shared" si="137"/>
        <v>0</v>
      </c>
      <c r="CX118" s="381">
        <f t="shared" si="138"/>
        <v>0</v>
      </c>
      <c r="CY118" s="381">
        <f t="shared" si="139"/>
        <v>0</v>
      </c>
      <c r="CZ118" s="381">
        <f t="shared" si="140"/>
        <v>0</v>
      </c>
      <c r="DA118" s="381">
        <f t="shared" si="141"/>
        <v>0</v>
      </c>
      <c r="DB118" s="381">
        <f t="shared" si="142"/>
        <v>0</v>
      </c>
      <c r="DC118" s="381">
        <f t="shared" si="143"/>
        <v>0</v>
      </c>
      <c r="DD118" s="381">
        <f t="shared" si="144"/>
        <v>0</v>
      </c>
      <c r="DE118" s="381">
        <f t="shared" si="145"/>
        <v>0</v>
      </c>
      <c r="DF118" s="900">
        <f t="shared" si="146"/>
        <v>0</v>
      </c>
      <c r="DG118" s="486"/>
      <c r="DH118" s="486"/>
      <c r="DI118" s="486"/>
      <c r="DJ118" s="486"/>
      <c r="DK118" s="486"/>
      <c r="DL118" s="486"/>
      <c r="DM118" s="486"/>
      <c r="DN118" s="486"/>
      <c r="DO118" s="486"/>
      <c r="DP118" s="486"/>
      <c r="DQ118" s="486"/>
      <c r="DR118" s="486"/>
      <c r="DS118" s="486"/>
      <c r="DT118" s="486"/>
      <c r="DU118" s="486"/>
      <c r="DV118" s="486"/>
    </row>
    <row r="119" spans="1:126" ht="15" hidden="1" customHeight="1">
      <c r="A119" s="217" t="str">
        <f>'2_Maturité'!A119</f>
        <v>18.2.b</v>
      </c>
      <c r="B119" s="217">
        <f>'2_Maturité'!B119</f>
        <v>0</v>
      </c>
      <c r="C119" s="217" t="str">
        <f>'2_Maturité'!G119</f>
        <v>CONF</v>
      </c>
      <c r="D119" s="207">
        <f>'2_Maturité'!H119</f>
        <v>0</v>
      </c>
      <c r="E119" s="207">
        <f>'2_Maturité'!I119</f>
        <v>0</v>
      </c>
      <c r="F119" s="218" t="str">
        <f>LEFT(E119,1)</f>
        <v>0</v>
      </c>
      <c r="G119" s="664">
        <v>0.5</v>
      </c>
      <c r="H119" s="204">
        <f>Compute4!G119</f>
        <v>0</v>
      </c>
      <c r="I119" s="204">
        <f>Compute4!H119</f>
        <v>0</v>
      </c>
      <c r="J119" s="204">
        <f>Compute4!I119</f>
        <v>0</v>
      </c>
      <c r="K119" s="204">
        <f>Compute4!J119</f>
        <v>0</v>
      </c>
      <c r="L119" s="204">
        <f>Compute4!K119</f>
        <v>0</v>
      </c>
      <c r="M119" s="204">
        <f>Compute4!L119</f>
        <v>0</v>
      </c>
      <c r="N119" s="204">
        <f>Compute4!M119</f>
        <v>0</v>
      </c>
      <c r="O119" s="204">
        <f>Compute4!N119</f>
        <v>0</v>
      </c>
      <c r="P119" s="204">
        <f>Compute4!O119</f>
        <v>0</v>
      </c>
      <c r="Q119" s="204">
        <f>Compute4!P119</f>
        <v>0</v>
      </c>
      <c r="R119" s="204">
        <f>Compute4!Q119</f>
        <v>0</v>
      </c>
      <c r="S119" s="204">
        <f>Compute4!R119</f>
        <v>0</v>
      </c>
      <c r="T119" s="204">
        <f>Compute4!S119</f>
        <v>0</v>
      </c>
      <c r="U119" s="204">
        <f>Compute4!T119</f>
        <v>0</v>
      </c>
      <c r="V119" s="204">
        <f>Compute4!U119</f>
        <v>0</v>
      </c>
      <c r="W119" s="204">
        <f>Compute4!V119</f>
        <v>0</v>
      </c>
      <c r="X119" s="327">
        <f t="shared" si="78"/>
        <v>0</v>
      </c>
      <c r="Y119" s="548">
        <f t="shared" si="79"/>
        <v>0</v>
      </c>
      <c r="Z119" s="548">
        <f t="shared" si="80"/>
        <v>0</v>
      </c>
      <c r="AA119" s="548">
        <f t="shared" si="81"/>
        <v>0</v>
      </c>
      <c r="AB119" s="548">
        <f t="shared" si="82"/>
        <v>0</v>
      </c>
      <c r="AC119" s="548">
        <f t="shared" si="83"/>
        <v>0</v>
      </c>
      <c r="AD119" s="548">
        <f t="shared" si="84"/>
        <v>0</v>
      </c>
      <c r="AE119" s="548">
        <f t="shared" si="85"/>
        <v>0</v>
      </c>
      <c r="AF119" s="548">
        <f t="shared" si="86"/>
        <v>0</v>
      </c>
      <c r="AG119" s="548">
        <f t="shared" si="87"/>
        <v>0</v>
      </c>
      <c r="AH119" s="548">
        <f t="shared" si="88"/>
        <v>0</v>
      </c>
      <c r="AI119" s="548">
        <f t="shared" si="89"/>
        <v>0</v>
      </c>
      <c r="AJ119" s="548">
        <f t="shared" si="90"/>
        <v>0</v>
      </c>
      <c r="AK119" s="548">
        <f t="shared" si="91"/>
        <v>0</v>
      </c>
      <c r="AL119" s="548">
        <f t="shared" si="92"/>
        <v>0</v>
      </c>
      <c r="AM119" s="548">
        <f t="shared" si="93"/>
        <v>0</v>
      </c>
      <c r="AN119" s="548">
        <f t="shared" si="94"/>
        <v>0</v>
      </c>
      <c r="AO119" s="639">
        <f t="shared" si="95"/>
        <v>0</v>
      </c>
      <c r="AP119" s="662">
        <v>0</v>
      </c>
      <c r="AQ119" s="662">
        <v>0</v>
      </c>
      <c r="AR119" s="662">
        <v>0</v>
      </c>
      <c r="AS119" s="662">
        <v>0</v>
      </c>
      <c r="AT119" s="662">
        <v>0</v>
      </c>
      <c r="AU119" s="662">
        <v>0</v>
      </c>
      <c r="AV119" s="662">
        <v>0</v>
      </c>
      <c r="AW119" s="662">
        <v>0</v>
      </c>
      <c r="AX119" s="662">
        <v>0</v>
      </c>
      <c r="AY119" s="662">
        <v>0</v>
      </c>
      <c r="AZ119" s="662">
        <v>0</v>
      </c>
      <c r="BA119" s="662">
        <v>0</v>
      </c>
      <c r="BB119" s="662">
        <v>0</v>
      </c>
      <c r="BC119" s="662">
        <v>0</v>
      </c>
      <c r="BD119" s="662">
        <v>0</v>
      </c>
      <c r="BE119" s="662">
        <v>0</v>
      </c>
      <c r="BF119" s="662">
        <f t="shared" si="147"/>
        <v>16</v>
      </c>
      <c r="BG119" s="1000">
        <f t="shared" si="96"/>
        <v>0</v>
      </c>
      <c r="BH119" s="1000">
        <f t="shared" si="97"/>
        <v>0</v>
      </c>
      <c r="BI119" s="1000">
        <f t="shared" si="98"/>
        <v>0</v>
      </c>
      <c r="BJ119" s="1000">
        <f t="shared" si="99"/>
        <v>0</v>
      </c>
      <c r="BK119" s="1000">
        <f t="shared" si="100"/>
        <v>0</v>
      </c>
      <c r="BL119" s="1000">
        <f t="shared" si="101"/>
        <v>0</v>
      </c>
      <c r="BM119" s="1000">
        <f t="shared" si="102"/>
        <v>0</v>
      </c>
      <c r="BN119" s="1000">
        <f t="shared" si="103"/>
        <v>0</v>
      </c>
      <c r="BO119" s="1000">
        <f t="shared" si="104"/>
        <v>0</v>
      </c>
      <c r="BP119" s="1000">
        <f t="shared" si="105"/>
        <v>0</v>
      </c>
      <c r="BQ119" s="1000">
        <f t="shared" si="106"/>
        <v>0</v>
      </c>
      <c r="BR119" s="1000">
        <f t="shared" si="107"/>
        <v>0</v>
      </c>
      <c r="BS119" s="1000">
        <f t="shared" si="108"/>
        <v>0</v>
      </c>
      <c r="BT119" s="1000">
        <f t="shared" si="109"/>
        <v>0</v>
      </c>
      <c r="BU119" s="1000">
        <f t="shared" si="110"/>
        <v>0</v>
      </c>
      <c r="BV119" s="1000">
        <f t="shared" si="111"/>
        <v>0</v>
      </c>
      <c r="BW119" s="1000"/>
      <c r="BX119" s="642">
        <f t="shared" si="112"/>
        <v>0</v>
      </c>
      <c r="BY119" s="642">
        <f t="shared" si="113"/>
        <v>0</v>
      </c>
      <c r="BZ119" s="642">
        <f t="shared" si="114"/>
        <v>0</v>
      </c>
      <c r="CA119" s="642">
        <f t="shared" si="115"/>
        <v>0</v>
      </c>
      <c r="CB119" s="642">
        <f t="shared" si="116"/>
        <v>0</v>
      </c>
      <c r="CC119" s="642">
        <f t="shared" si="117"/>
        <v>0</v>
      </c>
      <c r="CD119" s="642">
        <f t="shared" si="118"/>
        <v>0</v>
      </c>
      <c r="CE119" s="642">
        <f t="shared" si="119"/>
        <v>0</v>
      </c>
      <c r="CF119" s="642">
        <f t="shared" si="120"/>
        <v>0</v>
      </c>
      <c r="CG119" s="642">
        <f t="shared" si="121"/>
        <v>0</v>
      </c>
      <c r="CH119" s="642">
        <f t="shared" si="122"/>
        <v>0</v>
      </c>
      <c r="CI119" s="642">
        <f t="shared" si="123"/>
        <v>0</v>
      </c>
      <c r="CJ119" s="642">
        <f t="shared" si="124"/>
        <v>0</v>
      </c>
      <c r="CK119" s="642">
        <f t="shared" si="125"/>
        <v>0</v>
      </c>
      <c r="CL119" s="642">
        <f t="shared" si="126"/>
        <v>0</v>
      </c>
      <c r="CM119" s="642">
        <f t="shared" si="127"/>
        <v>0</v>
      </c>
      <c r="CN119" s="381">
        <f t="shared" si="128"/>
        <v>0</v>
      </c>
      <c r="CO119" s="381">
        <f t="shared" si="129"/>
        <v>0</v>
      </c>
      <c r="CP119" s="381">
        <f t="shared" si="130"/>
        <v>0</v>
      </c>
      <c r="CQ119" s="381">
        <f t="shared" si="131"/>
        <v>0</v>
      </c>
      <c r="CR119" s="381">
        <f t="shared" si="132"/>
        <v>0</v>
      </c>
      <c r="CS119" s="381">
        <f t="shared" si="133"/>
        <v>0</v>
      </c>
      <c r="CT119" s="381">
        <f t="shared" si="134"/>
        <v>0</v>
      </c>
      <c r="CU119" s="381">
        <f t="shared" si="135"/>
        <v>0</v>
      </c>
      <c r="CV119" s="381">
        <f t="shared" si="136"/>
        <v>0</v>
      </c>
      <c r="CW119" s="381">
        <f t="shared" si="137"/>
        <v>0</v>
      </c>
      <c r="CX119" s="381">
        <f t="shared" si="138"/>
        <v>0</v>
      </c>
      <c r="CY119" s="381">
        <f t="shared" si="139"/>
        <v>0</v>
      </c>
      <c r="CZ119" s="381">
        <f t="shared" si="140"/>
        <v>0</v>
      </c>
      <c r="DA119" s="381">
        <f t="shared" si="141"/>
        <v>0</v>
      </c>
      <c r="DB119" s="381">
        <f t="shared" si="142"/>
        <v>0</v>
      </c>
      <c r="DC119" s="381">
        <f t="shared" si="143"/>
        <v>0</v>
      </c>
      <c r="DD119" s="381">
        <f t="shared" si="144"/>
        <v>0</v>
      </c>
      <c r="DE119" s="381">
        <f t="shared" si="145"/>
        <v>0</v>
      </c>
      <c r="DF119" s="900">
        <f t="shared" si="146"/>
        <v>0</v>
      </c>
      <c r="DG119" s="486"/>
      <c r="DH119" s="486"/>
      <c r="DI119" s="486"/>
      <c r="DJ119" s="486"/>
      <c r="DK119" s="486"/>
      <c r="DL119" s="486"/>
      <c r="DM119" s="486"/>
      <c r="DN119" s="486"/>
      <c r="DO119" s="486"/>
      <c r="DP119" s="486"/>
      <c r="DQ119" s="486"/>
      <c r="DR119" s="486"/>
      <c r="DS119" s="486"/>
      <c r="DT119" s="486"/>
      <c r="DU119" s="486"/>
      <c r="DV119" s="486"/>
    </row>
    <row r="120" spans="1:126" ht="15" hidden="1" customHeight="1">
      <c r="A120" s="217" t="str">
        <f>'2_Maturité'!A120</f>
        <v>18.2.c</v>
      </c>
      <c r="B120" s="217">
        <f>'2_Maturité'!B120</f>
        <v>0</v>
      </c>
      <c r="C120" s="217" t="str">
        <f>'2_Maturité'!G120</f>
        <v>CONF</v>
      </c>
      <c r="D120" s="207">
        <f>'2_Maturité'!H120</f>
        <v>0</v>
      </c>
      <c r="E120" s="207">
        <f>'2_Maturité'!I120</f>
        <v>0</v>
      </c>
      <c r="F120" s="218" t="str">
        <f>LEFT(E120,1)</f>
        <v>0</v>
      </c>
      <c r="G120" s="664">
        <v>0</v>
      </c>
      <c r="H120" s="204">
        <f>Compute4!G120</f>
        <v>0</v>
      </c>
      <c r="I120" s="204">
        <f>Compute4!H120</f>
        <v>0</v>
      </c>
      <c r="J120" s="204">
        <f>Compute4!I120</f>
        <v>0</v>
      </c>
      <c r="K120" s="204">
        <f>Compute4!J120</f>
        <v>0</v>
      </c>
      <c r="L120" s="204">
        <f>Compute4!K120</f>
        <v>0</v>
      </c>
      <c r="M120" s="204">
        <f>Compute4!L120</f>
        <v>0</v>
      </c>
      <c r="N120" s="204">
        <f>Compute4!M120</f>
        <v>0</v>
      </c>
      <c r="O120" s="204">
        <f>Compute4!N120</f>
        <v>0</v>
      </c>
      <c r="P120" s="204">
        <f>Compute4!O120</f>
        <v>0</v>
      </c>
      <c r="Q120" s="204">
        <f>Compute4!P120</f>
        <v>0</v>
      </c>
      <c r="R120" s="204">
        <f>Compute4!Q120</f>
        <v>0</v>
      </c>
      <c r="S120" s="204">
        <f>Compute4!R120</f>
        <v>0</v>
      </c>
      <c r="T120" s="204">
        <f>Compute4!S120</f>
        <v>0</v>
      </c>
      <c r="U120" s="204">
        <f>Compute4!T120</f>
        <v>0</v>
      </c>
      <c r="V120" s="204">
        <f>Compute4!U120</f>
        <v>0</v>
      </c>
      <c r="W120" s="204">
        <f>Compute4!V120</f>
        <v>0</v>
      </c>
      <c r="X120" s="327">
        <f t="shared" si="78"/>
        <v>0</v>
      </c>
      <c r="Y120" s="548">
        <f t="shared" si="79"/>
        <v>0</v>
      </c>
      <c r="Z120" s="548">
        <f t="shared" si="80"/>
        <v>0</v>
      </c>
      <c r="AA120" s="548">
        <f t="shared" si="81"/>
        <v>0</v>
      </c>
      <c r="AB120" s="548">
        <f t="shared" si="82"/>
        <v>0</v>
      </c>
      <c r="AC120" s="548">
        <f t="shared" si="83"/>
        <v>0</v>
      </c>
      <c r="AD120" s="548">
        <f t="shared" si="84"/>
        <v>0</v>
      </c>
      <c r="AE120" s="548">
        <f t="shared" si="85"/>
        <v>0</v>
      </c>
      <c r="AF120" s="548">
        <f t="shared" si="86"/>
        <v>0</v>
      </c>
      <c r="AG120" s="548">
        <f t="shared" si="87"/>
        <v>0</v>
      </c>
      <c r="AH120" s="548">
        <f t="shared" si="88"/>
        <v>0</v>
      </c>
      <c r="AI120" s="548">
        <f t="shared" si="89"/>
        <v>0</v>
      </c>
      <c r="AJ120" s="548">
        <f t="shared" si="90"/>
        <v>0</v>
      </c>
      <c r="AK120" s="548">
        <f t="shared" si="91"/>
        <v>0</v>
      </c>
      <c r="AL120" s="548">
        <f t="shared" si="92"/>
        <v>0</v>
      </c>
      <c r="AM120" s="548">
        <f t="shared" si="93"/>
        <v>0</v>
      </c>
      <c r="AN120" s="548">
        <f t="shared" si="94"/>
        <v>0</v>
      </c>
      <c r="AO120" s="639">
        <f t="shared" si="95"/>
        <v>0</v>
      </c>
      <c r="AP120" s="662">
        <v>0</v>
      </c>
      <c r="AQ120" s="662">
        <v>0</v>
      </c>
      <c r="AR120" s="662">
        <v>0</v>
      </c>
      <c r="AS120" s="662">
        <v>0</v>
      </c>
      <c r="AT120" s="662">
        <v>0</v>
      </c>
      <c r="AU120" s="662">
        <v>0</v>
      </c>
      <c r="AV120" s="662">
        <v>0</v>
      </c>
      <c r="AW120" s="662">
        <v>0</v>
      </c>
      <c r="AX120" s="662">
        <v>0</v>
      </c>
      <c r="AY120" s="662">
        <v>0</v>
      </c>
      <c r="AZ120" s="662">
        <v>0</v>
      </c>
      <c r="BA120" s="662">
        <v>0</v>
      </c>
      <c r="BB120" s="662">
        <v>0</v>
      </c>
      <c r="BC120" s="662">
        <v>0</v>
      </c>
      <c r="BD120" s="662">
        <v>0</v>
      </c>
      <c r="BE120" s="662">
        <v>0</v>
      </c>
      <c r="BF120" s="662">
        <f t="shared" si="147"/>
        <v>16</v>
      </c>
      <c r="BG120" s="1000">
        <f t="shared" si="96"/>
        <v>0</v>
      </c>
      <c r="BH120" s="1000">
        <f t="shared" si="97"/>
        <v>0</v>
      </c>
      <c r="BI120" s="1000">
        <f t="shared" si="98"/>
        <v>0</v>
      </c>
      <c r="BJ120" s="1000">
        <f t="shared" si="99"/>
        <v>0</v>
      </c>
      <c r="BK120" s="1000">
        <f t="shared" si="100"/>
        <v>0</v>
      </c>
      <c r="BL120" s="1000">
        <f t="shared" si="101"/>
        <v>0</v>
      </c>
      <c r="BM120" s="1000">
        <f t="shared" si="102"/>
        <v>0</v>
      </c>
      <c r="BN120" s="1000">
        <f t="shared" si="103"/>
        <v>0</v>
      </c>
      <c r="BO120" s="1000">
        <f t="shared" si="104"/>
        <v>0</v>
      </c>
      <c r="BP120" s="1000">
        <f t="shared" si="105"/>
        <v>0</v>
      </c>
      <c r="BQ120" s="1000">
        <f t="shared" si="106"/>
        <v>0</v>
      </c>
      <c r="BR120" s="1000">
        <f t="shared" si="107"/>
        <v>0</v>
      </c>
      <c r="BS120" s="1000">
        <f t="shared" si="108"/>
        <v>0</v>
      </c>
      <c r="BT120" s="1000">
        <f t="shared" si="109"/>
        <v>0</v>
      </c>
      <c r="BU120" s="1000">
        <f t="shared" si="110"/>
        <v>0</v>
      </c>
      <c r="BV120" s="1000">
        <f t="shared" si="111"/>
        <v>0</v>
      </c>
      <c r="BW120" s="1000"/>
      <c r="BX120" s="642">
        <f t="shared" si="112"/>
        <v>0</v>
      </c>
      <c r="BY120" s="642">
        <f t="shared" si="113"/>
        <v>0</v>
      </c>
      <c r="BZ120" s="642">
        <f t="shared" si="114"/>
        <v>0</v>
      </c>
      <c r="CA120" s="642">
        <f t="shared" si="115"/>
        <v>0</v>
      </c>
      <c r="CB120" s="642">
        <f t="shared" si="116"/>
        <v>0</v>
      </c>
      <c r="CC120" s="642">
        <f t="shared" si="117"/>
        <v>0</v>
      </c>
      <c r="CD120" s="642">
        <f t="shared" si="118"/>
        <v>0</v>
      </c>
      <c r="CE120" s="642">
        <f t="shared" si="119"/>
        <v>0</v>
      </c>
      <c r="CF120" s="642">
        <f t="shared" si="120"/>
        <v>0</v>
      </c>
      <c r="CG120" s="642">
        <f t="shared" si="121"/>
        <v>0</v>
      </c>
      <c r="CH120" s="642">
        <f t="shared" si="122"/>
        <v>0</v>
      </c>
      <c r="CI120" s="642">
        <f t="shared" si="123"/>
        <v>0</v>
      </c>
      <c r="CJ120" s="642">
        <f t="shared" si="124"/>
        <v>0</v>
      </c>
      <c r="CK120" s="642">
        <f t="shared" si="125"/>
        <v>0</v>
      </c>
      <c r="CL120" s="642">
        <f t="shared" si="126"/>
        <v>0</v>
      </c>
      <c r="CM120" s="642">
        <f t="shared" si="127"/>
        <v>0</v>
      </c>
      <c r="CN120" s="381">
        <f t="shared" si="128"/>
        <v>0</v>
      </c>
      <c r="CO120" s="381">
        <f t="shared" si="129"/>
        <v>0</v>
      </c>
      <c r="CP120" s="381">
        <f t="shared" si="130"/>
        <v>0</v>
      </c>
      <c r="CQ120" s="381">
        <f t="shared" si="131"/>
        <v>0</v>
      </c>
      <c r="CR120" s="381">
        <f t="shared" si="132"/>
        <v>0</v>
      </c>
      <c r="CS120" s="381">
        <f t="shared" si="133"/>
        <v>0</v>
      </c>
      <c r="CT120" s="381">
        <f t="shared" si="134"/>
        <v>0</v>
      </c>
      <c r="CU120" s="381">
        <f t="shared" si="135"/>
        <v>0</v>
      </c>
      <c r="CV120" s="381">
        <f t="shared" si="136"/>
        <v>0</v>
      </c>
      <c r="CW120" s="381">
        <f t="shared" si="137"/>
        <v>0</v>
      </c>
      <c r="CX120" s="381">
        <f t="shared" si="138"/>
        <v>0</v>
      </c>
      <c r="CY120" s="381">
        <f t="shared" si="139"/>
        <v>0</v>
      </c>
      <c r="CZ120" s="381">
        <f t="shared" si="140"/>
        <v>0</v>
      </c>
      <c r="DA120" s="381">
        <f t="shared" si="141"/>
        <v>0</v>
      </c>
      <c r="DB120" s="381">
        <f t="shared" si="142"/>
        <v>0</v>
      </c>
      <c r="DC120" s="381">
        <f t="shared" si="143"/>
        <v>0</v>
      </c>
      <c r="DD120" s="381">
        <f t="shared" si="144"/>
        <v>0</v>
      </c>
      <c r="DE120" s="381">
        <f t="shared" si="145"/>
        <v>0</v>
      </c>
      <c r="DF120" s="900">
        <f t="shared" si="146"/>
        <v>0</v>
      </c>
      <c r="DG120" s="486"/>
      <c r="DH120" s="486"/>
      <c r="DI120" s="486"/>
      <c r="DJ120" s="486"/>
      <c r="DK120" s="486"/>
      <c r="DL120" s="486"/>
      <c r="DM120" s="486"/>
      <c r="DN120" s="486"/>
      <c r="DO120" s="486"/>
      <c r="DP120" s="486"/>
      <c r="DQ120" s="486"/>
      <c r="DR120" s="486"/>
      <c r="DS120" s="486"/>
      <c r="DT120" s="486"/>
      <c r="DU120" s="486"/>
      <c r="DV120" s="486"/>
    </row>
    <row r="121" spans="1:126" ht="18.75">
      <c r="A121" s="217" t="str">
        <f>'2_Maturité'!A121</f>
        <v>18.3</v>
      </c>
      <c r="B121" s="217" t="str">
        <f>'2_Maturité'!B121</f>
        <v xml:space="preserve">Revue de la sécurité de l'information </v>
      </c>
      <c r="C121" s="217" t="str">
        <f>'2_Maturité'!G121</f>
        <v>CONF</v>
      </c>
      <c r="D121" s="207">
        <f>'2_Maturité'!H121</f>
        <v>0</v>
      </c>
      <c r="E121" s="207" t="str">
        <f>'2_Maturité'!I121</f>
        <v>2: Reproductible</v>
      </c>
      <c r="F121" s="218">
        <f>INDEX(References!$C$51:$D$56, LEFT($E121,1)+1,2)</f>
        <v>4</v>
      </c>
      <c r="G121" s="664">
        <v>0</v>
      </c>
      <c r="H121" s="204">
        <f>Compute4!G121</f>
        <v>1</v>
      </c>
      <c r="I121" s="204">
        <f>Compute4!H121</f>
        <v>1</v>
      </c>
      <c r="J121" s="204">
        <f>Compute4!I121</f>
        <v>1</v>
      </c>
      <c r="K121" s="204">
        <f>Compute4!J121</f>
        <v>1</v>
      </c>
      <c r="L121" s="204">
        <f>Compute4!K121</f>
        <v>1</v>
      </c>
      <c r="M121" s="204">
        <f>Compute4!L121</f>
        <v>1</v>
      </c>
      <c r="N121" s="204">
        <f>Compute4!M121</f>
        <v>0</v>
      </c>
      <c r="O121" s="204">
        <f>Compute4!N121</f>
        <v>1</v>
      </c>
      <c r="P121" s="204">
        <f>Compute4!O121</f>
        <v>1</v>
      </c>
      <c r="Q121" s="204">
        <f>Compute4!P121</f>
        <v>1</v>
      </c>
      <c r="R121" s="204">
        <f>Compute4!Q121</f>
        <v>1</v>
      </c>
      <c r="S121" s="204">
        <f>Compute4!R121</f>
        <v>1</v>
      </c>
      <c r="T121" s="204">
        <f>Compute4!S121</f>
        <v>1</v>
      </c>
      <c r="U121" s="204">
        <f>Compute4!T121</f>
        <v>1</v>
      </c>
      <c r="V121" s="204">
        <f>Compute4!U121</f>
        <v>1</v>
      </c>
      <c r="W121" s="204">
        <f>Compute4!V121</f>
        <v>1</v>
      </c>
      <c r="X121" s="327">
        <f t="shared" si="78"/>
        <v>15</v>
      </c>
      <c r="Y121" s="548">
        <f t="shared" si="79"/>
        <v>0</v>
      </c>
      <c r="Z121" s="548">
        <f t="shared" si="80"/>
        <v>0</v>
      </c>
      <c r="AA121" s="548">
        <f t="shared" si="81"/>
        <v>0</v>
      </c>
      <c r="AB121" s="548">
        <f t="shared" si="82"/>
        <v>0</v>
      </c>
      <c r="AC121" s="548">
        <f t="shared" si="83"/>
        <v>0</v>
      </c>
      <c r="AD121" s="548">
        <f t="shared" si="84"/>
        <v>0</v>
      </c>
      <c r="AE121" s="548">
        <f t="shared" si="85"/>
        <v>0</v>
      </c>
      <c r="AF121" s="548">
        <f t="shared" si="86"/>
        <v>0</v>
      </c>
      <c r="AG121" s="548">
        <f t="shared" si="87"/>
        <v>0</v>
      </c>
      <c r="AH121" s="548">
        <f t="shared" si="88"/>
        <v>0</v>
      </c>
      <c r="AI121" s="548">
        <f t="shared" si="89"/>
        <v>0</v>
      </c>
      <c r="AJ121" s="548">
        <f t="shared" si="90"/>
        <v>0</v>
      </c>
      <c r="AK121" s="548">
        <f t="shared" si="91"/>
        <v>0</v>
      </c>
      <c r="AL121" s="548">
        <f t="shared" si="92"/>
        <v>0</v>
      </c>
      <c r="AM121" s="548">
        <f t="shared" si="93"/>
        <v>0</v>
      </c>
      <c r="AN121" s="548">
        <f t="shared" si="94"/>
        <v>0</v>
      </c>
      <c r="AO121" s="639">
        <f t="shared" si="95"/>
        <v>0</v>
      </c>
      <c r="AP121" s="662">
        <v>1</v>
      </c>
      <c r="AQ121" s="662">
        <v>1</v>
      </c>
      <c r="AR121" s="662">
        <v>1</v>
      </c>
      <c r="AS121" s="662">
        <v>1</v>
      </c>
      <c r="AT121" s="662">
        <v>1</v>
      </c>
      <c r="AU121" s="662">
        <v>1</v>
      </c>
      <c r="AV121" s="662">
        <v>0</v>
      </c>
      <c r="AW121" s="662">
        <v>1</v>
      </c>
      <c r="AX121" s="662">
        <v>1</v>
      </c>
      <c r="AY121" s="662">
        <v>1</v>
      </c>
      <c r="AZ121" s="662">
        <v>1</v>
      </c>
      <c r="BA121" s="662">
        <v>1</v>
      </c>
      <c r="BB121" s="662">
        <v>1</v>
      </c>
      <c r="BC121" s="662">
        <v>1</v>
      </c>
      <c r="BD121" s="662">
        <v>1</v>
      </c>
      <c r="BE121" s="662">
        <v>1</v>
      </c>
      <c r="BF121" s="662">
        <f t="shared" si="147"/>
        <v>1</v>
      </c>
      <c r="BG121" s="1000">
        <f t="shared" si="96"/>
        <v>0</v>
      </c>
      <c r="BH121" s="1000">
        <f t="shared" si="97"/>
        <v>0</v>
      </c>
      <c r="BI121" s="1000">
        <f t="shared" si="98"/>
        <v>0</v>
      </c>
      <c r="BJ121" s="1000">
        <f t="shared" si="99"/>
        <v>0</v>
      </c>
      <c r="BK121" s="1000">
        <f t="shared" si="100"/>
        <v>0</v>
      </c>
      <c r="BL121" s="1000">
        <f t="shared" si="101"/>
        <v>0</v>
      </c>
      <c r="BM121" s="1000">
        <f t="shared" si="102"/>
        <v>0</v>
      </c>
      <c r="BN121" s="1000">
        <f t="shared" si="103"/>
        <v>0</v>
      </c>
      <c r="BO121" s="1000">
        <f t="shared" si="104"/>
        <v>0</v>
      </c>
      <c r="BP121" s="1000">
        <f t="shared" si="105"/>
        <v>0</v>
      </c>
      <c r="BQ121" s="1000">
        <f t="shared" si="106"/>
        <v>0</v>
      </c>
      <c r="BR121" s="1000">
        <f t="shared" si="107"/>
        <v>0</v>
      </c>
      <c r="BS121" s="1000">
        <f t="shared" si="108"/>
        <v>0</v>
      </c>
      <c r="BT121" s="1000">
        <f t="shared" si="109"/>
        <v>0</v>
      </c>
      <c r="BU121" s="1000">
        <f t="shared" si="110"/>
        <v>0</v>
      </c>
      <c r="BV121" s="1000">
        <f t="shared" si="111"/>
        <v>0</v>
      </c>
      <c r="BW121" s="1000"/>
      <c r="BX121" s="642">
        <f t="shared" si="112"/>
        <v>0</v>
      </c>
      <c r="BY121" s="642">
        <f t="shared" si="113"/>
        <v>0</v>
      </c>
      <c r="BZ121" s="642">
        <f t="shared" si="114"/>
        <v>0</v>
      </c>
      <c r="CA121" s="642">
        <f t="shared" si="115"/>
        <v>0</v>
      </c>
      <c r="CB121" s="642">
        <f t="shared" si="116"/>
        <v>0</v>
      </c>
      <c r="CC121" s="642">
        <f t="shared" si="117"/>
        <v>0</v>
      </c>
      <c r="CD121" s="642">
        <f t="shared" si="118"/>
        <v>0</v>
      </c>
      <c r="CE121" s="642">
        <f t="shared" si="119"/>
        <v>0</v>
      </c>
      <c r="CF121" s="642">
        <f t="shared" si="120"/>
        <v>0</v>
      </c>
      <c r="CG121" s="642">
        <f t="shared" si="121"/>
        <v>0</v>
      </c>
      <c r="CH121" s="642">
        <f t="shared" si="122"/>
        <v>0</v>
      </c>
      <c r="CI121" s="642">
        <f t="shared" si="123"/>
        <v>0</v>
      </c>
      <c r="CJ121" s="642">
        <f t="shared" si="124"/>
        <v>0</v>
      </c>
      <c r="CK121" s="642">
        <f t="shared" si="125"/>
        <v>0</v>
      </c>
      <c r="CL121" s="642">
        <f t="shared" si="126"/>
        <v>0</v>
      </c>
      <c r="CM121" s="642">
        <f t="shared" si="127"/>
        <v>0</v>
      </c>
      <c r="CN121" s="381">
        <f t="shared" si="128"/>
        <v>0</v>
      </c>
      <c r="CO121" s="381">
        <f t="shared" si="129"/>
        <v>0</v>
      </c>
      <c r="CP121" s="381">
        <f t="shared" si="130"/>
        <v>0</v>
      </c>
      <c r="CQ121" s="381">
        <f t="shared" si="131"/>
        <v>0</v>
      </c>
      <c r="CR121" s="381">
        <f t="shared" si="132"/>
        <v>0</v>
      </c>
      <c r="CS121" s="381">
        <f t="shared" si="133"/>
        <v>0</v>
      </c>
      <c r="CT121" s="381">
        <f t="shared" si="134"/>
        <v>0</v>
      </c>
      <c r="CU121" s="381">
        <f t="shared" si="135"/>
        <v>0</v>
      </c>
      <c r="CV121" s="381">
        <f t="shared" si="136"/>
        <v>0</v>
      </c>
      <c r="CW121" s="381">
        <f t="shared" si="137"/>
        <v>0</v>
      </c>
      <c r="CX121" s="381">
        <f t="shared" si="138"/>
        <v>0</v>
      </c>
      <c r="CY121" s="381">
        <f t="shared" si="139"/>
        <v>0</v>
      </c>
      <c r="CZ121" s="381">
        <f t="shared" si="140"/>
        <v>0</v>
      </c>
      <c r="DA121" s="381">
        <f t="shared" si="141"/>
        <v>0</v>
      </c>
      <c r="DB121" s="381">
        <f t="shared" si="142"/>
        <v>0</v>
      </c>
      <c r="DC121" s="381">
        <f t="shared" si="143"/>
        <v>0</v>
      </c>
      <c r="DD121" s="381">
        <f t="shared" si="144"/>
        <v>0</v>
      </c>
      <c r="DE121" s="381">
        <f t="shared" si="145"/>
        <v>0</v>
      </c>
      <c r="DF121" s="900">
        <f t="shared" si="146"/>
        <v>15</v>
      </c>
      <c r="DG121" s="486"/>
      <c r="DH121" s="486"/>
      <c r="DI121" s="486"/>
      <c r="DJ121" s="486"/>
      <c r="DK121" s="486"/>
      <c r="DL121" s="486"/>
      <c r="DM121" s="486"/>
      <c r="DN121" s="486"/>
      <c r="DO121" s="486"/>
      <c r="DP121" s="486"/>
      <c r="DQ121" s="486"/>
      <c r="DR121" s="486"/>
      <c r="DS121" s="486"/>
      <c r="DT121" s="486"/>
      <c r="DU121" s="486"/>
      <c r="DV121" s="486"/>
    </row>
    <row r="122" spans="1:126" ht="18.75" hidden="1">
      <c r="A122" s="217" t="str">
        <f>'2_Maturité'!A122</f>
        <v>18.3.a</v>
      </c>
      <c r="B122" s="217">
        <f>'2_Maturité'!B122</f>
        <v>0</v>
      </c>
      <c r="C122" s="217" t="str">
        <f>'2_Maturité'!G122</f>
        <v>CONF</v>
      </c>
      <c r="D122" s="207">
        <f>'2_Maturité'!H122</f>
        <v>0</v>
      </c>
      <c r="E122" s="207">
        <f>'2_Maturité'!I122</f>
        <v>0</v>
      </c>
      <c r="F122" s="218" t="str">
        <f>LEFT(E122,1)</f>
        <v>0</v>
      </c>
      <c r="G122" s="664">
        <v>0</v>
      </c>
      <c r="H122" s="204">
        <f>Compute4!G122</f>
        <v>0</v>
      </c>
      <c r="I122" s="204">
        <f>Compute4!H122</f>
        <v>0</v>
      </c>
      <c r="J122" s="204">
        <f>Compute4!I122</f>
        <v>0</v>
      </c>
      <c r="K122" s="204">
        <f>Compute4!J122</f>
        <v>0</v>
      </c>
      <c r="L122" s="204">
        <f>Compute4!K122</f>
        <v>0</v>
      </c>
      <c r="M122" s="204">
        <f>Compute4!L122</f>
        <v>0</v>
      </c>
      <c r="N122" s="204">
        <f>Compute4!M122</f>
        <v>0</v>
      </c>
      <c r="O122" s="204">
        <f>Compute4!N122</f>
        <v>0</v>
      </c>
      <c r="P122" s="204">
        <f>Compute4!O122</f>
        <v>0</v>
      </c>
      <c r="Q122" s="204">
        <f>Compute4!P122</f>
        <v>0</v>
      </c>
      <c r="R122" s="204">
        <f>Compute4!Q122</f>
        <v>0</v>
      </c>
      <c r="S122" s="204">
        <f>Compute4!R122</f>
        <v>0</v>
      </c>
      <c r="T122" s="204">
        <f>Compute4!S122</f>
        <v>0</v>
      </c>
      <c r="U122" s="204">
        <f>Compute4!T122</f>
        <v>0</v>
      </c>
      <c r="V122" s="204">
        <f>Compute4!U122</f>
        <v>0</v>
      </c>
      <c r="W122" s="204">
        <f>Compute4!V122</f>
        <v>0</v>
      </c>
      <c r="X122" s="327">
        <f t="shared" si="78"/>
        <v>0</v>
      </c>
      <c r="Y122" s="548">
        <f t="shared" si="79"/>
        <v>0</v>
      </c>
      <c r="Z122" s="548">
        <f t="shared" si="80"/>
        <v>0</v>
      </c>
      <c r="AA122" s="548">
        <f t="shared" si="81"/>
        <v>0</v>
      </c>
      <c r="AB122" s="548">
        <f t="shared" si="82"/>
        <v>0</v>
      </c>
      <c r="AC122" s="548">
        <f t="shared" si="83"/>
        <v>0</v>
      </c>
      <c r="AD122" s="548">
        <f t="shared" si="84"/>
        <v>0</v>
      </c>
      <c r="AE122" s="548">
        <f t="shared" si="85"/>
        <v>0</v>
      </c>
      <c r="AF122" s="548">
        <f t="shared" si="86"/>
        <v>0</v>
      </c>
      <c r="AG122" s="548">
        <f t="shared" si="87"/>
        <v>0</v>
      </c>
      <c r="AH122" s="548">
        <f t="shared" si="88"/>
        <v>0</v>
      </c>
      <c r="AI122" s="548">
        <f t="shared" si="89"/>
        <v>0</v>
      </c>
      <c r="AJ122" s="548">
        <f t="shared" si="90"/>
        <v>0</v>
      </c>
      <c r="AK122" s="548">
        <f t="shared" si="91"/>
        <v>0</v>
      </c>
      <c r="AL122" s="548">
        <f t="shared" si="92"/>
        <v>0</v>
      </c>
      <c r="AM122" s="548">
        <f t="shared" si="93"/>
        <v>0</v>
      </c>
      <c r="AN122" s="548">
        <f t="shared" si="94"/>
        <v>0</v>
      </c>
      <c r="AO122" s="639">
        <f t="shared" si="95"/>
        <v>0</v>
      </c>
      <c r="AP122" s="662">
        <v>0</v>
      </c>
      <c r="AQ122" s="662">
        <v>0</v>
      </c>
      <c r="AR122" s="662">
        <v>0</v>
      </c>
      <c r="AS122" s="662">
        <v>0</v>
      </c>
      <c r="AT122" s="662">
        <v>0</v>
      </c>
      <c r="AU122" s="662">
        <v>0</v>
      </c>
      <c r="AV122" s="662">
        <v>0</v>
      </c>
      <c r="AW122" s="662">
        <v>0</v>
      </c>
      <c r="AX122" s="662">
        <v>0</v>
      </c>
      <c r="AY122" s="662">
        <v>0</v>
      </c>
      <c r="AZ122" s="662">
        <v>0</v>
      </c>
      <c r="BA122" s="662">
        <v>0</v>
      </c>
      <c r="BB122" s="662">
        <v>0</v>
      </c>
      <c r="BC122" s="662">
        <v>0</v>
      </c>
      <c r="BD122" s="662">
        <v>0</v>
      </c>
      <c r="BE122" s="662">
        <v>0</v>
      </c>
      <c r="BF122" s="662">
        <f t="shared" si="147"/>
        <v>16</v>
      </c>
      <c r="BG122" s="1000">
        <f t="shared" si="96"/>
        <v>0</v>
      </c>
      <c r="BH122" s="1000">
        <f t="shared" si="97"/>
        <v>0</v>
      </c>
      <c r="BI122" s="1000">
        <f t="shared" si="98"/>
        <v>0</v>
      </c>
      <c r="BJ122" s="1000">
        <f t="shared" si="99"/>
        <v>0</v>
      </c>
      <c r="BK122" s="1000">
        <f t="shared" si="100"/>
        <v>0</v>
      </c>
      <c r="BL122" s="1000">
        <f t="shared" si="101"/>
        <v>0</v>
      </c>
      <c r="BM122" s="1000">
        <f t="shared" si="102"/>
        <v>0</v>
      </c>
      <c r="BN122" s="1000">
        <f t="shared" si="103"/>
        <v>0</v>
      </c>
      <c r="BO122" s="1000">
        <f t="shared" si="104"/>
        <v>0</v>
      </c>
      <c r="BP122" s="1000">
        <f t="shared" si="105"/>
        <v>0</v>
      </c>
      <c r="BQ122" s="1000">
        <f t="shared" si="106"/>
        <v>0</v>
      </c>
      <c r="BR122" s="1000">
        <f t="shared" si="107"/>
        <v>0</v>
      </c>
      <c r="BS122" s="1000">
        <f t="shared" si="108"/>
        <v>0</v>
      </c>
      <c r="BT122" s="1000">
        <f t="shared" si="109"/>
        <v>0</v>
      </c>
      <c r="BU122" s="1000">
        <f t="shared" si="110"/>
        <v>0</v>
      </c>
      <c r="BV122" s="1000">
        <f t="shared" si="111"/>
        <v>0</v>
      </c>
      <c r="BW122" s="1000"/>
      <c r="BX122" s="642">
        <f t="shared" si="112"/>
        <v>0</v>
      </c>
      <c r="BY122" s="642">
        <f t="shared" si="113"/>
        <v>0</v>
      </c>
      <c r="BZ122" s="642">
        <f t="shared" si="114"/>
        <v>0</v>
      </c>
      <c r="CA122" s="642">
        <f t="shared" si="115"/>
        <v>0</v>
      </c>
      <c r="CB122" s="642">
        <f t="shared" si="116"/>
        <v>0</v>
      </c>
      <c r="CC122" s="642">
        <f t="shared" si="117"/>
        <v>0</v>
      </c>
      <c r="CD122" s="642">
        <f t="shared" si="118"/>
        <v>0</v>
      </c>
      <c r="CE122" s="642">
        <f t="shared" si="119"/>
        <v>0</v>
      </c>
      <c r="CF122" s="642">
        <f t="shared" si="120"/>
        <v>0</v>
      </c>
      <c r="CG122" s="642">
        <f t="shared" si="121"/>
        <v>0</v>
      </c>
      <c r="CH122" s="642">
        <f t="shared" si="122"/>
        <v>0</v>
      </c>
      <c r="CI122" s="642">
        <f t="shared" si="123"/>
        <v>0</v>
      </c>
      <c r="CJ122" s="642">
        <f t="shared" si="124"/>
        <v>0</v>
      </c>
      <c r="CK122" s="642">
        <f t="shared" si="125"/>
        <v>0</v>
      </c>
      <c r="CL122" s="642">
        <f t="shared" si="126"/>
        <v>0</v>
      </c>
      <c r="CM122" s="642">
        <f t="shared" si="127"/>
        <v>0</v>
      </c>
      <c r="CN122" s="381">
        <f t="shared" si="128"/>
        <v>0</v>
      </c>
      <c r="CO122" s="381">
        <f t="shared" si="129"/>
        <v>0</v>
      </c>
      <c r="CP122" s="381">
        <f t="shared" si="130"/>
        <v>0</v>
      </c>
      <c r="CQ122" s="381">
        <f t="shared" si="131"/>
        <v>0</v>
      </c>
      <c r="CR122" s="381">
        <f t="shared" si="132"/>
        <v>0</v>
      </c>
      <c r="CS122" s="381">
        <f t="shared" si="133"/>
        <v>0</v>
      </c>
      <c r="CT122" s="381">
        <f t="shared" si="134"/>
        <v>0</v>
      </c>
      <c r="CU122" s="381">
        <f t="shared" si="135"/>
        <v>0</v>
      </c>
      <c r="CV122" s="381">
        <f t="shared" si="136"/>
        <v>0</v>
      </c>
      <c r="CW122" s="381">
        <f t="shared" si="137"/>
        <v>0</v>
      </c>
      <c r="CX122" s="381">
        <f t="shared" si="138"/>
        <v>0</v>
      </c>
      <c r="CY122" s="381">
        <f t="shared" si="139"/>
        <v>0</v>
      </c>
      <c r="CZ122" s="381">
        <f t="shared" si="140"/>
        <v>0</v>
      </c>
      <c r="DA122" s="381">
        <f t="shared" si="141"/>
        <v>0</v>
      </c>
      <c r="DB122" s="381">
        <f t="shared" si="142"/>
        <v>0</v>
      </c>
      <c r="DC122" s="381">
        <f t="shared" si="143"/>
        <v>0</v>
      </c>
      <c r="DD122" s="381">
        <f t="shared" si="144"/>
        <v>0</v>
      </c>
      <c r="DE122" s="381">
        <f t="shared" si="145"/>
        <v>0</v>
      </c>
      <c r="DF122" s="900">
        <f t="shared" si="146"/>
        <v>0</v>
      </c>
      <c r="DG122" s="486"/>
      <c r="DH122" s="486"/>
      <c r="DI122" s="486"/>
      <c r="DJ122" s="486"/>
      <c r="DK122" s="486"/>
      <c r="DL122" s="486"/>
      <c r="DM122" s="486"/>
      <c r="DN122" s="486"/>
      <c r="DO122" s="486"/>
      <c r="DP122" s="486"/>
      <c r="DQ122" s="486"/>
      <c r="DR122" s="486"/>
      <c r="DS122" s="486"/>
      <c r="DT122" s="486"/>
      <c r="DU122" s="486"/>
      <c r="DV122" s="486"/>
    </row>
    <row r="123" spans="1:126" ht="18.75" hidden="1">
      <c r="A123" s="217" t="str">
        <f>'2_Maturité'!A123</f>
        <v>18.3.b</v>
      </c>
      <c r="B123" s="217">
        <f>'2_Maturité'!B123</f>
        <v>0</v>
      </c>
      <c r="C123" s="217" t="str">
        <f>'2_Maturité'!G123</f>
        <v>CONF</v>
      </c>
      <c r="D123" s="207">
        <f>'2_Maturité'!H123</f>
        <v>0</v>
      </c>
      <c r="E123" s="207">
        <f>'2_Maturité'!I123</f>
        <v>0</v>
      </c>
      <c r="F123" s="218" t="str">
        <f>LEFT(E123,1)</f>
        <v>0</v>
      </c>
      <c r="G123" s="664">
        <v>0</v>
      </c>
      <c r="H123" s="204">
        <f>Compute4!G123</f>
        <v>0</v>
      </c>
      <c r="I123" s="204">
        <f>Compute4!H123</f>
        <v>0</v>
      </c>
      <c r="J123" s="204">
        <f>Compute4!I123</f>
        <v>0</v>
      </c>
      <c r="K123" s="204">
        <f>Compute4!J123</f>
        <v>0</v>
      </c>
      <c r="L123" s="204">
        <f>Compute4!K123</f>
        <v>0</v>
      </c>
      <c r="M123" s="204">
        <f>Compute4!L123</f>
        <v>0</v>
      </c>
      <c r="N123" s="204">
        <f>Compute4!M123</f>
        <v>0</v>
      </c>
      <c r="O123" s="204">
        <f>Compute4!N123</f>
        <v>0</v>
      </c>
      <c r="P123" s="204">
        <f>Compute4!O123</f>
        <v>0</v>
      </c>
      <c r="Q123" s="204">
        <f>Compute4!P123</f>
        <v>0</v>
      </c>
      <c r="R123" s="204">
        <f>Compute4!Q123</f>
        <v>0</v>
      </c>
      <c r="S123" s="204">
        <f>Compute4!R123</f>
        <v>0</v>
      </c>
      <c r="T123" s="204">
        <f>Compute4!S123</f>
        <v>0</v>
      </c>
      <c r="U123" s="204">
        <f>Compute4!T123</f>
        <v>0</v>
      </c>
      <c r="V123" s="204">
        <f>Compute4!U123</f>
        <v>0</v>
      </c>
      <c r="W123" s="204">
        <f>Compute4!V123</f>
        <v>0</v>
      </c>
      <c r="X123" s="327">
        <f t="shared" si="78"/>
        <v>0</v>
      </c>
      <c r="Y123" s="548">
        <f t="shared" si="79"/>
        <v>0</v>
      </c>
      <c r="Z123" s="548">
        <f t="shared" si="80"/>
        <v>0</v>
      </c>
      <c r="AA123" s="548">
        <f t="shared" si="81"/>
        <v>0</v>
      </c>
      <c r="AB123" s="548">
        <f t="shared" si="82"/>
        <v>0</v>
      </c>
      <c r="AC123" s="548">
        <f t="shared" si="83"/>
        <v>0</v>
      </c>
      <c r="AD123" s="548">
        <f t="shared" si="84"/>
        <v>0</v>
      </c>
      <c r="AE123" s="548">
        <f t="shared" si="85"/>
        <v>0</v>
      </c>
      <c r="AF123" s="548">
        <f t="shared" si="86"/>
        <v>0</v>
      </c>
      <c r="AG123" s="548">
        <f t="shared" si="87"/>
        <v>0</v>
      </c>
      <c r="AH123" s="548">
        <f t="shared" si="88"/>
        <v>0</v>
      </c>
      <c r="AI123" s="548">
        <f t="shared" si="89"/>
        <v>0</v>
      </c>
      <c r="AJ123" s="548">
        <f t="shared" si="90"/>
        <v>0</v>
      </c>
      <c r="AK123" s="548">
        <f t="shared" si="91"/>
        <v>0</v>
      </c>
      <c r="AL123" s="548">
        <f t="shared" si="92"/>
        <v>0</v>
      </c>
      <c r="AM123" s="548">
        <f t="shared" si="93"/>
        <v>0</v>
      </c>
      <c r="AN123" s="548">
        <f t="shared" si="94"/>
        <v>0</v>
      </c>
      <c r="AO123" s="639">
        <f t="shared" si="95"/>
        <v>0</v>
      </c>
      <c r="AP123" s="662">
        <v>0</v>
      </c>
      <c r="AQ123" s="662">
        <v>0</v>
      </c>
      <c r="AR123" s="662">
        <v>0</v>
      </c>
      <c r="AS123" s="662">
        <v>0</v>
      </c>
      <c r="AT123" s="662">
        <v>0</v>
      </c>
      <c r="AU123" s="662">
        <v>0</v>
      </c>
      <c r="AV123" s="662">
        <v>0</v>
      </c>
      <c r="AW123" s="662">
        <v>0</v>
      </c>
      <c r="AX123" s="662">
        <v>0</v>
      </c>
      <c r="AY123" s="662">
        <v>0</v>
      </c>
      <c r="AZ123" s="662">
        <v>0</v>
      </c>
      <c r="BA123" s="662">
        <v>0</v>
      </c>
      <c r="BB123" s="662">
        <v>0</v>
      </c>
      <c r="BC123" s="662">
        <v>0</v>
      </c>
      <c r="BD123" s="662">
        <v>0</v>
      </c>
      <c r="BE123" s="662">
        <v>0</v>
      </c>
      <c r="BF123" s="662">
        <f t="shared" si="147"/>
        <v>16</v>
      </c>
      <c r="BG123" s="1000">
        <f t="shared" si="96"/>
        <v>0</v>
      </c>
      <c r="BH123" s="1000">
        <f t="shared" si="97"/>
        <v>0</v>
      </c>
      <c r="BI123" s="1000">
        <f t="shared" si="98"/>
        <v>0</v>
      </c>
      <c r="BJ123" s="1000">
        <f t="shared" si="99"/>
        <v>0</v>
      </c>
      <c r="BK123" s="1000">
        <f t="shared" si="100"/>
        <v>0</v>
      </c>
      <c r="BL123" s="1000">
        <f t="shared" si="101"/>
        <v>0</v>
      </c>
      <c r="BM123" s="1000">
        <f t="shared" si="102"/>
        <v>0</v>
      </c>
      <c r="BN123" s="1000">
        <f t="shared" si="103"/>
        <v>0</v>
      </c>
      <c r="BO123" s="1000">
        <f t="shared" si="104"/>
        <v>0</v>
      </c>
      <c r="BP123" s="1000">
        <f t="shared" si="105"/>
        <v>0</v>
      </c>
      <c r="BQ123" s="1000">
        <f t="shared" si="106"/>
        <v>0</v>
      </c>
      <c r="BR123" s="1000">
        <f t="shared" si="107"/>
        <v>0</v>
      </c>
      <c r="BS123" s="1000">
        <f t="shared" si="108"/>
        <v>0</v>
      </c>
      <c r="BT123" s="1000">
        <f t="shared" si="109"/>
        <v>0</v>
      </c>
      <c r="BU123" s="1000">
        <f t="shared" si="110"/>
        <v>0</v>
      </c>
      <c r="BV123" s="1000">
        <f t="shared" si="111"/>
        <v>0</v>
      </c>
      <c r="BW123" s="1000"/>
      <c r="BX123" s="642">
        <f t="shared" si="112"/>
        <v>0</v>
      </c>
      <c r="BY123" s="642">
        <f t="shared" si="113"/>
        <v>0</v>
      </c>
      <c r="BZ123" s="642">
        <f t="shared" si="114"/>
        <v>0</v>
      </c>
      <c r="CA123" s="642">
        <f t="shared" si="115"/>
        <v>0</v>
      </c>
      <c r="CB123" s="642">
        <f t="shared" si="116"/>
        <v>0</v>
      </c>
      <c r="CC123" s="642">
        <f t="shared" si="117"/>
        <v>0</v>
      </c>
      <c r="CD123" s="642">
        <f t="shared" si="118"/>
        <v>0</v>
      </c>
      <c r="CE123" s="642">
        <f t="shared" si="119"/>
        <v>0</v>
      </c>
      <c r="CF123" s="642">
        <f t="shared" si="120"/>
        <v>0</v>
      </c>
      <c r="CG123" s="642">
        <f t="shared" si="121"/>
        <v>0</v>
      </c>
      <c r="CH123" s="642">
        <f t="shared" si="122"/>
        <v>0</v>
      </c>
      <c r="CI123" s="642">
        <f t="shared" si="123"/>
        <v>0</v>
      </c>
      <c r="CJ123" s="642">
        <f t="shared" si="124"/>
        <v>0</v>
      </c>
      <c r="CK123" s="642">
        <f t="shared" si="125"/>
        <v>0</v>
      </c>
      <c r="CL123" s="642">
        <f t="shared" si="126"/>
        <v>0</v>
      </c>
      <c r="CM123" s="642">
        <f t="shared" si="127"/>
        <v>0</v>
      </c>
      <c r="CN123" s="381">
        <f t="shared" si="128"/>
        <v>0</v>
      </c>
      <c r="CO123" s="381">
        <f t="shared" si="129"/>
        <v>0</v>
      </c>
      <c r="CP123" s="381">
        <f t="shared" si="130"/>
        <v>0</v>
      </c>
      <c r="CQ123" s="381">
        <f t="shared" si="131"/>
        <v>0</v>
      </c>
      <c r="CR123" s="381">
        <f t="shared" si="132"/>
        <v>0</v>
      </c>
      <c r="CS123" s="381">
        <f t="shared" si="133"/>
        <v>0</v>
      </c>
      <c r="CT123" s="381">
        <f t="shared" si="134"/>
        <v>0</v>
      </c>
      <c r="CU123" s="381">
        <f t="shared" si="135"/>
        <v>0</v>
      </c>
      <c r="CV123" s="381">
        <f t="shared" si="136"/>
        <v>0</v>
      </c>
      <c r="CW123" s="381">
        <f t="shared" si="137"/>
        <v>0</v>
      </c>
      <c r="CX123" s="381">
        <f t="shared" si="138"/>
        <v>0</v>
      </c>
      <c r="CY123" s="381">
        <f t="shared" si="139"/>
        <v>0</v>
      </c>
      <c r="CZ123" s="381">
        <f t="shared" si="140"/>
        <v>0</v>
      </c>
      <c r="DA123" s="381">
        <f t="shared" si="141"/>
        <v>0</v>
      </c>
      <c r="DB123" s="381">
        <f t="shared" si="142"/>
        <v>0</v>
      </c>
      <c r="DC123" s="381">
        <f t="shared" si="143"/>
        <v>0</v>
      </c>
      <c r="DD123" s="381">
        <f t="shared" si="144"/>
        <v>0</v>
      </c>
      <c r="DE123" s="381">
        <f t="shared" si="145"/>
        <v>0</v>
      </c>
      <c r="DF123" s="900">
        <f t="shared" si="146"/>
        <v>0</v>
      </c>
      <c r="DG123" s="486"/>
      <c r="DH123" s="486"/>
      <c r="DI123" s="486"/>
      <c r="DJ123" s="486"/>
      <c r="DK123" s="486"/>
      <c r="DL123" s="486"/>
      <c r="DM123" s="486"/>
      <c r="DN123" s="486"/>
      <c r="DO123" s="486"/>
      <c r="DP123" s="486"/>
      <c r="DQ123" s="486"/>
      <c r="DR123" s="486"/>
      <c r="DS123" s="486"/>
      <c r="DT123" s="486"/>
      <c r="DU123" s="486"/>
      <c r="DV123" s="486"/>
    </row>
    <row r="124" spans="1:126" ht="18.75" hidden="1">
      <c r="A124" s="217" t="str">
        <f>'2_Maturité'!A124</f>
        <v>18.3.c</v>
      </c>
      <c r="B124" s="217">
        <f>'2_Maturité'!B124</f>
        <v>0</v>
      </c>
      <c r="C124" s="217" t="str">
        <f>'2_Maturité'!G124</f>
        <v>CONF</v>
      </c>
      <c r="D124" s="207">
        <f>'2_Maturité'!H124</f>
        <v>0</v>
      </c>
      <c r="E124" s="207">
        <f>'2_Maturité'!I124</f>
        <v>0</v>
      </c>
      <c r="F124" s="218" t="str">
        <f>LEFT(E124,1)</f>
        <v>0</v>
      </c>
      <c r="G124" s="664">
        <v>0</v>
      </c>
      <c r="H124" s="204">
        <f>Compute4!G124</f>
        <v>0</v>
      </c>
      <c r="I124" s="204">
        <f>Compute4!H124</f>
        <v>0</v>
      </c>
      <c r="J124" s="204">
        <f>Compute4!I124</f>
        <v>0</v>
      </c>
      <c r="K124" s="204">
        <f>Compute4!J124</f>
        <v>0</v>
      </c>
      <c r="L124" s="204">
        <f>Compute4!K124</f>
        <v>0</v>
      </c>
      <c r="M124" s="204">
        <f>Compute4!L124</f>
        <v>0</v>
      </c>
      <c r="N124" s="204">
        <f>Compute4!M124</f>
        <v>0</v>
      </c>
      <c r="O124" s="204">
        <f>Compute4!N124</f>
        <v>0</v>
      </c>
      <c r="P124" s="204">
        <f>Compute4!O124</f>
        <v>0</v>
      </c>
      <c r="Q124" s="204">
        <f>Compute4!P124</f>
        <v>0</v>
      </c>
      <c r="R124" s="204">
        <f>Compute4!Q124</f>
        <v>0</v>
      </c>
      <c r="S124" s="204">
        <f>Compute4!R124</f>
        <v>0</v>
      </c>
      <c r="T124" s="204">
        <f>Compute4!S124</f>
        <v>0</v>
      </c>
      <c r="U124" s="204">
        <f>Compute4!T124</f>
        <v>0</v>
      </c>
      <c r="V124" s="204">
        <f>Compute4!U124</f>
        <v>0</v>
      </c>
      <c r="W124" s="204">
        <f>Compute4!V124</f>
        <v>0</v>
      </c>
      <c r="X124" s="327">
        <f t="shared" si="78"/>
        <v>0</v>
      </c>
      <c r="Y124" s="548">
        <f t="shared" si="79"/>
        <v>0</v>
      </c>
      <c r="Z124" s="548">
        <f t="shared" si="80"/>
        <v>0</v>
      </c>
      <c r="AA124" s="548">
        <f t="shared" si="81"/>
        <v>0</v>
      </c>
      <c r="AB124" s="548">
        <f t="shared" si="82"/>
        <v>0</v>
      </c>
      <c r="AC124" s="548">
        <f t="shared" si="83"/>
        <v>0</v>
      </c>
      <c r="AD124" s="548">
        <f t="shared" si="84"/>
        <v>0</v>
      </c>
      <c r="AE124" s="548">
        <f t="shared" si="85"/>
        <v>0</v>
      </c>
      <c r="AF124" s="548">
        <f t="shared" si="86"/>
        <v>0</v>
      </c>
      <c r="AG124" s="548">
        <f t="shared" si="87"/>
        <v>0</v>
      </c>
      <c r="AH124" s="548">
        <f t="shared" si="88"/>
        <v>0</v>
      </c>
      <c r="AI124" s="548">
        <f t="shared" si="89"/>
        <v>0</v>
      </c>
      <c r="AJ124" s="548">
        <f t="shared" si="90"/>
        <v>0</v>
      </c>
      <c r="AK124" s="548">
        <f t="shared" si="91"/>
        <v>0</v>
      </c>
      <c r="AL124" s="548">
        <f t="shared" si="92"/>
        <v>0</v>
      </c>
      <c r="AM124" s="548">
        <f t="shared" si="93"/>
        <v>0</v>
      </c>
      <c r="AN124" s="548">
        <f t="shared" si="94"/>
        <v>0</v>
      </c>
      <c r="AO124" s="639">
        <f t="shared" si="95"/>
        <v>0</v>
      </c>
      <c r="AP124" s="662">
        <v>0</v>
      </c>
      <c r="AQ124" s="662">
        <v>0</v>
      </c>
      <c r="AR124" s="662">
        <v>0</v>
      </c>
      <c r="AS124" s="662">
        <v>0</v>
      </c>
      <c r="AT124" s="662">
        <v>0</v>
      </c>
      <c r="AU124" s="662">
        <v>0</v>
      </c>
      <c r="AV124" s="662">
        <v>0</v>
      </c>
      <c r="AW124" s="662">
        <v>0</v>
      </c>
      <c r="AX124" s="662">
        <v>0</v>
      </c>
      <c r="AY124" s="662">
        <v>0</v>
      </c>
      <c r="AZ124" s="662">
        <v>0</v>
      </c>
      <c r="BA124" s="662">
        <v>0</v>
      </c>
      <c r="BB124" s="662">
        <v>0</v>
      </c>
      <c r="BC124" s="662">
        <v>0</v>
      </c>
      <c r="BD124" s="662">
        <v>0</v>
      </c>
      <c r="BE124" s="662">
        <v>0</v>
      </c>
      <c r="BF124" s="662">
        <f t="shared" si="147"/>
        <v>16</v>
      </c>
      <c r="BG124" s="1000">
        <f t="shared" si="96"/>
        <v>0</v>
      </c>
      <c r="BH124" s="1000">
        <f t="shared" si="97"/>
        <v>0</v>
      </c>
      <c r="BI124" s="1000">
        <f t="shared" si="98"/>
        <v>0</v>
      </c>
      <c r="BJ124" s="1000">
        <f t="shared" si="99"/>
        <v>0</v>
      </c>
      <c r="BK124" s="1000">
        <f t="shared" si="100"/>
        <v>0</v>
      </c>
      <c r="BL124" s="1000">
        <f t="shared" si="101"/>
        <v>0</v>
      </c>
      <c r="BM124" s="1000">
        <f t="shared" si="102"/>
        <v>0</v>
      </c>
      <c r="BN124" s="1000">
        <f t="shared" si="103"/>
        <v>0</v>
      </c>
      <c r="BO124" s="1000">
        <f t="shared" si="104"/>
        <v>0</v>
      </c>
      <c r="BP124" s="1000">
        <f t="shared" si="105"/>
        <v>0</v>
      </c>
      <c r="BQ124" s="1000">
        <f t="shared" si="106"/>
        <v>0</v>
      </c>
      <c r="BR124" s="1000">
        <f t="shared" si="107"/>
        <v>0</v>
      </c>
      <c r="BS124" s="1000">
        <f t="shared" si="108"/>
        <v>0</v>
      </c>
      <c r="BT124" s="1000">
        <f t="shared" si="109"/>
        <v>0</v>
      </c>
      <c r="BU124" s="1000">
        <f t="shared" si="110"/>
        <v>0</v>
      </c>
      <c r="BV124" s="1000">
        <f t="shared" si="111"/>
        <v>0</v>
      </c>
      <c r="BW124" s="1000"/>
      <c r="BX124" s="642">
        <f t="shared" si="112"/>
        <v>0</v>
      </c>
      <c r="BY124" s="642">
        <f t="shared" si="113"/>
        <v>0</v>
      </c>
      <c r="BZ124" s="642">
        <f t="shared" si="114"/>
        <v>0</v>
      </c>
      <c r="CA124" s="642">
        <f t="shared" si="115"/>
        <v>0</v>
      </c>
      <c r="CB124" s="642">
        <f t="shared" si="116"/>
        <v>0</v>
      </c>
      <c r="CC124" s="642">
        <f t="shared" si="117"/>
        <v>0</v>
      </c>
      <c r="CD124" s="642">
        <f t="shared" si="118"/>
        <v>0</v>
      </c>
      <c r="CE124" s="642">
        <f t="shared" si="119"/>
        <v>0</v>
      </c>
      <c r="CF124" s="642">
        <f t="shared" si="120"/>
        <v>0</v>
      </c>
      <c r="CG124" s="642">
        <f t="shared" si="121"/>
        <v>0</v>
      </c>
      <c r="CH124" s="642">
        <f t="shared" si="122"/>
        <v>0</v>
      </c>
      <c r="CI124" s="642">
        <f t="shared" si="123"/>
        <v>0</v>
      </c>
      <c r="CJ124" s="642">
        <f t="shared" si="124"/>
        <v>0</v>
      </c>
      <c r="CK124" s="642">
        <f t="shared" si="125"/>
        <v>0</v>
      </c>
      <c r="CL124" s="642">
        <f t="shared" si="126"/>
        <v>0</v>
      </c>
      <c r="CM124" s="642">
        <f t="shared" si="127"/>
        <v>0</v>
      </c>
      <c r="CN124" s="381">
        <f t="shared" si="128"/>
        <v>0</v>
      </c>
      <c r="CO124" s="381">
        <f t="shared" si="129"/>
        <v>0</v>
      </c>
      <c r="CP124" s="381">
        <f t="shared" si="130"/>
        <v>0</v>
      </c>
      <c r="CQ124" s="381">
        <f t="shared" si="131"/>
        <v>0</v>
      </c>
      <c r="CR124" s="381">
        <f t="shared" si="132"/>
        <v>0</v>
      </c>
      <c r="CS124" s="381">
        <f t="shared" si="133"/>
        <v>0</v>
      </c>
      <c r="CT124" s="381">
        <f t="shared" si="134"/>
        <v>0</v>
      </c>
      <c r="CU124" s="381">
        <f t="shared" si="135"/>
        <v>0</v>
      </c>
      <c r="CV124" s="381">
        <f t="shared" si="136"/>
        <v>0</v>
      </c>
      <c r="CW124" s="381">
        <f t="shared" si="137"/>
        <v>0</v>
      </c>
      <c r="CX124" s="381">
        <f t="shared" si="138"/>
        <v>0</v>
      </c>
      <c r="CY124" s="381">
        <f t="shared" si="139"/>
        <v>0</v>
      </c>
      <c r="CZ124" s="381">
        <f t="shared" si="140"/>
        <v>0</v>
      </c>
      <c r="DA124" s="381">
        <f t="shared" si="141"/>
        <v>0</v>
      </c>
      <c r="DB124" s="381">
        <f t="shared" si="142"/>
        <v>0</v>
      </c>
      <c r="DC124" s="381">
        <f t="shared" si="143"/>
        <v>0</v>
      </c>
      <c r="DD124" s="381">
        <f t="shared" si="144"/>
        <v>0</v>
      </c>
      <c r="DE124" s="381">
        <f t="shared" si="145"/>
        <v>0</v>
      </c>
      <c r="DF124" s="900">
        <f t="shared" si="146"/>
        <v>0</v>
      </c>
      <c r="DG124" s="486"/>
      <c r="DH124" s="486"/>
      <c r="DI124" s="486"/>
      <c r="DJ124" s="486"/>
      <c r="DK124" s="486"/>
      <c r="DL124" s="486"/>
      <c r="DM124" s="486"/>
      <c r="DN124" s="486"/>
      <c r="DO124" s="486"/>
      <c r="DP124" s="486"/>
      <c r="DQ124" s="486"/>
      <c r="DR124" s="486"/>
      <c r="DS124" s="486"/>
      <c r="DT124" s="486"/>
      <c r="DU124" s="486"/>
      <c r="DV124" s="486"/>
    </row>
    <row r="125" spans="1:126" ht="18.75">
      <c r="A125" s="217"/>
      <c r="B125" s="217"/>
      <c r="C125" s="217"/>
      <c r="D125" s="207">
        <f>'2_Maturité'!H125</f>
        <v>30</v>
      </c>
      <c r="E125" s="207"/>
      <c r="F125" s="218"/>
      <c r="G125" s="664">
        <v>0</v>
      </c>
      <c r="H125" s="266">
        <f t="shared" ref="H125:X125" si="148">SUM(H5:H124)</f>
        <v>31</v>
      </c>
      <c r="I125" s="266">
        <f t="shared" si="148"/>
        <v>29</v>
      </c>
      <c r="J125" s="266">
        <f t="shared" si="148"/>
        <v>30</v>
      </c>
      <c r="K125" s="266">
        <f t="shared" si="148"/>
        <v>15</v>
      </c>
      <c r="L125" s="266">
        <f t="shared" si="148"/>
        <v>30</v>
      </c>
      <c r="M125" s="266">
        <f t="shared" si="148"/>
        <v>26</v>
      </c>
      <c r="N125" s="266">
        <f t="shared" si="148"/>
        <v>17</v>
      </c>
      <c r="O125" s="266">
        <f t="shared" si="148"/>
        <v>9</v>
      </c>
      <c r="P125" s="266">
        <f t="shared" si="148"/>
        <v>9</v>
      </c>
      <c r="Q125" s="266">
        <f t="shared" si="148"/>
        <v>19</v>
      </c>
      <c r="R125" s="266">
        <f t="shared" si="148"/>
        <v>26</v>
      </c>
      <c r="S125" s="266">
        <f t="shared" si="148"/>
        <v>20</v>
      </c>
      <c r="T125" s="266">
        <f t="shared" si="148"/>
        <v>16</v>
      </c>
      <c r="U125" s="266">
        <f t="shared" si="148"/>
        <v>18</v>
      </c>
      <c r="V125" s="266">
        <f t="shared" si="148"/>
        <v>21</v>
      </c>
      <c r="W125" s="266">
        <f t="shared" si="148"/>
        <v>15</v>
      </c>
      <c r="X125" s="266">
        <f t="shared" si="148"/>
        <v>280</v>
      </c>
      <c r="Y125" s="549"/>
      <c r="AO125" s="550">
        <f>COUNTIF(AO5:AO124,"&gt; 0")</f>
        <v>30</v>
      </c>
      <c r="AP125" s="266">
        <f>SUM(AP5:AP124)</f>
        <v>98</v>
      </c>
      <c r="AQ125" s="266">
        <f t="shared" ref="AQ125:BE125" si="149">SUM(AQ5:AQ124)</f>
        <v>73</v>
      </c>
      <c r="AR125" s="266">
        <f t="shared" si="149"/>
        <v>77</v>
      </c>
      <c r="AS125" s="266">
        <f t="shared" si="149"/>
        <v>29</v>
      </c>
      <c r="AT125" s="266">
        <f t="shared" si="149"/>
        <v>69</v>
      </c>
      <c r="AU125" s="266">
        <f t="shared" si="149"/>
        <v>60</v>
      </c>
      <c r="AV125" s="266">
        <f t="shared" si="149"/>
        <v>62</v>
      </c>
      <c r="AW125" s="266">
        <f t="shared" si="149"/>
        <v>21</v>
      </c>
      <c r="AX125" s="266">
        <f t="shared" si="149"/>
        <v>23</v>
      </c>
      <c r="AY125" s="266">
        <f t="shared" si="149"/>
        <v>64</v>
      </c>
      <c r="AZ125" s="266">
        <f t="shared" si="149"/>
        <v>86</v>
      </c>
      <c r="BA125" s="266">
        <f t="shared" si="149"/>
        <v>58</v>
      </c>
      <c r="BB125" s="266">
        <f t="shared" si="149"/>
        <v>41</v>
      </c>
      <c r="BC125" s="266">
        <f t="shared" si="149"/>
        <v>34</v>
      </c>
      <c r="BD125" s="266">
        <f t="shared" si="149"/>
        <v>45</v>
      </c>
      <c r="BE125" s="266">
        <f t="shared" si="149"/>
        <v>36</v>
      </c>
      <c r="BF125" s="266"/>
      <c r="BG125" s="266">
        <f>SUM(BG5:BG124)</f>
        <v>62</v>
      </c>
      <c r="BH125" s="266">
        <f t="shared" ref="BH125:BV125" si="150">SUM(BH5:BH124)</f>
        <v>39</v>
      </c>
      <c r="BI125" s="266">
        <f t="shared" si="150"/>
        <v>55</v>
      </c>
      <c r="BJ125" s="266">
        <f t="shared" si="150"/>
        <v>16</v>
      </c>
      <c r="BK125" s="266">
        <f t="shared" si="150"/>
        <v>46</v>
      </c>
      <c r="BL125" s="266">
        <f t="shared" si="150"/>
        <v>43</v>
      </c>
      <c r="BM125" s="266">
        <f t="shared" si="150"/>
        <v>42</v>
      </c>
      <c r="BN125" s="266">
        <f t="shared" si="150"/>
        <v>17</v>
      </c>
      <c r="BO125" s="266">
        <f t="shared" si="150"/>
        <v>19</v>
      </c>
      <c r="BP125" s="266">
        <f t="shared" si="150"/>
        <v>55</v>
      </c>
      <c r="BQ125" s="266">
        <f t="shared" si="150"/>
        <v>69</v>
      </c>
      <c r="BR125" s="266">
        <f t="shared" si="150"/>
        <v>52</v>
      </c>
      <c r="BS125" s="266">
        <f t="shared" si="150"/>
        <v>19</v>
      </c>
      <c r="BT125" s="266">
        <f t="shared" si="150"/>
        <v>27</v>
      </c>
      <c r="BU125" s="266">
        <f t="shared" si="150"/>
        <v>27</v>
      </c>
      <c r="BV125" s="266">
        <f t="shared" si="150"/>
        <v>19</v>
      </c>
      <c r="BW125" s="266"/>
      <c r="BX125" s="485">
        <f>SUM(BX5:BX124)</f>
        <v>208</v>
      </c>
      <c r="BY125" s="485">
        <f t="shared" ref="BY125:CM125" si="151">SUM(BY5:BY124)</f>
        <v>139</v>
      </c>
      <c r="BZ125" s="485">
        <f t="shared" si="151"/>
        <v>208</v>
      </c>
      <c r="CA125" s="485">
        <f t="shared" si="151"/>
        <v>74</v>
      </c>
      <c r="CB125" s="485">
        <f t="shared" si="151"/>
        <v>175</v>
      </c>
      <c r="CC125" s="485">
        <f t="shared" si="151"/>
        <v>158</v>
      </c>
      <c r="CD125" s="485">
        <f t="shared" si="151"/>
        <v>145</v>
      </c>
      <c r="CE125" s="485">
        <f t="shared" si="151"/>
        <v>50</v>
      </c>
      <c r="CF125" s="485">
        <f t="shared" si="151"/>
        <v>58</v>
      </c>
      <c r="CG125" s="485">
        <f t="shared" si="151"/>
        <v>199</v>
      </c>
      <c r="CH125" s="485">
        <f t="shared" si="151"/>
        <v>255</v>
      </c>
      <c r="CI125" s="485">
        <f t="shared" si="151"/>
        <v>191</v>
      </c>
      <c r="CJ125" s="485">
        <f t="shared" si="151"/>
        <v>70</v>
      </c>
      <c r="CK125" s="485">
        <f t="shared" si="151"/>
        <v>100</v>
      </c>
      <c r="CL125" s="485">
        <f t="shared" si="151"/>
        <v>106</v>
      </c>
      <c r="CM125" s="485">
        <f t="shared" si="151"/>
        <v>82</v>
      </c>
      <c r="CN125" s="485">
        <f>SUM(CN5:CN124)</f>
        <v>2218</v>
      </c>
      <c r="CO125" s="486">
        <f>SUM(CO5:CO124)</f>
        <v>0.67096774193548392</v>
      </c>
      <c r="CP125" s="486">
        <f t="shared" ref="CP125:DD125" si="152">SUM(CP5:CP124)</f>
        <v>0.71282051282051295</v>
      </c>
      <c r="CQ125" s="486">
        <f t="shared" si="152"/>
        <v>0.75636363636363635</v>
      </c>
      <c r="CR125" s="486">
        <f t="shared" si="152"/>
        <v>0.92500000000000004</v>
      </c>
      <c r="CS125" s="486">
        <f t="shared" si="152"/>
        <v>0.76086956521739146</v>
      </c>
      <c r="CT125" s="486">
        <f t="shared" si="152"/>
        <v>0.73488372093023246</v>
      </c>
      <c r="CU125" s="486">
        <f t="shared" si="152"/>
        <v>0.69047619047619047</v>
      </c>
      <c r="CV125" s="486">
        <f t="shared" si="152"/>
        <v>0.58823529411764697</v>
      </c>
      <c r="CW125" s="486">
        <f t="shared" si="152"/>
        <v>0.61052631578947369</v>
      </c>
      <c r="CX125" s="486">
        <f t="shared" si="152"/>
        <v>0.72363636363636363</v>
      </c>
      <c r="CY125" s="486">
        <f t="shared" si="152"/>
        <v>0.73913043478260887</v>
      </c>
      <c r="CZ125" s="486">
        <f t="shared" si="152"/>
        <v>0.73461538461538467</v>
      </c>
      <c r="DA125" s="486">
        <f t="shared" si="152"/>
        <v>0.73684210526315796</v>
      </c>
      <c r="DB125" s="486">
        <f t="shared" si="152"/>
        <v>0.7407407407407407</v>
      </c>
      <c r="DC125" s="486">
        <f t="shared" si="152"/>
        <v>0.78518518518518521</v>
      </c>
      <c r="DD125" s="486">
        <f t="shared" si="152"/>
        <v>0.86315789473684212</v>
      </c>
      <c r="DE125" s="486"/>
      <c r="DF125" s="149"/>
    </row>
    <row r="126" spans="1:126" ht="18.75">
      <c r="A126" s="217"/>
      <c r="B126" s="217"/>
      <c r="C126" s="217"/>
      <c r="D126" s="207"/>
      <c r="E126" s="207"/>
      <c r="F126" s="218"/>
      <c r="G126" s="664">
        <v>0</v>
      </c>
      <c r="H126">
        <f t="shared" ref="H126:W126" si="153">H125*6</f>
        <v>186</v>
      </c>
      <c r="I126">
        <f t="shared" si="153"/>
        <v>174</v>
      </c>
      <c r="J126">
        <f t="shared" si="153"/>
        <v>180</v>
      </c>
      <c r="K126">
        <f t="shared" si="153"/>
        <v>90</v>
      </c>
      <c r="L126">
        <f t="shared" si="153"/>
        <v>180</v>
      </c>
      <c r="M126">
        <f t="shared" si="153"/>
        <v>156</v>
      </c>
      <c r="N126">
        <f t="shared" si="153"/>
        <v>102</v>
      </c>
      <c r="O126">
        <f t="shared" si="153"/>
        <v>54</v>
      </c>
      <c r="P126">
        <f t="shared" si="153"/>
        <v>54</v>
      </c>
      <c r="Q126">
        <f t="shared" si="153"/>
        <v>114</v>
      </c>
      <c r="R126">
        <f t="shared" si="153"/>
        <v>156</v>
      </c>
      <c r="S126">
        <f t="shared" si="153"/>
        <v>120</v>
      </c>
      <c r="T126">
        <f t="shared" si="153"/>
        <v>96</v>
      </c>
      <c r="U126">
        <f t="shared" si="153"/>
        <v>108</v>
      </c>
      <c r="V126">
        <f t="shared" si="153"/>
        <v>126</v>
      </c>
      <c r="W126">
        <f t="shared" si="153"/>
        <v>90</v>
      </c>
      <c r="Y126" s="549"/>
      <c r="AO126" s="549"/>
      <c r="AP126" s="487">
        <f>AP125*6</f>
        <v>588</v>
      </c>
      <c r="AQ126" s="487">
        <f t="shared" ref="AQ126:BE126" si="154">AQ125*6</f>
        <v>438</v>
      </c>
      <c r="AR126" s="487">
        <f t="shared" si="154"/>
        <v>462</v>
      </c>
      <c r="AS126" s="487">
        <f t="shared" si="154"/>
        <v>174</v>
      </c>
      <c r="AT126" s="487">
        <f t="shared" si="154"/>
        <v>414</v>
      </c>
      <c r="AU126" s="487">
        <f t="shared" si="154"/>
        <v>360</v>
      </c>
      <c r="AV126" s="487">
        <f t="shared" si="154"/>
        <v>372</v>
      </c>
      <c r="AW126" s="487">
        <f t="shared" si="154"/>
        <v>126</v>
      </c>
      <c r="AX126" s="487">
        <f t="shared" si="154"/>
        <v>138</v>
      </c>
      <c r="AY126" s="487">
        <f t="shared" si="154"/>
        <v>384</v>
      </c>
      <c r="AZ126" s="487">
        <f t="shared" si="154"/>
        <v>516</v>
      </c>
      <c r="BA126" s="487">
        <f t="shared" si="154"/>
        <v>348</v>
      </c>
      <c r="BB126" s="487">
        <f t="shared" si="154"/>
        <v>246</v>
      </c>
      <c r="BC126" s="487">
        <f t="shared" si="154"/>
        <v>204</v>
      </c>
      <c r="BD126" s="487">
        <f t="shared" si="154"/>
        <v>270</v>
      </c>
      <c r="BE126" s="487">
        <f t="shared" si="154"/>
        <v>216</v>
      </c>
      <c r="BF126" s="484"/>
      <c r="BG126" s="487">
        <f>BG125*6</f>
        <v>372</v>
      </c>
      <c r="BH126" s="487">
        <f t="shared" ref="BH126:BV126" si="155">BH125*6</f>
        <v>234</v>
      </c>
      <c r="BI126" s="487">
        <f t="shared" si="155"/>
        <v>330</v>
      </c>
      <c r="BJ126" s="487">
        <f t="shared" si="155"/>
        <v>96</v>
      </c>
      <c r="BK126" s="487">
        <f t="shared" si="155"/>
        <v>276</v>
      </c>
      <c r="BL126" s="487">
        <f t="shared" si="155"/>
        <v>258</v>
      </c>
      <c r="BM126" s="487">
        <f t="shared" si="155"/>
        <v>252</v>
      </c>
      <c r="BN126" s="487">
        <f t="shared" si="155"/>
        <v>102</v>
      </c>
      <c r="BO126" s="487">
        <f t="shared" si="155"/>
        <v>114</v>
      </c>
      <c r="BP126" s="487">
        <f t="shared" si="155"/>
        <v>330</v>
      </c>
      <c r="BQ126" s="487">
        <f t="shared" si="155"/>
        <v>414</v>
      </c>
      <c r="BR126" s="487">
        <f t="shared" si="155"/>
        <v>312</v>
      </c>
      <c r="BS126" s="487">
        <f t="shared" si="155"/>
        <v>114</v>
      </c>
      <c r="BT126" s="487">
        <f t="shared" si="155"/>
        <v>162</v>
      </c>
      <c r="BU126" s="487">
        <f t="shared" si="155"/>
        <v>162</v>
      </c>
      <c r="BV126" s="487">
        <f t="shared" si="155"/>
        <v>114</v>
      </c>
      <c r="BW126" s="484"/>
      <c r="BX126" s="487">
        <f>BX125*6</f>
        <v>1248</v>
      </c>
      <c r="BY126" s="487">
        <f t="shared" ref="BY126:CM126" si="156">BY125*6</f>
        <v>834</v>
      </c>
      <c r="BZ126" s="487">
        <f t="shared" si="156"/>
        <v>1248</v>
      </c>
      <c r="CA126" s="487">
        <f t="shared" si="156"/>
        <v>444</v>
      </c>
      <c r="CB126" s="487">
        <f t="shared" si="156"/>
        <v>1050</v>
      </c>
      <c r="CC126" s="487">
        <f t="shared" si="156"/>
        <v>948</v>
      </c>
      <c r="CD126" s="487">
        <f t="shared" si="156"/>
        <v>870</v>
      </c>
      <c r="CE126" s="487">
        <f t="shared" si="156"/>
        <v>300</v>
      </c>
      <c r="CF126" s="487">
        <f t="shared" si="156"/>
        <v>348</v>
      </c>
      <c r="CG126" s="487">
        <f t="shared" si="156"/>
        <v>1194</v>
      </c>
      <c r="CH126" s="487">
        <f t="shared" si="156"/>
        <v>1530</v>
      </c>
      <c r="CI126" s="487">
        <f t="shared" si="156"/>
        <v>1146</v>
      </c>
      <c r="CJ126" s="487">
        <f t="shared" si="156"/>
        <v>420</v>
      </c>
      <c r="CK126" s="487">
        <f t="shared" si="156"/>
        <v>600</v>
      </c>
      <c r="CL126" s="487">
        <f t="shared" si="156"/>
        <v>636</v>
      </c>
      <c r="CM126" s="487">
        <f t="shared" si="156"/>
        <v>492</v>
      </c>
      <c r="CN126" s="149"/>
      <c r="CO126" s="486"/>
      <c r="CP126" s="486"/>
      <c r="CQ126" s="486"/>
      <c r="CR126" s="486"/>
      <c r="CS126" s="486"/>
      <c r="CT126" s="486"/>
      <c r="CU126" s="486"/>
      <c r="CV126" s="486"/>
      <c r="CW126" s="486"/>
      <c r="CX126" s="486"/>
      <c r="CY126" s="486"/>
      <c r="CZ126" s="486"/>
      <c r="DA126" s="486"/>
      <c r="DB126" s="486"/>
      <c r="DC126" s="486"/>
      <c r="DD126" s="486"/>
      <c r="DE126" s="149"/>
      <c r="DF126" s="149"/>
    </row>
    <row r="127" spans="1:126" ht="15">
      <c r="D127" s="207"/>
      <c r="H127" s="266">
        <f t="shared" ref="H127:W127" si="157">H126-H125</f>
        <v>155</v>
      </c>
      <c r="I127" s="266">
        <f t="shared" si="157"/>
        <v>145</v>
      </c>
      <c r="J127" s="266">
        <f t="shared" si="157"/>
        <v>150</v>
      </c>
      <c r="K127" s="266">
        <f t="shared" si="157"/>
        <v>75</v>
      </c>
      <c r="L127" s="266">
        <f t="shared" si="157"/>
        <v>150</v>
      </c>
      <c r="M127" s="266">
        <f t="shared" si="157"/>
        <v>130</v>
      </c>
      <c r="N127" s="266">
        <f t="shared" si="157"/>
        <v>85</v>
      </c>
      <c r="O127" s="266">
        <f t="shared" si="157"/>
        <v>45</v>
      </c>
      <c r="P127" s="266">
        <f t="shared" si="157"/>
        <v>45</v>
      </c>
      <c r="Q127" s="266">
        <f t="shared" si="157"/>
        <v>95</v>
      </c>
      <c r="R127" s="266">
        <f t="shared" si="157"/>
        <v>130</v>
      </c>
      <c r="S127" s="266">
        <f t="shared" si="157"/>
        <v>100</v>
      </c>
      <c r="T127" s="266">
        <f t="shared" si="157"/>
        <v>80</v>
      </c>
      <c r="U127" s="266">
        <f t="shared" si="157"/>
        <v>90</v>
      </c>
      <c r="V127" s="266">
        <f t="shared" si="157"/>
        <v>105</v>
      </c>
      <c r="W127" s="266">
        <f t="shared" si="157"/>
        <v>75</v>
      </c>
      <c r="Y127" s="549"/>
      <c r="AO127" s="549"/>
      <c r="AP127" s="488">
        <f>AP126-AP125</f>
        <v>490</v>
      </c>
      <c r="AQ127" s="488">
        <f t="shared" ref="AQ127:BA127" si="158">AQ126-AQ125</f>
        <v>365</v>
      </c>
      <c r="AR127" s="488">
        <f t="shared" si="158"/>
        <v>385</v>
      </c>
      <c r="AS127" s="488">
        <f t="shared" si="158"/>
        <v>145</v>
      </c>
      <c r="AT127" s="488">
        <f t="shared" si="158"/>
        <v>345</v>
      </c>
      <c r="AU127" s="488">
        <f t="shared" si="158"/>
        <v>300</v>
      </c>
      <c r="AV127" s="488">
        <f t="shared" si="158"/>
        <v>310</v>
      </c>
      <c r="AW127" s="488">
        <f t="shared" si="158"/>
        <v>105</v>
      </c>
      <c r="AX127" s="488">
        <f t="shared" si="158"/>
        <v>115</v>
      </c>
      <c r="AY127" s="488">
        <f t="shared" si="158"/>
        <v>320</v>
      </c>
      <c r="AZ127" s="488">
        <f t="shared" si="158"/>
        <v>430</v>
      </c>
      <c r="BA127" s="488">
        <f t="shared" si="158"/>
        <v>290</v>
      </c>
      <c r="BB127" s="488">
        <f>BB126-BB125</f>
        <v>205</v>
      </c>
      <c r="BC127" s="488">
        <f>BC126-BC125</f>
        <v>170</v>
      </c>
      <c r="BD127" s="488">
        <f>BD126-BD125</f>
        <v>225</v>
      </c>
      <c r="BE127" s="488">
        <f>BE126-BE125</f>
        <v>180</v>
      </c>
      <c r="BF127" s="484"/>
      <c r="BG127" s="488">
        <f>BG126-BG125</f>
        <v>310</v>
      </c>
      <c r="BH127" s="488">
        <f t="shared" ref="BH127:BV127" si="159">BH126-BH125</f>
        <v>195</v>
      </c>
      <c r="BI127" s="488">
        <f t="shared" si="159"/>
        <v>275</v>
      </c>
      <c r="BJ127" s="488">
        <f t="shared" si="159"/>
        <v>80</v>
      </c>
      <c r="BK127" s="488">
        <f t="shared" si="159"/>
        <v>230</v>
      </c>
      <c r="BL127" s="488">
        <f t="shared" si="159"/>
        <v>215</v>
      </c>
      <c r="BM127" s="488">
        <f t="shared" si="159"/>
        <v>210</v>
      </c>
      <c r="BN127" s="488">
        <f t="shared" si="159"/>
        <v>85</v>
      </c>
      <c r="BO127" s="488">
        <f t="shared" si="159"/>
        <v>95</v>
      </c>
      <c r="BP127" s="488">
        <f t="shared" si="159"/>
        <v>275</v>
      </c>
      <c r="BQ127" s="488">
        <f t="shared" si="159"/>
        <v>345</v>
      </c>
      <c r="BR127" s="488">
        <f t="shared" si="159"/>
        <v>260</v>
      </c>
      <c r="BS127" s="488">
        <f t="shared" si="159"/>
        <v>95</v>
      </c>
      <c r="BT127" s="488">
        <f t="shared" si="159"/>
        <v>135</v>
      </c>
      <c r="BU127" s="488">
        <f t="shared" si="159"/>
        <v>135</v>
      </c>
      <c r="BV127" s="488">
        <f t="shared" si="159"/>
        <v>95</v>
      </c>
      <c r="BW127" s="484"/>
      <c r="BX127" s="488">
        <f>BX126-BX125</f>
        <v>1040</v>
      </c>
      <c r="BY127" s="488">
        <f t="shared" ref="BY127:CI127" si="160">BY126-BY125</f>
        <v>695</v>
      </c>
      <c r="BZ127" s="488">
        <f t="shared" si="160"/>
        <v>1040</v>
      </c>
      <c r="CA127" s="488">
        <f t="shared" si="160"/>
        <v>370</v>
      </c>
      <c r="CB127" s="488">
        <f t="shared" si="160"/>
        <v>875</v>
      </c>
      <c r="CC127" s="488">
        <f t="shared" si="160"/>
        <v>790</v>
      </c>
      <c r="CD127" s="488">
        <f t="shared" si="160"/>
        <v>725</v>
      </c>
      <c r="CE127" s="488">
        <f t="shared" si="160"/>
        <v>250</v>
      </c>
      <c r="CF127" s="488">
        <f t="shared" si="160"/>
        <v>290</v>
      </c>
      <c r="CG127" s="488">
        <f t="shared" si="160"/>
        <v>995</v>
      </c>
      <c r="CH127" s="488">
        <f t="shared" si="160"/>
        <v>1275</v>
      </c>
      <c r="CI127" s="488">
        <f t="shared" si="160"/>
        <v>955</v>
      </c>
      <c r="CJ127" s="488">
        <f>CJ126-CJ125</f>
        <v>350</v>
      </c>
      <c r="CK127" s="488">
        <f>CK126-CK125</f>
        <v>500</v>
      </c>
      <c r="CL127" s="488">
        <f>CL126-CL125</f>
        <v>530</v>
      </c>
      <c r="CM127" s="488">
        <f>CM126-CM125</f>
        <v>410</v>
      </c>
      <c r="CN127" s="149"/>
      <c r="CO127" s="486"/>
      <c r="CP127" s="149"/>
      <c r="CQ127" s="149"/>
      <c r="CR127" s="149"/>
      <c r="CS127" s="149"/>
      <c r="CT127" s="149"/>
      <c r="CU127" s="149"/>
      <c r="CV127" s="149"/>
      <c r="CW127" s="149"/>
      <c r="CX127" s="149"/>
      <c r="CY127" s="149"/>
      <c r="CZ127" s="149"/>
      <c r="DA127" s="149"/>
      <c r="DB127" s="149"/>
      <c r="DC127" s="149"/>
      <c r="DD127" s="149"/>
      <c r="DE127" s="149"/>
      <c r="DF127" s="149"/>
    </row>
    <row r="128" spans="1:126" ht="15">
      <c r="AO128" s="149"/>
      <c r="AP128" s="489">
        <f>AP127/100</f>
        <v>4.9000000000000004</v>
      </c>
      <c r="AQ128" s="489">
        <f t="shared" ref="AQ128:BE128" si="161">AQ127/100</f>
        <v>3.65</v>
      </c>
      <c r="AR128" s="489">
        <f t="shared" si="161"/>
        <v>3.85</v>
      </c>
      <c r="AS128" s="489">
        <f t="shared" si="161"/>
        <v>1.45</v>
      </c>
      <c r="AT128" s="489">
        <f t="shared" si="161"/>
        <v>3.45</v>
      </c>
      <c r="AU128" s="489">
        <f t="shared" si="161"/>
        <v>3</v>
      </c>
      <c r="AV128" s="489">
        <f t="shared" si="161"/>
        <v>3.1</v>
      </c>
      <c r="AW128" s="489">
        <f t="shared" si="161"/>
        <v>1.05</v>
      </c>
      <c r="AX128" s="489">
        <f t="shared" si="161"/>
        <v>1.1499999999999999</v>
      </c>
      <c r="AY128" s="489">
        <f t="shared" si="161"/>
        <v>3.2</v>
      </c>
      <c r="AZ128" s="489">
        <f t="shared" si="161"/>
        <v>4.3</v>
      </c>
      <c r="BA128" s="489">
        <f t="shared" si="161"/>
        <v>2.9</v>
      </c>
      <c r="BB128" s="489">
        <f t="shared" si="161"/>
        <v>2.0499999999999998</v>
      </c>
      <c r="BC128" s="489">
        <f t="shared" si="161"/>
        <v>1.7</v>
      </c>
      <c r="BD128" s="489">
        <f t="shared" si="161"/>
        <v>2.25</v>
      </c>
      <c r="BE128" s="489">
        <f t="shared" si="161"/>
        <v>1.8</v>
      </c>
      <c r="BF128" s="149"/>
      <c r="BG128" s="149"/>
      <c r="BH128" s="149"/>
      <c r="BI128" s="149"/>
      <c r="BJ128" s="149"/>
      <c r="BK128" s="149"/>
      <c r="BL128" s="149"/>
      <c r="BM128" s="149"/>
      <c r="BN128" s="149"/>
      <c r="BO128" s="149"/>
      <c r="BP128" s="149"/>
      <c r="BQ128" s="149"/>
      <c r="BR128" s="149"/>
      <c r="BS128" s="149"/>
      <c r="BT128" s="149"/>
      <c r="BU128" s="149"/>
      <c r="BV128" s="149"/>
      <c r="BW128" s="149"/>
      <c r="BX128" s="489">
        <f>BX127/100</f>
        <v>10.4</v>
      </c>
      <c r="BY128" s="489">
        <f t="shared" ref="BY128:CM128" si="162">BY127/100</f>
        <v>6.95</v>
      </c>
      <c r="BZ128" s="489">
        <f t="shared" si="162"/>
        <v>10.4</v>
      </c>
      <c r="CA128" s="489">
        <f t="shared" si="162"/>
        <v>3.7</v>
      </c>
      <c r="CB128" s="489">
        <f t="shared" si="162"/>
        <v>8.75</v>
      </c>
      <c r="CC128" s="489">
        <f t="shared" si="162"/>
        <v>7.9</v>
      </c>
      <c r="CD128" s="489">
        <f t="shared" si="162"/>
        <v>7.25</v>
      </c>
      <c r="CE128" s="489">
        <f t="shared" si="162"/>
        <v>2.5</v>
      </c>
      <c r="CF128" s="489">
        <f t="shared" si="162"/>
        <v>2.9</v>
      </c>
      <c r="CG128" s="489">
        <f t="shared" si="162"/>
        <v>9.9499999999999993</v>
      </c>
      <c r="CH128" s="489">
        <f t="shared" si="162"/>
        <v>12.75</v>
      </c>
      <c r="CI128" s="489">
        <f t="shared" si="162"/>
        <v>9.5500000000000007</v>
      </c>
      <c r="CJ128" s="489">
        <f t="shared" si="162"/>
        <v>3.5</v>
      </c>
      <c r="CK128" s="489">
        <f t="shared" si="162"/>
        <v>5</v>
      </c>
      <c r="CL128" s="489">
        <f t="shared" si="162"/>
        <v>5.3</v>
      </c>
      <c r="CM128" s="489">
        <f t="shared" si="162"/>
        <v>4.0999999999999996</v>
      </c>
      <c r="CN128" s="149"/>
      <c r="CO128" s="486"/>
      <c r="CP128" s="149"/>
      <c r="CQ128" s="149"/>
      <c r="CR128" s="149"/>
      <c r="CS128" s="149"/>
      <c r="CT128" s="149"/>
      <c r="CU128" s="149"/>
      <c r="CV128" s="149"/>
      <c r="CW128" s="149"/>
      <c r="CX128" s="149"/>
      <c r="CY128" s="149"/>
      <c r="CZ128" s="149"/>
      <c r="DA128" s="149"/>
      <c r="DB128" s="149"/>
      <c r="DC128" s="149"/>
      <c r="DD128" s="149"/>
      <c r="DE128" s="149"/>
      <c r="DF128" s="149"/>
    </row>
    <row r="129" spans="1:93">
      <c r="CO129" s="486"/>
    </row>
    <row r="130" spans="1:93">
      <c r="CO130" s="486"/>
    </row>
    <row r="139" spans="1:93">
      <c r="V139" s="105"/>
    </row>
    <row r="142" spans="1:93">
      <c r="H142" s="685"/>
      <c r="I142" s="685"/>
      <c r="J142" s="685"/>
      <c r="K142" s="685"/>
      <c r="L142" s="685"/>
      <c r="M142" s="685"/>
      <c r="N142" s="685"/>
      <c r="O142" s="685"/>
    </row>
    <row r="143" spans="1:93">
      <c r="H143" s="685"/>
      <c r="I143" s="685"/>
      <c r="J143" s="685"/>
      <c r="K143" s="685"/>
      <c r="L143" s="685"/>
      <c r="M143" s="685"/>
      <c r="N143" s="685"/>
      <c r="O143" s="685"/>
    </row>
    <row r="144" spans="1:93" ht="12.75" customHeight="1">
      <c r="A144" s="685" t="s">
        <v>1173</v>
      </c>
      <c r="B144" s="685"/>
      <c r="C144" s="685"/>
      <c r="D144" s="685"/>
      <c r="E144" s="685"/>
      <c r="F144" s="685"/>
      <c r="G144" s="685"/>
    </row>
    <row r="145" spans="1:15">
      <c r="A145" s="685"/>
      <c r="B145" s="685"/>
      <c r="C145" s="685"/>
      <c r="D145" s="685"/>
      <c r="E145" s="685"/>
      <c r="F145" s="685"/>
      <c r="G145" s="685"/>
    </row>
    <row r="146" spans="1:15" ht="13.5" thickBot="1"/>
    <row r="147" spans="1:15" ht="30.75" thickBot="1">
      <c r="A147" s="465" t="s">
        <v>1114</v>
      </c>
      <c r="B147" s="686" t="s">
        <v>1119</v>
      </c>
      <c r="C147" s="686"/>
      <c r="D147" s="686"/>
      <c r="E147" s="686"/>
      <c r="F147" s="686"/>
      <c r="G147" s="686"/>
      <c r="H147" s="686"/>
      <c r="I147" s="686"/>
      <c r="J147" s="686"/>
      <c r="K147" s="686"/>
      <c r="L147" s="686"/>
      <c r="M147" s="686"/>
      <c r="N147" s="686"/>
      <c r="O147" s="469" t="s">
        <v>1128</v>
      </c>
    </row>
    <row r="148" spans="1:15" ht="15.75" thickBot="1">
      <c r="A148" s="470" t="s">
        <v>1098</v>
      </c>
      <c r="B148" s="1706" t="s">
        <v>1138</v>
      </c>
      <c r="C148" s="1706"/>
      <c r="D148" s="1706"/>
      <c r="E148" s="1706"/>
      <c r="F148" s="1706"/>
      <c r="G148" s="1706"/>
      <c r="H148" s="1706"/>
      <c r="I148" s="1706"/>
      <c r="J148" s="1706"/>
      <c r="K148" s="1706"/>
      <c r="L148" s="1706"/>
      <c r="M148" s="1706"/>
      <c r="N148" s="687"/>
      <c r="O148" s="772" t="s">
        <v>1817</v>
      </c>
    </row>
    <row r="149" spans="1:15" ht="67.5" customHeight="1">
      <c r="A149" s="470" t="s">
        <v>1099</v>
      </c>
      <c r="B149" s="1731" t="s">
        <v>1267</v>
      </c>
      <c r="C149" s="1731"/>
      <c r="D149" s="1731"/>
      <c r="E149" s="1731"/>
      <c r="F149" s="1731"/>
      <c r="G149" s="1731"/>
      <c r="H149" s="1731"/>
      <c r="I149" s="1731"/>
      <c r="J149" s="1731"/>
      <c r="K149" s="1731"/>
      <c r="L149" s="1731"/>
      <c r="M149" s="1731"/>
      <c r="N149" s="1003"/>
      <c r="O149" s="773" t="s">
        <v>1818</v>
      </c>
    </row>
    <row r="150" spans="1:15" ht="15">
      <c r="A150" s="463" t="s">
        <v>1101</v>
      </c>
      <c r="B150" s="996" t="s">
        <v>1147</v>
      </c>
      <c r="C150" s="996"/>
      <c r="D150" s="996"/>
      <c r="E150" s="996"/>
      <c r="F150" s="996"/>
      <c r="G150" s="996"/>
      <c r="H150" s="996"/>
      <c r="I150" s="996"/>
      <c r="J150" s="996"/>
      <c r="K150" s="996"/>
      <c r="L150" s="996"/>
      <c r="M150" s="996"/>
      <c r="N150" s="997"/>
      <c r="O150" s="773" t="s">
        <v>1832</v>
      </c>
    </row>
    <row r="151" spans="1:15" ht="30.75" customHeight="1">
      <c r="A151" s="463" t="s">
        <v>1103</v>
      </c>
      <c r="B151" s="996" t="s">
        <v>1270</v>
      </c>
      <c r="C151" s="996"/>
      <c r="D151" s="996"/>
      <c r="E151" s="996"/>
      <c r="F151" s="996"/>
      <c r="G151" s="996"/>
      <c r="H151" s="996"/>
      <c r="I151" s="996"/>
      <c r="J151" s="996"/>
      <c r="K151" s="996"/>
      <c r="L151" s="996"/>
      <c r="M151" s="996"/>
      <c r="N151" s="997"/>
      <c r="O151" s="773" t="s">
        <v>1833</v>
      </c>
    </row>
    <row r="152" spans="1:15" ht="15">
      <c r="A152" s="463" t="s">
        <v>1107</v>
      </c>
      <c r="B152" s="996" t="s">
        <v>1464</v>
      </c>
      <c r="C152" s="996"/>
      <c r="D152" s="996"/>
      <c r="E152" s="996"/>
      <c r="F152" s="996"/>
      <c r="G152" s="996"/>
      <c r="H152" s="996"/>
      <c r="I152" s="996"/>
      <c r="J152" s="996"/>
      <c r="K152" s="996"/>
      <c r="L152" s="996"/>
      <c r="M152" s="996"/>
      <c r="N152" s="997"/>
      <c r="O152" s="1001" t="s">
        <v>1817</v>
      </c>
    </row>
    <row r="153" spans="1:15" ht="15">
      <c r="A153" s="463"/>
      <c r="B153" s="996" t="s">
        <v>2230</v>
      </c>
      <c r="C153" s="996"/>
      <c r="D153" s="996"/>
      <c r="E153" s="996"/>
      <c r="F153" s="996"/>
      <c r="G153" s="996"/>
      <c r="H153" s="996"/>
      <c r="I153" s="996"/>
      <c r="J153" s="996"/>
      <c r="K153" s="996"/>
      <c r="L153" s="996"/>
      <c r="M153" s="996"/>
      <c r="N153" s="997"/>
      <c r="O153" s="1001" t="s">
        <v>2231</v>
      </c>
    </row>
    <row r="154" spans="1:15" ht="15">
      <c r="A154" s="463" t="s">
        <v>1109</v>
      </c>
      <c r="B154" s="996" t="s">
        <v>1465</v>
      </c>
      <c r="C154" s="996"/>
      <c r="D154" s="996"/>
      <c r="E154" s="996"/>
      <c r="F154" s="996"/>
      <c r="G154" s="996"/>
      <c r="H154" s="996"/>
      <c r="I154" s="996"/>
      <c r="J154" s="996"/>
      <c r="K154" s="996"/>
      <c r="L154" s="996"/>
      <c r="M154" s="996"/>
      <c r="N154" s="997"/>
      <c r="O154" s="1001" t="s">
        <v>1834</v>
      </c>
    </row>
    <row r="155" spans="1:15" ht="15">
      <c r="A155" s="1004" t="s">
        <v>1112</v>
      </c>
      <c r="B155" s="996" t="s">
        <v>2236</v>
      </c>
      <c r="C155" s="996"/>
      <c r="D155" s="996"/>
      <c r="E155" s="996"/>
      <c r="F155" s="996"/>
      <c r="G155" s="996"/>
      <c r="H155" s="996"/>
      <c r="I155" s="996"/>
      <c r="J155" s="996"/>
      <c r="K155" s="996"/>
      <c r="L155" s="996"/>
      <c r="M155" s="996"/>
      <c r="N155" s="997"/>
      <c r="O155" s="1001" t="s">
        <v>2235</v>
      </c>
    </row>
    <row r="156" spans="1:15" ht="15">
      <c r="A156" s="1005" t="s">
        <v>1113</v>
      </c>
      <c r="B156" s="996" t="s">
        <v>1466</v>
      </c>
      <c r="C156" s="996"/>
      <c r="D156" s="996"/>
      <c r="E156" s="996"/>
      <c r="F156" s="996"/>
      <c r="G156" s="996"/>
      <c r="H156" s="996"/>
      <c r="I156" s="996"/>
      <c r="J156" s="996"/>
      <c r="K156" s="996"/>
      <c r="L156" s="996"/>
      <c r="M156" s="996"/>
      <c r="N156" s="997"/>
      <c r="O156" s="1001" t="s">
        <v>2234</v>
      </c>
    </row>
    <row r="157" spans="1:15" ht="15.75" thickBot="1">
      <c r="A157" s="483" t="s">
        <v>2027</v>
      </c>
      <c r="B157" s="1006" t="s">
        <v>2232</v>
      </c>
      <c r="C157" s="1006"/>
      <c r="D157" s="1006"/>
      <c r="E157" s="1006"/>
      <c r="F157" s="1006"/>
      <c r="G157" s="1006"/>
      <c r="H157" s="1006"/>
      <c r="I157" s="1006"/>
      <c r="J157" s="472"/>
      <c r="K157" s="472"/>
      <c r="L157" s="472"/>
      <c r="M157" s="472"/>
      <c r="N157" s="473"/>
      <c r="O157" s="1002" t="s">
        <v>2233</v>
      </c>
    </row>
  </sheetData>
  <autoFilter ref="A4:DE130">
    <filterColumn colId="3">
      <filters blank="1">
        <filter val="1"/>
        <filter val="40"/>
      </filters>
    </filterColumn>
  </autoFilter>
  <mergeCells count="2">
    <mergeCell ref="B149:M149"/>
    <mergeCell ref="B148:M148"/>
  </mergeCells>
  <pageMargins left="0.70866141732283472" right="0.70866141732283472" top="0.74803149606299213" bottom="0.74803149606299213" header="0.31496062992125984" footer="0.31496062992125984"/>
  <pageSetup paperSize="9" scale="40" orientation="landscape"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dimension ref="A2:AN155"/>
  <sheetViews>
    <sheetView topLeftCell="B1" zoomScale="60" zoomScaleNormal="60" zoomScalePageLayoutView="80" workbookViewId="0">
      <selection activeCell="L90" sqref="L90"/>
    </sheetView>
  </sheetViews>
  <sheetFormatPr baseColWidth="10" defaultRowHeight="12.75"/>
  <cols>
    <col min="1" max="1" width="15.42578125" customWidth="1"/>
    <col min="2" max="2" width="56.28515625" customWidth="1"/>
    <col min="3" max="4" width="13.85546875" customWidth="1"/>
    <col min="5" max="5" width="11.42578125" customWidth="1"/>
    <col min="6" max="6" width="13.42578125" customWidth="1"/>
    <col min="7" max="7" width="6.140625" customWidth="1"/>
    <col min="8" max="14" width="11.42578125" customWidth="1"/>
    <col min="15" max="15" width="12.7109375" customWidth="1"/>
    <col min="16" max="24" width="11.42578125" customWidth="1"/>
  </cols>
  <sheetData>
    <row r="2" spans="1:40">
      <c r="A2" s="553" t="s">
        <v>1950</v>
      </c>
      <c r="B2" s="553"/>
      <c r="C2" s="2"/>
      <c r="D2" s="2"/>
      <c r="H2" s="2" t="s">
        <v>1268</v>
      </c>
      <c r="Y2" s="2" t="s">
        <v>420</v>
      </c>
    </row>
    <row r="3" spans="1:40" ht="99.75">
      <c r="A3" s="2" t="s">
        <v>455</v>
      </c>
      <c r="B3" s="2"/>
      <c r="C3" s="2"/>
      <c r="D3" s="2"/>
      <c r="H3" s="304" t="s">
        <v>322</v>
      </c>
      <c r="I3" s="304" t="s">
        <v>325</v>
      </c>
      <c r="J3" s="304" t="s">
        <v>422</v>
      </c>
      <c r="K3" s="304" t="s">
        <v>328</v>
      </c>
      <c r="L3" s="304" t="s">
        <v>331</v>
      </c>
      <c r="M3" s="304" t="s">
        <v>333</v>
      </c>
      <c r="N3" s="304" t="s">
        <v>336</v>
      </c>
      <c r="O3" s="304" t="s">
        <v>338</v>
      </c>
      <c r="P3" s="304" t="s">
        <v>340</v>
      </c>
      <c r="Q3" s="304" t="s">
        <v>342</v>
      </c>
      <c r="R3" s="304" t="s">
        <v>423</v>
      </c>
      <c r="S3" s="304" t="s">
        <v>345</v>
      </c>
      <c r="T3" s="304" t="s">
        <v>347</v>
      </c>
      <c r="U3" s="304" t="s">
        <v>349</v>
      </c>
      <c r="V3" s="304" t="s">
        <v>351</v>
      </c>
      <c r="W3" s="326" t="s">
        <v>722</v>
      </c>
      <c r="X3" s="573"/>
      <c r="Y3" s="304" t="s">
        <v>322</v>
      </c>
      <c r="Z3" s="304" t="s">
        <v>325</v>
      </c>
      <c r="AA3" s="304" t="s">
        <v>422</v>
      </c>
      <c r="AB3" s="304" t="s">
        <v>328</v>
      </c>
      <c r="AC3" s="304" t="s">
        <v>331</v>
      </c>
      <c r="AD3" s="304" t="s">
        <v>333</v>
      </c>
      <c r="AE3" s="304" t="s">
        <v>336</v>
      </c>
      <c r="AF3" s="304" t="s">
        <v>338</v>
      </c>
      <c r="AG3" s="304" t="s">
        <v>340</v>
      </c>
      <c r="AH3" s="304" t="s">
        <v>342</v>
      </c>
      <c r="AI3" s="304" t="s">
        <v>423</v>
      </c>
      <c r="AJ3" s="304" t="s">
        <v>345</v>
      </c>
      <c r="AK3" s="304" t="s">
        <v>347</v>
      </c>
      <c r="AL3" s="304" t="s">
        <v>349</v>
      </c>
      <c r="AM3" s="321" t="s">
        <v>351</v>
      </c>
      <c r="AN3" s="322" t="s">
        <v>720</v>
      </c>
    </row>
    <row r="4" spans="1:40" ht="15">
      <c r="A4" s="207" t="s">
        <v>560</v>
      </c>
      <c r="B4" s="207"/>
      <c r="C4" s="207"/>
      <c r="D4" s="207" t="s">
        <v>458</v>
      </c>
      <c r="E4" s="207" t="s">
        <v>459</v>
      </c>
      <c r="F4" s="207" t="s">
        <v>561</v>
      </c>
      <c r="G4" s="435" t="s">
        <v>301</v>
      </c>
      <c r="H4" s="167" t="s">
        <v>321</v>
      </c>
      <c r="I4" s="167" t="s">
        <v>324</v>
      </c>
      <c r="J4" s="167" t="s">
        <v>326</v>
      </c>
      <c r="K4" s="167" t="s">
        <v>327</v>
      </c>
      <c r="L4" s="167" t="s">
        <v>330</v>
      </c>
      <c r="M4" s="167" t="s">
        <v>332</v>
      </c>
      <c r="N4" s="167" t="s">
        <v>335</v>
      </c>
      <c r="O4" s="167" t="s">
        <v>337</v>
      </c>
      <c r="P4" s="167" t="s">
        <v>339</v>
      </c>
      <c r="Q4" s="167" t="s">
        <v>341</v>
      </c>
      <c r="R4" s="167" t="s">
        <v>343</v>
      </c>
      <c r="S4" s="167" t="s">
        <v>344</v>
      </c>
      <c r="T4" s="167" t="s">
        <v>346</v>
      </c>
      <c r="U4" s="317" t="s">
        <v>348</v>
      </c>
      <c r="V4" s="320" t="s">
        <v>350</v>
      </c>
      <c r="W4" s="320" t="s">
        <v>716</v>
      </c>
      <c r="X4" s="860"/>
      <c r="Y4" s="863">
        <f>IFERROR(SUM(Y5:Y124)/H125,1)</f>
        <v>1</v>
      </c>
      <c r="Z4" s="863">
        <f t="shared" ref="Z4:AN4" si="0">IFERROR(SUM(Z5:Z124)/I125,1)</f>
        <v>0.8</v>
      </c>
      <c r="AA4" s="863">
        <f t="shared" si="0"/>
        <v>1</v>
      </c>
      <c r="AB4" s="863">
        <f t="shared" si="0"/>
        <v>0.8666666666666667</v>
      </c>
      <c r="AC4" s="863">
        <f t="shared" si="0"/>
        <v>1</v>
      </c>
      <c r="AD4" s="863">
        <f t="shared" si="0"/>
        <v>1</v>
      </c>
      <c r="AE4" s="863">
        <f t="shared" si="0"/>
        <v>0.8</v>
      </c>
      <c r="AF4" s="863">
        <f t="shared" si="0"/>
        <v>0.8666666666666667</v>
      </c>
      <c r="AG4" s="863">
        <f t="shared" si="0"/>
        <v>0.8666666666666667</v>
      </c>
      <c r="AH4" s="863">
        <f t="shared" si="0"/>
        <v>0.95</v>
      </c>
      <c r="AI4" s="863">
        <f t="shared" si="0"/>
        <v>0.96666666666666667</v>
      </c>
      <c r="AJ4" s="863">
        <f t="shared" si="0"/>
        <v>0.89999999999999991</v>
      </c>
      <c r="AK4" s="863">
        <f t="shared" si="0"/>
        <v>0.8</v>
      </c>
      <c r="AL4" s="863">
        <f t="shared" si="0"/>
        <v>0.8</v>
      </c>
      <c r="AM4" s="863">
        <f t="shared" si="0"/>
        <v>0.8</v>
      </c>
      <c r="AN4" s="863">
        <f t="shared" si="0"/>
        <v>0.93333333333333324</v>
      </c>
    </row>
    <row r="5" spans="1:40" ht="17.25" customHeight="1">
      <c r="A5" s="217">
        <f>Compute1!A5</f>
        <v>5</v>
      </c>
      <c r="B5" s="217" t="str">
        <f>'2_Maturité'!B5</f>
        <v>POLITIQUE DE LA SECURITE DE L'INFORMATION</v>
      </c>
      <c r="C5" s="217">
        <f>'2_Maturité'!G5</f>
        <v>0</v>
      </c>
      <c r="D5" s="207">
        <f>'2_Maturité'!H5</f>
        <v>0</v>
      </c>
      <c r="E5" s="207">
        <f>'2_Maturité'!I5</f>
        <v>0</v>
      </c>
      <c r="F5" s="218" t="str">
        <f>LEFT(E5,1)</f>
        <v>0</v>
      </c>
      <c r="G5" s="664">
        <v>0</v>
      </c>
      <c r="H5" s="204">
        <f>Compute4!G5</f>
        <v>0</v>
      </c>
      <c r="I5" s="204">
        <f>Compute4!H5</f>
        <v>0</v>
      </c>
      <c r="J5" s="204">
        <f>Compute4!I5</f>
        <v>0</v>
      </c>
      <c r="K5" s="204">
        <f>Compute4!J5</f>
        <v>0</v>
      </c>
      <c r="L5" s="204">
        <f>Compute4!K5</f>
        <v>0</v>
      </c>
      <c r="M5" s="204">
        <f>Compute4!L5</f>
        <v>0</v>
      </c>
      <c r="N5" s="204">
        <f>Compute4!M5</f>
        <v>0</v>
      </c>
      <c r="O5" s="204">
        <f>Compute4!N5</f>
        <v>0</v>
      </c>
      <c r="P5" s="204">
        <f>Compute4!O5</f>
        <v>0</v>
      </c>
      <c r="Q5" s="204">
        <f>Compute4!P5</f>
        <v>0</v>
      </c>
      <c r="R5" s="204">
        <f>Compute4!Q5</f>
        <v>0</v>
      </c>
      <c r="S5" s="204">
        <f>Compute4!R5</f>
        <v>0</v>
      </c>
      <c r="T5" s="204">
        <f>Compute4!S5</f>
        <v>0</v>
      </c>
      <c r="U5" s="204">
        <f>Compute4!T5</f>
        <v>0</v>
      </c>
      <c r="V5" s="204">
        <f>Compute4!U5</f>
        <v>0</v>
      </c>
      <c r="W5" s="204">
        <f>Compute4!V5</f>
        <v>0</v>
      </c>
      <c r="X5" s="657"/>
      <c r="Y5" s="862">
        <f>IF(H5=0,0,IF($F5=1,0.4,IF($F5=2,0.6,IF($F5=3,0.8,1))))</f>
        <v>0</v>
      </c>
      <c r="Z5" s="862">
        <f t="shared" ref="Z5:AN5" si="1">IF(I5=0,0,IF($F5=1,0.4,IF($F5=2,0.6,IF($F5=3,0.8,1))))</f>
        <v>0</v>
      </c>
      <c r="AA5" s="862">
        <f t="shared" si="1"/>
        <v>0</v>
      </c>
      <c r="AB5" s="862">
        <f t="shared" si="1"/>
        <v>0</v>
      </c>
      <c r="AC5" s="862">
        <f t="shared" si="1"/>
        <v>0</v>
      </c>
      <c r="AD5" s="862">
        <f t="shared" si="1"/>
        <v>0</v>
      </c>
      <c r="AE5" s="862">
        <f t="shared" si="1"/>
        <v>0</v>
      </c>
      <c r="AF5" s="862">
        <f t="shared" si="1"/>
        <v>0</v>
      </c>
      <c r="AG5" s="862">
        <f t="shared" si="1"/>
        <v>0</v>
      </c>
      <c r="AH5" s="862">
        <f t="shared" si="1"/>
        <v>0</v>
      </c>
      <c r="AI5" s="862">
        <f t="shared" si="1"/>
        <v>0</v>
      </c>
      <c r="AJ5" s="862">
        <f t="shared" si="1"/>
        <v>0</v>
      </c>
      <c r="AK5" s="862">
        <f t="shared" si="1"/>
        <v>0</v>
      </c>
      <c r="AL5" s="862">
        <f t="shared" si="1"/>
        <v>0</v>
      </c>
      <c r="AM5" s="862">
        <f t="shared" si="1"/>
        <v>0</v>
      </c>
      <c r="AN5" s="862">
        <f t="shared" si="1"/>
        <v>0</v>
      </c>
    </row>
    <row r="6" spans="1:40" ht="18.75">
      <c r="A6" s="217" t="str">
        <f>Compute1!A6</f>
        <v>5.1</v>
      </c>
      <c r="B6" s="217" t="str">
        <f>'2_Maturité'!B6</f>
        <v>Politique de sécurité de l'information</v>
      </c>
      <c r="C6" s="217" t="str">
        <f>'2_Maturité'!G6</f>
        <v>GOUV</v>
      </c>
      <c r="D6" s="207">
        <f>'2_Maturité'!H6</f>
        <v>1</v>
      </c>
      <c r="E6" s="207" t="str">
        <f>'2_Maturité'!I6</f>
        <v>3: Défini</v>
      </c>
      <c r="F6" s="218">
        <f>INDEX(References!$C$51:$D$56, LEFT($E6,1)+1,2)</f>
        <v>3</v>
      </c>
      <c r="G6" s="664">
        <v>1</v>
      </c>
      <c r="H6" s="204">
        <v>0</v>
      </c>
      <c r="I6" s="204">
        <v>0</v>
      </c>
      <c r="J6" s="204">
        <v>0</v>
      </c>
      <c r="K6" s="204">
        <v>0</v>
      </c>
      <c r="L6" s="204">
        <v>0</v>
      </c>
      <c r="M6" s="204">
        <v>0</v>
      </c>
      <c r="N6" s="204">
        <v>0</v>
      </c>
      <c r="O6" s="204">
        <v>0</v>
      </c>
      <c r="P6" s="204">
        <v>0</v>
      </c>
      <c r="Q6" s="204">
        <v>0</v>
      </c>
      <c r="R6" s="204">
        <v>0</v>
      </c>
      <c r="S6" s="204">
        <v>0</v>
      </c>
      <c r="T6" s="204">
        <v>0</v>
      </c>
      <c r="U6" s="204">
        <v>0</v>
      </c>
      <c r="V6" s="204">
        <v>0</v>
      </c>
      <c r="W6" s="204">
        <v>0</v>
      </c>
      <c r="X6" s="657"/>
      <c r="Y6" s="862">
        <f t="shared" ref="Y6:Y69" si="2">IF(H6=0,0,IF($F6=1,0.4,IF($F6=2,0.6,IF($F6=3,0.8,1))))</f>
        <v>0</v>
      </c>
      <c r="Z6" s="862">
        <f t="shared" ref="Z6:Z69" si="3">IF(I6=0,0,IF($F6=1,0.4,IF($F6=2,0.6,IF($F6=3,0.8,1))))</f>
        <v>0</v>
      </c>
      <c r="AA6" s="862">
        <f t="shared" ref="AA6:AA69" si="4">IF(J6=0,0,IF($F6=1,0.4,IF($F6=2,0.6,IF($F6=3,0.8,1))))</f>
        <v>0</v>
      </c>
      <c r="AB6" s="862">
        <f t="shared" ref="AB6:AB69" si="5">IF(K6=0,0,IF($F6=1,0.4,IF($F6=2,0.6,IF($F6=3,0.8,1))))</f>
        <v>0</v>
      </c>
      <c r="AC6" s="862">
        <f t="shared" ref="AC6:AC69" si="6">IF(L6=0,0,IF($F6=1,0.4,IF($F6=2,0.6,IF($F6=3,0.8,1))))</f>
        <v>0</v>
      </c>
      <c r="AD6" s="862">
        <f t="shared" ref="AD6:AD69" si="7">IF(M6=0,0,IF($F6=1,0.4,IF($F6=2,0.6,IF($F6=3,0.8,1))))</f>
        <v>0</v>
      </c>
      <c r="AE6" s="862">
        <f t="shared" ref="AE6:AE69" si="8">IF(N6=0,0,IF($F6=1,0.4,IF($F6=2,0.6,IF($F6=3,0.8,1))))</f>
        <v>0</v>
      </c>
      <c r="AF6" s="862">
        <f t="shared" ref="AF6:AF69" si="9">IF(O6=0,0,IF($F6=1,0.4,IF($F6=2,0.6,IF($F6=3,0.8,1))))</f>
        <v>0</v>
      </c>
      <c r="AG6" s="862">
        <f t="shared" ref="AG6:AG69" si="10">IF(P6=0,0,IF($F6=1,0.4,IF($F6=2,0.6,IF($F6=3,0.8,1))))</f>
        <v>0</v>
      </c>
      <c r="AH6" s="862">
        <f t="shared" ref="AH6:AH69" si="11">IF(Q6=0,0,IF($F6=1,0.4,IF($F6=2,0.6,IF($F6=3,0.8,1))))</f>
        <v>0</v>
      </c>
      <c r="AI6" s="862">
        <f t="shared" ref="AI6:AI69" si="12">IF(R6=0,0,IF($F6=1,0.4,IF($F6=2,0.6,IF($F6=3,0.8,1))))</f>
        <v>0</v>
      </c>
      <c r="AJ6" s="862">
        <f t="shared" ref="AJ6:AJ69" si="13">IF(S6=0,0,IF($F6=1,0.4,IF($F6=2,0.6,IF($F6=3,0.8,1))))</f>
        <v>0</v>
      </c>
      <c r="AK6" s="862">
        <f t="shared" ref="AK6:AK69" si="14">IF(T6=0,0,IF($F6=1,0.4,IF($F6=2,0.6,IF($F6=3,0.8,1))))</f>
        <v>0</v>
      </c>
      <c r="AL6" s="862">
        <f t="shared" ref="AL6:AL69" si="15">IF(U6=0,0,IF($F6=1,0.4,IF($F6=2,0.6,IF($F6=3,0.8,1))))</f>
        <v>0</v>
      </c>
      <c r="AM6" s="862">
        <f t="shared" ref="AM6:AM69" si="16">IF(V6=0,0,IF($F6=1,0.4,IF($F6=2,0.6,IF($F6=3,0.8,1))))</f>
        <v>0</v>
      </c>
      <c r="AN6" s="862">
        <f t="shared" ref="AN6:AN69" si="17">IF(W6=0,0,IF($F6=1,0.4,IF($F6=2,0.6,IF($F6=3,0.8,1))))</f>
        <v>0</v>
      </c>
    </row>
    <row r="7" spans="1:40" ht="18.75" customHeight="1">
      <c r="A7" s="217" t="str">
        <f>Compute1!A7</f>
        <v>5.1.a</v>
      </c>
      <c r="B7" s="217">
        <f>'2_Maturité'!B7</f>
        <v>0</v>
      </c>
      <c r="C7" s="217" t="str">
        <f>'2_Maturité'!G7</f>
        <v>GOUV</v>
      </c>
      <c r="D7" s="207">
        <f>'2_Maturité'!H7</f>
        <v>0</v>
      </c>
      <c r="E7" s="207">
        <f>'2_Maturité'!I7</f>
        <v>0</v>
      </c>
      <c r="F7" s="218" t="str">
        <f t="shared" ref="F7:F12" si="18">LEFT(E7,1)</f>
        <v>0</v>
      </c>
      <c r="G7" s="664">
        <v>0</v>
      </c>
      <c r="H7" s="204">
        <f>Compute4!G7</f>
        <v>0</v>
      </c>
      <c r="I7" s="204">
        <f>Compute4!H7</f>
        <v>0</v>
      </c>
      <c r="J7" s="204">
        <f>Compute4!I7</f>
        <v>0</v>
      </c>
      <c r="K7" s="204">
        <f>Compute4!J7</f>
        <v>0</v>
      </c>
      <c r="L7" s="204">
        <f>Compute4!K7</f>
        <v>0</v>
      </c>
      <c r="M7" s="204">
        <f>Compute4!L7</f>
        <v>0</v>
      </c>
      <c r="N7" s="204">
        <f>Compute4!M7</f>
        <v>0</v>
      </c>
      <c r="O7" s="204">
        <f>Compute4!N7</f>
        <v>0</v>
      </c>
      <c r="P7" s="204">
        <f>Compute4!O7</f>
        <v>0</v>
      </c>
      <c r="Q7" s="204">
        <f>Compute4!P7</f>
        <v>0</v>
      </c>
      <c r="R7" s="204">
        <f>Compute4!Q7</f>
        <v>0</v>
      </c>
      <c r="S7" s="204">
        <f>Compute4!R7</f>
        <v>0</v>
      </c>
      <c r="T7" s="204">
        <f>Compute4!S7</f>
        <v>0</v>
      </c>
      <c r="U7" s="204">
        <f>Compute4!T7</f>
        <v>0</v>
      </c>
      <c r="V7" s="204">
        <f>Compute4!U7</f>
        <v>0</v>
      </c>
      <c r="W7" s="204">
        <f>Compute4!V7</f>
        <v>0</v>
      </c>
      <c r="X7" s="657"/>
      <c r="Y7" s="862">
        <f t="shared" si="2"/>
        <v>0</v>
      </c>
      <c r="Z7" s="862">
        <f t="shared" si="3"/>
        <v>0</v>
      </c>
      <c r="AA7" s="862">
        <f t="shared" si="4"/>
        <v>0</v>
      </c>
      <c r="AB7" s="862">
        <f t="shared" si="5"/>
        <v>0</v>
      </c>
      <c r="AC7" s="862">
        <f t="shared" si="6"/>
        <v>0</v>
      </c>
      <c r="AD7" s="862">
        <f t="shared" si="7"/>
        <v>0</v>
      </c>
      <c r="AE7" s="862">
        <f t="shared" si="8"/>
        <v>0</v>
      </c>
      <c r="AF7" s="862">
        <f t="shared" si="9"/>
        <v>0</v>
      </c>
      <c r="AG7" s="862">
        <f t="shared" si="10"/>
        <v>0</v>
      </c>
      <c r="AH7" s="862">
        <f t="shared" si="11"/>
        <v>0</v>
      </c>
      <c r="AI7" s="862">
        <f t="shared" si="12"/>
        <v>0</v>
      </c>
      <c r="AJ7" s="862">
        <f t="shared" si="13"/>
        <v>0</v>
      </c>
      <c r="AK7" s="862">
        <f t="shared" si="14"/>
        <v>0</v>
      </c>
      <c r="AL7" s="862">
        <f t="shared" si="15"/>
        <v>0</v>
      </c>
      <c r="AM7" s="862">
        <f t="shared" si="16"/>
        <v>0</v>
      </c>
      <c r="AN7" s="862">
        <f t="shared" si="17"/>
        <v>0</v>
      </c>
    </row>
    <row r="8" spans="1:40" ht="18.75" customHeight="1">
      <c r="A8" s="217" t="str">
        <f>Compute1!A8</f>
        <v>5.1.b</v>
      </c>
      <c r="B8" s="217">
        <f>'2_Maturité'!B8</f>
        <v>0</v>
      </c>
      <c r="C8" s="217" t="str">
        <f>'2_Maturité'!G8</f>
        <v>GOUV</v>
      </c>
      <c r="D8" s="207">
        <f>'2_Maturité'!H8</f>
        <v>0</v>
      </c>
      <c r="E8" s="207">
        <f>'2_Maturité'!I8</f>
        <v>0</v>
      </c>
      <c r="F8" s="218" t="str">
        <f t="shared" si="18"/>
        <v>0</v>
      </c>
      <c r="G8" s="664">
        <v>0</v>
      </c>
      <c r="H8" s="204">
        <f>Compute4!G8</f>
        <v>0</v>
      </c>
      <c r="I8" s="204">
        <f>Compute4!H8</f>
        <v>0</v>
      </c>
      <c r="J8" s="204">
        <f>Compute4!I8</f>
        <v>0</v>
      </c>
      <c r="K8" s="204">
        <f>Compute4!J8</f>
        <v>0</v>
      </c>
      <c r="L8" s="204">
        <f>Compute4!K8</f>
        <v>0</v>
      </c>
      <c r="M8" s="204">
        <f>Compute4!L8</f>
        <v>0</v>
      </c>
      <c r="N8" s="204">
        <f>Compute4!M8</f>
        <v>0</v>
      </c>
      <c r="O8" s="204">
        <f>Compute4!N8</f>
        <v>0</v>
      </c>
      <c r="P8" s="204">
        <f>Compute4!O8</f>
        <v>0</v>
      </c>
      <c r="Q8" s="204">
        <f>Compute4!P8</f>
        <v>0</v>
      </c>
      <c r="R8" s="204">
        <f>Compute4!Q8</f>
        <v>0</v>
      </c>
      <c r="S8" s="204">
        <f>Compute4!R8</f>
        <v>0</v>
      </c>
      <c r="T8" s="204">
        <f>Compute4!S8</f>
        <v>0</v>
      </c>
      <c r="U8" s="204">
        <f>Compute4!T8</f>
        <v>0</v>
      </c>
      <c r="V8" s="204">
        <f>Compute4!U8</f>
        <v>0</v>
      </c>
      <c r="W8" s="204">
        <f>Compute4!V8</f>
        <v>0</v>
      </c>
      <c r="X8" s="657"/>
      <c r="Y8" s="862">
        <f t="shared" si="2"/>
        <v>0</v>
      </c>
      <c r="Z8" s="862">
        <f t="shared" si="3"/>
        <v>0</v>
      </c>
      <c r="AA8" s="862">
        <f t="shared" si="4"/>
        <v>0</v>
      </c>
      <c r="AB8" s="862">
        <f t="shared" si="5"/>
        <v>0</v>
      </c>
      <c r="AC8" s="862">
        <f t="shared" si="6"/>
        <v>0</v>
      </c>
      <c r="AD8" s="862">
        <f t="shared" si="7"/>
        <v>0</v>
      </c>
      <c r="AE8" s="862">
        <f t="shared" si="8"/>
        <v>0</v>
      </c>
      <c r="AF8" s="862">
        <f t="shared" si="9"/>
        <v>0</v>
      </c>
      <c r="AG8" s="862">
        <f t="shared" si="10"/>
        <v>0</v>
      </c>
      <c r="AH8" s="862">
        <f t="shared" si="11"/>
        <v>0</v>
      </c>
      <c r="AI8" s="862">
        <f t="shared" si="12"/>
        <v>0</v>
      </c>
      <c r="AJ8" s="862">
        <f t="shared" si="13"/>
        <v>0</v>
      </c>
      <c r="AK8" s="862">
        <f t="shared" si="14"/>
        <v>0</v>
      </c>
      <c r="AL8" s="862">
        <f t="shared" si="15"/>
        <v>0</v>
      </c>
      <c r="AM8" s="862">
        <f t="shared" si="16"/>
        <v>0</v>
      </c>
      <c r="AN8" s="862">
        <f t="shared" si="17"/>
        <v>0</v>
      </c>
    </row>
    <row r="9" spans="1:40" ht="18.75" customHeight="1">
      <c r="A9" s="217" t="str">
        <f>Compute1!A9</f>
        <v>5.1.c</v>
      </c>
      <c r="B9" s="217">
        <f>'2_Maturité'!B9</f>
        <v>0</v>
      </c>
      <c r="C9" s="217" t="str">
        <f>'2_Maturité'!G9</f>
        <v>GOUV</v>
      </c>
      <c r="D9" s="207">
        <f>'2_Maturité'!H9</f>
        <v>0</v>
      </c>
      <c r="E9" s="207">
        <f>'2_Maturité'!I9</f>
        <v>0</v>
      </c>
      <c r="F9" s="218" t="str">
        <f t="shared" si="18"/>
        <v>0</v>
      </c>
      <c r="G9" s="664">
        <v>1</v>
      </c>
      <c r="H9" s="204">
        <f>Compute4!G9</f>
        <v>0</v>
      </c>
      <c r="I9" s="204">
        <f>Compute4!H9</f>
        <v>0</v>
      </c>
      <c r="J9" s="204">
        <f>Compute4!I9</f>
        <v>0</v>
      </c>
      <c r="K9" s="204">
        <f>Compute4!J9</f>
        <v>0</v>
      </c>
      <c r="L9" s="204">
        <f>Compute4!K9</f>
        <v>0</v>
      </c>
      <c r="M9" s="204">
        <f>Compute4!L9</f>
        <v>0</v>
      </c>
      <c r="N9" s="204">
        <f>Compute4!M9</f>
        <v>0</v>
      </c>
      <c r="O9" s="204">
        <f>Compute4!N9</f>
        <v>0</v>
      </c>
      <c r="P9" s="204">
        <f>Compute4!O9</f>
        <v>0</v>
      </c>
      <c r="Q9" s="204">
        <f>Compute4!P9</f>
        <v>0</v>
      </c>
      <c r="R9" s="204">
        <f>Compute4!Q9</f>
        <v>0</v>
      </c>
      <c r="S9" s="204">
        <f>Compute4!R9</f>
        <v>0</v>
      </c>
      <c r="T9" s="204">
        <f>Compute4!S9</f>
        <v>0</v>
      </c>
      <c r="U9" s="204">
        <f>Compute4!T9</f>
        <v>0</v>
      </c>
      <c r="V9" s="204">
        <f>Compute4!U9</f>
        <v>0</v>
      </c>
      <c r="W9" s="204">
        <f>Compute4!V9</f>
        <v>0</v>
      </c>
      <c r="X9" s="657"/>
      <c r="Y9" s="862">
        <f t="shared" si="2"/>
        <v>0</v>
      </c>
      <c r="Z9" s="862">
        <f t="shared" si="3"/>
        <v>0</v>
      </c>
      <c r="AA9" s="862">
        <f t="shared" si="4"/>
        <v>0</v>
      </c>
      <c r="AB9" s="862">
        <f t="shared" si="5"/>
        <v>0</v>
      </c>
      <c r="AC9" s="862">
        <f t="shared" si="6"/>
        <v>0</v>
      </c>
      <c r="AD9" s="862">
        <f t="shared" si="7"/>
        <v>0</v>
      </c>
      <c r="AE9" s="862">
        <f t="shared" si="8"/>
        <v>0</v>
      </c>
      <c r="AF9" s="862">
        <f t="shared" si="9"/>
        <v>0</v>
      </c>
      <c r="AG9" s="862">
        <f t="shared" si="10"/>
        <v>0</v>
      </c>
      <c r="AH9" s="862">
        <f t="shared" si="11"/>
        <v>0</v>
      </c>
      <c r="AI9" s="862">
        <f t="shared" si="12"/>
        <v>0</v>
      </c>
      <c r="AJ9" s="862">
        <f t="shared" si="13"/>
        <v>0</v>
      </c>
      <c r="AK9" s="862">
        <f t="shared" si="14"/>
        <v>0</v>
      </c>
      <c r="AL9" s="862">
        <f t="shared" si="15"/>
        <v>0</v>
      </c>
      <c r="AM9" s="862">
        <f t="shared" si="16"/>
        <v>0</v>
      </c>
      <c r="AN9" s="862">
        <f t="shared" si="17"/>
        <v>0</v>
      </c>
    </row>
    <row r="10" spans="1:40" ht="18.75" customHeight="1">
      <c r="A10" s="217" t="str">
        <f>Compute1!A10</f>
        <v>5.1.d</v>
      </c>
      <c r="B10" s="217">
        <f>'2_Maturité'!B10</f>
        <v>0</v>
      </c>
      <c r="C10" s="217" t="str">
        <f>'2_Maturité'!G10</f>
        <v>GOUV</v>
      </c>
      <c r="D10" s="207">
        <f>'2_Maturité'!H10</f>
        <v>0</v>
      </c>
      <c r="E10" s="207">
        <f>'2_Maturité'!I10</f>
        <v>0</v>
      </c>
      <c r="F10" s="218" t="str">
        <f t="shared" si="18"/>
        <v>0</v>
      </c>
      <c r="G10" s="664">
        <v>2</v>
      </c>
      <c r="H10" s="204">
        <f>Compute4!G10</f>
        <v>0</v>
      </c>
      <c r="I10" s="204">
        <f>Compute4!H10</f>
        <v>0</v>
      </c>
      <c r="J10" s="204">
        <f>Compute4!I10</f>
        <v>0</v>
      </c>
      <c r="K10" s="204">
        <f>Compute4!J10</f>
        <v>0</v>
      </c>
      <c r="L10" s="204">
        <f>Compute4!K10</f>
        <v>0</v>
      </c>
      <c r="M10" s="204">
        <f>Compute4!L10</f>
        <v>0</v>
      </c>
      <c r="N10" s="204">
        <f>Compute4!M10</f>
        <v>0</v>
      </c>
      <c r="O10" s="204">
        <f>Compute4!N10</f>
        <v>0</v>
      </c>
      <c r="P10" s="204">
        <f>Compute4!O10</f>
        <v>0</v>
      </c>
      <c r="Q10" s="204">
        <f>Compute4!P10</f>
        <v>0</v>
      </c>
      <c r="R10" s="204">
        <f>Compute4!Q10</f>
        <v>0</v>
      </c>
      <c r="S10" s="204">
        <f>Compute4!R10</f>
        <v>0</v>
      </c>
      <c r="T10" s="204">
        <f>Compute4!S10</f>
        <v>0</v>
      </c>
      <c r="U10" s="204">
        <f>Compute4!T10</f>
        <v>0</v>
      </c>
      <c r="V10" s="204">
        <f>Compute4!U10</f>
        <v>0</v>
      </c>
      <c r="W10" s="204">
        <f>Compute4!V10</f>
        <v>0</v>
      </c>
      <c r="X10" s="657"/>
      <c r="Y10" s="862">
        <f t="shared" si="2"/>
        <v>0</v>
      </c>
      <c r="Z10" s="862">
        <f t="shared" si="3"/>
        <v>0</v>
      </c>
      <c r="AA10" s="862">
        <f t="shared" si="4"/>
        <v>0</v>
      </c>
      <c r="AB10" s="862">
        <f t="shared" si="5"/>
        <v>0</v>
      </c>
      <c r="AC10" s="862">
        <f t="shared" si="6"/>
        <v>0</v>
      </c>
      <c r="AD10" s="862">
        <f t="shared" si="7"/>
        <v>0</v>
      </c>
      <c r="AE10" s="862">
        <f t="shared" si="8"/>
        <v>0</v>
      </c>
      <c r="AF10" s="862">
        <f t="shared" si="9"/>
        <v>0</v>
      </c>
      <c r="AG10" s="862">
        <f t="shared" si="10"/>
        <v>0</v>
      </c>
      <c r="AH10" s="862">
        <f t="shared" si="11"/>
        <v>0</v>
      </c>
      <c r="AI10" s="862">
        <f t="shared" si="12"/>
        <v>0</v>
      </c>
      <c r="AJ10" s="862">
        <f t="shared" si="13"/>
        <v>0</v>
      </c>
      <c r="AK10" s="862">
        <f t="shared" si="14"/>
        <v>0</v>
      </c>
      <c r="AL10" s="862">
        <f t="shared" si="15"/>
        <v>0</v>
      </c>
      <c r="AM10" s="862">
        <f t="shared" si="16"/>
        <v>0</v>
      </c>
      <c r="AN10" s="862">
        <f t="shared" si="17"/>
        <v>0</v>
      </c>
    </row>
    <row r="11" spans="1:40" ht="18.75" customHeight="1">
      <c r="A11" s="217">
        <f>Compute1!A11</f>
        <v>6</v>
      </c>
      <c r="B11" s="217" t="str">
        <f>'2_Maturité'!B11</f>
        <v>ORGANISATION DE LA SECURITE DE L'INFORMATION</v>
      </c>
      <c r="C11" s="217">
        <f>'2_Maturité'!G11</f>
        <v>0</v>
      </c>
      <c r="D11" s="207">
        <f>'2_Maturité'!H11</f>
        <v>0</v>
      </c>
      <c r="E11" s="207">
        <f>'2_Maturité'!I11</f>
        <v>0</v>
      </c>
      <c r="F11" s="218" t="str">
        <f t="shared" si="18"/>
        <v>0</v>
      </c>
      <c r="G11" s="664">
        <v>3</v>
      </c>
      <c r="H11" s="204">
        <f>Compute4!G11</f>
        <v>0</v>
      </c>
      <c r="I11" s="204">
        <f>Compute4!H11</f>
        <v>0</v>
      </c>
      <c r="J11" s="204">
        <f>Compute4!I11</f>
        <v>0</v>
      </c>
      <c r="K11" s="204">
        <f>Compute4!J11</f>
        <v>0</v>
      </c>
      <c r="L11" s="204">
        <f>Compute4!K11</f>
        <v>0</v>
      </c>
      <c r="M11" s="204">
        <f>Compute4!L11</f>
        <v>0</v>
      </c>
      <c r="N11" s="204">
        <f>Compute4!M11</f>
        <v>0</v>
      </c>
      <c r="O11" s="204">
        <f>Compute4!N11</f>
        <v>0</v>
      </c>
      <c r="P11" s="204">
        <f>Compute4!O11</f>
        <v>0</v>
      </c>
      <c r="Q11" s="204">
        <f>Compute4!P11</f>
        <v>0</v>
      </c>
      <c r="R11" s="204">
        <f>Compute4!Q11</f>
        <v>0</v>
      </c>
      <c r="S11" s="204">
        <f>Compute4!R11</f>
        <v>0</v>
      </c>
      <c r="T11" s="204">
        <f>Compute4!S11</f>
        <v>0</v>
      </c>
      <c r="U11" s="204">
        <f>Compute4!T11</f>
        <v>0</v>
      </c>
      <c r="V11" s="204">
        <f>Compute4!U11</f>
        <v>0</v>
      </c>
      <c r="W11" s="204">
        <f>Compute4!V11</f>
        <v>0</v>
      </c>
      <c r="X11" s="657"/>
      <c r="Y11" s="862">
        <f t="shared" si="2"/>
        <v>0</v>
      </c>
      <c r="Z11" s="862">
        <f t="shared" si="3"/>
        <v>0</v>
      </c>
      <c r="AA11" s="862">
        <f t="shared" si="4"/>
        <v>0</v>
      </c>
      <c r="AB11" s="862">
        <f t="shared" si="5"/>
        <v>0</v>
      </c>
      <c r="AC11" s="862">
        <f t="shared" si="6"/>
        <v>0</v>
      </c>
      <c r="AD11" s="862">
        <f t="shared" si="7"/>
        <v>0</v>
      </c>
      <c r="AE11" s="862">
        <f t="shared" si="8"/>
        <v>0</v>
      </c>
      <c r="AF11" s="862">
        <f t="shared" si="9"/>
        <v>0</v>
      </c>
      <c r="AG11" s="862">
        <f t="shared" si="10"/>
        <v>0</v>
      </c>
      <c r="AH11" s="862">
        <f t="shared" si="11"/>
        <v>0</v>
      </c>
      <c r="AI11" s="862">
        <f t="shared" si="12"/>
        <v>0</v>
      </c>
      <c r="AJ11" s="862">
        <f t="shared" si="13"/>
        <v>0</v>
      </c>
      <c r="AK11" s="862">
        <f t="shared" si="14"/>
        <v>0</v>
      </c>
      <c r="AL11" s="862">
        <f t="shared" si="15"/>
        <v>0</v>
      </c>
      <c r="AM11" s="862">
        <f t="shared" si="16"/>
        <v>0</v>
      </c>
      <c r="AN11" s="862">
        <f t="shared" si="17"/>
        <v>0</v>
      </c>
    </row>
    <row r="12" spans="1:40" ht="18.75" customHeight="1">
      <c r="A12" s="217" t="str">
        <f>Compute1!A12</f>
        <v>6.1</v>
      </c>
      <c r="B12" s="217" t="str">
        <f>'2_Maturité'!B12</f>
        <v>Organisation Interne</v>
      </c>
      <c r="C12" s="217">
        <f>'2_Maturité'!G12</f>
        <v>0</v>
      </c>
      <c r="D12" s="207">
        <f>'2_Maturité'!H12</f>
        <v>0</v>
      </c>
      <c r="E12" s="207">
        <f>'2_Maturité'!I12</f>
        <v>0</v>
      </c>
      <c r="F12" s="218" t="str">
        <f t="shared" si="18"/>
        <v>0</v>
      </c>
      <c r="G12" s="664">
        <v>0</v>
      </c>
      <c r="H12" s="204">
        <f>Compute4!G12</f>
        <v>0</v>
      </c>
      <c r="I12" s="204">
        <f>Compute4!H12</f>
        <v>0</v>
      </c>
      <c r="J12" s="204">
        <f>Compute4!I12</f>
        <v>0</v>
      </c>
      <c r="K12" s="204">
        <f>Compute4!J12</f>
        <v>0</v>
      </c>
      <c r="L12" s="204">
        <f>Compute4!K12</f>
        <v>0</v>
      </c>
      <c r="M12" s="204">
        <f>Compute4!L12</f>
        <v>0</v>
      </c>
      <c r="N12" s="204">
        <f>Compute4!M12</f>
        <v>0</v>
      </c>
      <c r="O12" s="204">
        <f>Compute4!N12</f>
        <v>0</v>
      </c>
      <c r="P12" s="204">
        <f>Compute4!O12</f>
        <v>0</v>
      </c>
      <c r="Q12" s="204">
        <f>Compute4!P12</f>
        <v>0</v>
      </c>
      <c r="R12" s="204">
        <f>Compute4!Q12</f>
        <v>0</v>
      </c>
      <c r="S12" s="204">
        <f>Compute4!R12</f>
        <v>0</v>
      </c>
      <c r="T12" s="204">
        <f>Compute4!S12</f>
        <v>0</v>
      </c>
      <c r="U12" s="204">
        <f>Compute4!T12</f>
        <v>0</v>
      </c>
      <c r="V12" s="204">
        <f>Compute4!U12</f>
        <v>0</v>
      </c>
      <c r="W12" s="204">
        <f>Compute4!V12</f>
        <v>0</v>
      </c>
      <c r="X12" s="657"/>
      <c r="Y12" s="862">
        <f t="shared" si="2"/>
        <v>0</v>
      </c>
      <c r="Z12" s="862">
        <f t="shared" si="3"/>
        <v>0</v>
      </c>
      <c r="AA12" s="862">
        <f t="shared" si="4"/>
        <v>0</v>
      </c>
      <c r="AB12" s="862">
        <f t="shared" si="5"/>
        <v>0</v>
      </c>
      <c r="AC12" s="862">
        <f t="shared" si="6"/>
        <v>0</v>
      </c>
      <c r="AD12" s="862">
        <f t="shared" si="7"/>
        <v>0</v>
      </c>
      <c r="AE12" s="862">
        <f t="shared" si="8"/>
        <v>0</v>
      </c>
      <c r="AF12" s="862">
        <f t="shared" si="9"/>
        <v>0</v>
      </c>
      <c r="AG12" s="862">
        <f t="shared" si="10"/>
        <v>0</v>
      </c>
      <c r="AH12" s="862">
        <f t="shared" si="11"/>
        <v>0</v>
      </c>
      <c r="AI12" s="862">
        <f t="shared" si="12"/>
        <v>0</v>
      </c>
      <c r="AJ12" s="862">
        <f t="shared" si="13"/>
        <v>0</v>
      </c>
      <c r="AK12" s="862">
        <f t="shared" si="14"/>
        <v>0</v>
      </c>
      <c r="AL12" s="862">
        <f t="shared" si="15"/>
        <v>0</v>
      </c>
      <c r="AM12" s="862">
        <f t="shared" si="16"/>
        <v>0</v>
      </c>
      <c r="AN12" s="862">
        <f t="shared" si="17"/>
        <v>0</v>
      </c>
    </row>
    <row r="13" spans="1:40" ht="18.75" customHeight="1">
      <c r="A13" s="217" t="str">
        <f>Compute1!A13</f>
        <v>6.1.1</v>
      </c>
      <c r="B13" s="217" t="str">
        <f>'2_Maturité'!B13</f>
        <v>Organisation de la sécurité</v>
      </c>
      <c r="C13" s="217" t="str">
        <f>'2_Maturité'!G13</f>
        <v>ORGA</v>
      </c>
      <c r="D13" s="207">
        <f>'2_Maturité'!H13</f>
        <v>1</v>
      </c>
      <c r="E13" s="207" t="str">
        <f>'2_Maturité'!I13</f>
        <v>2: Reproductible</v>
      </c>
      <c r="F13" s="218">
        <f>INDEX(References!$C$51:$D$56, LEFT($E13,1)+1,2)</f>
        <v>4</v>
      </c>
      <c r="G13" s="664">
        <v>0.5</v>
      </c>
      <c r="H13" s="204">
        <v>0</v>
      </c>
      <c r="I13" s="204">
        <v>0</v>
      </c>
      <c r="J13" s="204">
        <v>0</v>
      </c>
      <c r="K13" s="204">
        <v>0</v>
      </c>
      <c r="L13" s="204">
        <v>0</v>
      </c>
      <c r="M13" s="204">
        <v>0</v>
      </c>
      <c r="N13" s="204">
        <v>0</v>
      </c>
      <c r="O13" s="204">
        <v>0</v>
      </c>
      <c r="P13" s="204">
        <v>0</v>
      </c>
      <c r="Q13" s="204">
        <v>0</v>
      </c>
      <c r="R13" s="204">
        <v>0</v>
      </c>
      <c r="S13" s="204">
        <v>0</v>
      </c>
      <c r="T13" s="204">
        <v>0</v>
      </c>
      <c r="U13" s="204">
        <v>0</v>
      </c>
      <c r="V13" s="204">
        <v>0</v>
      </c>
      <c r="W13" s="204">
        <v>0</v>
      </c>
      <c r="X13" s="657"/>
      <c r="Y13" s="862">
        <f t="shared" si="2"/>
        <v>0</v>
      </c>
      <c r="Z13" s="862">
        <f t="shared" si="3"/>
        <v>0</v>
      </c>
      <c r="AA13" s="862">
        <f t="shared" si="4"/>
        <v>0</v>
      </c>
      <c r="AB13" s="862">
        <f t="shared" si="5"/>
        <v>0</v>
      </c>
      <c r="AC13" s="862">
        <f t="shared" si="6"/>
        <v>0</v>
      </c>
      <c r="AD13" s="862">
        <f t="shared" si="7"/>
        <v>0</v>
      </c>
      <c r="AE13" s="862">
        <f t="shared" si="8"/>
        <v>0</v>
      </c>
      <c r="AF13" s="862">
        <f t="shared" si="9"/>
        <v>0</v>
      </c>
      <c r="AG13" s="862">
        <f t="shared" si="10"/>
        <v>0</v>
      </c>
      <c r="AH13" s="862">
        <f t="shared" si="11"/>
        <v>0</v>
      </c>
      <c r="AI13" s="862">
        <f t="shared" si="12"/>
        <v>0</v>
      </c>
      <c r="AJ13" s="862">
        <f t="shared" si="13"/>
        <v>0</v>
      </c>
      <c r="AK13" s="862">
        <f t="shared" si="14"/>
        <v>0</v>
      </c>
      <c r="AL13" s="862">
        <f t="shared" si="15"/>
        <v>0</v>
      </c>
      <c r="AM13" s="862">
        <f t="shared" si="16"/>
        <v>0</v>
      </c>
      <c r="AN13" s="862">
        <f t="shared" si="17"/>
        <v>0</v>
      </c>
    </row>
    <row r="14" spans="1:40" ht="18.75" customHeight="1">
      <c r="A14" s="217" t="str">
        <f>Compute1!A14</f>
        <v>6.1.1.a</v>
      </c>
      <c r="B14" s="217">
        <f>'2_Maturité'!B14</f>
        <v>0</v>
      </c>
      <c r="C14" s="217" t="str">
        <f>'2_Maturité'!G14</f>
        <v>ORGA</v>
      </c>
      <c r="D14" s="207">
        <f>'2_Maturité'!H14</f>
        <v>0</v>
      </c>
      <c r="E14" s="207">
        <f>'2_Maturité'!I14</f>
        <v>0</v>
      </c>
      <c r="F14" s="218" t="str">
        <f t="shared" ref="F14:F21" si="19">LEFT(E14,1)</f>
        <v>0</v>
      </c>
      <c r="G14" s="664">
        <v>0</v>
      </c>
      <c r="H14" s="204">
        <f>Compute4!G14</f>
        <v>0</v>
      </c>
      <c r="I14" s="204">
        <f>Compute4!H14</f>
        <v>0</v>
      </c>
      <c r="J14" s="204">
        <f>Compute4!I14</f>
        <v>0</v>
      </c>
      <c r="K14" s="204">
        <f>Compute4!J14</f>
        <v>0</v>
      </c>
      <c r="L14" s="204">
        <f>Compute4!K14</f>
        <v>0</v>
      </c>
      <c r="M14" s="204">
        <f>Compute4!L14</f>
        <v>0</v>
      </c>
      <c r="N14" s="204">
        <f>Compute4!M14</f>
        <v>0</v>
      </c>
      <c r="O14" s="204">
        <f>Compute4!N14</f>
        <v>0</v>
      </c>
      <c r="P14" s="204">
        <f>Compute4!O14</f>
        <v>0</v>
      </c>
      <c r="Q14" s="204">
        <f>Compute4!P14</f>
        <v>0</v>
      </c>
      <c r="R14" s="204">
        <f>Compute4!Q14</f>
        <v>0</v>
      </c>
      <c r="S14" s="204">
        <f>Compute4!R14</f>
        <v>0</v>
      </c>
      <c r="T14" s="204">
        <f>Compute4!S14</f>
        <v>0</v>
      </c>
      <c r="U14" s="204">
        <f>Compute4!T14</f>
        <v>0</v>
      </c>
      <c r="V14" s="204">
        <f>Compute4!U14</f>
        <v>0</v>
      </c>
      <c r="W14" s="204">
        <f>Compute4!V14</f>
        <v>0</v>
      </c>
      <c r="X14" s="657"/>
      <c r="Y14" s="862">
        <f t="shared" si="2"/>
        <v>0</v>
      </c>
      <c r="Z14" s="862">
        <f t="shared" si="3"/>
        <v>0</v>
      </c>
      <c r="AA14" s="862">
        <f t="shared" si="4"/>
        <v>0</v>
      </c>
      <c r="AB14" s="862">
        <f t="shared" si="5"/>
        <v>0</v>
      </c>
      <c r="AC14" s="862">
        <f t="shared" si="6"/>
        <v>0</v>
      </c>
      <c r="AD14" s="862">
        <f t="shared" si="7"/>
        <v>0</v>
      </c>
      <c r="AE14" s="862">
        <f t="shared" si="8"/>
        <v>0</v>
      </c>
      <c r="AF14" s="862">
        <f t="shared" si="9"/>
        <v>0</v>
      </c>
      <c r="AG14" s="862">
        <f t="shared" si="10"/>
        <v>0</v>
      </c>
      <c r="AH14" s="862">
        <f t="shared" si="11"/>
        <v>0</v>
      </c>
      <c r="AI14" s="862">
        <f t="shared" si="12"/>
        <v>0</v>
      </c>
      <c r="AJ14" s="862">
        <f t="shared" si="13"/>
        <v>0</v>
      </c>
      <c r="AK14" s="862">
        <f t="shared" si="14"/>
        <v>0</v>
      </c>
      <c r="AL14" s="862">
        <f t="shared" si="15"/>
        <v>0</v>
      </c>
      <c r="AM14" s="862">
        <f t="shared" si="16"/>
        <v>0</v>
      </c>
      <c r="AN14" s="862">
        <f t="shared" si="17"/>
        <v>0</v>
      </c>
    </row>
    <row r="15" spans="1:40" ht="18.75" customHeight="1">
      <c r="A15" s="217" t="str">
        <f>Compute1!A15</f>
        <v>6.1.1.b</v>
      </c>
      <c r="B15" s="217">
        <f>'2_Maturité'!B15</f>
        <v>0</v>
      </c>
      <c r="C15" s="217" t="str">
        <f>'2_Maturité'!G15</f>
        <v>ORGA</v>
      </c>
      <c r="D15" s="207">
        <f>'2_Maturité'!H15</f>
        <v>0</v>
      </c>
      <c r="E15" s="207">
        <f>'2_Maturité'!I15</f>
        <v>0</v>
      </c>
      <c r="F15" s="218" t="str">
        <f t="shared" si="19"/>
        <v>0</v>
      </c>
      <c r="G15" s="664">
        <v>0</v>
      </c>
      <c r="H15" s="204">
        <f>Compute4!G15</f>
        <v>0</v>
      </c>
      <c r="I15" s="204">
        <f>Compute4!H15</f>
        <v>0</v>
      </c>
      <c r="J15" s="204">
        <f>Compute4!I15</f>
        <v>0</v>
      </c>
      <c r="K15" s="204">
        <f>Compute4!J15</f>
        <v>0</v>
      </c>
      <c r="L15" s="204">
        <f>Compute4!K15</f>
        <v>0</v>
      </c>
      <c r="M15" s="204">
        <f>Compute4!L15</f>
        <v>0</v>
      </c>
      <c r="N15" s="204">
        <f>Compute4!M15</f>
        <v>0</v>
      </c>
      <c r="O15" s="204">
        <f>Compute4!N15</f>
        <v>0</v>
      </c>
      <c r="P15" s="204">
        <f>Compute4!O15</f>
        <v>0</v>
      </c>
      <c r="Q15" s="204">
        <f>Compute4!P15</f>
        <v>0</v>
      </c>
      <c r="R15" s="204">
        <f>Compute4!Q15</f>
        <v>0</v>
      </c>
      <c r="S15" s="204">
        <f>Compute4!R15</f>
        <v>0</v>
      </c>
      <c r="T15" s="204">
        <f>Compute4!S15</f>
        <v>0</v>
      </c>
      <c r="U15" s="204">
        <f>Compute4!T15</f>
        <v>0</v>
      </c>
      <c r="V15" s="204">
        <f>Compute4!U15</f>
        <v>0</v>
      </c>
      <c r="W15" s="204">
        <f>Compute4!V15</f>
        <v>0</v>
      </c>
      <c r="X15" s="657"/>
      <c r="Y15" s="862">
        <f t="shared" si="2"/>
        <v>0</v>
      </c>
      <c r="Z15" s="862">
        <f t="shared" si="3"/>
        <v>0</v>
      </c>
      <c r="AA15" s="862">
        <f t="shared" si="4"/>
        <v>0</v>
      </c>
      <c r="AB15" s="862">
        <f t="shared" si="5"/>
        <v>0</v>
      </c>
      <c r="AC15" s="862">
        <f t="shared" si="6"/>
        <v>0</v>
      </c>
      <c r="AD15" s="862">
        <f t="shared" si="7"/>
        <v>0</v>
      </c>
      <c r="AE15" s="862">
        <f t="shared" si="8"/>
        <v>0</v>
      </c>
      <c r="AF15" s="862">
        <f t="shared" si="9"/>
        <v>0</v>
      </c>
      <c r="AG15" s="862">
        <f t="shared" si="10"/>
        <v>0</v>
      </c>
      <c r="AH15" s="862">
        <f t="shared" si="11"/>
        <v>0</v>
      </c>
      <c r="AI15" s="862">
        <f t="shared" si="12"/>
        <v>0</v>
      </c>
      <c r="AJ15" s="862">
        <f t="shared" si="13"/>
        <v>0</v>
      </c>
      <c r="AK15" s="862">
        <f t="shared" si="14"/>
        <v>0</v>
      </c>
      <c r="AL15" s="862">
        <f t="shared" si="15"/>
        <v>0</v>
      </c>
      <c r="AM15" s="862">
        <f t="shared" si="16"/>
        <v>0</v>
      </c>
      <c r="AN15" s="862">
        <f t="shared" si="17"/>
        <v>0</v>
      </c>
    </row>
    <row r="16" spans="1:40" ht="18.75" customHeight="1">
      <c r="A16" s="217" t="str">
        <f>Compute1!A16</f>
        <v>6.1.1.c</v>
      </c>
      <c r="B16" s="217">
        <f>'2_Maturité'!B16</f>
        <v>0</v>
      </c>
      <c r="C16" s="217" t="str">
        <f>'2_Maturité'!G16</f>
        <v>ORGA</v>
      </c>
      <c r="D16" s="207">
        <f>'2_Maturité'!H16</f>
        <v>0</v>
      </c>
      <c r="E16" s="207">
        <f>'2_Maturité'!I16</f>
        <v>0</v>
      </c>
      <c r="F16" s="218" t="str">
        <f t="shared" si="19"/>
        <v>0</v>
      </c>
      <c r="G16" s="664">
        <v>0</v>
      </c>
      <c r="H16" s="204">
        <f>Compute4!G16</f>
        <v>0</v>
      </c>
      <c r="I16" s="204">
        <f>Compute4!H16</f>
        <v>0</v>
      </c>
      <c r="J16" s="204">
        <f>Compute4!I16</f>
        <v>0</v>
      </c>
      <c r="K16" s="204">
        <f>Compute4!J16</f>
        <v>0</v>
      </c>
      <c r="L16" s="204">
        <f>Compute4!K16</f>
        <v>0</v>
      </c>
      <c r="M16" s="204">
        <f>Compute4!L16</f>
        <v>0</v>
      </c>
      <c r="N16" s="204">
        <f>Compute4!M16</f>
        <v>0</v>
      </c>
      <c r="O16" s="204">
        <f>Compute4!N16</f>
        <v>0</v>
      </c>
      <c r="P16" s="204">
        <f>Compute4!O16</f>
        <v>0</v>
      </c>
      <c r="Q16" s="204">
        <f>Compute4!P16</f>
        <v>0</v>
      </c>
      <c r="R16" s="204">
        <f>Compute4!Q16</f>
        <v>0</v>
      </c>
      <c r="S16" s="204">
        <f>Compute4!R16</f>
        <v>0</v>
      </c>
      <c r="T16" s="204">
        <f>Compute4!S16</f>
        <v>0</v>
      </c>
      <c r="U16" s="204">
        <f>Compute4!T16</f>
        <v>0</v>
      </c>
      <c r="V16" s="204">
        <f>Compute4!U16</f>
        <v>0</v>
      </c>
      <c r="W16" s="204">
        <f>Compute4!V16</f>
        <v>0</v>
      </c>
      <c r="X16" s="657"/>
      <c r="Y16" s="862">
        <f t="shared" si="2"/>
        <v>0</v>
      </c>
      <c r="Z16" s="862">
        <f t="shared" si="3"/>
        <v>0</v>
      </c>
      <c r="AA16" s="862">
        <f t="shared" si="4"/>
        <v>0</v>
      </c>
      <c r="AB16" s="862">
        <f t="shared" si="5"/>
        <v>0</v>
      </c>
      <c r="AC16" s="862">
        <f t="shared" si="6"/>
        <v>0</v>
      </c>
      <c r="AD16" s="862">
        <f t="shared" si="7"/>
        <v>0</v>
      </c>
      <c r="AE16" s="862">
        <f t="shared" si="8"/>
        <v>0</v>
      </c>
      <c r="AF16" s="862">
        <f t="shared" si="9"/>
        <v>0</v>
      </c>
      <c r="AG16" s="862">
        <f t="shared" si="10"/>
        <v>0</v>
      </c>
      <c r="AH16" s="862">
        <f t="shared" si="11"/>
        <v>0</v>
      </c>
      <c r="AI16" s="862">
        <f t="shared" si="12"/>
        <v>0</v>
      </c>
      <c r="AJ16" s="862">
        <f t="shared" si="13"/>
        <v>0</v>
      </c>
      <c r="AK16" s="862">
        <f t="shared" si="14"/>
        <v>0</v>
      </c>
      <c r="AL16" s="862">
        <f t="shared" si="15"/>
        <v>0</v>
      </c>
      <c r="AM16" s="862">
        <f t="shared" si="16"/>
        <v>0</v>
      </c>
      <c r="AN16" s="862">
        <f t="shared" si="17"/>
        <v>0</v>
      </c>
    </row>
    <row r="17" spans="1:40" ht="18.75" customHeight="1">
      <c r="A17" s="217" t="str">
        <f>Compute1!A17</f>
        <v>6.1.1.d</v>
      </c>
      <c r="B17" s="217">
        <f>'2_Maturité'!B17</f>
        <v>0</v>
      </c>
      <c r="C17" s="217" t="str">
        <f>'2_Maturité'!G17</f>
        <v>ORGA</v>
      </c>
      <c r="D17" s="207">
        <f>'2_Maturité'!H17</f>
        <v>0</v>
      </c>
      <c r="E17" s="207">
        <f>'2_Maturité'!I17</f>
        <v>0</v>
      </c>
      <c r="F17" s="218" t="str">
        <f t="shared" si="19"/>
        <v>0</v>
      </c>
      <c r="G17" s="664">
        <v>0</v>
      </c>
      <c r="H17" s="204">
        <f>Compute4!G17</f>
        <v>0</v>
      </c>
      <c r="I17" s="204">
        <f>Compute4!H17</f>
        <v>0</v>
      </c>
      <c r="J17" s="204">
        <f>Compute4!I17</f>
        <v>0</v>
      </c>
      <c r="K17" s="204">
        <f>Compute4!J17</f>
        <v>0</v>
      </c>
      <c r="L17" s="204">
        <f>Compute4!K17</f>
        <v>0</v>
      </c>
      <c r="M17" s="204">
        <f>Compute4!L17</f>
        <v>0</v>
      </c>
      <c r="N17" s="204">
        <f>Compute4!M17</f>
        <v>0</v>
      </c>
      <c r="O17" s="204">
        <f>Compute4!N17</f>
        <v>0</v>
      </c>
      <c r="P17" s="204">
        <f>Compute4!O17</f>
        <v>0</v>
      </c>
      <c r="Q17" s="204">
        <f>Compute4!P17</f>
        <v>0</v>
      </c>
      <c r="R17" s="204">
        <f>Compute4!Q17</f>
        <v>0</v>
      </c>
      <c r="S17" s="204">
        <f>Compute4!R17</f>
        <v>0</v>
      </c>
      <c r="T17" s="204">
        <f>Compute4!S17</f>
        <v>0</v>
      </c>
      <c r="U17" s="204">
        <f>Compute4!T17</f>
        <v>0</v>
      </c>
      <c r="V17" s="204">
        <f>Compute4!U17</f>
        <v>0</v>
      </c>
      <c r="W17" s="204">
        <f>Compute4!V17</f>
        <v>0</v>
      </c>
      <c r="X17" s="657"/>
      <c r="Y17" s="862">
        <f t="shared" si="2"/>
        <v>0</v>
      </c>
      <c r="Z17" s="862">
        <f t="shared" si="3"/>
        <v>0</v>
      </c>
      <c r="AA17" s="862">
        <f t="shared" si="4"/>
        <v>0</v>
      </c>
      <c r="AB17" s="862">
        <f t="shared" si="5"/>
        <v>0</v>
      </c>
      <c r="AC17" s="862">
        <f t="shared" si="6"/>
        <v>0</v>
      </c>
      <c r="AD17" s="862">
        <f t="shared" si="7"/>
        <v>0</v>
      </c>
      <c r="AE17" s="862">
        <f t="shared" si="8"/>
        <v>0</v>
      </c>
      <c r="AF17" s="862">
        <f t="shared" si="9"/>
        <v>0</v>
      </c>
      <c r="AG17" s="862">
        <f t="shared" si="10"/>
        <v>0</v>
      </c>
      <c r="AH17" s="862">
        <f t="shared" si="11"/>
        <v>0</v>
      </c>
      <c r="AI17" s="862">
        <f t="shared" si="12"/>
        <v>0</v>
      </c>
      <c r="AJ17" s="862">
        <f t="shared" si="13"/>
        <v>0</v>
      </c>
      <c r="AK17" s="862">
        <f t="shared" si="14"/>
        <v>0</v>
      </c>
      <c r="AL17" s="862">
        <f t="shared" si="15"/>
        <v>0</v>
      </c>
      <c r="AM17" s="862">
        <f t="shared" si="16"/>
        <v>0</v>
      </c>
      <c r="AN17" s="862">
        <f t="shared" si="17"/>
        <v>0</v>
      </c>
    </row>
    <row r="18" spans="1:40" ht="18.75" customHeight="1">
      <c r="A18" s="217" t="str">
        <f>Compute1!A18</f>
        <v>6.1.1.e</v>
      </c>
      <c r="B18" s="217">
        <f>'2_Maturité'!B18</f>
        <v>0</v>
      </c>
      <c r="C18" s="217" t="str">
        <f>'2_Maturité'!G18</f>
        <v>ORGA</v>
      </c>
      <c r="D18" s="207">
        <f>'2_Maturité'!H18</f>
        <v>0</v>
      </c>
      <c r="E18" s="207">
        <f>'2_Maturité'!I18</f>
        <v>0</v>
      </c>
      <c r="F18" s="218" t="str">
        <f t="shared" si="19"/>
        <v>0</v>
      </c>
      <c r="G18" s="664">
        <v>0</v>
      </c>
      <c r="H18" s="204">
        <f>Compute4!G18</f>
        <v>0</v>
      </c>
      <c r="I18" s="204">
        <f>Compute4!H18</f>
        <v>0</v>
      </c>
      <c r="J18" s="204">
        <f>Compute4!I18</f>
        <v>0</v>
      </c>
      <c r="K18" s="204">
        <f>Compute4!J18</f>
        <v>0</v>
      </c>
      <c r="L18" s="204">
        <f>Compute4!K18</f>
        <v>0</v>
      </c>
      <c r="M18" s="204">
        <f>Compute4!L18</f>
        <v>0</v>
      </c>
      <c r="N18" s="204">
        <f>Compute4!M18</f>
        <v>0</v>
      </c>
      <c r="O18" s="204">
        <f>Compute4!N18</f>
        <v>0</v>
      </c>
      <c r="P18" s="204">
        <f>Compute4!O18</f>
        <v>0</v>
      </c>
      <c r="Q18" s="204">
        <f>Compute4!P18</f>
        <v>0</v>
      </c>
      <c r="R18" s="204">
        <f>Compute4!Q18</f>
        <v>0</v>
      </c>
      <c r="S18" s="204">
        <f>Compute4!R18</f>
        <v>0</v>
      </c>
      <c r="T18" s="204">
        <f>Compute4!S18</f>
        <v>0</v>
      </c>
      <c r="U18" s="204">
        <f>Compute4!T18</f>
        <v>0</v>
      </c>
      <c r="V18" s="204">
        <f>Compute4!U18</f>
        <v>0</v>
      </c>
      <c r="W18" s="204">
        <f>Compute4!V18</f>
        <v>0</v>
      </c>
      <c r="X18" s="657"/>
      <c r="Y18" s="862">
        <f t="shared" si="2"/>
        <v>0</v>
      </c>
      <c r="Z18" s="862">
        <f t="shared" si="3"/>
        <v>0</v>
      </c>
      <c r="AA18" s="862">
        <f t="shared" si="4"/>
        <v>0</v>
      </c>
      <c r="AB18" s="862">
        <f t="shared" si="5"/>
        <v>0</v>
      </c>
      <c r="AC18" s="862">
        <f t="shared" si="6"/>
        <v>0</v>
      </c>
      <c r="AD18" s="862">
        <f t="shared" si="7"/>
        <v>0</v>
      </c>
      <c r="AE18" s="862">
        <f t="shared" si="8"/>
        <v>0</v>
      </c>
      <c r="AF18" s="862">
        <f t="shared" si="9"/>
        <v>0</v>
      </c>
      <c r="AG18" s="862">
        <f t="shared" si="10"/>
        <v>0</v>
      </c>
      <c r="AH18" s="862">
        <f t="shared" si="11"/>
        <v>0</v>
      </c>
      <c r="AI18" s="862">
        <f t="shared" si="12"/>
        <v>0</v>
      </c>
      <c r="AJ18" s="862">
        <f t="shared" si="13"/>
        <v>0</v>
      </c>
      <c r="AK18" s="862">
        <f t="shared" si="14"/>
        <v>0</v>
      </c>
      <c r="AL18" s="862">
        <f t="shared" si="15"/>
        <v>0</v>
      </c>
      <c r="AM18" s="862">
        <f t="shared" si="16"/>
        <v>0</v>
      </c>
      <c r="AN18" s="862">
        <f t="shared" si="17"/>
        <v>0</v>
      </c>
    </row>
    <row r="19" spans="1:40" ht="18.75" customHeight="1">
      <c r="A19" s="217" t="str">
        <f>Compute1!A19</f>
        <v>6.1.1.f</v>
      </c>
      <c r="B19" s="217">
        <f>'2_Maturité'!B19</f>
        <v>0</v>
      </c>
      <c r="C19" s="217" t="str">
        <f>'2_Maturité'!G19</f>
        <v>ORGA</v>
      </c>
      <c r="D19" s="207">
        <f>'2_Maturité'!H19</f>
        <v>0</v>
      </c>
      <c r="E19" s="207">
        <f>'2_Maturité'!I19</f>
        <v>0</v>
      </c>
      <c r="F19" s="218" t="str">
        <f t="shared" si="19"/>
        <v>0</v>
      </c>
      <c r="G19" s="664">
        <v>0</v>
      </c>
      <c r="H19" s="204">
        <f>Compute4!G19</f>
        <v>0</v>
      </c>
      <c r="I19" s="204">
        <f>Compute4!H19</f>
        <v>0</v>
      </c>
      <c r="J19" s="204">
        <f>Compute4!I19</f>
        <v>0</v>
      </c>
      <c r="K19" s="204">
        <f>Compute4!J19</f>
        <v>0</v>
      </c>
      <c r="L19" s="204">
        <f>Compute4!K19</f>
        <v>0</v>
      </c>
      <c r="M19" s="204">
        <f>Compute4!L19</f>
        <v>0</v>
      </c>
      <c r="N19" s="204">
        <f>Compute4!M19</f>
        <v>0</v>
      </c>
      <c r="O19" s="204">
        <f>Compute4!N19</f>
        <v>0</v>
      </c>
      <c r="P19" s="204">
        <f>Compute4!O19</f>
        <v>0</v>
      </c>
      <c r="Q19" s="204">
        <f>Compute4!P19</f>
        <v>0</v>
      </c>
      <c r="R19" s="204">
        <f>Compute4!Q19</f>
        <v>0</v>
      </c>
      <c r="S19" s="204">
        <f>Compute4!R19</f>
        <v>0</v>
      </c>
      <c r="T19" s="204">
        <f>Compute4!S19</f>
        <v>0</v>
      </c>
      <c r="U19" s="204">
        <f>Compute4!T19</f>
        <v>0</v>
      </c>
      <c r="V19" s="204">
        <f>Compute4!U19</f>
        <v>0</v>
      </c>
      <c r="W19" s="204">
        <f>Compute4!V19</f>
        <v>0</v>
      </c>
      <c r="X19" s="657"/>
      <c r="Y19" s="862">
        <f t="shared" si="2"/>
        <v>0</v>
      </c>
      <c r="Z19" s="862">
        <f t="shared" si="3"/>
        <v>0</v>
      </c>
      <c r="AA19" s="862">
        <f t="shared" si="4"/>
        <v>0</v>
      </c>
      <c r="AB19" s="862">
        <f t="shared" si="5"/>
        <v>0</v>
      </c>
      <c r="AC19" s="862">
        <f t="shared" si="6"/>
        <v>0</v>
      </c>
      <c r="AD19" s="862">
        <f t="shared" si="7"/>
        <v>0</v>
      </c>
      <c r="AE19" s="862">
        <f t="shared" si="8"/>
        <v>0</v>
      </c>
      <c r="AF19" s="862">
        <f t="shared" si="9"/>
        <v>0</v>
      </c>
      <c r="AG19" s="862">
        <f t="shared" si="10"/>
        <v>0</v>
      </c>
      <c r="AH19" s="862">
        <f t="shared" si="11"/>
        <v>0</v>
      </c>
      <c r="AI19" s="862">
        <f t="shared" si="12"/>
        <v>0</v>
      </c>
      <c r="AJ19" s="862">
        <f t="shared" si="13"/>
        <v>0</v>
      </c>
      <c r="AK19" s="862">
        <f t="shared" si="14"/>
        <v>0</v>
      </c>
      <c r="AL19" s="862">
        <f t="shared" si="15"/>
        <v>0</v>
      </c>
      <c r="AM19" s="862">
        <f t="shared" si="16"/>
        <v>0</v>
      </c>
      <c r="AN19" s="862">
        <f t="shared" si="17"/>
        <v>0</v>
      </c>
    </row>
    <row r="20" spans="1:40" ht="18.75" customHeight="1">
      <c r="A20" s="217" t="str">
        <f>Compute1!A20</f>
        <v>6.1.1.g</v>
      </c>
      <c r="B20" s="217">
        <f>'2_Maturité'!B20</f>
        <v>0</v>
      </c>
      <c r="C20" s="217" t="str">
        <f>'2_Maturité'!G20</f>
        <v>ORGA</v>
      </c>
      <c r="D20" s="207">
        <f>'2_Maturité'!H20</f>
        <v>0</v>
      </c>
      <c r="E20" s="207">
        <f>'2_Maturité'!I20</f>
        <v>0</v>
      </c>
      <c r="F20" s="218" t="str">
        <f t="shared" si="19"/>
        <v>0</v>
      </c>
      <c r="G20" s="664">
        <v>0</v>
      </c>
      <c r="H20" s="204">
        <f>Compute4!G20</f>
        <v>0</v>
      </c>
      <c r="I20" s="204">
        <f>Compute4!H20</f>
        <v>0</v>
      </c>
      <c r="J20" s="204">
        <f>Compute4!I20</f>
        <v>0</v>
      </c>
      <c r="K20" s="204">
        <f>Compute4!J20</f>
        <v>0</v>
      </c>
      <c r="L20" s="204">
        <f>Compute4!K20</f>
        <v>0</v>
      </c>
      <c r="M20" s="204">
        <f>Compute4!L20</f>
        <v>0</v>
      </c>
      <c r="N20" s="204">
        <f>Compute4!M20</f>
        <v>0</v>
      </c>
      <c r="O20" s="204">
        <f>Compute4!N20</f>
        <v>0</v>
      </c>
      <c r="P20" s="204">
        <f>Compute4!O20</f>
        <v>0</v>
      </c>
      <c r="Q20" s="204">
        <f>Compute4!P20</f>
        <v>0</v>
      </c>
      <c r="R20" s="204">
        <f>Compute4!Q20</f>
        <v>0</v>
      </c>
      <c r="S20" s="204">
        <f>Compute4!R20</f>
        <v>0</v>
      </c>
      <c r="T20" s="204">
        <f>Compute4!S20</f>
        <v>0</v>
      </c>
      <c r="U20" s="204">
        <f>Compute4!T20</f>
        <v>0</v>
      </c>
      <c r="V20" s="204">
        <f>Compute4!U20</f>
        <v>0</v>
      </c>
      <c r="W20" s="204">
        <f>Compute4!V20</f>
        <v>0</v>
      </c>
      <c r="X20" s="657"/>
      <c r="Y20" s="862">
        <f t="shared" si="2"/>
        <v>0</v>
      </c>
      <c r="Z20" s="862">
        <f t="shared" si="3"/>
        <v>0</v>
      </c>
      <c r="AA20" s="862">
        <f t="shared" si="4"/>
        <v>0</v>
      </c>
      <c r="AB20" s="862">
        <f t="shared" si="5"/>
        <v>0</v>
      </c>
      <c r="AC20" s="862">
        <f t="shared" si="6"/>
        <v>0</v>
      </c>
      <c r="AD20" s="862">
        <f t="shared" si="7"/>
        <v>0</v>
      </c>
      <c r="AE20" s="862">
        <f t="shared" si="8"/>
        <v>0</v>
      </c>
      <c r="AF20" s="862">
        <f t="shared" si="9"/>
        <v>0</v>
      </c>
      <c r="AG20" s="862">
        <f t="shared" si="10"/>
        <v>0</v>
      </c>
      <c r="AH20" s="862">
        <f t="shared" si="11"/>
        <v>0</v>
      </c>
      <c r="AI20" s="862">
        <f t="shared" si="12"/>
        <v>0</v>
      </c>
      <c r="AJ20" s="862">
        <f t="shared" si="13"/>
        <v>0</v>
      </c>
      <c r="AK20" s="862">
        <f t="shared" si="14"/>
        <v>0</v>
      </c>
      <c r="AL20" s="862">
        <f t="shared" si="15"/>
        <v>0</v>
      </c>
      <c r="AM20" s="862">
        <f t="shared" si="16"/>
        <v>0</v>
      </c>
      <c r="AN20" s="862">
        <f t="shared" si="17"/>
        <v>0</v>
      </c>
    </row>
    <row r="21" spans="1:40" ht="18.75" customHeight="1">
      <c r="A21" s="217" t="str">
        <f>Compute1!A21</f>
        <v>6.1.1.h</v>
      </c>
      <c r="B21" s="217">
        <f>'2_Maturité'!B21</f>
        <v>0</v>
      </c>
      <c r="C21" s="217" t="str">
        <f>'2_Maturité'!G21</f>
        <v>ORGA</v>
      </c>
      <c r="D21" s="207">
        <f>'2_Maturité'!H21</f>
        <v>0</v>
      </c>
      <c r="E21" s="207">
        <f>'2_Maturité'!I21</f>
        <v>0</v>
      </c>
      <c r="F21" s="218" t="str">
        <f t="shared" si="19"/>
        <v>0</v>
      </c>
      <c r="G21" s="664">
        <v>1</v>
      </c>
      <c r="H21" s="204">
        <f>Compute4!G21</f>
        <v>0</v>
      </c>
      <c r="I21" s="204">
        <f>Compute4!H21</f>
        <v>0</v>
      </c>
      <c r="J21" s="204">
        <f>Compute4!I21</f>
        <v>0</v>
      </c>
      <c r="K21" s="204">
        <f>Compute4!J21</f>
        <v>0</v>
      </c>
      <c r="L21" s="204">
        <f>Compute4!K21</f>
        <v>0</v>
      </c>
      <c r="M21" s="204">
        <f>Compute4!L21</f>
        <v>0</v>
      </c>
      <c r="N21" s="204">
        <f>Compute4!M21</f>
        <v>0</v>
      </c>
      <c r="O21" s="204">
        <f>Compute4!N21</f>
        <v>0</v>
      </c>
      <c r="P21" s="204">
        <f>Compute4!O21</f>
        <v>0</v>
      </c>
      <c r="Q21" s="204">
        <f>Compute4!P21</f>
        <v>0</v>
      </c>
      <c r="R21" s="204">
        <f>Compute4!Q21</f>
        <v>0</v>
      </c>
      <c r="S21" s="204">
        <f>Compute4!R21</f>
        <v>0</v>
      </c>
      <c r="T21" s="204">
        <f>Compute4!S21</f>
        <v>0</v>
      </c>
      <c r="U21" s="204">
        <f>Compute4!T21</f>
        <v>0</v>
      </c>
      <c r="V21" s="204">
        <f>Compute4!U21</f>
        <v>0</v>
      </c>
      <c r="W21" s="204">
        <f>Compute4!V21</f>
        <v>0</v>
      </c>
      <c r="X21" s="657"/>
      <c r="Y21" s="862">
        <f t="shared" si="2"/>
        <v>0</v>
      </c>
      <c r="Z21" s="862">
        <f t="shared" si="3"/>
        <v>0</v>
      </c>
      <c r="AA21" s="862">
        <f t="shared" si="4"/>
        <v>0</v>
      </c>
      <c r="AB21" s="862">
        <f t="shared" si="5"/>
        <v>0</v>
      </c>
      <c r="AC21" s="862">
        <f t="shared" si="6"/>
        <v>0</v>
      </c>
      <c r="AD21" s="862">
        <f t="shared" si="7"/>
        <v>0</v>
      </c>
      <c r="AE21" s="862">
        <f t="shared" si="8"/>
        <v>0</v>
      </c>
      <c r="AF21" s="862">
        <f t="shared" si="9"/>
        <v>0</v>
      </c>
      <c r="AG21" s="862">
        <f t="shared" si="10"/>
        <v>0</v>
      </c>
      <c r="AH21" s="862">
        <f t="shared" si="11"/>
        <v>0</v>
      </c>
      <c r="AI21" s="862">
        <f t="shared" si="12"/>
        <v>0</v>
      </c>
      <c r="AJ21" s="862">
        <f t="shared" si="13"/>
        <v>0</v>
      </c>
      <c r="AK21" s="862">
        <f t="shared" si="14"/>
        <v>0</v>
      </c>
      <c r="AL21" s="862">
        <f t="shared" si="15"/>
        <v>0</v>
      </c>
      <c r="AM21" s="862">
        <f t="shared" si="16"/>
        <v>0</v>
      </c>
      <c r="AN21" s="862">
        <f t="shared" si="17"/>
        <v>0</v>
      </c>
    </row>
    <row r="22" spans="1:40" ht="18.75">
      <c r="A22" s="217" t="str">
        <f>Compute1!A22</f>
        <v>6.1.2</v>
      </c>
      <c r="B22" s="217" t="str">
        <f>'2_Maturité'!B22</f>
        <v>Séparation des tâches</v>
      </c>
      <c r="C22" s="217" t="str">
        <f>'2_Maturité'!G22</f>
        <v>ORGA</v>
      </c>
      <c r="D22" s="207">
        <f>'2_Maturité'!H22</f>
        <v>1</v>
      </c>
      <c r="E22" s="207" t="str">
        <f>'2_Maturité'!I22</f>
        <v>1: Initial</v>
      </c>
      <c r="F22" s="218">
        <f>INDEX(References!$C$51:$D$56, LEFT($E22,1)+1,2)</f>
        <v>5</v>
      </c>
      <c r="G22" s="664">
        <v>0.5</v>
      </c>
      <c r="H22" s="204">
        <v>0</v>
      </c>
      <c r="I22" s="204">
        <v>0</v>
      </c>
      <c r="J22" s="204">
        <v>0</v>
      </c>
      <c r="K22" s="204">
        <v>0</v>
      </c>
      <c r="L22" s="204">
        <v>0</v>
      </c>
      <c r="M22" s="204">
        <v>0</v>
      </c>
      <c r="N22" s="204">
        <v>0</v>
      </c>
      <c r="O22" s="204">
        <v>0</v>
      </c>
      <c r="P22" s="204">
        <v>0</v>
      </c>
      <c r="Q22" s="204">
        <v>0</v>
      </c>
      <c r="R22" s="204">
        <v>0</v>
      </c>
      <c r="S22" s="204">
        <v>0</v>
      </c>
      <c r="T22" s="204">
        <v>0</v>
      </c>
      <c r="U22" s="204">
        <v>0</v>
      </c>
      <c r="V22" s="204">
        <v>0</v>
      </c>
      <c r="W22" s="204">
        <v>0</v>
      </c>
      <c r="X22" s="657"/>
      <c r="Y22" s="862">
        <f t="shared" si="2"/>
        <v>0</v>
      </c>
      <c r="Z22" s="862">
        <f t="shared" si="3"/>
        <v>0</v>
      </c>
      <c r="AA22" s="862">
        <f t="shared" si="4"/>
        <v>0</v>
      </c>
      <c r="AB22" s="862">
        <f t="shared" si="5"/>
        <v>0</v>
      </c>
      <c r="AC22" s="862">
        <f t="shared" si="6"/>
        <v>0</v>
      </c>
      <c r="AD22" s="862">
        <f t="shared" si="7"/>
        <v>0</v>
      </c>
      <c r="AE22" s="862">
        <f t="shared" si="8"/>
        <v>0</v>
      </c>
      <c r="AF22" s="862">
        <f t="shared" si="9"/>
        <v>0</v>
      </c>
      <c r="AG22" s="862">
        <f t="shared" si="10"/>
        <v>0</v>
      </c>
      <c r="AH22" s="862">
        <f t="shared" si="11"/>
        <v>0</v>
      </c>
      <c r="AI22" s="862">
        <f t="shared" si="12"/>
        <v>0</v>
      </c>
      <c r="AJ22" s="862">
        <f t="shared" si="13"/>
        <v>0</v>
      </c>
      <c r="AK22" s="862">
        <f t="shared" si="14"/>
        <v>0</v>
      </c>
      <c r="AL22" s="862">
        <f t="shared" si="15"/>
        <v>0</v>
      </c>
      <c r="AM22" s="862">
        <f t="shared" si="16"/>
        <v>0</v>
      </c>
      <c r="AN22" s="862">
        <f t="shared" si="17"/>
        <v>0</v>
      </c>
    </row>
    <row r="23" spans="1:40" ht="18.75" customHeight="1">
      <c r="A23" s="217" t="str">
        <f>Compute1!A23</f>
        <v>6.1.3</v>
      </c>
      <c r="B23" s="217" t="str">
        <f>'2_Maturité'!B23</f>
        <v>Partage d'information</v>
      </c>
      <c r="C23" s="217" t="str">
        <f>'2_Maturité'!G23</f>
        <v>ORGA</v>
      </c>
      <c r="D23" s="207">
        <f>'2_Maturité'!H23</f>
        <v>1</v>
      </c>
      <c r="E23" s="207" t="str">
        <f>'2_Maturité'!I23</f>
        <v>3: Défini</v>
      </c>
      <c r="F23" s="218">
        <f>INDEX(References!$C$51:$D$56, LEFT($E23,1)+1,2)</f>
        <v>3</v>
      </c>
      <c r="G23" s="664">
        <v>0.5</v>
      </c>
      <c r="H23" s="204">
        <v>0</v>
      </c>
      <c r="I23" s="204">
        <v>0</v>
      </c>
      <c r="J23" s="204">
        <v>0</v>
      </c>
      <c r="K23" s="204">
        <v>0</v>
      </c>
      <c r="L23" s="204">
        <v>0</v>
      </c>
      <c r="M23" s="204">
        <v>0</v>
      </c>
      <c r="N23" s="204">
        <v>0</v>
      </c>
      <c r="O23" s="204">
        <v>0</v>
      </c>
      <c r="P23" s="204">
        <v>0</v>
      </c>
      <c r="Q23" s="204">
        <v>0</v>
      </c>
      <c r="R23" s="204">
        <v>0</v>
      </c>
      <c r="S23" s="204">
        <v>0</v>
      </c>
      <c r="T23" s="204">
        <v>0</v>
      </c>
      <c r="U23" s="204">
        <v>0</v>
      </c>
      <c r="V23" s="204">
        <v>0</v>
      </c>
      <c r="W23" s="204">
        <v>0</v>
      </c>
      <c r="X23" s="657"/>
      <c r="Y23" s="862">
        <f t="shared" si="2"/>
        <v>0</v>
      </c>
      <c r="Z23" s="862">
        <f t="shared" si="3"/>
        <v>0</v>
      </c>
      <c r="AA23" s="862">
        <f t="shared" si="4"/>
        <v>0</v>
      </c>
      <c r="AB23" s="862">
        <f t="shared" si="5"/>
        <v>0</v>
      </c>
      <c r="AC23" s="862">
        <f t="shared" si="6"/>
        <v>0</v>
      </c>
      <c r="AD23" s="862">
        <f t="shared" si="7"/>
        <v>0</v>
      </c>
      <c r="AE23" s="862">
        <f t="shared" si="8"/>
        <v>0</v>
      </c>
      <c r="AF23" s="862">
        <f t="shared" si="9"/>
        <v>0</v>
      </c>
      <c r="AG23" s="862">
        <f t="shared" si="10"/>
        <v>0</v>
      </c>
      <c r="AH23" s="862">
        <f t="shared" si="11"/>
        <v>0</v>
      </c>
      <c r="AI23" s="862">
        <f t="shared" si="12"/>
        <v>0</v>
      </c>
      <c r="AJ23" s="862">
        <f t="shared" si="13"/>
        <v>0</v>
      </c>
      <c r="AK23" s="862">
        <f t="shared" si="14"/>
        <v>0</v>
      </c>
      <c r="AL23" s="862">
        <f t="shared" si="15"/>
        <v>0</v>
      </c>
      <c r="AM23" s="862">
        <f t="shared" si="16"/>
        <v>0</v>
      </c>
      <c r="AN23" s="862">
        <f t="shared" si="17"/>
        <v>0</v>
      </c>
    </row>
    <row r="24" spans="1:40" ht="18.75" customHeight="1">
      <c r="A24" s="217" t="str">
        <f>Compute1!A24</f>
        <v>6.1.4</v>
      </c>
      <c r="B24" s="217" t="str">
        <f>'2_Maturité'!B24</f>
        <v>Sécurité de l'information dans le cadre de projets</v>
      </c>
      <c r="C24" s="217" t="str">
        <f>'2_Maturité'!G24</f>
        <v>ORGA</v>
      </c>
      <c r="D24" s="207">
        <f>'2_Maturité'!H24</f>
        <v>0</v>
      </c>
      <c r="E24" s="207" t="str">
        <f>'2_Maturité'!I24</f>
        <v>1: Initial</v>
      </c>
      <c r="F24" s="218">
        <f>INDEX(References!$C$51:$D$56, LEFT($E24,1)+1,2)</f>
        <v>5</v>
      </c>
      <c r="G24" s="664">
        <v>1</v>
      </c>
      <c r="H24" s="204">
        <v>0</v>
      </c>
      <c r="I24" s="204">
        <v>0</v>
      </c>
      <c r="J24" s="204">
        <v>0</v>
      </c>
      <c r="K24" s="204">
        <v>0</v>
      </c>
      <c r="L24" s="204">
        <v>0</v>
      </c>
      <c r="M24" s="204">
        <v>0</v>
      </c>
      <c r="N24" s="204">
        <v>0</v>
      </c>
      <c r="O24" s="204">
        <v>0</v>
      </c>
      <c r="P24" s="204">
        <v>0</v>
      </c>
      <c r="Q24" s="204">
        <v>0</v>
      </c>
      <c r="R24" s="204">
        <v>0</v>
      </c>
      <c r="S24" s="204">
        <v>0</v>
      </c>
      <c r="T24" s="204">
        <v>0</v>
      </c>
      <c r="U24" s="204">
        <v>0</v>
      </c>
      <c r="V24" s="204">
        <v>0</v>
      </c>
      <c r="W24" s="204">
        <v>0</v>
      </c>
      <c r="X24" s="657"/>
      <c r="Y24" s="862">
        <f t="shared" si="2"/>
        <v>0</v>
      </c>
      <c r="Z24" s="862">
        <f t="shared" si="3"/>
        <v>0</v>
      </c>
      <c r="AA24" s="862">
        <f t="shared" si="4"/>
        <v>0</v>
      </c>
      <c r="AB24" s="862">
        <f t="shared" si="5"/>
        <v>0</v>
      </c>
      <c r="AC24" s="862">
        <f t="shared" si="6"/>
        <v>0</v>
      </c>
      <c r="AD24" s="862">
        <f t="shared" si="7"/>
        <v>0</v>
      </c>
      <c r="AE24" s="862">
        <f t="shared" si="8"/>
        <v>0</v>
      </c>
      <c r="AF24" s="862">
        <f t="shared" si="9"/>
        <v>0</v>
      </c>
      <c r="AG24" s="862">
        <f t="shared" si="10"/>
        <v>0</v>
      </c>
      <c r="AH24" s="862">
        <f t="shared" si="11"/>
        <v>0</v>
      </c>
      <c r="AI24" s="862">
        <f t="shared" si="12"/>
        <v>0</v>
      </c>
      <c r="AJ24" s="862">
        <f t="shared" si="13"/>
        <v>0</v>
      </c>
      <c r="AK24" s="862">
        <f t="shared" si="14"/>
        <v>0</v>
      </c>
      <c r="AL24" s="862">
        <f t="shared" si="15"/>
        <v>0</v>
      </c>
      <c r="AM24" s="862">
        <f t="shared" si="16"/>
        <v>0</v>
      </c>
      <c r="AN24" s="862">
        <f t="shared" si="17"/>
        <v>0</v>
      </c>
    </row>
    <row r="25" spans="1:40" ht="18.75" customHeight="1">
      <c r="A25" s="217" t="str">
        <f>Compute1!A25</f>
        <v>6.2</v>
      </c>
      <c r="B25" s="217" t="str">
        <f>'2_Maturité'!B25</f>
        <v>Appareils mobiles et télétravail</v>
      </c>
      <c r="C25" s="217">
        <f>'2_Maturité'!G25</f>
        <v>0</v>
      </c>
      <c r="D25" s="207">
        <f>'2_Maturité'!H25</f>
        <v>0</v>
      </c>
      <c r="E25" s="207">
        <f>'2_Maturité'!I25</f>
        <v>0</v>
      </c>
      <c r="F25" s="218" t="str">
        <f>LEFT(E25,1)</f>
        <v>0</v>
      </c>
      <c r="G25" s="664">
        <v>0</v>
      </c>
      <c r="H25" s="204">
        <f>Compute4!G25</f>
        <v>0</v>
      </c>
      <c r="I25" s="204">
        <f>Compute4!H25</f>
        <v>0</v>
      </c>
      <c r="J25" s="204">
        <f>Compute4!I25</f>
        <v>0</v>
      </c>
      <c r="K25" s="204">
        <f>Compute4!J25</f>
        <v>0</v>
      </c>
      <c r="L25" s="204">
        <f>Compute4!K25</f>
        <v>0</v>
      </c>
      <c r="M25" s="204">
        <f>Compute4!L25</f>
        <v>0</v>
      </c>
      <c r="N25" s="204">
        <f>Compute4!M25</f>
        <v>0</v>
      </c>
      <c r="O25" s="204">
        <f>Compute4!N25</f>
        <v>0</v>
      </c>
      <c r="P25" s="204">
        <f>Compute4!O25</f>
        <v>0</v>
      </c>
      <c r="Q25" s="204">
        <f>Compute4!P25</f>
        <v>0</v>
      </c>
      <c r="R25" s="204">
        <f>Compute4!Q25</f>
        <v>0</v>
      </c>
      <c r="S25" s="204">
        <f>Compute4!R25</f>
        <v>0</v>
      </c>
      <c r="T25" s="204">
        <f>Compute4!S25</f>
        <v>0</v>
      </c>
      <c r="U25" s="204">
        <f>Compute4!T25</f>
        <v>0</v>
      </c>
      <c r="V25" s="204">
        <f>Compute4!U25</f>
        <v>0</v>
      </c>
      <c r="W25" s="204">
        <f>Compute4!V25</f>
        <v>0</v>
      </c>
      <c r="X25" s="657"/>
      <c r="Y25" s="862">
        <f t="shared" si="2"/>
        <v>0</v>
      </c>
      <c r="Z25" s="862">
        <f t="shared" si="3"/>
        <v>0</v>
      </c>
      <c r="AA25" s="862">
        <f t="shared" si="4"/>
        <v>0</v>
      </c>
      <c r="AB25" s="862">
        <f t="shared" si="5"/>
        <v>0</v>
      </c>
      <c r="AC25" s="862">
        <f t="shared" si="6"/>
        <v>0</v>
      </c>
      <c r="AD25" s="862">
        <f t="shared" si="7"/>
        <v>0</v>
      </c>
      <c r="AE25" s="862">
        <f t="shared" si="8"/>
        <v>0</v>
      </c>
      <c r="AF25" s="862">
        <f t="shared" si="9"/>
        <v>0</v>
      </c>
      <c r="AG25" s="862">
        <f t="shared" si="10"/>
        <v>0</v>
      </c>
      <c r="AH25" s="862">
        <f t="shared" si="11"/>
        <v>0</v>
      </c>
      <c r="AI25" s="862">
        <f t="shared" si="12"/>
        <v>0</v>
      </c>
      <c r="AJ25" s="862">
        <f t="shared" si="13"/>
        <v>0</v>
      </c>
      <c r="AK25" s="862">
        <f t="shared" si="14"/>
        <v>0</v>
      </c>
      <c r="AL25" s="862">
        <f t="shared" si="15"/>
        <v>0</v>
      </c>
      <c r="AM25" s="862">
        <f t="shared" si="16"/>
        <v>0</v>
      </c>
      <c r="AN25" s="862">
        <f t="shared" si="17"/>
        <v>0</v>
      </c>
    </row>
    <row r="26" spans="1:40" ht="18.75" customHeight="1">
      <c r="A26" s="217" t="str">
        <f>Compute1!A26</f>
        <v>6.2.1</v>
      </c>
      <c r="B26" s="217" t="str">
        <f>'2_Maturité'!B26</f>
        <v>Protection des données  sur des médias mobiles</v>
      </c>
      <c r="C26" s="217" t="str">
        <f>'2_Maturité'!G26</f>
        <v>ORGA</v>
      </c>
      <c r="D26" s="207">
        <f>'2_Maturité'!H26</f>
        <v>1</v>
      </c>
      <c r="E26" s="207" t="str">
        <f>'2_Maturité'!I26</f>
        <v>2: Reproductible</v>
      </c>
      <c r="F26" s="218">
        <f>INDEX(References!$C$51:$D$56, LEFT($E26,1)+1,2)</f>
        <v>4</v>
      </c>
      <c r="G26" s="664">
        <v>2</v>
      </c>
      <c r="H26" s="204">
        <v>0</v>
      </c>
      <c r="I26" s="204">
        <v>0</v>
      </c>
      <c r="J26" s="204">
        <v>0</v>
      </c>
      <c r="K26" s="204">
        <v>0</v>
      </c>
      <c r="L26" s="204">
        <v>0</v>
      </c>
      <c r="M26" s="204">
        <v>0</v>
      </c>
      <c r="N26" s="204">
        <v>0</v>
      </c>
      <c r="O26" s="204">
        <v>0</v>
      </c>
      <c r="P26" s="204">
        <v>0</v>
      </c>
      <c r="Q26" s="204">
        <v>0</v>
      </c>
      <c r="R26" s="204">
        <v>0</v>
      </c>
      <c r="S26" s="204">
        <v>0</v>
      </c>
      <c r="T26" s="204">
        <v>0</v>
      </c>
      <c r="U26" s="204">
        <v>0</v>
      </c>
      <c r="V26" s="204">
        <v>0</v>
      </c>
      <c r="W26" s="204">
        <v>0</v>
      </c>
      <c r="X26" s="657"/>
      <c r="Y26" s="862">
        <f t="shared" si="2"/>
        <v>0</v>
      </c>
      <c r="Z26" s="862">
        <f t="shared" si="3"/>
        <v>0</v>
      </c>
      <c r="AA26" s="862">
        <f t="shared" si="4"/>
        <v>0</v>
      </c>
      <c r="AB26" s="862">
        <f t="shared" si="5"/>
        <v>0</v>
      </c>
      <c r="AC26" s="862">
        <f t="shared" si="6"/>
        <v>0</v>
      </c>
      <c r="AD26" s="862">
        <f t="shared" si="7"/>
        <v>0</v>
      </c>
      <c r="AE26" s="862">
        <f t="shared" si="8"/>
        <v>0</v>
      </c>
      <c r="AF26" s="862">
        <f t="shared" si="9"/>
        <v>0</v>
      </c>
      <c r="AG26" s="862">
        <f t="shared" si="10"/>
        <v>0</v>
      </c>
      <c r="AH26" s="862">
        <f t="shared" si="11"/>
        <v>0</v>
      </c>
      <c r="AI26" s="862">
        <f t="shared" si="12"/>
        <v>0</v>
      </c>
      <c r="AJ26" s="862">
        <f t="shared" si="13"/>
        <v>0</v>
      </c>
      <c r="AK26" s="862">
        <f t="shared" si="14"/>
        <v>0</v>
      </c>
      <c r="AL26" s="862">
        <f t="shared" si="15"/>
        <v>0</v>
      </c>
      <c r="AM26" s="862">
        <f t="shared" si="16"/>
        <v>0</v>
      </c>
      <c r="AN26" s="862">
        <f t="shared" si="17"/>
        <v>0</v>
      </c>
    </row>
    <row r="27" spans="1:40" ht="18.75" customHeight="1">
      <c r="A27" s="217" t="str">
        <f>Compute1!A27</f>
        <v>6.2.2</v>
      </c>
      <c r="B27" s="217" t="str">
        <f>'2_Maturité'!B27</f>
        <v>Télétravail</v>
      </c>
      <c r="C27" s="217" t="str">
        <f>'2_Maturité'!G27</f>
        <v>ORGA</v>
      </c>
      <c r="D27" s="207">
        <f>'2_Maturité'!H27</f>
        <v>1</v>
      </c>
      <c r="E27" s="207" t="str">
        <f>'2_Maturité'!I27</f>
        <v>3: Défini</v>
      </c>
      <c r="F27" s="218">
        <f>INDEX(References!$C$51:$D$56, LEFT($E27,1)+1,2)</f>
        <v>3</v>
      </c>
      <c r="G27" s="664">
        <v>2</v>
      </c>
      <c r="H27" s="204">
        <v>0</v>
      </c>
      <c r="I27" s="204">
        <v>0</v>
      </c>
      <c r="J27" s="204">
        <v>0</v>
      </c>
      <c r="K27" s="204">
        <v>0</v>
      </c>
      <c r="L27" s="204">
        <v>0</v>
      </c>
      <c r="M27" s="204">
        <v>0</v>
      </c>
      <c r="N27" s="204">
        <v>0</v>
      </c>
      <c r="O27" s="204">
        <v>0</v>
      </c>
      <c r="P27" s="204">
        <v>0</v>
      </c>
      <c r="Q27" s="204">
        <v>0</v>
      </c>
      <c r="R27" s="204">
        <v>0</v>
      </c>
      <c r="S27" s="204">
        <v>0</v>
      </c>
      <c r="T27" s="204">
        <v>0</v>
      </c>
      <c r="U27" s="204">
        <v>0</v>
      </c>
      <c r="V27" s="204">
        <v>0</v>
      </c>
      <c r="W27" s="204">
        <v>0</v>
      </c>
      <c r="X27" s="657"/>
      <c r="Y27" s="862">
        <f t="shared" si="2"/>
        <v>0</v>
      </c>
      <c r="Z27" s="862">
        <f t="shared" si="3"/>
        <v>0</v>
      </c>
      <c r="AA27" s="862">
        <f t="shared" si="4"/>
        <v>0</v>
      </c>
      <c r="AB27" s="862">
        <f t="shared" si="5"/>
        <v>0</v>
      </c>
      <c r="AC27" s="862">
        <f t="shared" si="6"/>
        <v>0</v>
      </c>
      <c r="AD27" s="862">
        <f t="shared" si="7"/>
        <v>0</v>
      </c>
      <c r="AE27" s="862">
        <f t="shared" si="8"/>
        <v>0</v>
      </c>
      <c r="AF27" s="862">
        <f t="shared" si="9"/>
        <v>0</v>
      </c>
      <c r="AG27" s="862">
        <f t="shared" si="10"/>
        <v>0</v>
      </c>
      <c r="AH27" s="862">
        <f t="shared" si="11"/>
        <v>0</v>
      </c>
      <c r="AI27" s="862">
        <f t="shared" si="12"/>
        <v>0</v>
      </c>
      <c r="AJ27" s="862">
        <f t="shared" si="13"/>
        <v>0</v>
      </c>
      <c r="AK27" s="862">
        <f t="shared" si="14"/>
        <v>0</v>
      </c>
      <c r="AL27" s="862">
        <f t="shared" si="15"/>
        <v>0</v>
      </c>
      <c r="AM27" s="862">
        <f t="shared" si="16"/>
        <v>0</v>
      </c>
      <c r="AN27" s="862">
        <f t="shared" si="17"/>
        <v>0</v>
      </c>
    </row>
    <row r="28" spans="1:40" ht="18.75" customHeight="1">
      <c r="A28" s="217">
        <f>Compute1!A28</f>
        <v>7</v>
      </c>
      <c r="B28" s="217" t="str">
        <f>'2_Maturité'!B28</f>
        <v>SECURITE LIEE AUX COLLABORATEURS</v>
      </c>
      <c r="C28" s="217">
        <f>'2_Maturité'!G28</f>
        <v>0</v>
      </c>
      <c r="D28" s="207">
        <f>'2_Maturité'!H28</f>
        <v>0</v>
      </c>
      <c r="E28" s="207">
        <f>'2_Maturité'!I28</f>
        <v>0</v>
      </c>
      <c r="F28" s="218" t="str">
        <f>LEFT(E28,1)</f>
        <v>0</v>
      </c>
      <c r="G28" s="664">
        <v>0</v>
      </c>
      <c r="H28" s="204">
        <f>Compute4!G28</f>
        <v>0</v>
      </c>
      <c r="I28" s="204">
        <f>Compute4!H28</f>
        <v>0</v>
      </c>
      <c r="J28" s="204">
        <f>Compute4!I28</f>
        <v>0</v>
      </c>
      <c r="K28" s="204">
        <f>Compute4!J28</f>
        <v>0</v>
      </c>
      <c r="L28" s="204">
        <f>Compute4!K28</f>
        <v>0</v>
      </c>
      <c r="M28" s="204">
        <f>Compute4!L28</f>
        <v>0</v>
      </c>
      <c r="N28" s="204">
        <f>Compute4!M28</f>
        <v>0</v>
      </c>
      <c r="O28" s="204">
        <f>Compute4!N28</f>
        <v>0</v>
      </c>
      <c r="P28" s="204">
        <f>Compute4!O28</f>
        <v>0</v>
      </c>
      <c r="Q28" s="204">
        <f>Compute4!P28</f>
        <v>0</v>
      </c>
      <c r="R28" s="204">
        <f>Compute4!Q28</f>
        <v>0</v>
      </c>
      <c r="S28" s="204">
        <f>Compute4!R28</f>
        <v>0</v>
      </c>
      <c r="T28" s="204">
        <f>Compute4!S28</f>
        <v>0</v>
      </c>
      <c r="U28" s="204">
        <f>Compute4!T28</f>
        <v>0</v>
      </c>
      <c r="V28" s="204">
        <f>Compute4!U28</f>
        <v>0</v>
      </c>
      <c r="W28" s="204">
        <f>Compute4!V28</f>
        <v>0</v>
      </c>
      <c r="X28" s="657"/>
      <c r="Y28" s="862">
        <f t="shared" si="2"/>
        <v>0</v>
      </c>
      <c r="Z28" s="862">
        <f t="shared" si="3"/>
        <v>0</v>
      </c>
      <c r="AA28" s="862">
        <f t="shared" si="4"/>
        <v>0</v>
      </c>
      <c r="AB28" s="862">
        <f t="shared" si="5"/>
        <v>0</v>
      </c>
      <c r="AC28" s="862">
        <f t="shared" si="6"/>
        <v>0</v>
      </c>
      <c r="AD28" s="862">
        <f t="shared" si="7"/>
        <v>0</v>
      </c>
      <c r="AE28" s="862">
        <f t="shared" si="8"/>
        <v>0</v>
      </c>
      <c r="AF28" s="862">
        <f t="shared" si="9"/>
        <v>0</v>
      </c>
      <c r="AG28" s="862">
        <f t="shared" si="10"/>
        <v>0</v>
      </c>
      <c r="AH28" s="862">
        <f t="shared" si="11"/>
        <v>0</v>
      </c>
      <c r="AI28" s="862">
        <f t="shared" si="12"/>
        <v>0</v>
      </c>
      <c r="AJ28" s="862">
        <f t="shared" si="13"/>
        <v>0</v>
      </c>
      <c r="AK28" s="862">
        <f t="shared" si="14"/>
        <v>0</v>
      </c>
      <c r="AL28" s="862">
        <f t="shared" si="15"/>
        <v>0</v>
      </c>
      <c r="AM28" s="862">
        <f t="shared" si="16"/>
        <v>0</v>
      </c>
      <c r="AN28" s="862">
        <f t="shared" si="17"/>
        <v>0</v>
      </c>
    </row>
    <row r="29" spans="1:40" ht="18.75" customHeight="1">
      <c r="A29" s="217" t="str">
        <f>Compute1!A29</f>
        <v>7.1</v>
      </c>
      <c r="B29" s="217" t="str">
        <f>'2_Maturité'!B29</f>
        <v>Traitement des données</v>
      </c>
      <c r="C29" s="217" t="str">
        <f>'2_Maturité'!G29</f>
        <v>GSRH</v>
      </c>
      <c r="D29" s="207">
        <f>'2_Maturité'!H29</f>
        <v>1</v>
      </c>
      <c r="E29" s="207" t="str">
        <f>'2_Maturité'!I29</f>
        <v>3: Défini</v>
      </c>
      <c r="F29" s="218">
        <f>INDEX(References!$C$51:$D$56, LEFT($E29,1)+1,2)</f>
        <v>3</v>
      </c>
      <c r="G29" s="664">
        <v>0.5</v>
      </c>
      <c r="H29" s="204">
        <v>0</v>
      </c>
      <c r="I29" s="204">
        <v>0</v>
      </c>
      <c r="J29" s="204">
        <v>0</v>
      </c>
      <c r="K29" s="204">
        <v>0</v>
      </c>
      <c r="L29" s="204">
        <v>0</v>
      </c>
      <c r="M29" s="204">
        <v>0</v>
      </c>
      <c r="N29" s="204">
        <v>0</v>
      </c>
      <c r="O29" s="204">
        <v>0</v>
      </c>
      <c r="P29" s="204">
        <v>0</v>
      </c>
      <c r="Q29" s="204">
        <v>0</v>
      </c>
      <c r="R29" s="204">
        <v>0</v>
      </c>
      <c r="S29" s="204">
        <v>0</v>
      </c>
      <c r="T29" s="204">
        <v>0</v>
      </c>
      <c r="U29" s="204">
        <v>0</v>
      </c>
      <c r="V29" s="204">
        <v>0</v>
      </c>
      <c r="W29" s="204">
        <v>0</v>
      </c>
      <c r="X29" s="657"/>
      <c r="Y29" s="862">
        <f t="shared" si="2"/>
        <v>0</v>
      </c>
      <c r="Z29" s="862">
        <f t="shared" si="3"/>
        <v>0</v>
      </c>
      <c r="AA29" s="862">
        <f t="shared" si="4"/>
        <v>0</v>
      </c>
      <c r="AB29" s="862">
        <f t="shared" si="5"/>
        <v>0</v>
      </c>
      <c r="AC29" s="862">
        <f t="shared" si="6"/>
        <v>0</v>
      </c>
      <c r="AD29" s="862">
        <f t="shared" si="7"/>
        <v>0</v>
      </c>
      <c r="AE29" s="862">
        <f t="shared" si="8"/>
        <v>0</v>
      </c>
      <c r="AF29" s="862">
        <f t="shared" si="9"/>
        <v>0</v>
      </c>
      <c r="AG29" s="862">
        <f t="shared" si="10"/>
        <v>0</v>
      </c>
      <c r="AH29" s="862">
        <f t="shared" si="11"/>
        <v>0</v>
      </c>
      <c r="AI29" s="862">
        <f t="shared" si="12"/>
        <v>0</v>
      </c>
      <c r="AJ29" s="862">
        <f t="shared" si="13"/>
        <v>0</v>
      </c>
      <c r="AK29" s="862">
        <f t="shared" si="14"/>
        <v>0</v>
      </c>
      <c r="AL29" s="862">
        <f t="shared" si="15"/>
        <v>0</v>
      </c>
      <c r="AM29" s="862">
        <f t="shared" si="16"/>
        <v>0</v>
      </c>
      <c r="AN29" s="862">
        <f t="shared" si="17"/>
        <v>0</v>
      </c>
    </row>
    <row r="30" spans="1:40" ht="18.75" customHeight="1">
      <c r="A30" s="217" t="str">
        <f>Compute1!A30</f>
        <v>7.2</v>
      </c>
      <c r="B30" s="217" t="str">
        <f>'2_Maturité'!B30</f>
        <v>Responsabilité de la direction</v>
      </c>
      <c r="C30" s="217" t="str">
        <f>'2_Maturité'!G30</f>
        <v>GSRH</v>
      </c>
      <c r="D30" s="207">
        <f>'2_Maturité'!H30</f>
        <v>1</v>
      </c>
      <c r="E30" s="207" t="str">
        <f>'2_Maturité'!I30</f>
        <v>3: Défini</v>
      </c>
      <c r="F30" s="218">
        <f>INDEX(References!$C$51:$D$56, LEFT($E30,1)+1,2)</f>
        <v>3</v>
      </c>
      <c r="G30" s="664">
        <v>0.5</v>
      </c>
      <c r="H30" s="204">
        <v>0</v>
      </c>
      <c r="I30" s="204">
        <v>0</v>
      </c>
      <c r="J30" s="204">
        <v>0</v>
      </c>
      <c r="K30" s="204">
        <v>0</v>
      </c>
      <c r="L30" s="204">
        <v>0</v>
      </c>
      <c r="M30" s="204">
        <v>0</v>
      </c>
      <c r="N30" s="204">
        <v>0</v>
      </c>
      <c r="O30" s="204">
        <v>0</v>
      </c>
      <c r="P30" s="204">
        <v>0</v>
      </c>
      <c r="Q30" s="204">
        <v>0</v>
      </c>
      <c r="R30" s="204">
        <v>0</v>
      </c>
      <c r="S30" s="204">
        <v>0</v>
      </c>
      <c r="T30" s="204">
        <v>0</v>
      </c>
      <c r="U30" s="204">
        <v>0</v>
      </c>
      <c r="V30" s="204">
        <v>0</v>
      </c>
      <c r="W30" s="204">
        <v>0</v>
      </c>
      <c r="X30" s="657"/>
      <c r="Y30" s="862">
        <f t="shared" si="2"/>
        <v>0</v>
      </c>
      <c r="Z30" s="862">
        <f t="shared" si="3"/>
        <v>0</v>
      </c>
      <c r="AA30" s="862">
        <f t="shared" si="4"/>
        <v>0</v>
      </c>
      <c r="AB30" s="862">
        <f t="shared" si="5"/>
        <v>0</v>
      </c>
      <c r="AC30" s="862">
        <f t="shared" si="6"/>
        <v>0</v>
      </c>
      <c r="AD30" s="862">
        <f t="shared" si="7"/>
        <v>0</v>
      </c>
      <c r="AE30" s="862">
        <f t="shared" si="8"/>
        <v>0</v>
      </c>
      <c r="AF30" s="862">
        <f t="shared" si="9"/>
        <v>0</v>
      </c>
      <c r="AG30" s="862">
        <f t="shared" si="10"/>
        <v>0</v>
      </c>
      <c r="AH30" s="862">
        <f t="shared" si="11"/>
        <v>0</v>
      </c>
      <c r="AI30" s="862">
        <f t="shared" si="12"/>
        <v>0</v>
      </c>
      <c r="AJ30" s="862">
        <f t="shared" si="13"/>
        <v>0</v>
      </c>
      <c r="AK30" s="862">
        <f t="shared" si="14"/>
        <v>0</v>
      </c>
      <c r="AL30" s="862">
        <f t="shared" si="15"/>
        <v>0</v>
      </c>
      <c r="AM30" s="862">
        <f t="shared" si="16"/>
        <v>0</v>
      </c>
      <c r="AN30" s="862">
        <f t="shared" si="17"/>
        <v>0</v>
      </c>
    </row>
    <row r="31" spans="1:40" ht="18.75" customHeight="1">
      <c r="A31" s="217" t="str">
        <f>Compute1!A31</f>
        <v>7.3</v>
      </c>
      <c r="B31" s="217" t="str">
        <f>'2_Maturité'!B31</f>
        <v>Sensibilisation et formation</v>
      </c>
      <c r="C31" s="217" t="str">
        <f>'2_Maturité'!G31</f>
        <v>GSRH</v>
      </c>
      <c r="D31" s="207">
        <f>'2_Maturité'!H31</f>
        <v>0</v>
      </c>
      <c r="E31" s="207" t="str">
        <f>'2_Maturité'!I31</f>
        <v>2: Reproductible</v>
      </c>
      <c r="F31" s="218">
        <f>INDEX(References!$C$51:$D$56, LEFT($E31,1)+1,2)</f>
        <v>4</v>
      </c>
      <c r="G31" s="664">
        <v>1</v>
      </c>
      <c r="H31" s="204">
        <v>0</v>
      </c>
      <c r="I31" s="204">
        <v>0</v>
      </c>
      <c r="J31" s="204">
        <v>0</v>
      </c>
      <c r="K31" s="204">
        <v>0</v>
      </c>
      <c r="L31" s="204">
        <v>0</v>
      </c>
      <c r="M31" s="204">
        <v>0</v>
      </c>
      <c r="N31" s="204">
        <v>0</v>
      </c>
      <c r="O31" s="204">
        <v>0</v>
      </c>
      <c r="P31" s="204">
        <v>0</v>
      </c>
      <c r="Q31" s="204">
        <v>0</v>
      </c>
      <c r="R31" s="204">
        <v>0</v>
      </c>
      <c r="S31" s="204">
        <v>0</v>
      </c>
      <c r="T31" s="204">
        <v>0</v>
      </c>
      <c r="U31" s="204">
        <v>0</v>
      </c>
      <c r="V31" s="204">
        <v>0</v>
      </c>
      <c r="W31" s="204">
        <v>0</v>
      </c>
      <c r="X31" s="657"/>
      <c r="Y31" s="862">
        <f t="shared" si="2"/>
        <v>0</v>
      </c>
      <c r="Z31" s="862">
        <f t="shared" si="3"/>
        <v>0</v>
      </c>
      <c r="AA31" s="862">
        <f t="shared" si="4"/>
        <v>0</v>
      </c>
      <c r="AB31" s="862">
        <f t="shared" si="5"/>
        <v>0</v>
      </c>
      <c r="AC31" s="862">
        <f t="shared" si="6"/>
        <v>0</v>
      </c>
      <c r="AD31" s="862">
        <f t="shared" si="7"/>
        <v>0</v>
      </c>
      <c r="AE31" s="862">
        <f t="shared" si="8"/>
        <v>0</v>
      </c>
      <c r="AF31" s="862">
        <f t="shared" si="9"/>
        <v>0</v>
      </c>
      <c r="AG31" s="862">
        <f t="shared" si="10"/>
        <v>0</v>
      </c>
      <c r="AH31" s="862">
        <f t="shared" si="11"/>
        <v>0</v>
      </c>
      <c r="AI31" s="862">
        <f t="shared" si="12"/>
        <v>0</v>
      </c>
      <c r="AJ31" s="862">
        <f t="shared" si="13"/>
        <v>0</v>
      </c>
      <c r="AK31" s="862">
        <f t="shared" si="14"/>
        <v>0</v>
      </c>
      <c r="AL31" s="862">
        <f t="shared" si="15"/>
        <v>0</v>
      </c>
      <c r="AM31" s="862">
        <f t="shared" si="16"/>
        <v>0</v>
      </c>
      <c r="AN31" s="862">
        <f t="shared" si="17"/>
        <v>0</v>
      </c>
    </row>
    <row r="32" spans="1:40" ht="18.75" customHeight="1">
      <c r="A32" s="217">
        <f>Compute1!A32</f>
        <v>8</v>
      </c>
      <c r="B32" s="217" t="str">
        <f>'2_Maturité'!B32</f>
        <v>GESTION DES RESSOURCES DE L'ENTREPRISE</v>
      </c>
      <c r="C32" s="217">
        <f>'2_Maturité'!G32</f>
        <v>0</v>
      </c>
      <c r="D32" s="207">
        <f>'2_Maturité'!H32</f>
        <v>0</v>
      </c>
      <c r="E32" s="207">
        <f>'2_Maturité'!I32</f>
        <v>0</v>
      </c>
      <c r="F32" s="218" t="str">
        <f>LEFT(E32,1)</f>
        <v>0</v>
      </c>
      <c r="G32" s="664">
        <v>0</v>
      </c>
      <c r="H32" s="204">
        <f>Compute4!G32</f>
        <v>0</v>
      </c>
      <c r="I32" s="204">
        <f>Compute4!H32</f>
        <v>0</v>
      </c>
      <c r="J32" s="204">
        <f>Compute4!I32</f>
        <v>0</v>
      </c>
      <c r="K32" s="204">
        <f>Compute4!J32</f>
        <v>0</v>
      </c>
      <c r="L32" s="204">
        <f>Compute4!K32</f>
        <v>0</v>
      </c>
      <c r="M32" s="204">
        <f>Compute4!L32</f>
        <v>0</v>
      </c>
      <c r="N32" s="204">
        <f>Compute4!M32</f>
        <v>0</v>
      </c>
      <c r="O32" s="204">
        <f>Compute4!N32</f>
        <v>0</v>
      </c>
      <c r="P32" s="204">
        <f>Compute4!O32</f>
        <v>0</v>
      </c>
      <c r="Q32" s="204">
        <f>Compute4!P32</f>
        <v>0</v>
      </c>
      <c r="R32" s="204">
        <f>Compute4!Q32</f>
        <v>0</v>
      </c>
      <c r="S32" s="204">
        <f>Compute4!R32</f>
        <v>0</v>
      </c>
      <c r="T32" s="204">
        <f>Compute4!S32</f>
        <v>0</v>
      </c>
      <c r="U32" s="204">
        <f>Compute4!T32</f>
        <v>0</v>
      </c>
      <c r="V32" s="204">
        <f>Compute4!U32</f>
        <v>0</v>
      </c>
      <c r="W32" s="204">
        <f>Compute4!V32</f>
        <v>0</v>
      </c>
      <c r="X32" s="657"/>
      <c r="Y32" s="862">
        <f t="shared" si="2"/>
        <v>0</v>
      </c>
      <c r="Z32" s="862">
        <f t="shared" si="3"/>
        <v>0</v>
      </c>
      <c r="AA32" s="862">
        <f t="shared" si="4"/>
        <v>0</v>
      </c>
      <c r="AB32" s="862">
        <f t="shared" si="5"/>
        <v>0</v>
      </c>
      <c r="AC32" s="862">
        <f t="shared" si="6"/>
        <v>0</v>
      </c>
      <c r="AD32" s="862">
        <f t="shared" si="7"/>
        <v>0</v>
      </c>
      <c r="AE32" s="862">
        <f t="shared" si="8"/>
        <v>0</v>
      </c>
      <c r="AF32" s="862">
        <f t="shared" si="9"/>
        <v>0</v>
      </c>
      <c r="AG32" s="862">
        <f t="shared" si="10"/>
        <v>0</v>
      </c>
      <c r="AH32" s="862">
        <f t="shared" si="11"/>
        <v>0</v>
      </c>
      <c r="AI32" s="862">
        <f t="shared" si="12"/>
        <v>0</v>
      </c>
      <c r="AJ32" s="862">
        <f t="shared" si="13"/>
        <v>0</v>
      </c>
      <c r="AK32" s="862">
        <f t="shared" si="14"/>
        <v>0</v>
      </c>
      <c r="AL32" s="862">
        <f t="shared" si="15"/>
        <v>0</v>
      </c>
      <c r="AM32" s="862">
        <f t="shared" si="16"/>
        <v>0</v>
      </c>
      <c r="AN32" s="862">
        <f t="shared" si="17"/>
        <v>0</v>
      </c>
    </row>
    <row r="33" spans="1:40" ht="18.75">
      <c r="A33" s="217" t="str">
        <f>Compute1!A33</f>
        <v>8.1</v>
      </c>
      <c r="B33" s="217" t="str">
        <f>'2_Maturité'!B33</f>
        <v>Inventaire</v>
      </c>
      <c r="C33" s="217" t="str">
        <f>'2_Maturité'!G33</f>
        <v>GACT</v>
      </c>
      <c r="D33" s="207">
        <f>'2_Maturité'!H33</f>
        <v>1</v>
      </c>
      <c r="E33" s="207" t="str">
        <f>'2_Maturité'!I33</f>
        <v>1: Initial</v>
      </c>
      <c r="F33" s="218">
        <f>INDEX(References!$C$51:$D$56, LEFT($E33,1)+1,2)</f>
        <v>5</v>
      </c>
      <c r="G33" s="664">
        <v>1</v>
      </c>
      <c r="H33" s="204">
        <v>0</v>
      </c>
      <c r="I33" s="204">
        <v>0</v>
      </c>
      <c r="J33" s="204">
        <v>0</v>
      </c>
      <c r="K33" s="204">
        <v>0</v>
      </c>
      <c r="L33" s="204">
        <v>0</v>
      </c>
      <c r="M33" s="204">
        <v>0</v>
      </c>
      <c r="N33" s="204">
        <v>0</v>
      </c>
      <c r="O33" s="204">
        <v>0</v>
      </c>
      <c r="P33" s="204">
        <v>0</v>
      </c>
      <c r="Q33" s="204">
        <v>0</v>
      </c>
      <c r="R33" s="204">
        <v>0</v>
      </c>
      <c r="S33" s="204">
        <v>0</v>
      </c>
      <c r="T33" s="204">
        <v>0</v>
      </c>
      <c r="U33" s="204">
        <v>0</v>
      </c>
      <c r="V33" s="204">
        <v>0</v>
      </c>
      <c r="W33" s="204">
        <v>0</v>
      </c>
      <c r="X33" s="657"/>
      <c r="Y33" s="862">
        <f t="shared" si="2"/>
        <v>0</v>
      </c>
      <c r="Z33" s="862">
        <f t="shared" si="3"/>
        <v>0</v>
      </c>
      <c r="AA33" s="862">
        <f t="shared" si="4"/>
        <v>0</v>
      </c>
      <c r="AB33" s="862">
        <f t="shared" si="5"/>
        <v>0</v>
      </c>
      <c r="AC33" s="862">
        <f t="shared" si="6"/>
        <v>0</v>
      </c>
      <c r="AD33" s="862">
        <f t="shared" si="7"/>
        <v>0</v>
      </c>
      <c r="AE33" s="862">
        <f t="shared" si="8"/>
        <v>0</v>
      </c>
      <c r="AF33" s="862">
        <f t="shared" si="9"/>
        <v>0</v>
      </c>
      <c r="AG33" s="862">
        <f t="shared" si="10"/>
        <v>0</v>
      </c>
      <c r="AH33" s="862">
        <f t="shared" si="11"/>
        <v>0</v>
      </c>
      <c r="AI33" s="862">
        <f t="shared" si="12"/>
        <v>0</v>
      </c>
      <c r="AJ33" s="862">
        <f t="shared" si="13"/>
        <v>0</v>
      </c>
      <c r="AK33" s="862">
        <f t="shared" si="14"/>
        <v>0</v>
      </c>
      <c r="AL33" s="862">
        <f t="shared" si="15"/>
        <v>0</v>
      </c>
      <c r="AM33" s="862">
        <f t="shared" si="16"/>
        <v>0</v>
      </c>
      <c r="AN33" s="862">
        <f t="shared" si="17"/>
        <v>0</v>
      </c>
    </row>
    <row r="34" spans="1:40" ht="18.75" customHeight="1">
      <c r="A34" s="217" t="str">
        <f>Compute1!A34</f>
        <v>8.1a</v>
      </c>
      <c r="B34" s="217">
        <f>'2_Maturité'!B34</f>
        <v>0</v>
      </c>
      <c r="C34" s="217" t="str">
        <f>'2_Maturité'!G34</f>
        <v>GACT</v>
      </c>
      <c r="D34" s="207">
        <f>'2_Maturité'!H34</f>
        <v>0</v>
      </c>
      <c r="E34" s="207">
        <f>'2_Maturité'!I34</f>
        <v>0</v>
      </c>
      <c r="F34" s="218" t="str">
        <f>LEFT(E34,1)</f>
        <v>0</v>
      </c>
      <c r="G34" s="664">
        <v>0.5</v>
      </c>
      <c r="H34" s="204">
        <f>Compute4!G34</f>
        <v>0</v>
      </c>
      <c r="I34" s="204">
        <f>Compute4!H34</f>
        <v>0</v>
      </c>
      <c r="J34" s="204">
        <f>Compute4!I34</f>
        <v>0</v>
      </c>
      <c r="K34" s="204">
        <f>Compute4!J34</f>
        <v>0</v>
      </c>
      <c r="L34" s="204">
        <f>Compute4!K34</f>
        <v>0</v>
      </c>
      <c r="M34" s="204">
        <f>Compute4!L34</f>
        <v>0</v>
      </c>
      <c r="N34" s="204">
        <f>Compute4!M34</f>
        <v>0</v>
      </c>
      <c r="O34" s="204">
        <f>Compute4!N34</f>
        <v>0</v>
      </c>
      <c r="P34" s="204">
        <f>Compute4!O34</f>
        <v>0</v>
      </c>
      <c r="Q34" s="204">
        <f>Compute4!P34</f>
        <v>0</v>
      </c>
      <c r="R34" s="204">
        <f>Compute4!Q34</f>
        <v>0</v>
      </c>
      <c r="S34" s="204">
        <f>Compute4!R34</f>
        <v>0</v>
      </c>
      <c r="T34" s="204">
        <f>Compute4!S34</f>
        <v>0</v>
      </c>
      <c r="U34" s="204">
        <f>Compute4!T34</f>
        <v>0</v>
      </c>
      <c r="V34" s="204">
        <f>Compute4!U34</f>
        <v>0</v>
      </c>
      <c r="W34" s="204">
        <f>Compute4!V34</f>
        <v>0</v>
      </c>
      <c r="X34" s="657"/>
      <c r="Y34" s="862">
        <f t="shared" si="2"/>
        <v>0</v>
      </c>
      <c r="Z34" s="862">
        <f t="shared" si="3"/>
        <v>0</v>
      </c>
      <c r="AA34" s="862">
        <f t="shared" si="4"/>
        <v>0</v>
      </c>
      <c r="AB34" s="862">
        <f t="shared" si="5"/>
        <v>0</v>
      </c>
      <c r="AC34" s="862">
        <f t="shared" si="6"/>
        <v>0</v>
      </c>
      <c r="AD34" s="862">
        <f t="shared" si="7"/>
        <v>0</v>
      </c>
      <c r="AE34" s="862">
        <f t="shared" si="8"/>
        <v>0</v>
      </c>
      <c r="AF34" s="862">
        <f t="shared" si="9"/>
        <v>0</v>
      </c>
      <c r="AG34" s="862">
        <f t="shared" si="10"/>
        <v>0</v>
      </c>
      <c r="AH34" s="862">
        <f t="shared" si="11"/>
        <v>0</v>
      </c>
      <c r="AI34" s="862">
        <f t="shared" si="12"/>
        <v>0</v>
      </c>
      <c r="AJ34" s="862">
        <f t="shared" si="13"/>
        <v>0</v>
      </c>
      <c r="AK34" s="862">
        <f t="shared" si="14"/>
        <v>0</v>
      </c>
      <c r="AL34" s="862">
        <f t="shared" si="15"/>
        <v>0</v>
      </c>
      <c r="AM34" s="862">
        <f t="shared" si="16"/>
        <v>0</v>
      </c>
      <c r="AN34" s="862">
        <f t="shared" si="17"/>
        <v>0</v>
      </c>
    </row>
    <row r="35" spans="1:40" ht="19.5" customHeight="1">
      <c r="A35" s="217" t="str">
        <f>Compute1!A35</f>
        <v>8.1.b</v>
      </c>
      <c r="B35" s="217">
        <f>'2_Maturité'!B35</f>
        <v>0</v>
      </c>
      <c r="C35" s="217" t="str">
        <f>'2_Maturité'!G35</f>
        <v>GACT</v>
      </c>
      <c r="D35" s="207">
        <f>'2_Maturité'!H35</f>
        <v>0</v>
      </c>
      <c r="E35" s="207">
        <f>'2_Maturité'!I35</f>
        <v>0</v>
      </c>
      <c r="F35" s="218" t="str">
        <f>LEFT(E35,1)</f>
        <v>0</v>
      </c>
      <c r="G35" s="664">
        <v>1</v>
      </c>
      <c r="H35" s="204">
        <f>Compute4!G35</f>
        <v>0</v>
      </c>
      <c r="I35" s="204">
        <f>Compute4!H35</f>
        <v>0</v>
      </c>
      <c r="J35" s="204">
        <f>Compute4!I35</f>
        <v>0</v>
      </c>
      <c r="K35" s="204">
        <f>Compute4!J35</f>
        <v>0</v>
      </c>
      <c r="L35" s="204">
        <f>Compute4!K35</f>
        <v>0</v>
      </c>
      <c r="M35" s="204">
        <f>Compute4!L35</f>
        <v>0</v>
      </c>
      <c r="N35" s="204">
        <f>Compute4!M35</f>
        <v>0</v>
      </c>
      <c r="O35" s="204">
        <f>Compute4!N35</f>
        <v>0</v>
      </c>
      <c r="P35" s="204">
        <f>Compute4!O35</f>
        <v>0</v>
      </c>
      <c r="Q35" s="204">
        <f>Compute4!P35</f>
        <v>0</v>
      </c>
      <c r="R35" s="204">
        <f>Compute4!Q35</f>
        <v>0</v>
      </c>
      <c r="S35" s="204">
        <f>Compute4!R35</f>
        <v>0</v>
      </c>
      <c r="T35" s="204">
        <f>Compute4!S35</f>
        <v>0</v>
      </c>
      <c r="U35" s="204">
        <f>Compute4!T35</f>
        <v>1</v>
      </c>
      <c r="V35" s="204">
        <f>Compute4!U35</f>
        <v>0</v>
      </c>
      <c r="W35" s="204">
        <f>Compute4!V35</f>
        <v>0</v>
      </c>
      <c r="X35" s="657"/>
      <c r="Y35" s="862">
        <f t="shared" si="2"/>
        <v>0</v>
      </c>
      <c r="Z35" s="862">
        <f t="shared" si="3"/>
        <v>0</v>
      </c>
      <c r="AA35" s="862">
        <f t="shared" si="4"/>
        <v>0</v>
      </c>
      <c r="AB35" s="862">
        <f t="shared" si="5"/>
        <v>0</v>
      </c>
      <c r="AC35" s="862">
        <f t="shared" si="6"/>
        <v>0</v>
      </c>
      <c r="AD35" s="862">
        <f t="shared" si="7"/>
        <v>0</v>
      </c>
      <c r="AE35" s="862">
        <f t="shared" si="8"/>
        <v>0</v>
      </c>
      <c r="AF35" s="862">
        <f t="shared" si="9"/>
        <v>0</v>
      </c>
      <c r="AG35" s="862">
        <f t="shared" si="10"/>
        <v>0</v>
      </c>
      <c r="AH35" s="862">
        <f t="shared" si="11"/>
        <v>0</v>
      </c>
      <c r="AI35" s="862">
        <f t="shared" si="12"/>
        <v>0</v>
      </c>
      <c r="AJ35" s="862">
        <f t="shared" si="13"/>
        <v>0</v>
      </c>
      <c r="AK35" s="862">
        <f t="shared" si="14"/>
        <v>0</v>
      </c>
      <c r="AL35" s="862">
        <f t="shared" si="15"/>
        <v>1</v>
      </c>
      <c r="AM35" s="862">
        <f t="shared" si="16"/>
        <v>0</v>
      </c>
      <c r="AN35" s="862">
        <f t="shared" si="17"/>
        <v>0</v>
      </c>
    </row>
    <row r="36" spans="1:40" ht="18.75" customHeight="1">
      <c r="A36" s="217" t="str">
        <f>Compute1!A36</f>
        <v>8.2</v>
      </c>
      <c r="B36" s="217" t="str">
        <f>'2_Maturité'!B36</f>
        <v xml:space="preserve">Classification de l'information </v>
      </c>
      <c r="C36" s="217" t="str">
        <f>'2_Maturité'!G36</f>
        <v>GACT</v>
      </c>
      <c r="D36" s="207">
        <f>'2_Maturité'!H36</f>
        <v>0</v>
      </c>
      <c r="E36" s="207" t="str">
        <f>'2_Maturité'!I36</f>
        <v>1: Initial</v>
      </c>
      <c r="F36" s="218">
        <f>INDEX(References!$C$51:$D$56, LEFT($E36,1)+1,2)</f>
        <v>5</v>
      </c>
      <c r="G36" s="664">
        <v>0</v>
      </c>
      <c r="H36" s="204">
        <v>0</v>
      </c>
      <c r="I36" s="204">
        <v>0</v>
      </c>
      <c r="J36" s="204">
        <v>0</v>
      </c>
      <c r="K36" s="204">
        <v>0</v>
      </c>
      <c r="L36" s="204">
        <v>0</v>
      </c>
      <c r="M36" s="204">
        <v>0</v>
      </c>
      <c r="N36" s="204">
        <v>0</v>
      </c>
      <c r="O36" s="204">
        <v>0</v>
      </c>
      <c r="P36" s="204">
        <v>0</v>
      </c>
      <c r="Q36" s="204">
        <v>0</v>
      </c>
      <c r="R36" s="204">
        <v>0</v>
      </c>
      <c r="S36" s="204">
        <v>0</v>
      </c>
      <c r="T36" s="204">
        <v>0</v>
      </c>
      <c r="U36" s="204">
        <v>0</v>
      </c>
      <c r="V36" s="204">
        <v>0</v>
      </c>
      <c r="W36" s="204">
        <v>0</v>
      </c>
      <c r="X36" s="657"/>
      <c r="Y36" s="862">
        <f t="shared" si="2"/>
        <v>0</v>
      </c>
      <c r="Z36" s="862">
        <f t="shared" si="3"/>
        <v>0</v>
      </c>
      <c r="AA36" s="862">
        <f t="shared" si="4"/>
        <v>0</v>
      </c>
      <c r="AB36" s="862">
        <f t="shared" si="5"/>
        <v>0</v>
      </c>
      <c r="AC36" s="862">
        <f t="shared" si="6"/>
        <v>0</v>
      </c>
      <c r="AD36" s="862">
        <f t="shared" si="7"/>
        <v>0</v>
      </c>
      <c r="AE36" s="862">
        <f t="shared" si="8"/>
        <v>0</v>
      </c>
      <c r="AF36" s="862">
        <f t="shared" si="9"/>
        <v>0</v>
      </c>
      <c r="AG36" s="862">
        <f t="shared" si="10"/>
        <v>0</v>
      </c>
      <c r="AH36" s="862">
        <f t="shared" si="11"/>
        <v>0</v>
      </c>
      <c r="AI36" s="862">
        <f t="shared" si="12"/>
        <v>0</v>
      </c>
      <c r="AJ36" s="862">
        <f t="shared" si="13"/>
        <v>0</v>
      </c>
      <c r="AK36" s="862">
        <f t="shared" si="14"/>
        <v>0</v>
      </c>
      <c r="AL36" s="862">
        <f t="shared" si="15"/>
        <v>0</v>
      </c>
      <c r="AM36" s="862">
        <f t="shared" si="16"/>
        <v>0</v>
      </c>
      <c r="AN36" s="862">
        <f t="shared" si="17"/>
        <v>0</v>
      </c>
    </row>
    <row r="37" spans="1:40" ht="18.75" customHeight="1">
      <c r="A37" s="217" t="str">
        <f>Compute1!A37</f>
        <v>8.2.a</v>
      </c>
      <c r="B37" s="217">
        <f>'2_Maturité'!B37</f>
        <v>0</v>
      </c>
      <c r="C37" s="217" t="str">
        <f>'2_Maturité'!G37</f>
        <v>GACT</v>
      </c>
      <c r="D37" s="207">
        <f>'2_Maturité'!H37</f>
        <v>0</v>
      </c>
      <c r="E37" s="207">
        <f>'2_Maturité'!I37</f>
        <v>0</v>
      </c>
      <c r="F37" s="218" t="str">
        <f>LEFT(E37,1)</f>
        <v>0</v>
      </c>
      <c r="G37" s="664">
        <v>2</v>
      </c>
      <c r="H37" s="204">
        <f>Compute4!G37</f>
        <v>0</v>
      </c>
      <c r="I37" s="204">
        <f>Compute4!H37</f>
        <v>0</v>
      </c>
      <c r="J37" s="204">
        <f>Compute4!I37</f>
        <v>0</v>
      </c>
      <c r="K37" s="204">
        <f>Compute4!J37</f>
        <v>0</v>
      </c>
      <c r="L37" s="204">
        <f>Compute4!K37</f>
        <v>0</v>
      </c>
      <c r="M37" s="204">
        <f>Compute4!L37</f>
        <v>0</v>
      </c>
      <c r="N37" s="204">
        <f>Compute4!M37</f>
        <v>0</v>
      </c>
      <c r="O37" s="204">
        <f>Compute4!N37</f>
        <v>0</v>
      </c>
      <c r="P37" s="204">
        <f>Compute4!O37</f>
        <v>0</v>
      </c>
      <c r="Q37" s="204">
        <f>Compute4!P37</f>
        <v>0</v>
      </c>
      <c r="R37" s="204">
        <f>Compute4!Q37</f>
        <v>0</v>
      </c>
      <c r="S37" s="204">
        <f>Compute4!R37</f>
        <v>0</v>
      </c>
      <c r="T37" s="204">
        <f>Compute4!S37</f>
        <v>0</v>
      </c>
      <c r="U37" s="204">
        <f>Compute4!T37</f>
        <v>0</v>
      </c>
      <c r="V37" s="204">
        <f>Compute4!U37</f>
        <v>0</v>
      </c>
      <c r="W37" s="204">
        <f>Compute4!V37</f>
        <v>0</v>
      </c>
      <c r="X37" s="657"/>
      <c r="Y37" s="862">
        <f t="shared" si="2"/>
        <v>0</v>
      </c>
      <c r="Z37" s="862">
        <f t="shared" si="3"/>
        <v>0</v>
      </c>
      <c r="AA37" s="862">
        <f t="shared" si="4"/>
        <v>0</v>
      </c>
      <c r="AB37" s="862">
        <f t="shared" si="5"/>
        <v>0</v>
      </c>
      <c r="AC37" s="862">
        <f t="shared" si="6"/>
        <v>0</v>
      </c>
      <c r="AD37" s="862">
        <f t="shared" si="7"/>
        <v>0</v>
      </c>
      <c r="AE37" s="862">
        <f t="shared" si="8"/>
        <v>0</v>
      </c>
      <c r="AF37" s="862">
        <f t="shared" si="9"/>
        <v>0</v>
      </c>
      <c r="AG37" s="862">
        <f t="shared" si="10"/>
        <v>0</v>
      </c>
      <c r="AH37" s="862">
        <f t="shared" si="11"/>
        <v>0</v>
      </c>
      <c r="AI37" s="862">
        <f t="shared" si="12"/>
        <v>0</v>
      </c>
      <c r="AJ37" s="862">
        <f t="shared" si="13"/>
        <v>0</v>
      </c>
      <c r="AK37" s="862">
        <f t="shared" si="14"/>
        <v>0</v>
      </c>
      <c r="AL37" s="862">
        <f t="shared" si="15"/>
        <v>0</v>
      </c>
      <c r="AM37" s="862">
        <f t="shared" si="16"/>
        <v>0</v>
      </c>
      <c r="AN37" s="862">
        <f t="shared" si="17"/>
        <v>0</v>
      </c>
    </row>
    <row r="38" spans="1:40" ht="18.75" customHeight="1">
      <c r="A38" s="217" t="str">
        <f>Compute1!A38</f>
        <v>8.2.b</v>
      </c>
      <c r="B38" s="217">
        <f>'2_Maturité'!B38</f>
        <v>0</v>
      </c>
      <c r="C38" s="217" t="str">
        <f>'2_Maturité'!G38</f>
        <v>GACT</v>
      </c>
      <c r="D38" s="207">
        <f>'2_Maturité'!H38</f>
        <v>0</v>
      </c>
      <c r="E38" s="207">
        <f>'2_Maturité'!I38</f>
        <v>0</v>
      </c>
      <c r="F38" s="218" t="str">
        <f>LEFT(E38,1)</f>
        <v>0</v>
      </c>
      <c r="G38" s="664">
        <v>0</v>
      </c>
      <c r="H38" s="204">
        <f>Compute4!G38</f>
        <v>0</v>
      </c>
      <c r="I38" s="204">
        <f>Compute4!H38</f>
        <v>0</v>
      </c>
      <c r="J38" s="204">
        <f>Compute4!I38</f>
        <v>0</v>
      </c>
      <c r="K38" s="204">
        <f>Compute4!J38</f>
        <v>0</v>
      </c>
      <c r="L38" s="204">
        <f>Compute4!K38</f>
        <v>0</v>
      </c>
      <c r="M38" s="204">
        <f>Compute4!L38</f>
        <v>0</v>
      </c>
      <c r="N38" s="204">
        <f>Compute4!M38</f>
        <v>0</v>
      </c>
      <c r="O38" s="204">
        <f>Compute4!N38</f>
        <v>0</v>
      </c>
      <c r="P38" s="204">
        <f>Compute4!O38</f>
        <v>0</v>
      </c>
      <c r="Q38" s="204">
        <f>Compute4!P38</f>
        <v>0</v>
      </c>
      <c r="R38" s="204">
        <f>Compute4!Q38</f>
        <v>0</v>
      </c>
      <c r="S38" s="204">
        <f>Compute4!R38</f>
        <v>0</v>
      </c>
      <c r="T38" s="204">
        <f>Compute4!S38</f>
        <v>0</v>
      </c>
      <c r="U38" s="204">
        <f>Compute4!T38</f>
        <v>0</v>
      </c>
      <c r="V38" s="204">
        <f>Compute4!U38</f>
        <v>0</v>
      </c>
      <c r="W38" s="204">
        <f>Compute4!V38</f>
        <v>0</v>
      </c>
      <c r="X38" s="657"/>
      <c r="Y38" s="862">
        <f t="shared" si="2"/>
        <v>0</v>
      </c>
      <c r="Z38" s="862">
        <f t="shared" si="3"/>
        <v>0</v>
      </c>
      <c r="AA38" s="862">
        <f t="shared" si="4"/>
        <v>0</v>
      </c>
      <c r="AB38" s="862">
        <f t="shared" si="5"/>
        <v>0</v>
      </c>
      <c r="AC38" s="862">
        <f t="shared" si="6"/>
        <v>0</v>
      </c>
      <c r="AD38" s="862">
        <f t="shared" si="7"/>
        <v>0</v>
      </c>
      <c r="AE38" s="862">
        <f t="shared" si="8"/>
        <v>0</v>
      </c>
      <c r="AF38" s="862">
        <f t="shared" si="9"/>
        <v>0</v>
      </c>
      <c r="AG38" s="862">
        <f t="shared" si="10"/>
        <v>0</v>
      </c>
      <c r="AH38" s="862">
        <f t="shared" si="11"/>
        <v>0</v>
      </c>
      <c r="AI38" s="862">
        <f t="shared" si="12"/>
        <v>0</v>
      </c>
      <c r="AJ38" s="862">
        <f t="shared" si="13"/>
        <v>0</v>
      </c>
      <c r="AK38" s="862">
        <f t="shared" si="14"/>
        <v>0</v>
      </c>
      <c r="AL38" s="862">
        <f t="shared" si="15"/>
        <v>0</v>
      </c>
      <c r="AM38" s="862">
        <f t="shared" si="16"/>
        <v>0</v>
      </c>
      <c r="AN38" s="862">
        <f t="shared" si="17"/>
        <v>0</v>
      </c>
    </row>
    <row r="39" spans="1:40" ht="18.75" customHeight="1">
      <c r="A39" s="217" t="str">
        <f>Compute1!A39</f>
        <v>8.3</v>
      </c>
      <c r="B39" s="217" t="str">
        <f>'2_Maturité'!B39</f>
        <v>Manipulation des supports</v>
      </c>
      <c r="C39" s="217" t="str">
        <f>'2_Maturité'!G39</f>
        <v>GACT</v>
      </c>
      <c r="D39" s="207">
        <f>'2_Maturité'!H39</f>
        <v>1</v>
      </c>
      <c r="E39" s="207" t="str">
        <f>'2_Maturité'!I39</f>
        <v>2: Reproductible</v>
      </c>
      <c r="F39" s="218">
        <f>INDEX(References!$C$51:$D$56, LEFT($E39,1)+1,2)</f>
        <v>4</v>
      </c>
      <c r="G39" s="664">
        <v>0</v>
      </c>
      <c r="H39" s="204">
        <v>0</v>
      </c>
      <c r="I39" s="204">
        <v>0</v>
      </c>
      <c r="J39" s="204">
        <v>0</v>
      </c>
      <c r="K39" s="204">
        <v>0</v>
      </c>
      <c r="L39" s="204">
        <v>0</v>
      </c>
      <c r="M39" s="204">
        <v>0</v>
      </c>
      <c r="N39" s="204">
        <v>0</v>
      </c>
      <c r="O39" s="204">
        <v>0</v>
      </c>
      <c r="P39" s="204">
        <v>0</v>
      </c>
      <c r="Q39" s="204">
        <v>0</v>
      </c>
      <c r="R39" s="204">
        <v>0</v>
      </c>
      <c r="S39" s="204">
        <v>0</v>
      </c>
      <c r="T39" s="204">
        <v>0</v>
      </c>
      <c r="U39" s="204">
        <v>0</v>
      </c>
      <c r="V39" s="204">
        <v>0</v>
      </c>
      <c r="W39" s="204">
        <v>0</v>
      </c>
      <c r="X39" s="657"/>
      <c r="Y39" s="862">
        <f t="shared" si="2"/>
        <v>0</v>
      </c>
      <c r="Z39" s="862">
        <f t="shared" si="3"/>
        <v>0</v>
      </c>
      <c r="AA39" s="862">
        <f t="shared" si="4"/>
        <v>0</v>
      </c>
      <c r="AB39" s="862">
        <f t="shared" si="5"/>
        <v>0</v>
      </c>
      <c r="AC39" s="862">
        <f t="shared" si="6"/>
        <v>0</v>
      </c>
      <c r="AD39" s="862">
        <f t="shared" si="7"/>
        <v>0</v>
      </c>
      <c r="AE39" s="862">
        <f t="shared" si="8"/>
        <v>0</v>
      </c>
      <c r="AF39" s="862">
        <f t="shared" si="9"/>
        <v>0</v>
      </c>
      <c r="AG39" s="862">
        <f t="shared" si="10"/>
        <v>0</v>
      </c>
      <c r="AH39" s="862">
        <f t="shared" si="11"/>
        <v>0</v>
      </c>
      <c r="AI39" s="862">
        <f t="shared" si="12"/>
        <v>0</v>
      </c>
      <c r="AJ39" s="862">
        <f t="shared" si="13"/>
        <v>0</v>
      </c>
      <c r="AK39" s="862">
        <f t="shared" si="14"/>
        <v>0</v>
      </c>
      <c r="AL39" s="862">
        <f t="shared" si="15"/>
        <v>0</v>
      </c>
      <c r="AM39" s="862">
        <f t="shared" si="16"/>
        <v>0</v>
      </c>
      <c r="AN39" s="862">
        <f t="shared" si="17"/>
        <v>0</v>
      </c>
    </row>
    <row r="40" spans="1:40" ht="18.75" customHeight="1">
      <c r="A40" s="217" t="str">
        <f>Compute1!A40</f>
        <v>8.3a</v>
      </c>
      <c r="B40" s="217">
        <f>'2_Maturité'!B40</f>
        <v>0</v>
      </c>
      <c r="C40" s="217" t="str">
        <f>'2_Maturité'!G40</f>
        <v>GACT</v>
      </c>
      <c r="D40" s="207">
        <f>'2_Maturité'!H40</f>
        <v>0</v>
      </c>
      <c r="E40" s="207">
        <f>'2_Maturité'!I40</f>
        <v>0</v>
      </c>
      <c r="F40" s="218" t="str">
        <f>LEFT(E40,1)</f>
        <v>0</v>
      </c>
      <c r="G40" s="664">
        <v>0</v>
      </c>
      <c r="H40" s="204">
        <f>Compute4!G40</f>
        <v>0</v>
      </c>
      <c r="I40" s="204">
        <f>Compute4!H40</f>
        <v>0</v>
      </c>
      <c r="J40" s="204">
        <f>Compute4!I40</f>
        <v>0</v>
      </c>
      <c r="K40" s="204">
        <f>Compute4!J40</f>
        <v>0</v>
      </c>
      <c r="L40" s="204">
        <f>Compute4!K40</f>
        <v>0</v>
      </c>
      <c r="M40" s="204">
        <f>Compute4!L40</f>
        <v>0</v>
      </c>
      <c r="N40" s="204">
        <f>Compute4!M40</f>
        <v>0</v>
      </c>
      <c r="O40" s="204">
        <f>Compute4!N40</f>
        <v>0</v>
      </c>
      <c r="P40" s="204">
        <f>Compute4!O40</f>
        <v>0</v>
      </c>
      <c r="Q40" s="204">
        <f>Compute4!P40</f>
        <v>0</v>
      </c>
      <c r="R40" s="204">
        <f>Compute4!Q40</f>
        <v>0</v>
      </c>
      <c r="S40" s="204">
        <f>Compute4!R40</f>
        <v>0</v>
      </c>
      <c r="T40" s="204">
        <f>Compute4!S40</f>
        <v>0</v>
      </c>
      <c r="U40" s="204">
        <f>Compute4!T40</f>
        <v>0</v>
      </c>
      <c r="V40" s="204">
        <f>Compute4!U40</f>
        <v>0</v>
      </c>
      <c r="W40" s="204">
        <f>Compute4!V40</f>
        <v>0</v>
      </c>
      <c r="X40" s="657"/>
      <c r="Y40" s="862">
        <f t="shared" si="2"/>
        <v>0</v>
      </c>
      <c r="Z40" s="862">
        <f t="shared" si="3"/>
        <v>0</v>
      </c>
      <c r="AA40" s="862">
        <f t="shared" si="4"/>
        <v>0</v>
      </c>
      <c r="AB40" s="862">
        <f t="shared" si="5"/>
        <v>0</v>
      </c>
      <c r="AC40" s="862">
        <f t="shared" si="6"/>
        <v>0</v>
      </c>
      <c r="AD40" s="862">
        <f t="shared" si="7"/>
        <v>0</v>
      </c>
      <c r="AE40" s="862">
        <f t="shared" si="8"/>
        <v>0</v>
      </c>
      <c r="AF40" s="862">
        <f t="shared" si="9"/>
        <v>0</v>
      </c>
      <c r="AG40" s="862">
        <f t="shared" si="10"/>
        <v>0</v>
      </c>
      <c r="AH40" s="862">
        <f t="shared" si="11"/>
        <v>0</v>
      </c>
      <c r="AI40" s="862">
        <f t="shared" si="12"/>
        <v>0</v>
      </c>
      <c r="AJ40" s="862">
        <f t="shared" si="13"/>
        <v>0</v>
      </c>
      <c r="AK40" s="862">
        <f t="shared" si="14"/>
        <v>0</v>
      </c>
      <c r="AL40" s="862">
        <f t="shared" si="15"/>
        <v>0</v>
      </c>
      <c r="AM40" s="862">
        <f t="shared" si="16"/>
        <v>0</v>
      </c>
      <c r="AN40" s="862">
        <f t="shared" si="17"/>
        <v>0</v>
      </c>
    </row>
    <row r="41" spans="1:40" ht="18.75" customHeight="1">
      <c r="A41" s="217" t="str">
        <f>Compute1!A41</f>
        <v>8.3b</v>
      </c>
      <c r="B41" s="217">
        <f>'2_Maturité'!B41</f>
        <v>0</v>
      </c>
      <c r="C41" s="217" t="str">
        <f>'2_Maturité'!G41</f>
        <v>GACT</v>
      </c>
      <c r="D41" s="207">
        <f>'2_Maturité'!H41</f>
        <v>0</v>
      </c>
      <c r="E41" s="207">
        <f>'2_Maturité'!I41</f>
        <v>0</v>
      </c>
      <c r="F41" s="218" t="str">
        <f>LEFT(E41,1)</f>
        <v>0</v>
      </c>
      <c r="G41" s="664">
        <v>1</v>
      </c>
      <c r="H41" s="204">
        <f>Compute4!G41</f>
        <v>0</v>
      </c>
      <c r="I41" s="204">
        <f>Compute4!H41</f>
        <v>0</v>
      </c>
      <c r="J41" s="204">
        <f>Compute4!I41</f>
        <v>0</v>
      </c>
      <c r="K41" s="204">
        <f>Compute4!J41</f>
        <v>0</v>
      </c>
      <c r="L41" s="204">
        <f>Compute4!K41</f>
        <v>0</v>
      </c>
      <c r="M41" s="204">
        <f>Compute4!L41</f>
        <v>0</v>
      </c>
      <c r="N41" s="204">
        <f>Compute4!M41</f>
        <v>0</v>
      </c>
      <c r="O41" s="204">
        <f>Compute4!N41</f>
        <v>0</v>
      </c>
      <c r="P41" s="204">
        <f>Compute4!O41</f>
        <v>0</v>
      </c>
      <c r="Q41" s="204">
        <f>Compute4!P41</f>
        <v>0</v>
      </c>
      <c r="R41" s="204">
        <f>Compute4!Q41</f>
        <v>0</v>
      </c>
      <c r="S41" s="204">
        <f>Compute4!R41</f>
        <v>0</v>
      </c>
      <c r="T41" s="204">
        <f>Compute4!S41</f>
        <v>0</v>
      </c>
      <c r="U41" s="204">
        <f>Compute4!T41</f>
        <v>0</v>
      </c>
      <c r="V41" s="204">
        <f>Compute4!U41</f>
        <v>0</v>
      </c>
      <c r="W41" s="204">
        <f>Compute4!V41</f>
        <v>0</v>
      </c>
      <c r="X41" s="657"/>
      <c r="Y41" s="862">
        <f t="shared" si="2"/>
        <v>0</v>
      </c>
      <c r="Z41" s="862">
        <f t="shared" si="3"/>
        <v>0</v>
      </c>
      <c r="AA41" s="862">
        <f t="shared" si="4"/>
        <v>0</v>
      </c>
      <c r="AB41" s="862">
        <f t="shared" si="5"/>
        <v>0</v>
      </c>
      <c r="AC41" s="862">
        <f t="shared" si="6"/>
        <v>0</v>
      </c>
      <c r="AD41" s="862">
        <f t="shared" si="7"/>
        <v>0</v>
      </c>
      <c r="AE41" s="862">
        <f t="shared" si="8"/>
        <v>0</v>
      </c>
      <c r="AF41" s="862">
        <f t="shared" si="9"/>
        <v>0</v>
      </c>
      <c r="AG41" s="862">
        <f t="shared" si="10"/>
        <v>0</v>
      </c>
      <c r="AH41" s="862">
        <f t="shared" si="11"/>
        <v>0</v>
      </c>
      <c r="AI41" s="862">
        <f t="shared" si="12"/>
        <v>0</v>
      </c>
      <c r="AJ41" s="862">
        <f t="shared" si="13"/>
        <v>0</v>
      </c>
      <c r="AK41" s="862">
        <f t="shared" si="14"/>
        <v>0</v>
      </c>
      <c r="AL41" s="862">
        <f t="shared" si="15"/>
        <v>0</v>
      </c>
      <c r="AM41" s="862">
        <f t="shared" si="16"/>
        <v>0</v>
      </c>
      <c r="AN41" s="862">
        <f t="shared" si="17"/>
        <v>0</v>
      </c>
    </row>
    <row r="42" spans="1:40" ht="18.75" customHeight="1">
      <c r="A42" s="217">
        <f>Compute1!A42</f>
        <v>9</v>
      </c>
      <c r="B42" s="217" t="str">
        <f>'2_Maturité'!B42</f>
        <v>PROTECTION DE L'ACCES (LOGIQUE)</v>
      </c>
      <c r="C42" s="217">
        <f>'2_Maturité'!G42</f>
        <v>0</v>
      </c>
      <c r="D42" s="207">
        <f>'2_Maturité'!H42</f>
        <v>0</v>
      </c>
      <c r="E42" s="207">
        <f>'2_Maturité'!I42</f>
        <v>0</v>
      </c>
      <c r="F42" s="218" t="str">
        <f>LEFT(E42,1)</f>
        <v>0</v>
      </c>
      <c r="G42" s="664">
        <v>1</v>
      </c>
      <c r="H42" s="204">
        <f>Compute4!G42</f>
        <v>0</v>
      </c>
      <c r="I42" s="204">
        <f>Compute4!H42</f>
        <v>0</v>
      </c>
      <c r="J42" s="204">
        <f>Compute4!I42</f>
        <v>0</v>
      </c>
      <c r="K42" s="204">
        <f>Compute4!J42</f>
        <v>0</v>
      </c>
      <c r="L42" s="204">
        <f>Compute4!K42</f>
        <v>0</v>
      </c>
      <c r="M42" s="204">
        <f>Compute4!L42</f>
        <v>0</v>
      </c>
      <c r="N42" s="204">
        <f>Compute4!M42</f>
        <v>0</v>
      </c>
      <c r="O42" s="204">
        <f>Compute4!N42</f>
        <v>0</v>
      </c>
      <c r="P42" s="204">
        <f>Compute4!O42</f>
        <v>0</v>
      </c>
      <c r="Q42" s="204">
        <f>Compute4!P42</f>
        <v>0</v>
      </c>
      <c r="R42" s="204">
        <f>Compute4!Q42</f>
        <v>0</v>
      </c>
      <c r="S42" s="204">
        <f>Compute4!R42</f>
        <v>0</v>
      </c>
      <c r="T42" s="204">
        <f>Compute4!S42</f>
        <v>0</v>
      </c>
      <c r="U42" s="204">
        <f>Compute4!T42</f>
        <v>0</v>
      </c>
      <c r="V42" s="204">
        <f>Compute4!U42</f>
        <v>0</v>
      </c>
      <c r="W42" s="204">
        <f>Compute4!V42</f>
        <v>0</v>
      </c>
      <c r="X42" s="657"/>
      <c r="Y42" s="862">
        <f t="shared" si="2"/>
        <v>0</v>
      </c>
      <c r="Z42" s="862">
        <f t="shared" si="3"/>
        <v>0</v>
      </c>
      <c r="AA42" s="862">
        <f t="shared" si="4"/>
        <v>0</v>
      </c>
      <c r="AB42" s="862">
        <f t="shared" si="5"/>
        <v>0</v>
      </c>
      <c r="AC42" s="862">
        <f t="shared" si="6"/>
        <v>0</v>
      </c>
      <c r="AD42" s="862">
        <f t="shared" si="7"/>
        <v>0</v>
      </c>
      <c r="AE42" s="862">
        <f t="shared" si="8"/>
        <v>0</v>
      </c>
      <c r="AF42" s="862">
        <f t="shared" si="9"/>
        <v>0</v>
      </c>
      <c r="AG42" s="862">
        <f t="shared" si="10"/>
        <v>0</v>
      </c>
      <c r="AH42" s="862">
        <f t="shared" si="11"/>
        <v>0</v>
      </c>
      <c r="AI42" s="862">
        <f t="shared" si="12"/>
        <v>0</v>
      </c>
      <c r="AJ42" s="862">
        <f t="shared" si="13"/>
        <v>0</v>
      </c>
      <c r="AK42" s="862">
        <f t="shared" si="14"/>
        <v>0</v>
      </c>
      <c r="AL42" s="862">
        <f t="shared" si="15"/>
        <v>0</v>
      </c>
      <c r="AM42" s="862">
        <f t="shared" si="16"/>
        <v>0</v>
      </c>
      <c r="AN42" s="862">
        <f t="shared" si="17"/>
        <v>0</v>
      </c>
    </row>
    <row r="43" spans="1:40" ht="18.75" customHeight="1">
      <c r="A43" s="217" t="str">
        <f>Compute1!A43</f>
        <v>9.1</v>
      </c>
      <c r="B43" s="217" t="str">
        <f>'2_Maturité'!B43</f>
        <v>Protection des accès aux données</v>
      </c>
      <c r="C43" s="217" t="str">
        <f>'2_Maturité'!G43</f>
        <v>GACC</v>
      </c>
      <c r="D43" s="207">
        <f>'2_Maturité'!H43</f>
        <v>1</v>
      </c>
      <c r="E43" s="207" t="str">
        <f>'2_Maturité'!I43</f>
        <v>2: Reproductible</v>
      </c>
      <c r="F43" s="218">
        <f>INDEX(References!$C$51:$D$56, LEFT($E43,1)+1,2)</f>
        <v>4</v>
      </c>
      <c r="G43" s="664">
        <v>0</v>
      </c>
      <c r="H43" s="204">
        <v>0</v>
      </c>
      <c r="I43" s="204">
        <v>0</v>
      </c>
      <c r="J43" s="204">
        <v>0</v>
      </c>
      <c r="K43" s="204">
        <v>0</v>
      </c>
      <c r="L43" s="204">
        <v>0</v>
      </c>
      <c r="M43" s="204">
        <v>0</v>
      </c>
      <c r="N43" s="204">
        <v>0</v>
      </c>
      <c r="O43" s="204">
        <v>0</v>
      </c>
      <c r="P43" s="204">
        <v>0</v>
      </c>
      <c r="Q43" s="204">
        <v>0</v>
      </c>
      <c r="R43" s="204">
        <v>0</v>
      </c>
      <c r="S43" s="204">
        <v>0</v>
      </c>
      <c r="T43" s="204">
        <v>0</v>
      </c>
      <c r="U43" s="204">
        <v>0</v>
      </c>
      <c r="V43" s="204">
        <v>0</v>
      </c>
      <c r="W43" s="204">
        <v>0</v>
      </c>
      <c r="X43" s="657"/>
      <c r="Y43" s="862">
        <f t="shared" si="2"/>
        <v>0</v>
      </c>
      <c r="Z43" s="862">
        <f t="shared" si="3"/>
        <v>0</v>
      </c>
      <c r="AA43" s="862">
        <f t="shared" si="4"/>
        <v>0</v>
      </c>
      <c r="AB43" s="862">
        <f t="shared" si="5"/>
        <v>0</v>
      </c>
      <c r="AC43" s="862">
        <f t="shared" si="6"/>
        <v>0</v>
      </c>
      <c r="AD43" s="862">
        <f t="shared" si="7"/>
        <v>0</v>
      </c>
      <c r="AE43" s="862">
        <f t="shared" si="8"/>
        <v>0</v>
      </c>
      <c r="AF43" s="862">
        <f t="shared" si="9"/>
        <v>0</v>
      </c>
      <c r="AG43" s="862">
        <f t="shared" si="10"/>
        <v>0</v>
      </c>
      <c r="AH43" s="862">
        <f t="shared" si="11"/>
        <v>0</v>
      </c>
      <c r="AI43" s="862">
        <f t="shared" si="12"/>
        <v>0</v>
      </c>
      <c r="AJ43" s="862">
        <f t="shared" si="13"/>
        <v>0</v>
      </c>
      <c r="AK43" s="862">
        <f t="shared" si="14"/>
        <v>0</v>
      </c>
      <c r="AL43" s="862">
        <f t="shared" si="15"/>
        <v>0</v>
      </c>
      <c r="AM43" s="862">
        <f t="shared" si="16"/>
        <v>0</v>
      </c>
      <c r="AN43" s="862">
        <f t="shared" si="17"/>
        <v>0</v>
      </c>
    </row>
    <row r="44" spans="1:40" ht="18.75" customHeight="1">
      <c r="A44" s="217" t="str">
        <f>Compute1!A44</f>
        <v>9.1.a</v>
      </c>
      <c r="B44" s="217">
        <f>'2_Maturité'!B44</f>
        <v>0</v>
      </c>
      <c r="C44" s="217" t="str">
        <f>'2_Maturité'!G44</f>
        <v>GACC</v>
      </c>
      <c r="D44" s="207">
        <f>'2_Maturité'!H44</f>
        <v>0</v>
      </c>
      <c r="E44" s="207">
        <f>'2_Maturité'!I44</f>
        <v>0</v>
      </c>
      <c r="F44" s="218" t="str">
        <f>LEFT(E44,1)</f>
        <v>0</v>
      </c>
      <c r="G44" s="664">
        <v>0</v>
      </c>
      <c r="H44" s="204">
        <f>Compute4!G44</f>
        <v>0</v>
      </c>
      <c r="I44" s="204">
        <f>Compute4!H44</f>
        <v>0</v>
      </c>
      <c r="J44" s="204">
        <f>Compute4!I44</f>
        <v>0</v>
      </c>
      <c r="K44" s="204">
        <f>Compute4!J44</f>
        <v>0</v>
      </c>
      <c r="L44" s="204">
        <f>Compute4!K44</f>
        <v>0</v>
      </c>
      <c r="M44" s="204">
        <f>Compute4!L44</f>
        <v>0</v>
      </c>
      <c r="N44" s="204">
        <f>Compute4!M44</f>
        <v>0</v>
      </c>
      <c r="O44" s="204">
        <f>Compute4!N44</f>
        <v>0</v>
      </c>
      <c r="P44" s="204">
        <f>Compute4!O44</f>
        <v>0</v>
      </c>
      <c r="Q44" s="204">
        <f>Compute4!P44</f>
        <v>0</v>
      </c>
      <c r="R44" s="204">
        <f>Compute4!Q44</f>
        <v>0</v>
      </c>
      <c r="S44" s="204">
        <f>Compute4!R44</f>
        <v>0</v>
      </c>
      <c r="T44" s="204">
        <f>Compute4!S44</f>
        <v>0</v>
      </c>
      <c r="U44" s="204">
        <f>Compute4!T44</f>
        <v>0</v>
      </c>
      <c r="V44" s="204">
        <f>Compute4!U44</f>
        <v>0</v>
      </c>
      <c r="W44" s="204">
        <f>Compute4!V44</f>
        <v>0</v>
      </c>
      <c r="X44" s="657"/>
      <c r="Y44" s="862">
        <f t="shared" si="2"/>
        <v>0</v>
      </c>
      <c r="Z44" s="862">
        <f t="shared" si="3"/>
        <v>0</v>
      </c>
      <c r="AA44" s="862">
        <f t="shared" si="4"/>
        <v>0</v>
      </c>
      <c r="AB44" s="862">
        <f t="shared" si="5"/>
        <v>0</v>
      </c>
      <c r="AC44" s="862">
        <f t="shared" si="6"/>
        <v>0</v>
      </c>
      <c r="AD44" s="862">
        <f t="shared" si="7"/>
        <v>0</v>
      </c>
      <c r="AE44" s="862">
        <f t="shared" si="8"/>
        <v>0</v>
      </c>
      <c r="AF44" s="862">
        <f t="shared" si="9"/>
        <v>0</v>
      </c>
      <c r="AG44" s="862">
        <f t="shared" si="10"/>
        <v>0</v>
      </c>
      <c r="AH44" s="862">
        <f t="shared" si="11"/>
        <v>0</v>
      </c>
      <c r="AI44" s="862">
        <f t="shared" si="12"/>
        <v>0</v>
      </c>
      <c r="AJ44" s="862">
        <f t="shared" si="13"/>
        <v>0</v>
      </c>
      <c r="AK44" s="862">
        <f t="shared" si="14"/>
        <v>0</v>
      </c>
      <c r="AL44" s="862">
        <f t="shared" si="15"/>
        <v>0</v>
      </c>
      <c r="AM44" s="862">
        <f t="shared" si="16"/>
        <v>0</v>
      </c>
      <c r="AN44" s="862">
        <f t="shared" si="17"/>
        <v>0</v>
      </c>
    </row>
    <row r="45" spans="1:40" ht="18.75" customHeight="1">
      <c r="A45" s="217" t="str">
        <f>Compute1!A45</f>
        <v>9.2</v>
      </c>
      <c r="B45" s="217" t="str">
        <f>'2_Maturité'!B45</f>
        <v>Cycle de vie  des accès</v>
      </c>
      <c r="C45" s="217" t="str">
        <f>'2_Maturité'!G45</f>
        <v>GACC</v>
      </c>
      <c r="D45" s="207">
        <f>'2_Maturité'!H45</f>
        <v>1</v>
      </c>
      <c r="E45" s="207" t="str">
        <f>'2_Maturité'!I45</f>
        <v>2: Reproductible</v>
      </c>
      <c r="F45" s="218">
        <f>INDEX(References!$C$51:$D$56, LEFT($E45,1)+1,2)</f>
        <v>4</v>
      </c>
      <c r="G45" s="664">
        <v>1</v>
      </c>
      <c r="H45" s="204">
        <v>0</v>
      </c>
      <c r="I45" s="204">
        <v>0</v>
      </c>
      <c r="J45" s="204">
        <v>0</v>
      </c>
      <c r="K45" s="204">
        <v>0</v>
      </c>
      <c r="L45" s="204">
        <v>0</v>
      </c>
      <c r="M45" s="204">
        <v>0</v>
      </c>
      <c r="N45" s="204">
        <v>0</v>
      </c>
      <c r="O45" s="204">
        <v>0</v>
      </c>
      <c r="P45" s="204">
        <v>0</v>
      </c>
      <c r="Q45" s="204">
        <v>0</v>
      </c>
      <c r="R45" s="204">
        <v>0</v>
      </c>
      <c r="S45" s="204">
        <v>0</v>
      </c>
      <c r="T45" s="204">
        <v>0</v>
      </c>
      <c r="U45" s="204">
        <v>0</v>
      </c>
      <c r="V45" s="204">
        <v>0</v>
      </c>
      <c r="W45" s="204">
        <v>0</v>
      </c>
      <c r="X45" s="657"/>
      <c r="Y45" s="862">
        <f t="shared" si="2"/>
        <v>0</v>
      </c>
      <c r="Z45" s="862">
        <f t="shared" si="3"/>
        <v>0</v>
      </c>
      <c r="AA45" s="862">
        <f t="shared" si="4"/>
        <v>0</v>
      </c>
      <c r="AB45" s="862">
        <f t="shared" si="5"/>
        <v>0</v>
      </c>
      <c r="AC45" s="862">
        <f t="shared" si="6"/>
        <v>0</v>
      </c>
      <c r="AD45" s="862">
        <f t="shared" si="7"/>
        <v>0</v>
      </c>
      <c r="AE45" s="862">
        <f t="shared" si="8"/>
        <v>0</v>
      </c>
      <c r="AF45" s="862">
        <f t="shared" si="9"/>
        <v>0</v>
      </c>
      <c r="AG45" s="862">
        <f t="shared" si="10"/>
        <v>0</v>
      </c>
      <c r="AH45" s="862">
        <f t="shared" si="11"/>
        <v>0</v>
      </c>
      <c r="AI45" s="862">
        <f t="shared" si="12"/>
        <v>0</v>
      </c>
      <c r="AJ45" s="862">
        <f t="shared" si="13"/>
        <v>0</v>
      </c>
      <c r="AK45" s="862">
        <f t="shared" si="14"/>
        <v>0</v>
      </c>
      <c r="AL45" s="862">
        <f t="shared" si="15"/>
        <v>0</v>
      </c>
      <c r="AM45" s="862">
        <f t="shared" si="16"/>
        <v>0</v>
      </c>
      <c r="AN45" s="862">
        <f t="shared" si="17"/>
        <v>0</v>
      </c>
    </row>
    <row r="46" spans="1:40" ht="18.75" customHeight="1">
      <c r="A46" s="217" t="str">
        <f>Compute1!A46</f>
        <v>9.2.a</v>
      </c>
      <c r="B46" s="217">
        <f>'2_Maturité'!B46</f>
        <v>0</v>
      </c>
      <c r="C46" s="217" t="str">
        <f>'2_Maturité'!G46</f>
        <v>GACC</v>
      </c>
      <c r="D46" s="207">
        <f>'2_Maturité'!H46</f>
        <v>0</v>
      </c>
      <c r="E46" s="207">
        <f>'2_Maturité'!I46</f>
        <v>0</v>
      </c>
      <c r="F46" s="218" t="str">
        <f>LEFT(E46,1)</f>
        <v>0</v>
      </c>
      <c r="G46" s="664"/>
      <c r="H46" s="204">
        <f>Compute4!G46</f>
        <v>0</v>
      </c>
      <c r="I46" s="204">
        <f>Compute4!H46</f>
        <v>0</v>
      </c>
      <c r="J46" s="204">
        <f>Compute4!I46</f>
        <v>0</v>
      </c>
      <c r="K46" s="204">
        <f>Compute4!J46</f>
        <v>0</v>
      </c>
      <c r="L46" s="204">
        <f>Compute4!K46</f>
        <v>0</v>
      </c>
      <c r="M46" s="204">
        <f>Compute4!L46</f>
        <v>0</v>
      </c>
      <c r="N46" s="204">
        <f>Compute4!M46</f>
        <v>0</v>
      </c>
      <c r="O46" s="204">
        <f>Compute4!N46</f>
        <v>0</v>
      </c>
      <c r="P46" s="204">
        <f>Compute4!O46</f>
        <v>0</v>
      </c>
      <c r="Q46" s="204">
        <f>Compute4!P46</f>
        <v>0</v>
      </c>
      <c r="R46" s="204">
        <f>Compute4!Q46</f>
        <v>0</v>
      </c>
      <c r="S46" s="204">
        <f>Compute4!R46</f>
        <v>0</v>
      </c>
      <c r="T46" s="204">
        <f>Compute4!S46</f>
        <v>0</v>
      </c>
      <c r="U46" s="204">
        <f>Compute4!T46</f>
        <v>0</v>
      </c>
      <c r="V46" s="204">
        <f>Compute4!U46</f>
        <v>0</v>
      </c>
      <c r="W46" s="204">
        <f>Compute4!V46</f>
        <v>0</v>
      </c>
      <c r="X46" s="657"/>
      <c r="Y46" s="862">
        <f t="shared" si="2"/>
        <v>0</v>
      </c>
      <c r="Z46" s="862">
        <f t="shared" si="3"/>
        <v>0</v>
      </c>
      <c r="AA46" s="862">
        <f t="shared" si="4"/>
        <v>0</v>
      </c>
      <c r="AB46" s="862">
        <f t="shared" si="5"/>
        <v>0</v>
      </c>
      <c r="AC46" s="862">
        <f t="shared" si="6"/>
        <v>0</v>
      </c>
      <c r="AD46" s="862">
        <f t="shared" si="7"/>
        <v>0</v>
      </c>
      <c r="AE46" s="862">
        <f t="shared" si="8"/>
        <v>0</v>
      </c>
      <c r="AF46" s="862">
        <f t="shared" si="9"/>
        <v>0</v>
      </c>
      <c r="AG46" s="862">
        <f t="shared" si="10"/>
        <v>0</v>
      </c>
      <c r="AH46" s="862">
        <f t="shared" si="11"/>
        <v>0</v>
      </c>
      <c r="AI46" s="862">
        <f t="shared" si="12"/>
        <v>0</v>
      </c>
      <c r="AJ46" s="862">
        <f t="shared" si="13"/>
        <v>0</v>
      </c>
      <c r="AK46" s="862">
        <f t="shared" si="14"/>
        <v>0</v>
      </c>
      <c r="AL46" s="862">
        <f t="shared" si="15"/>
        <v>0</v>
      </c>
      <c r="AM46" s="862">
        <f t="shared" si="16"/>
        <v>0</v>
      </c>
      <c r="AN46" s="862">
        <f t="shared" si="17"/>
        <v>0</v>
      </c>
    </row>
    <row r="47" spans="1:40" ht="18.75" customHeight="1">
      <c r="A47" s="217" t="str">
        <f>Compute1!A47</f>
        <v>9.2.b</v>
      </c>
      <c r="B47" s="217">
        <f>'2_Maturité'!B47</f>
        <v>0</v>
      </c>
      <c r="C47" s="217" t="str">
        <f>'2_Maturité'!G47</f>
        <v>GACC</v>
      </c>
      <c r="D47" s="207">
        <f>'2_Maturité'!H47</f>
        <v>0</v>
      </c>
      <c r="E47" s="207">
        <f>'2_Maturité'!I47</f>
        <v>0</v>
      </c>
      <c r="F47" s="218" t="str">
        <f>LEFT(E47,1)</f>
        <v>0</v>
      </c>
      <c r="G47" s="664"/>
      <c r="H47" s="204">
        <f>Compute4!G47</f>
        <v>0</v>
      </c>
      <c r="I47" s="204">
        <f>Compute4!H47</f>
        <v>0</v>
      </c>
      <c r="J47" s="204">
        <f>Compute4!I47</f>
        <v>0</v>
      </c>
      <c r="K47" s="204">
        <f>Compute4!J47</f>
        <v>0</v>
      </c>
      <c r="L47" s="204">
        <f>Compute4!K47</f>
        <v>0</v>
      </c>
      <c r="M47" s="204">
        <f>Compute4!L47</f>
        <v>0</v>
      </c>
      <c r="N47" s="204">
        <f>Compute4!M47</f>
        <v>0</v>
      </c>
      <c r="O47" s="204">
        <f>Compute4!N47</f>
        <v>0</v>
      </c>
      <c r="P47" s="204">
        <f>Compute4!O47</f>
        <v>0</v>
      </c>
      <c r="Q47" s="204">
        <f>Compute4!P47</f>
        <v>0</v>
      </c>
      <c r="R47" s="204">
        <f>Compute4!Q47</f>
        <v>0</v>
      </c>
      <c r="S47" s="204">
        <f>Compute4!R47</f>
        <v>0</v>
      </c>
      <c r="T47" s="204">
        <f>Compute4!S47</f>
        <v>0</v>
      </c>
      <c r="U47" s="204">
        <f>Compute4!T47</f>
        <v>0</v>
      </c>
      <c r="V47" s="204">
        <f>Compute4!U47</f>
        <v>0</v>
      </c>
      <c r="W47" s="204">
        <f>Compute4!V47</f>
        <v>0</v>
      </c>
      <c r="X47" s="657"/>
      <c r="Y47" s="862">
        <f t="shared" si="2"/>
        <v>0</v>
      </c>
      <c r="Z47" s="862">
        <f t="shared" si="3"/>
        <v>0</v>
      </c>
      <c r="AA47" s="862">
        <f t="shared" si="4"/>
        <v>0</v>
      </c>
      <c r="AB47" s="862">
        <f t="shared" si="5"/>
        <v>0</v>
      </c>
      <c r="AC47" s="862">
        <f t="shared" si="6"/>
        <v>0</v>
      </c>
      <c r="AD47" s="862">
        <f t="shared" si="7"/>
        <v>0</v>
      </c>
      <c r="AE47" s="862">
        <f t="shared" si="8"/>
        <v>0</v>
      </c>
      <c r="AF47" s="862">
        <f t="shared" si="9"/>
        <v>0</v>
      </c>
      <c r="AG47" s="862">
        <f t="shared" si="10"/>
        <v>0</v>
      </c>
      <c r="AH47" s="862">
        <f t="shared" si="11"/>
        <v>0</v>
      </c>
      <c r="AI47" s="862">
        <f t="shared" si="12"/>
        <v>0</v>
      </c>
      <c r="AJ47" s="862">
        <f t="shared" si="13"/>
        <v>0</v>
      </c>
      <c r="AK47" s="862">
        <f t="shared" si="14"/>
        <v>0</v>
      </c>
      <c r="AL47" s="862">
        <f t="shared" si="15"/>
        <v>0</v>
      </c>
      <c r="AM47" s="862">
        <f t="shared" si="16"/>
        <v>0</v>
      </c>
      <c r="AN47" s="862">
        <f t="shared" si="17"/>
        <v>0</v>
      </c>
    </row>
    <row r="48" spans="1:40" ht="18.75" customHeight="1">
      <c r="A48" s="217" t="str">
        <f>Compute1!A48</f>
        <v>9.2.c</v>
      </c>
      <c r="B48" s="217">
        <f>'2_Maturité'!B48</f>
        <v>0</v>
      </c>
      <c r="C48" s="217" t="str">
        <f>'2_Maturité'!G48</f>
        <v>GACC</v>
      </c>
      <c r="D48" s="207">
        <f>'2_Maturité'!H48</f>
        <v>0</v>
      </c>
      <c r="E48" s="207">
        <f>'2_Maturité'!I48</f>
        <v>0</v>
      </c>
      <c r="F48" s="218" t="str">
        <f>LEFT(E48,1)</f>
        <v>0</v>
      </c>
      <c r="G48" s="664"/>
      <c r="H48" s="204">
        <f>Compute4!G48</f>
        <v>0</v>
      </c>
      <c r="I48" s="204">
        <f>Compute4!H48</f>
        <v>0</v>
      </c>
      <c r="J48" s="204">
        <f>Compute4!I48</f>
        <v>0</v>
      </c>
      <c r="K48" s="204">
        <f>Compute4!J48</f>
        <v>0</v>
      </c>
      <c r="L48" s="204">
        <f>Compute4!K48</f>
        <v>0</v>
      </c>
      <c r="M48" s="204">
        <f>Compute4!L48</f>
        <v>0</v>
      </c>
      <c r="N48" s="204">
        <f>Compute4!M48</f>
        <v>0</v>
      </c>
      <c r="O48" s="204">
        <f>Compute4!N48</f>
        <v>0</v>
      </c>
      <c r="P48" s="204">
        <f>Compute4!O48</f>
        <v>0</v>
      </c>
      <c r="Q48" s="204">
        <f>Compute4!P48</f>
        <v>0</v>
      </c>
      <c r="R48" s="204">
        <f>Compute4!Q48</f>
        <v>0</v>
      </c>
      <c r="S48" s="204">
        <f>Compute4!R48</f>
        <v>0</v>
      </c>
      <c r="T48" s="204">
        <f>Compute4!S48</f>
        <v>0</v>
      </c>
      <c r="U48" s="204">
        <f>Compute4!T48</f>
        <v>0</v>
      </c>
      <c r="V48" s="204">
        <f>Compute4!U48</f>
        <v>0</v>
      </c>
      <c r="W48" s="204">
        <f>Compute4!V48</f>
        <v>0</v>
      </c>
      <c r="X48" s="657"/>
      <c r="Y48" s="862">
        <f t="shared" si="2"/>
        <v>0</v>
      </c>
      <c r="Z48" s="862">
        <f t="shared" si="3"/>
        <v>0</v>
      </c>
      <c r="AA48" s="862">
        <f t="shared" si="4"/>
        <v>0</v>
      </c>
      <c r="AB48" s="862">
        <f t="shared" si="5"/>
        <v>0</v>
      </c>
      <c r="AC48" s="862">
        <f t="shared" si="6"/>
        <v>0</v>
      </c>
      <c r="AD48" s="862">
        <f t="shared" si="7"/>
        <v>0</v>
      </c>
      <c r="AE48" s="862">
        <f t="shared" si="8"/>
        <v>0</v>
      </c>
      <c r="AF48" s="862">
        <f t="shared" si="9"/>
        <v>0</v>
      </c>
      <c r="AG48" s="862">
        <f t="shared" si="10"/>
        <v>0</v>
      </c>
      <c r="AH48" s="862">
        <f t="shared" si="11"/>
        <v>0</v>
      </c>
      <c r="AI48" s="862">
        <f t="shared" si="12"/>
        <v>0</v>
      </c>
      <c r="AJ48" s="862">
        <f t="shared" si="13"/>
        <v>0</v>
      </c>
      <c r="AK48" s="862">
        <f t="shared" si="14"/>
        <v>0</v>
      </c>
      <c r="AL48" s="862">
        <f t="shared" si="15"/>
        <v>0</v>
      </c>
      <c r="AM48" s="862">
        <f t="shared" si="16"/>
        <v>0</v>
      </c>
      <c r="AN48" s="862">
        <f t="shared" si="17"/>
        <v>0</v>
      </c>
    </row>
    <row r="49" spans="1:40" ht="18.75" customHeight="1">
      <c r="A49" s="217" t="str">
        <f>Compute1!A49</f>
        <v>9.3</v>
      </c>
      <c r="B49" s="217" t="str">
        <f>'2_Maturité'!B49</f>
        <v>Responsabilité des utilisateurs</v>
      </c>
      <c r="C49" s="217" t="str">
        <f>'2_Maturité'!G49</f>
        <v>GACC</v>
      </c>
      <c r="D49" s="207">
        <f>'2_Maturité'!H49</f>
        <v>1</v>
      </c>
      <c r="E49" s="207" t="str">
        <f>'2_Maturité'!I49</f>
        <v>4: Mesuré</v>
      </c>
      <c r="F49" s="218">
        <f>INDEX(References!$C$51:$D$56, LEFT($E49,1)+1,2)</f>
        <v>2</v>
      </c>
      <c r="G49" s="664"/>
      <c r="H49" s="204">
        <v>0</v>
      </c>
      <c r="I49" s="204">
        <v>0</v>
      </c>
      <c r="J49" s="204">
        <v>0</v>
      </c>
      <c r="K49" s="204">
        <v>0</v>
      </c>
      <c r="L49" s="204">
        <v>0</v>
      </c>
      <c r="M49" s="204">
        <v>0</v>
      </c>
      <c r="N49" s="204">
        <v>0</v>
      </c>
      <c r="O49" s="204">
        <v>0</v>
      </c>
      <c r="P49" s="204">
        <v>0</v>
      </c>
      <c r="Q49" s="204">
        <v>0</v>
      </c>
      <c r="R49" s="204">
        <v>0</v>
      </c>
      <c r="S49" s="204">
        <v>0</v>
      </c>
      <c r="T49" s="204">
        <v>0</v>
      </c>
      <c r="U49" s="204">
        <v>0</v>
      </c>
      <c r="V49" s="204">
        <v>0</v>
      </c>
      <c r="W49" s="204">
        <v>0</v>
      </c>
      <c r="X49" s="657"/>
      <c r="Y49" s="862">
        <f t="shared" si="2"/>
        <v>0</v>
      </c>
      <c r="Z49" s="862">
        <f t="shared" si="3"/>
        <v>0</v>
      </c>
      <c r="AA49" s="862">
        <f t="shared" si="4"/>
        <v>0</v>
      </c>
      <c r="AB49" s="862">
        <f t="shared" si="5"/>
        <v>0</v>
      </c>
      <c r="AC49" s="862">
        <f t="shared" si="6"/>
        <v>0</v>
      </c>
      <c r="AD49" s="862">
        <f t="shared" si="7"/>
        <v>0</v>
      </c>
      <c r="AE49" s="862">
        <f t="shared" si="8"/>
        <v>0</v>
      </c>
      <c r="AF49" s="862">
        <f t="shared" si="9"/>
        <v>0</v>
      </c>
      <c r="AG49" s="862">
        <f t="shared" si="10"/>
        <v>0</v>
      </c>
      <c r="AH49" s="862">
        <f t="shared" si="11"/>
        <v>0</v>
      </c>
      <c r="AI49" s="862">
        <f t="shared" si="12"/>
        <v>0</v>
      </c>
      <c r="AJ49" s="862">
        <f t="shared" si="13"/>
        <v>0</v>
      </c>
      <c r="AK49" s="862">
        <f t="shared" si="14"/>
        <v>0</v>
      </c>
      <c r="AL49" s="862">
        <f t="shared" si="15"/>
        <v>0</v>
      </c>
      <c r="AM49" s="862">
        <f t="shared" si="16"/>
        <v>0</v>
      </c>
      <c r="AN49" s="862">
        <f t="shared" si="17"/>
        <v>0</v>
      </c>
    </row>
    <row r="50" spans="1:40" ht="18.75" customHeight="1">
      <c r="A50" s="217" t="str">
        <f>Compute1!A50</f>
        <v>9.4</v>
      </c>
      <c r="B50" s="217" t="str">
        <f>'2_Maturité'!B50</f>
        <v>Contrôle de l'accès</v>
      </c>
      <c r="C50" s="217" t="str">
        <f>'2_Maturité'!G50</f>
        <v>GACC</v>
      </c>
      <c r="D50" s="207">
        <f>'2_Maturité'!H50</f>
        <v>1</v>
      </c>
      <c r="E50" s="207" t="str">
        <f>'2_Maturité'!I50</f>
        <v>4: Mesuré</v>
      </c>
      <c r="F50" s="218">
        <f>INDEX(References!$C$51:$D$56, LEFT($E50,1)+1,2)</f>
        <v>2</v>
      </c>
      <c r="G50" s="664"/>
      <c r="H50" s="204">
        <v>0</v>
      </c>
      <c r="I50" s="204">
        <v>0</v>
      </c>
      <c r="J50" s="204">
        <v>0</v>
      </c>
      <c r="K50" s="204">
        <v>0</v>
      </c>
      <c r="L50" s="204">
        <v>0</v>
      </c>
      <c r="M50" s="204">
        <v>0</v>
      </c>
      <c r="N50" s="204">
        <v>0</v>
      </c>
      <c r="O50" s="204">
        <v>0</v>
      </c>
      <c r="P50" s="204">
        <v>0</v>
      </c>
      <c r="Q50" s="204">
        <v>0</v>
      </c>
      <c r="R50" s="204">
        <v>0</v>
      </c>
      <c r="S50" s="204">
        <v>0</v>
      </c>
      <c r="T50" s="204">
        <v>0</v>
      </c>
      <c r="U50" s="204">
        <v>0</v>
      </c>
      <c r="V50" s="204">
        <v>0</v>
      </c>
      <c r="W50" s="204">
        <v>0</v>
      </c>
      <c r="X50" s="657"/>
      <c r="Y50" s="862">
        <f t="shared" si="2"/>
        <v>0</v>
      </c>
      <c r="Z50" s="862">
        <f t="shared" si="3"/>
        <v>0</v>
      </c>
      <c r="AA50" s="862">
        <f t="shared" si="4"/>
        <v>0</v>
      </c>
      <c r="AB50" s="862">
        <f t="shared" si="5"/>
        <v>0</v>
      </c>
      <c r="AC50" s="862">
        <f t="shared" si="6"/>
        <v>0</v>
      </c>
      <c r="AD50" s="862">
        <f t="shared" si="7"/>
        <v>0</v>
      </c>
      <c r="AE50" s="862">
        <f t="shared" si="8"/>
        <v>0</v>
      </c>
      <c r="AF50" s="862">
        <f t="shared" si="9"/>
        <v>0</v>
      </c>
      <c r="AG50" s="862">
        <f t="shared" si="10"/>
        <v>0</v>
      </c>
      <c r="AH50" s="862">
        <f t="shared" si="11"/>
        <v>0</v>
      </c>
      <c r="AI50" s="862">
        <f t="shared" si="12"/>
        <v>0</v>
      </c>
      <c r="AJ50" s="862">
        <f t="shared" si="13"/>
        <v>0</v>
      </c>
      <c r="AK50" s="862">
        <f t="shared" si="14"/>
        <v>0</v>
      </c>
      <c r="AL50" s="862">
        <f t="shared" si="15"/>
        <v>0</v>
      </c>
      <c r="AM50" s="862">
        <f t="shared" si="16"/>
        <v>0</v>
      </c>
      <c r="AN50" s="862">
        <f t="shared" si="17"/>
        <v>0</v>
      </c>
    </row>
    <row r="51" spans="1:40" ht="18.75" customHeight="1">
      <c r="A51" s="217" t="str">
        <f>Compute1!A51</f>
        <v>9.4.a</v>
      </c>
      <c r="B51" s="217">
        <f>'2_Maturité'!B51</f>
        <v>0</v>
      </c>
      <c r="C51" s="217" t="str">
        <f>'2_Maturité'!G51</f>
        <v>GACC</v>
      </c>
      <c r="D51" s="207">
        <f>'2_Maturité'!H51</f>
        <v>0</v>
      </c>
      <c r="E51" s="207">
        <f>'2_Maturité'!I51</f>
        <v>0</v>
      </c>
      <c r="F51" s="218" t="str">
        <f>LEFT(E51,1)</f>
        <v>0</v>
      </c>
      <c r="G51" s="664"/>
      <c r="H51" s="204">
        <f>Compute4!G51</f>
        <v>0</v>
      </c>
      <c r="I51" s="204">
        <f>Compute4!H51</f>
        <v>0</v>
      </c>
      <c r="J51" s="204">
        <f>Compute4!I51</f>
        <v>0</v>
      </c>
      <c r="K51" s="204">
        <f>Compute4!J51</f>
        <v>0</v>
      </c>
      <c r="L51" s="204">
        <f>Compute4!K51</f>
        <v>0</v>
      </c>
      <c r="M51" s="204">
        <f>Compute4!L51</f>
        <v>0</v>
      </c>
      <c r="N51" s="204">
        <f>Compute4!M51</f>
        <v>0</v>
      </c>
      <c r="O51" s="204">
        <f>Compute4!N51</f>
        <v>0</v>
      </c>
      <c r="P51" s="204">
        <f>Compute4!O51</f>
        <v>0</v>
      </c>
      <c r="Q51" s="204">
        <f>Compute4!P51</f>
        <v>0</v>
      </c>
      <c r="R51" s="204">
        <f>Compute4!Q51</f>
        <v>0</v>
      </c>
      <c r="S51" s="204">
        <f>Compute4!R51</f>
        <v>0</v>
      </c>
      <c r="T51" s="204">
        <f>Compute4!S51</f>
        <v>0</v>
      </c>
      <c r="U51" s="204">
        <f>Compute4!T51</f>
        <v>0</v>
      </c>
      <c r="V51" s="204">
        <f>Compute4!U51</f>
        <v>0</v>
      </c>
      <c r="W51" s="204">
        <f>Compute4!V51</f>
        <v>0</v>
      </c>
      <c r="X51" s="657"/>
      <c r="Y51" s="862">
        <f t="shared" si="2"/>
        <v>0</v>
      </c>
      <c r="Z51" s="862">
        <f t="shared" si="3"/>
        <v>0</v>
      </c>
      <c r="AA51" s="862">
        <f t="shared" si="4"/>
        <v>0</v>
      </c>
      <c r="AB51" s="862">
        <f t="shared" si="5"/>
        <v>0</v>
      </c>
      <c r="AC51" s="862">
        <f t="shared" si="6"/>
        <v>0</v>
      </c>
      <c r="AD51" s="862">
        <f t="shared" si="7"/>
        <v>0</v>
      </c>
      <c r="AE51" s="862">
        <f t="shared" si="8"/>
        <v>0</v>
      </c>
      <c r="AF51" s="862">
        <f t="shared" si="9"/>
        <v>0</v>
      </c>
      <c r="AG51" s="862">
        <f t="shared" si="10"/>
        <v>0</v>
      </c>
      <c r="AH51" s="862">
        <f t="shared" si="11"/>
        <v>0</v>
      </c>
      <c r="AI51" s="862">
        <f t="shared" si="12"/>
        <v>0</v>
      </c>
      <c r="AJ51" s="862">
        <f t="shared" si="13"/>
        <v>0</v>
      </c>
      <c r="AK51" s="862">
        <f t="shared" si="14"/>
        <v>0</v>
      </c>
      <c r="AL51" s="862">
        <f t="shared" si="15"/>
        <v>0</v>
      </c>
      <c r="AM51" s="862">
        <f t="shared" si="16"/>
        <v>0</v>
      </c>
      <c r="AN51" s="862">
        <f t="shared" si="17"/>
        <v>0</v>
      </c>
    </row>
    <row r="52" spans="1:40" ht="18.75" customHeight="1">
      <c r="A52" s="217" t="str">
        <f>Compute1!A52</f>
        <v>9.4.b</v>
      </c>
      <c r="B52" s="217">
        <f>'2_Maturité'!B52</f>
        <v>0</v>
      </c>
      <c r="C52" s="217" t="str">
        <f>'2_Maturité'!G52</f>
        <v>GACC</v>
      </c>
      <c r="D52" s="207">
        <f>'2_Maturité'!H52</f>
        <v>0</v>
      </c>
      <c r="E52" s="207">
        <f>'2_Maturité'!I52</f>
        <v>0</v>
      </c>
      <c r="F52" s="218" t="str">
        <f>LEFT(E52,1)</f>
        <v>0</v>
      </c>
      <c r="G52" s="664"/>
      <c r="H52" s="204">
        <f>Compute4!G52</f>
        <v>0</v>
      </c>
      <c r="I52" s="204">
        <f>Compute4!H52</f>
        <v>0</v>
      </c>
      <c r="J52" s="204">
        <f>Compute4!I52</f>
        <v>0</v>
      </c>
      <c r="K52" s="204">
        <f>Compute4!J52</f>
        <v>0</v>
      </c>
      <c r="L52" s="204">
        <f>Compute4!K52</f>
        <v>0</v>
      </c>
      <c r="M52" s="204">
        <f>Compute4!L52</f>
        <v>0</v>
      </c>
      <c r="N52" s="204">
        <f>Compute4!M52</f>
        <v>0</v>
      </c>
      <c r="O52" s="204">
        <f>Compute4!N52</f>
        <v>0</v>
      </c>
      <c r="P52" s="204">
        <f>Compute4!O52</f>
        <v>0</v>
      </c>
      <c r="Q52" s="204">
        <f>Compute4!P52</f>
        <v>0</v>
      </c>
      <c r="R52" s="204">
        <f>Compute4!Q52</f>
        <v>0</v>
      </c>
      <c r="S52" s="204">
        <f>Compute4!R52</f>
        <v>0</v>
      </c>
      <c r="T52" s="204">
        <f>Compute4!S52</f>
        <v>0</v>
      </c>
      <c r="U52" s="204">
        <f>Compute4!T52</f>
        <v>0</v>
      </c>
      <c r="V52" s="204">
        <f>Compute4!U52</f>
        <v>0</v>
      </c>
      <c r="W52" s="204">
        <f>Compute4!V52</f>
        <v>0</v>
      </c>
      <c r="X52" s="657"/>
      <c r="Y52" s="862">
        <f t="shared" si="2"/>
        <v>0</v>
      </c>
      <c r="Z52" s="862">
        <f t="shared" si="3"/>
        <v>0</v>
      </c>
      <c r="AA52" s="862">
        <f t="shared" si="4"/>
        <v>0</v>
      </c>
      <c r="AB52" s="862">
        <f t="shared" si="5"/>
        <v>0</v>
      </c>
      <c r="AC52" s="862">
        <f t="shared" si="6"/>
        <v>0</v>
      </c>
      <c r="AD52" s="862">
        <f t="shared" si="7"/>
        <v>0</v>
      </c>
      <c r="AE52" s="862">
        <f t="shared" si="8"/>
        <v>0</v>
      </c>
      <c r="AF52" s="862">
        <f t="shared" si="9"/>
        <v>0</v>
      </c>
      <c r="AG52" s="862">
        <f t="shared" si="10"/>
        <v>0</v>
      </c>
      <c r="AH52" s="862">
        <f t="shared" si="11"/>
        <v>0</v>
      </c>
      <c r="AI52" s="862">
        <f t="shared" si="12"/>
        <v>0</v>
      </c>
      <c r="AJ52" s="862">
        <f t="shared" si="13"/>
        <v>0</v>
      </c>
      <c r="AK52" s="862">
        <f t="shared" si="14"/>
        <v>0</v>
      </c>
      <c r="AL52" s="862">
        <f t="shared" si="15"/>
        <v>0</v>
      </c>
      <c r="AM52" s="862">
        <f t="shared" si="16"/>
        <v>0</v>
      </c>
      <c r="AN52" s="862">
        <f t="shared" si="17"/>
        <v>0</v>
      </c>
    </row>
    <row r="53" spans="1:40" ht="18.75" customHeight="1">
      <c r="A53" s="217" t="str">
        <f>Compute1!A53</f>
        <v>9.5</v>
      </c>
      <c r="B53" s="217" t="str">
        <f>'2_Maturité'!B53</f>
        <v>Limitation des programmes utilitaires</v>
      </c>
      <c r="C53" s="217" t="str">
        <f>'2_Maturité'!G53</f>
        <v>GACC</v>
      </c>
      <c r="D53" s="207">
        <f>'2_Maturité'!H53</f>
        <v>0</v>
      </c>
      <c r="E53" s="207" t="str">
        <f>'2_Maturité'!I53</f>
        <v>1: Initial</v>
      </c>
      <c r="F53" s="218">
        <f>INDEX(References!$C$51:$D$56, LEFT($E53,1)+1,2)</f>
        <v>5</v>
      </c>
      <c r="G53" s="664"/>
      <c r="H53" s="204">
        <v>0</v>
      </c>
      <c r="I53" s="204">
        <v>0</v>
      </c>
      <c r="J53" s="204">
        <v>0</v>
      </c>
      <c r="K53" s="204">
        <v>0</v>
      </c>
      <c r="L53" s="204">
        <v>0</v>
      </c>
      <c r="M53" s="204">
        <v>0</v>
      </c>
      <c r="N53" s="204">
        <v>0</v>
      </c>
      <c r="O53" s="204">
        <v>0</v>
      </c>
      <c r="P53" s="204">
        <v>0</v>
      </c>
      <c r="Q53" s="204">
        <v>0</v>
      </c>
      <c r="R53" s="204">
        <v>0</v>
      </c>
      <c r="S53" s="204">
        <v>0</v>
      </c>
      <c r="T53" s="204">
        <v>0</v>
      </c>
      <c r="U53" s="204">
        <v>0</v>
      </c>
      <c r="V53" s="204">
        <v>0</v>
      </c>
      <c r="W53" s="204">
        <v>0</v>
      </c>
      <c r="X53" s="657"/>
      <c r="Y53" s="862">
        <f t="shared" si="2"/>
        <v>0</v>
      </c>
      <c r="Z53" s="862">
        <f t="shared" si="3"/>
        <v>0</v>
      </c>
      <c r="AA53" s="862">
        <f t="shared" si="4"/>
        <v>0</v>
      </c>
      <c r="AB53" s="862">
        <f t="shared" si="5"/>
        <v>0</v>
      </c>
      <c r="AC53" s="862">
        <f t="shared" si="6"/>
        <v>0</v>
      </c>
      <c r="AD53" s="862">
        <f t="shared" si="7"/>
        <v>0</v>
      </c>
      <c r="AE53" s="862">
        <f t="shared" si="8"/>
        <v>0</v>
      </c>
      <c r="AF53" s="862">
        <f t="shared" si="9"/>
        <v>0</v>
      </c>
      <c r="AG53" s="862">
        <f t="shared" si="10"/>
        <v>0</v>
      </c>
      <c r="AH53" s="862">
        <f t="shared" si="11"/>
        <v>0</v>
      </c>
      <c r="AI53" s="862">
        <f t="shared" si="12"/>
        <v>0</v>
      </c>
      <c r="AJ53" s="862">
        <f t="shared" si="13"/>
        <v>0</v>
      </c>
      <c r="AK53" s="862">
        <f t="shared" si="14"/>
        <v>0</v>
      </c>
      <c r="AL53" s="862">
        <f t="shared" si="15"/>
        <v>0</v>
      </c>
      <c r="AM53" s="862">
        <f t="shared" si="16"/>
        <v>0</v>
      </c>
      <c r="AN53" s="862">
        <f t="shared" si="17"/>
        <v>0</v>
      </c>
    </row>
    <row r="54" spans="1:40" ht="18.75" customHeight="1">
      <c r="A54" s="217" t="str">
        <f>Compute1!A54</f>
        <v>9.5.a</v>
      </c>
      <c r="B54" s="217">
        <f>'2_Maturité'!B54</f>
        <v>0</v>
      </c>
      <c r="C54" s="217" t="str">
        <f>'2_Maturité'!G54</f>
        <v>GACC</v>
      </c>
      <c r="D54" s="207">
        <f>'2_Maturité'!H54</f>
        <v>0</v>
      </c>
      <c r="E54" s="207">
        <f>'2_Maturité'!I54</f>
        <v>0</v>
      </c>
      <c r="F54" s="218" t="str">
        <f>LEFT(E54,1)</f>
        <v>0</v>
      </c>
      <c r="G54" s="664"/>
      <c r="H54" s="204">
        <f>Compute4!G54</f>
        <v>0</v>
      </c>
      <c r="I54" s="204">
        <f>Compute4!H54</f>
        <v>0</v>
      </c>
      <c r="J54" s="204">
        <f>Compute4!I54</f>
        <v>0</v>
      </c>
      <c r="K54" s="204">
        <f>Compute4!J54</f>
        <v>0</v>
      </c>
      <c r="L54" s="204">
        <f>Compute4!K54</f>
        <v>0</v>
      </c>
      <c r="M54" s="204">
        <f>Compute4!L54</f>
        <v>0</v>
      </c>
      <c r="N54" s="204">
        <f>Compute4!M54</f>
        <v>0</v>
      </c>
      <c r="O54" s="204">
        <f>Compute4!N54</f>
        <v>0</v>
      </c>
      <c r="P54" s="204">
        <f>Compute4!O54</f>
        <v>0</v>
      </c>
      <c r="Q54" s="204">
        <f>Compute4!P54</f>
        <v>0</v>
      </c>
      <c r="R54" s="204">
        <f>Compute4!Q54</f>
        <v>0</v>
      </c>
      <c r="S54" s="204">
        <f>Compute4!R54</f>
        <v>0</v>
      </c>
      <c r="T54" s="204">
        <f>Compute4!S54</f>
        <v>0</v>
      </c>
      <c r="U54" s="204">
        <f>Compute4!T54</f>
        <v>0</v>
      </c>
      <c r="V54" s="204">
        <f>Compute4!U54</f>
        <v>0</v>
      </c>
      <c r="W54" s="204">
        <f>Compute4!V54</f>
        <v>0</v>
      </c>
      <c r="X54" s="657"/>
      <c r="Y54" s="862">
        <f t="shared" si="2"/>
        <v>0</v>
      </c>
      <c r="Z54" s="862">
        <f t="shared" si="3"/>
        <v>0</v>
      </c>
      <c r="AA54" s="862">
        <f t="shared" si="4"/>
        <v>0</v>
      </c>
      <c r="AB54" s="862">
        <f t="shared" si="5"/>
        <v>0</v>
      </c>
      <c r="AC54" s="862">
        <f t="shared" si="6"/>
        <v>0</v>
      </c>
      <c r="AD54" s="862">
        <f t="shared" si="7"/>
        <v>0</v>
      </c>
      <c r="AE54" s="862">
        <f t="shared" si="8"/>
        <v>0</v>
      </c>
      <c r="AF54" s="862">
        <f t="shared" si="9"/>
        <v>0</v>
      </c>
      <c r="AG54" s="862">
        <f t="shared" si="10"/>
        <v>0</v>
      </c>
      <c r="AH54" s="862">
        <f t="shared" si="11"/>
        <v>0</v>
      </c>
      <c r="AI54" s="862">
        <f t="shared" si="12"/>
        <v>0</v>
      </c>
      <c r="AJ54" s="862">
        <f t="shared" si="13"/>
        <v>0</v>
      </c>
      <c r="AK54" s="862">
        <f t="shared" si="14"/>
        <v>0</v>
      </c>
      <c r="AL54" s="862">
        <f t="shared" si="15"/>
        <v>0</v>
      </c>
      <c r="AM54" s="862">
        <f t="shared" si="16"/>
        <v>0</v>
      </c>
      <c r="AN54" s="862">
        <f t="shared" si="17"/>
        <v>0</v>
      </c>
    </row>
    <row r="55" spans="1:40" ht="18.75" customHeight="1">
      <c r="A55" s="217">
        <f>Compute1!A55</f>
        <v>10</v>
      </c>
      <c r="B55" s="217" t="str">
        <f>'2_Maturité'!B55</f>
        <v>CRYPTOGRAPHIE</v>
      </c>
      <c r="C55" s="217">
        <f>'2_Maturité'!G55</f>
        <v>0</v>
      </c>
      <c r="D55" s="207">
        <f>'2_Maturité'!H55</f>
        <v>0</v>
      </c>
      <c r="E55" s="207">
        <f>'2_Maturité'!I55</f>
        <v>0</v>
      </c>
      <c r="F55" s="218" t="str">
        <f>LEFT(E55,1)</f>
        <v>0</v>
      </c>
      <c r="G55" s="664">
        <v>0</v>
      </c>
      <c r="H55" s="204">
        <f>Compute4!G55</f>
        <v>0</v>
      </c>
      <c r="I55" s="204">
        <f>Compute4!H55</f>
        <v>0</v>
      </c>
      <c r="J55" s="204">
        <f>Compute4!I55</f>
        <v>0</v>
      </c>
      <c r="K55" s="204">
        <f>Compute4!J55</f>
        <v>0</v>
      </c>
      <c r="L55" s="204">
        <f>Compute4!K55</f>
        <v>0</v>
      </c>
      <c r="M55" s="204">
        <f>Compute4!L55</f>
        <v>0</v>
      </c>
      <c r="N55" s="204">
        <f>Compute4!M55</f>
        <v>0</v>
      </c>
      <c r="O55" s="204">
        <f>Compute4!N55</f>
        <v>0</v>
      </c>
      <c r="P55" s="204">
        <f>Compute4!O55</f>
        <v>0</v>
      </c>
      <c r="Q55" s="204">
        <f>Compute4!P55</f>
        <v>0</v>
      </c>
      <c r="R55" s="204">
        <f>Compute4!Q55</f>
        <v>0</v>
      </c>
      <c r="S55" s="204">
        <f>Compute4!R55</f>
        <v>0</v>
      </c>
      <c r="T55" s="204">
        <f>Compute4!S55</f>
        <v>0</v>
      </c>
      <c r="U55" s="204">
        <f>Compute4!T55</f>
        <v>0</v>
      </c>
      <c r="V55" s="204">
        <f>Compute4!U55</f>
        <v>0</v>
      </c>
      <c r="W55" s="204">
        <f>Compute4!V55</f>
        <v>0</v>
      </c>
      <c r="X55" s="657"/>
      <c r="Y55" s="862">
        <f t="shared" si="2"/>
        <v>0</v>
      </c>
      <c r="Z55" s="862">
        <f t="shared" si="3"/>
        <v>0</v>
      </c>
      <c r="AA55" s="862">
        <f t="shared" si="4"/>
        <v>0</v>
      </c>
      <c r="AB55" s="862">
        <f t="shared" si="5"/>
        <v>0</v>
      </c>
      <c r="AC55" s="862">
        <f t="shared" si="6"/>
        <v>0</v>
      </c>
      <c r="AD55" s="862">
        <f t="shared" si="7"/>
        <v>0</v>
      </c>
      <c r="AE55" s="862">
        <f t="shared" si="8"/>
        <v>0</v>
      </c>
      <c r="AF55" s="862">
        <f t="shared" si="9"/>
        <v>0</v>
      </c>
      <c r="AG55" s="862">
        <f t="shared" si="10"/>
        <v>0</v>
      </c>
      <c r="AH55" s="862">
        <f t="shared" si="11"/>
        <v>0</v>
      </c>
      <c r="AI55" s="862">
        <f t="shared" si="12"/>
        <v>0</v>
      </c>
      <c r="AJ55" s="862">
        <f t="shared" si="13"/>
        <v>0</v>
      </c>
      <c r="AK55" s="862">
        <f t="shared" si="14"/>
        <v>0</v>
      </c>
      <c r="AL55" s="862">
        <f t="shared" si="15"/>
        <v>0</v>
      </c>
      <c r="AM55" s="862">
        <f t="shared" si="16"/>
        <v>0</v>
      </c>
      <c r="AN55" s="862">
        <f t="shared" si="17"/>
        <v>0</v>
      </c>
    </row>
    <row r="56" spans="1:40" ht="18.75" customHeight="1">
      <c r="A56" s="441" t="str">
        <f>Compute1!A56</f>
        <v>10.1</v>
      </c>
      <c r="B56" s="441" t="str">
        <f>'2_Maturité'!B56</f>
        <v>Chiffrement</v>
      </c>
      <c r="C56" s="441" t="str">
        <f>'2_Maturité'!G56</f>
        <v>CHIFF</v>
      </c>
      <c r="D56" s="207">
        <f>'2_Maturité'!H56</f>
        <v>0</v>
      </c>
      <c r="E56" s="207" t="str">
        <f>'2_Maturité'!I56</f>
        <v>1: Initial</v>
      </c>
      <c r="F56" s="218">
        <f>INDEX(References!$C$51:$D$56, LEFT($E56,1)+1,2)</f>
        <v>5</v>
      </c>
      <c r="G56" s="664">
        <v>1</v>
      </c>
      <c r="H56" s="204">
        <v>0</v>
      </c>
      <c r="I56" s="204">
        <v>0</v>
      </c>
      <c r="J56" s="204">
        <v>0</v>
      </c>
      <c r="K56" s="204">
        <v>0</v>
      </c>
      <c r="L56" s="204">
        <v>0</v>
      </c>
      <c r="M56" s="204">
        <v>0</v>
      </c>
      <c r="N56" s="204">
        <v>0</v>
      </c>
      <c r="O56" s="204">
        <v>0</v>
      </c>
      <c r="P56" s="204">
        <v>0</v>
      </c>
      <c r="Q56" s="204">
        <v>0</v>
      </c>
      <c r="R56" s="204">
        <v>0</v>
      </c>
      <c r="S56" s="204">
        <v>0</v>
      </c>
      <c r="T56" s="204">
        <v>0</v>
      </c>
      <c r="U56" s="204">
        <v>0</v>
      </c>
      <c r="V56" s="204">
        <v>0</v>
      </c>
      <c r="W56" s="204">
        <v>0</v>
      </c>
      <c r="X56" s="657"/>
      <c r="Y56" s="862">
        <f t="shared" si="2"/>
        <v>0</v>
      </c>
      <c r="Z56" s="862">
        <f t="shared" si="3"/>
        <v>0</v>
      </c>
      <c r="AA56" s="862">
        <f t="shared" si="4"/>
        <v>0</v>
      </c>
      <c r="AB56" s="862">
        <f t="shared" si="5"/>
        <v>0</v>
      </c>
      <c r="AC56" s="862">
        <f t="shared" si="6"/>
        <v>0</v>
      </c>
      <c r="AD56" s="862">
        <f t="shared" si="7"/>
        <v>0</v>
      </c>
      <c r="AE56" s="862">
        <f t="shared" si="8"/>
        <v>0</v>
      </c>
      <c r="AF56" s="862">
        <f t="shared" si="9"/>
        <v>0</v>
      </c>
      <c r="AG56" s="862">
        <f t="shared" si="10"/>
        <v>0</v>
      </c>
      <c r="AH56" s="862">
        <f t="shared" si="11"/>
        <v>0</v>
      </c>
      <c r="AI56" s="862">
        <f t="shared" si="12"/>
        <v>0</v>
      </c>
      <c r="AJ56" s="862">
        <f t="shared" si="13"/>
        <v>0</v>
      </c>
      <c r="AK56" s="862">
        <f t="shared" si="14"/>
        <v>0</v>
      </c>
      <c r="AL56" s="862">
        <f t="shared" si="15"/>
        <v>0</v>
      </c>
      <c r="AM56" s="862">
        <f t="shared" si="16"/>
        <v>0</v>
      </c>
      <c r="AN56" s="862">
        <f t="shared" si="17"/>
        <v>0</v>
      </c>
    </row>
    <row r="57" spans="1:40" ht="18.75" customHeight="1">
      <c r="A57" s="217" t="str">
        <f>Compute1!A57</f>
        <v>10.a</v>
      </c>
      <c r="B57" s="217" t="str">
        <f>'2_Maturité'!B57</f>
        <v>Gestion des clés cryptographiques</v>
      </c>
      <c r="C57" s="217" t="str">
        <f>'2_Maturité'!G57</f>
        <v>CHIFF</v>
      </c>
      <c r="D57" s="207">
        <f>'2_Maturité'!H57</f>
        <v>0</v>
      </c>
      <c r="E57" s="207">
        <f>'2_Maturité'!I57</f>
        <v>0</v>
      </c>
      <c r="F57" s="218" t="str">
        <f>LEFT(E57,1)</f>
        <v>0</v>
      </c>
      <c r="G57" s="664">
        <v>0</v>
      </c>
      <c r="H57" s="204">
        <f>Compute4!G57</f>
        <v>0</v>
      </c>
      <c r="I57" s="204">
        <f>Compute4!H57</f>
        <v>0</v>
      </c>
      <c r="J57" s="204">
        <f>Compute4!I57</f>
        <v>0</v>
      </c>
      <c r="K57" s="204">
        <f>Compute4!J57</f>
        <v>0</v>
      </c>
      <c r="L57" s="204">
        <f>Compute4!K57</f>
        <v>0</v>
      </c>
      <c r="M57" s="204">
        <f>Compute4!L57</f>
        <v>0</v>
      </c>
      <c r="N57" s="204">
        <f>Compute4!M57</f>
        <v>0</v>
      </c>
      <c r="O57" s="204">
        <f>Compute4!N57</f>
        <v>0</v>
      </c>
      <c r="P57" s="204">
        <f>Compute4!O57</f>
        <v>0</v>
      </c>
      <c r="Q57" s="204">
        <f>Compute4!P57</f>
        <v>0</v>
      </c>
      <c r="R57" s="204">
        <f>Compute4!Q57</f>
        <v>0</v>
      </c>
      <c r="S57" s="204">
        <f>Compute4!R57</f>
        <v>0</v>
      </c>
      <c r="T57" s="204">
        <f>Compute4!S57</f>
        <v>0</v>
      </c>
      <c r="U57" s="204">
        <f>Compute4!T57</f>
        <v>0</v>
      </c>
      <c r="V57" s="204">
        <f>Compute4!U57</f>
        <v>0</v>
      </c>
      <c r="W57" s="204">
        <f>Compute4!V57</f>
        <v>0</v>
      </c>
      <c r="X57" s="657"/>
      <c r="Y57" s="862">
        <f t="shared" si="2"/>
        <v>0</v>
      </c>
      <c r="Z57" s="862">
        <f t="shared" si="3"/>
        <v>0</v>
      </c>
      <c r="AA57" s="862">
        <f t="shared" si="4"/>
        <v>0</v>
      </c>
      <c r="AB57" s="862">
        <f t="shared" si="5"/>
        <v>0</v>
      </c>
      <c r="AC57" s="862">
        <f t="shared" si="6"/>
        <v>0</v>
      </c>
      <c r="AD57" s="862">
        <f t="shared" si="7"/>
        <v>0</v>
      </c>
      <c r="AE57" s="862">
        <f t="shared" si="8"/>
        <v>0</v>
      </c>
      <c r="AF57" s="862">
        <f t="shared" si="9"/>
        <v>0</v>
      </c>
      <c r="AG57" s="862">
        <f t="shared" si="10"/>
        <v>0</v>
      </c>
      <c r="AH57" s="862">
        <f t="shared" si="11"/>
        <v>0</v>
      </c>
      <c r="AI57" s="862">
        <f t="shared" si="12"/>
        <v>0</v>
      </c>
      <c r="AJ57" s="862">
        <f t="shared" si="13"/>
        <v>0</v>
      </c>
      <c r="AK57" s="862">
        <f t="shared" si="14"/>
        <v>0</v>
      </c>
      <c r="AL57" s="862">
        <f t="shared" si="15"/>
        <v>0</v>
      </c>
      <c r="AM57" s="862">
        <f t="shared" si="16"/>
        <v>0</v>
      </c>
      <c r="AN57" s="862">
        <f t="shared" si="17"/>
        <v>0</v>
      </c>
    </row>
    <row r="58" spans="1:40" ht="18.75" customHeight="1">
      <c r="A58" s="217">
        <f>Compute1!A58</f>
        <v>11</v>
      </c>
      <c r="B58" s="217" t="str">
        <f>'2_Maturité'!B58</f>
        <v>PROTECTION PHYSIQUE ET PROTECTION DE L'ENVIRONNEMENT</v>
      </c>
      <c r="C58" s="217">
        <f>'2_Maturité'!G58</f>
        <v>0</v>
      </c>
      <c r="D58" s="207">
        <f>'2_Maturité'!H58</f>
        <v>0</v>
      </c>
      <c r="E58" s="207">
        <f>'2_Maturité'!I58</f>
        <v>0</v>
      </c>
      <c r="F58" s="218" t="str">
        <f>LEFT(E58,1)</f>
        <v>0</v>
      </c>
      <c r="G58" s="664">
        <v>0</v>
      </c>
      <c r="H58" s="204">
        <f>Compute4!G58</f>
        <v>0</v>
      </c>
      <c r="I58" s="204">
        <f>Compute4!H58</f>
        <v>0</v>
      </c>
      <c r="J58" s="204">
        <f>Compute4!I58</f>
        <v>0</v>
      </c>
      <c r="K58" s="204">
        <f>Compute4!J58</f>
        <v>0</v>
      </c>
      <c r="L58" s="204">
        <f>Compute4!K58</f>
        <v>0</v>
      </c>
      <c r="M58" s="204">
        <f>Compute4!L58</f>
        <v>0</v>
      </c>
      <c r="N58" s="204">
        <f>Compute4!M58</f>
        <v>0</v>
      </c>
      <c r="O58" s="204">
        <f>Compute4!N58</f>
        <v>0</v>
      </c>
      <c r="P58" s="204">
        <f>Compute4!O58</f>
        <v>0</v>
      </c>
      <c r="Q58" s="204">
        <f>Compute4!P58</f>
        <v>0</v>
      </c>
      <c r="R58" s="204">
        <f>Compute4!Q58</f>
        <v>0</v>
      </c>
      <c r="S58" s="204">
        <f>Compute4!R58</f>
        <v>0</v>
      </c>
      <c r="T58" s="204">
        <f>Compute4!S58</f>
        <v>0</v>
      </c>
      <c r="U58" s="204">
        <f>Compute4!T58</f>
        <v>0</v>
      </c>
      <c r="V58" s="204">
        <f>Compute4!U58</f>
        <v>0</v>
      </c>
      <c r="W58" s="204">
        <f>Compute4!V58</f>
        <v>0</v>
      </c>
      <c r="X58" s="657"/>
      <c r="Y58" s="862">
        <f t="shared" si="2"/>
        <v>0</v>
      </c>
      <c r="Z58" s="862">
        <f t="shared" si="3"/>
        <v>0</v>
      </c>
      <c r="AA58" s="862">
        <f t="shared" si="4"/>
        <v>0</v>
      </c>
      <c r="AB58" s="862">
        <f t="shared" si="5"/>
        <v>0</v>
      </c>
      <c r="AC58" s="862">
        <f t="shared" si="6"/>
        <v>0</v>
      </c>
      <c r="AD58" s="862">
        <f t="shared" si="7"/>
        <v>0</v>
      </c>
      <c r="AE58" s="862">
        <f t="shared" si="8"/>
        <v>0</v>
      </c>
      <c r="AF58" s="862">
        <f t="shared" si="9"/>
        <v>0</v>
      </c>
      <c r="AG58" s="862">
        <f t="shared" si="10"/>
        <v>0</v>
      </c>
      <c r="AH58" s="862">
        <f t="shared" si="11"/>
        <v>0</v>
      </c>
      <c r="AI58" s="862">
        <f t="shared" si="12"/>
        <v>0</v>
      </c>
      <c r="AJ58" s="862">
        <f t="shared" si="13"/>
        <v>0</v>
      </c>
      <c r="AK58" s="862">
        <f t="shared" si="14"/>
        <v>0</v>
      </c>
      <c r="AL58" s="862">
        <f t="shared" si="15"/>
        <v>0</v>
      </c>
      <c r="AM58" s="862">
        <f t="shared" si="16"/>
        <v>0</v>
      </c>
      <c r="AN58" s="862">
        <f t="shared" si="17"/>
        <v>0</v>
      </c>
    </row>
    <row r="59" spans="1:40" ht="18.75" customHeight="1">
      <c r="A59" s="861" t="str">
        <f>Compute1!A59</f>
        <v>11.1</v>
      </c>
      <c r="B59" s="861" t="str">
        <f>'2_Maturité'!B59</f>
        <v>Protection Physique</v>
      </c>
      <c r="C59" s="861" t="str">
        <f>'2_Maturité'!G59</f>
        <v>SPHY</v>
      </c>
      <c r="D59" s="207">
        <f>'2_Maturité'!H59</f>
        <v>1</v>
      </c>
      <c r="E59" s="207" t="str">
        <f>'2_Maturité'!I59</f>
        <v>4: Mesuré</v>
      </c>
      <c r="F59" s="218">
        <f>INDEX(References!$C$51:$D$56, LEFT($E59,1)+1,2)</f>
        <v>2</v>
      </c>
      <c r="G59" s="664">
        <v>2</v>
      </c>
      <c r="H59" s="204">
        <v>0</v>
      </c>
      <c r="I59" s="204">
        <v>0</v>
      </c>
      <c r="J59" s="204">
        <v>0</v>
      </c>
      <c r="K59" s="204">
        <v>0</v>
      </c>
      <c r="L59" s="204">
        <v>0</v>
      </c>
      <c r="M59" s="204">
        <v>0</v>
      </c>
      <c r="N59" s="204">
        <v>1</v>
      </c>
      <c r="O59" s="204">
        <v>0</v>
      </c>
      <c r="P59" s="204">
        <v>0</v>
      </c>
      <c r="Q59" s="204">
        <v>0</v>
      </c>
      <c r="R59" s="204">
        <v>0</v>
      </c>
      <c r="S59" s="204">
        <v>0</v>
      </c>
      <c r="T59" s="204">
        <v>0</v>
      </c>
      <c r="U59" s="204">
        <v>0</v>
      </c>
      <c r="V59" s="204">
        <v>0</v>
      </c>
      <c r="W59" s="204">
        <v>0</v>
      </c>
      <c r="X59" s="657"/>
      <c r="Y59" s="862">
        <f t="shared" si="2"/>
        <v>0</v>
      </c>
      <c r="Z59" s="862">
        <f t="shared" si="3"/>
        <v>0</v>
      </c>
      <c r="AA59" s="862">
        <f t="shared" si="4"/>
        <v>0</v>
      </c>
      <c r="AB59" s="862">
        <f t="shared" si="5"/>
        <v>0</v>
      </c>
      <c r="AC59" s="862">
        <f t="shared" si="6"/>
        <v>0</v>
      </c>
      <c r="AD59" s="862">
        <f t="shared" si="7"/>
        <v>0</v>
      </c>
      <c r="AE59" s="862">
        <f t="shared" si="8"/>
        <v>0.6</v>
      </c>
      <c r="AF59" s="862">
        <f t="shared" si="9"/>
        <v>0</v>
      </c>
      <c r="AG59" s="862">
        <f t="shared" si="10"/>
        <v>0</v>
      </c>
      <c r="AH59" s="862">
        <f t="shared" si="11"/>
        <v>0</v>
      </c>
      <c r="AI59" s="862">
        <f t="shared" si="12"/>
        <v>0</v>
      </c>
      <c r="AJ59" s="862">
        <f t="shared" si="13"/>
        <v>0</v>
      </c>
      <c r="AK59" s="862">
        <f t="shared" si="14"/>
        <v>0</v>
      </c>
      <c r="AL59" s="862">
        <f t="shared" si="15"/>
        <v>0</v>
      </c>
      <c r="AM59" s="862">
        <f t="shared" si="16"/>
        <v>0</v>
      </c>
      <c r="AN59" s="862">
        <f t="shared" si="17"/>
        <v>0</v>
      </c>
    </row>
    <row r="60" spans="1:40" ht="18.75" customHeight="1">
      <c r="A60" s="217" t="str">
        <f>Compute1!A60</f>
        <v>11.1.a</v>
      </c>
      <c r="B60" s="217">
        <f>'2_Maturité'!B60</f>
        <v>0</v>
      </c>
      <c r="C60" s="217" t="str">
        <f>'2_Maturité'!G60</f>
        <v>SPHY</v>
      </c>
      <c r="D60" s="207">
        <f>'2_Maturité'!H60</f>
        <v>0</v>
      </c>
      <c r="E60" s="207">
        <f>'2_Maturité'!I60</f>
        <v>0</v>
      </c>
      <c r="F60" s="218" t="str">
        <f>LEFT(E60,1)</f>
        <v>0</v>
      </c>
      <c r="G60" s="664">
        <v>0</v>
      </c>
      <c r="H60" s="204">
        <f>Compute4!G60</f>
        <v>0</v>
      </c>
      <c r="I60" s="204">
        <f>Compute4!H60</f>
        <v>0</v>
      </c>
      <c r="J60" s="204">
        <f>Compute4!I60</f>
        <v>0</v>
      </c>
      <c r="K60" s="204">
        <f>Compute4!J60</f>
        <v>0</v>
      </c>
      <c r="L60" s="204">
        <f>Compute4!K60</f>
        <v>0</v>
      </c>
      <c r="M60" s="204">
        <f>Compute4!L60</f>
        <v>0</v>
      </c>
      <c r="N60" s="204">
        <f>Compute4!M60</f>
        <v>0</v>
      </c>
      <c r="O60" s="204">
        <f>Compute4!N60</f>
        <v>0</v>
      </c>
      <c r="P60" s="204">
        <f>Compute4!O60</f>
        <v>0</v>
      </c>
      <c r="Q60" s="204">
        <f>Compute4!P60</f>
        <v>0</v>
      </c>
      <c r="R60" s="204">
        <f>Compute4!Q60</f>
        <v>0</v>
      </c>
      <c r="S60" s="204">
        <f>Compute4!R60</f>
        <v>0</v>
      </c>
      <c r="T60" s="204">
        <f>Compute4!S60</f>
        <v>0</v>
      </c>
      <c r="U60" s="204">
        <f>Compute4!T60</f>
        <v>0</v>
      </c>
      <c r="V60" s="204">
        <f>Compute4!U60</f>
        <v>0</v>
      </c>
      <c r="W60" s="204">
        <f>Compute4!V60</f>
        <v>0</v>
      </c>
      <c r="X60" s="657"/>
      <c r="Y60" s="862">
        <f t="shared" si="2"/>
        <v>0</v>
      </c>
      <c r="Z60" s="862">
        <f t="shared" si="3"/>
        <v>0</v>
      </c>
      <c r="AA60" s="862">
        <f t="shared" si="4"/>
        <v>0</v>
      </c>
      <c r="AB60" s="862">
        <f t="shared" si="5"/>
        <v>0</v>
      </c>
      <c r="AC60" s="862">
        <f t="shared" si="6"/>
        <v>0</v>
      </c>
      <c r="AD60" s="862">
        <f t="shared" si="7"/>
        <v>0</v>
      </c>
      <c r="AE60" s="862">
        <f t="shared" si="8"/>
        <v>0</v>
      </c>
      <c r="AF60" s="862">
        <f t="shared" si="9"/>
        <v>0</v>
      </c>
      <c r="AG60" s="862">
        <f t="shared" si="10"/>
        <v>0</v>
      </c>
      <c r="AH60" s="862">
        <f t="shared" si="11"/>
        <v>0</v>
      </c>
      <c r="AI60" s="862">
        <f t="shared" si="12"/>
        <v>0</v>
      </c>
      <c r="AJ60" s="862">
        <f t="shared" si="13"/>
        <v>0</v>
      </c>
      <c r="AK60" s="862">
        <f t="shared" si="14"/>
        <v>0</v>
      </c>
      <c r="AL60" s="862">
        <f t="shared" si="15"/>
        <v>0</v>
      </c>
      <c r="AM60" s="862">
        <f t="shared" si="16"/>
        <v>0</v>
      </c>
      <c r="AN60" s="862">
        <f t="shared" si="17"/>
        <v>0</v>
      </c>
    </row>
    <row r="61" spans="1:40" ht="18.75">
      <c r="A61" s="861" t="str">
        <f>Compute1!A61</f>
        <v>11.2</v>
      </c>
      <c r="B61" s="861" t="str">
        <f>'2_Maturité'!B61</f>
        <v>Protection de l'environnement</v>
      </c>
      <c r="C61" s="861" t="str">
        <f>'2_Maturité'!G61</f>
        <v>SPHY</v>
      </c>
      <c r="D61" s="207">
        <f>'2_Maturité'!H61</f>
        <v>1</v>
      </c>
      <c r="E61" s="207" t="str">
        <f>'2_Maturité'!I61</f>
        <v>4: Mesuré</v>
      </c>
      <c r="F61" s="218">
        <f>INDEX(References!$C$51:$D$56, LEFT($E61,1)+1,2)</f>
        <v>2</v>
      </c>
      <c r="G61" s="664">
        <v>2</v>
      </c>
      <c r="H61" s="204">
        <v>0</v>
      </c>
      <c r="I61" s="204">
        <v>0</v>
      </c>
      <c r="J61" s="204">
        <v>0</v>
      </c>
      <c r="K61" s="204">
        <v>0</v>
      </c>
      <c r="L61" s="204">
        <v>0</v>
      </c>
      <c r="M61" s="204">
        <v>0</v>
      </c>
      <c r="N61" s="204">
        <v>0</v>
      </c>
      <c r="O61" s="204">
        <v>1</v>
      </c>
      <c r="P61" s="204">
        <v>1</v>
      </c>
      <c r="Q61" s="204">
        <v>0</v>
      </c>
      <c r="R61" s="204">
        <v>0</v>
      </c>
      <c r="S61" s="204">
        <v>0</v>
      </c>
      <c r="T61" s="204">
        <v>0</v>
      </c>
      <c r="U61" s="204">
        <v>0</v>
      </c>
      <c r="V61" s="204">
        <v>0</v>
      </c>
      <c r="W61" s="204">
        <v>0</v>
      </c>
      <c r="X61" s="657"/>
      <c r="Y61" s="862">
        <f t="shared" si="2"/>
        <v>0</v>
      </c>
      <c r="Z61" s="862">
        <f t="shared" si="3"/>
        <v>0</v>
      </c>
      <c r="AA61" s="862">
        <f t="shared" si="4"/>
        <v>0</v>
      </c>
      <c r="AB61" s="862">
        <f t="shared" si="5"/>
        <v>0</v>
      </c>
      <c r="AC61" s="862">
        <f t="shared" si="6"/>
        <v>0</v>
      </c>
      <c r="AD61" s="862">
        <f t="shared" si="7"/>
        <v>0</v>
      </c>
      <c r="AE61" s="862">
        <f t="shared" si="8"/>
        <v>0</v>
      </c>
      <c r="AF61" s="862">
        <f t="shared" si="9"/>
        <v>0.6</v>
      </c>
      <c r="AG61" s="862">
        <f t="shared" si="10"/>
        <v>0.6</v>
      </c>
      <c r="AH61" s="862">
        <f t="shared" si="11"/>
        <v>0</v>
      </c>
      <c r="AI61" s="862">
        <f t="shared" si="12"/>
        <v>0</v>
      </c>
      <c r="AJ61" s="862">
        <f t="shared" si="13"/>
        <v>0</v>
      </c>
      <c r="AK61" s="862">
        <f t="shared" si="14"/>
        <v>0</v>
      </c>
      <c r="AL61" s="862">
        <f t="shared" si="15"/>
        <v>0</v>
      </c>
      <c r="AM61" s="862">
        <f t="shared" si="16"/>
        <v>0</v>
      </c>
      <c r="AN61" s="862">
        <f t="shared" si="17"/>
        <v>0</v>
      </c>
    </row>
    <row r="62" spans="1:40" ht="18.75" customHeight="1">
      <c r="A62" s="217" t="str">
        <f>Compute1!A62</f>
        <v>11.2.a</v>
      </c>
      <c r="B62" s="217">
        <f>'2_Maturité'!B62</f>
        <v>0</v>
      </c>
      <c r="C62" s="217" t="str">
        <f>'2_Maturité'!G62</f>
        <v>SPHY</v>
      </c>
      <c r="D62" s="207">
        <f>'2_Maturité'!H62</f>
        <v>0</v>
      </c>
      <c r="E62" s="207">
        <f>'2_Maturité'!I62</f>
        <v>0</v>
      </c>
      <c r="F62" s="218" t="str">
        <f>LEFT(E62,1)</f>
        <v>0</v>
      </c>
      <c r="G62" s="664">
        <v>1</v>
      </c>
      <c r="H62" s="204">
        <f>Compute4!G62</f>
        <v>0</v>
      </c>
      <c r="I62" s="204">
        <f>Compute4!H62</f>
        <v>0</v>
      </c>
      <c r="J62" s="204">
        <f>Compute4!I62</f>
        <v>0</v>
      </c>
      <c r="K62" s="204">
        <f>Compute4!J62</f>
        <v>0</v>
      </c>
      <c r="L62" s="204">
        <f>Compute4!K62</f>
        <v>0</v>
      </c>
      <c r="M62" s="204">
        <f>Compute4!L62</f>
        <v>0</v>
      </c>
      <c r="N62" s="204">
        <f>Compute4!M62</f>
        <v>0</v>
      </c>
      <c r="O62" s="204">
        <f>Compute4!N62</f>
        <v>0</v>
      </c>
      <c r="P62" s="204">
        <f>Compute4!O62</f>
        <v>0</v>
      </c>
      <c r="Q62" s="204">
        <f>Compute4!P62</f>
        <v>0</v>
      </c>
      <c r="R62" s="204">
        <f>Compute4!Q62</f>
        <v>0</v>
      </c>
      <c r="S62" s="204">
        <f>Compute4!R62</f>
        <v>0</v>
      </c>
      <c r="T62" s="204">
        <f>Compute4!S62</f>
        <v>0</v>
      </c>
      <c r="U62" s="204">
        <f>Compute4!T62</f>
        <v>0</v>
      </c>
      <c r="V62" s="204">
        <f>Compute4!U62</f>
        <v>0</v>
      </c>
      <c r="W62" s="204">
        <f>Compute4!V62</f>
        <v>0</v>
      </c>
      <c r="X62" s="657"/>
      <c r="Y62" s="862">
        <f t="shared" si="2"/>
        <v>0</v>
      </c>
      <c r="Z62" s="862">
        <f t="shared" si="3"/>
        <v>0</v>
      </c>
      <c r="AA62" s="862">
        <f t="shared" si="4"/>
        <v>0</v>
      </c>
      <c r="AB62" s="862">
        <f t="shared" si="5"/>
        <v>0</v>
      </c>
      <c r="AC62" s="862">
        <f t="shared" si="6"/>
        <v>0</v>
      </c>
      <c r="AD62" s="862">
        <f t="shared" si="7"/>
        <v>0</v>
      </c>
      <c r="AE62" s="862">
        <f t="shared" si="8"/>
        <v>0</v>
      </c>
      <c r="AF62" s="862">
        <f t="shared" si="9"/>
        <v>0</v>
      </c>
      <c r="AG62" s="862">
        <f t="shared" si="10"/>
        <v>0</v>
      </c>
      <c r="AH62" s="862">
        <f t="shared" si="11"/>
        <v>0</v>
      </c>
      <c r="AI62" s="862">
        <f t="shared" si="12"/>
        <v>0</v>
      </c>
      <c r="AJ62" s="862">
        <f t="shared" si="13"/>
        <v>0</v>
      </c>
      <c r="AK62" s="862">
        <f t="shared" si="14"/>
        <v>0</v>
      </c>
      <c r="AL62" s="862">
        <f t="shared" si="15"/>
        <v>0</v>
      </c>
      <c r="AM62" s="862">
        <f t="shared" si="16"/>
        <v>0</v>
      </c>
      <c r="AN62" s="862">
        <f t="shared" si="17"/>
        <v>0</v>
      </c>
    </row>
    <row r="63" spans="1:40" ht="18.75" customHeight="1">
      <c r="A63" s="217" t="str">
        <f>Compute1!A63</f>
        <v>11.3</v>
      </c>
      <c r="B63" s="217" t="str">
        <f>'2_Maturité'!B63</f>
        <v>Protection du matériel</v>
      </c>
      <c r="C63" s="217" t="str">
        <f>'2_Maturité'!G63</f>
        <v>SPHY</v>
      </c>
      <c r="D63" s="207">
        <f>'2_Maturité'!H63</f>
        <v>0</v>
      </c>
      <c r="E63" s="207" t="str">
        <f>'2_Maturité'!I63</f>
        <v>4: Mesuré</v>
      </c>
      <c r="F63" s="218">
        <f>INDEX(References!$C$51:$D$56, LEFT($E63,1)+1,2)</f>
        <v>2</v>
      </c>
      <c r="G63" s="664">
        <v>0</v>
      </c>
      <c r="H63" s="204">
        <v>0</v>
      </c>
      <c r="I63" s="204">
        <v>0</v>
      </c>
      <c r="J63" s="204">
        <v>0</v>
      </c>
      <c r="K63" s="204">
        <v>0</v>
      </c>
      <c r="L63" s="204">
        <v>0</v>
      </c>
      <c r="M63" s="204">
        <v>0</v>
      </c>
      <c r="N63" s="204">
        <v>0</v>
      </c>
      <c r="O63" s="204">
        <v>0</v>
      </c>
      <c r="P63" s="204">
        <v>0</v>
      </c>
      <c r="Q63" s="204">
        <v>0</v>
      </c>
      <c r="R63" s="204">
        <v>0</v>
      </c>
      <c r="S63" s="204">
        <v>0</v>
      </c>
      <c r="T63" s="204">
        <v>0</v>
      </c>
      <c r="U63" s="204">
        <v>0</v>
      </c>
      <c r="V63" s="204">
        <v>0</v>
      </c>
      <c r="W63" s="204">
        <v>0</v>
      </c>
      <c r="X63" s="657"/>
      <c r="Y63" s="862">
        <f t="shared" si="2"/>
        <v>0</v>
      </c>
      <c r="Z63" s="862">
        <f t="shared" si="3"/>
        <v>0</v>
      </c>
      <c r="AA63" s="862">
        <f t="shared" si="4"/>
        <v>0</v>
      </c>
      <c r="AB63" s="862">
        <f t="shared" si="5"/>
        <v>0</v>
      </c>
      <c r="AC63" s="862">
        <f t="shared" si="6"/>
        <v>0</v>
      </c>
      <c r="AD63" s="862">
        <f t="shared" si="7"/>
        <v>0</v>
      </c>
      <c r="AE63" s="862">
        <f t="shared" si="8"/>
        <v>0</v>
      </c>
      <c r="AF63" s="862">
        <f t="shared" si="9"/>
        <v>0</v>
      </c>
      <c r="AG63" s="862">
        <f t="shared" si="10"/>
        <v>0</v>
      </c>
      <c r="AH63" s="862">
        <f t="shared" si="11"/>
        <v>0</v>
      </c>
      <c r="AI63" s="862">
        <f t="shared" si="12"/>
        <v>0</v>
      </c>
      <c r="AJ63" s="862">
        <f t="shared" si="13"/>
        <v>0</v>
      </c>
      <c r="AK63" s="862">
        <f t="shared" si="14"/>
        <v>0</v>
      </c>
      <c r="AL63" s="862">
        <f t="shared" si="15"/>
        <v>0</v>
      </c>
      <c r="AM63" s="862">
        <f t="shared" si="16"/>
        <v>0</v>
      </c>
      <c r="AN63" s="862">
        <f t="shared" si="17"/>
        <v>0</v>
      </c>
    </row>
    <row r="64" spans="1:40" ht="18.75" customHeight="1">
      <c r="A64" s="217" t="str">
        <f>Compute1!A64</f>
        <v>11.3.a</v>
      </c>
      <c r="B64" s="217">
        <f>'2_Maturité'!B64</f>
        <v>0</v>
      </c>
      <c r="C64" s="217" t="str">
        <f>'2_Maturité'!G64</f>
        <v>SPHY</v>
      </c>
      <c r="D64" s="207">
        <f>'2_Maturité'!H64</f>
        <v>0</v>
      </c>
      <c r="E64" s="207">
        <f>'2_Maturité'!I64</f>
        <v>0</v>
      </c>
      <c r="F64" s="218" t="str">
        <f>LEFT(E64,1)</f>
        <v>0</v>
      </c>
      <c r="G64" s="664">
        <v>1</v>
      </c>
      <c r="H64" s="204">
        <f>Compute4!G64</f>
        <v>0</v>
      </c>
      <c r="I64" s="204">
        <f>Compute4!H64</f>
        <v>0</v>
      </c>
      <c r="J64" s="204">
        <f>Compute4!I64</f>
        <v>0</v>
      </c>
      <c r="K64" s="204">
        <f>Compute4!J64</f>
        <v>0</v>
      </c>
      <c r="L64" s="204">
        <f>Compute4!K64</f>
        <v>0</v>
      </c>
      <c r="M64" s="204">
        <f>Compute4!L64</f>
        <v>0</v>
      </c>
      <c r="N64" s="204">
        <f>Compute4!M64</f>
        <v>0</v>
      </c>
      <c r="O64" s="204">
        <f>Compute4!N64</f>
        <v>0</v>
      </c>
      <c r="P64" s="204">
        <f>Compute4!O64</f>
        <v>0</v>
      </c>
      <c r="Q64" s="204">
        <f>Compute4!P64</f>
        <v>0</v>
      </c>
      <c r="R64" s="204">
        <f>Compute4!Q64</f>
        <v>0</v>
      </c>
      <c r="S64" s="204">
        <f>Compute4!R64</f>
        <v>0</v>
      </c>
      <c r="T64" s="204">
        <f>Compute4!S64</f>
        <v>0</v>
      </c>
      <c r="U64" s="204">
        <f>Compute4!T64</f>
        <v>0</v>
      </c>
      <c r="V64" s="204">
        <f>Compute4!U64</f>
        <v>0</v>
      </c>
      <c r="W64" s="204">
        <f>Compute4!V64</f>
        <v>0</v>
      </c>
      <c r="X64" s="657"/>
      <c r="Y64" s="862">
        <f t="shared" si="2"/>
        <v>0</v>
      </c>
      <c r="Z64" s="862">
        <f t="shared" si="3"/>
        <v>0</v>
      </c>
      <c r="AA64" s="862">
        <f t="shared" si="4"/>
        <v>0</v>
      </c>
      <c r="AB64" s="862">
        <f t="shared" si="5"/>
        <v>0</v>
      </c>
      <c r="AC64" s="862">
        <f t="shared" si="6"/>
        <v>0</v>
      </c>
      <c r="AD64" s="862">
        <f t="shared" si="7"/>
        <v>0</v>
      </c>
      <c r="AE64" s="862">
        <f t="shared" si="8"/>
        <v>0</v>
      </c>
      <c r="AF64" s="862">
        <f t="shared" si="9"/>
        <v>0</v>
      </c>
      <c r="AG64" s="862">
        <f t="shared" si="10"/>
        <v>0</v>
      </c>
      <c r="AH64" s="862">
        <f t="shared" si="11"/>
        <v>0</v>
      </c>
      <c r="AI64" s="862">
        <f t="shared" si="12"/>
        <v>0</v>
      </c>
      <c r="AJ64" s="862">
        <f t="shared" si="13"/>
        <v>0</v>
      </c>
      <c r="AK64" s="862">
        <f t="shared" si="14"/>
        <v>0</v>
      </c>
      <c r="AL64" s="862">
        <f t="shared" si="15"/>
        <v>0</v>
      </c>
      <c r="AM64" s="862">
        <f t="shared" si="16"/>
        <v>0</v>
      </c>
      <c r="AN64" s="862">
        <f t="shared" si="17"/>
        <v>0</v>
      </c>
    </row>
    <row r="65" spans="1:40" ht="18.75" customHeight="1">
      <c r="A65" s="217" t="str">
        <f>Compute1!A65</f>
        <v>11.4</v>
      </c>
      <c r="B65" s="217" t="str">
        <f>'2_Maturité'!B65</f>
        <v>Matériels utilisateurs sans surveillance</v>
      </c>
      <c r="C65" s="217" t="str">
        <f>'2_Maturité'!G65</f>
        <v>SPHY</v>
      </c>
      <c r="D65" s="207">
        <f>'2_Maturité'!H65</f>
        <v>1</v>
      </c>
      <c r="E65" s="207" t="str">
        <f>'2_Maturité'!I65</f>
        <v>4: Mesuré</v>
      </c>
      <c r="F65" s="218">
        <f>INDEX(References!$C$51:$D$56, LEFT($E65,1)+1,2)</f>
        <v>2</v>
      </c>
      <c r="G65" s="664">
        <v>0.5</v>
      </c>
      <c r="H65" s="204">
        <v>0</v>
      </c>
      <c r="I65" s="204">
        <v>0</v>
      </c>
      <c r="J65" s="204">
        <v>0</v>
      </c>
      <c r="K65" s="204">
        <v>0</v>
      </c>
      <c r="L65" s="204">
        <v>0</v>
      </c>
      <c r="M65" s="204">
        <v>0</v>
      </c>
      <c r="N65" s="204">
        <v>0</v>
      </c>
      <c r="O65" s="204">
        <v>0</v>
      </c>
      <c r="P65" s="204">
        <v>0</v>
      </c>
      <c r="Q65" s="204">
        <v>0</v>
      </c>
      <c r="R65" s="204">
        <v>0</v>
      </c>
      <c r="S65" s="204">
        <v>0</v>
      </c>
      <c r="T65" s="204">
        <v>0</v>
      </c>
      <c r="U65" s="204">
        <v>0</v>
      </c>
      <c r="V65" s="204">
        <v>0</v>
      </c>
      <c r="W65" s="204">
        <v>0</v>
      </c>
      <c r="X65" s="657"/>
      <c r="Y65" s="862">
        <f t="shared" si="2"/>
        <v>0</v>
      </c>
      <c r="Z65" s="862">
        <f t="shared" si="3"/>
        <v>0</v>
      </c>
      <c r="AA65" s="862">
        <f t="shared" si="4"/>
        <v>0</v>
      </c>
      <c r="AB65" s="862">
        <f t="shared" si="5"/>
        <v>0</v>
      </c>
      <c r="AC65" s="862">
        <f t="shared" si="6"/>
        <v>0</v>
      </c>
      <c r="AD65" s="862">
        <f t="shared" si="7"/>
        <v>0</v>
      </c>
      <c r="AE65" s="862">
        <f t="shared" si="8"/>
        <v>0</v>
      </c>
      <c r="AF65" s="862">
        <f t="shared" si="9"/>
        <v>0</v>
      </c>
      <c r="AG65" s="862">
        <f t="shared" si="10"/>
        <v>0</v>
      </c>
      <c r="AH65" s="862">
        <f t="shared" si="11"/>
        <v>0</v>
      </c>
      <c r="AI65" s="862">
        <f t="shared" si="12"/>
        <v>0</v>
      </c>
      <c r="AJ65" s="862">
        <f t="shared" si="13"/>
        <v>0</v>
      </c>
      <c r="AK65" s="862">
        <f t="shared" si="14"/>
        <v>0</v>
      </c>
      <c r="AL65" s="862">
        <f t="shared" si="15"/>
        <v>0</v>
      </c>
      <c r="AM65" s="862">
        <f t="shared" si="16"/>
        <v>0</v>
      </c>
      <c r="AN65" s="862">
        <f t="shared" si="17"/>
        <v>0</v>
      </c>
    </row>
    <row r="66" spans="1:40" ht="18.75" customHeight="1">
      <c r="A66" s="217" t="str">
        <f>Compute1!A66</f>
        <v>11.4.a</v>
      </c>
      <c r="B66" s="217">
        <f>'2_Maturité'!B66</f>
        <v>0</v>
      </c>
      <c r="C66" s="217" t="str">
        <f>'2_Maturité'!G66</f>
        <v>SPHY</v>
      </c>
      <c r="D66" s="207">
        <f>'2_Maturité'!H66</f>
        <v>0</v>
      </c>
      <c r="E66" s="207">
        <f>'2_Maturité'!I66</f>
        <v>0</v>
      </c>
      <c r="F66" s="218" t="str">
        <f>LEFT(E66,1)</f>
        <v>0</v>
      </c>
      <c r="G66" s="664">
        <v>0</v>
      </c>
      <c r="H66" s="204">
        <f>Compute4!G66</f>
        <v>0</v>
      </c>
      <c r="I66" s="204">
        <f>Compute4!H66</f>
        <v>0</v>
      </c>
      <c r="J66" s="204">
        <f>Compute4!I66</f>
        <v>0</v>
      </c>
      <c r="K66" s="204">
        <f>Compute4!J66</f>
        <v>0</v>
      </c>
      <c r="L66" s="204">
        <f>Compute4!K66</f>
        <v>0</v>
      </c>
      <c r="M66" s="204">
        <f>Compute4!L66</f>
        <v>0</v>
      </c>
      <c r="N66" s="204">
        <f>Compute4!M66</f>
        <v>0</v>
      </c>
      <c r="O66" s="204">
        <f>Compute4!N66</f>
        <v>0</v>
      </c>
      <c r="P66" s="204">
        <f>Compute4!O66</f>
        <v>0</v>
      </c>
      <c r="Q66" s="204">
        <f>Compute4!P66</f>
        <v>0</v>
      </c>
      <c r="R66" s="204">
        <f>Compute4!Q66</f>
        <v>0</v>
      </c>
      <c r="S66" s="204">
        <f>Compute4!R66</f>
        <v>0</v>
      </c>
      <c r="T66" s="204">
        <f>Compute4!S66</f>
        <v>0</v>
      </c>
      <c r="U66" s="204">
        <f>Compute4!T66</f>
        <v>0</v>
      </c>
      <c r="V66" s="204">
        <f>Compute4!U66</f>
        <v>0</v>
      </c>
      <c r="W66" s="204">
        <f>Compute4!V66</f>
        <v>0</v>
      </c>
      <c r="X66" s="657"/>
      <c r="Y66" s="862">
        <f t="shared" si="2"/>
        <v>0</v>
      </c>
      <c r="Z66" s="862">
        <f t="shared" si="3"/>
        <v>0</v>
      </c>
      <c r="AA66" s="862">
        <f t="shared" si="4"/>
        <v>0</v>
      </c>
      <c r="AB66" s="862">
        <f t="shared" si="5"/>
        <v>0</v>
      </c>
      <c r="AC66" s="862">
        <f t="shared" si="6"/>
        <v>0</v>
      </c>
      <c r="AD66" s="862">
        <f t="shared" si="7"/>
        <v>0</v>
      </c>
      <c r="AE66" s="862">
        <f t="shared" si="8"/>
        <v>0</v>
      </c>
      <c r="AF66" s="862">
        <f t="shared" si="9"/>
        <v>0</v>
      </c>
      <c r="AG66" s="862">
        <f t="shared" si="10"/>
        <v>0</v>
      </c>
      <c r="AH66" s="862">
        <f t="shared" si="11"/>
        <v>0</v>
      </c>
      <c r="AI66" s="862">
        <f t="shared" si="12"/>
        <v>0</v>
      </c>
      <c r="AJ66" s="862">
        <f t="shared" si="13"/>
        <v>0</v>
      </c>
      <c r="AK66" s="862">
        <f t="shared" si="14"/>
        <v>0</v>
      </c>
      <c r="AL66" s="862">
        <f t="shared" si="15"/>
        <v>0</v>
      </c>
      <c r="AM66" s="862">
        <f t="shared" si="16"/>
        <v>0</v>
      </c>
      <c r="AN66" s="862">
        <f t="shared" si="17"/>
        <v>0</v>
      </c>
    </row>
    <row r="67" spans="1:40" ht="18.75" customHeight="1">
      <c r="A67" s="217">
        <f>Compute1!A67</f>
        <v>12</v>
      </c>
      <c r="B67" s="217" t="str">
        <f>'2_Maturité'!B67</f>
        <v>GESTION OPERATIONNELLE</v>
      </c>
      <c r="C67" s="217">
        <f>'2_Maturité'!G67</f>
        <v>0</v>
      </c>
      <c r="D67" s="207">
        <f>'2_Maturité'!H67</f>
        <v>0</v>
      </c>
      <c r="E67" s="207">
        <f>'2_Maturité'!I67</f>
        <v>0</v>
      </c>
      <c r="F67" s="218" t="str">
        <f>LEFT(E67,1)</f>
        <v>0</v>
      </c>
      <c r="G67" s="664">
        <v>1</v>
      </c>
      <c r="H67" s="204">
        <f>Compute4!G67</f>
        <v>0</v>
      </c>
      <c r="I67" s="204">
        <f>Compute4!H67</f>
        <v>0</v>
      </c>
      <c r="J67" s="204">
        <f>Compute4!I67</f>
        <v>0</v>
      </c>
      <c r="K67" s="204">
        <f>Compute4!J67</f>
        <v>0</v>
      </c>
      <c r="L67" s="204">
        <f>Compute4!K67</f>
        <v>0</v>
      </c>
      <c r="M67" s="204">
        <f>Compute4!L67</f>
        <v>0</v>
      </c>
      <c r="N67" s="204">
        <f>Compute4!M67</f>
        <v>0</v>
      </c>
      <c r="O67" s="204">
        <f>Compute4!N67</f>
        <v>0</v>
      </c>
      <c r="P67" s="204">
        <f>Compute4!O67</f>
        <v>0</v>
      </c>
      <c r="Q67" s="204">
        <f>Compute4!P67</f>
        <v>0</v>
      </c>
      <c r="R67" s="204">
        <f>Compute4!Q67</f>
        <v>0</v>
      </c>
      <c r="S67" s="204">
        <f>Compute4!R67</f>
        <v>0</v>
      </c>
      <c r="T67" s="204">
        <f>Compute4!S67</f>
        <v>0</v>
      </c>
      <c r="U67" s="204">
        <f>Compute4!T67</f>
        <v>0</v>
      </c>
      <c r="V67" s="204">
        <f>Compute4!U67</f>
        <v>0</v>
      </c>
      <c r="W67" s="204">
        <f>Compute4!V67</f>
        <v>0</v>
      </c>
      <c r="X67" s="657"/>
      <c r="Y67" s="862">
        <f t="shared" si="2"/>
        <v>0</v>
      </c>
      <c r="Z67" s="862">
        <f t="shared" si="3"/>
        <v>0</v>
      </c>
      <c r="AA67" s="862">
        <f t="shared" si="4"/>
        <v>0</v>
      </c>
      <c r="AB67" s="862">
        <f t="shared" si="5"/>
        <v>0</v>
      </c>
      <c r="AC67" s="862">
        <f t="shared" si="6"/>
        <v>0</v>
      </c>
      <c r="AD67" s="862">
        <f t="shared" si="7"/>
        <v>0</v>
      </c>
      <c r="AE67" s="862">
        <f t="shared" si="8"/>
        <v>0</v>
      </c>
      <c r="AF67" s="862">
        <f t="shared" si="9"/>
        <v>0</v>
      </c>
      <c r="AG67" s="862">
        <f t="shared" si="10"/>
        <v>0</v>
      </c>
      <c r="AH67" s="862">
        <f t="shared" si="11"/>
        <v>0</v>
      </c>
      <c r="AI67" s="862">
        <f t="shared" si="12"/>
        <v>0</v>
      </c>
      <c r="AJ67" s="862">
        <f t="shared" si="13"/>
        <v>0</v>
      </c>
      <c r="AK67" s="862">
        <f t="shared" si="14"/>
        <v>0</v>
      </c>
      <c r="AL67" s="862">
        <f t="shared" si="15"/>
        <v>0</v>
      </c>
      <c r="AM67" s="862">
        <f t="shared" si="16"/>
        <v>0</v>
      </c>
      <c r="AN67" s="862">
        <f t="shared" si="17"/>
        <v>0</v>
      </c>
    </row>
    <row r="68" spans="1:40" ht="18.75" customHeight="1">
      <c r="A68" s="217" t="str">
        <f>Compute1!A68</f>
        <v>12.1</v>
      </c>
      <c r="B68" s="217" t="str">
        <f>'2_Maturité'!B68</f>
        <v>Cartographie et documentation  de l'infrastructure</v>
      </c>
      <c r="C68" s="217" t="str">
        <f>'2_Maturité'!G68</f>
        <v>SEXP</v>
      </c>
      <c r="D68" s="207">
        <f>'2_Maturité'!H68</f>
        <v>1</v>
      </c>
      <c r="E68" s="207" t="str">
        <f>'2_Maturité'!I68</f>
        <v>4: Mesuré</v>
      </c>
      <c r="F68" s="218">
        <f>INDEX(References!$C$51:$D$56, LEFT($E68,1)+1,2)</f>
        <v>2</v>
      </c>
      <c r="G68" s="664">
        <v>0</v>
      </c>
      <c r="H68" s="204">
        <v>0</v>
      </c>
      <c r="I68" s="204">
        <v>0</v>
      </c>
      <c r="J68" s="204">
        <v>0</v>
      </c>
      <c r="K68" s="204">
        <v>0</v>
      </c>
      <c r="L68" s="204">
        <v>0</v>
      </c>
      <c r="M68" s="204">
        <v>0</v>
      </c>
      <c r="N68" s="204">
        <v>0</v>
      </c>
      <c r="O68" s="204">
        <v>0</v>
      </c>
      <c r="P68" s="204">
        <v>0</v>
      </c>
      <c r="Q68" s="204">
        <v>0</v>
      </c>
      <c r="R68" s="204">
        <v>0</v>
      </c>
      <c r="S68" s="204">
        <v>0</v>
      </c>
      <c r="T68" s="204">
        <v>0</v>
      </c>
      <c r="U68" s="204">
        <v>0</v>
      </c>
      <c r="V68" s="204">
        <v>0</v>
      </c>
      <c r="W68" s="204">
        <v>0</v>
      </c>
      <c r="X68" s="657"/>
      <c r="Y68" s="862">
        <f t="shared" si="2"/>
        <v>0</v>
      </c>
      <c r="Z68" s="862">
        <f t="shared" si="3"/>
        <v>0</v>
      </c>
      <c r="AA68" s="862">
        <f t="shared" si="4"/>
        <v>0</v>
      </c>
      <c r="AB68" s="862">
        <f t="shared" si="5"/>
        <v>0</v>
      </c>
      <c r="AC68" s="862">
        <f t="shared" si="6"/>
        <v>0</v>
      </c>
      <c r="AD68" s="862">
        <f t="shared" si="7"/>
        <v>0</v>
      </c>
      <c r="AE68" s="862">
        <f t="shared" si="8"/>
        <v>0</v>
      </c>
      <c r="AF68" s="862">
        <f t="shared" si="9"/>
        <v>0</v>
      </c>
      <c r="AG68" s="862">
        <f t="shared" si="10"/>
        <v>0</v>
      </c>
      <c r="AH68" s="862">
        <f t="shared" si="11"/>
        <v>0</v>
      </c>
      <c r="AI68" s="862">
        <f t="shared" si="12"/>
        <v>0</v>
      </c>
      <c r="AJ68" s="862">
        <f t="shared" si="13"/>
        <v>0</v>
      </c>
      <c r="AK68" s="862">
        <f t="shared" si="14"/>
        <v>0</v>
      </c>
      <c r="AL68" s="862">
        <f t="shared" si="15"/>
        <v>0</v>
      </c>
      <c r="AM68" s="862">
        <f t="shared" si="16"/>
        <v>0</v>
      </c>
      <c r="AN68" s="862">
        <f t="shared" si="17"/>
        <v>0</v>
      </c>
    </row>
    <row r="69" spans="1:40" ht="18.75" customHeight="1">
      <c r="A69" s="861" t="str">
        <f>Compute1!A69</f>
        <v>12.2</v>
      </c>
      <c r="B69" s="861" t="str">
        <f>'2_Maturité'!B69</f>
        <v>Gestion du changement</v>
      </c>
      <c r="C69" s="861" t="str">
        <f>'2_Maturité'!G69</f>
        <v>SEXP</v>
      </c>
      <c r="D69" s="207">
        <f>'2_Maturité'!H69</f>
        <v>1</v>
      </c>
      <c r="E69" s="207" t="str">
        <f>'2_Maturité'!I69</f>
        <v>4: Mesuré</v>
      </c>
      <c r="F69" s="218">
        <f>INDEX(References!$C$51:$D$56, LEFT($E69,1)+1,2)</f>
        <v>2</v>
      </c>
      <c r="G69" s="664">
        <v>2</v>
      </c>
      <c r="H69" s="204">
        <v>0</v>
      </c>
      <c r="I69" s="204">
        <v>0</v>
      </c>
      <c r="J69" s="204">
        <v>0</v>
      </c>
      <c r="K69" s="204">
        <v>1</v>
      </c>
      <c r="L69" s="204">
        <v>0</v>
      </c>
      <c r="M69" s="204">
        <v>0</v>
      </c>
      <c r="N69" s="204">
        <v>0</v>
      </c>
      <c r="O69" s="204">
        <v>0</v>
      </c>
      <c r="P69" s="204">
        <v>0</v>
      </c>
      <c r="Q69" s="204">
        <v>0</v>
      </c>
      <c r="R69" s="204">
        <v>0</v>
      </c>
      <c r="S69" s="204">
        <v>0</v>
      </c>
      <c r="T69" s="204">
        <v>1</v>
      </c>
      <c r="U69" s="204">
        <v>1</v>
      </c>
      <c r="V69" s="204">
        <v>1</v>
      </c>
      <c r="W69" s="204">
        <v>0</v>
      </c>
      <c r="X69" s="657"/>
      <c r="Y69" s="862">
        <f t="shared" si="2"/>
        <v>0</v>
      </c>
      <c r="Z69" s="862">
        <f t="shared" si="3"/>
        <v>0</v>
      </c>
      <c r="AA69" s="862">
        <f t="shared" si="4"/>
        <v>0</v>
      </c>
      <c r="AB69" s="862">
        <f t="shared" si="5"/>
        <v>0.6</v>
      </c>
      <c r="AC69" s="862">
        <f t="shared" si="6"/>
        <v>0</v>
      </c>
      <c r="AD69" s="862">
        <f t="shared" si="7"/>
        <v>0</v>
      </c>
      <c r="AE69" s="862">
        <f t="shared" si="8"/>
        <v>0</v>
      </c>
      <c r="AF69" s="862">
        <f t="shared" si="9"/>
        <v>0</v>
      </c>
      <c r="AG69" s="862">
        <f t="shared" si="10"/>
        <v>0</v>
      </c>
      <c r="AH69" s="862">
        <f t="shared" si="11"/>
        <v>0</v>
      </c>
      <c r="AI69" s="862">
        <f t="shared" si="12"/>
        <v>0</v>
      </c>
      <c r="AJ69" s="862">
        <f t="shared" si="13"/>
        <v>0</v>
      </c>
      <c r="AK69" s="862">
        <f t="shared" si="14"/>
        <v>0.6</v>
      </c>
      <c r="AL69" s="862">
        <f t="shared" si="15"/>
        <v>0.6</v>
      </c>
      <c r="AM69" s="862">
        <f t="shared" si="16"/>
        <v>0.6</v>
      </c>
      <c r="AN69" s="862">
        <f t="shared" si="17"/>
        <v>0</v>
      </c>
    </row>
    <row r="70" spans="1:40" ht="18.75" customHeight="1">
      <c r="A70" s="217" t="str">
        <f>Compute1!A70</f>
        <v>12.2.a</v>
      </c>
      <c r="B70" s="217">
        <f>'2_Maturité'!B70</f>
        <v>0</v>
      </c>
      <c r="C70" s="217" t="str">
        <f>'2_Maturité'!G70</f>
        <v>SEXP</v>
      </c>
      <c r="D70" s="207">
        <f>'2_Maturité'!H70</f>
        <v>0</v>
      </c>
      <c r="E70" s="207">
        <f>'2_Maturité'!I70</f>
        <v>0</v>
      </c>
      <c r="F70" s="218" t="str">
        <f>LEFT(E70,1)</f>
        <v>0</v>
      </c>
      <c r="G70" s="664">
        <v>2</v>
      </c>
      <c r="H70" s="204">
        <f>Compute4!G70</f>
        <v>0</v>
      </c>
      <c r="I70" s="204">
        <f>Compute4!H70</f>
        <v>0</v>
      </c>
      <c r="J70" s="204">
        <f>Compute4!I70</f>
        <v>0</v>
      </c>
      <c r="K70" s="204">
        <f>Compute4!J70</f>
        <v>0</v>
      </c>
      <c r="L70" s="204">
        <f>Compute4!K70</f>
        <v>0</v>
      </c>
      <c r="M70" s="204">
        <f>Compute4!L70</f>
        <v>0</v>
      </c>
      <c r="N70" s="204">
        <f>Compute4!M70</f>
        <v>0</v>
      </c>
      <c r="O70" s="204">
        <f>Compute4!N70</f>
        <v>0</v>
      </c>
      <c r="P70" s="204">
        <f>Compute4!O70</f>
        <v>0</v>
      </c>
      <c r="Q70" s="204">
        <f>Compute4!P70</f>
        <v>0</v>
      </c>
      <c r="R70" s="204">
        <f>Compute4!Q70</f>
        <v>0</v>
      </c>
      <c r="S70" s="204">
        <f>Compute4!R70</f>
        <v>0</v>
      </c>
      <c r="T70" s="204">
        <f>Compute4!S70</f>
        <v>0</v>
      </c>
      <c r="U70" s="204">
        <f>Compute4!T70</f>
        <v>0</v>
      </c>
      <c r="V70" s="204">
        <f>Compute4!U70</f>
        <v>0</v>
      </c>
      <c r="W70" s="204">
        <f>Compute4!V70</f>
        <v>0</v>
      </c>
      <c r="X70" s="657"/>
      <c r="Y70" s="862">
        <f t="shared" ref="Y70:Y124" si="20">IF(H70=0,0,IF($F70=1,0.4,IF($F70=2,0.6,IF($F70=3,0.8,1))))</f>
        <v>0</v>
      </c>
      <c r="Z70" s="862">
        <f t="shared" ref="Z70:Z124" si="21">IF(I70=0,0,IF($F70=1,0.4,IF($F70=2,0.6,IF($F70=3,0.8,1))))</f>
        <v>0</v>
      </c>
      <c r="AA70" s="862">
        <f t="shared" ref="AA70:AA124" si="22">IF(J70=0,0,IF($F70=1,0.4,IF($F70=2,0.6,IF($F70=3,0.8,1))))</f>
        <v>0</v>
      </c>
      <c r="AB70" s="862">
        <f t="shared" ref="AB70:AB124" si="23">IF(K70=0,0,IF($F70=1,0.4,IF($F70=2,0.6,IF($F70=3,0.8,1))))</f>
        <v>0</v>
      </c>
      <c r="AC70" s="862">
        <f t="shared" ref="AC70:AC124" si="24">IF(L70=0,0,IF($F70=1,0.4,IF($F70=2,0.6,IF($F70=3,0.8,1))))</f>
        <v>0</v>
      </c>
      <c r="AD70" s="862">
        <f t="shared" ref="AD70:AD124" si="25">IF(M70=0,0,IF($F70=1,0.4,IF($F70=2,0.6,IF($F70=3,0.8,1))))</f>
        <v>0</v>
      </c>
      <c r="AE70" s="862">
        <f t="shared" ref="AE70:AE124" si="26">IF(N70=0,0,IF($F70=1,0.4,IF($F70=2,0.6,IF($F70=3,0.8,1))))</f>
        <v>0</v>
      </c>
      <c r="AF70" s="862">
        <f t="shared" ref="AF70:AF124" si="27">IF(O70=0,0,IF($F70=1,0.4,IF($F70=2,0.6,IF($F70=3,0.8,1))))</f>
        <v>0</v>
      </c>
      <c r="AG70" s="862">
        <f t="shared" ref="AG70:AG124" si="28">IF(P70=0,0,IF($F70=1,0.4,IF($F70=2,0.6,IF($F70=3,0.8,1))))</f>
        <v>0</v>
      </c>
      <c r="AH70" s="862">
        <f t="shared" ref="AH70:AH124" si="29">IF(Q70=0,0,IF($F70=1,0.4,IF($F70=2,0.6,IF($F70=3,0.8,1))))</f>
        <v>0</v>
      </c>
      <c r="AI70" s="862">
        <f t="shared" ref="AI70:AI124" si="30">IF(R70=0,0,IF($F70=1,0.4,IF($F70=2,0.6,IF($F70=3,0.8,1))))</f>
        <v>0</v>
      </c>
      <c r="AJ70" s="862">
        <f t="shared" ref="AJ70:AJ124" si="31">IF(S70=0,0,IF($F70=1,0.4,IF($F70=2,0.6,IF($F70=3,0.8,1))))</f>
        <v>0</v>
      </c>
      <c r="AK70" s="862">
        <f t="shared" ref="AK70:AK124" si="32">IF(T70=0,0,IF($F70=1,0.4,IF($F70=2,0.6,IF($F70=3,0.8,1))))</f>
        <v>0</v>
      </c>
      <c r="AL70" s="862">
        <f t="shared" ref="AL70:AL124" si="33">IF(U70=0,0,IF($F70=1,0.4,IF($F70=2,0.6,IF($F70=3,0.8,1))))</f>
        <v>0</v>
      </c>
      <c r="AM70" s="862">
        <f t="shared" ref="AM70:AM124" si="34">IF(V70=0,0,IF($F70=1,0.4,IF($F70=2,0.6,IF($F70=3,0.8,1))))</f>
        <v>0</v>
      </c>
      <c r="AN70" s="862">
        <f t="shared" ref="AN70:AN124" si="35">IF(W70=0,0,IF($F70=1,0.4,IF($F70=2,0.6,IF($F70=3,0.8,1))))</f>
        <v>0</v>
      </c>
    </row>
    <row r="71" spans="1:40" ht="18.75" customHeight="1">
      <c r="A71" s="217" t="str">
        <f>Compute1!A71</f>
        <v>12.2.b</v>
      </c>
      <c r="B71" s="217">
        <f>'2_Maturité'!B71</f>
        <v>0</v>
      </c>
      <c r="C71" s="217" t="str">
        <f>'2_Maturité'!G71</f>
        <v>SEXP</v>
      </c>
      <c r="D71" s="207">
        <f>'2_Maturité'!H71</f>
        <v>0</v>
      </c>
      <c r="E71" s="207">
        <f>'2_Maturité'!I71</f>
        <v>0</v>
      </c>
      <c r="F71" s="218" t="str">
        <f>LEFT(E71,1)</f>
        <v>0</v>
      </c>
      <c r="G71" s="664">
        <v>2</v>
      </c>
      <c r="H71" s="204">
        <f>Compute4!G71</f>
        <v>0</v>
      </c>
      <c r="I71" s="204">
        <f>Compute4!H71</f>
        <v>0</v>
      </c>
      <c r="J71" s="204">
        <f>Compute4!I71</f>
        <v>0</v>
      </c>
      <c r="K71" s="204">
        <f>Compute4!J71</f>
        <v>0</v>
      </c>
      <c r="L71" s="204">
        <f>Compute4!K71</f>
        <v>0</v>
      </c>
      <c r="M71" s="204">
        <f>Compute4!L71</f>
        <v>0</v>
      </c>
      <c r="N71" s="204">
        <f>Compute4!M71</f>
        <v>0</v>
      </c>
      <c r="O71" s="204">
        <f>Compute4!N71</f>
        <v>0</v>
      </c>
      <c r="P71" s="204">
        <f>Compute4!O71</f>
        <v>0</v>
      </c>
      <c r="Q71" s="204">
        <f>Compute4!P71</f>
        <v>0</v>
      </c>
      <c r="R71" s="204">
        <f>Compute4!Q71</f>
        <v>0</v>
      </c>
      <c r="S71" s="204">
        <f>Compute4!R71</f>
        <v>0</v>
      </c>
      <c r="T71" s="204">
        <f>Compute4!S71</f>
        <v>0</v>
      </c>
      <c r="U71" s="204">
        <f>Compute4!T71</f>
        <v>0</v>
      </c>
      <c r="V71" s="204">
        <f>Compute4!U71</f>
        <v>0</v>
      </c>
      <c r="W71" s="204">
        <f>Compute4!V71</f>
        <v>0</v>
      </c>
      <c r="X71" s="657"/>
      <c r="Y71" s="862">
        <f t="shared" si="20"/>
        <v>0</v>
      </c>
      <c r="Z71" s="862">
        <f t="shared" si="21"/>
        <v>0</v>
      </c>
      <c r="AA71" s="862">
        <f t="shared" si="22"/>
        <v>0</v>
      </c>
      <c r="AB71" s="862">
        <f t="shared" si="23"/>
        <v>0</v>
      </c>
      <c r="AC71" s="862">
        <f t="shared" si="24"/>
        <v>0</v>
      </c>
      <c r="AD71" s="862">
        <f t="shared" si="25"/>
        <v>0</v>
      </c>
      <c r="AE71" s="862">
        <f t="shared" si="26"/>
        <v>0</v>
      </c>
      <c r="AF71" s="862">
        <f t="shared" si="27"/>
        <v>0</v>
      </c>
      <c r="AG71" s="862">
        <f t="shared" si="28"/>
        <v>0</v>
      </c>
      <c r="AH71" s="862">
        <f t="shared" si="29"/>
        <v>0</v>
      </c>
      <c r="AI71" s="862">
        <f t="shared" si="30"/>
        <v>0</v>
      </c>
      <c r="AJ71" s="862">
        <f t="shared" si="31"/>
        <v>0</v>
      </c>
      <c r="AK71" s="862">
        <f t="shared" si="32"/>
        <v>0</v>
      </c>
      <c r="AL71" s="862">
        <f t="shared" si="33"/>
        <v>0</v>
      </c>
      <c r="AM71" s="862">
        <f t="shared" si="34"/>
        <v>0</v>
      </c>
      <c r="AN71" s="862">
        <f t="shared" si="35"/>
        <v>0</v>
      </c>
    </row>
    <row r="72" spans="1:40" ht="18.75" customHeight="1">
      <c r="A72" s="217" t="str">
        <f>Compute1!A72</f>
        <v>12.3</v>
      </c>
      <c r="B72" s="217" t="str">
        <f>'2_Maturité'!B72</f>
        <v>Séparation des environnements</v>
      </c>
      <c r="C72" s="217" t="str">
        <f>'2_Maturité'!G72</f>
        <v>SEXP</v>
      </c>
      <c r="D72" s="207">
        <f>'2_Maturité'!H72</f>
        <v>0</v>
      </c>
      <c r="E72" s="207" t="str">
        <f>'2_Maturité'!I72</f>
        <v>1: Initial</v>
      </c>
      <c r="F72" s="218">
        <f>INDEX(References!$C$51:$D$56, LEFT($E72,1)+1,2)</f>
        <v>5</v>
      </c>
      <c r="G72" s="664">
        <v>0</v>
      </c>
      <c r="H72" s="204">
        <v>0</v>
      </c>
      <c r="I72" s="204">
        <v>0</v>
      </c>
      <c r="J72" s="204">
        <v>0</v>
      </c>
      <c r="K72" s="204">
        <v>0</v>
      </c>
      <c r="L72" s="204">
        <v>0</v>
      </c>
      <c r="M72" s="204">
        <v>0</v>
      </c>
      <c r="N72" s="204">
        <v>0</v>
      </c>
      <c r="O72" s="204">
        <v>0</v>
      </c>
      <c r="P72" s="204">
        <v>0</v>
      </c>
      <c r="Q72" s="204">
        <v>0</v>
      </c>
      <c r="R72" s="204">
        <v>0</v>
      </c>
      <c r="S72" s="204">
        <v>0</v>
      </c>
      <c r="T72" s="204">
        <v>0</v>
      </c>
      <c r="U72" s="204">
        <v>0</v>
      </c>
      <c r="V72" s="204">
        <v>0</v>
      </c>
      <c r="W72" s="204">
        <v>0</v>
      </c>
      <c r="X72" s="657"/>
      <c r="Y72" s="862">
        <f t="shared" si="20"/>
        <v>0</v>
      </c>
      <c r="Z72" s="862">
        <f t="shared" si="21"/>
        <v>0</v>
      </c>
      <c r="AA72" s="862">
        <f t="shared" si="22"/>
        <v>0</v>
      </c>
      <c r="AB72" s="862">
        <f t="shared" si="23"/>
        <v>0</v>
      </c>
      <c r="AC72" s="862">
        <f t="shared" si="24"/>
        <v>0</v>
      </c>
      <c r="AD72" s="862">
        <f t="shared" si="25"/>
        <v>0</v>
      </c>
      <c r="AE72" s="862">
        <f t="shared" si="26"/>
        <v>0</v>
      </c>
      <c r="AF72" s="862">
        <f t="shared" si="27"/>
        <v>0</v>
      </c>
      <c r="AG72" s="862">
        <f t="shared" si="28"/>
        <v>0</v>
      </c>
      <c r="AH72" s="862">
        <f t="shared" si="29"/>
        <v>0</v>
      </c>
      <c r="AI72" s="862">
        <f t="shared" si="30"/>
        <v>0</v>
      </c>
      <c r="AJ72" s="862">
        <f t="shared" si="31"/>
        <v>0</v>
      </c>
      <c r="AK72" s="862">
        <f t="shared" si="32"/>
        <v>0</v>
      </c>
      <c r="AL72" s="862">
        <f t="shared" si="33"/>
        <v>0</v>
      </c>
      <c r="AM72" s="862">
        <f t="shared" si="34"/>
        <v>0</v>
      </c>
      <c r="AN72" s="862">
        <f t="shared" si="35"/>
        <v>0</v>
      </c>
    </row>
    <row r="73" spans="1:40" ht="18.75" customHeight="1">
      <c r="A73" s="861" t="str">
        <f>Compute1!A73</f>
        <v>12.4</v>
      </c>
      <c r="B73" s="861" t="str">
        <f>'2_Maturité'!B73</f>
        <v>Protection contre des logiciels malveillants</v>
      </c>
      <c r="C73" s="861" t="str">
        <f>'2_Maturité'!G73</f>
        <v>SEXP</v>
      </c>
      <c r="D73" s="207">
        <f>'2_Maturité'!H73</f>
        <v>1</v>
      </c>
      <c r="E73" s="207" t="str">
        <f>'2_Maturité'!I73</f>
        <v>3: Défini</v>
      </c>
      <c r="F73" s="218">
        <f>INDEX(References!$C$51:$D$56, LEFT($E73,1)+1,2)</f>
        <v>3</v>
      </c>
      <c r="G73" s="664">
        <v>0</v>
      </c>
      <c r="H73" s="204">
        <v>0</v>
      </c>
      <c r="I73" s="204">
        <v>0</v>
      </c>
      <c r="J73" s="204">
        <v>0</v>
      </c>
      <c r="K73" s="204">
        <v>0</v>
      </c>
      <c r="L73" s="204">
        <v>0</v>
      </c>
      <c r="M73" s="204">
        <v>0</v>
      </c>
      <c r="N73" s="204">
        <v>0</v>
      </c>
      <c r="O73" s="204">
        <v>0</v>
      </c>
      <c r="P73" s="204">
        <v>0</v>
      </c>
      <c r="Q73" s="204">
        <v>0</v>
      </c>
      <c r="R73" s="204">
        <v>0</v>
      </c>
      <c r="S73" s="204">
        <v>1</v>
      </c>
      <c r="T73" s="204">
        <v>0</v>
      </c>
      <c r="U73" s="204">
        <v>0</v>
      </c>
      <c r="V73" s="204">
        <v>0</v>
      </c>
      <c r="W73" s="204">
        <v>0</v>
      </c>
      <c r="X73" s="657"/>
      <c r="Y73" s="862">
        <f t="shared" si="20"/>
        <v>0</v>
      </c>
      <c r="Z73" s="862">
        <f t="shared" si="21"/>
        <v>0</v>
      </c>
      <c r="AA73" s="862">
        <f t="shared" si="22"/>
        <v>0</v>
      </c>
      <c r="AB73" s="862">
        <f t="shared" si="23"/>
        <v>0</v>
      </c>
      <c r="AC73" s="862">
        <f t="shared" si="24"/>
        <v>0</v>
      </c>
      <c r="AD73" s="862">
        <f t="shared" si="25"/>
        <v>0</v>
      </c>
      <c r="AE73" s="862">
        <f t="shared" si="26"/>
        <v>0</v>
      </c>
      <c r="AF73" s="862">
        <f t="shared" si="27"/>
        <v>0</v>
      </c>
      <c r="AG73" s="862">
        <f t="shared" si="28"/>
        <v>0</v>
      </c>
      <c r="AH73" s="862">
        <f t="shared" si="29"/>
        <v>0</v>
      </c>
      <c r="AI73" s="862">
        <f t="shared" si="30"/>
        <v>0</v>
      </c>
      <c r="AJ73" s="862">
        <f t="shared" si="31"/>
        <v>0.8</v>
      </c>
      <c r="AK73" s="862">
        <f t="shared" si="32"/>
        <v>0</v>
      </c>
      <c r="AL73" s="862">
        <f t="shared" si="33"/>
        <v>0</v>
      </c>
      <c r="AM73" s="862">
        <f t="shared" si="34"/>
        <v>0</v>
      </c>
      <c r="AN73" s="862">
        <f t="shared" si="35"/>
        <v>0</v>
      </c>
    </row>
    <row r="74" spans="1:40" ht="18.75" customHeight="1">
      <c r="A74" s="861" t="str">
        <f>Compute1!A74</f>
        <v>12.5</v>
      </c>
      <c r="B74" s="861" t="str">
        <f>'2_Maturité'!B74</f>
        <v>Politique de sauvegarde</v>
      </c>
      <c r="C74" s="861" t="str">
        <f>'2_Maturité'!G74</f>
        <v>SEXP</v>
      </c>
      <c r="D74" s="207">
        <f>'2_Maturité'!H74</f>
        <v>1</v>
      </c>
      <c r="E74" s="207" t="str">
        <f>'2_Maturité'!I74</f>
        <v>0: Inexistant</v>
      </c>
      <c r="F74" s="218">
        <f>INDEX(References!$C$51:$D$56, LEFT($E74,1)+1,2)</f>
        <v>5</v>
      </c>
      <c r="G74" s="664">
        <v>0</v>
      </c>
      <c r="H74" s="204">
        <v>0</v>
      </c>
      <c r="I74" s="204">
        <v>0</v>
      </c>
      <c r="J74" s="204">
        <v>1</v>
      </c>
      <c r="K74" s="204">
        <v>1</v>
      </c>
      <c r="L74" s="204">
        <v>1</v>
      </c>
      <c r="M74" s="204">
        <v>0</v>
      </c>
      <c r="N74" s="204">
        <v>1</v>
      </c>
      <c r="O74" s="204">
        <v>0</v>
      </c>
      <c r="P74" s="204">
        <v>0</v>
      </c>
      <c r="Q74" s="204">
        <v>1</v>
      </c>
      <c r="R74" s="204">
        <v>1</v>
      </c>
      <c r="S74" s="1041">
        <v>1</v>
      </c>
      <c r="T74" s="204">
        <v>0</v>
      </c>
      <c r="U74" s="204">
        <v>0</v>
      </c>
      <c r="V74" s="204">
        <v>1</v>
      </c>
      <c r="W74" s="204">
        <v>0</v>
      </c>
      <c r="X74" s="657"/>
      <c r="Y74" s="862">
        <f t="shared" si="20"/>
        <v>0</v>
      </c>
      <c r="Z74" s="862">
        <f t="shared" si="21"/>
        <v>0</v>
      </c>
      <c r="AA74" s="862">
        <f t="shared" si="22"/>
        <v>1</v>
      </c>
      <c r="AB74" s="862">
        <f t="shared" si="23"/>
        <v>1</v>
      </c>
      <c r="AC74" s="862">
        <f t="shared" si="24"/>
        <v>1</v>
      </c>
      <c r="AD74" s="862">
        <f t="shared" si="25"/>
        <v>0</v>
      </c>
      <c r="AE74" s="862">
        <f t="shared" si="26"/>
        <v>1</v>
      </c>
      <c r="AF74" s="862">
        <f t="shared" si="27"/>
        <v>0</v>
      </c>
      <c r="AG74" s="862">
        <f t="shared" si="28"/>
        <v>0</v>
      </c>
      <c r="AH74" s="862">
        <f t="shared" si="29"/>
        <v>1</v>
      </c>
      <c r="AI74" s="862">
        <f t="shared" si="30"/>
        <v>1</v>
      </c>
      <c r="AJ74" s="862">
        <f t="shared" si="31"/>
        <v>1</v>
      </c>
      <c r="AK74" s="862">
        <f t="shared" si="32"/>
        <v>0</v>
      </c>
      <c r="AL74" s="862">
        <f t="shared" si="33"/>
        <v>0</v>
      </c>
      <c r="AM74" s="862">
        <f t="shared" si="34"/>
        <v>1</v>
      </c>
      <c r="AN74" s="862">
        <f t="shared" si="35"/>
        <v>0</v>
      </c>
    </row>
    <row r="75" spans="1:40" ht="18.75" customHeight="1">
      <c r="A75" s="217" t="str">
        <f>Compute1!A75</f>
        <v>12.5.a</v>
      </c>
      <c r="B75" s="217">
        <f>'2_Maturité'!B75</f>
        <v>0</v>
      </c>
      <c r="C75" s="217" t="str">
        <f>'2_Maturité'!G75</f>
        <v>SEXP</v>
      </c>
      <c r="D75" s="207">
        <f>'2_Maturité'!H75</f>
        <v>0</v>
      </c>
      <c r="E75" s="207">
        <f>'2_Maturité'!I75</f>
        <v>0</v>
      </c>
      <c r="F75" s="218" t="str">
        <f>LEFT(E75,1)</f>
        <v>0</v>
      </c>
      <c r="G75" s="664">
        <v>2</v>
      </c>
      <c r="H75" s="204">
        <f>Compute4!G75</f>
        <v>0</v>
      </c>
      <c r="I75" s="204">
        <f>Compute4!H75</f>
        <v>0</v>
      </c>
      <c r="J75" s="204">
        <v>0</v>
      </c>
      <c r="K75" s="204">
        <v>0</v>
      </c>
      <c r="L75" s="204">
        <v>0</v>
      </c>
      <c r="M75" s="204">
        <f>Compute4!L75</f>
        <v>0</v>
      </c>
      <c r="N75" s="204">
        <v>0</v>
      </c>
      <c r="O75" s="204">
        <f>Compute4!N75</f>
        <v>0</v>
      </c>
      <c r="P75" s="204">
        <f>Compute4!O75</f>
        <v>0</v>
      </c>
      <c r="Q75" s="204">
        <v>0</v>
      </c>
      <c r="R75" s="204">
        <v>0</v>
      </c>
      <c r="S75" s="204">
        <v>0</v>
      </c>
      <c r="T75" s="204">
        <f>Compute4!S75</f>
        <v>0</v>
      </c>
      <c r="U75" s="204">
        <v>0</v>
      </c>
      <c r="V75" s="204">
        <v>0</v>
      </c>
      <c r="W75" s="204">
        <f>Compute4!V75</f>
        <v>0</v>
      </c>
      <c r="X75" s="657"/>
      <c r="Y75" s="862">
        <f t="shared" si="20"/>
        <v>0</v>
      </c>
      <c r="Z75" s="862">
        <f t="shared" si="21"/>
        <v>0</v>
      </c>
      <c r="AA75" s="862">
        <f t="shared" si="22"/>
        <v>0</v>
      </c>
      <c r="AB75" s="862">
        <f t="shared" si="23"/>
        <v>0</v>
      </c>
      <c r="AC75" s="862">
        <f t="shared" si="24"/>
        <v>0</v>
      </c>
      <c r="AD75" s="862">
        <f t="shared" si="25"/>
        <v>0</v>
      </c>
      <c r="AE75" s="862">
        <f t="shared" si="26"/>
        <v>0</v>
      </c>
      <c r="AF75" s="862">
        <f t="shared" si="27"/>
        <v>0</v>
      </c>
      <c r="AG75" s="862">
        <f t="shared" si="28"/>
        <v>0</v>
      </c>
      <c r="AH75" s="862">
        <f t="shared" si="29"/>
        <v>0</v>
      </c>
      <c r="AI75" s="862">
        <f t="shared" si="30"/>
        <v>0</v>
      </c>
      <c r="AJ75" s="862">
        <f t="shared" si="31"/>
        <v>0</v>
      </c>
      <c r="AK75" s="862">
        <f t="shared" si="32"/>
        <v>0</v>
      </c>
      <c r="AL75" s="862">
        <f t="shared" si="33"/>
        <v>0</v>
      </c>
      <c r="AM75" s="862">
        <f t="shared" si="34"/>
        <v>0</v>
      </c>
      <c r="AN75" s="862">
        <f t="shared" si="35"/>
        <v>0</v>
      </c>
    </row>
    <row r="76" spans="1:40" ht="18.75" customHeight="1">
      <c r="A76" s="217" t="str">
        <f>Compute1!A76</f>
        <v>12.5.b</v>
      </c>
      <c r="B76" s="217">
        <f>'2_Maturité'!B76</f>
        <v>0</v>
      </c>
      <c r="C76" s="217" t="str">
        <f>'2_Maturité'!G76</f>
        <v>SEXP</v>
      </c>
      <c r="D76" s="207">
        <f>'2_Maturité'!H76</f>
        <v>0</v>
      </c>
      <c r="E76" s="207">
        <f>'2_Maturité'!I76</f>
        <v>0</v>
      </c>
      <c r="F76" s="218" t="str">
        <f>LEFT(E76,1)</f>
        <v>0</v>
      </c>
      <c r="G76" s="664">
        <v>0</v>
      </c>
      <c r="H76" s="204">
        <f>Compute4!G76</f>
        <v>0</v>
      </c>
      <c r="I76" s="204">
        <f>Compute4!H76</f>
        <v>0</v>
      </c>
      <c r="J76" s="204">
        <f>Compute4!I76</f>
        <v>0</v>
      </c>
      <c r="K76" s="204">
        <f>Compute4!J76</f>
        <v>0</v>
      </c>
      <c r="L76" s="204">
        <f>Compute4!K76</f>
        <v>0</v>
      </c>
      <c r="M76" s="204">
        <f>Compute4!L76</f>
        <v>0</v>
      </c>
      <c r="N76" s="204">
        <f>Compute4!M76</f>
        <v>0</v>
      </c>
      <c r="O76" s="204">
        <f>Compute4!N76</f>
        <v>0</v>
      </c>
      <c r="P76" s="204">
        <f>Compute4!O76</f>
        <v>0</v>
      </c>
      <c r="Q76" s="204">
        <f>Compute4!P76</f>
        <v>0</v>
      </c>
      <c r="R76" s="204">
        <f>Compute4!Q76</f>
        <v>0</v>
      </c>
      <c r="S76" s="204">
        <f>Compute4!R76</f>
        <v>0</v>
      </c>
      <c r="T76" s="204">
        <f>Compute4!S76</f>
        <v>0</v>
      </c>
      <c r="U76" s="204">
        <f>Compute4!T76</f>
        <v>0</v>
      </c>
      <c r="V76" s="204">
        <f>Compute4!U76</f>
        <v>0</v>
      </c>
      <c r="W76" s="204">
        <f>Compute4!V76</f>
        <v>0</v>
      </c>
      <c r="X76" s="657"/>
      <c r="Y76" s="862">
        <f t="shared" si="20"/>
        <v>0</v>
      </c>
      <c r="Z76" s="862">
        <f t="shared" si="21"/>
        <v>0</v>
      </c>
      <c r="AA76" s="862">
        <f t="shared" si="22"/>
        <v>0</v>
      </c>
      <c r="AB76" s="862">
        <f t="shared" si="23"/>
        <v>0</v>
      </c>
      <c r="AC76" s="862">
        <f t="shared" si="24"/>
        <v>0</v>
      </c>
      <c r="AD76" s="862">
        <f t="shared" si="25"/>
        <v>0</v>
      </c>
      <c r="AE76" s="862">
        <f t="shared" si="26"/>
        <v>0</v>
      </c>
      <c r="AF76" s="862">
        <f t="shared" si="27"/>
        <v>0</v>
      </c>
      <c r="AG76" s="862">
        <f t="shared" si="28"/>
        <v>0</v>
      </c>
      <c r="AH76" s="862">
        <f t="shared" si="29"/>
        <v>0</v>
      </c>
      <c r="AI76" s="862">
        <f t="shared" si="30"/>
        <v>0</v>
      </c>
      <c r="AJ76" s="862">
        <f t="shared" si="31"/>
        <v>0</v>
      </c>
      <c r="AK76" s="862">
        <f t="shared" si="32"/>
        <v>0</v>
      </c>
      <c r="AL76" s="862">
        <f t="shared" si="33"/>
        <v>0</v>
      </c>
      <c r="AM76" s="862">
        <f t="shared" si="34"/>
        <v>0</v>
      </c>
      <c r="AN76" s="862">
        <f t="shared" si="35"/>
        <v>0</v>
      </c>
    </row>
    <row r="77" spans="1:40" ht="18.75" customHeight="1">
      <c r="A77" s="861" t="str">
        <f>Compute1!A77</f>
        <v>12.6</v>
      </c>
      <c r="B77" s="861" t="str">
        <f>'2_Maturité'!B77</f>
        <v>Journalisation et surveillance</v>
      </c>
      <c r="C77" s="861" t="str">
        <f>'2_Maturité'!G77</f>
        <v>SEXP</v>
      </c>
      <c r="D77" s="207">
        <f>'2_Maturité'!H77</f>
        <v>1</v>
      </c>
      <c r="E77" s="207" t="str">
        <f>'2_Maturité'!I77</f>
        <v>1: Initial</v>
      </c>
      <c r="F77" s="218">
        <f>INDEX(References!$C$51:$D$56, LEFT($E77,1)+1,2)</f>
        <v>5</v>
      </c>
      <c r="G77" s="664">
        <v>0</v>
      </c>
      <c r="H77" s="204">
        <v>1</v>
      </c>
      <c r="I77" s="204">
        <v>0</v>
      </c>
      <c r="J77" s="204">
        <v>1</v>
      </c>
      <c r="K77" s="204">
        <v>1</v>
      </c>
      <c r="L77" s="204">
        <v>1</v>
      </c>
      <c r="M77" s="204">
        <v>1</v>
      </c>
      <c r="N77" s="204">
        <v>0</v>
      </c>
      <c r="O77" s="204">
        <v>0</v>
      </c>
      <c r="P77" s="204">
        <v>0</v>
      </c>
      <c r="Q77" s="204">
        <v>0</v>
      </c>
      <c r="R77" s="204">
        <v>1</v>
      </c>
      <c r="S77" s="204">
        <v>0</v>
      </c>
      <c r="T77" s="204">
        <v>0</v>
      </c>
      <c r="U77" s="204">
        <v>0</v>
      </c>
      <c r="V77" s="204">
        <v>0</v>
      </c>
      <c r="W77" s="204">
        <v>1</v>
      </c>
      <c r="X77" s="657"/>
      <c r="Y77" s="862">
        <f t="shared" si="20"/>
        <v>1</v>
      </c>
      <c r="Z77" s="862">
        <f t="shared" si="21"/>
        <v>0</v>
      </c>
      <c r="AA77" s="862">
        <f t="shared" si="22"/>
        <v>1</v>
      </c>
      <c r="AB77" s="862">
        <f t="shared" si="23"/>
        <v>1</v>
      </c>
      <c r="AC77" s="862">
        <f t="shared" si="24"/>
        <v>1</v>
      </c>
      <c r="AD77" s="862">
        <f t="shared" si="25"/>
        <v>1</v>
      </c>
      <c r="AE77" s="862">
        <f t="shared" si="26"/>
        <v>0</v>
      </c>
      <c r="AF77" s="862">
        <f t="shared" si="27"/>
        <v>0</v>
      </c>
      <c r="AG77" s="862">
        <f t="shared" si="28"/>
        <v>0</v>
      </c>
      <c r="AH77" s="862">
        <f t="shared" si="29"/>
        <v>0</v>
      </c>
      <c r="AI77" s="862">
        <f t="shared" si="30"/>
        <v>1</v>
      </c>
      <c r="AJ77" s="862">
        <f t="shared" si="31"/>
        <v>0</v>
      </c>
      <c r="AK77" s="862">
        <f t="shared" si="32"/>
        <v>0</v>
      </c>
      <c r="AL77" s="862">
        <f t="shared" si="33"/>
        <v>0</v>
      </c>
      <c r="AM77" s="862">
        <f t="shared" si="34"/>
        <v>0</v>
      </c>
      <c r="AN77" s="862">
        <f t="shared" si="35"/>
        <v>1</v>
      </c>
    </row>
    <row r="78" spans="1:40" ht="18.75" customHeight="1">
      <c r="A78" s="217" t="str">
        <f>Compute1!A78</f>
        <v>12.6.a</v>
      </c>
      <c r="B78" s="217">
        <f>'2_Maturité'!B78</f>
        <v>0</v>
      </c>
      <c r="C78" s="217" t="str">
        <f>'2_Maturité'!G78</f>
        <v>SEXP</v>
      </c>
      <c r="D78" s="207">
        <f>'2_Maturité'!H78</f>
        <v>0</v>
      </c>
      <c r="E78" s="207">
        <f>'2_Maturité'!I78</f>
        <v>0</v>
      </c>
      <c r="F78" s="218" t="str">
        <f>LEFT(E78,1)</f>
        <v>0</v>
      </c>
      <c r="G78" s="664">
        <v>0</v>
      </c>
      <c r="H78" s="204">
        <f>Compute4!G78</f>
        <v>0</v>
      </c>
      <c r="I78" s="204">
        <f>Compute4!H78</f>
        <v>0</v>
      </c>
      <c r="J78" s="204">
        <f>Compute4!I78</f>
        <v>0</v>
      </c>
      <c r="K78" s="204">
        <f>Compute4!J78</f>
        <v>0</v>
      </c>
      <c r="L78" s="204">
        <f>Compute4!K78</f>
        <v>0</v>
      </c>
      <c r="M78" s="204">
        <f>Compute4!L78</f>
        <v>0</v>
      </c>
      <c r="N78" s="204">
        <f>Compute4!M78</f>
        <v>0</v>
      </c>
      <c r="O78" s="204">
        <f>Compute4!N78</f>
        <v>0</v>
      </c>
      <c r="P78" s="204">
        <f>Compute4!O78</f>
        <v>0</v>
      </c>
      <c r="Q78" s="204">
        <f>Compute4!P78</f>
        <v>0</v>
      </c>
      <c r="R78" s="204">
        <f>Compute4!Q78</f>
        <v>0</v>
      </c>
      <c r="S78" s="204">
        <f>Compute4!R78</f>
        <v>0</v>
      </c>
      <c r="T78" s="204">
        <f>Compute4!S78</f>
        <v>0</v>
      </c>
      <c r="U78" s="204">
        <f>Compute4!T78</f>
        <v>0</v>
      </c>
      <c r="V78" s="204">
        <f>Compute4!U78</f>
        <v>0</v>
      </c>
      <c r="W78" s="204">
        <f>Compute4!V78</f>
        <v>0</v>
      </c>
      <c r="X78" s="657"/>
      <c r="Y78" s="862">
        <f t="shared" si="20"/>
        <v>0</v>
      </c>
      <c r="Z78" s="862">
        <f t="shared" si="21"/>
        <v>0</v>
      </c>
      <c r="AA78" s="862">
        <f t="shared" si="22"/>
        <v>0</v>
      </c>
      <c r="AB78" s="862">
        <f t="shared" si="23"/>
        <v>0</v>
      </c>
      <c r="AC78" s="862">
        <f t="shared" si="24"/>
        <v>0</v>
      </c>
      <c r="AD78" s="862">
        <f t="shared" si="25"/>
        <v>0</v>
      </c>
      <c r="AE78" s="862">
        <f t="shared" si="26"/>
        <v>0</v>
      </c>
      <c r="AF78" s="862">
        <f t="shared" si="27"/>
        <v>0</v>
      </c>
      <c r="AG78" s="862">
        <f t="shared" si="28"/>
        <v>0</v>
      </c>
      <c r="AH78" s="862">
        <f t="shared" si="29"/>
        <v>0</v>
      </c>
      <c r="AI78" s="862">
        <f t="shared" si="30"/>
        <v>0</v>
      </c>
      <c r="AJ78" s="862">
        <f t="shared" si="31"/>
        <v>0</v>
      </c>
      <c r="AK78" s="862">
        <f t="shared" si="32"/>
        <v>0</v>
      </c>
      <c r="AL78" s="862">
        <f t="shared" si="33"/>
        <v>0</v>
      </c>
      <c r="AM78" s="862">
        <f t="shared" si="34"/>
        <v>0</v>
      </c>
      <c r="AN78" s="862">
        <f t="shared" si="35"/>
        <v>0</v>
      </c>
    </row>
    <row r="79" spans="1:40" ht="18.75" customHeight="1">
      <c r="A79" s="217" t="str">
        <f>Compute1!A79</f>
        <v>12.6.b</v>
      </c>
      <c r="B79" s="217">
        <f>'2_Maturité'!B79</f>
        <v>0</v>
      </c>
      <c r="C79" s="217" t="str">
        <f>'2_Maturité'!G79</f>
        <v>SEXP</v>
      </c>
      <c r="D79" s="207">
        <f>'2_Maturité'!H79</f>
        <v>0</v>
      </c>
      <c r="E79" s="207">
        <f>'2_Maturité'!I79</f>
        <v>0</v>
      </c>
      <c r="F79" s="218" t="str">
        <f>LEFT(E79,1)</f>
        <v>0</v>
      </c>
      <c r="G79" s="664">
        <v>0</v>
      </c>
      <c r="H79" s="204">
        <f>Compute4!G79</f>
        <v>0</v>
      </c>
      <c r="I79" s="204">
        <f>Compute4!H79</f>
        <v>0</v>
      </c>
      <c r="J79" s="204">
        <v>0</v>
      </c>
      <c r="K79" s="204">
        <v>0</v>
      </c>
      <c r="L79" s="204">
        <v>0</v>
      </c>
      <c r="M79" s="204">
        <f>Compute4!L79</f>
        <v>0</v>
      </c>
      <c r="N79" s="204">
        <f>Compute4!M79</f>
        <v>0</v>
      </c>
      <c r="O79" s="204">
        <f>Compute4!N79</f>
        <v>0</v>
      </c>
      <c r="P79" s="204">
        <f>Compute4!O79</f>
        <v>0</v>
      </c>
      <c r="Q79" s="204">
        <f>Compute4!P79</f>
        <v>0</v>
      </c>
      <c r="R79" s="204">
        <f>Compute4!Q79</f>
        <v>0</v>
      </c>
      <c r="S79" s="204">
        <f>Compute4!R79</f>
        <v>0</v>
      </c>
      <c r="T79" s="204">
        <f>Compute4!S79</f>
        <v>0</v>
      </c>
      <c r="U79" s="204">
        <f>Compute4!T79</f>
        <v>0</v>
      </c>
      <c r="V79" s="204">
        <f>Compute4!U79</f>
        <v>0</v>
      </c>
      <c r="W79" s="204">
        <v>0</v>
      </c>
      <c r="X79" s="657"/>
      <c r="Y79" s="862">
        <f t="shared" si="20"/>
        <v>0</v>
      </c>
      <c r="Z79" s="862">
        <f t="shared" si="21"/>
        <v>0</v>
      </c>
      <c r="AA79" s="862">
        <f t="shared" si="22"/>
        <v>0</v>
      </c>
      <c r="AB79" s="862">
        <f t="shared" si="23"/>
        <v>0</v>
      </c>
      <c r="AC79" s="862">
        <f t="shared" si="24"/>
        <v>0</v>
      </c>
      <c r="AD79" s="862">
        <f t="shared" si="25"/>
        <v>0</v>
      </c>
      <c r="AE79" s="862">
        <f t="shared" si="26"/>
        <v>0</v>
      </c>
      <c r="AF79" s="862">
        <f t="shared" si="27"/>
        <v>0</v>
      </c>
      <c r="AG79" s="862">
        <f t="shared" si="28"/>
        <v>0</v>
      </c>
      <c r="AH79" s="862">
        <f t="shared" si="29"/>
        <v>0</v>
      </c>
      <c r="AI79" s="862">
        <f t="shared" si="30"/>
        <v>0</v>
      </c>
      <c r="AJ79" s="862">
        <f t="shared" si="31"/>
        <v>0</v>
      </c>
      <c r="AK79" s="862">
        <f t="shared" si="32"/>
        <v>0</v>
      </c>
      <c r="AL79" s="862">
        <f t="shared" si="33"/>
        <v>0</v>
      </c>
      <c r="AM79" s="862">
        <f t="shared" si="34"/>
        <v>0</v>
      </c>
      <c r="AN79" s="862">
        <f t="shared" si="35"/>
        <v>0</v>
      </c>
    </row>
    <row r="80" spans="1:40" ht="18.75" customHeight="1">
      <c r="A80" s="217" t="str">
        <f>Compute1!A80</f>
        <v>12.6.c</v>
      </c>
      <c r="B80" s="217">
        <f>'2_Maturité'!B80</f>
        <v>0</v>
      </c>
      <c r="C80" s="217" t="str">
        <f>'2_Maturité'!G80</f>
        <v>SEXP</v>
      </c>
      <c r="D80" s="207">
        <f>'2_Maturité'!H80</f>
        <v>0</v>
      </c>
      <c r="E80" s="207">
        <f>'2_Maturité'!I80</f>
        <v>0</v>
      </c>
      <c r="F80" s="218" t="str">
        <f>LEFT(E80,1)</f>
        <v>0</v>
      </c>
      <c r="G80" s="664">
        <v>0</v>
      </c>
      <c r="H80" s="204">
        <f>Compute4!G80</f>
        <v>0</v>
      </c>
      <c r="I80" s="204">
        <f>Compute4!H80</f>
        <v>0</v>
      </c>
      <c r="J80" s="204">
        <f>Compute4!I80</f>
        <v>0</v>
      </c>
      <c r="K80" s="204">
        <f>Compute4!J80</f>
        <v>0</v>
      </c>
      <c r="L80" s="204">
        <f>Compute4!K80</f>
        <v>0</v>
      </c>
      <c r="M80" s="204">
        <f>Compute4!L80</f>
        <v>0</v>
      </c>
      <c r="N80" s="204">
        <f>Compute4!M80</f>
        <v>0</v>
      </c>
      <c r="O80" s="204">
        <f>Compute4!N80</f>
        <v>0</v>
      </c>
      <c r="P80" s="204">
        <f>Compute4!O80</f>
        <v>0</v>
      </c>
      <c r="Q80" s="204">
        <f>Compute4!P80</f>
        <v>0</v>
      </c>
      <c r="R80" s="204">
        <f>Compute4!Q80</f>
        <v>0</v>
      </c>
      <c r="S80" s="204">
        <f>Compute4!R80</f>
        <v>0</v>
      </c>
      <c r="T80" s="204">
        <f>Compute4!S80</f>
        <v>0</v>
      </c>
      <c r="U80" s="204">
        <f>Compute4!T80</f>
        <v>0</v>
      </c>
      <c r="V80" s="204">
        <f>Compute4!U80</f>
        <v>0</v>
      </c>
      <c r="W80" s="204">
        <f>Compute4!V80</f>
        <v>0</v>
      </c>
      <c r="X80" s="657"/>
      <c r="Y80" s="862">
        <f t="shared" si="20"/>
        <v>0</v>
      </c>
      <c r="Z80" s="862">
        <f t="shared" si="21"/>
        <v>0</v>
      </c>
      <c r="AA80" s="862">
        <f t="shared" si="22"/>
        <v>0</v>
      </c>
      <c r="AB80" s="862">
        <f t="shared" si="23"/>
        <v>0</v>
      </c>
      <c r="AC80" s="862">
        <f t="shared" si="24"/>
        <v>0</v>
      </c>
      <c r="AD80" s="862">
        <f t="shared" si="25"/>
        <v>0</v>
      </c>
      <c r="AE80" s="862">
        <f t="shared" si="26"/>
        <v>0</v>
      </c>
      <c r="AF80" s="862">
        <f t="shared" si="27"/>
        <v>0</v>
      </c>
      <c r="AG80" s="862">
        <f t="shared" si="28"/>
        <v>0</v>
      </c>
      <c r="AH80" s="862">
        <f t="shared" si="29"/>
        <v>0</v>
      </c>
      <c r="AI80" s="862">
        <f t="shared" si="30"/>
        <v>0</v>
      </c>
      <c r="AJ80" s="862">
        <f t="shared" si="31"/>
        <v>0</v>
      </c>
      <c r="AK80" s="862">
        <f t="shared" si="32"/>
        <v>0</v>
      </c>
      <c r="AL80" s="862">
        <f t="shared" si="33"/>
        <v>0</v>
      </c>
      <c r="AM80" s="862">
        <f t="shared" si="34"/>
        <v>0</v>
      </c>
      <c r="AN80" s="862">
        <f t="shared" si="35"/>
        <v>0</v>
      </c>
    </row>
    <row r="81" spans="1:40" ht="18.75" customHeight="1">
      <c r="A81" s="217" t="str">
        <f>Compute1!A81</f>
        <v>12.6.d</v>
      </c>
      <c r="B81" s="217">
        <f>'2_Maturité'!B81</f>
        <v>0</v>
      </c>
      <c r="C81" s="217" t="str">
        <f>'2_Maturité'!G81</f>
        <v>SEXP</v>
      </c>
      <c r="D81" s="207">
        <f>'2_Maturité'!H81</f>
        <v>0</v>
      </c>
      <c r="E81" s="207">
        <f>'2_Maturité'!I81</f>
        <v>0</v>
      </c>
      <c r="F81" s="218" t="str">
        <f>LEFT(E81,1)</f>
        <v>0</v>
      </c>
      <c r="G81" s="664">
        <v>0</v>
      </c>
      <c r="H81" s="204">
        <f>Compute4!G81</f>
        <v>0</v>
      </c>
      <c r="I81" s="204">
        <f>Compute4!H81</f>
        <v>0</v>
      </c>
      <c r="J81" s="204">
        <f>Compute4!I81</f>
        <v>0</v>
      </c>
      <c r="K81" s="204">
        <f>Compute4!J81</f>
        <v>0</v>
      </c>
      <c r="L81" s="204">
        <f>Compute4!K81</f>
        <v>0</v>
      </c>
      <c r="M81" s="204">
        <f>Compute4!L81</f>
        <v>0</v>
      </c>
      <c r="N81" s="204">
        <f>Compute4!M81</f>
        <v>0</v>
      </c>
      <c r="O81" s="204">
        <f>Compute4!N81</f>
        <v>0</v>
      </c>
      <c r="P81" s="204">
        <f>Compute4!O81</f>
        <v>0</v>
      </c>
      <c r="Q81" s="204">
        <f>Compute4!P81</f>
        <v>0</v>
      </c>
      <c r="R81" s="204">
        <f>Compute4!Q81</f>
        <v>0</v>
      </c>
      <c r="S81" s="204">
        <f>Compute4!R81</f>
        <v>0</v>
      </c>
      <c r="T81" s="204">
        <f>Compute4!S81</f>
        <v>0</v>
      </c>
      <c r="U81" s="204">
        <f>Compute4!T81</f>
        <v>0</v>
      </c>
      <c r="V81" s="204">
        <f>Compute4!U81</f>
        <v>0</v>
      </c>
      <c r="W81" s="204">
        <f>Compute4!V81</f>
        <v>0</v>
      </c>
      <c r="X81" s="657"/>
      <c r="Y81" s="862">
        <f t="shared" si="20"/>
        <v>0</v>
      </c>
      <c r="Z81" s="862">
        <f t="shared" si="21"/>
        <v>0</v>
      </c>
      <c r="AA81" s="862">
        <f t="shared" si="22"/>
        <v>0</v>
      </c>
      <c r="AB81" s="862">
        <f t="shared" si="23"/>
        <v>0</v>
      </c>
      <c r="AC81" s="862">
        <f t="shared" si="24"/>
        <v>0</v>
      </c>
      <c r="AD81" s="862">
        <f t="shared" si="25"/>
        <v>0</v>
      </c>
      <c r="AE81" s="862">
        <f t="shared" si="26"/>
        <v>0</v>
      </c>
      <c r="AF81" s="862">
        <f t="shared" si="27"/>
        <v>0</v>
      </c>
      <c r="AG81" s="862">
        <f t="shared" si="28"/>
        <v>0</v>
      </c>
      <c r="AH81" s="862">
        <f t="shared" si="29"/>
        <v>0</v>
      </c>
      <c r="AI81" s="862">
        <f t="shared" si="30"/>
        <v>0</v>
      </c>
      <c r="AJ81" s="862">
        <f t="shared" si="31"/>
        <v>0</v>
      </c>
      <c r="AK81" s="862">
        <f t="shared" si="32"/>
        <v>0</v>
      </c>
      <c r="AL81" s="862">
        <f t="shared" si="33"/>
        <v>0</v>
      </c>
      <c r="AM81" s="862">
        <f t="shared" si="34"/>
        <v>0</v>
      </c>
      <c r="AN81" s="862">
        <f t="shared" si="35"/>
        <v>0</v>
      </c>
    </row>
    <row r="82" spans="1:40" ht="18.75">
      <c r="A82" s="217" t="str">
        <f>Compute1!A82</f>
        <v>12.7</v>
      </c>
      <c r="B82" s="217" t="str">
        <f>'2_Maturité'!B82</f>
        <v>Maîtrise des logiciels</v>
      </c>
      <c r="C82" s="217" t="str">
        <f>'2_Maturité'!G82</f>
        <v>SEXP</v>
      </c>
      <c r="D82" s="207">
        <f>'2_Maturité'!H82</f>
        <v>1</v>
      </c>
      <c r="E82" s="207" t="str">
        <f>'2_Maturité'!I82</f>
        <v>3: Défini</v>
      </c>
      <c r="F82" s="218">
        <f>INDEX(References!$C$51:$D$56, LEFT($E82,1)+1,2)</f>
        <v>3</v>
      </c>
      <c r="G82" s="664">
        <v>2</v>
      </c>
      <c r="H82" s="204">
        <v>0</v>
      </c>
      <c r="I82" s="204">
        <v>0</v>
      </c>
      <c r="J82" s="204">
        <v>0</v>
      </c>
      <c r="K82" s="204">
        <v>0</v>
      </c>
      <c r="L82" s="204">
        <v>0</v>
      </c>
      <c r="M82" s="204">
        <v>0</v>
      </c>
      <c r="N82" s="204">
        <v>0</v>
      </c>
      <c r="O82" s="204">
        <v>0</v>
      </c>
      <c r="P82" s="204">
        <v>0</v>
      </c>
      <c r="Q82" s="204">
        <v>0</v>
      </c>
      <c r="R82" s="204">
        <v>0</v>
      </c>
      <c r="S82" s="204">
        <v>0</v>
      </c>
      <c r="T82" s="204">
        <v>0</v>
      </c>
      <c r="U82" s="204">
        <v>0</v>
      </c>
      <c r="V82" s="204">
        <v>0</v>
      </c>
      <c r="W82" s="204">
        <v>0</v>
      </c>
      <c r="X82" s="657"/>
      <c r="Y82" s="862">
        <f t="shared" si="20"/>
        <v>0</v>
      </c>
      <c r="Z82" s="862">
        <f t="shared" si="21"/>
        <v>0</v>
      </c>
      <c r="AA82" s="862">
        <f t="shared" si="22"/>
        <v>0</v>
      </c>
      <c r="AB82" s="862">
        <f t="shared" si="23"/>
        <v>0</v>
      </c>
      <c r="AC82" s="862">
        <f t="shared" si="24"/>
        <v>0</v>
      </c>
      <c r="AD82" s="862">
        <f t="shared" si="25"/>
        <v>0</v>
      </c>
      <c r="AE82" s="862">
        <f t="shared" si="26"/>
        <v>0</v>
      </c>
      <c r="AF82" s="862">
        <f t="shared" si="27"/>
        <v>0</v>
      </c>
      <c r="AG82" s="862">
        <f t="shared" si="28"/>
        <v>0</v>
      </c>
      <c r="AH82" s="862">
        <f t="shared" si="29"/>
        <v>0</v>
      </c>
      <c r="AI82" s="862">
        <f t="shared" si="30"/>
        <v>0</v>
      </c>
      <c r="AJ82" s="862">
        <f t="shared" si="31"/>
        <v>0</v>
      </c>
      <c r="AK82" s="862">
        <f t="shared" si="32"/>
        <v>0</v>
      </c>
      <c r="AL82" s="862">
        <f t="shared" si="33"/>
        <v>0</v>
      </c>
      <c r="AM82" s="862">
        <f t="shared" si="34"/>
        <v>0</v>
      </c>
      <c r="AN82" s="862">
        <f t="shared" si="35"/>
        <v>0</v>
      </c>
    </row>
    <row r="83" spans="1:40" ht="18.75" customHeight="1">
      <c r="A83" s="861" t="str">
        <f>Compute1!A83</f>
        <v>12.8</v>
      </c>
      <c r="B83" s="861" t="str">
        <f>'2_Maturité'!B83</f>
        <v>Gestion des vulnérabilités</v>
      </c>
      <c r="C83" s="861" t="str">
        <f>'2_Maturité'!G83</f>
        <v>SEXP</v>
      </c>
      <c r="D83" s="207">
        <f>'2_Maturité'!H83</f>
        <v>1</v>
      </c>
      <c r="E83" s="207" t="str">
        <f>'2_Maturité'!I83</f>
        <v>2: Reproductible</v>
      </c>
      <c r="F83" s="218">
        <f>INDEX(References!$C$51:$D$56, LEFT($E83,1)+1,2)</f>
        <v>4</v>
      </c>
      <c r="G83" s="664">
        <v>0</v>
      </c>
      <c r="H83" s="204">
        <v>1</v>
      </c>
      <c r="I83" s="204">
        <v>0</v>
      </c>
      <c r="J83" s="204">
        <v>1</v>
      </c>
      <c r="K83" s="204">
        <v>0</v>
      </c>
      <c r="L83" s="204">
        <v>0</v>
      </c>
      <c r="M83" s="204">
        <v>1</v>
      </c>
      <c r="N83" s="204">
        <v>0</v>
      </c>
      <c r="O83" s="204">
        <v>0</v>
      </c>
      <c r="P83" s="204">
        <v>0</v>
      </c>
      <c r="Q83" s="204">
        <v>0</v>
      </c>
      <c r="R83" s="204">
        <v>1</v>
      </c>
      <c r="S83" s="204">
        <v>1</v>
      </c>
      <c r="T83" s="204">
        <v>0</v>
      </c>
      <c r="U83" s="204">
        <v>0</v>
      </c>
      <c r="V83" s="204">
        <v>0</v>
      </c>
      <c r="W83" s="204">
        <v>0</v>
      </c>
      <c r="X83" s="657"/>
      <c r="Y83" s="862">
        <f t="shared" si="20"/>
        <v>1</v>
      </c>
      <c r="Z83" s="862">
        <f t="shared" si="21"/>
        <v>0</v>
      </c>
      <c r="AA83" s="862">
        <f t="shared" si="22"/>
        <v>1</v>
      </c>
      <c r="AB83" s="862">
        <f t="shared" si="23"/>
        <v>0</v>
      </c>
      <c r="AC83" s="862">
        <f t="shared" si="24"/>
        <v>0</v>
      </c>
      <c r="AD83" s="862">
        <f t="shared" si="25"/>
        <v>1</v>
      </c>
      <c r="AE83" s="862">
        <f t="shared" si="26"/>
        <v>0</v>
      </c>
      <c r="AF83" s="862">
        <f t="shared" si="27"/>
        <v>0</v>
      </c>
      <c r="AG83" s="862">
        <f t="shared" si="28"/>
        <v>0</v>
      </c>
      <c r="AH83" s="862">
        <f t="shared" si="29"/>
        <v>0</v>
      </c>
      <c r="AI83" s="862">
        <f t="shared" si="30"/>
        <v>1</v>
      </c>
      <c r="AJ83" s="862">
        <f t="shared" si="31"/>
        <v>1</v>
      </c>
      <c r="AK83" s="862">
        <f t="shared" si="32"/>
        <v>0</v>
      </c>
      <c r="AL83" s="862">
        <f t="shared" si="33"/>
        <v>0</v>
      </c>
      <c r="AM83" s="862">
        <f t="shared" si="34"/>
        <v>0</v>
      </c>
      <c r="AN83" s="862">
        <f t="shared" si="35"/>
        <v>0</v>
      </c>
    </row>
    <row r="84" spans="1:40" ht="18.75" customHeight="1">
      <c r="A84" s="217" t="str">
        <f>Compute1!A84</f>
        <v>12.9</v>
      </c>
      <c r="B84" s="217" t="str">
        <f>'2_Maturité'!B84</f>
        <v>Impact des activités d'audit de sécurité</v>
      </c>
      <c r="C84" s="217" t="str">
        <f>'2_Maturité'!G84</f>
        <v>SEXP</v>
      </c>
      <c r="D84" s="207">
        <f>'2_Maturité'!H84</f>
        <v>0</v>
      </c>
      <c r="E84" s="207" t="str">
        <f>'2_Maturité'!I84</f>
        <v>1: Initial</v>
      </c>
      <c r="F84" s="218">
        <f>INDEX(References!$C$51:$D$56, LEFT($E84,1)+1,2)</f>
        <v>5</v>
      </c>
      <c r="G84" s="664">
        <v>2</v>
      </c>
      <c r="H84" s="204">
        <v>0</v>
      </c>
      <c r="I84" s="204">
        <v>0</v>
      </c>
      <c r="J84" s="204">
        <v>0</v>
      </c>
      <c r="K84" s="204">
        <v>0</v>
      </c>
      <c r="L84" s="204">
        <v>0</v>
      </c>
      <c r="M84" s="204">
        <v>0</v>
      </c>
      <c r="N84" s="204">
        <v>0</v>
      </c>
      <c r="O84" s="204">
        <v>0</v>
      </c>
      <c r="P84" s="204">
        <v>0</v>
      </c>
      <c r="Q84" s="204">
        <v>0</v>
      </c>
      <c r="R84" s="204">
        <v>0</v>
      </c>
      <c r="S84" s="204">
        <v>0</v>
      </c>
      <c r="T84" s="204">
        <v>0</v>
      </c>
      <c r="U84" s="204">
        <v>0</v>
      </c>
      <c r="V84" s="204">
        <v>0</v>
      </c>
      <c r="W84" s="204">
        <v>0</v>
      </c>
      <c r="X84" s="657"/>
      <c r="Y84" s="862">
        <f t="shared" si="20"/>
        <v>0</v>
      </c>
      <c r="Z84" s="862">
        <f t="shared" si="21"/>
        <v>0</v>
      </c>
      <c r="AA84" s="862">
        <f t="shared" si="22"/>
        <v>0</v>
      </c>
      <c r="AB84" s="862">
        <f t="shared" si="23"/>
        <v>0</v>
      </c>
      <c r="AC84" s="862">
        <f t="shared" si="24"/>
        <v>0</v>
      </c>
      <c r="AD84" s="862">
        <f t="shared" si="25"/>
        <v>0</v>
      </c>
      <c r="AE84" s="862">
        <f t="shared" si="26"/>
        <v>0</v>
      </c>
      <c r="AF84" s="862">
        <f t="shared" si="27"/>
        <v>0</v>
      </c>
      <c r="AG84" s="862">
        <f t="shared" si="28"/>
        <v>0</v>
      </c>
      <c r="AH84" s="862">
        <f t="shared" si="29"/>
        <v>0</v>
      </c>
      <c r="AI84" s="862">
        <f t="shared" si="30"/>
        <v>0</v>
      </c>
      <c r="AJ84" s="862">
        <f t="shared" si="31"/>
        <v>0</v>
      </c>
      <c r="AK84" s="862">
        <f t="shared" si="32"/>
        <v>0</v>
      </c>
      <c r="AL84" s="862">
        <f t="shared" si="33"/>
        <v>0</v>
      </c>
      <c r="AM84" s="862">
        <f t="shared" si="34"/>
        <v>0</v>
      </c>
      <c r="AN84" s="862">
        <f t="shared" si="35"/>
        <v>0</v>
      </c>
    </row>
    <row r="85" spans="1:40" ht="18.75" customHeight="1">
      <c r="A85" s="217">
        <f>Compute1!A85</f>
        <v>13</v>
      </c>
      <c r="B85" s="217" t="str">
        <f>'2_Maturité'!B85</f>
        <v>SECURITE DES COMMUNICATIONS</v>
      </c>
      <c r="C85" s="217">
        <f>'2_Maturité'!G85</f>
        <v>0</v>
      </c>
      <c r="D85" s="207">
        <f>'2_Maturité'!H85</f>
        <v>0</v>
      </c>
      <c r="E85" s="207">
        <f>'2_Maturité'!I85</f>
        <v>0</v>
      </c>
      <c r="F85" s="218" t="str">
        <f>LEFT(E85,1)</f>
        <v>0</v>
      </c>
      <c r="G85" s="664">
        <v>0</v>
      </c>
      <c r="H85" s="204">
        <f>Compute4!G85</f>
        <v>0</v>
      </c>
      <c r="I85" s="204">
        <f>Compute4!H85</f>
        <v>0</v>
      </c>
      <c r="J85" s="204">
        <f>Compute4!I85</f>
        <v>0</v>
      </c>
      <c r="K85" s="204">
        <f>Compute4!J85</f>
        <v>0</v>
      </c>
      <c r="L85" s="204">
        <f>Compute4!K85</f>
        <v>0</v>
      </c>
      <c r="M85" s="204">
        <f>Compute4!L85</f>
        <v>0</v>
      </c>
      <c r="N85" s="204">
        <f>Compute4!M85</f>
        <v>0</v>
      </c>
      <c r="O85" s="204">
        <f>Compute4!N85</f>
        <v>0</v>
      </c>
      <c r="P85" s="204">
        <f>Compute4!O85</f>
        <v>0</v>
      </c>
      <c r="Q85" s="204">
        <f>Compute4!P85</f>
        <v>0</v>
      </c>
      <c r="R85" s="204">
        <f>Compute4!Q85</f>
        <v>0</v>
      </c>
      <c r="S85" s="204">
        <f>Compute4!R85</f>
        <v>0</v>
      </c>
      <c r="T85" s="204">
        <f>Compute4!S85</f>
        <v>0</v>
      </c>
      <c r="U85" s="204">
        <f>Compute4!T85</f>
        <v>0</v>
      </c>
      <c r="V85" s="204">
        <f>Compute4!U85</f>
        <v>0</v>
      </c>
      <c r="W85" s="204">
        <f>Compute4!V85</f>
        <v>0</v>
      </c>
      <c r="X85" s="657"/>
      <c r="Y85" s="862">
        <f t="shared" si="20"/>
        <v>0</v>
      </c>
      <c r="Z85" s="862">
        <f t="shared" si="21"/>
        <v>0</v>
      </c>
      <c r="AA85" s="862">
        <f t="shared" si="22"/>
        <v>0</v>
      </c>
      <c r="AB85" s="862">
        <f t="shared" si="23"/>
        <v>0</v>
      </c>
      <c r="AC85" s="862">
        <f t="shared" si="24"/>
        <v>0</v>
      </c>
      <c r="AD85" s="862">
        <f t="shared" si="25"/>
        <v>0</v>
      </c>
      <c r="AE85" s="862">
        <f t="shared" si="26"/>
        <v>0</v>
      </c>
      <c r="AF85" s="862">
        <f t="shared" si="27"/>
        <v>0</v>
      </c>
      <c r="AG85" s="862">
        <f t="shared" si="28"/>
        <v>0</v>
      </c>
      <c r="AH85" s="862">
        <f t="shared" si="29"/>
        <v>0</v>
      </c>
      <c r="AI85" s="862">
        <f t="shared" si="30"/>
        <v>0</v>
      </c>
      <c r="AJ85" s="862">
        <f t="shared" si="31"/>
        <v>0</v>
      </c>
      <c r="AK85" s="862">
        <f t="shared" si="32"/>
        <v>0</v>
      </c>
      <c r="AL85" s="862">
        <f t="shared" si="33"/>
        <v>0</v>
      </c>
      <c r="AM85" s="862">
        <f t="shared" si="34"/>
        <v>0</v>
      </c>
      <c r="AN85" s="862">
        <f t="shared" si="35"/>
        <v>0</v>
      </c>
    </row>
    <row r="86" spans="1:40" ht="18.75">
      <c r="A86" s="861" t="str">
        <f>Compute1!A86</f>
        <v>13.1</v>
      </c>
      <c r="B86" s="861" t="str">
        <f>'2_Maturité'!B86</f>
        <v xml:space="preserve">Gestion de la sécurité des réseaux </v>
      </c>
      <c r="C86" s="861" t="str">
        <f>'2_Maturité'!G86</f>
        <v>SRES</v>
      </c>
      <c r="D86" s="207">
        <f>'2_Maturité'!H86</f>
        <v>1</v>
      </c>
      <c r="E86" s="207" t="str">
        <f>'2_Maturité'!I86</f>
        <v>2: Reproductible</v>
      </c>
      <c r="F86" s="218">
        <f>INDEX(References!$C$51:$D$56, LEFT($E86,1)+1,2)</f>
        <v>4</v>
      </c>
      <c r="G86" s="664">
        <v>1</v>
      </c>
      <c r="H86" s="204">
        <v>1</v>
      </c>
      <c r="I86" s="204">
        <v>0</v>
      </c>
      <c r="J86" s="204">
        <v>0</v>
      </c>
      <c r="K86" s="204">
        <v>0</v>
      </c>
      <c r="L86" s="204">
        <v>0</v>
      </c>
      <c r="M86" s="204">
        <v>1</v>
      </c>
      <c r="N86" s="204">
        <v>0</v>
      </c>
      <c r="O86" s="204">
        <v>0</v>
      </c>
      <c r="P86" s="204">
        <v>0</v>
      </c>
      <c r="Q86" s="204">
        <v>0</v>
      </c>
      <c r="R86" s="204">
        <v>1</v>
      </c>
      <c r="S86" s="204">
        <v>0</v>
      </c>
      <c r="T86" s="204">
        <v>0</v>
      </c>
      <c r="U86" s="204">
        <v>0</v>
      </c>
      <c r="V86" s="204">
        <v>0</v>
      </c>
      <c r="W86" s="204">
        <v>0</v>
      </c>
      <c r="X86" s="657"/>
      <c r="Y86" s="862">
        <f t="shared" si="20"/>
        <v>1</v>
      </c>
      <c r="Z86" s="862">
        <f t="shared" si="21"/>
        <v>0</v>
      </c>
      <c r="AA86" s="862">
        <f t="shared" si="22"/>
        <v>0</v>
      </c>
      <c r="AB86" s="862">
        <f t="shared" si="23"/>
        <v>0</v>
      </c>
      <c r="AC86" s="862">
        <f t="shared" si="24"/>
        <v>0</v>
      </c>
      <c r="AD86" s="862">
        <f t="shared" si="25"/>
        <v>1</v>
      </c>
      <c r="AE86" s="862">
        <f t="shared" si="26"/>
        <v>0</v>
      </c>
      <c r="AF86" s="862">
        <f t="shared" si="27"/>
        <v>0</v>
      </c>
      <c r="AG86" s="862">
        <f t="shared" si="28"/>
        <v>0</v>
      </c>
      <c r="AH86" s="862">
        <f t="shared" si="29"/>
        <v>0</v>
      </c>
      <c r="AI86" s="862">
        <f t="shared" si="30"/>
        <v>1</v>
      </c>
      <c r="AJ86" s="862">
        <f t="shared" si="31"/>
        <v>0</v>
      </c>
      <c r="AK86" s="862">
        <f t="shared" si="32"/>
        <v>0</v>
      </c>
      <c r="AL86" s="862">
        <f t="shared" si="33"/>
        <v>0</v>
      </c>
      <c r="AM86" s="862">
        <f t="shared" si="34"/>
        <v>0</v>
      </c>
      <c r="AN86" s="862">
        <f t="shared" si="35"/>
        <v>0</v>
      </c>
    </row>
    <row r="87" spans="1:40" ht="18.75" customHeight="1">
      <c r="A87" s="217" t="str">
        <f>Compute1!A87</f>
        <v>13.1.a</v>
      </c>
      <c r="B87" s="217" t="str">
        <f>'2_Maturité'!B87</f>
        <v xml:space="preserve">Cartographie des flux </v>
      </c>
      <c r="C87" s="217" t="str">
        <f>'2_Maturité'!G87</f>
        <v>SRES</v>
      </c>
      <c r="D87" s="207">
        <f>'2_Maturité'!H87</f>
        <v>0</v>
      </c>
      <c r="E87" s="207">
        <f>'2_Maturité'!I87</f>
        <v>0</v>
      </c>
      <c r="F87" s="218" t="str">
        <f>LEFT(E87,1)</f>
        <v>0</v>
      </c>
      <c r="G87" s="664">
        <v>1</v>
      </c>
      <c r="H87" s="204">
        <f>Compute4!G87</f>
        <v>0</v>
      </c>
      <c r="I87" s="204">
        <f>Compute4!H87</f>
        <v>0</v>
      </c>
      <c r="J87" s="204">
        <f>Compute4!I87</f>
        <v>0</v>
      </c>
      <c r="K87" s="204">
        <f>Compute4!J87</f>
        <v>0</v>
      </c>
      <c r="L87" s="204">
        <f>Compute4!K87</f>
        <v>0</v>
      </c>
      <c r="M87" s="204">
        <f>Compute4!L87</f>
        <v>0</v>
      </c>
      <c r="N87" s="204">
        <f>Compute4!M87</f>
        <v>0</v>
      </c>
      <c r="O87" s="204">
        <f>Compute4!N87</f>
        <v>0</v>
      </c>
      <c r="P87" s="204">
        <f>Compute4!O87</f>
        <v>0</v>
      </c>
      <c r="Q87" s="204">
        <f>Compute4!P87</f>
        <v>0</v>
      </c>
      <c r="R87" s="204">
        <f>Compute4!Q87</f>
        <v>0</v>
      </c>
      <c r="S87" s="204">
        <f>Compute4!R87</f>
        <v>0</v>
      </c>
      <c r="T87" s="204">
        <f>Compute4!S87</f>
        <v>0</v>
      </c>
      <c r="U87" s="204">
        <f>Compute4!T87</f>
        <v>0</v>
      </c>
      <c r="V87" s="204">
        <f>Compute4!U87</f>
        <v>0</v>
      </c>
      <c r="W87" s="204">
        <f>Compute4!V87</f>
        <v>0</v>
      </c>
      <c r="X87" s="657"/>
      <c r="Y87" s="862">
        <f t="shared" si="20"/>
        <v>0</v>
      </c>
      <c r="Z87" s="862">
        <f t="shared" si="21"/>
        <v>0</v>
      </c>
      <c r="AA87" s="862">
        <f t="shared" si="22"/>
        <v>0</v>
      </c>
      <c r="AB87" s="862">
        <f t="shared" si="23"/>
        <v>0</v>
      </c>
      <c r="AC87" s="862">
        <f t="shared" si="24"/>
        <v>0</v>
      </c>
      <c r="AD87" s="862">
        <f t="shared" si="25"/>
        <v>0</v>
      </c>
      <c r="AE87" s="862">
        <f t="shared" si="26"/>
        <v>0</v>
      </c>
      <c r="AF87" s="862">
        <f t="shared" si="27"/>
        <v>0</v>
      </c>
      <c r="AG87" s="862">
        <f t="shared" si="28"/>
        <v>0</v>
      </c>
      <c r="AH87" s="862">
        <f t="shared" si="29"/>
        <v>0</v>
      </c>
      <c r="AI87" s="862">
        <f t="shared" si="30"/>
        <v>0</v>
      </c>
      <c r="AJ87" s="862">
        <f t="shared" si="31"/>
        <v>0</v>
      </c>
      <c r="AK87" s="862">
        <f t="shared" si="32"/>
        <v>0</v>
      </c>
      <c r="AL87" s="862">
        <f t="shared" si="33"/>
        <v>0</v>
      </c>
      <c r="AM87" s="862">
        <f t="shared" si="34"/>
        <v>0</v>
      </c>
      <c r="AN87" s="862">
        <f t="shared" si="35"/>
        <v>0</v>
      </c>
    </row>
    <row r="88" spans="1:40" ht="18.75" customHeight="1">
      <c r="A88" s="217" t="str">
        <f>Compute1!A88</f>
        <v>13.2</v>
      </c>
      <c r="B88" s="217" t="str">
        <f>'2_Maturité'!B88</f>
        <v>Cloisonnement</v>
      </c>
      <c r="C88" s="217" t="str">
        <f>'2_Maturité'!G88</f>
        <v>SRES</v>
      </c>
      <c r="D88" s="207">
        <f>'2_Maturité'!H88</f>
        <v>0</v>
      </c>
      <c r="E88" s="207" t="str">
        <f>'2_Maturité'!I88</f>
        <v>1: Initial</v>
      </c>
      <c r="F88" s="218">
        <f>INDEX(References!$C$51:$D$56, LEFT($E88,1)+1,2)</f>
        <v>5</v>
      </c>
      <c r="G88" s="664">
        <v>2</v>
      </c>
      <c r="H88" s="204">
        <v>0</v>
      </c>
      <c r="I88" s="204">
        <v>0</v>
      </c>
      <c r="J88" s="204">
        <v>0</v>
      </c>
      <c r="K88" s="204">
        <v>0</v>
      </c>
      <c r="L88" s="204">
        <v>0</v>
      </c>
      <c r="M88" s="204">
        <v>0</v>
      </c>
      <c r="N88" s="204">
        <v>0</v>
      </c>
      <c r="O88" s="204">
        <v>0</v>
      </c>
      <c r="P88" s="204">
        <v>0</v>
      </c>
      <c r="Q88" s="204">
        <v>0</v>
      </c>
      <c r="R88" s="204">
        <v>0</v>
      </c>
      <c r="S88" s="204">
        <v>0</v>
      </c>
      <c r="T88" s="204">
        <v>0</v>
      </c>
      <c r="U88" s="204">
        <v>0</v>
      </c>
      <c r="V88" s="204">
        <v>0</v>
      </c>
      <c r="W88" s="204">
        <v>0</v>
      </c>
      <c r="X88" s="657"/>
      <c r="Y88" s="862">
        <f t="shared" si="20"/>
        <v>0</v>
      </c>
      <c r="Z88" s="862">
        <f t="shared" si="21"/>
        <v>0</v>
      </c>
      <c r="AA88" s="862">
        <f t="shared" si="22"/>
        <v>0</v>
      </c>
      <c r="AB88" s="862">
        <f t="shared" si="23"/>
        <v>0</v>
      </c>
      <c r="AC88" s="862">
        <f t="shared" si="24"/>
        <v>0</v>
      </c>
      <c r="AD88" s="862">
        <f t="shared" si="25"/>
        <v>0</v>
      </c>
      <c r="AE88" s="862">
        <f t="shared" si="26"/>
        <v>0</v>
      </c>
      <c r="AF88" s="862">
        <f t="shared" si="27"/>
        <v>0</v>
      </c>
      <c r="AG88" s="862">
        <f t="shared" si="28"/>
        <v>0</v>
      </c>
      <c r="AH88" s="862">
        <f t="shared" si="29"/>
        <v>0</v>
      </c>
      <c r="AI88" s="862">
        <f t="shared" si="30"/>
        <v>0</v>
      </c>
      <c r="AJ88" s="862">
        <f t="shared" si="31"/>
        <v>0</v>
      </c>
      <c r="AK88" s="862">
        <f t="shared" si="32"/>
        <v>0</v>
      </c>
      <c r="AL88" s="862">
        <f t="shared" si="33"/>
        <v>0</v>
      </c>
      <c r="AM88" s="862">
        <f t="shared" si="34"/>
        <v>0</v>
      </c>
      <c r="AN88" s="862">
        <f t="shared" si="35"/>
        <v>0</v>
      </c>
    </row>
    <row r="89" spans="1:40" ht="18.75" customHeight="1">
      <c r="A89" s="217" t="str">
        <f>Compute1!A89</f>
        <v>13.3</v>
      </c>
      <c r="B89" s="217" t="str">
        <f>'2_Maturité'!B89</f>
        <v xml:space="preserve">Politique de transfert d'information </v>
      </c>
      <c r="C89" s="217" t="str">
        <f>'2_Maturité'!G89</f>
        <v>SRES</v>
      </c>
      <c r="D89" s="207">
        <f>'2_Maturité'!H89</f>
        <v>0</v>
      </c>
      <c r="E89" s="207" t="str">
        <f>'2_Maturité'!I89</f>
        <v>1: Initial</v>
      </c>
      <c r="F89" s="218">
        <f>INDEX(References!$C$51:$D$56, LEFT($E89,1)+1,2)</f>
        <v>5</v>
      </c>
      <c r="G89" s="664">
        <v>0</v>
      </c>
      <c r="H89" s="204">
        <v>0</v>
      </c>
      <c r="I89" s="204">
        <v>0</v>
      </c>
      <c r="J89" s="204">
        <v>0</v>
      </c>
      <c r="K89" s="204">
        <v>0</v>
      </c>
      <c r="L89" s="204">
        <v>0</v>
      </c>
      <c r="M89" s="204">
        <v>0</v>
      </c>
      <c r="N89" s="204">
        <v>0</v>
      </c>
      <c r="O89" s="204">
        <v>0</v>
      </c>
      <c r="P89" s="204">
        <v>0</v>
      </c>
      <c r="Q89" s="204">
        <v>0</v>
      </c>
      <c r="R89" s="204">
        <v>0</v>
      </c>
      <c r="S89" s="204">
        <v>0</v>
      </c>
      <c r="T89" s="204">
        <v>0</v>
      </c>
      <c r="U89" s="204">
        <v>0</v>
      </c>
      <c r="V89" s="204">
        <v>0</v>
      </c>
      <c r="W89" s="204">
        <v>0</v>
      </c>
      <c r="X89" s="657"/>
      <c r="Y89" s="862">
        <f t="shared" si="20"/>
        <v>0</v>
      </c>
      <c r="Z89" s="862">
        <f t="shared" si="21"/>
        <v>0</v>
      </c>
      <c r="AA89" s="862">
        <f t="shared" si="22"/>
        <v>0</v>
      </c>
      <c r="AB89" s="862">
        <f t="shared" si="23"/>
        <v>0</v>
      </c>
      <c r="AC89" s="862">
        <f t="shared" si="24"/>
        <v>0</v>
      </c>
      <c r="AD89" s="862">
        <f t="shared" si="25"/>
        <v>0</v>
      </c>
      <c r="AE89" s="862">
        <f t="shared" si="26"/>
        <v>0</v>
      </c>
      <c r="AF89" s="862">
        <f t="shared" si="27"/>
        <v>0</v>
      </c>
      <c r="AG89" s="862">
        <f t="shared" si="28"/>
        <v>0</v>
      </c>
      <c r="AH89" s="862">
        <f t="shared" si="29"/>
        <v>0</v>
      </c>
      <c r="AI89" s="862">
        <f t="shared" si="30"/>
        <v>0</v>
      </c>
      <c r="AJ89" s="862">
        <f t="shared" si="31"/>
        <v>0</v>
      </c>
      <c r="AK89" s="862">
        <f t="shared" si="32"/>
        <v>0</v>
      </c>
      <c r="AL89" s="862">
        <f t="shared" si="33"/>
        <v>0</v>
      </c>
      <c r="AM89" s="862">
        <f t="shared" si="34"/>
        <v>0</v>
      </c>
      <c r="AN89" s="862">
        <f t="shared" si="35"/>
        <v>0</v>
      </c>
    </row>
    <row r="90" spans="1:40" ht="18.75" customHeight="1">
      <c r="A90" s="217" t="str">
        <f>Compute1!A90</f>
        <v>13.3.a</v>
      </c>
      <c r="B90" s="217" t="str">
        <f>'2_Maturité'!B90</f>
        <v>Accord de transfert d'information</v>
      </c>
      <c r="C90" s="217" t="str">
        <f>'2_Maturité'!G90</f>
        <v>SRES</v>
      </c>
      <c r="D90" s="207">
        <f>'2_Maturité'!H90</f>
        <v>0</v>
      </c>
      <c r="E90" s="207">
        <f>'2_Maturité'!I90</f>
        <v>0</v>
      </c>
      <c r="F90" s="218" t="str">
        <f>LEFT(E90,1)</f>
        <v>0</v>
      </c>
      <c r="G90" s="664">
        <v>2</v>
      </c>
      <c r="H90" s="204">
        <f>Compute4!G90</f>
        <v>0</v>
      </c>
      <c r="I90" s="204">
        <f>Compute4!H90</f>
        <v>0</v>
      </c>
      <c r="J90" s="204">
        <f>Compute4!I90</f>
        <v>0</v>
      </c>
      <c r="K90" s="204">
        <f>Compute4!J90</f>
        <v>0</v>
      </c>
      <c r="L90" s="204">
        <f>Compute4!K90</f>
        <v>0</v>
      </c>
      <c r="M90" s="204">
        <f>Compute4!L90</f>
        <v>0</v>
      </c>
      <c r="N90" s="204">
        <f>Compute4!M90</f>
        <v>0</v>
      </c>
      <c r="O90" s="204">
        <f>Compute4!N90</f>
        <v>0</v>
      </c>
      <c r="P90" s="204">
        <f>Compute4!O90</f>
        <v>0</v>
      </c>
      <c r="Q90" s="204">
        <f>Compute4!P90</f>
        <v>0</v>
      </c>
      <c r="R90" s="204">
        <f>Compute4!Q90</f>
        <v>0</v>
      </c>
      <c r="S90" s="204">
        <f>Compute4!R90</f>
        <v>0</v>
      </c>
      <c r="T90" s="204">
        <f>Compute4!S90</f>
        <v>0</v>
      </c>
      <c r="U90" s="204">
        <f>Compute4!T90</f>
        <v>0</v>
      </c>
      <c r="V90" s="204">
        <f>Compute4!U90</f>
        <v>0</v>
      </c>
      <c r="W90" s="204">
        <f>Compute4!V90</f>
        <v>0</v>
      </c>
      <c r="X90" s="657"/>
      <c r="Y90" s="862">
        <f t="shared" si="20"/>
        <v>0</v>
      </c>
      <c r="Z90" s="862">
        <f t="shared" si="21"/>
        <v>0</v>
      </c>
      <c r="AA90" s="862">
        <f t="shared" si="22"/>
        <v>0</v>
      </c>
      <c r="AB90" s="862">
        <f t="shared" si="23"/>
        <v>0</v>
      </c>
      <c r="AC90" s="862">
        <f t="shared" si="24"/>
        <v>0</v>
      </c>
      <c r="AD90" s="862">
        <f t="shared" si="25"/>
        <v>0</v>
      </c>
      <c r="AE90" s="862">
        <f t="shared" si="26"/>
        <v>0</v>
      </c>
      <c r="AF90" s="862">
        <f t="shared" si="27"/>
        <v>0</v>
      </c>
      <c r="AG90" s="862">
        <f t="shared" si="28"/>
        <v>0</v>
      </c>
      <c r="AH90" s="862">
        <f t="shared" si="29"/>
        <v>0</v>
      </c>
      <c r="AI90" s="862">
        <f t="shared" si="30"/>
        <v>0</v>
      </c>
      <c r="AJ90" s="862">
        <f t="shared" si="31"/>
        <v>0</v>
      </c>
      <c r="AK90" s="862">
        <f t="shared" si="32"/>
        <v>0</v>
      </c>
      <c r="AL90" s="862">
        <f t="shared" si="33"/>
        <v>0</v>
      </c>
      <c r="AM90" s="862">
        <f t="shared" si="34"/>
        <v>0</v>
      </c>
      <c r="AN90" s="862">
        <f t="shared" si="35"/>
        <v>0</v>
      </c>
    </row>
    <row r="91" spans="1:40" ht="25.5" customHeight="1">
      <c r="A91" s="217" t="str">
        <f>Compute1!A91</f>
        <v>13.4</v>
      </c>
      <c r="B91" s="217" t="str">
        <f>'2_Maturité'!B91</f>
        <v>Messagerie électronique</v>
      </c>
      <c r="C91" s="217" t="str">
        <f>'2_Maturité'!G91</f>
        <v>SRES</v>
      </c>
      <c r="D91" s="207">
        <f>'2_Maturité'!H91</f>
        <v>0</v>
      </c>
      <c r="E91" s="207" t="str">
        <f>'2_Maturité'!I91</f>
        <v>1: Initial</v>
      </c>
      <c r="F91" s="218">
        <f>INDEX(References!$C$51:$D$56, LEFT($E91,1)+1,2)</f>
        <v>5</v>
      </c>
      <c r="G91" s="664">
        <v>2</v>
      </c>
      <c r="H91" s="204">
        <v>0</v>
      </c>
      <c r="I91" s="204">
        <v>0</v>
      </c>
      <c r="J91" s="204">
        <v>0</v>
      </c>
      <c r="K91" s="204">
        <v>0</v>
      </c>
      <c r="L91" s="204">
        <v>0</v>
      </c>
      <c r="M91" s="204">
        <v>0</v>
      </c>
      <c r="N91" s="204">
        <v>0</v>
      </c>
      <c r="O91" s="204">
        <v>0</v>
      </c>
      <c r="P91" s="204">
        <v>0</v>
      </c>
      <c r="Q91" s="204">
        <v>0</v>
      </c>
      <c r="R91" s="204">
        <v>0</v>
      </c>
      <c r="S91" s="204">
        <v>0</v>
      </c>
      <c r="T91" s="204">
        <v>0</v>
      </c>
      <c r="U91" s="204">
        <v>0</v>
      </c>
      <c r="V91" s="204">
        <v>0</v>
      </c>
      <c r="W91" s="204">
        <v>0</v>
      </c>
      <c r="X91" s="657"/>
      <c r="Y91" s="862">
        <f t="shared" si="20"/>
        <v>0</v>
      </c>
      <c r="Z91" s="862">
        <f t="shared" si="21"/>
        <v>0</v>
      </c>
      <c r="AA91" s="862">
        <f t="shared" si="22"/>
        <v>0</v>
      </c>
      <c r="AB91" s="862">
        <f t="shared" si="23"/>
        <v>0</v>
      </c>
      <c r="AC91" s="862">
        <f t="shared" si="24"/>
        <v>0</v>
      </c>
      <c r="AD91" s="862">
        <f t="shared" si="25"/>
        <v>0</v>
      </c>
      <c r="AE91" s="862">
        <f t="shared" si="26"/>
        <v>0</v>
      </c>
      <c r="AF91" s="862">
        <f t="shared" si="27"/>
        <v>0</v>
      </c>
      <c r="AG91" s="862">
        <f t="shared" si="28"/>
        <v>0</v>
      </c>
      <c r="AH91" s="862">
        <f t="shared" si="29"/>
        <v>0</v>
      </c>
      <c r="AI91" s="862">
        <f t="shared" si="30"/>
        <v>0</v>
      </c>
      <c r="AJ91" s="862">
        <f t="shared" si="31"/>
        <v>0</v>
      </c>
      <c r="AK91" s="862">
        <f t="shared" si="32"/>
        <v>0</v>
      </c>
      <c r="AL91" s="862">
        <f t="shared" si="33"/>
        <v>0</v>
      </c>
      <c r="AM91" s="862">
        <f t="shared" si="34"/>
        <v>0</v>
      </c>
      <c r="AN91" s="862">
        <f t="shared" si="35"/>
        <v>0</v>
      </c>
    </row>
    <row r="92" spans="1:40" ht="18.75" customHeight="1">
      <c r="A92" s="217">
        <f>Compute1!A92</f>
        <v>14</v>
      </c>
      <c r="B92" s="217" t="str">
        <f>'2_Maturité'!B92</f>
        <v>ACQUISITION, DEVELOPPEMENT ET MAINTENANCE DE SYSTEMES</v>
      </c>
      <c r="C92" s="217">
        <f>'2_Maturité'!G92</f>
        <v>0</v>
      </c>
      <c r="D92" s="207">
        <f>'2_Maturité'!H92</f>
        <v>0</v>
      </c>
      <c r="E92" s="207">
        <f>'2_Maturité'!I92</f>
        <v>0</v>
      </c>
      <c r="F92" s="218" t="str">
        <f>LEFT(E92,1)</f>
        <v>0</v>
      </c>
      <c r="G92" s="664">
        <v>2</v>
      </c>
      <c r="H92" s="204">
        <f>Compute4!G92</f>
        <v>0</v>
      </c>
      <c r="I92" s="204">
        <f>Compute4!H92</f>
        <v>0</v>
      </c>
      <c r="J92" s="204">
        <f>Compute4!I92</f>
        <v>0</v>
      </c>
      <c r="K92" s="204">
        <f>Compute4!J92</f>
        <v>0</v>
      </c>
      <c r="L92" s="204">
        <f>Compute4!K92</f>
        <v>0</v>
      </c>
      <c r="M92" s="204">
        <f>Compute4!L92</f>
        <v>0</v>
      </c>
      <c r="N92" s="204">
        <f>Compute4!M92</f>
        <v>0</v>
      </c>
      <c r="O92" s="204">
        <f>Compute4!N92</f>
        <v>0</v>
      </c>
      <c r="P92" s="204">
        <f>Compute4!O92</f>
        <v>0</v>
      </c>
      <c r="Q92" s="204">
        <f>Compute4!P92</f>
        <v>0</v>
      </c>
      <c r="R92" s="204">
        <f>Compute4!Q92</f>
        <v>0</v>
      </c>
      <c r="S92" s="204">
        <f>Compute4!R92</f>
        <v>0</v>
      </c>
      <c r="T92" s="204">
        <f>Compute4!S92</f>
        <v>0</v>
      </c>
      <c r="U92" s="204">
        <f>Compute4!T92</f>
        <v>0</v>
      </c>
      <c r="V92" s="204">
        <f>Compute4!U92</f>
        <v>0</v>
      </c>
      <c r="W92" s="204">
        <f>Compute4!V92</f>
        <v>0</v>
      </c>
      <c r="X92" s="657"/>
      <c r="Y92" s="862">
        <f t="shared" si="20"/>
        <v>0</v>
      </c>
      <c r="Z92" s="862">
        <f t="shared" si="21"/>
        <v>0</v>
      </c>
      <c r="AA92" s="862">
        <f t="shared" si="22"/>
        <v>0</v>
      </c>
      <c r="AB92" s="862">
        <f t="shared" si="23"/>
        <v>0</v>
      </c>
      <c r="AC92" s="862">
        <f t="shared" si="24"/>
        <v>0</v>
      </c>
      <c r="AD92" s="862">
        <f t="shared" si="25"/>
        <v>0</v>
      </c>
      <c r="AE92" s="862">
        <f t="shared" si="26"/>
        <v>0</v>
      </c>
      <c r="AF92" s="862">
        <f t="shared" si="27"/>
        <v>0</v>
      </c>
      <c r="AG92" s="862">
        <f t="shared" si="28"/>
        <v>0</v>
      </c>
      <c r="AH92" s="862">
        <f t="shared" si="29"/>
        <v>0</v>
      </c>
      <c r="AI92" s="862">
        <f t="shared" si="30"/>
        <v>0</v>
      </c>
      <c r="AJ92" s="862">
        <f t="shared" si="31"/>
        <v>0</v>
      </c>
      <c r="AK92" s="862">
        <f t="shared" si="32"/>
        <v>0</v>
      </c>
      <c r="AL92" s="862">
        <f t="shared" si="33"/>
        <v>0</v>
      </c>
      <c r="AM92" s="862">
        <f t="shared" si="34"/>
        <v>0</v>
      </c>
      <c r="AN92" s="862">
        <f t="shared" si="35"/>
        <v>0</v>
      </c>
    </row>
    <row r="93" spans="1:40" ht="18.75" customHeight="1">
      <c r="A93" s="217" t="str">
        <f>Compute1!A93</f>
        <v>14.1</v>
      </c>
      <c r="B93" s="217" t="str">
        <f>'2_Maturité'!B93</f>
        <v>Exigences de sécurité</v>
      </c>
      <c r="C93" s="217" t="str">
        <f>'2_Maturité'!G93</f>
        <v>SAPP</v>
      </c>
      <c r="D93" s="207">
        <f>'2_Maturité'!H93</f>
        <v>1</v>
      </c>
      <c r="E93" s="207" t="str">
        <f>'2_Maturité'!I93</f>
        <v>1: Initial</v>
      </c>
      <c r="F93" s="218">
        <f>INDEX(References!$C$51:$D$56, LEFT($E93,1)+1,2)</f>
        <v>5</v>
      </c>
      <c r="G93" s="664">
        <v>0.5</v>
      </c>
      <c r="H93" s="204">
        <v>0</v>
      </c>
      <c r="I93" s="204">
        <v>0</v>
      </c>
      <c r="J93" s="204">
        <v>0</v>
      </c>
      <c r="K93" s="204">
        <v>0</v>
      </c>
      <c r="L93" s="204">
        <v>0</v>
      </c>
      <c r="M93" s="204">
        <v>0</v>
      </c>
      <c r="N93" s="204">
        <v>0</v>
      </c>
      <c r="O93" s="204">
        <v>0</v>
      </c>
      <c r="P93" s="204">
        <v>0</v>
      </c>
      <c r="Q93" s="204">
        <v>0</v>
      </c>
      <c r="R93" s="204">
        <v>0</v>
      </c>
      <c r="S93" s="204">
        <v>0</v>
      </c>
      <c r="T93" s="204">
        <v>0</v>
      </c>
      <c r="U93" s="204">
        <v>0</v>
      </c>
      <c r="V93" s="204">
        <v>0</v>
      </c>
      <c r="W93" s="204">
        <v>0</v>
      </c>
      <c r="X93" s="657"/>
      <c r="Y93" s="862">
        <f t="shared" si="20"/>
        <v>0</v>
      </c>
      <c r="Z93" s="862">
        <f t="shared" si="21"/>
        <v>0</v>
      </c>
      <c r="AA93" s="862">
        <f t="shared" si="22"/>
        <v>0</v>
      </c>
      <c r="AB93" s="862">
        <f t="shared" si="23"/>
        <v>0</v>
      </c>
      <c r="AC93" s="862">
        <f t="shared" si="24"/>
        <v>0</v>
      </c>
      <c r="AD93" s="862">
        <f t="shared" si="25"/>
        <v>0</v>
      </c>
      <c r="AE93" s="862">
        <f t="shared" si="26"/>
        <v>0</v>
      </c>
      <c r="AF93" s="862">
        <f t="shared" si="27"/>
        <v>0</v>
      </c>
      <c r="AG93" s="862">
        <f t="shared" si="28"/>
        <v>0</v>
      </c>
      <c r="AH93" s="862">
        <f t="shared" si="29"/>
        <v>0</v>
      </c>
      <c r="AI93" s="862">
        <f t="shared" si="30"/>
        <v>0</v>
      </c>
      <c r="AJ93" s="862">
        <f t="shared" si="31"/>
        <v>0</v>
      </c>
      <c r="AK93" s="862">
        <f t="shared" si="32"/>
        <v>0</v>
      </c>
      <c r="AL93" s="862">
        <f t="shared" si="33"/>
        <v>0</v>
      </c>
      <c r="AM93" s="862">
        <f t="shared" si="34"/>
        <v>0</v>
      </c>
      <c r="AN93" s="862">
        <f t="shared" si="35"/>
        <v>0</v>
      </c>
    </row>
    <row r="94" spans="1:40" ht="18.75" customHeight="1">
      <c r="A94" s="217" t="str">
        <f>Compute1!A94</f>
        <v>14.2</v>
      </c>
      <c r="B94" s="217" t="str">
        <f>'2_Maturité'!B94</f>
        <v>Méthode de développement structurée</v>
      </c>
      <c r="C94" s="217" t="str">
        <f>'2_Maturité'!G94</f>
        <v>SAPP</v>
      </c>
      <c r="D94" s="207">
        <f>'2_Maturité'!H94</f>
        <v>0</v>
      </c>
      <c r="E94" s="207" t="str">
        <f>'2_Maturité'!I94</f>
        <v>1: Initial</v>
      </c>
      <c r="F94" s="218">
        <f>INDEX(References!$C$51:$D$56, LEFT($E94,1)+1,2)</f>
        <v>5</v>
      </c>
      <c r="G94" s="664">
        <v>0</v>
      </c>
      <c r="H94" s="204">
        <v>0</v>
      </c>
      <c r="I94" s="204">
        <v>0</v>
      </c>
      <c r="J94" s="204">
        <v>0</v>
      </c>
      <c r="K94" s="204">
        <v>0</v>
      </c>
      <c r="L94" s="204">
        <v>0</v>
      </c>
      <c r="M94" s="204">
        <v>0</v>
      </c>
      <c r="N94" s="204">
        <v>0</v>
      </c>
      <c r="O94" s="204">
        <v>0</v>
      </c>
      <c r="P94" s="204">
        <v>0</v>
      </c>
      <c r="Q94" s="204">
        <v>0</v>
      </c>
      <c r="R94" s="204">
        <v>0</v>
      </c>
      <c r="S94" s="204">
        <v>0</v>
      </c>
      <c r="T94" s="204">
        <v>0</v>
      </c>
      <c r="U94" s="204">
        <v>0</v>
      </c>
      <c r="V94" s="204">
        <v>0</v>
      </c>
      <c r="W94" s="204">
        <v>0</v>
      </c>
      <c r="X94" s="657"/>
      <c r="Y94" s="862">
        <f t="shared" si="20"/>
        <v>0</v>
      </c>
      <c r="Z94" s="862">
        <f t="shared" si="21"/>
        <v>0</v>
      </c>
      <c r="AA94" s="862">
        <f t="shared" si="22"/>
        <v>0</v>
      </c>
      <c r="AB94" s="862">
        <f t="shared" si="23"/>
        <v>0</v>
      </c>
      <c r="AC94" s="862">
        <f t="shared" si="24"/>
        <v>0</v>
      </c>
      <c r="AD94" s="862">
        <f t="shared" si="25"/>
        <v>0</v>
      </c>
      <c r="AE94" s="862">
        <f t="shared" si="26"/>
        <v>0</v>
      </c>
      <c r="AF94" s="862">
        <f t="shared" si="27"/>
        <v>0</v>
      </c>
      <c r="AG94" s="862">
        <f t="shared" si="28"/>
        <v>0</v>
      </c>
      <c r="AH94" s="862">
        <f t="shared" si="29"/>
        <v>0</v>
      </c>
      <c r="AI94" s="862">
        <f t="shared" si="30"/>
        <v>0</v>
      </c>
      <c r="AJ94" s="862">
        <f t="shared" si="31"/>
        <v>0</v>
      </c>
      <c r="AK94" s="862">
        <f t="shared" si="32"/>
        <v>0</v>
      </c>
      <c r="AL94" s="862">
        <f t="shared" si="33"/>
        <v>0</v>
      </c>
      <c r="AM94" s="862">
        <f t="shared" si="34"/>
        <v>0</v>
      </c>
      <c r="AN94" s="862">
        <f t="shared" si="35"/>
        <v>0</v>
      </c>
    </row>
    <row r="95" spans="1:40" ht="18.75" customHeight="1">
      <c r="A95" s="217" t="str">
        <f>Compute1!A95</f>
        <v>14.2.a</v>
      </c>
      <c r="B95" s="217">
        <f>'2_Maturité'!B95</f>
        <v>0</v>
      </c>
      <c r="C95" s="217" t="str">
        <f>'2_Maturité'!G95</f>
        <v>SAPP</v>
      </c>
      <c r="D95" s="207">
        <f>'2_Maturité'!H95</f>
        <v>0</v>
      </c>
      <c r="E95" s="207">
        <f>'2_Maturité'!I95</f>
        <v>0</v>
      </c>
      <c r="F95" s="218" t="str">
        <f>LEFT(E95,1)</f>
        <v>0</v>
      </c>
      <c r="G95" s="664">
        <v>2</v>
      </c>
      <c r="H95" s="204">
        <f>Compute4!G95</f>
        <v>0</v>
      </c>
      <c r="I95" s="204">
        <f>Compute4!H95</f>
        <v>0</v>
      </c>
      <c r="J95" s="204">
        <f>Compute4!I95</f>
        <v>0</v>
      </c>
      <c r="K95" s="204">
        <f>Compute4!J95</f>
        <v>0</v>
      </c>
      <c r="L95" s="204">
        <f>Compute4!K95</f>
        <v>0</v>
      </c>
      <c r="M95" s="204">
        <f>Compute4!L95</f>
        <v>0</v>
      </c>
      <c r="N95" s="204">
        <f>Compute4!M95</f>
        <v>0</v>
      </c>
      <c r="O95" s="204">
        <f>Compute4!N95</f>
        <v>0</v>
      </c>
      <c r="P95" s="204">
        <f>Compute4!O95</f>
        <v>0</v>
      </c>
      <c r="Q95" s="204">
        <f>Compute4!P95</f>
        <v>0</v>
      </c>
      <c r="R95" s="204">
        <f>Compute4!Q95</f>
        <v>0</v>
      </c>
      <c r="S95" s="204">
        <f>Compute4!R95</f>
        <v>0</v>
      </c>
      <c r="T95" s="204">
        <f>Compute4!S95</f>
        <v>0</v>
      </c>
      <c r="U95" s="204">
        <f>Compute4!T95</f>
        <v>0</v>
      </c>
      <c r="V95" s="204">
        <f>Compute4!U95</f>
        <v>0</v>
      </c>
      <c r="W95" s="204">
        <f>Compute4!V95</f>
        <v>0</v>
      </c>
      <c r="X95" s="657"/>
      <c r="Y95" s="862">
        <f t="shared" si="20"/>
        <v>0</v>
      </c>
      <c r="Z95" s="862">
        <f t="shared" si="21"/>
        <v>0</v>
      </c>
      <c r="AA95" s="862">
        <f t="shared" si="22"/>
        <v>0</v>
      </c>
      <c r="AB95" s="862">
        <f t="shared" si="23"/>
        <v>0</v>
      </c>
      <c r="AC95" s="862">
        <f t="shared" si="24"/>
        <v>0</v>
      </c>
      <c r="AD95" s="862">
        <f t="shared" si="25"/>
        <v>0</v>
      </c>
      <c r="AE95" s="862">
        <f t="shared" si="26"/>
        <v>0</v>
      </c>
      <c r="AF95" s="862">
        <f t="shared" si="27"/>
        <v>0</v>
      </c>
      <c r="AG95" s="862">
        <f t="shared" si="28"/>
        <v>0</v>
      </c>
      <c r="AH95" s="862">
        <f t="shared" si="29"/>
        <v>0</v>
      </c>
      <c r="AI95" s="862">
        <f t="shared" si="30"/>
        <v>0</v>
      </c>
      <c r="AJ95" s="862">
        <f t="shared" si="31"/>
        <v>0</v>
      </c>
      <c r="AK95" s="862">
        <f t="shared" si="32"/>
        <v>0</v>
      </c>
      <c r="AL95" s="862">
        <f t="shared" si="33"/>
        <v>0</v>
      </c>
      <c r="AM95" s="862">
        <f t="shared" si="34"/>
        <v>0</v>
      </c>
      <c r="AN95" s="862">
        <f t="shared" si="35"/>
        <v>0</v>
      </c>
    </row>
    <row r="96" spans="1:40" ht="18.75" customHeight="1">
      <c r="A96" s="217" t="str">
        <f>Compute1!A96</f>
        <v>14.2.b</v>
      </c>
      <c r="B96" s="217">
        <f>'2_Maturité'!B96</f>
        <v>0</v>
      </c>
      <c r="C96" s="217" t="str">
        <f>'2_Maturité'!G96</f>
        <v>SAPP</v>
      </c>
      <c r="D96" s="207">
        <f>'2_Maturité'!H96</f>
        <v>0</v>
      </c>
      <c r="E96" s="207">
        <f>'2_Maturité'!I96</f>
        <v>0</v>
      </c>
      <c r="F96" s="218" t="str">
        <f>LEFT(E96,1)</f>
        <v>0</v>
      </c>
      <c r="G96" s="664">
        <v>0</v>
      </c>
      <c r="H96" s="204">
        <f>Compute4!G96</f>
        <v>0</v>
      </c>
      <c r="I96" s="204">
        <f>Compute4!H96</f>
        <v>0</v>
      </c>
      <c r="J96" s="204">
        <f>Compute4!I96</f>
        <v>0</v>
      </c>
      <c r="K96" s="204">
        <f>Compute4!J96</f>
        <v>0</v>
      </c>
      <c r="L96" s="204">
        <f>Compute4!K96</f>
        <v>0</v>
      </c>
      <c r="M96" s="204">
        <f>Compute4!L96</f>
        <v>0</v>
      </c>
      <c r="N96" s="204">
        <f>Compute4!M96</f>
        <v>0</v>
      </c>
      <c r="O96" s="204">
        <f>Compute4!N96</f>
        <v>0</v>
      </c>
      <c r="P96" s="204">
        <f>Compute4!O96</f>
        <v>0</v>
      </c>
      <c r="Q96" s="204">
        <f>Compute4!P96</f>
        <v>0</v>
      </c>
      <c r="R96" s="204">
        <f>Compute4!Q96</f>
        <v>0</v>
      </c>
      <c r="S96" s="204">
        <f>Compute4!R96</f>
        <v>0</v>
      </c>
      <c r="T96" s="204">
        <f>Compute4!S96</f>
        <v>0</v>
      </c>
      <c r="U96" s="204">
        <f>Compute4!T96</f>
        <v>0</v>
      </c>
      <c r="V96" s="204">
        <f>Compute4!U96</f>
        <v>0</v>
      </c>
      <c r="W96" s="204">
        <f>Compute4!V96</f>
        <v>0</v>
      </c>
      <c r="X96" s="657"/>
      <c r="Y96" s="862">
        <f t="shared" si="20"/>
        <v>0</v>
      </c>
      <c r="Z96" s="862">
        <f t="shared" si="21"/>
        <v>0</v>
      </c>
      <c r="AA96" s="862">
        <f t="shared" si="22"/>
        <v>0</v>
      </c>
      <c r="AB96" s="862">
        <f t="shared" si="23"/>
        <v>0</v>
      </c>
      <c r="AC96" s="862">
        <f t="shared" si="24"/>
        <v>0</v>
      </c>
      <c r="AD96" s="862">
        <f t="shared" si="25"/>
        <v>0</v>
      </c>
      <c r="AE96" s="862">
        <f t="shared" si="26"/>
        <v>0</v>
      </c>
      <c r="AF96" s="862">
        <f t="shared" si="27"/>
        <v>0</v>
      </c>
      <c r="AG96" s="862">
        <f t="shared" si="28"/>
        <v>0</v>
      </c>
      <c r="AH96" s="862">
        <f t="shared" si="29"/>
        <v>0</v>
      </c>
      <c r="AI96" s="862">
        <f t="shared" si="30"/>
        <v>0</v>
      </c>
      <c r="AJ96" s="862">
        <f t="shared" si="31"/>
        <v>0</v>
      </c>
      <c r="AK96" s="862">
        <f t="shared" si="32"/>
        <v>0</v>
      </c>
      <c r="AL96" s="862">
        <f t="shared" si="33"/>
        <v>0</v>
      </c>
      <c r="AM96" s="862">
        <f t="shared" si="34"/>
        <v>0</v>
      </c>
      <c r="AN96" s="862">
        <f t="shared" si="35"/>
        <v>0</v>
      </c>
    </row>
    <row r="97" spans="1:40" ht="18.75" customHeight="1">
      <c r="A97" s="217" t="str">
        <f>Compute1!A97</f>
        <v>14.3</v>
      </c>
      <c r="B97" s="217" t="str">
        <f>'2_Maturité'!B97</f>
        <v xml:space="preserve">Revue technique des applications </v>
      </c>
      <c r="C97" s="217" t="str">
        <f>'2_Maturité'!G97</f>
        <v>SAPP</v>
      </c>
      <c r="D97" s="207">
        <f>'2_Maturité'!H97</f>
        <v>0</v>
      </c>
      <c r="E97" s="207" t="str">
        <f>'2_Maturité'!I97</f>
        <v>1: Initial</v>
      </c>
      <c r="F97" s="218">
        <f>INDEX(References!$C$51:$D$56, LEFT($E97,1)+1,2)</f>
        <v>5</v>
      </c>
      <c r="G97" s="664">
        <v>0</v>
      </c>
      <c r="H97" s="204">
        <v>0</v>
      </c>
      <c r="I97" s="204">
        <v>0</v>
      </c>
      <c r="J97" s="204">
        <v>0</v>
      </c>
      <c r="K97" s="204">
        <v>0</v>
      </c>
      <c r="L97" s="204">
        <v>0</v>
      </c>
      <c r="M97" s="204">
        <v>0</v>
      </c>
      <c r="N97" s="204">
        <v>0</v>
      </c>
      <c r="O97" s="204">
        <v>0</v>
      </c>
      <c r="P97" s="204">
        <v>0</v>
      </c>
      <c r="Q97" s="204">
        <v>0</v>
      </c>
      <c r="R97" s="204">
        <v>0</v>
      </c>
      <c r="S97" s="204">
        <v>0</v>
      </c>
      <c r="T97" s="204">
        <v>0</v>
      </c>
      <c r="U97" s="204">
        <v>0</v>
      </c>
      <c r="V97" s="204">
        <v>0</v>
      </c>
      <c r="W97" s="204">
        <v>0</v>
      </c>
      <c r="X97" s="657"/>
      <c r="Y97" s="862">
        <f t="shared" si="20"/>
        <v>0</v>
      </c>
      <c r="Z97" s="862">
        <f t="shared" si="21"/>
        <v>0</v>
      </c>
      <c r="AA97" s="862">
        <f t="shared" si="22"/>
        <v>0</v>
      </c>
      <c r="AB97" s="862">
        <f t="shared" si="23"/>
        <v>0</v>
      </c>
      <c r="AC97" s="862">
        <f t="shared" si="24"/>
        <v>0</v>
      </c>
      <c r="AD97" s="862">
        <f t="shared" si="25"/>
        <v>0</v>
      </c>
      <c r="AE97" s="862">
        <f t="shared" si="26"/>
        <v>0</v>
      </c>
      <c r="AF97" s="862">
        <f t="shared" si="27"/>
        <v>0</v>
      </c>
      <c r="AG97" s="862">
        <f t="shared" si="28"/>
        <v>0</v>
      </c>
      <c r="AH97" s="862">
        <f t="shared" si="29"/>
        <v>0</v>
      </c>
      <c r="AI97" s="862">
        <f t="shared" si="30"/>
        <v>0</v>
      </c>
      <c r="AJ97" s="862">
        <f t="shared" si="31"/>
        <v>0</v>
      </c>
      <c r="AK97" s="862">
        <f t="shared" si="32"/>
        <v>0</v>
      </c>
      <c r="AL97" s="862">
        <f t="shared" si="33"/>
        <v>0</v>
      </c>
      <c r="AM97" s="862">
        <f t="shared" si="34"/>
        <v>0</v>
      </c>
      <c r="AN97" s="862">
        <f t="shared" si="35"/>
        <v>0</v>
      </c>
    </row>
    <row r="98" spans="1:40" ht="18.75" customHeight="1">
      <c r="A98" s="217" t="str">
        <f>Compute1!A98</f>
        <v>14.4</v>
      </c>
      <c r="B98" s="217" t="str">
        <f>'2_Maturité'!B98</f>
        <v>Données de test</v>
      </c>
      <c r="C98" s="217" t="str">
        <f>'2_Maturité'!G98</f>
        <v>SAPP</v>
      </c>
      <c r="D98" s="207">
        <f>'2_Maturité'!H98</f>
        <v>0</v>
      </c>
      <c r="E98" s="207" t="str">
        <f>'2_Maturité'!I98</f>
        <v>1: Initial</v>
      </c>
      <c r="F98" s="218">
        <f>INDEX(References!$C$51:$D$56, LEFT($E98,1)+1,2)</f>
        <v>5</v>
      </c>
      <c r="G98" s="664">
        <v>0</v>
      </c>
      <c r="H98" s="204">
        <v>0</v>
      </c>
      <c r="I98" s="204">
        <v>0</v>
      </c>
      <c r="J98" s="204">
        <v>0</v>
      </c>
      <c r="K98" s="204">
        <v>0</v>
      </c>
      <c r="L98" s="204">
        <v>0</v>
      </c>
      <c r="M98" s="204">
        <v>0</v>
      </c>
      <c r="N98" s="204">
        <v>0</v>
      </c>
      <c r="O98" s="204">
        <v>0</v>
      </c>
      <c r="P98" s="204">
        <v>0</v>
      </c>
      <c r="Q98" s="204">
        <v>0</v>
      </c>
      <c r="R98" s="204">
        <v>0</v>
      </c>
      <c r="S98" s="204">
        <v>0</v>
      </c>
      <c r="T98" s="204">
        <v>0</v>
      </c>
      <c r="U98" s="204">
        <v>0</v>
      </c>
      <c r="V98" s="204">
        <v>0</v>
      </c>
      <c r="W98" s="204">
        <v>0</v>
      </c>
      <c r="X98" s="657"/>
      <c r="Y98" s="862">
        <f t="shared" si="20"/>
        <v>0</v>
      </c>
      <c r="Z98" s="862">
        <f t="shared" si="21"/>
        <v>0</v>
      </c>
      <c r="AA98" s="862">
        <f t="shared" si="22"/>
        <v>0</v>
      </c>
      <c r="AB98" s="862">
        <f t="shared" si="23"/>
        <v>0</v>
      </c>
      <c r="AC98" s="862">
        <f t="shared" si="24"/>
        <v>0</v>
      </c>
      <c r="AD98" s="862">
        <f t="shared" si="25"/>
        <v>0</v>
      </c>
      <c r="AE98" s="862">
        <f t="shared" si="26"/>
        <v>0</v>
      </c>
      <c r="AF98" s="862">
        <f t="shared" si="27"/>
        <v>0</v>
      </c>
      <c r="AG98" s="862">
        <f t="shared" si="28"/>
        <v>0</v>
      </c>
      <c r="AH98" s="862">
        <f t="shared" si="29"/>
        <v>0</v>
      </c>
      <c r="AI98" s="862">
        <f t="shared" si="30"/>
        <v>0</v>
      </c>
      <c r="AJ98" s="862">
        <f t="shared" si="31"/>
        <v>0</v>
      </c>
      <c r="AK98" s="862">
        <f t="shared" si="32"/>
        <v>0</v>
      </c>
      <c r="AL98" s="862">
        <f t="shared" si="33"/>
        <v>0</v>
      </c>
      <c r="AM98" s="862">
        <f t="shared" si="34"/>
        <v>0</v>
      </c>
      <c r="AN98" s="862">
        <f t="shared" si="35"/>
        <v>0</v>
      </c>
    </row>
    <row r="99" spans="1:40" ht="18.75" customHeight="1">
      <c r="A99" s="217">
        <f>Compute1!A99</f>
        <v>15</v>
      </c>
      <c r="B99" s="217" t="str">
        <f>'2_Maturité'!B99</f>
        <v>RELATIONS AVEC LES FOURNISSEURS</v>
      </c>
      <c r="C99" s="217">
        <f>'2_Maturité'!G99</f>
        <v>0</v>
      </c>
      <c r="D99" s="207">
        <f>'2_Maturité'!H99</f>
        <v>0</v>
      </c>
      <c r="E99" s="207">
        <f>'2_Maturité'!I99</f>
        <v>0</v>
      </c>
      <c r="F99" s="218" t="str">
        <f>LEFT(E99,1)</f>
        <v>0</v>
      </c>
      <c r="G99" s="664"/>
      <c r="H99" s="204">
        <f>Compute4!G99</f>
        <v>0</v>
      </c>
      <c r="I99" s="204">
        <f>Compute4!H99</f>
        <v>0</v>
      </c>
      <c r="J99" s="204">
        <f>Compute4!I99</f>
        <v>0</v>
      </c>
      <c r="K99" s="204">
        <f>Compute4!J99</f>
        <v>0</v>
      </c>
      <c r="L99" s="204">
        <f>Compute4!K99</f>
        <v>0</v>
      </c>
      <c r="M99" s="204">
        <f>Compute4!L99</f>
        <v>0</v>
      </c>
      <c r="N99" s="204">
        <f>Compute4!M99</f>
        <v>0</v>
      </c>
      <c r="O99" s="204">
        <f>Compute4!N99</f>
        <v>0</v>
      </c>
      <c r="P99" s="204">
        <f>Compute4!O99</f>
        <v>0</v>
      </c>
      <c r="Q99" s="204">
        <f>Compute4!P99</f>
        <v>0</v>
      </c>
      <c r="R99" s="204">
        <f>Compute4!Q99</f>
        <v>0</v>
      </c>
      <c r="S99" s="204">
        <f>Compute4!R99</f>
        <v>0</v>
      </c>
      <c r="T99" s="204">
        <f>Compute4!S99</f>
        <v>0</v>
      </c>
      <c r="U99" s="204">
        <f>Compute4!T99</f>
        <v>0</v>
      </c>
      <c r="V99" s="204">
        <f>Compute4!U99</f>
        <v>0</v>
      </c>
      <c r="W99" s="204">
        <f>Compute4!V99</f>
        <v>0</v>
      </c>
      <c r="X99" s="657"/>
      <c r="Y99" s="862">
        <f t="shared" si="20"/>
        <v>0</v>
      </c>
      <c r="Z99" s="862">
        <f t="shared" si="21"/>
        <v>0</v>
      </c>
      <c r="AA99" s="862">
        <f t="shared" si="22"/>
        <v>0</v>
      </c>
      <c r="AB99" s="862">
        <f t="shared" si="23"/>
        <v>0</v>
      </c>
      <c r="AC99" s="862">
        <f t="shared" si="24"/>
        <v>0</v>
      </c>
      <c r="AD99" s="862">
        <f t="shared" si="25"/>
        <v>0</v>
      </c>
      <c r="AE99" s="862">
        <f t="shared" si="26"/>
        <v>0</v>
      </c>
      <c r="AF99" s="862">
        <f t="shared" si="27"/>
        <v>0</v>
      </c>
      <c r="AG99" s="862">
        <f t="shared" si="28"/>
        <v>0</v>
      </c>
      <c r="AH99" s="862">
        <f t="shared" si="29"/>
        <v>0</v>
      </c>
      <c r="AI99" s="862">
        <f t="shared" si="30"/>
        <v>0</v>
      </c>
      <c r="AJ99" s="862">
        <f t="shared" si="31"/>
        <v>0</v>
      </c>
      <c r="AK99" s="862">
        <f t="shared" si="32"/>
        <v>0</v>
      </c>
      <c r="AL99" s="862">
        <f t="shared" si="33"/>
        <v>0</v>
      </c>
      <c r="AM99" s="862">
        <f t="shared" si="34"/>
        <v>0</v>
      </c>
      <c r="AN99" s="862">
        <f t="shared" si="35"/>
        <v>0</v>
      </c>
    </row>
    <row r="100" spans="1:40" ht="18.75" customHeight="1">
      <c r="A100" s="217" t="str">
        <f>Compute1!A100</f>
        <v>15.1</v>
      </c>
      <c r="B100" s="217" t="str">
        <f>'2_Maturité'!B100</f>
        <v>Sous-traitant</v>
      </c>
      <c r="C100" s="217" t="str">
        <f>'2_Maturité'!G100</f>
        <v>GSTT</v>
      </c>
      <c r="D100" s="207">
        <f>'2_Maturité'!H100</f>
        <v>1</v>
      </c>
      <c r="E100" s="207" t="str">
        <f>'2_Maturité'!I100</f>
        <v>1: Initial</v>
      </c>
      <c r="F100" s="218">
        <f>INDEX(References!$C$51:$D$56, LEFT($E100,1)+1,2)</f>
        <v>5</v>
      </c>
      <c r="G100" s="664"/>
      <c r="H100" s="204">
        <v>0</v>
      </c>
      <c r="I100" s="204">
        <v>0</v>
      </c>
      <c r="J100" s="204">
        <v>0</v>
      </c>
      <c r="K100" s="204">
        <v>0</v>
      </c>
      <c r="L100" s="204">
        <v>0</v>
      </c>
      <c r="M100" s="204">
        <v>0</v>
      </c>
      <c r="N100" s="204">
        <v>0</v>
      </c>
      <c r="O100" s="204">
        <v>0</v>
      </c>
      <c r="P100" s="204">
        <v>0</v>
      </c>
      <c r="Q100" s="204">
        <v>0</v>
      </c>
      <c r="R100" s="204">
        <v>0</v>
      </c>
      <c r="S100" s="204">
        <v>0</v>
      </c>
      <c r="T100" s="204">
        <v>0</v>
      </c>
      <c r="U100" s="204">
        <v>0</v>
      </c>
      <c r="V100" s="204">
        <v>0</v>
      </c>
      <c r="W100" s="204">
        <v>0</v>
      </c>
      <c r="X100" s="657"/>
      <c r="Y100" s="862">
        <f t="shared" si="20"/>
        <v>0</v>
      </c>
      <c r="Z100" s="862">
        <f t="shared" si="21"/>
        <v>0</v>
      </c>
      <c r="AA100" s="862">
        <f t="shared" si="22"/>
        <v>0</v>
      </c>
      <c r="AB100" s="862">
        <f t="shared" si="23"/>
        <v>0</v>
      </c>
      <c r="AC100" s="862">
        <f t="shared" si="24"/>
        <v>0</v>
      </c>
      <c r="AD100" s="862">
        <f t="shared" si="25"/>
        <v>0</v>
      </c>
      <c r="AE100" s="862">
        <f t="shared" si="26"/>
        <v>0</v>
      </c>
      <c r="AF100" s="862">
        <f t="shared" si="27"/>
        <v>0</v>
      </c>
      <c r="AG100" s="862">
        <f t="shared" si="28"/>
        <v>0</v>
      </c>
      <c r="AH100" s="862">
        <f t="shared" si="29"/>
        <v>0</v>
      </c>
      <c r="AI100" s="862">
        <f t="shared" si="30"/>
        <v>0</v>
      </c>
      <c r="AJ100" s="862">
        <f t="shared" si="31"/>
        <v>0</v>
      </c>
      <c r="AK100" s="862">
        <f t="shared" si="32"/>
        <v>0</v>
      </c>
      <c r="AL100" s="862">
        <f t="shared" si="33"/>
        <v>0</v>
      </c>
      <c r="AM100" s="862">
        <f t="shared" si="34"/>
        <v>0</v>
      </c>
      <c r="AN100" s="862">
        <f t="shared" si="35"/>
        <v>0</v>
      </c>
    </row>
    <row r="101" spans="1:40" ht="18.75" customHeight="1">
      <c r="A101" s="217" t="str">
        <f>Compute1!A101</f>
        <v>15.1.a</v>
      </c>
      <c r="B101" s="217">
        <f>'2_Maturité'!B101</f>
        <v>0</v>
      </c>
      <c r="C101" s="217" t="str">
        <f>'2_Maturité'!G101</f>
        <v>GSTT</v>
      </c>
      <c r="D101" s="207">
        <f>'2_Maturité'!H101</f>
        <v>0</v>
      </c>
      <c r="E101" s="207">
        <f>'2_Maturité'!I101</f>
        <v>0</v>
      </c>
      <c r="F101" s="218" t="str">
        <f>LEFT(E101,1)</f>
        <v>0</v>
      </c>
      <c r="G101" s="664"/>
      <c r="H101" s="204">
        <f>Compute4!G101</f>
        <v>0</v>
      </c>
      <c r="I101" s="204">
        <f>Compute4!H101</f>
        <v>0</v>
      </c>
      <c r="J101" s="204">
        <f>Compute4!I101</f>
        <v>0</v>
      </c>
      <c r="K101" s="204">
        <f>Compute4!J101</f>
        <v>0</v>
      </c>
      <c r="L101" s="204">
        <f>Compute4!K101</f>
        <v>0</v>
      </c>
      <c r="M101" s="204">
        <f>Compute4!L101</f>
        <v>0</v>
      </c>
      <c r="N101" s="204">
        <f>Compute4!M101</f>
        <v>0</v>
      </c>
      <c r="O101" s="204">
        <f>Compute4!N101</f>
        <v>0</v>
      </c>
      <c r="P101" s="204">
        <f>Compute4!O101</f>
        <v>0</v>
      </c>
      <c r="Q101" s="204">
        <f>Compute4!P101</f>
        <v>0</v>
      </c>
      <c r="R101" s="204">
        <f>Compute4!Q101</f>
        <v>0</v>
      </c>
      <c r="S101" s="204">
        <f>Compute4!R101</f>
        <v>0</v>
      </c>
      <c r="T101" s="204">
        <f>Compute4!S101</f>
        <v>0</v>
      </c>
      <c r="U101" s="204">
        <f>Compute4!T101</f>
        <v>0</v>
      </c>
      <c r="V101" s="204">
        <f>Compute4!U101</f>
        <v>0</v>
      </c>
      <c r="W101" s="204">
        <f>Compute4!V101</f>
        <v>0</v>
      </c>
      <c r="X101" s="657"/>
      <c r="Y101" s="862">
        <f t="shared" si="20"/>
        <v>0</v>
      </c>
      <c r="Z101" s="862">
        <f t="shared" si="21"/>
        <v>0</v>
      </c>
      <c r="AA101" s="862">
        <f t="shared" si="22"/>
        <v>0</v>
      </c>
      <c r="AB101" s="862">
        <f t="shared" si="23"/>
        <v>0</v>
      </c>
      <c r="AC101" s="862">
        <f t="shared" si="24"/>
        <v>0</v>
      </c>
      <c r="AD101" s="862">
        <f t="shared" si="25"/>
        <v>0</v>
      </c>
      <c r="AE101" s="862">
        <f t="shared" si="26"/>
        <v>0</v>
      </c>
      <c r="AF101" s="862">
        <f t="shared" si="27"/>
        <v>0</v>
      </c>
      <c r="AG101" s="862">
        <f t="shared" si="28"/>
        <v>0</v>
      </c>
      <c r="AH101" s="862">
        <f t="shared" si="29"/>
        <v>0</v>
      </c>
      <c r="AI101" s="862">
        <f t="shared" si="30"/>
        <v>0</v>
      </c>
      <c r="AJ101" s="862">
        <f t="shared" si="31"/>
        <v>0</v>
      </c>
      <c r="AK101" s="862">
        <f t="shared" si="32"/>
        <v>0</v>
      </c>
      <c r="AL101" s="862">
        <f t="shared" si="33"/>
        <v>0</v>
      </c>
      <c r="AM101" s="862">
        <f t="shared" si="34"/>
        <v>0</v>
      </c>
      <c r="AN101" s="862">
        <f t="shared" si="35"/>
        <v>0</v>
      </c>
    </row>
    <row r="102" spans="1:40" ht="18.75" customHeight="1">
      <c r="A102" s="217" t="str">
        <f>Compute1!A102</f>
        <v>15.1.b</v>
      </c>
      <c r="B102" s="217">
        <f>'2_Maturité'!B102</f>
        <v>0</v>
      </c>
      <c r="C102" s="217" t="str">
        <f>'2_Maturité'!G102</f>
        <v>GSTT</v>
      </c>
      <c r="D102" s="207">
        <f>'2_Maturité'!H102</f>
        <v>0</v>
      </c>
      <c r="E102" s="207">
        <f>'2_Maturité'!I102</f>
        <v>0</v>
      </c>
      <c r="F102" s="218" t="str">
        <f>LEFT(E102,1)</f>
        <v>0</v>
      </c>
      <c r="G102" s="664">
        <v>0</v>
      </c>
      <c r="H102" s="204">
        <f>Compute4!G102</f>
        <v>0</v>
      </c>
      <c r="I102" s="204">
        <f>Compute4!H102</f>
        <v>0</v>
      </c>
      <c r="J102" s="204">
        <f>Compute4!I102</f>
        <v>0</v>
      </c>
      <c r="K102" s="204">
        <f>Compute4!J102</f>
        <v>0</v>
      </c>
      <c r="L102" s="204">
        <f>Compute4!K102</f>
        <v>0</v>
      </c>
      <c r="M102" s="204">
        <f>Compute4!L102</f>
        <v>0</v>
      </c>
      <c r="N102" s="204">
        <f>Compute4!M102</f>
        <v>0</v>
      </c>
      <c r="O102" s="204">
        <f>Compute4!N102</f>
        <v>0</v>
      </c>
      <c r="P102" s="204">
        <f>Compute4!O102</f>
        <v>0</v>
      </c>
      <c r="Q102" s="204">
        <f>Compute4!P102</f>
        <v>0</v>
      </c>
      <c r="R102" s="204">
        <f>Compute4!Q102</f>
        <v>0</v>
      </c>
      <c r="S102" s="204">
        <f>Compute4!R102</f>
        <v>0</v>
      </c>
      <c r="T102" s="204">
        <f>Compute4!S102</f>
        <v>0</v>
      </c>
      <c r="U102" s="204">
        <f>Compute4!T102</f>
        <v>0</v>
      </c>
      <c r="V102" s="204">
        <f>Compute4!U102</f>
        <v>0</v>
      </c>
      <c r="W102" s="204">
        <f>Compute4!V102</f>
        <v>0</v>
      </c>
      <c r="X102" s="657"/>
      <c r="Y102" s="862">
        <f t="shared" si="20"/>
        <v>0</v>
      </c>
      <c r="Z102" s="862">
        <f t="shared" si="21"/>
        <v>0</v>
      </c>
      <c r="AA102" s="862">
        <f t="shared" si="22"/>
        <v>0</v>
      </c>
      <c r="AB102" s="862">
        <f t="shared" si="23"/>
        <v>0</v>
      </c>
      <c r="AC102" s="862">
        <f t="shared" si="24"/>
        <v>0</v>
      </c>
      <c r="AD102" s="862">
        <f t="shared" si="25"/>
        <v>0</v>
      </c>
      <c r="AE102" s="862">
        <f t="shared" si="26"/>
        <v>0</v>
      </c>
      <c r="AF102" s="862">
        <f t="shared" si="27"/>
        <v>0</v>
      </c>
      <c r="AG102" s="862">
        <f t="shared" si="28"/>
        <v>0</v>
      </c>
      <c r="AH102" s="862">
        <f t="shared" si="29"/>
        <v>0</v>
      </c>
      <c r="AI102" s="862">
        <f t="shared" si="30"/>
        <v>0</v>
      </c>
      <c r="AJ102" s="862">
        <f t="shared" si="31"/>
        <v>0</v>
      </c>
      <c r="AK102" s="862">
        <f t="shared" si="32"/>
        <v>0</v>
      </c>
      <c r="AL102" s="862">
        <f t="shared" si="33"/>
        <v>0</v>
      </c>
      <c r="AM102" s="862">
        <f t="shared" si="34"/>
        <v>0</v>
      </c>
      <c r="AN102" s="862">
        <f t="shared" si="35"/>
        <v>0</v>
      </c>
    </row>
    <row r="103" spans="1:40" ht="18.75">
      <c r="A103" s="217" t="str">
        <f>Compute1!A103</f>
        <v>15.2</v>
      </c>
      <c r="B103" s="217" t="str">
        <f>'2_Maturité'!B103</f>
        <v>Contrôle du sous-traitant</v>
      </c>
      <c r="C103" s="217" t="str">
        <f>'2_Maturité'!G103</f>
        <v>GSTT</v>
      </c>
      <c r="D103" s="207">
        <f>'2_Maturité'!H103</f>
        <v>0</v>
      </c>
      <c r="E103" s="207" t="str">
        <f>'2_Maturité'!I103</f>
        <v>1: Initial</v>
      </c>
      <c r="F103" s="218">
        <f>INDEX(References!$C$51:$D$56, LEFT($E103,1)+1,2)</f>
        <v>5</v>
      </c>
      <c r="G103" s="664">
        <v>1</v>
      </c>
      <c r="H103" s="204">
        <v>0</v>
      </c>
      <c r="I103" s="204">
        <v>0</v>
      </c>
      <c r="J103" s="204">
        <v>0</v>
      </c>
      <c r="K103" s="204">
        <v>0</v>
      </c>
      <c r="L103" s="204">
        <v>0</v>
      </c>
      <c r="M103" s="204">
        <v>0</v>
      </c>
      <c r="N103" s="204">
        <v>0</v>
      </c>
      <c r="O103" s="204">
        <v>0</v>
      </c>
      <c r="P103" s="204">
        <v>0</v>
      </c>
      <c r="Q103" s="204">
        <v>0</v>
      </c>
      <c r="R103" s="204">
        <v>0</v>
      </c>
      <c r="S103" s="204">
        <v>0</v>
      </c>
      <c r="T103" s="204">
        <v>0</v>
      </c>
      <c r="U103" s="204">
        <v>0</v>
      </c>
      <c r="V103" s="204">
        <v>0</v>
      </c>
      <c r="W103" s="204">
        <v>1</v>
      </c>
      <c r="X103" s="657"/>
      <c r="Y103" s="862">
        <f t="shared" si="20"/>
        <v>0</v>
      </c>
      <c r="Z103" s="862">
        <f t="shared" si="21"/>
        <v>0</v>
      </c>
      <c r="AA103" s="862">
        <f t="shared" si="22"/>
        <v>0</v>
      </c>
      <c r="AB103" s="862">
        <f t="shared" si="23"/>
        <v>0</v>
      </c>
      <c r="AC103" s="862">
        <f t="shared" si="24"/>
        <v>0</v>
      </c>
      <c r="AD103" s="862">
        <f t="shared" si="25"/>
        <v>0</v>
      </c>
      <c r="AE103" s="862">
        <f t="shared" si="26"/>
        <v>0</v>
      </c>
      <c r="AF103" s="862">
        <f t="shared" si="27"/>
        <v>0</v>
      </c>
      <c r="AG103" s="862">
        <f t="shared" si="28"/>
        <v>0</v>
      </c>
      <c r="AH103" s="862">
        <f t="shared" si="29"/>
        <v>0</v>
      </c>
      <c r="AI103" s="862">
        <f t="shared" si="30"/>
        <v>0</v>
      </c>
      <c r="AJ103" s="862">
        <f t="shared" si="31"/>
        <v>0</v>
      </c>
      <c r="AK103" s="862">
        <f t="shared" si="32"/>
        <v>0</v>
      </c>
      <c r="AL103" s="862">
        <f t="shared" si="33"/>
        <v>0</v>
      </c>
      <c r="AM103" s="862">
        <f t="shared" si="34"/>
        <v>0</v>
      </c>
      <c r="AN103" s="862">
        <f t="shared" si="35"/>
        <v>1</v>
      </c>
    </row>
    <row r="104" spans="1:40" ht="18.75" customHeight="1">
      <c r="A104" s="217">
        <f>Compute1!A104</f>
        <v>16</v>
      </c>
      <c r="B104" s="217" t="str">
        <f>'2_Maturité'!B104</f>
        <v>GESTION D'INCIDENTS RELATIFS A LA SECURITE DE L'INFORMATION</v>
      </c>
      <c r="C104" s="217">
        <f>'2_Maturité'!G104</f>
        <v>0</v>
      </c>
      <c r="D104" s="207">
        <f>'2_Maturité'!H104</f>
        <v>0</v>
      </c>
      <c r="E104" s="207">
        <f>'2_Maturité'!I104</f>
        <v>0</v>
      </c>
      <c r="F104" s="218" t="str">
        <f>LEFT(E104,1)</f>
        <v>0</v>
      </c>
      <c r="G104" s="664">
        <v>0</v>
      </c>
      <c r="H104" s="204">
        <f>Compute4!G104</f>
        <v>0</v>
      </c>
      <c r="I104" s="204">
        <f>Compute4!H104</f>
        <v>0</v>
      </c>
      <c r="J104" s="204">
        <f>Compute4!I104</f>
        <v>0</v>
      </c>
      <c r="K104" s="204">
        <f>Compute4!J104</f>
        <v>0</v>
      </c>
      <c r="L104" s="204">
        <f>Compute4!K104</f>
        <v>0</v>
      </c>
      <c r="M104" s="204">
        <f>Compute4!L104</f>
        <v>0</v>
      </c>
      <c r="N104" s="204">
        <f>Compute4!M104</f>
        <v>0</v>
      </c>
      <c r="O104" s="204">
        <f>Compute4!N104</f>
        <v>0</v>
      </c>
      <c r="P104" s="204">
        <f>Compute4!O104</f>
        <v>0</v>
      </c>
      <c r="Q104" s="204">
        <f>Compute4!P104</f>
        <v>0</v>
      </c>
      <c r="R104" s="204">
        <f>Compute4!Q104</f>
        <v>0</v>
      </c>
      <c r="S104" s="204">
        <f>Compute4!R104</f>
        <v>0</v>
      </c>
      <c r="T104" s="204">
        <f>Compute4!S104</f>
        <v>0</v>
      </c>
      <c r="U104" s="204">
        <f>Compute4!T104</f>
        <v>0</v>
      </c>
      <c r="V104" s="204">
        <f>Compute4!U104</f>
        <v>0</v>
      </c>
      <c r="W104" s="204">
        <f>Compute4!V104</f>
        <v>0</v>
      </c>
      <c r="X104" s="657"/>
      <c r="Y104" s="862">
        <f t="shared" si="20"/>
        <v>0</v>
      </c>
      <c r="Z104" s="862">
        <f t="shared" si="21"/>
        <v>0</v>
      </c>
      <c r="AA104" s="862">
        <f t="shared" si="22"/>
        <v>0</v>
      </c>
      <c r="AB104" s="862">
        <f t="shared" si="23"/>
        <v>0</v>
      </c>
      <c r="AC104" s="862">
        <f t="shared" si="24"/>
        <v>0</v>
      </c>
      <c r="AD104" s="862">
        <f t="shared" si="25"/>
        <v>0</v>
      </c>
      <c r="AE104" s="862">
        <f t="shared" si="26"/>
        <v>0</v>
      </c>
      <c r="AF104" s="862">
        <f t="shared" si="27"/>
        <v>0</v>
      </c>
      <c r="AG104" s="862">
        <f t="shared" si="28"/>
        <v>0</v>
      </c>
      <c r="AH104" s="862">
        <f t="shared" si="29"/>
        <v>0</v>
      </c>
      <c r="AI104" s="862">
        <f t="shared" si="30"/>
        <v>0</v>
      </c>
      <c r="AJ104" s="862">
        <f t="shared" si="31"/>
        <v>0</v>
      </c>
      <c r="AK104" s="862">
        <f t="shared" si="32"/>
        <v>0</v>
      </c>
      <c r="AL104" s="862">
        <f t="shared" si="33"/>
        <v>0</v>
      </c>
      <c r="AM104" s="862">
        <f t="shared" si="34"/>
        <v>0</v>
      </c>
      <c r="AN104" s="862">
        <f t="shared" si="35"/>
        <v>0</v>
      </c>
    </row>
    <row r="105" spans="1:40" ht="18.75" customHeight="1">
      <c r="A105" s="861" t="str">
        <f>Compute1!A105</f>
        <v>16.1</v>
      </c>
      <c r="B105" s="861" t="str">
        <f>'2_Maturité'!B105</f>
        <v>Gestion des Incidents de sécurité</v>
      </c>
      <c r="C105" s="861" t="str">
        <f>'2_Maturité'!G105</f>
        <v>GINC</v>
      </c>
      <c r="D105" s="207">
        <f>'2_Maturité'!H105</f>
        <v>1</v>
      </c>
      <c r="E105" s="207" t="str">
        <f>'2_Maturité'!I105</f>
        <v>3: Défini</v>
      </c>
      <c r="F105" s="218">
        <f>INDEX(References!$C$51:$D$56, LEFT($E105,1)+1,2)</f>
        <v>3</v>
      </c>
      <c r="G105" s="664">
        <v>0</v>
      </c>
      <c r="H105" s="204">
        <v>0</v>
      </c>
      <c r="I105" s="204">
        <v>1</v>
      </c>
      <c r="J105" s="204">
        <v>0</v>
      </c>
      <c r="K105" s="204">
        <v>0</v>
      </c>
      <c r="L105" s="204">
        <v>0</v>
      </c>
      <c r="M105" s="204">
        <v>0</v>
      </c>
      <c r="N105" s="204">
        <v>0</v>
      </c>
      <c r="O105" s="204">
        <v>0</v>
      </c>
      <c r="P105" s="204">
        <v>0</v>
      </c>
      <c r="Q105" s="204">
        <v>1</v>
      </c>
      <c r="R105" s="204">
        <v>1</v>
      </c>
      <c r="S105" s="204">
        <v>1</v>
      </c>
      <c r="T105" s="204">
        <v>0</v>
      </c>
      <c r="U105" s="204">
        <v>0</v>
      </c>
      <c r="V105" s="204">
        <v>0</v>
      </c>
      <c r="W105" s="204">
        <v>1</v>
      </c>
      <c r="X105" s="657"/>
      <c r="Y105" s="862">
        <f t="shared" si="20"/>
        <v>0</v>
      </c>
      <c r="Z105" s="862">
        <f t="shared" si="21"/>
        <v>0.8</v>
      </c>
      <c r="AA105" s="862">
        <f t="shared" si="22"/>
        <v>0</v>
      </c>
      <c r="AB105" s="862">
        <f t="shared" si="23"/>
        <v>0</v>
      </c>
      <c r="AC105" s="862">
        <f t="shared" si="24"/>
        <v>0</v>
      </c>
      <c r="AD105" s="862">
        <f t="shared" si="25"/>
        <v>0</v>
      </c>
      <c r="AE105" s="862">
        <f t="shared" si="26"/>
        <v>0</v>
      </c>
      <c r="AF105" s="862">
        <f t="shared" si="27"/>
        <v>0</v>
      </c>
      <c r="AG105" s="862">
        <f t="shared" si="28"/>
        <v>0</v>
      </c>
      <c r="AH105" s="862">
        <f t="shared" si="29"/>
        <v>0.8</v>
      </c>
      <c r="AI105" s="862">
        <f t="shared" si="30"/>
        <v>0.8</v>
      </c>
      <c r="AJ105" s="862">
        <f t="shared" si="31"/>
        <v>0.8</v>
      </c>
      <c r="AK105" s="862">
        <f t="shared" si="32"/>
        <v>0</v>
      </c>
      <c r="AL105" s="862">
        <f t="shared" si="33"/>
        <v>0</v>
      </c>
      <c r="AM105" s="862">
        <f t="shared" si="34"/>
        <v>0</v>
      </c>
      <c r="AN105" s="862">
        <f t="shared" si="35"/>
        <v>0.8</v>
      </c>
    </row>
    <row r="106" spans="1:40" ht="18.75" customHeight="1">
      <c r="A106" s="217" t="str">
        <f>Compute1!A106</f>
        <v>16.1.a</v>
      </c>
      <c r="B106" s="217">
        <f>'2_Maturité'!B106</f>
        <v>0</v>
      </c>
      <c r="C106" s="217" t="str">
        <f>'2_Maturité'!G106</f>
        <v>GINC</v>
      </c>
      <c r="D106" s="207">
        <f>'2_Maturité'!H106</f>
        <v>0</v>
      </c>
      <c r="E106" s="207">
        <f>'2_Maturité'!I106</f>
        <v>0</v>
      </c>
      <c r="F106" s="218" t="str">
        <f>LEFT(E106,1)</f>
        <v>0</v>
      </c>
      <c r="G106" s="664">
        <v>0</v>
      </c>
      <c r="H106" s="204">
        <f>Compute4!G106</f>
        <v>0</v>
      </c>
      <c r="I106" s="204">
        <f>Compute4!H106</f>
        <v>0</v>
      </c>
      <c r="J106" s="204">
        <f>Compute4!I106</f>
        <v>0</v>
      </c>
      <c r="K106" s="204">
        <f>Compute4!J106</f>
        <v>0</v>
      </c>
      <c r="L106" s="204">
        <f>Compute4!K106</f>
        <v>0</v>
      </c>
      <c r="M106" s="204">
        <f>Compute4!L106</f>
        <v>0</v>
      </c>
      <c r="N106" s="204">
        <f>Compute4!M106</f>
        <v>0</v>
      </c>
      <c r="O106" s="204">
        <f>Compute4!N106</f>
        <v>0</v>
      </c>
      <c r="P106" s="204">
        <f>Compute4!O106</f>
        <v>0</v>
      </c>
      <c r="Q106" s="204">
        <f>Compute4!P106</f>
        <v>0</v>
      </c>
      <c r="R106" s="204">
        <f>Compute4!Q106</f>
        <v>0</v>
      </c>
      <c r="S106" s="204">
        <f>Compute4!R106</f>
        <v>0</v>
      </c>
      <c r="T106" s="204">
        <f>Compute4!S106</f>
        <v>0</v>
      </c>
      <c r="U106" s="204">
        <f>Compute4!T106</f>
        <v>0</v>
      </c>
      <c r="V106" s="204">
        <f>Compute4!U106</f>
        <v>0</v>
      </c>
      <c r="W106" s="204">
        <f>Compute4!V106</f>
        <v>0</v>
      </c>
      <c r="X106" s="657"/>
      <c r="Y106" s="862">
        <f t="shared" si="20"/>
        <v>0</v>
      </c>
      <c r="Z106" s="862">
        <f t="shared" si="21"/>
        <v>0</v>
      </c>
      <c r="AA106" s="862">
        <f t="shared" si="22"/>
        <v>0</v>
      </c>
      <c r="AB106" s="862">
        <f t="shared" si="23"/>
        <v>0</v>
      </c>
      <c r="AC106" s="862">
        <f t="shared" si="24"/>
        <v>0</v>
      </c>
      <c r="AD106" s="862">
        <f t="shared" si="25"/>
        <v>0</v>
      </c>
      <c r="AE106" s="862">
        <f t="shared" si="26"/>
        <v>0</v>
      </c>
      <c r="AF106" s="862">
        <f t="shared" si="27"/>
        <v>0</v>
      </c>
      <c r="AG106" s="862">
        <f t="shared" si="28"/>
        <v>0</v>
      </c>
      <c r="AH106" s="862">
        <f t="shared" si="29"/>
        <v>0</v>
      </c>
      <c r="AI106" s="862">
        <f t="shared" si="30"/>
        <v>0</v>
      </c>
      <c r="AJ106" s="862">
        <f t="shared" si="31"/>
        <v>0</v>
      </c>
      <c r="AK106" s="862">
        <f t="shared" si="32"/>
        <v>0</v>
      </c>
      <c r="AL106" s="862">
        <f t="shared" si="33"/>
        <v>0</v>
      </c>
      <c r="AM106" s="862">
        <f t="shared" si="34"/>
        <v>0</v>
      </c>
      <c r="AN106" s="862">
        <f t="shared" si="35"/>
        <v>0</v>
      </c>
    </row>
    <row r="107" spans="1:40" ht="18.75" customHeight="1">
      <c r="A107" s="217" t="str">
        <f>Compute1!A107</f>
        <v>16.1.b</v>
      </c>
      <c r="B107" s="217">
        <f>'2_Maturité'!B107</f>
        <v>0</v>
      </c>
      <c r="C107" s="217" t="str">
        <f>'2_Maturité'!G107</f>
        <v>GINC</v>
      </c>
      <c r="D107" s="207">
        <f>'2_Maturité'!H107</f>
        <v>0</v>
      </c>
      <c r="E107" s="207">
        <f>'2_Maturité'!I107</f>
        <v>0</v>
      </c>
      <c r="F107" s="218" t="str">
        <f>LEFT(E107,1)</f>
        <v>0</v>
      </c>
      <c r="G107" s="664">
        <v>2</v>
      </c>
      <c r="H107" s="204">
        <f>Compute4!G107</f>
        <v>0</v>
      </c>
      <c r="I107" s="204">
        <f>Compute4!H107</f>
        <v>0</v>
      </c>
      <c r="J107" s="204">
        <f>Compute4!I107</f>
        <v>0</v>
      </c>
      <c r="K107" s="204">
        <f>Compute4!J107</f>
        <v>0</v>
      </c>
      <c r="L107" s="204">
        <f>Compute4!K107</f>
        <v>0</v>
      </c>
      <c r="M107" s="204">
        <f>Compute4!L107</f>
        <v>0</v>
      </c>
      <c r="N107" s="204">
        <f>Compute4!M107</f>
        <v>0</v>
      </c>
      <c r="O107" s="204">
        <f>Compute4!N107</f>
        <v>0</v>
      </c>
      <c r="P107" s="204">
        <f>Compute4!O107</f>
        <v>0</v>
      </c>
      <c r="Q107" s="204">
        <f>Compute4!P107</f>
        <v>0</v>
      </c>
      <c r="R107" s="204">
        <f>Compute4!Q107</f>
        <v>0</v>
      </c>
      <c r="S107" s="204">
        <f>Compute4!R107</f>
        <v>0</v>
      </c>
      <c r="T107" s="204">
        <f>Compute4!S107</f>
        <v>0</v>
      </c>
      <c r="U107" s="204">
        <f>Compute4!T107</f>
        <v>0</v>
      </c>
      <c r="V107" s="204">
        <f>Compute4!U107</f>
        <v>0</v>
      </c>
      <c r="W107" s="204">
        <f>Compute4!V107</f>
        <v>0</v>
      </c>
      <c r="X107" s="657"/>
      <c r="Y107" s="862">
        <f t="shared" si="20"/>
        <v>0</v>
      </c>
      <c r="Z107" s="862">
        <f t="shared" si="21"/>
        <v>0</v>
      </c>
      <c r="AA107" s="862">
        <f t="shared" si="22"/>
        <v>0</v>
      </c>
      <c r="AB107" s="862">
        <f t="shared" si="23"/>
        <v>0</v>
      </c>
      <c r="AC107" s="862">
        <f t="shared" si="24"/>
        <v>0</v>
      </c>
      <c r="AD107" s="862">
        <f t="shared" si="25"/>
        <v>0</v>
      </c>
      <c r="AE107" s="862">
        <f t="shared" si="26"/>
        <v>0</v>
      </c>
      <c r="AF107" s="862">
        <f t="shared" si="27"/>
        <v>0</v>
      </c>
      <c r="AG107" s="862">
        <f t="shared" si="28"/>
        <v>0</v>
      </c>
      <c r="AH107" s="862">
        <f t="shared" si="29"/>
        <v>0</v>
      </c>
      <c r="AI107" s="862">
        <f t="shared" si="30"/>
        <v>0</v>
      </c>
      <c r="AJ107" s="862">
        <f t="shared" si="31"/>
        <v>0</v>
      </c>
      <c r="AK107" s="862">
        <f t="shared" si="32"/>
        <v>0</v>
      </c>
      <c r="AL107" s="862">
        <f t="shared" si="33"/>
        <v>0</v>
      </c>
      <c r="AM107" s="862">
        <f t="shared" si="34"/>
        <v>0</v>
      </c>
      <c r="AN107" s="862">
        <f t="shared" si="35"/>
        <v>0</v>
      </c>
    </row>
    <row r="108" spans="1:40" ht="18.75">
      <c r="A108" s="217">
        <f>Compute1!A108</f>
        <v>17</v>
      </c>
      <c r="B108" s="217" t="str">
        <f>'2_Maturité'!B108</f>
        <v>ASPECT DE LA SECURITE DE L'INFORMATION DANS LA GESTION DE LA CONTINUITE</v>
      </c>
      <c r="C108" s="217">
        <f>'2_Maturité'!G108</f>
        <v>0</v>
      </c>
      <c r="D108" s="207">
        <f>'2_Maturité'!H108</f>
        <v>0</v>
      </c>
      <c r="E108" s="207">
        <f>'2_Maturité'!I108</f>
        <v>0</v>
      </c>
      <c r="F108" s="218" t="str">
        <f>LEFT(E108,1)</f>
        <v>0</v>
      </c>
      <c r="G108" s="664">
        <v>2</v>
      </c>
      <c r="H108" s="204">
        <f>Compute4!G108</f>
        <v>0</v>
      </c>
      <c r="I108" s="204">
        <f>Compute4!H108</f>
        <v>0</v>
      </c>
      <c r="J108" s="204">
        <f>Compute4!I108</f>
        <v>0</v>
      </c>
      <c r="K108" s="204">
        <f>Compute4!J108</f>
        <v>0</v>
      </c>
      <c r="L108" s="204">
        <f>Compute4!K108</f>
        <v>0</v>
      </c>
      <c r="M108" s="204">
        <f>Compute4!L108</f>
        <v>0</v>
      </c>
      <c r="N108" s="204">
        <f>Compute4!M108</f>
        <v>0</v>
      </c>
      <c r="O108" s="204">
        <f>Compute4!N108</f>
        <v>0</v>
      </c>
      <c r="P108" s="204">
        <f>Compute4!O108</f>
        <v>0</v>
      </c>
      <c r="Q108" s="204">
        <f>Compute4!P108</f>
        <v>0</v>
      </c>
      <c r="R108" s="204">
        <f>Compute4!Q108</f>
        <v>0</v>
      </c>
      <c r="S108" s="204">
        <f>Compute4!R108</f>
        <v>0</v>
      </c>
      <c r="T108" s="204">
        <f>Compute4!S108</f>
        <v>0</v>
      </c>
      <c r="U108" s="204">
        <f>Compute4!T108</f>
        <v>0</v>
      </c>
      <c r="V108" s="204">
        <f>Compute4!U108</f>
        <v>0</v>
      </c>
      <c r="W108" s="204">
        <f>Compute4!V108</f>
        <v>0</v>
      </c>
      <c r="X108" s="657"/>
      <c r="Y108" s="862">
        <f t="shared" si="20"/>
        <v>0</v>
      </c>
      <c r="Z108" s="862">
        <f t="shared" si="21"/>
        <v>0</v>
      </c>
      <c r="AA108" s="862">
        <f t="shared" si="22"/>
        <v>0</v>
      </c>
      <c r="AB108" s="862">
        <f t="shared" si="23"/>
        <v>0</v>
      </c>
      <c r="AC108" s="862">
        <f t="shared" si="24"/>
        <v>0</v>
      </c>
      <c r="AD108" s="862">
        <f t="shared" si="25"/>
        <v>0</v>
      </c>
      <c r="AE108" s="862">
        <f t="shared" si="26"/>
        <v>0</v>
      </c>
      <c r="AF108" s="862">
        <f t="shared" si="27"/>
        <v>0</v>
      </c>
      <c r="AG108" s="862">
        <f t="shared" si="28"/>
        <v>0</v>
      </c>
      <c r="AH108" s="862">
        <f t="shared" si="29"/>
        <v>0</v>
      </c>
      <c r="AI108" s="862">
        <f t="shared" si="30"/>
        <v>0</v>
      </c>
      <c r="AJ108" s="862">
        <f t="shared" si="31"/>
        <v>0</v>
      </c>
      <c r="AK108" s="862">
        <f t="shared" si="32"/>
        <v>0</v>
      </c>
      <c r="AL108" s="862">
        <f t="shared" si="33"/>
        <v>0</v>
      </c>
      <c r="AM108" s="862">
        <f t="shared" si="34"/>
        <v>0</v>
      </c>
      <c r="AN108" s="862">
        <f t="shared" si="35"/>
        <v>0</v>
      </c>
    </row>
    <row r="109" spans="1:40" ht="18.75" customHeight="1">
      <c r="A109" s="861" t="str">
        <f>Compute1!A109</f>
        <v>17.1</v>
      </c>
      <c r="B109" s="861" t="str">
        <f>'2_Maturité'!B109</f>
        <v>Gestion de la Continuité</v>
      </c>
      <c r="C109" s="861" t="str">
        <f>'2_Maturité'!G109</f>
        <v>GCON</v>
      </c>
      <c r="D109" s="207">
        <f>'2_Maturité'!H109</f>
        <v>1</v>
      </c>
      <c r="E109" s="207" t="str">
        <f>'2_Maturité'!I109</f>
        <v>2: Reproductible</v>
      </c>
      <c r="F109" s="218">
        <f>INDEX(References!$C$51:$D$56, LEFT($E109,1)+1,2)</f>
        <v>4</v>
      </c>
      <c r="G109" s="664">
        <v>0</v>
      </c>
      <c r="H109" s="204">
        <v>0</v>
      </c>
      <c r="I109" s="204">
        <v>0</v>
      </c>
      <c r="J109" s="204">
        <v>0</v>
      </c>
      <c r="K109" s="204">
        <v>0</v>
      </c>
      <c r="L109" s="204">
        <v>0</v>
      </c>
      <c r="M109" s="204">
        <v>0</v>
      </c>
      <c r="N109" s="204">
        <v>0</v>
      </c>
      <c r="O109" s="204">
        <v>1</v>
      </c>
      <c r="P109" s="204">
        <v>1</v>
      </c>
      <c r="Q109" s="204">
        <v>1</v>
      </c>
      <c r="R109" s="204">
        <v>0</v>
      </c>
      <c r="S109" s="204">
        <v>0</v>
      </c>
      <c r="T109" s="204">
        <v>1</v>
      </c>
      <c r="U109" s="204">
        <v>0</v>
      </c>
      <c r="V109" s="204">
        <v>0</v>
      </c>
      <c r="W109" s="204">
        <v>0</v>
      </c>
      <c r="X109" s="657"/>
      <c r="Y109" s="862">
        <f t="shared" si="20"/>
        <v>0</v>
      </c>
      <c r="Z109" s="862">
        <f t="shared" si="21"/>
        <v>0</v>
      </c>
      <c r="AA109" s="862">
        <f t="shared" si="22"/>
        <v>0</v>
      </c>
      <c r="AB109" s="862">
        <f t="shared" si="23"/>
        <v>0</v>
      </c>
      <c r="AC109" s="862">
        <f t="shared" si="24"/>
        <v>0</v>
      </c>
      <c r="AD109" s="862">
        <f t="shared" si="25"/>
        <v>0</v>
      </c>
      <c r="AE109" s="862">
        <f t="shared" si="26"/>
        <v>0</v>
      </c>
      <c r="AF109" s="862">
        <f t="shared" si="27"/>
        <v>1</v>
      </c>
      <c r="AG109" s="862">
        <f t="shared" si="28"/>
        <v>1</v>
      </c>
      <c r="AH109" s="862">
        <f t="shared" si="29"/>
        <v>1</v>
      </c>
      <c r="AI109" s="862">
        <f t="shared" si="30"/>
        <v>0</v>
      </c>
      <c r="AJ109" s="862">
        <f t="shared" si="31"/>
        <v>0</v>
      </c>
      <c r="AK109" s="862">
        <f t="shared" si="32"/>
        <v>1</v>
      </c>
      <c r="AL109" s="862">
        <f t="shared" si="33"/>
        <v>0</v>
      </c>
      <c r="AM109" s="862">
        <f t="shared" si="34"/>
        <v>0</v>
      </c>
      <c r="AN109" s="862">
        <f t="shared" si="35"/>
        <v>0</v>
      </c>
    </row>
    <row r="110" spans="1:40" ht="18.75" customHeight="1">
      <c r="A110" s="861" t="str">
        <f>Compute1!A110</f>
        <v>17.2</v>
      </c>
      <c r="B110" s="861" t="str">
        <f>'2_Maturité'!B110</f>
        <v>Plan de secours informatique</v>
      </c>
      <c r="C110" s="861" t="str">
        <f>'2_Maturité'!G110</f>
        <v>GCON</v>
      </c>
      <c r="D110" s="207">
        <f>'2_Maturité'!H110</f>
        <v>1</v>
      </c>
      <c r="E110" s="207" t="str">
        <f>'2_Maturité'!I110</f>
        <v>2: Reproductible</v>
      </c>
      <c r="F110" s="218">
        <f>INDEX(References!$C$51:$D$56, LEFT($E110,1)+1,2)</f>
        <v>4</v>
      </c>
      <c r="G110" s="664">
        <v>0</v>
      </c>
      <c r="H110" s="204">
        <v>0</v>
      </c>
      <c r="I110" s="204">
        <v>0</v>
      </c>
      <c r="J110" s="204">
        <v>0</v>
      </c>
      <c r="K110" s="204">
        <v>0</v>
      </c>
      <c r="L110" s="204">
        <v>0</v>
      </c>
      <c r="M110" s="204">
        <v>0</v>
      </c>
      <c r="N110" s="204">
        <v>0</v>
      </c>
      <c r="O110" s="204">
        <v>1</v>
      </c>
      <c r="P110" s="204">
        <v>1</v>
      </c>
      <c r="Q110" s="204">
        <v>1</v>
      </c>
      <c r="R110" s="204">
        <v>1</v>
      </c>
      <c r="S110" s="204">
        <v>0</v>
      </c>
      <c r="T110" s="204">
        <v>0</v>
      </c>
      <c r="U110" s="204">
        <v>0</v>
      </c>
      <c r="V110" s="204">
        <v>0</v>
      </c>
      <c r="W110" s="204">
        <v>0</v>
      </c>
      <c r="X110" s="657"/>
      <c r="Y110" s="862">
        <f t="shared" si="20"/>
        <v>0</v>
      </c>
      <c r="Z110" s="862">
        <f t="shared" si="21"/>
        <v>0</v>
      </c>
      <c r="AA110" s="862">
        <f t="shared" si="22"/>
        <v>0</v>
      </c>
      <c r="AB110" s="862">
        <f t="shared" si="23"/>
        <v>0</v>
      </c>
      <c r="AC110" s="862">
        <f t="shared" si="24"/>
        <v>0</v>
      </c>
      <c r="AD110" s="862">
        <f t="shared" si="25"/>
        <v>0</v>
      </c>
      <c r="AE110" s="862">
        <f t="shared" si="26"/>
        <v>0</v>
      </c>
      <c r="AF110" s="862">
        <f t="shared" si="27"/>
        <v>1</v>
      </c>
      <c r="AG110" s="862">
        <f t="shared" si="28"/>
        <v>1</v>
      </c>
      <c r="AH110" s="862">
        <f t="shared" si="29"/>
        <v>1</v>
      </c>
      <c r="AI110" s="862">
        <f t="shared" si="30"/>
        <v>1</v>
      </c>
      <c r="AJ110" s="862">
        <f t="shared" si="31"/>
        <v>0</v>
      </c>
      <c r="AK110" s="862">
        <f t="shared" si="32"/>
        <v>0</v>
      </c>
      <c r="AL110" s="862">
        <f t="shared" si="33"/>
        <v>0</v>
      </c>
      <c r="AM110" s="862">
        <f t="shared" si="34"/>
        <v>0</v>
      </c>
      <c r="AN110" s="862">
        <f t="shared" si="35"/>
        <v>0</v>
      </c>
    </row>
    <row r="111" spans="1:40" ht="18.75" customHeight="1">
      <c r="A111" s="217" t="str">
        <f>Compute1!A111</f>
        <v>17.2.a</v>
      </c>
      <c r="B111" s="217">
        <f>'2_Maturité'!B111</f>
        <v>0</v>
      </c>
      <c r="C111" s="217" t="str">
        <f>'2_Maturité'!G111</f>
        <v>GCON</v>
      </c>
      <c r="D111" s="207">
        <f>'2_Maturité'!H111</f>
        <v>0</v>
      </c>
      <c r="E111" s="207">
        <f>'2_Maturité'!I111</f>
        <v>0</v>
      </c>
      <c r="F111" s="218" t="str">
        <f>LEFT(E111,1)</f>
        <v>0</v>
      </c>
      <c r="G111" s="664">
        <v>0</v>
      </c>
      <c r="H111" s="204">
        <f>Compute4!G111</f>
        <v>0</v>
      </c>
      <c r="I111" s="204">
        <f>Compute4!H111</f>
        <v>0</v>
      </c>
      <c r="J111" s="204">
        <f>Compute4!I111</f>
        <v>0</v>
      </c>
      <c r="K111" s="204">
        <f>Compute4!J111</f>
        <v>0</v>
      </c>
      <c r="L111" s="204">
        <f>Compute4!K111</f>
        <v>0</v>
      </c>
      <c r="M111" s="204">
        <f>Compute4!L111</f>
        <v>0</v>
      </c>
      <c r="N111" s="204">
        <f>Compute4!M111</f>
        <v>0</v>
      </c>
      <c r="O111" s="204">
        <f>Compute4!N111</f>
        <v>0</v>
      </c>
      <c r="P111" s="204">
        <f>Compute4!O111</f>
        <v>0</v>
      </c>
      <c r="Q111" s="204">
        <f>Compute4!P111</f>
        <v>0</v>
      </c>
      <c r="R111" s="204">
        <f>Compute4!Q111</f>
        <v>0</v>
      </c>
      <c r="S111" s="204">
        <f>Compute4!R111</f>
        <v>0</v>
      </c>
      <c r="T111" s="204">
        <f>Compute4!S111</f>
        <v>0</v>
      </c>
      <c r="U111" s="204">
        <f>Compute4!T111</f>
        <v>0</v>
      </c>
      <c r="V111" s="204">
        <f>Compute4!U111</f>
        <v>0</v>
      </c>
      <c r="W111" s="204">
        <f>Compute4!V111</f>
        <v>0</v>
      </c>
      <c r="X111" s="657"/>
      <c r="Y111" s="862">
        <f t="shared" si="20"/>
        <v>0</v>
      </c>
      <c r="Z111" s="862">
        <f t="shared" si="21"/>
        <v>0</v>
      </c>
      <c r="AA111" s="862">
        <f t="shared" si="22"/>
        <v>0</v>
      </c>
      <c r="AB111" s="862">
        <f t="shared" si="23"/>
        <v>0</v>
      </c>
      <c r="AC111" s="862">
        <f t="shared" si="24"/>
        <v>0</v>
      </c>
      <c r="AD111" s="862">
        <f t="shared" si="25"/>
        <v>0</v>
      </c>
      <c r="AE111" s="862">
        <f t="shared" si="26"/>
        <v>0</v>
      </c>
      <c r="AF111" s="862">
        <f t="shared" si="27"/>
        <v>0</v>
      </c>
      <c r="AG111" s="862">
        <f t="shared" si="28"/>
        <v>0</v>
      </c>
      <c r="AH111" s="862">
        <f t="shared" si="29"/>
        <v>0</v>
      </c>
      <c r="AI111" s="862">
        <f t="shared" si="30"/>
        <v>0</v>
      </c>
      <c r="AJ111" s="862">
        <f t="shared" si="31"/>
        <v>0</v>
      </c>
      <c r="AK111" s="862">
        <f t="shared" si="32"/>
        <v>0</v>
      </c>
      <c r="AL111" s="862">
        <f t="shared" si="33"/>
        <v>0</v>
      </c>
      <c r="AM111" s="862">
        <f t="shared" si="34"/>
        <v>0</v>
      </c>
      <c r="AN111" s="862">
        <f t="shared" si="35"/>
        <v>0</v>
      </c>
    </row>
    <row r="112" spans="1:40" ht="18.75" customHeight="1">
      <c r="A112" s="217" t="str">
        <f>Compute1!A112</f>
        <v>17.2.b</v>
      </c>
      <c r="B112" s="217">
        <f>'2_Maturité'!B112</f>
        <v>0</v>
      </c>
      <c r="C112" s="217" t="str">
        <f>'2_Maturité'!G112</f>
        <v>GCON</v>
      </c>
      <c r="D112" s="207">
        <f>'2_Maturité'!H112</f>
        <v>0</v>
      </c>
      <c r="E112" s="207">
        <f>'2_Maturité'!I112</f>
        <v>0</v>
      </c>
      <c r="F112" s="218" t="str">
        <f>LEFT(E112,1)</f>
        <v>0</v>
      </c>
      <c r="G112" s="664">
        <v>1</v>
      </c>
      <c r="H112" s="204">
        <f>Compute4!G112</f>
        <v>0</v>
      </c>
      <c r="I112" s="204">
        <f>Compute4!H112</f>
        <v>0</v>
      </c>
      <c r="J112" s="204">
        <f>Compute4!I112</f>
        <v>0</v>
      </c>
      <c r="K112" s="204">
        <f>Compute4!J112</f>
        <v>0</v>
      </c>
      <c r="L112" s="204">
        <f>Compute4!K112</f>
        <v>0</v>
      </c>
      <c r="M112" s="204">
        <f>Compute4!L112</f>
        <v>0</v>
      </c>
      <c r="N112" s="204">
        <f>Compute4!M112</f>
        <v>0</v>
      </c>
      <c r="O112" s="204">
        <f>Compute4!N112</f>
        <v>0</v>
      </c>
      <c r="P112" s="204">
        <f>Compute4!O112</f>
        <v>0</v>
      </c>
      <c r="Q112" s="204">
        <f>Compute4!P112</f>
        <v>0</v>
      </c>
      <c r="R112" s="204">
        <f>Compute4!Q112</f>
        <v>0</v>
      </c>
      <c r="S112" s="204">
        <f>Compute4!R112</f>
        <v>0</v>
      </c>
      <c r="T112" s="204">
        <f>Compute4!S112</f>
        <v>0</v>
      </c>
      <c r="U112" s="204">
        <f>Compute4!T112</f>
        <v>0</v>
      </c>
      <c r="V112" s="204">
        <f>Compute4!U112</f>
        <v>0</v>
      </c>
      <c r="W112" s="204">
        <f>Compute4!V112</f>
        <v>0</v>
      </c>
      <c r="X112" s="657"/>
      <c r="Y112" s="862">
        <f t="shared" si="20"/>
        <v>0</v>
      </c>
      <c r="Z112" s="862">
        <f t="shared" si="21"/>
        <v>0</v>
      </c>
      <c r="AA112" s="862">
        <f t="shared" si="22"/>
        <v>0</v>
      </c>
      <c r="AB112" s="862">
        <f t="shared" si="23"/>
        <v>0</v>
      </c>
      <c r="AC112" s="862">
        <f t="shared" si="24"/>
        <v>0</v>
      </c>
      <c r="AD112" s="862">
        <f t="shared" si="25"/>
        <v>0</v>
      </c>
      <c r="AE112" s="862">
        <f t="shared" si="26"/>
        <v>0</v>
      </c>
      <c r="AF112" s="862">
        <f t="shared" si="27"/>
        <v>0</v>
      </c>
      <c r="AG112" s="862">
        <f t="shared" si="28"/>
        <v>0</v>
      </c>
      <c r="AH112" s="862">
        <f t="shared" si="29"/>
        <v>0</v>
      </c>
      <c r="AI112" s="862">
        <f t="shared" si="30"/>
        <v>0</v>
      </c>
      <c r="AJ112" s="862">
        <f t="shared" si="31"/>
        <v>0</v>
      </c>
      <c r="AK112" s="862">
        <f t="shared" si="32"/>
        <v>0</v>
      </c>
      <c r="AL112" s="862">
        <f t="shared" si="33"/>
        <v>0</v>
      </c>
      <c r="AM112" s="862">
        <f t="shared" si="34"/>
        <v>0</v>
      </c>
      <c r="AN112" s="862">
        <f t="shared" si="35"/>
        <v>0</v>
      </c>
    </row>
    <row r="113" spans="1:40" ht="18.75" customHeight="1">
      <c r="A113" s="217">
        <f>Compute1!A113</f>
        <v>18</v>
      </c>
      <c r="B113" s="217" t="str">
        <f>'2_Maturité'!B113</f>
        <v>CONFORMITE</v>
      </c>
      <c r="C113" s="217">
        <f>'2_Maturité'!G113</f>
        <v>0</v>
      </c>
      <c r="D113" s="207">
        <f>'2_Maturité'!H113</f>
        <v>0</v>
      </c>
      <c r="E113" s="207">
        <f>'2_Maturité'!I113</f>
        <v>0</v>
      </c>
      <c r="F113" s="218" t="str">
        <f>LEFT(E113,1)</f>
        <v>0</v>
      </c>
      <c r="G113" s="664">
        <v>1</v>
      </c>
      <c r="H113" s="204">
        <f>Compute4!G113</f>
        <v>0</v>
      </c>
      <c r="I113" s="204">
        <f>Compute4!H113</f>
        <v>0</v>
      </c>
      <c r="J113" s="204">
        <f>Compute4!I113</f>
        <v>0</v>
      </c>
      <c r="K113" s="204">
        <f>Compute4!J113</f>
        <v>0</v>
      </c>
      <c r="L113" s="204">
        <f>Compute4!K113</f>
        <v>0</v>
      </c>
      <c r="M113" s="204">
        <f>Compute4!L113</f>
        <v>0</v>
      </c>
      <c r="N113" s="204">
        <f>Compute4!M113</f>
        <v>0</v>
      </c>
      <c r="O113" s="204">
        <f>Compute4!N113</f>
        <v>0</v>
      </c>
      <c r="P113" s="204">
        <f>Compute4!O113</f>
        <v>0</v>
      </c>
      <c r="Q113" s="204">
        <f>Compute4!P113</f>
        <v>0</v>
      </c>
      <c r="R113" s="204">
        <f>Compute4!Q113</f>
        <v>0</v>
      </c>
      <c r="S113" s="204">
        <f>Compute4!R113</f>
        <v>0</v>
      </c>
      <c r="T113" s="204">
        <f>Compute4!S113</f>
        <v>0</v>
      </c>
      <c r="U113" s="204">
        <f>Compute4!T113</f>
        <v>0</v>
      </c>
      <c r="V113" s="204">
        <f>Compute4!U113</f>
        <v>0</v>
      </c>
      <c r="W113" s="204">
        <f>Compute4!V113</f>
        <v>0</v>
      </c>
      <c r="X113" s="657"/>
      <c r="Y113" s="862">
        <f t="shared" si="20"/>
        <v>0</v>
      </c>
      <c r="Z113" s="862">
        <f t="shared" si="21"/>
        <v>0</v>
      </c>
      <c r="AA113" s="862">
        <f t="shared" si="22"/>
        <v>0</v>
      </c>
      <c r="AB113" s="862">
        <f t="shared" si="23"/>
        <v>0</v>
      </c>
      <c r="AC113" s="862">
        <f t="shared" si="24"/>
        <v>0</v>
      </c>
      <c r="AD113" s="862">
        <f t="shared" si="25"/>
        <v>0</v>
      </c>
      <c r="AE113" s="862">
        <f t="shared" si="26"/>
        <v>0</v>
      </c>
      <c r="AF113" s="862">
        <f t="shared" si="27"/>
        <v>0</v>
      </c>
      <c r="AG113" s="862">
        <f t="shared" si="28"/>
        <v>0</v>
      </c>
      <c r="AH113" s="862">
        <f t="shared" si="29"/>
        <v>0</v>
      </c>
      <c r="AI113" s="862">
        <f t="shared" si="30"/>
        <v>0</v>
      </c>
      <c r="AJ113" s="862">
        <f t="shared" si="31"/>
        <v>0</v>
      </c>
      <c r="AK113" s="862">
        <f t="shared" si="32"/>
        <v>0</v>
      </c>
      <c r="AL113" s="862">
        <f t="shared" si="33"/>
        <v>0</v>
      </c>
      <c r="AM113" s="862">
        <f t="shared" si="34"/>
        <v>0</v>
      </c>
      <c r="AN113" s="862">
        <f t="shared" si="35"/>
        <v>0</v>
      </c>
    </row>
    <row r="114" spans="1:40" ht="18.75" customHeight="1">
      <c r="A114" s="217" t="str">
        <f>Compute1!A114</f>
        <v>18.1</v>
      </c>
      <c r="B114" s="217" t="str">
        <f>'2_Maturité'!B114</f>
        <v>Respect des prescriptions légales</v>
      </c>
      <c r="C114" s="217" t="str">
        <f>'2_Maturité'!G114</f>
        <v>CONF</v>
      </c>
      <c r="D114" s="207">
        <f>'2_Maturité'!H114</f>
        <v>0</v>
      </c>
      <c r="E114" s="207" t="str">
        <f>'2_Maturité'!I114</f>
        <v>2: Reproductible</v>
      </c>
      <c r="F114" s="218">
        <f>INDEX(References!$C$51:$D$56, LEFT($E114,1)+1,2)</f>
        <v>4</v>
      </c>
      <c r="G114" s="664">
        <v>0</v>
      </c>
      <c r="H114" s="204">
        <v>0</v>
      </c>
      <c r="I114" s="204">
        <v>0</v>
      </c>
      <c r="J114" s="204">
        <v>0</v>
      </c>
      <c r="K114" s="204">
        <v>0</v>
      </c>
      <c r="L114" s="204">
        <v>0</v>
      </c>
      <c r="M114" s="204">
        <v>0</v>
      </c>
      <c r="N114" s="204">
        <v>0</v>
      </c>
      <c r="O114" s="204">
        <v>0</v>
      </c>
      <c r="P114" s="204">
        <v>0</v>
      </c>
      <c r="Q114" s="204">
        <v>0</v>
      </c>
      <c r="R114" s="204">
        <v>0</v>
      </c>
      <c r="S114" s="204">
        <v>0</v>
      </c>
      <c r="T114" s="204">
        <v>0</v>
      </c>
      <c r="U114" s="204">
        <v>0</v>
      </c>
      <c r="V114" s="204">
        <v>0</v>
      </c>
      <c r="W114" s="204">
        <v>0</v>
      </c>
      <c r="X114" s="657"/>
      <c r="Y114" s="862">
        <f t="shared" si="20"/>
        <v>0</v>
      </c>
      <c r="Z114" s="862">
        <f t="shared" si="21"/>
        <v>0</v>
      </c>
      <c r="AA114" s="862">
        <f t="shared" si="22"/>
        <v>0</v>
      </c>
      <c r="AB114" s="862">
        <f t="shared" si="23"/>
        <v>0</v>
      </c>
      <c r="AC114" s="862">
        <f t="shared" si="24"/>
        <v>0</v>
      </c>
      <c r="AD114" s="862">
        <f t="shared" si="25"/>
        <v>0</v>
      </c>
      <c r="AE114" s="862">
        <f t="shared" si="26"/>
        <v>0</v>
      </c>
      <c r="AF114" s="862">
        <f t="shared" si="27"/>
        <v>0</v>
      </c>
      <c r="AG114" s="862">
        <f t="shared" si="28"/>
        <v>0</v>
      </c>
      <c r="AH114" s="862">
        <f t="shared" si="29"/>
        <v>0</v>
      </c>
      <c r="AI114" s="862">
        <f t="shared" si="30"/>
        <v>0</v>
      </c>
      <c r="AJ114" s="862">
        <f t="shared" si="31"/>
        <v>0</v>
      </c>
      <c r="AK114" s="862">
        <f t="shared" si="32"/>
        <v>0</v>
      </c>
      <c r="AL114" s="862">
        <f t="shared" si="33"/>
        <v>0</v>
      </c>
      <c r="AM114" s="862">
        <f t="shared" si="34"/>
        <v>0</v>
      </c>
      <c r="AN114" s="862">
        <f t="shared" si="35"/>
        <v>0</v>
      </c>
    </row>
    <row r="115" spans="1:40" ht="18.75" customHeight="1">
      <c r="A115" s="217" t="str">
        <f>Compute1!A115</f>
        <v>18.1.a</v>
      </c>
      <c r="B115" s="217">
        <f>'2_Maturité'!B115</f>
        <v>0</v>
      </c>
      <c r="C115" s="217" t="str">
        <f>'2_Maturité'!G115</f>
        <v>CONF</v>
      </c>
      <c r="D115" s="207">
        <f>'2_Maturité'!H115</f>
        <v>0</v>
      </c>
      <c r="E115" s="207">
        <f>'2_Maturité'!I115</f>
        <v>0</v>
      </c>
      <c r="F115" s="218" t="str">
        <f>LEFT(E115,1)</f>
        <v>0</v>
      </c>
      <c r="G115" s="664">
        <v>1</v>
      </c>
      <c r="H115" s="204">
        <f>Compute4!G115</f>
        <v>0</v>
      </c>
      <c r="I115" s="204">
        <f>Compute4!H115</f>
        <v>0</v>
      </c>
      <c r="J115" s="204">
        <f>Compute4!I115</f>
        <v>0</v>
      </c>
      <c r="K115" s="204">
        <f>Compute4!J115</f>
        <v>0</v>
      </c>
      <c r="L115" s="204">
        <f>Compute4!K115</f>
        <v>0</v>
      </c>
      <c r="M115" s="204">
        <f>Compute4!L115</f>
        <v>0</v>
      </c>
      <c r="N115" s="204">
        <f>Compute4!M115</f>
        <v>0</v>
      </c>
      <c r="O115" s="204">
        <f>Compute4!N115</f>
        <v>0</v>
      </c>
      <c r="P115" s="204">
        <f>Compute4!O115</f>
        <v>0</v>
      </c>
      <c r="Q115" s="204">
        <f>Compute4!P115</f>
        <v>0</v>
      </c>
      <c r="R115" s="204">
        <f>Compute4!Q115</f>
        <v>0</v>
      </c>
      <c r="S115" s="204">
        <f>Compute4!R115</f>
        <v>0</v>
      </c>
      <c r="T115" s="204">
        <f>Compute4!S115</f>
        <v>0</v>
      </c>
      <c r="U115" s="204">
        <f>Compute4!T115</f>
        <v>0</v>
      </c>
      <c r="V115" s="204">
        <f>Compute4!U115</f>
        <v>0</v>
      </c>
      <c r="W115" s="204">
        <f>Compute4!V115</f>
        <v>0</v>
      </c>
      <c r="X115" s="657"/>
      <c r="Y115" s="862">
        <f t="shared" si="20"/>
        <v>0</v>
      </c>
      <c r="Z115" s="862">
        <f t="shared" si="21"/>
        <v>0</v>
      </c>
      <c r="AA115" s="862">
        <f t="shared" si="22"/>
        <v>0</v>
      </c>
      <c r="AB115" s="862">
        <f t="shared" si="23"/>
        <v>0</v>
      </c>
      <c r="AC115" s="862">
        <f t="shared" si="24"/>
        <v>0</v>
      </c>
      <c r="AD115" s="862">
        <f t="shared" si="25"/>
        <v>0</v>
      </c>
      <c r="AE115" s="862">
        <f t="shared" si="26"/>
        <v>0</v>
      </c>
      <c r="AF115" s="862">
        <f t="shared" si="27"/>
        <v>0</v>
      </c>
      <c r="AG115" s="862">
        <f t="shared" si="28"/>
        <v>0</v>
      </c>
      <c r="AH115" s="862">
        <f t="shared" si="29"/>
        <v>0</v>
      </c>
      <c r="AI115" s="862">
        <f t="shared" si="30"/>
        <v>0</v>
      </c>
      <c r="AJ115" s="862">
        <f t="shared" si="31"/>
        <v>0</v>
      </c>
      <c r="AK115" s="862">
        <f t="shared" si="32"/>
        <v>0</v>
      </c>
      <c r="AL115" s="862">
        <f t="shared" si="33"/>
        <v>0</v>
      </c>
      <c r="AM115" s="862">
        <f t="shared" si="34"/>
        <v>0</v>
      </c>
      <c r="AN115" s="862">
        <f t="shared" si="35"/>
        <v>0</v>
      </c>
    </row>
    <row r="116" spans="1:40" ht="18.75" customHeight="1">
      <c r="A116" s="217" t="str">
        <f>Compute1!A116</f>
        <v>18.1.b</v>
      </c>
      <c r="B116" s="217">
        <f>'2_Maturité'!B116</f>
        <v>0</v>
      </c>
      <c r="C116" s="217" t="str">
        <f>'2_Maturité'!G116</f>
        <v>CONF</v>
      </c>
      <c r="D116" s="207">
        <f>'2_Maturité'!H116</f>
        <v>0</v>
      </c>
      <c r="E116" s="207">
        <f>'2_Maturité'!I116</f>
        <v>0</v>
      </c>
      <c r="F116" s="218" t="str">
        <f>LEFT(E116,1)</f>
        <v>0</v>
      </c>
      <c r="G116" s="664">
        <v>0</v>
      </c>
      <c r="H116" s="204">
        <f>Compute4!G116</f>
        <v>0</v>
      </c>
      <c r="I116" s="204">
        <f>Compute4!H116</f>
        <v>0</v>
      </c>
      <c r="J116" s="204">
        <f>Compute4!I116</f>
        <v>0</v>
      </c>
      <c r="K116" s="204">
        <f>Compute4!J116</f>
        <v>0</v>
      </c>
      <c r="L116" s="204">
        <f>Compute4!K116</f>
        <v>0</v>
      </c>
      <c r="M116" s="204">
        <f>Compute4!L116</f>
        <v>0</v>
      </c>
      <c r="N116" s="204">
        <f>Compute4!M116</f>
        <v>0</v>
      </c>
      <c r="O116" s="204">
        <f>Compute4!N116</f>
        <v>0</v>
      </c>
      <c r="P116" s="204">
        <f>Compute4!O116</f>
        <v>0</v>
      </c>
      <c r="Q116" s="204">
        <f>Compute4!P116</f>
        <v>0</v>
      </c>
      <c r="R116" s="204">
        <f>Compute4!Q116</f>
        <v>0</v>
      </c>
      <c r="S116" s="204">
        <f>Compute4!R116</f>
        <v>0</v>
      </c>
      <c r="T116" s="204">
        <f>Compute4!S116</f>
        <v>0</v>
      </c>
      <c r="U116" s="204">
        <f>Compute4!T116</f>
        <v>0</v>
      </c>
      <c r="V116" s="204">
        <f>Compute4!U116</f>
        <v>0</v>
      </c>
      <c r="W116" s="204">
        <f>Compute4!V116</f>
        <v>0</v>
      </c>
      <c r="X116" s="657"/>
      <c r="Y116" s="862">
        <f t="shared" si="20"/>
        <v>0</v>
      </c>
      <c r="Z116" s="862">
        <f t="shared" si="21"/>
        <v>0</v>
      </c>
      <c r="AA116" s="862">
        <f t="shared" si="22"/>
        <v>0</v>
      </c>
      <c r="AB116" s="862">
        <f t="shared" si="23"/>
        <v>0</v>
      </c>
      <c r="AC116" s="862">
        <f t="shared" si="24"/>
        <v>0</v>
      </c>
      <c r="AD116" s="862">
        <f t="shared" si="25"/>
        <v>0</v>
      </c>
      <c r="AE116" s="862">
        <f t="shared" si="26"/>
        <v>0</v>
      </c>
      <c r="AF116" s="862">
        <f t="shared" si="27"/>
        <v>0</v>
      </c>
      <c r="AG116" s="862">
        <f t="shared" si="28"/>
        <v>0</v>
      </c>
      <c r="AH116" s="862">
        <f t="shared" si="29"/>
        <v>0</v>
      </c>
      <c r="AI116" s="862">
        <f t="shared" si="30"/>
        <v>0</v>
      </c>
      <c r="AJ116" s="862">
        <f t="shared" si="31"/>
        <v>0</v>
      </c>
      <c r="AK116" s="862">
        <f t="shared" si="32"/>
        <v>0</v>
      </c>
      <c r="AL116" s="862">
        <f t="shared" si="33"/>
        <v>0</v>
      </c>
      <c r="AM116" s="862">
        <f t="shared" si="34"/>
        <v>0</v>
      </c>
      <c r="AN116" s="862">
        <f t="shared" si="35"/>
        <v>0</v>
      </c>
    </row>
    <row r="117" spans="1:40" ht="18.75" customHeight="1">
      <c r="A117" s="217" t="str">
        <f>Compute1!A117</f>
        <v>18.2</v>
      </c>
      <c r="B117" s="217" t="str">
        <f>'2_Maturité'!B117</f>
        <v>Protection de la vie privée</v>
      </c>
      <c r="C117" s="217" t="str">
        <f>'2_Maturité'!G117</f>
        <v>CONF</v>
      </c>
      <c r="D117" s="207">
        <f>'2_Maturité'!H117</f>
        <v>0</v>
      </c>
      <c r="E117" s="207" t="str">
        <f>'2_Maturité'!I117</f>
        <v>1: Initial</v>
      </c>
      <c r="F117" s="218">
        <f>INDEX(References!$C$51:$D$56, LEFT($E117,1)+1,2)</f>
        <v>5</v>
      </c>
      <c r="G117" s="664">
        <v>0</v>
      </c>
      <c r="H117" s="204">
        <v>0</v>
      </c>
      <c r="I117" s="204">
        <v>0</v>
      </c>
      <c r="J117" s="204">
        <v>0</v>
      </c>
      <c r="K117" s="204">
        <v>0</v>
      </c>
      <c r="L117" s="204">
        <v>0</v>
      </c>
      <c r="M117" s="204">
        <v>0</v>
      </c>
      <c r="N117" s="204">
        <v>0</v>
      </c>
      <c r="O117" s="204">
        <v>0</v>
      </c>
      <c r="P117" s="204">
        <v>0</v>
      </c>
      <c r="Q117" s="204">
        <v>0</v>
      </c>
      <c r="R117" s="204">
        <v>0</v>
      </c>
      <c r="S117" s="204">
        <v>0</v>
      </c>
      <c r="T117" s="204">
        <v>0</v>
      </c>
      <c r="U117" s="204">
        <v>0</v>
      </c>
      <c r="V117" s="204">
        <v>0</v>
      </c>
      <c r="W117" s="204">
        <v>0</v>
      </c>
      <c r="X117" s="657"/>
      <c r="Y117" s="862">
        <f t="shared" si="20"/>
        <v>0</v>
      </c>
      <c r="Z117" s="862">
        <f t="shared" si="21"/>
        <v>0</v>
      </c>
      <c r="AA117" s="862">
        <f t="shared" si="22"/>
        <v>0</v>
      </c>
      <c r="AB117" s="862">
        <f t="shared" si="23"/>
        <v>0</v>
      </c>
      <c r="AC117" s="862">
        <f t="shared" si="24"/>
        <v>0</v>
      </c>
      <c r="AD117" s="862">
        <f t="shared" si="25"/>
        <v>0</v>
      </c>
      <c r="AE117" s="862">
        <f t="shared" si="26"/>
        <v>0</v>
      </c>
      <c r="AF117" s="862">
        <f t="shared" si="27"/>
        <v>0</v>
      </c>
      <c r="AG117" s="862">
        <f t="shared" si="28"/>
        <v>0</v>
      </c>
      <c r="AH117" s="862">
        <f t="shared" si="29"/>
        <v>0</v>
      </c>
      <c r="AI117" s="862">
        <f t="shared" si="30"/>
        <v>0</v>
      </c>
      <c r="AJ117" s="862">
        <f t="shared" si="31"/>
        <v>0</v>
      </c>
      <c r="AK117" s="862">
        <f t="shared" si="32"/>
        <v>0</v>
      </c>
      <c r="AL117" s="862">
        <f t="shared" si="33"/>
        <v>0</v>
      </c>
      <c r="AM117" s="862">
        <f t="shared" si="34"/>
        <v>0</v>
      </c>
      <c r="AN117" s="862">
        <f t="shared" si="35"/>
        <v>0</v>
      </c>
    </row>
    <row r="118" spans="1:40" ht="15" customHeight="1">
      <c r="A118" s="217" t="str">
        <f>Compute1!A118</f>
        <v>18.2.a</v>
      </c>
      <c r="B118" s="217">
        <f>'2_Maturité'!B118</f>
        <v>0</v>
      </c>
      <c r="C118" s="217" t="str">
        <f>'2_Maturité'!G118</f>
        <v>CONF</v>
      </c>
      <c r="D118" s="207">
        <f>'2_Maturité'!H118</f>
        <v>0</v>
      </c>
      <c r="E118" s="207">
        <f>'2_Maturité'!I118</f>
        <v>0</v>
      </c>
      <c r="F118" s="218" t="str">
        <f>LEFT(E118,1)</f>
        <v>0</v>
      </c>
      <c r="G118" s="664">
        <v>0</v>
      </c>
      <c r="H118" s="204">
        <f>Compute4!G118</f>
        <v>0</v>
      </c>
      <c r="I118" s="204">
        <f>Compute4!H118</f>
        <v>0</v>
      </c>
      <c r="J118" s="204">
        <f>Compute4!I118</f>
        <v>0</v>
      </c>
      <c r="K118" s="204">
        <f>Compute4!J118</f>
        <v>0</v>
      </c>
      <c r="L118" s="204">
        <f>Compute4!K118</f>
        <v>0</v>
      </c>
      <c r="M118" s="204">
        <f>Compute4!L118</f>
        <v>0</v>
      </c>
      <c r="N118" s="204">
        <f>Compute4!M118</f>
        <v>0</v>
      </c>
      <c r="O118" s="204">
        <f>Compute4!N118</f>
        <v>0</v>
      </c>
      <c r="P118" s="204">
        <f>Compute4!O118</f>
        <v>0</v>
      </c>
      <c r="Q118" s="204">
        <f>Compute4!P118</f>
        <v>0</v>
      </c>
      <c r="R118" s="204">
        <f>Compute4!Q118</f>
        <v>0</v>
      </c>
      <c r="S118" s="204">
        <f>Compute4!R118</f>
        <v>0</v>
      </c>
      <c r="T118" s="204">
        <f>Compute4!S118</f>
        <v>0</v>
      </c>
      <c r="U118" s="204">
        <f>Compute4!T118</f>
        <v>0</v>
      </c>
      <c r="V118" s="204">
        <f>Compute4!U118</f>
        <v>0</v>
      </c>
      <c r="W118" s="204">
        <f>Compute4!V118</f>
        <v>0</v>
      </c>
      <c r="X118" s="657"/>
      <c r="Y118" s="862">
        <f t="shared" si="20"/>
        <v>0</v>
      </c>
      <c r="Z118" s="862">
        <f t="shared" si="21"/>
        <v>0</v>
      </c>
      <c r="AA118" s="862">
        <f t="shared" si="22"/>
        <v>0</v>
      </c>
      <c r="AB118" s="862">
        <f t="shared" si="23"/>
        <v>0</v>
      </c>
      <c r="AC118" s="862">
        <f t="shared" si="24"/>
        <v>0</v>
      </c>
      <c r="AD118" s="862">
        <f t="shared" si="25"/>
        <v>0</v>
      </c>
      <c r="AE118" s="862">
        <f t="shared" si="26"/>
        <v>0</v>
      </c>
      <c r="AF118" s="862">
        <f t="shared" si="27"/>
        <v>0</v>
      </c>
      <c r="AG118" s="862">
        <f t="shared" si="28"/>
        <v>0</v>
      </c>
      <c r="AH118" s="862">
        <f t="shared" si="29"/>
        <v>0</v>
      </c>
      <c r="AI118" s="862">
        <f t="shared" si="30"/>
        <v>0</v>
      </c>
      <c r="AJ118" s="862">
        <f t="shared" si="31"/>
        <v>0</v>
      </c>
      <c r="AK118" s="862">
        <f t="shared" si="32"/>
        <v>0</v>
      </c>
      <c r="AL118" s="862">
        <f t="shared" si="33"/>
        <v>0</v>
      </c>
      <c r="AM118" s="862">
        <f t="shared" si="34"/>
        <v>0</v>
      </c>
      <c r="AN118" s="862">
        <f t="shared" si="35"/>
        <v>0</v>
      </c>
    </row>
    <row r="119" spans="1:40" ht="15" customHeight="1">
      <c r="A119" s="217" t="str">
        <f>Compute1!A119</f>
        <v>18.2.b</v>
      </c>
      <c r="B119" s="217">
        <f>'2_Maturité'!B119</f>
        <v>0</v>
      </c>
      <c r="C119" s="217" t="str">
        <f>'2_Maturité'!G119</f>
        <v>CONF</v>
      </c>
      <c r="D119" s="207">
        <f>'2_Maturité'!H119</f>
        <v>0</v>
      </c>
      <c r="E119" s="207">
        <f>'2_Maturité'!I119</f>
        <v>0</v>
      </c>
      <c r="F119" s="218" t="str">
        <f>LEFT(E119,1)</f>
        <v>0</v>
      </c>
      <c r="G119" s="664">
        <v>0.5</v>
      </c>
      <c r="H119" s="204">
        <f>Compute4!G119</f>
        <v>0</v>
      </c>
      <c r="I119" s="204">
        <f>Compute4!H119</f>
        <v>0</v>
      </c>
      <c r="J119" s="204">
        <f>Compute4!I119</f>
        <v>0</v>
      </c>
      <c r="K119" s="204">
        <f>Compute4!J119</f>
        <v>0</v>
      </c>
      <c r="L119" s="204">
        <f>Compute4!K119</f>
        <v>0</v>
      </c>
      <c r="M119" s="204">
        <f>Compute4!L119</f>
        <v>0</v>
      </c>
      <c r="N119" s="204">
        <f>Compute4!M119</f>
        <v>0</v>
      </c>
      <c r="O119" s="204">
        <f>Compute4!N119</f>
        <v>0</v>
      </c>
      <c r="P119" s="204">
        <f>Compute4!O119</f>
        <v>0</v>
      </c>
      <c r="Q119" s="204">
        <f>Compute4!P119</f>
        <v>0</v>
      </c>
      <c r="R119" s="204">
        <f>Compute4!Q119</f>
        <v>0</v>
      </c>
      <c r="S119" s="204">
        <f>Compute4!R119</f>
        <v>0</v>
      </c>
      <c r="T119" s="204">
        <f>Compute4!S119</f>
        <v>0</v>
      </c>
      <c r="U119" s="204">
        <f>Compute4!T119</f>
        <v>0</v>
      </c>
      <c r="V119" s="204">
        <f>Compute4!U119</f>
        <v>0</v>
      </c>
      <c r="W119" s="204">
        <f>Compute4!V119</f>
        <v>0</v>
      </c>
      <c r="X119" s="657"/>
      <c r="Y119" s="862">
        <f t="shared" si="20"/>
        <v>0</v>
      </c>
      <c r="Z119" s="862">
        <f t="shared" si="21"/>
        <v>0</v>
      </c>
      <c r="AA119" s="862">
        <f t="shared" si="22"/>
        <v>0</v>
      </c>
      <c r="AB119" s="862">
        <f t="shared" si="23"/>
        <v>0</v>
      </c>
      <c r="AC119" s="862">
        <f t="shared" si="24"/>
        <v>0</v>
      </c>
      <c r="AD119" s="862">
        <f t="shared" si="25"/>
        <v>0</v>
      </c>
      <c r="AE119" s="862">
        <f t="shared" si="26"/>
        <v>0</v>
      </c>
      <c r="AF119" s="862">
        <f t="shared" si="27"/>
        <v>0</v>
      </c>
      <c r="AG119" s="862">
        <f t="shared" si="28"/>
        <v>0</v>
      </c>
      <c r="AH119" s="862">
        <f t="shared" si="29"/>
        <v>0</v>
      </c>
      <c r="AI119" s="862">
        <f t="shared" si="30"/>
        <v>0</v>
      </c>
      <c r="AJ119" s="862">
        <f t="shared" si="31"/>
        <v>0</v>
      </c>
      <c r="AK119" s="862">
        <f t="shared" si="32"/>
        <v>0</v>
      </c>
      <c r="AL119" s="862">
        <f t="shared" si="33"/>
        <v>0</v>
      </c>
      <c r="AM119" s="862">
        <f t="shared" si="34"/>
        <v>0</v>
      </c>
      <c r="AN119" s="862">
        <f t="shared" si="35"/>
        <v>0</v>
      </c>
    </row>
    <row r="120" spans="1:40" ht="15" customHeight="1">
      <c r="A120" s="217" t="str">
        <f>Compute1!A120</f>
        <v>18.2.c</v>
      </c>
      <c r="B120" s="217">
        <f>'2_Maturité'!B120</f>
        <v>0</v>
      </c>
      <c r="C120" s="217" t="str">
        <f>'2_Maturité'!G120</f>
        <v>CONF</v>
      </c>
      <c r="D120" s="207">
        <f>'2_Maturité'!H120</f>
        <v>0</v>
      </c>
      <c r="E120" s="207">
        <f>'2_Maturité'!I120</f>
        <v>0</v>
      </c>
      <c r="F120" s="218" t="str">
        <f>LEFT(E120,1)</f>
        <v>0</v>
      </c>
      <c r="G120" s="664">
        <v>0</v>
      </c>
      <c r="H120" s="204">
        <f>Compute4!G120</f>
        <v>0</v>
      </c>
      <c r="I120" s="204">
        <f>Compute4!H120</f>
        <v>0</v>
      </c>
      <c r="J120" s="204">
        <f>Compute4!I120</f>
        <v>0</v>
      </c>
      <c r="K120" s="204">
        <f>Compute4!J120</f>
        <v>0</v>
      </c>
      <c r="L120" s="204">
        <f>Compute4!K120</f>
        <v>0</v>
      </c>
      <c r="M120" s="204">
        <f>Compute4!L120</f>
        <v>0</v>
      </c>
      <c r="N120" s="204">
        <f>Compute4!M120</f>
        <v>0</v>
      </c>
      <c r="O120" s="204">
        <f>Compute4!N120</f>
        <v>0</v>
      </c>
      <c r="P120" s="204">
        <f>Compute4!O120</f>
        <v>0</v>
      </c>
      <c r="Q120" s="204">
        <f>Compute4!P120</f>
        <v>0</v>
      </c>
      <c r="R120" s="204">
        <f>Compute4!Q120</f>
        <v>0</v>
      </c>
      <c r="S120" s="204">
        <f>Compute4!R120</f>
        <v>0</v>
      </c>
      <c r="T120" s="204">
        <f>Compute4!S120</f>
        <v>0</v>
      </c>
      <c r="U120" s="204">
        <f>Compute4!T120</f>
        <v>0</v>
      </c>
      <c r="V120" s="204">
        <f>Compute4!U120</f>
        <v>0</v>
      </c>
      <c r="W120" s="204">
        <f>Compute4!V120</f>
        <v>0</v>
      </c>
      <c r="X120" s="657"/>
      <c r="Y120" s="862">
        <f t="shared" si="20"/>
        <v>0</v>
      </c>
      <c r="Z120" s="862">
        <f t="shared" si="21"/>
        <v>0</v>
      </c>
      <c r="AA120" s="862">
        <f t="shared" si="22"/>
        <v>0</v>
      </c>
      <c r="AB120" s="862">
        <f t="shared" si="23"/>
        <v>0</v>
      </c>
      <c r="AC120" s="862">
        <f t="shared" si="24"/>
        <v>0</v>
      </c>
      <c r="AD120" s="862">
        <f t="shared" si="25"/>
        <v>0</v>
      </c>
      <c r="AE120" s="862">
        <f t="shared" si="26"/>
        <v>0</v>
      </c>
      <c r="AF120" s="862">
        <f t="shared" si="27"/>
        <v>0</v>
      </c>
      <c r="AG120" s="862">
        <f t="shared" si="28"/>
        <v>0</v>
      </c>
      <c r="AH120" s="862">
        <f t="shared" si="29"/>
        <v>0</v>
      </c>
      <c r="AI120" s="862">
        <f t="shared" si="30"/>
        <v>0</v>
      </c>
      <c r="AJ120" s="862">
        <f t="shared" si="31"/>
        <v>0</v>
      </c>
      <c r="AK120" s="862">
        <f t="shared" si="32"/>
        <v>0</v>
      </c>
      <c r="AL120" s="862">
        <f t="shared" si="33"/>
        <v>0</v>
      </c>
      <c r="AM120" s="862">
        <f t="shared" si="34"/>
        <v>0</v>
      </c>
      <c r="AN120" s="862">
        <f t="shared" si="35"/>
        <v>0</v>
      </c>
    </row>
    <row r="121" spans="1:40" ht="18.75">
      <c r="A121" s="217" t="str">
        <f>Compute1!A121</f>
        <v>18.3</v>
      </c>
      <c r="B121" s="217" t="str">
        <f>'2_Maturité'!B121</f>
        <v xml:space="preserve">Revue de la sécurité de l'information </v>
      </c>
      <c r="C121" s="217" t="str">
        <f>'2_Maturité'!G121</f>
        <v>CONF</v>
      </c>
      <c r="D121" s="207">
        <f>'2_Maturité'!H121</f>
        <v>0</v>
      </c>
      <c r="E121" s="207" t="str">
        <f>'2_Maturité'!I121</f>
        <v>2: Reproductible</v>
      </c>
      <c r="F121" s="218">
        <f>INDEX(References!$C$51:$D$56, LEFT($E121,1)+1,2)</f>
        <v>4</v>
      </c>
      <c r="G121" s="664">
        <v>0</v>
      </c>
      <c r="H121" s="204">
        <v>0</v>
      </c>
      <c r="I121" s="204">
        <v>0</v>
      </c>
      <c r="J121" s="204">
        <v>0</v>
      </c>
      <c r="K121" s="204">
        <v>0</v>
      </c>
      <c r="L121" s="204">
        <v>0</v>
      </c>
      <c r="M121" s="204">
        <v>0</v>
      </c>
      <c r="N121" s="204">
        <v>0</v>
      </c>
      <c r="O121" s="204">
        <v>0</v>
      </c>
      <c r="P121" s="204">
        <v>0</v>
      </c>
      <c r="Q121" s="204">
        <v>0</v>
      </c>
      <c r="R121" s="204">
        <v>0</v>
      </c>
      <c r="S121" s="204">
        <v>0</v>
      </c>
      <c r="T121" s="204">
        <v>0</v>
      </c>
      <c r="U121" s="204">
        <v>0</v>
      </c>
      <c r="V121" s="204">
        <v>0</v>
      </c>
      <c r="W121" s="204">
        <v>0</v>
      </c>
      <c r="X121" s="657"/>
      <c r="Y121" s="862">
        <f t="shared" si="20"/>
        <v>0</v>
      </c>
      <c r="Z121" s="862">
        <f t="shared" si="21"/>
        <v>0</v>
      </c>
      <c r="AA121" s="862">
        <f t="shared" si="22"/>
        <v>0</v>
      </c>
      <c r="AB121" s="862">
        <f t="shared" si="23"/>
        <v>0</v>
      </c>
      <c r="AC121" s="862">
        <f t="shared" si="24"/>
        <v>0</v>
      </c>
      <c r="AD121" s="862">
        <f t="shared" si="25"/>
        <v>0</v>
      </c>
      <c r="AE121" s="862">
        <f t="shared" si="26"/>
        <v>0</v>
      </c>
      <c r="AF121" s="862">
        <f t="shared" si="27"/>
        <v>0</v>
      </c>
      <c r="AG121" s="862">
        <f t="shared" si="28"/>
        <v>0</v>
      </c>
      <c r="AH121" s="862">
        <f t="shared" si="29"/>
        <v>0</v>
      </c>
      <c r="AI121" s="862">
        <f t="shared" si="30"/>
        <v>0</v>
      </c>
      <c r="AJ121" s="862">
        <f t="shared" si="31"/>
        <v>0</v>
      </c>
      <c r="AK121" s="862">
        <f t="shared" si="32"/>
        <v>0</v>
      </c>
      <c r="AL121" s="862">
        <f t="shared" si="33"/>
        <v>0</v>
      </c>
      <c r="AM121" s="862">
        <f t="shared" si="34"/>
        <v>0</v>
      </c>
      <c r="AN121" s="862">
        <f t="shared" si="35"/>
        <v>0</v>
      </c>
    </row>
    <row r="122" spans="1:40" ht="18.75">
      <c r="A122" s="217" t="str">
        <f>Compute1!A122</f>
        <v>18.3.a</v>
      </c>
      <c r="B122" s="217">
        <f>'2_Maturité'!B122</f>
        <v>0</v>
      </c>
      <c r="C122" s="217" t="str">
        <f>'2_Maturité'!G122</f>
        <v>CONF</v>
      </c>
      <c r="D122" s="207">
        <f>'2_Maturité'!H122</f>
        <v>0</v>
      </c>
      <c r="E122" s="207">
        <f>'2_Maturité'!I122</f>
        <v>0</v>
      </c>
      <c r="F122" s="218" t="str">
        <f>LEFT(E122,1)</f>
        <v>0</v>
      </c>
      <c r="G122" s="664">
        <v>0</v>
      </c>
      <c r="H122" s="204">
        <f>Compute4!G122</f>
        <v>0</v>
      </c>
      <c r="I122" s="204">
        <f>Compute4!H122</f>
        <v>0</v>
      </c>
      <c r="J122" s="204">
        <f>Compute4!I122</f>
        <v>0</v>
      </c>
      <c r="K122" s="204">
        <f>Compute4!J122</f>
        <v>0</v>
      </c>
      <c r="L122" s="204">
        <f>Compute4!K122</f>
        <v>0</v>
      </c>
      <c r="M122" s="204">
        <f>Compute4!L122</f>
        <v>0</v>
      </c>
      <c r="N122" s="204">
        <f>Compute4!M122</f>
        <v>0</v>
      </c>
      <c r="O122" s="204">
        <f>Compute4!N122</f>
        <v>0</v>
      </c>
      <c r="P122" s="204">
        <f>Compute4!O122</f>
        <v>0</v>
      </c>
      <c r="Q122" s="204">
        <f>Compute4!P122</f>
        <v>0</v>
      </c>
      <c r="R122" s="204">
        <f>Compute4!Q122</f>
        <v>0</v>
      </c>
      <c r="S122" s="204">
        <f>Compute4!R122</f>
        <v>0</v>
      </c>
      <c r="T122" s="204">
        <f>Compute4!S122</f>
        <v>0</v>
      </c>
      <c r="U122" s="204">
        <f>Compute4!T122</f>
        <v>0</v>
      </c>
      <c r="V122" s="204">
        <f>Compute4!U122</f>
        <v>0</v>
      </c>
      <c r="W122" s="204">
        <f>Compute4!V122</f>
        <v>0</v>
      </c>
      <c r="X122" s="657"/>
      <c r="Y122" s="862">
        <f t="shared" si="20"/>
        <v>0</v>
      </c>
      <c r="Z122" s="862">
        <f t="shared" si="21"/>
        <v>0</v>
      </c>
      <c r="AA122" s="862">
        <f t="shared" si="22"/>
        <v>0</v>
      </c>
      <c r="AB122" s="862">
        <f t="shared" si="23"/>
        <v>0</v>
      </c>
      <c r="AC122" s="862">
        <f t="shared" si="24"/>
        <v>0</v>
      </c>
      <c r="AD122" s="862">
        <f t="shared" si="25"/>
        <v>0</v>
      </c>
      <c r="AE122" s="862">
        <f t="shared" si="26"/>
        <v>0</v>
      </c>
      <c r="AF122" s="862">
        <f t="shared" si="27"/>
        <v>0</v>
      </c>
      <c r="AG122" s="862">
        <f t="shared" si="28"/>
        <v>0</v>
      </c>
      <c r="AH122" s="862">
        <f t="shared" si="29"/>
        <v>0</v>
      </c>
      <c r="AI122" s="862">
        <f t="shared" si="30"/>
        <v>0</v>
      </c>
      <c r="AJ122" s="862">
        <f t="shared" si="31"/>
        <v>0</v>
      </c>
      <c r="AK122" s="862">
        <f t="shared" si="32"/>
        <v>0</v>
      </c>
      <c r="AL122" s="862">
        <f t="shared" si="33"/>
        <v>0</v>
      </c>
      <c r="AM122" s="862">
        <f t="shared" si="34"/>
        <v>0</v>
      </c>
      <c r="AN122" s="862">
        <f t="shared" si="35"/>
        <v>0</v>
      </c>
    </row>
    <row r="123" spans="1:40" ht="18.75">
      <c r="A123" s="217" t="str">
        <f>Compute1!A123</f>
        <v>18.3.b</v>
      </c>
      <c r="B123" s="217">
        <f>'2_Maturité'!B123</f>
        <v>0</v>
      </c>
      <c r="C123" s="217" t="str">
        <f>'2_Maturité'!G123</f>
        <v>CONF</v>
      </c>
      <c r="D123" s="207">
        <f>'2_Maturité'!H123</f>
        <v>0</v>
      </c>
      <c r="E123" s="207">
        <f>'2_Maturité'!I123</f>
        <v>0</v>
      </c>
      <c r="F123" s="218" t="str">
        <f>LEFT(E123,1)</f>
        <v>0</v>
      </c>
      <c r="G123" s="664">
        <v>0</v>
      </c>
      <c r="H123" s="204">
        <f>Compute4!G123</f>
        <v>0</v>
      </c>
      <c r="I123" s="204">
        <f>Compute4!H123</f>
        <v>0</v>
      </c>
      <c r="J123" s="204">
        <f>Compute4!I123</f>
        <v>0</v>
      </c>
      <c r="K123" s="204">
        <f>Compute4!J123</f>
        <v>0</v>
      </c>
      <c r="L123" s="204">
        <f>Compute4!K123</f>
        <v>0</v>
      </c>
      <c r="M123" s="204">
        <f>Compute4!L123</f>
        <v>0</v>
      </c>
      <c r="N123" s="204">
        <f>Compute4!M123</f>
        <v>0</v>
      </c>
      <c r="O123" s="204">
        <f>Compute4!N123</f>
        <v>0</v>
      </c>
      <c r="P123" s="204">
        <f>Compute4!O123</f>
        <v>0</v>
      </c>
      <c r="Q123" s="204">
        <f>Compute4!P123</f>
        <v>0</v>
      </c>
      <c r="R123" s="204">
        <f>Compute4!Q123</f>
        <v>0</v>
      </c>
      <c r="S123" s="204">
        <f>Compute4!R123</f>
        <v>0</v>
      </c>
      <c r="T123" s="204">
        <f>Compute4!S123</f>
        <v>0</v>
      </c>
      <c r="U123" s="204">
        <f>Compute4!T123</f>
        <v>0</v>
      </c>
      <c r="V123" s="204">
        <f>Compute4!U123</f>
        <v>0</v>
      </c>
      <c r="W123" s="204">
        <f>Compute4!V123</f>
        <v>0</v>
      </c>
      <c r="X123" s="657"/>
      <c r="Y123" s="862">
        <f t="shared" si="20"/>
        <v>0</v>
      </c>
      <c r="Z123" s="862">
        <f t="shared" si="21"/>
        <v>0</v>
      </c>
      <c r="AA123" s="862">
        <f t="shared" si="22"/>
        <v>0</v>
      </c>
      <c r="AB123" s="862">
        <f t="shared" si="23"/>
        <v>0</v>
      </c>
      <c r="AC123" s="862">
        <f t="shared" si="24"/>
        <v>0</v>
      </c>
      <c r="AD123" s="862">
        <f t="shared" si="25"/>
        <v>0</v>
      </c>
      <c r="AE123" s="862">
        <f t="shared" si="26"/>
        <v>0</v>
      </c>
      <c r="AF123" s="862">
        <f t="shared" si="27"/>
        <v>0</v>
      </c>
      <c r="AG123" s="862">
        <f t="shared" si="28"/>
        <v>0</v>
      </c>
      <c r="AH123" s="862">
        <f t="shared" si="29"/>
        <v>0</v>
      </c>
      <c r="AI123" s="862">
        <f t="shared" si="30"/>
        <v>0</v>
      </c>
      <c r="AJ123" s="862">
        <f t="shared" si="31"/>
        <v>0</v>
      </c>
      <c r="AK123" s="862">
        <f t="shared" si="32"/>
        <v>0</v>
      </c>
      <c r="AL123" s="862">
        <f t="shared" si="33"/>
        <v>0</v>
      </c>
      <c r="AM123" s="862">
        <f t="shared" si="34"/>
        <v>0</v>
      </c>
      <c r="AN123" s="862">
        <f t="shared" si="35"/>
        <v>0</v>
      </c>
    </row>
    <row r="124" spans="1:40" ht="18.75">
      <c r="A124" s="217" t="str">
        <f>Compute1!A124</f>
        <v>18.3.c</v>
      </c>
      <c r="B124" s="217">
        <f>'2_Maturité'!B124</f>
        <v>0</v>
      </c>
      <c r="C124" s="217" t="str">
        <f>'2_Maturité'!G124</f>
        <v>CONF</v>
      </c>
      <c r="D124" s="207">
        <f>'2_Maturité'!H124</f>
        <v>0</v>
      </c>
      <c r="E124" s="207">
        <f>'2_Maturité'!I124</f>
        <v>0</v>
      </c>
      <c r="F124" s="218" t="str">
        <f>LEFT(E124,1)</f>
        <v>0</v>
      </c>
      <c r="G124" s="664">
        <v>0</v>
      </c>
      <c r="H124" s="204">
        <f>Compute4!G124</f>
        <v>0</v>
      </c>
      <c r="I124" s="204">
        <f>Compute4!H124</f>
        <v>0</v>
      </c>
      <c r="J124" s="204">
        <f>Compute4!I124</f>
        <v>0</v>
      </c>
      <c r="K124" s="204">
        <f>Compute4!J124</f>
        <v>0</v>
      </c>
      <c r="L124" s="204">
        <f>Compute4!K124</f>
        <v>0</v>
      </c>
      <c r="M124" s="204">
        <f>Compute4!L124</f>
        <v>0</v>
      </c>
      <c r="N124" s="204">
        <f>Compute4!M124</f>
        <v>0</v>
      </c>
      <c r="O124" s="204">
        <f>Compute4!N124</f>
        <v>0</v>
      </c>
      <c r="P124" s="204">
        <f>Compute4!O124</f>
        <v>0</v>
      </c>
      <c r="Q124" s="204">
        <f>Compute4!P124</f>
        <v>0</v>
      </c>
      <c r="R124" s="204">
        <f>Compute4!Q124</f>
        <v>0</v>
      </c>
      <c r="S124" s="204">
        <f>Compute4!R124</f>
        <v>0</v>
      </c>
      <c r="T124" s="204">
        <f>Compute4!S124</f>
        <v>0</v>
      </c>
      <c r="U124" s="204">
        <f>Compute4!T124</f>
        <v>0</v>
      </c>
      <c r="V124" s="204">
        <f>Compute4!U124</f>
        <v>0</v>
      </c>
      <c r="W124" s="204">
        <f>Compute4!V124</f>
        <v>0</v>
      </c>
      <c r="X124" s="657"/>
      <c r="Y124" s="862">
        <f t="shared" si="20"/>
        <v>0</v>
      </c>
      <c r="Z124" s="862">
        <f t="shared" si="21"/>
        <v>0</v>
      </c>
      <c r="AA124" s="862">
        <f t="shared" si="22"/>
        <v>0</v>
      </c>
      <c r="AB124" s="862">
        <f t="shared" si="23"/>
        <v>0</v>
      </c>
      <c r="AC124" s="862">
        <f t="shared" si="24"/>
        <v>0</v>
      </c>
      <c r="AD124" s="862">
        <f t="shared" si="25"/>
        <v>0</v>
      </c>
      <c r="AE124" s="862">
        <f t="shared" si="26"/>
        <v>0</v>
      </c>
      <c r="AF124" s="862">
        <f t="shared" si="27"/>
        <v>0</v>
      </c>
      <c r="AG124" s="862">
        <f t="shared" si="28"/>
        <v>0</v>
      </c>
      <c r="AH124" s="862">
        <f t="shared" si="29"/>
        <v>0</v>
      </c>
      <c r="AI124" s="862">
        <f t="shared" si="30"/>
        <v>0</v>
      </c>
      <c r="AJ124" s="862">
        <f t="shared" si="31"/>
        <v>0</v>
      </c>
      <c r="AK124" s="862">
        <f t="shared" si="32"/>
        <v>0</v>
      </c>
      <c r="AL124" s="862">
        <f t="shared" si="33"/>
        <v>0</v>
      </c>
      <c r="AM124" s="862">
        <f t="shared" si="34"/>
        <v>0</v>
      </c>
      <c r="AN124" s="862">
        <f t="shared" si="35"/>
        <v>0</v>
      </c>
    </row>
    <row r="125" spans="1:40" ht="18.75">
      <c r="A125" s="217"/>
      <c r="B125" s="217"/>
      <c r="C125" s="217"/>
      <c r="D125" s="207">
        <f>'2_Maturité'!H125</f>
        <v>30</v>
      </c>
      <c r="E125" s="207"/>
      <c r="F125" s="218"/>
      <c r="G125" s="664">
        <v>0</v>
      </c>
      <c r="H125" s="266">
        <f t="shared" ref="H125:W125" si="36">SUM(H5:H124)</f>
        <v>3</v>
      </c>
      <c r="I125" s="266">
        <f t="shared" si="36"/>
        <v>1</v>
      </c>
      <c r="J125" s="266">
        <f t="shared" si="36"/>
        <v>3</v>
      </c>
      <c r="K125" s="266">
        <f t="shared" si="36"/>
        <v>3</v>
      </c>
      <c r="L125" s="266">
        <f t="shared" si="36"/>
        <v>2</v>
      </c>
      <c r="M125" s="266">
        <f t="shared" si="36"/>
        <v>3</v>
      </c>
      <c r="N125" s="266">
        <f t="shared" si="36"/>
        <v>2</v>
      </c>
      <c r="O125" s="266">
        <f t="shared" si="36"/>
        <v>3</v>
      </c>
      <c r="P125" s="266">
        <f t="shared" si="36"/>
        <v>3</v>
      </c>
      <c r="Q125" s="266">
        <f t="shared" si="36"/>
        <v>4</v>
      </c>
      <c r="R125" s="266">
        <f t="shared" si="36"/>
        <v>6</v>
      </c>
      <c r="S125" s="266">
        <f t="shared" si="36"/>
        <v>4</v>
      </c>
      <c r="T125" s="266">
        <f t="shared" si="36"/>
        <v>2</v>
      </c>
      <c r="U125" s="266">
        <f t="shared" si="36"/>
        <v>2</v>
      </c>
      <c r="V125" s="266">
        <f t="shared" si="36"/>
        <v>2</v>
      </c>
      <c r="W125" s="266">
        <f t="shared" si="36"/>
        <v>3</v>
      </c>
      <c r="X125" s="266"/>
    </row>
    <row r="126" spans="1:40" ht="18.75">
      <c r="A126" s="217"/>
      <c r="B126" s="217"/>
      <c r="C126" s="217"/>
      <c r="D126" s="207"/>
      <c r="E126" s="207"/>
      <c r="F126" s="218"/>
      <c r="G126" s="664">
        <v>0</v>
      </c>
      <c r="H126">
        <f t="shared" ref="H126:W126" si="37">H125*6</f>
        <v>18</v>
      </c>
      <c r="I126">
        <f t="shared" si="37"/>
        <v>6</v>
      </c>
      <c r="J126">
        <f t="shared" si="37"/>
        <v>18</v>
      </c>
      <c r="K126">
        <f t="shared" si="37"/>
        <v>18</v>
      </c>
      <c r="L126">
        <f t="shared" si="37"/>
        <v>12</v>
      </c>
      <c r="M126">
        <f t="shared" si="37"/>
        <v>18</v>
      </c>
      <c r="N126">
        <f t="shared" si="37"/>
        <v>12</v>
      </c>
      <c r="O126">
        <f t="shared" si="37"/>
        <v>18</v>
      </c>
      <c r="P126">
        <f t="shared" si="37"/>
        <v>18</v>
      </c>
      <c r="Q126">
        <f t="shared" si="37"/>
        <v>24</v>
      </c>
      <c r="R126">
        <f t="shared" si="37"/>
        <v>36</v>
      </c>
      <c r="S126">
        <f t="shared" si="37"/>
        <v>24</v>
      </c>
      <c r="T126">
        <f t="shared" si="37"/>
        <v>12</v>
      </c>
      <c r="U126">
        <f t="shared" si="37"/>
        <v>12</v>
      </c>
      <c r="V126">
        <f t="shared" si="37"/>
        <v>12</v>
      </c>
      <c r="W126">
        <f t="shared" si="37"/>
        <v>18</v>
      </c>
    </row>
    <row r="127" spans="1:40" ht="15">
      <c r="D127" s="207"/>
      <c r="H127" s="266">
        <f t="shared" ref="H127:W127" si="38">H126-H125</f>
        <v>15</v>
      </c>
      <c r="I127" s="266">
        <f t="shared" si="38"/>
        <v>5</v>
      </c>
      <c r="J127" s="266">
        <f t="shared" si="38"/>
        <v>15</v>
      </c>
      <c r="K127" s="266">
        <f t="shared" si="38"/>
        <v>15</v>
      </c>
      <c r="L127" s="266">
        <f t="shared" si="38"/>
        <v>10</v>
      </c>
      <c r="M127" s="266">
        <f t="shared" si="38"/>
        <v>15</v>
      </c>
      <c r="N127" s="266">
        <f t="shared" si="38"/>
        <v>10</v>
      </c>
      <c r="O127" s="266">
        <f t="shared" si="38"/>
        <v>15</v>
      </c>
      <c r="P127" s="266">
        <f t="shared" si="38"/>
        <v>15</v>
      </c>
      <c r="Q127" s="266">
        <f t="shared" si="38"/>
        <v>20</v>
      </c>
      <c r="R127" s="266">
        <f t="shared" si="38"/>
        <v>30</v>
      </c>
      <c r="S127" s="266">
        <f t="shared" si="38"/>
        <v>20</v>
      </c>
      <c r="T127" s="266">
        <f t="shared" si="38"/>
        <v>10</v>
      </c>
      <c r="U127" s="266">
        <f t="shared" si="38"/>
        <v>10</v>
      </c>
      <c r="V127" s="266">
        <f t="shared" si="38"/>
        <v>10</v>
      </c>
      <c r="W127" s="266">
        <f t="shared" si="38"/>
        <v>15</v>
      </c>
      <c r="X127" s="266"/>
    </row>
    <row r="139" spans="1:22">
      <c r="V139" s="105"/>
    </row>
    <row r="142" spans="1:22">
      <c r="H142" s="838"/>
      <c r="I142" s="838"/>
      <c r="J142" s="838"/>
      <c r="K142" s="838"/>
      <c r="L142" s="838"/>
      <c r="M142" s="838"/>
      <c r="N142" s="838"/>
      <c r="O142" s="838"/>
    </row>
    <row r="143" spans="1:22">
      <c r="H143" s="838"/>
      <c r="I143" s="838"/>
      <c r="J143" s="838"/>
      <c r="K143" s="838"/>
      <c r="L143" s="838"/>
      <c r="M143" s="838"/>
      <c r="N143" s="838"/>
      <c r="O143" s="838"/>
    </row>
    <row r="144" spans="1:22" ht="12.75" customHeight="1">
      <c r="A144" s="1699" t="s">
        <v>1956</v>
      </c>
      <c r="B144" s="1699"/>
      <c r="C144" s="1699"/>
      <c r="D144" s="1699"/>
      <c r="E144" s="1699"/>
      <c r="F144" s="1699"/>
      <c r="G144" s="1699"/>
      <c r="H144" s="1699"/>
      <c r="I144" s="1699"/>
      <c r="J144" s="1699"/>
      <c r="K144" s="1699"/>
      <c r="L144" s="1699"/>
      <c r="M144" s="1699"/>
      <c r="N144" s="1699"/>
      <c r="O144" s="1699"/>
    </row>
    <row r="145" spans="1:15">
      <c r="A145" s="1699"/>
      <c r="B145" s="1699"/>
      <c r="C145" s="1699"/>
      <c r="D145" s="1699"/>
      <c r="E145" s="1699"/>
      <c r="F145" s="1699"/>
      <c r="G145" s="1699"/>
      <c r="H145" s="1699"/>
      <c r="I145" s="1699"/>
      <c r="J145" s="1699"/>
      <c r="K145" s="1699"/>
      <c r="L145" s="1699"/>
      <c r="M145" s="1699"/>
      <c r="N145" s="1699"/>
      <c r="O145" s="1699"/>
    </row>
    <row r="146" spans="1:15" ht="13.5" thickBot="1">
      <c r="A146" s="1689"/>
      <c r="B146" s="1689"/>
      <c r="C146" s="1689"/>
      <c r="D146" s="1689"/>
      <c r="E146" s="1689"/>
      <c r="F146" s="1689"/>
      <c r="G146" s="1689"/>
      <c r="H146" s="1689"/>
      <c r="I146" s="1689"/>
      <c r="J146" s="1689"/>
      <c r="K146" s="1689"/>
      <c r="L146" s="1689"/>
      <c r="M146" s="1689"/>
      <c r="N146" s="1689"/>
      <c r="O146" s="1689"/>
    </row>
    <row r="147" spans="1:15" ht="30.75" thickBot="1">
      <c r="A147" s="465" t="s">
        <v>1114</v>
      </c>
      <c r="B147" s="840" t="s">
        <v>1119</v>
      </c>
      <c r="C147" s="840"/>
      <c r="D147" s="840"/>
      <c r="E147" s="840"/>
      <c r="F147" s="840"/>
      <c r="G147" s="840"/>
      <c r="H147" s="840"/>
      <c r="I147" s="840"/>
      <c r="J147" s="840"/>
      <c r="K147" s="840"/>
      <c r="L147" s="840"/>
      <c r="M147" s="840"/>
      <c r="N147" s="840"/>
      <c r="O147" s="469" t="s">
        <v>1128</v>
      </c>
    </row>
    <row r="148" spans="1:15" ht="15">
      <c r="A148" s="470" t="s">
        <v>1098</v>
      </c>
      <c r="B148" s="841" t="s">
        <v>1138</v>
      </c>
      <c r="C148" s="841"/>
      <c r="D148" s="841"/>
      <c r="E148" s="841"/>
      <c r="F148" s="841"/>
      <c r="G148" s="841"/>
      <c r="H148" s="841"/>
      <c r="I148" s="841"/>
      <c r="J148" s="841"/>
      <c r="K148" s="841"/>
      <c r="L148" s="841"/>
      <c r="M148" s="841"/>
      <c r="N148" s="843"/>
      <c r="O148" s="772" t="s">
        <v>1817</v>
      </c>
    </row>
    <row r="149" spans="1:15" ht="25.5" customHeight="1">
      <c r="A149" s="463" t="s">
        <v>1099</v>
      </c>
      <c r="B149" s="1517" t="s">
        <v>1951</v>
      </c>
      <c r="C149" s="1517"/>
      <c r="D149" s="1517"/>
      <c r="E149" s="1517"/>
      <c r="F149" s="1517"/>
      <c r="G149" s="1517"/>
      <c r="H149" s="1517"/>
      <c r="I149" s="1517"/>
      <c r="J149" s="1517"/>
      <c r="K149" s="1517"/>
      <c r="L149" s="1517"/>
      <c r="M149" s="1517"/>
      <c r="N149" s="1732"/>
      <c r="O149" s="773" t="s">
        <v>1818</v>
      </c>
    </row>
    <row r="150" spans="1:15" ht="15">
      <c r="A150" s="463" t="s">
        <v>1101</v>
      </c>
      <c r="B150" s="839" t="s">
        <v>1952</v>
      </c>
      <c r="C150" s="839"/>
      <c r="D150" s="839"/>
      <c r="E150" s="839"/>
      <c r="F150" s="839"/>
      <c r="G150" s="839"/>
      <c r="H150" s="839"/>
      <c r="I150" s="839"/>
      <c r="J150" s="839"/>
      <c r="K150" s="839"/>
      <c r="L150" s="839"/>
      <c r="M150" s="839"/>
      <c r="N150" s="842"/>
      <c r="O150" s="773" t="s">
        <v>1832</v>
      </c>
    </row>
    <row r="151" spans="1:15" ht="36.75" customHeight="1">
      <c r="A151" s="463" t="s">
        <v>1103</v>
      </c>
      <c r="B151" s="1517" t="s">
        <v>2226</v>
      </c>
      <c r="C151" s="1517"/>
      <c r="D151" s="1517"/>
      <c r="E151" s="1517"/>
      <c r="F151" s="1517"/>
      <c r="G151" s="1517"/>
      <c r="H151" s="1517"/>
      <c r="I151" s="1517"/>
      <c r="J151" s="1517"/>
      <c r="K151" s="1517"/>
      <c r="L151" s="1517"/>
      <c r="M151" s="1517"/>
      <c r="N151" s="1732"/>
      <c r="O151" s="773" t="s">
        <v>1833</v>
      </c>
    </row>
    <row r="152" spans="1:15" ht="17.25" customHeight="1">
      <c r="A152" s="463" t="s">
        <v>1107</v>
      </c>
      <c r="B152" s="1517" t="s">
        <v>1955</v>
      </c>
      <c r="C152" s="1517"/>
      <c r="D152" s="1517"/>
      <c r="E152" s="1517"/>
      <c r="F152" s="1517"/>
      <c r="G152" s="1517"/>
      <c r="H152" s="1517"/>
      <c r="I152" s="1517"/>
      <c r="J152" s="1517"/>
      <c r="K152" s="1517"/>
      <c r="L152" s="1517"/>
      <c r="M152" s="1517"/>
      <c r="N152" s="1732"/>
      <c r="O152" s="867" t="s">
        <v>1953</v>
      </c>
    </row>
    <row r="153" spans="1:15" ht="12.75" customHeight="1">
      <c r="A153" s="344" t="s">
        <v>1109</v>
      </c>
      <c r="B153" s="1733" t="s">
        <v>1954</v>
      </c>
      <c r="C153" s="1733"/>
      <c r="D153" s="1733"/>
      <c r="E153" s="1733"/>
      <c r="F153" s="1733"/>
      <c r="G153" s="1733"/>
      <c r="H153" s="1733"/>
      <c r="I153" s="1733"/>
      <c r="J153" s="1733"/>
      <c r="K153" s="1733"/>
      <c r="L153" s="1733"/>
      <c r="M153" s="1733"/>
      <c r="N153" s="1734"/>
      <c r="O153" s="773"/>
    </row>
    <row r="154" spans="1:15" ht="15">
      <c r="A154" s="839"/>
      <c r="B154" s="665"/>
      <c r="C154" s="482"/>
      <c r="D154" s="482"/>
      <c r="E154" s="482"/>
      <c r="F154" s="482"/>
      <c r="G154" s="482"/>
      <c r="H154" s="482"/>
      <c r="I154" s="482"/>
      <c r="J154" s="839"/>
      <c r="K154" s="839"/>
      <c r="L154" s="839"/>
      <c r="M154" s="839"/>
      <c r="N154" s="842"/>
      <c r="O154" s="773"/>
    </row>
    <row r="155" spans="1:15" ht="15.75" thickBot="1">
      <c r="A155" s="483"/>
      <c r="B155" s="866"/>
      <c r="C155" s="472"/>
      <c r="D155" s="472"/>
      <c r="E155" s="472"/>
      <c r="F155" s="472"/>
      <c r="G155" s="472"/>
      <c r="H155" s="472"/>
      <c r="I155" s="472"/>
      <c r="J155" s="472"/>
      <c r="K155" s="472"/>
      <c r="L155" s="472"/>
      <c r="M155" s="472"/>
      <c r="N155" s="473"/>
      <c r="O155" s="666"/>
    </row>
  </sheetData>
  <autoFilter ref="A4:W130"/>
  <mergeCells count="5">
    <mergeCell ref="A144:O146"/>
    <mergeCell ref="B149:N149"/>
    <mergeCell ref="B153:N153"/>
    <mergeCell ref="B152:N152"/>
    <mergeCell ref="B151:N151"/>
  </mergeCells>
  <pageMargins left="0.70866141732283472" right="0.70866141732283472" top="0.74803149606299213" bottom="0.74803149606299213" header="0.31496062992125984" footer="0.31496062992125984"/>
  <pageSetup paperSize="9" scale="40" orientation="landscape"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AO367"/>
  <sheetViews>
    <sheetView topLeftCell="A258" zoomScale="80" zoomScaleNormal="80" zoomScalePageLayoutView="80" workbookViewId="0">
      <selection activeCell="A272" sqref="A272:D367"/>
    </sheetView>
  </sheetViews>
  <sheetFormatPr baseColWidth="10" defaultRowHeight="12.75"/>
  <cols>
    <col min="1" max="1" width="18.42578125" customWidth="1"/>
    <col min="2" max="2" width="43.42578125" customWidth="1"/>
    <col min="4" max="4" width="25.7109375" customWidth="1"/>
    <col min="5" max="5" width="14.85546875" customWidth="1"/>
    <col min="8" max="8" width="14" customWidth="1"/>
    <col min="9" max="14" width="11.42578125" customWidth="1"/>
    <col min="15" max="15" width="14.85546875" customWidth="1"/>
    <col min="16" max="34" width="11.42578125" customWidth="1"/>
    <col min="39" max="39" width="21.28515625" customWidth="1"/>
  </cols>
  <sheetData>
    <row r="1" spans="1:41" ht="38.25" customHeight="1">
      <c r="A1" s="1735" t="s">
        <v>2136</v>
      </c>
      <c r="B1" s="1735"/>
      <c r="C1" s="382">
        <f>VALUE(Compute0!$C$4)</f>
        <v>4</v>
      </c>
    </row>
    <row r="2" spans="1:41">
      <c r="I2" s="2" t="s">
        <v>724</v>
      </c>
      <c r="J2" s="2"/>
      <c r="K2" s="2" t="s">
        <v>725</v>
      </c>
      <c r="L2" s="2"/>
      <c r="M2" s="2" t="s">
        <v>726</v>
      </c>
      <c r="N2" s="2"/>
      <c r="O2" s="2" t="s">
        <v>727</v>
      </c>
      <c r="P2" s="2"/>
      <c r="Q2" s="2" t="s">
        <v>728</v>
      </c>
      <c r="R2" s="2"/>
      <c r="S2" s="2" t="s">
        <v>729</v>
      </c>
      <c r="T2" s="2"/>
      <c r="U2" s="2" t="s">
        <v>730</v>
      </c>
      <c r="V2" s="2"/>
      <c r="W2" s="2" t="s">
        <v>731</v>
      </c>
      <c r="X2" s="2"/>
      <c r="Y2" s="2" t="s">
        <v>732</v>
      </c>
      <c r="Z2" s="2"/>
      <c r="AA2" s="2" t="s">
        <v>341</v>
      </c>
      <c r="AB2" s="2"/>
      <c r="AC2" s="2" t="s">
        <v>343</v>
      </c>
      <c r="AD2" s="2"/>
      <c r="AE2" s="2" t="s">
        <v>344</v>
      </c>
      <c r="AF2" s="2"/>
      <c r="AG2" s="2" t="s">
        <v>346</v>
      </c>
      <c r="AH2" s="2"/>
      <c r="AI2" s="2" t="s">
        <v>348</v>
      </c>
      <c r="AJ2" s="2"/>
      <c r="AK2" s="2" t="s">
        <v>350</v>
      </c>
      <c r="AL2" s="2"/>
      <c r="AM2" s="2" t="s">
        <v>716</v>
      </c>
      <c r="AN2" s="2"/>
    </row>
    <row r="3" spans="1:41" ht="99.75">
      <c r="A3" s="326" t="s">
        <v>455</v>
      </c>
      <c r="B3" s="326"/>
      <c r="C3" s="326"/>
      <c r="D3" s="326"/>
      <c r="E3" s="326"/>
      <c r="F3" s="326"/>
      <c r="G3" s="573"/>
      <c r="H3" s="446"/>
      <c r="I3" s="326" t="s">
        <v>322</v>
      </c>
      <c r="J3" s="326"/>
      <c r="K3" s="304" t="s">
        <v>325</v>
      </c>
      <c r="L3" s="326"/>
      <c r="M3" s="326" t="s">
        <v>422</v>
      </c>
      <c r="N3" s="326"/>
      <c r="O3" s="326" t="s">
        <v>328</v>
      </c>
      <c r="P3" s="326"/>
      <c r="Q3" s="326" t="s">
        <v>331</v>
      </c>
      <c r="R3" s="326"/>
      <c r="S3" s="326" t="s">
        <v>333</v>
      </c>
      <c r="T3" s="326"/>
      <c r="U3" s="326" t="s">
        <v>336</v>
      </c>
      <c r="V3" s="326"/>
      <c r="W3" s="326" t="s">
        <v>338</v>
      </c>
      <c r="X3" s="326"/>
      <c r="Y3" s="326" t="s">
        <v>340</v>
      </c>
      <c r="Z3" s="326"/>
      <c r="AA3" s="326" t="s">
        <v>342</v>
      </c>
      <c r="AB3" s="326"/>
      <c r="AC3" s="326" t="s">
        <v>423</v>
      </c>
      <c r="AD3" s="326"/>
      <c r="AE3" s="326" t="s">
        <v>345</v>
      </c>
      <c r="AF3" s="326"/>
      <c r="AG3" s="326" t="s">
        <v>347</v>
      </c>
      <c r="AH3" s="326"/>
      <c r="AI3" s="326" t="s">
        <v>349</v>
      </c>
      <c r="AJ3" s="321"/>
      <c r="AK3" s="321" t="s">
        <v>351</v>
      </c>
      <c r="AL3" s="386"/>
      <c r="AM3" s="364" t="s">
        <v>720</v>
      </c>
      <c r="AN3" s="364"/>
      <c r="AO3" s="322" t="s">
        <v>647</v>
      </c>
    </row>
    <row r="4" spans="1:41" ht="14.25">
      <c r="A4" s="365" t="s">
        <v>560</v>
      </c>
      <c r="B4" s="365"/>
      <c r="C4" s="365"/>
      <c r="D4" s="365" t="s">
        <v>458</v>
      </c>
      <c r="E4" s="365" t="s">
        <v>459</v>
      </c>
      <c r="F4" s="365" t="s">
        <v>561</v>
      </c>
      <c r="G4" s="447" t="s">
        <v>301</v>
      </c>
      <c r="H4" s="447" t="s">
        <v>301</v>
      </c>
      <c r="I4" s="365">
        <f>'3_Menaces'!$R4</f>
        <v>8</v>
      </c>
      <c r="J4" s="365"/>
      <c r="K4" s="365">
        <f>'3_Menaces'!$R5</f>
        <v>12</v>
      </c>
      <c r="L4" s="365"/>
      <c r="M4" s="365">
        <f>'3_Menaces'!$R6</f>
        <v>9</v>
      </c>
      <c r="N4" s="365"/>
      <c r="O4" s="365">
        <f>'3_Menaces'!$R7</f>
        <v>8</v>
      </c>
      <c r="P4" s="365"/>
      <c r="Q4" s="365">
        <f>'3_Menaces'!$R8</f>
        <v>9</v>
      </c>
      <c r="R4" s="365"/>
      <c r="S4" s="365">
        <f>'3_Menaces'!$R9</f>
        <v>3</v>
      </c>
      <c r="T4" s="365"/>
      <c r="U4" s="365">
        <f>'3_Menaces'!$R10</f>
        <v>8</v>
      </c>
      <c r="V4" s="365"/>
      <c r="W4" s="365">
        <f>'3_Menaces'!$R11</f>
        <v>2</v>
      </c>
      <c r="X4" s="365"/>
      <c r="Y4" s="365">
        <f>'3_Menaces'!$R12</f>
        <v>2</v>
      </c>
      <c r="Z4" s="365"/>
      <c r="AA4" s="365">
        <f>'3_Menaces'!$R13</f>
        <v>3</v>
      </c>
      <c r="AB4" s="365"/>
      <c r="AC4" s="365">
        <f>'3_Menaces'!$R14</f>
        <v>12</v>
      </c>
      <c r="AD4" s="365"/>
      <c r="AE4" s="365">
        <f>'3_Menaces'!$R15</f>
        <v>12</v>
      </c>
      <c r="AF4" s="365"/>
      <c r="AG4" s="365">
        <f>'3_Menaces'!$R16</f>
        <v>3</v>
      </c>
      <c r="AH4" s="365"/>
      <c r="AI4" s="365">
        <f>'3_Menaces'!$R17</f>
        <v>3</v>
      </c>
      <c r="AJ4" s="365"/>
      <c r="AK4" s="365">
        <f>'3_Menaces'!$R18</f>
        <v>3</v>
      </c>
      <c r="AL4" s="365"/>
      <c r="AM4" s="365">
        <f>'3_Menaces'!$R19</f>
        <v>12</v>
      </c>
      <c r="AN4" s="365"/>
      <c r="AO4" s="322" t="s">
        <v>64</v>
      </c>
    </row>
    <row r="5" spans="1:41" ht="15">
      <c r="A5">
        <f>Compute1!A5</f>
        <v>5</v>
      </c>
      <c r="B5" t="str">
        <f>'2_Maturité'!B5</f>
        <v>POLITIQUE DE LA SECURITE DE L'INFORMATION</v>
      </c>
      <c r="C5">
        <f>'2_Maturité'!G5</f>
        <v>0</v>
      </c>
      <c r="D5">
        <f>'2_Maturité'!H5</f>
        <v>0</v>
      </c>
      <c r="E5">
        <f>'2_Maturité'!I5</f>
        <v>0</v>
      </c>
      <c r="F5" s="266">
        <f>(LEFT(E5,1)+1)*D5</f>
        <v>0</v>
      </c>
      <c r="G5" s="432">
        <f>Compute4a!DE5</f>
        <v>0</v>
      </c>
      <c r="H5" s="432">
        <f t="shared" ref="H5:H77" si="0">IF($F5&gt;=$C$1,$G5/$F5,$G5)</f>
        <v>0</v>
      </c>
      <c r="I5" s="319">
        <f>Compute4!G5</f>
        <v>0</v>
      </c>
      <c r="J5" s="574">
        <f>(Compute4!BE5*$H5)</f>
        <v>0</v>
      </c>
      <c r="K5" s="319">
        <f>Compute4!H5</f>
        <v>0</v>
      </c>
      <c r="L5" s="387">
        <f>(Compute4!BF5)*$H5</f>
        <v>0</v>
      </c>
      <c r="M5" s="319">
        <f>Compute4!I5</f>
        <v>0</v>
      </c>
      <c r="N5" s="387">
        <f>(Compute4!BG5*$H5)</f>
        <v>0</v>
      </c>
      <c r="O5" s="319">
        <f>Compute4!J5</f>
        <v>0</v>
      </c>
      <c r="P5" s="387">
        <f>(Compute4!BH5*$H5)</f>
        <v>0</v>
      </c>
      <c r="Q5" s="319">
        <f>Compute4!K5</f>
        <v>0</v>
      </c>
      <c r="R5" s="387">
        <f>(Compute4!BI5*$H5)</f>
        <v>0</v>
      </c>
      <c r="S5" s="319">
        <f>Compute4!L5</f>
        <v>0</v>
      </c>
      <c r="T5" s="387">
        <f>(Compute4!BJ5*$H5)</f>
        <v>0</v>
      </c>
      <c r="U5" s="319">
        <f>Compute4!M5</f>
        <v>0</v>
      </c>
      <c r="V5" s="387">
        <f>(Compute4!BK5*$H5)</f>
        <v>0</v>
      </c>
      <c r="W5" s="319">
        <f>Compute4!N5</f>
        <v>0</v>
      </c>
      <c r="X5" s="387">
        <f>(Compute4!BL5*$H5)</f>
        <v>0</v>
      </c>
      <c r="Y5" s="319">
        <f>Compute4!O5</f>
        <v>0</v>
      </c>
      <c r="Z5" s="387">
        <f>(Compute4!BM5*$H5)</f>
        <v>0</v>
      </c>
      <c r="AA5" s="319">
        <f>Compute4!P5</f>
        <v>0</v>
      </c>
      <c r="AB5" s="387">
        <f>(Compute4!BN5*$H5)</f>
        <v>0</v>
      </c>
      <c r="AC5" s="319">
        <f>Compute4!Q5</f>
        <v>0</v>
      </c>
      <c r="AD5" s="387">
        <f>(Compute4!BO5*H5)</f>
        <v>0</v>
      </c>
      <c r="AE5" s="319">
        <f>Compute4!R5</f>
        <v>0</v>
      </c>
      <c r="AF5" s="387">
        <f>(Compute4!BP5*$H5)</f>
        <v>0</v>
      </c>
      <c r="AG5" s="319">
        <f>Compute4!S5</f>
        <v>0</v>
      </c>
      <c r="AH5" s="387">
        <f>(Compute4!BQ5*$H5)</f>
        <v>0</v>
      </c>
      <c r="AI5" s="319">
        <f>Compute4!T5</f>
        <v>0</v>
      </c>
      <c r="AJ5" s="387">
        <f>(Compute4!BR5*$H5)</f>
        <v>0</v>
      </c>
      <c r="AK5" s="319">
        <f>Compute4!U5</f>
        <v>0</v>
      </c>
      <c r="AL5" s="387">
        <f>(Compute4!BS5*$H5)</f>
        <v>0</v>
      </c>
      <c r="AM5" s="319">
        <f>Compute4!V5</f>
        <v>0</v>
      </c>
      <c r="AN5" s="324">
        <f>(Compute4!BT5*$H5)</f>
        <v>0</v>
      </c>
      <c r="AO5" s="266">
        <f>Compute4!BU5</f>
        <v>0</v>
      </c>
    </row>
    <row r="6" spans="1:41" ht="15">
      <c r="A6" t="str">
        <f>Compute1!A6</f>
        <v>5.1</v>
      </c>
      <c r="B6" t="str">
        <f>'2_Maturité'!B6</f>
        <v>Politique de sécurité de l'information</v>
      </c>
      <c r="C6" t="str">
        <f>'2_Maturité'!G6</f>
        <v>GOUV</v>
      </c>
      <c r="D6">
        <f>'2_Maturité'!H6</f>
        <v>1</v>
      </c>
      <c r="E6" t="str">
        <f>'2_Maturité'!I6</f>
        <v>3: Défini</v>
      </c>
      <c r="F6" s="266">
        <f t="shared" ref="F6:F69" si="1">(LEFT(E6,1)+1)*D6</f>
        <v>4</v>
      </c>
      <c r="G6" s="432">
        <f>Compute4a!DE6</f>
        <v>0.32037241538545375</v>
      </c>
      <c r="H6" s="432">
        <f t="shared" si="0"/>
        <v>8.0093103846363436E-2</v>
      </c>
      <c r="I6" s="319">
        <f>Compute4!G6</f>
        <v>1</v>
      </c>
      <c r="J6" s="574">
        <f>(Compute4!BE6*$H6)</f>
        <v>0.16018620769272687</v>
      </c>
      <c r="K6" s="319">
        <f>Compute4!H6</f>
        <v>1</v>
      </c>
      <c r="L6" s="387">
        <f>(Compute4!BF6)*$H6</f>
        <v>0.24027931153909032</v>
      </c>
      <c r="M6" s="319">
        <f>Compute4!I6</f>
        <v>1</v>
      </c>
      <c r="N6" s="387">
        <f>(Compute4!BG6*$H6)</f>
        <v>0.18020948365431774</v>
      </c>
      <c r="O6" s="319">
        <f>Compute4!J6</f>
        <v>1</v>
      </c>
      <c r="P6" s="387">
        <f>(Compute4!BH6*$H6)</f>
        <v>0.16018620769272687</v>
      </c>
      <c r="Q6" s="319">
        <f>Compute4!K6</f>
        <v>1</v>
      </c>
      <c r="R6" s="387">
        <f>(Compute4!BI6*$H6)</f>
        <v>0.18020948365431774</v>
      </c>
      <c r="S6" s="319">
        <f>Compute4!L6</f>
        <v>1</v>
      </c>
      <c r="T6" s="387">
        <f>(Compute4!BJ6*$H6)</f>
        <v>6.0069827884772581E-2</v>
      </c>
      <c r="U6" s="319">
        <f>Compute4!M6</f>
        <v>1</v>
      </c>
      <c r="V6" s="387">
        <f>(Compute4!BK6*$H6)</f>
        <v>0.16018620769272687</v>
      </c>
      <c r="W6" s="319">
        <f>Compute4!N6</f>
        <v>1</v>
      </c>
      <c r="X6" s="387">
        <f>(Compute4!BL6*$H6)</f>
        <v>4.0046551923181718E-2</v>
      </c>
      <c r="Y6" s="319">
        <f>Compute4!O6</f>
        <v>1</v>
      </c>
      <c r="Z6" s="387">
        <f>(Compute4!BM6*$H6)</f>
        <v>4.0046551923181718E-2</v>
      </c>
      <c r="AA6" s="319">
        <f>Compute4!P6</f>
        <v>1</v>
      </c>
      <c r="AB6" s="387">
        <f>(Compute4!BN6*$H6)</f>
        <v>6.0069827884772581E-2</v>
      </c>
      <c r="AC6" s="319">
        <f>Compute4!Q6</f>
        <v>1</v>
      </c>
      <c r="AD6" s="387">
        <f>(Compute4!BO6*H6)</f>
        <v>0.24027931153909032</v>
      </c>
      <c r="AE6" s="319">
        <f>Compute4!R6</f>
        <v>1</v>
      </c>
      <c r="AF6" s="387">
        <f>(Compute4!BP6*$H6)</f>
        <v>0.24027931153909032</v>
      </c>
      <c r="AG6" s="319">
        <f>Compute4!S6</f>
        <v>1</v>
      </c>
      <c r="AH6" s="387">
        <f>(Compute4!BQ6*$H6)</f>
        <v>6.0069827884772581E-2</v>
      </c>
      <c r="AI6" s="319">
        <f>Compute4!T6</f>
        <v>1</v>
      </c>
      <c r="AJ6" s="387">
        <f>(Compute4!BR6*$H6)</f>
        <v>6.0069827884772581E-2</v>
      </c>
      <c r="AK6" s="319">
        <f>Compute4!U6</f>
        <v>1</v>
      </c>
      <c r="AL6" s="387">
        <f>(Compute4!BS6*$H6)</f>
        <v>6.0069827884772581E-2</v>
      </c>
      <c r="AM6" s="319">
        <f>Compute4!V6</f>
        <v>1</v>
      </c>
      <c r="AN6" s="324">
        <f>(Compute4!BT6*$H6)</f>
        <v>0.24027931153909032</v>
      </c>
      <c r="AO6" s="266">
        <f>Compute4!BU6</f>
        <v>26.5</v>
      </c>
    </row>
    <row r="7" spans="1:41" ht="15">
      <c r="A7" t="str">
        <f>Compute1!A7</f>
        <v>5.1.a</v>
      </c>
      <c r="B7">
        <f>'2_Maturité'!B7</f>
        <v>0</v>
      </c>
      <c r="C7" t="str">
        <f>'2_Maturité'!G7</f>
        <v>GOUV</v>
      </c>
      <c r="D7">
        <f>'2_Maturité'!H7</f>
        <v>0</v>
      </c>
      <c r="E7">
        <f>'2_Maturité'!I7</f>
        <v>0</v>
      </c>
      <c r="F7" s="266">
        <f t="shared" si="1"/>
        <v>0</v>
      </c>
      <c r="G7" s="432">
        <f>Compute4a!DE7</f>
        <v>0</v>
      </c>
      <c r="H7" s="432">
        <f t="shared" si="0"/>
        <v>0</v>
      </c>
      <c r="I7" s="319">
        <f>Compute4!G7</f>
        <v>0</v>
      </c>
      <c r="J7" s="574">
        <f>(Compute4!BE7*$H7)</f>
        <v>0</v>
      </c>
      <c r="K7" s="319">
        <f>Compute4!H7</f>
        <v>0</v>
      </c>
      <c r="L7" s="387">
        <f>(Compute4!BF7)*$H7</f>
        <v>0</v>
      </c>
      <c r="M7" s="319">
        <f>Compute4!I7</f>
        <v>0</v>
      </c>
      <c r="N7" s="387">
        <f>(Compute4!BG7*$H7)</f>
        <v>0</v>
      </c>
      <c r="O7" s="319">
        <f>Compute4!J7</f>
        <v>0</v>
      </c>
      <c r="P7" s="387">
        <f>(Compute4!BH7*$H7)</f>
        <v>0</v>
      </c>
      <c r="Q7" s="319">
        <f>Compute4!K7</f>
        <v>0</v>
      </c>
      <c r="R7" s="387">
        <f>(Compute4!BI7*$H7)</f>
        <v>0</v>
      </c>
      <c r="S7" s="319">
        <f>Compute4!L7</f>
        <v>0</v>
      </c>
      <c r="T7" s="387">
        <f>(Compute4!BJ7*$H7)</f>
        <v>0</v>
      </c>
      <c r="U7" s="319">
        <f>Compute4!M7</f>
        <v>0</v>
      </c>
      <c r="V7" s="387">
        <f>(Compute4!BK7*$H7)</f>
        <v>0</v>
      </c>
      <c r="W7" s="319">
        <f>Compute4!N7</f>
        <v>0</v>
      </c>
      <c r="X7" s="387">
        <f>(Compute4!BL7*$H7)</f>
        <v>0</v>
      </c>
      <c r="Y7" s="319">
        <f>Compute4!O7</f>
        <v>0</v>
      </c>
      <c r="Z7" s="387">
        <f>(Compute4!BM7*$H7)</f>
        <v>0</v>
      </c>
      <c r="AA7" s="319">
        <f>Compute4!P7</f>
        <v>0</v>
      </c>
      <c r="AB7" s="387">
        <f>(Compute4!BN7*$H7)</f>
        <v>0</v>
      </c>
      <c r="AC7" s="319">
        <f>Compute4!Q7</f>
        <v>0</v>
      </c>
      <c r="AD7" s="387">
        <f>(Compute4!BO7*H7)</f>
        <v>0</v>
      </c>
      <c r="AE7" s="319">
        <f>Compute4!R7</f>
        <v>0</v>
      </c>
      <c r="AF7" s="387">
        <f>(Compute4!BP7*$H7)</f>
        <v>0</v>
      </c>
      <c r="AG7" s="319">
        <f>Compute4!S7</f>
        <v>0</v>
      </c>
      <c r="AH7" s="387">
        <f>(Compute4!BQ7*$H7)</f>
        <v>0</v>
      </c>
      <c r="AI7" s="319">
        <f>Compute4!T7</f>
        <v>0</v>
      </c>
      <c r="AJ7" s="387">
        <f>(Compute4!BR7*$H7)</f>
        <v>0</v>
      </c>
      <c r="AK7" s="319">
        <f>Compute4!U7</f>
        <v>0</v>
      </c>
      <c r="AL7" s="387">
        <f>(Compute4!BS7*$H7)</f>
        <v>0</v>
      </c>
      <c r="AM7" s="319">
        <f>Compute4!V7</f>
        <v>0</v>
      </c>
      <c r="AN7" s="324">
        <f>(Compute4!BT7*$H7)</f>
        <v>0</v>
      </c>
      <c r="AO7" s="266">
        <f>Compute4!BU7</f>
        <v>0</v>
      </c>
    </row>
    <row r="8" spans="1:41" ht="15">
      <c r="A8" t="str">
        <f>Compute1!A8</f>
        <v>5.1.b</v>
      </c>
      <c r="B8">
        <f>'2_Maturité'!B8</f>
        <v>0</v>
      </c>
      <c r="C8" t="str">
        <f>'2_Maturité'!G8</f>
        <v>GOUV</v>
      </c>
      <c r="D8">
        <f>'2_Maturité'!H8</f>
        <v>0</v>
      </c>
      <c r="E8">
        <f>'2_Maturité'!I8</f>
        <v>0</v>
      </c>
      <c r="F8" s="266">
        <f t="shared" si="1"/>
        <v>0</v>
      </c>
      <c r="G8" s="432">
        <f>Compute4a!DE8</f>
        <v>0</v>
      </c>
      <c r="H8" s="432">
        <f t="shared" si="0"/>
        <v>0</v>
      </c>
      <c r="I8" s="319">
        <f>Compute4!G8</f>
        <v>0</v>
      </c>
      <c r="J8" s="574">
        <f>(Compute4!BE8*$H8)</f>
        <v>0</v>
      </c>
      <c r="K8" s="319">
        <f>Compute4!H8</f>
        <v>0</v>
      </c>
      <c r="L8" s="387">
        <f>(Compute4!BF8)*$H8</f>
        <v>0</v>
      </c>
      <c r="M8" s="319">
        <f>Compute4!I8</f>
        <v>0</v>
      </c>
      <c r="N8" s="387">
        <f>(Compute4!BG8*$H8)</f>
        <v>0</v>
      </c>
      <c r="O8" s="319">
        <f>Compute4!J8</f>
        <v>0</v>
      </c>
      <c r="P8" s="387">
        <f>(Compute4!BH8*$H8)</f>
        <v>0</v>
      </c>
      <c r="Q8" s="319">
        <f>Compute4!K8</f>
        <v>0</v>
      </c>
      <c r="R8" s="387">
        <f>(Compute4!BI8*$H8)</f>
        <v>0</v>
      </c>
      <c r="S8" s="319">
        <f>Compute4!L8</f>
        <v>0</v>
      </c>
      <c r="T8" s="387">
        <f>(Compute4!BJ8*$H8)</f>
        <v>0</v>
      </c>
      <c r="U8" s="319">
        <f>Compute4!M8</f>
        <v>0</v>
      </c>
      <c r="V8" s="387">
        <f>(Compute4!BK8*$H8)</f>
        <v>0</v>
      </c>
      <c r="W8" s="319">
        <f>Compute4!N8</f>
        <v>0</v>
      </c>
      <c r="X8" s="387">
        <f>(Compute4!BL8*$H8)</f>
        <v>0</v>
      </c>
      <c r="Y8" s="319">
        <f>Compute4!O8</f>
        <v>0</v>
      </c>
      <c r="Z8" s="387">
        <f>(Compute4!BM8*$H8)</f>
        <v>0</v>
      </c>
      <c r="AA8" s="319">
        <f>Compute4!P8</f>
        <v>0</v>
      </c>
      <c r="AB8" s="387">
        <f>(Compute4!BN8*$H8)</f>
        <v>0</v>
      </c>
      <c r="AC8" s="319">
        <f>Compute4!Q8</f>
        <v>0</v>
      </c>
      <c r="AD8" s="387">
        <f>(Compute4!BO8*H8)</f>
        <v>0</v>
      </c>
      <c r="AE8" s="319">
        <f>Compute4!R8</f>
        <v>0</v>
      </c>
      <c r="AF8" s="387">
        <f>(Compute4!BP8*$H8)</f>
        <v>0</v>
      </c>
      <c r="AG8" s="319">
        <f>Compute4!S8</f>
        <v>0</v>
      </c>
      <c r="AH8" s="387">
        <f>(Compute4!BQ8*$H8)</f>
        <v>0</v>
      </c>
      <c r="AI8" s="319">
        <f>Compute4!T8</f>
        <v>0</v>
      </c>
      <c r="AJ8" s="387">
        <f>(Compute4!BR8*$H8)</f>
        <v>0</v>
      </c>
      <c r="AK8" s="319">
        <f>Compute4!U8</f>
        <v>0</v>
      </c>
      <c r="AL8" s="387">
        <f>(Compute4!BS8*$H8)</f>
        <v>0</v>
      </c>
      <c r="AM8" s="319">
        <f>Compute4!V8</f>
        <v>0</v>
      </c>
      <c r="AN8" s="324">
        <f>(Compute4!BT8*$H8)</f>
        <v>0</v>
      </c>
      <c r="AO8" s="266">
        <f>Compute4!BU8</f>
        <v>0</v>
      </c>
    </row>
    <row r="9" spans="1:41" ht="15">
      <c r="A9" t="str">
        <f>Compute1!A9</f>
        <v>5.1.c</v>
      </c>
      <c r="B9">
        <f>'2_Maturité'!B9</f>
        <v>0</v>
      </c>
      <c r="C9" t="str">
        <f>'2_Maturité'!G9</f>
        <v>GOUV</v>
      </c>
      <c r="D9">
        <f>'2_Maturité'!H9</f>
        <v>0</v>
      </c>
      <c r="E9">
        <f>'2_Maturité'!I9</f>
        <v>0</v>
      </c>
      <c r="F9" s="266">
        <f t="shared" si="1"/>
        <v>0</v>
      </c>
      <c r="G9" s="432">
        <f>Compute4a!DE9</f>
        <v>0</v>
      </c>
      <c r="H9" s="432">
        <f t="shared" si="0"/>
        <v>0</v>
      </c>
      <c r="I9" s="319">
        <f>Compute4!G9</f>
        <v>0</v>
      </c>
      <c r="J9" s="574">
        <f>(Compute4!BE9*$H9)</f>
        <v>0</v>
      </c>
      <c r="K9" s="319">
        <f>Compute4!H9</f>
        <v>0</v>
      </c>
      <c r="L9" s="387">
        <f>(Compute4!BF9)*$H9</f>
        <v>0</v>
      </c>
      <c r="M9" s="319">
        <f>Compute4!I9</f>
        <v>0</v>
      </c>
      <c r="N9" s="387">
        <f>(Compute4!BG9*$H9)</f>
        <v>0</v>
      </c>
      <c r="O9" s="319">
        <f>Compute4!J9</f>
        <v>0</v>
      </c>
      <c r="P9" s="387">
        <f>(Compute4!BH9*$H9)</f>
        <v>0</v>
      </c>
      <c r="Q9" s="319">
        <f>Compute4!K9</f>
        <v>0</v>
      </c>
      <c r="R9" s="387">
        <f>(Compute4!BI9*$H9)</f>
        <v>0</v>
      </c>
      <c r="S9" s="319">
        <f>Compute4!L9</f>
        <v>0</v>
      </c>
      <c r="T9" s="387">
        <f>(Compute4!BJ9*$H9)</f>
        <v>0</v>
      </c>
      <c r="U9" s="319">
        <f>Compute4!M9</f>
        <v>0</v>
      </c>
      <c r="V9" s="387">
        <f>(Compute4!BK9*$H9)</f>
        <v>0</v>
      </c>
      <c r="W9" s="319">
        <f>Compute4!N9</f>
        <v>0</v>
      </c>
      <c r="X9" s="387">
        <f>(Compute4!BL9*$H9)</f>
        <v>0</v>
      </c>
      <c r="Y9" s="319">
        <f>Compute4!O9</f>
        <v>0</v>
      </c>
      <c r="Z9" s="387">
        <f>(Compute4!BM9*$H9)</f>
        <v>0</v>
      </c>
      <c r="AA9" s="319">
        <f>Compute4!P9</f>
        <v>0</v>
      </c>
      <c r="AB9" s="387">
        <f>(Compute4!BN9*$H9)</f>
        <v>0</v>
      </c>
      <c r="AC9" s="319">
        <f>Compute4!Q9</f>
        <v>0</v>
      </c>
      <c r="AD9" s="387">
        <f>(Compute4!BO9*H9)</f>
        <v>0</v>
      </c>
      <c r="AE9" s="319">
        <f>Compute4!R9</f>
        <v>0</v>
      </c>
      <c r="AF9" s="387">
        <f>(Compute4!BP9*$H9)</f>
        <v>0</v>
      </c>
      <c r="AG9" s="319">
        <f>Compute4!S9</f>
        <v>0</v>
      </c>
      <c r="AH9" s="387">
        <f>(Compute4!BQ9*$H9)</f>
        <v>0</v>
      </c>
      <c r="AI9" s="319">
        <f>Compute4!T9</f>
        <v>0</v>
      </c>
      <c r="AJ9" s="387">
        <f>(Compute4!BR9*$H9)</f>
        <v>0</v>
      </c>
      <c r="AK9" s="319">
        <f>Compute4!U9</f>
        <v>0</v>
      </c>
      <c r="AL9" s="387">
        <f>(Compute4!BS9*$H9)</f>
        <v>0</v>
      </c>
      <c r="AM9" s="319">
        <f>Compute4!V9</f>
        <v>0</v>
      </c>
      <c r="AN9" s="324">
        <f>(Compute4!BT9*$H9)</f>
        <v>0</v>
      </c>
      <c r="AO9" s="266">
        <f>Compute4!BU9</f>
        <v>0</v>
      </c>
    </row>
    <row r="10" spans="1:41" ht="15">
      <c r="A10" t="str">
        <f>Compute1!A10</f>
        <v>5.1.d</v>
      </c>
      <c r="B10">
        <f>'2_Maturité'!B10</f>
        <v>0</v>
      </c>
      <c r="C10" t="str">
        <f>'2_Maturité'!G10</f>
        <v>GOUV</v>
      </c>
      <c r="D10">
        <f>'2_Maturité'!H10</f>
        <v>0</v>
      </c>
      <c r="E10">
        <f>'2_Maturité'!I10</f>
        <v>0</v>
      </c>
      <c r="F10" s="266">
        <f t="shared" si="1"/>
        <v>0</v>
      </c>
      <c r="G10" s="432">
        <f>Compute4a!DE10</f>
        <v>0</v>
      </c>
      <c r="H10" s="432">
        <f t="shared" si="0"/>
        <v>0</v>
      </c>
      <c r="I10" s="319">
        <f>Compute4!G10</f>
        <v>0</v>
      </c>
      <c r="J10" s="574">
        <f>(Compute4!BE10*$H10)</f>
        <v>0</v>
      </c>
      <c r="K10" s="319">
        <f>Compute4!H10</f>
        <v>0</v>
      </c>
      <c r="L10" s="387">
        <f>(Compute4!BF10)*$H10</f>
        <v>0</v>
      </c>
      <c r="M10" s="319">
        <f>Compute4!I10</f>
        <v>0</v>
      </c>
      <c r="N10" s="387">
        <f>(Compute4!BG10*$H10)</f>
        <v>0</v>
      </c>
      <c r="O10" s="319">
        <f>Compute4!J10</f>
        <v>0</v>
      </c>
      <c r="P10" s="387">
        <f>(Compute4!BH10*$H10)</f>
        <v>0</v>
      </c>
      <c r="Q10" s="319">
        <f>Compute4!K10</f>
        <v>0</v>
      </c>
      <c r="R10" s="387">
        <f>(Compute4!BI10*$H10)</f>
        <v>0</v>
      </c>
      <c r="S10" s="319">
        <f>Compute4!L10</f>
        <v>0</v>
      </c>
      <c r="T10" s="387">
        <f>(Compute4!BJ10*$H10)</f>
        <v>0</v>
      </c>
      <c r="U10" s="319">
        <f>Compute4!M10</f>
        <v>0</v>
      </c>
      <c r="V10" s="387">
        <f>(Compute4!BK10*$H10)</f>
        <v>0</v>
      </c>
      <c r="W10" s="319">
        <f>Compute4!N10</f>
        <v>0</v>
      </c>
      <c r="X10" s="387">
        <f>(Compute4!BL10*$H10)</f>
        <v>0</v>
      </c>
      <c r="Y10" s="319">
        <f>Compute4!O10</f>
        <v>0</v>
      </c>
      <c r="Z10" s="387">
        <f>(Compute4!BM10*$H10)</f>
        <v>0</v>
      </c>
      <c r="AA10" s="319">
        <f>Compute4!P10</f>
        <v>0</v>
      </c>
      <c r="AB10" s="387">
        <f>(Compute4!BN10*$H10)</f>
        <v>0</v>
      </c>
      <c r="AC10" s="319">
        <f>Compute4!Q10</f>
        <v>0</v>
      </c>
      <c r="AD10" s="387">
        <f>(Compute4!BO10*H10)</f>
        <v>0</v>
      </c>
      <c r="AE10" s="319">
        <f>Compute4!R10</f>
        <v>0</v>
      </c>
      <c r="AF10" s="387">
        <f>(Compute4!BP10*$H10)</f>
        <v>0</v>
      </c>
      <c r="AG10" s="319">
        <f>Compute4!S10</f>
        <v>0</v>
      </c>
      <c r="AH10" s="387">
        <f>(Compute4!BQ10*$H10)</f>
        <v>0</v>
      </c>
      <c r="AI10" s="319">
        <f>Compute4!T10</f>
        <v>0</v>
      </c>
      <c r="AJ10" s="387">
        <f>(Compute4!BR10*$H10)</f>
        <v>0</v>
      </c>
      <c r="AK10" s="319">
        <f>Compute4!U10</f>
        <v>0</v>
      </c>
      <c r="AL10" s="387">
        <f>(Compute4!BS10*$H10)</f>
        <v>0</v>
      </c>
      <c r="AM10" s="319">
        <f>Compute4!V10</f>
        <v>0</v>
      </c>
      <c r="AN10" s="324">
        <f>(Compute4!BT10*$H10)</f>
        <v>0</v>
      </c>
      <c r="AO10" s="266">
        <f>Compute4!BU10</f>
        <v>0</v>
      </c>
    </row>
    <row r="11" spans="1:41" ht="15">
      <c r="A11">
        <f>Compute1!A11</f>
        <v>6</v>
      </c>
      <c r="B11" t="str">
        <f>'2_Maturité'!B11</f>
        <v>ORGANISATION DE LA SECURITE DE L'INFORMATION</v>
      </c>
      <c r="C11">
        <f>'2_Maturité'!G11</f>
        <v>0</v>
      </c>
      <c r="D11">
        <f>'2_Maturité'!H11</f>
        <v>0</v>
      </c>
      <c r="E11">
        <f>'2_Maturité'!I11</f>
        <v>0</v>
      </c>
      <c r="F11" s="266">
        <f t="shared" si="1"/>
        <v>0</v>
      </c>
      <c r="G11" s="432">
        <f>Compute4a!DE11</f>
        <v>0</v>
      </c>
      <c r="H11" s="432">
        <f t="shared" si="0"/>
        <v>0</v>
      </c>
      <c r="I11" s="319">
        <f>Compute4!G11</f>
        <v>0</v>
      </c>
      <c r="J11" s="574">
        <f>(Compute4!BE11*$H11)</f>
        <v>0</v>
      </c>
      <c r="K11" s="319">
        <f>Compute4!H11</f>
        <v>0</v>
      </c>
      <c r="L11" s="387">
        <f>(Compute4!BF11)*$H11</f>
        <v>0</v>
      </c>
      <c r="M11" s="319">
        <f>Compute4!I11</f>
        <v>0</v>
      </c>
      <c r="N11" s="387">
        <f>(Compute4!BG11*$H11)</f>
        <v>0</v>
      </c>
      <c r="O11" s="319">
        <f>Compute4!J11</f>
        <v>0</v>
      </c>
      <c r="P11" s="387">
        <f>(Compute4!BH11*$H11)</f>
        <v>0</v>
      </c>
      <c r="Q11" s="319">
        <f>Compute4!K11</f>
        <v>0</v>
      </c>
      <c r="R11" s="387">
        <f>(Compute4!BI11*$H11)</f>
        <v>0</v>
      </c>
      <c r="S11" s="319">
        <f>Compute4!L11</f>
        <v>0</v>
      </c>
      <c r="T11" s="387">
        <f>(Compute4!BJ11*$H11)</f>
        <v>0</v>
      </c>
      <c r="U11" s="319">
        <f>Compute4!M11</f>
        <v>0</v>
      </c>
      <c r="V11" s="387">
        <f>(Compute4!BK11*$H11)</f>
        <v>0</v>
      </c>
      <c r="W11" s="319">
        <f>Compute4!N11</f>
        <v>0</v>
      </c>
      <c r="X11" s="387">
        <f>(Compute4!BL11*$H11)</f>
        <v>0</v>
      </c>
      <c r="Y11" s="319">
        <f>Compute4!O11</f>
        <v>0</v>
      </c>
      <c r="Z11" s="387">
        <f>(Compute4!BM11*$H11)</f>
        <v>0</v>
      </c>
      <c r="AA11" s="319">
        <f>Compute4!P11</f>
        <v>0</v>
      </c>
      <c r="AB11" s="387">
        <f>(Compute4!BN11*$H11)</f>
        <v>0</v>
      </c>
      <c r="AC11" s="319">
        <f>Compute4!Q11</f>
        <v>0</v>
      </c>
      <c r="AD11" s="387">
        <f>(Compute4!BO11*H11)</f>
        <v>0</v>
      </c>
      <c r="AE11" s="319">
        <f>Compute4!R11</f>
        <v>0</v>
      </c>
      <c r="AF11" s="387">
        <f>(Compute4!BP11*$H11)</f>
        <v>0</v>
      </c>
      <c r="AG11" s="319">
        <f>Compute4!S11</f>
        <v>0</v>
      </c>
      <c r="AH11" s="387">
        <f>(Compute4!BQ11*$H11)</f>
        <v>0</v>
      </c>
      <c r="AI11" s="319">
        <f>Compute4!T11</f>
        <v>0</v>
      </c>
      <c r="AJ11" s="387">
        <f>(Compute4!BR11*$H11)</f>
        <v>0</v>
      </c>
      <c r="AK11" s="319">
        <f>Compute4!U11</f>
        <v>0</v>
      </c>
      <c r="AL11" s="387">
        <f>(Compute4!BS11*$H11)</f>
        <v>0</v>
      </c>
      <c r="AM11" s="319">
        <f>Compute4!V11</f>
        <v>0</v>
      </c>
      <c r="AN11" s="324">
        <f>(Compute4!BT11*$H11)</f>
        <v>0</v>
      </c>
      <c r="AO11" s="266">
        <f>Compute4!BU11</f>
        <v>0</v>
      </c>
    </row>
    <row r="12" spans="1:41" ht="15">
      <c r="A12" t="str">
        <f>Compute1!A12</f>
        <v>6.1</v>
      </c>
      <c r="B12" t="str">
        <f>'2_Maturité'!B12</f>
        <v>Organisation Interne</v>
      </c>
      <c r="C12">
        <f>'2_Maturité'!G12</f>
        <v>0</v>
      </c>
      <c r="D12">
        <f>'2_Maturité'!H12</f>
        <v>0</v>
      </c>
      <c r="E12">
        <f>'2_Maturité'!I12</f>
        <v>0</v>
      </c>
      <c r="F12" s="266">
        <f t="shared" si="1"/>
        <v>0</v>
      </c>
      <c r="G12" s="432">
        <f>Compute4a!DE12</f>
        <v>0</v>
      </c>
      <c r="H12" s="432">
        <f t="shared" si="0"/>
        <v>0</v>
      </c>
      <c r="I12" s="319">
        <f>Compute4!G12</f>
        <v>0</v>
      </c>
      <c r="J12" s="574">
        <f>(Compute4!BE12*$H12)</f>
        <v>0</v>
      </c>
      <c r="K12" s="319">
        <f>Compute4!H12</f>
        <v>0</v>
      </c>
      <c r="L12" s="387">
        <f>(Compute4!BF12)*$H12</f>
        <v>0</v>
      </c>
      <c r="M12" s="319">
        <f>Compute4!I12</f>
        <v>0</v>
      </c>
      <c r="N12" s="387">
        <f>(Compute4!BG12*$H12)</f>
        <v>0</v>
      </c>
      <c r="O12" s="319">
        <f>Compute4!J12</f>
        <v>0</v>
      </c>
      <c r="P12" s="387">
        <f>(Compute4!BH12*$H12)</f>
        <v>0</v>
      </c>
      <c r="Q12" s="319">
        <f>Compute4!K12</f>
        <v>0</v>
      </c>
      <c r="R12" s="387">
        <f>(Compute4!BI12*$H12)</f>
        <v>0</v>
      </c>
      <c r="S12" s="319">
        <f>Compute4!L12</f>
        <v>0</v>
      </c>
      <c r="T12" s="387">
        <f>(Compute4!BJ12*$H12)</f>
        <v>0</v>
      </c>
      <c r="U12" s="319">
        <f>Compute4!M12</f>
        <v>0</v>
      </c>
      <c r="V12" s="387">
        <f>(Compute4!BK12*$H12)</f>
        <v>0</v>
      </c>
      <c r="W12" s="319">
        <f>Compute4!N12</f>
        <v>0</v>
      </c>
      <c r="X12" s="387">
        <f>(Compute4!BL12*$H12)</f>
        <v>0</v>
      </c>
      <c r="Y12" s="319">
        <f>Compute4!O12</f>
        <v>0</v>
      </c>
      <c r="Z12" s="387">
        <f>(Compute4!BM12*$H12)</f>
        <v>0</v>
      </c>
      <c r="AA12" s="319">
        <f>Compute4!P12</f>
        <v>0</v>
      </c>
      <c r="AB12" s="387">
        <f>(Compute4!BN12*$H12)</f>
        <v>0</v>
      </c>
      <c r="AC12" s="319">
        <f>Compute4!Q12</f>
        <v>0</v>
      </c>
      <c r="AD12" s="387">
        <f>(Compute4!BO12*H12)</f>
        <v>0</v>
      </c>
      <c r="AE12" s="319">
        <f>Compute4!R12</f>
        <v>0</v>
      </c>
      <c r="AF12" s="387">
        <f>(Compute4!BP12*$H12)</f>
        <v>0</v>
      </c>
      <c r="AG12" s="319">
        <f>Compute4!S12</f>
        <v>0</v>
      </c>
      <c r="AH12" s="387">
        <f>(Compute4!BQ12*$H12)</f>
        <v>0</v>
      </c>
      <c r="AI12" s="319">
        <f>Compute4!T12</f>
        <v>0</v>
      </c>
      <c r="AJ12" s="387">
        <f>(Compute4!BR12*$H12)</f>
        <v>0</v>
      </c>
      <c r="AK12" s="319">
        <f>Compute4!U12</f>
        <v>0</v>
      </c>
      <c r="AL12" s="387">
        <f>(Compute4!BS12*$H12)</f>
        <v>0</v>
      </c>
      <c r="AM12" s="319">
        <f>Compute4!V12</f>
        <v>0</v>
      </c>
      <c r="AN12" s="324">
        <f>(Compute4!BT12*$H12)</f>
        <v>0</v>
      </c>
      <c r="AO12" s="266">
        <f>Compute4!BU12</f>
        <v>0</v>
      </c>
    </row>
    <row r="13" spans="1:41" ht="15">
      <c r="A13" t="str">
        <f>Compute1!A13</f>
        <v>6.1.1</v>
      </c>
      <c r="B13" t="str">
        <f>'2_Maturité'!B13</f>
        <v>Organisation de la sécurité</v>
      </c>
      <c r="C13" t="str">
        <f>'2_Maturité'!G13</f>
        <v>ORGA</v>
      </c>
      <c r="D13">
        <f>'2_Maturité'!H13</f>
        <v>1</v>
      </c>
      <c r="E13" t="str">
        <f>'2_Maturité'!I13</f>
        <v>2: Reproductible</v>
      </c>
      <c r="F13" s="266">
        <f t="shared" si="1"/>
        <v>3</v>
      </c>
      <c r="G13" s="432">
        <f>Compute4a!DE13</f>
        <v>0.43875742341248913</v>
      </c>
      <c r="H13" s="432">
        <f t="shared" si="0"/>
        <v>0.43875742341248913</v>
      </c>
      <c r="I13" s="319">
        <f>Compute4!G13</f>
        <v>1</v>
      </c>
      <c r="J13" s="574">
        <f>(Compute4!BE13*$H13)</f>
        <v>1.1700197957666376</v>
      </c>
      <c r="K13" s="319">
        <f>Compute4!H13</f>
        <v>1</v>
      </c>
      <c r="L13" s="387">
        <f>(Compute4!BF13)*$H13</f>
        <v>1.7550296936499565</v>
      </c>
      <c r="M13" s="319">
        <f>Compute4!I13</f>
        <v>1</v>
      </c>
      <c r="N13" s="387">
        <f>(Compute4!BG13*$H13)</f>
        <v>1.3162722702374674</v>
      </c>
      <c r="O13" s="319">
        <f>Compute4!J13</f>
        <v>1</v>
      </c>
      <c r="P13" s="387">
        <f>(Compute4!BH13*$H13)</f>
        <v>1.1700197957666376</v>
      </c>
      <c r="Q13" s="319">
        <f>Compute4!K13</f>
        <v>1</v>
      </c>
      <c r="R13" s="387">
        <f>(Compute4!BI13*$H13)</f>
        <v>1.3162722702374674</v>
      </c>
      <c r="S13" s="319">
        <f>Compute4!L13</f>
        <v>1</v>
      </c>
      <c r="T13" s="387">
        <f>(Compute4!BJ13*$H13)</f>
        <v>0.43875742341248913</v>
      </c>
      <c r="U13" s="319">
        <f>Compute4!M13</f>
        <v>1</v>
      </c>
      <c r="V13" s="387">
        <f>(Compute4!BK13*$H13)</f>
        <v>1.1700197957666376</v>
      </c>
      <c r="W13" s="319">
        <f>Compute4!N13</f>
        <v>1</v>
      </c>
      <c r="X13" s="387">
        <f>(Compute4!BL13*$H13)</f>
        <v>0.2925049489416594</v>
      </c>
      <c r="Y13" s="319">
        <f>Compute4!O13</f>
        <v>1</v>
      </c>
      <c r="Z13" s="387">
        <f>(Compute4!BM13*$H13)</f>
        <v>0.2925049489416594</v>
      </c>
      <c r="AA13" s="319">
        <f>Compute4!P13</f>
        <v>1</v>
      </c>
      <c r="AB13" s="387">
        <f>(Compute4!BN13*$H13)</f>
        <v>0.43875742341248913</v>
      </c>
      <c r="AC13" s="319">
        <f>Compute4!Q13</f>
        <v>1</v>
      </c>
      <c r="AD13" s="387">
        <f>(Compute4!BO13*H13)</f>
        <v>1.7550296936499565</v>
      </c>
      <c r="AE13" s="319">
        <f>Compute4!R13</f>
        <v>1</v>
      </c>
      <c r="AF13" s="387">
        <f>(Compute4!BP13*$H13)</f>
        <v>1.7550296936499565</v>
      </c>
      <c r="AG13" s="319">
        <f>Compute4!S13</f>
        <v>1</v>
      </c>
      <c r="AH13" s="387">
        <f>(Compute4!BQ13*$H13)</f>
        <v>0.43875742341248913</v>
      </c>
      <c r="AI13" s="319">
        <f>Compute4!T13</f>
        <v>1</v>
      </c>
      <c r="AJ13" s="387">
        <f>(Compute4!BR13*$H13)</f>
        <v>0.43875742341248913</v>
      </c>
      <c r="AK13" s="319">
        <f>Compute4!U13</f>
        <v>1</v>
      </c>
      <c r="AL13" s="387">
        <f>(Compute4!BS13*$H13)</f>
        <v>0.43875742341248913</v>
      </c>
      <c r="AM13" s="319">
        <f>Compute4!V13</f>
        <v>1</v>
      </c>
      <c r="AN13" s="324">
        <f>(Compute4!BT13*$H13)</f>
        <v>1.7550296936499565</v>
      </c>
      <c r="AO13" s="266">
        <f>Compute4!BU13</f>
        <v>35.333333333333336</v>
      </c>
    </row>
    <row r="14" spans="1:41" ht="15">
      <c r="A14" t="str">
        <f>Compute1!A14</f>
        <v>6.1.1.a</v>
      </c>
      <c r="B14">
        <f>'2_Maturité'!B14</f>
        <v>0</v>
      </c>
      <c r="C14" t="str">
        <f>'2_Maturité'!G14</f>
        <v>ORGA</v>
      </c>
      <c r="D14">
        <f>'2_Maturité'!H14</f>
        <v>0</v>
      </c>
      <c r="E14">
        <f>'2_Maturité'!I14</f>
        <v>0</v>
      </c>
      <c r="F14" s="266">
        <f t="shared" si="1"/>
        <v>0</v>
      </c>
      <c r="G14" s="432">
        <f>Compute4a!DE14</f>
        <v>0</v>
      </c>
      <c r="H14" s="432">
        <f t="shared" si="0"/>
        <v>0</v>
      </c>
      <c r="I14" s="319">
        <f>Compute4!G14</f>
        <v>0</v>
      </c>
      <c r="J14" s="574">
        <f>(Compute4!BE14*$H14)</f>
        <v>0</v>
      </c>
      <c r="K14" s="319">
        <f>Compute4!H14</f>
        <v>0</v>
      </c>
      <c r="L14" s="387">
        <f>(Compute4!BF14)*$H14</f>
        <v>0</v>
      </c>
      <c r="M14" s="319">
        <f>Compute4!I14</f>
        <v>0</v>
      </c>
      <c r="N14" s="387">
        <f>(Compute4!BG14*$H14)</f>
        <v>0</v>
      </c>
      <c r="O14" s="319">
        <f>Compute4!J14</f>
        <v>0</v>
      </c>
      <c r="P14" s="387">
        <f>(Compute4!BH14*$H14)</f>
        <v>0</v>
      </c>
      <c r="Q14" s="319">
        <f>Compute4!K14</f>
        <v>0</v>
      </c>
      <c r="R14" s="387">
        <f>(Compute4!BI14*$H14)</f>
        <v>0</v>
      </c>
      <c r="S14" s="319">
        <f>Compute4!L14</f>
        <v>0</v>
      </c>
      <c r="T14" s="387">
        <f>(Compute4!BJ14*$H14)</f>
        <v>0</v>
      </c>
      <c r="U14" s="319">
        <f>Compute4!M14</f>
        <v>0</v>
      </c>
      <c r="V14" s="387">
        <f>(Compute4!BK14*$H14)</f>
        <v>0</v>
      </c>
      <c r="W14" s="319">
        <f>Compute4!N14</f>
        <v>0</v>
      </c>
      <c r="X14" s="387">
        <f>(Compute4!BL14*$H14)</f>
        <v>0</v>
      </c>
      <c r="Y14" s="319">
        <f>Compute4!O14</f>
        <v>0</v>
      </c>
      <c r="Z14" s="387">
        <f>(Compute4!BM14*$H14)</f>
        <v>0</v>
      </c>
      <c r="AA14" s="319">
        <f>Compute4!P14</f>
        <v>0</v>
      </c>
      <c r="AB14" s="387">
        <f>(Compute4!BN14*$H14)</f>
        <v>0</v>
      </c>
      <c r="AC14" s="319">
        <f>Compute4!Q14</f>
        <v>0</v>
      </c>
      <c r="AD14" s="387">
        <f>(Compute4!BO14*H14)</f>
        <v>0</v>
      </c>
      <c r="AE14" s="319">
        <f>Compute4!R14</f>
        <v>0</v>
      </c>
      <c r="AF14" s="387">
        <f>(Compute4!BP14*$H14)</f>
        <v>0</v>
      </c>
      <c r="AG14" s="319">
        <f>Compute4!S14</f>
        <v>0</v>
      </c>
      <c r="AH14" s="387">
        <f>(Compute4!BQ14*$H14)</f>
        <v>0</v>
      </c>
      <c r="AI14" s="319">
        <f>Compute4!T14</f>
        <v>0</v>
      </c>
      <c r="AJ14" s="387">
        <f>(Compute4!BR14*$H14)</f>
        <v>0</v>
      </c>
      <c r="AK14" s="319">
        <f>Compute4!U14</f>
        <v>0</v>
      </c>
      <c r="AL14" s="387">
        <f>(Compute4!BS14*$H14)</f>
        <v>0</v>
      </c>
      <c r="AM14" s="319">
        <f>Compute4!V14</f>
        <v>0</v>
      </c>
      <c r="AN14" s="324">
        <f>(Compute4!BT14*$H14)</f>
        <v>0</v>
      </c>
      <c r="AO14" s="266">
        <f>Compute4!BU14</f>
        <v>0</v>
      </c>
    </row>
    <row r="15" spans="1:41" ht="15">
      <c r="A15" t="str">
        <f>Compute1!A15</f>
        <v>6.1.1.b</v>
      </c>
      <c r="B15">
        <f>'2_Maturité'!B15</f>
        <v>0</v>
      </c>
      <c r="C15" t="str">
        <f>'2_Maturité'!G15</f>
        <v>ORGA</v>
      </c>
      <c r="D15">
        <f>'2_Maturité'!H15</f>
        <v>0</v>
      </c>
      <c r="E15">
        <f>'2_Maturité'!I15</f>
        <v>0</v>
      </c>
      <c r="F15" s="266">
        <f t="shared" si="1"/>
        <v>0</v>
      </c>
      <c r="G15" s="432">
        <f>Compute4a!DE15</f>
        <v>0</v>
      </c>
      <c r="H15" s="432">
        <f t="shared" si="0"/>
        <v>0</v>
      </c>
      <c r="I15" s="319">
        <f>Compute4!G15</f>
        <v>0</v>
      </c>
      <c r="J15" s="574">
        <f>(Compute4!BE15*$H15)</f>
        <v>0</v>
      </c>
      <c r="K15" s="319">
        <f>Compute4!H15</f>
        <v>0</v>
      </c>
      <c r="L15" s="387">
        <f>(Compute4!BF15)*$H15</f>
        <v>0</v>
      </c>
      <c r="M15" s="319">
        <f>Compute4!I15</f>
        <v>0</v>
      </c>
      <c r="N15" s="387">
        <f>(Compute4!BG15*$H15)</f>
        <v>0</v>
      </c>
      <c r="O15" s="319">
        <f>Compute4!J15</f>
        <v>0</v>
      </c>
      <c r="P15" s="387">
        <f>(Compute4!BH15*$H15)</f>
        <v>0</v>
      </c>
      <c r="Q15" s="319">
        <f>Compute4!K15</f>
        <v>0</v>
      </c>
      <c r="R15" s="387">
        <f>(Compute4!BI15*$H15)</f>
        <v>0</v>
      </c>
      <c r="S15" s="319">
        <f>Compute4!L15</f>
        <v>0</v>
      </c>
      <c r="T15" s="387">
        <f>(Compute4!BJ15*$H15)</f>
        <v>0</v>
      </c>
      <c r="U15" s="319">
        <f>Compute4!M15</f>
        <v>0</v>
      </c>
      <c r="V15" s="387">
        <f>(Compute4!BK15*$H15)</f>
        <v>0</v>
      </c>
      <c r="W15" s="319">
        <f>Compute4!N15</f>
        <v>0</v>
      </c>
      <c r="X15" s="387">
        <f>(Compute4!BL15*$H15)</f>
        <v>0</v>
      </c>
      <c r="Y15" s="319">
        <f>Compute4!O15</f>
        <v>0</v>
      </c>
      <c r="Z15" s="387">
        <f>(Compute4!BM15*$H15)</f>
        <v>0</v>
      </c>
      <c r="AA15" s="319">
        <f>Compute4!P15</f>
        <v>0</v>
      </c>
      <c r="AB15" s="387">
        <f>(Compute4!BN15*$H15)</f>
        <v>0</v>
      </c>
      <c r="AC15" s="319">
        <f>Compute4!Q15</f>
        <v>0</v>
      </c>
      <c r="AD15" s="387">
        <f>(Compute4!BO15*H15)</f>
        <v>0</v>
      </c>
      <c r="AE15" s="319">
        <f>Compute4!R15</f>
        <v>0</v>
      </c>
      <c r="AF15" s="387">
        <f>(Compute4!BP15*$H15)</f>
        <v>0</v>
      </c>
      <c r="AG15" s="319">
        <f>Compute4!S15</f>
        <v>0</v>
      </c>
      <c r="AH15" s="387">
        <f>(Compute4!BQ15*$H15)</f>
        <v>0</v>
      </c>
      <c r="AI15" s="319">
        <f>Compute4!T15</f>
        <v>0</v>
      </c>
      <c r="AJ15" s="387">
        <f>(Compute4!BR15*$H15)</f>
        <v>0</v>
      </c>
      <c r="AK15" s="319">
        <f>Compute4!U15</f>
        <v>0</v>
      </c>
      <c r="AL15" s="387">
        <f>(Compute4!BS15*$H15)</f>
        <v>0</v>
      </c>
      <c r="AM15" s="319">
        <f>Compute4!V15</f>
        <v>0</v>
      </c>
      <c r="AN15" s="324">
        <f>(Compute4!BT15*$H15)</f>
        <v>0</v>
      </c>
      <c r="AO15" s="266">
        <f>Compute4!BU15</f>
        <v>0</v>
      </c>
    </row>
    <row r="16" spans="1:41" ht="15">
      <c r="A16" t="str">
        <f>Compute1!A16</f>
        <v>6.1.1.c</v>
      </c>
      <c r="B16">
        <f>'2_Maturité'!B16</f>
        <v>0</v>
      </c>
      <c r="C16" t="str">
        <f>'2_Maturité'!G16</f>
        <v>ORGA</v>
      </c>
      <c r="D16">
        <f>'2_Maturité'!H16</f>
        <v>0</v>
      </c>
      <c r="E16">
        <f>'2_Maturité'!I16</f>
        <v>0</v>
      </c>
      <c r="F16" s="266">
        <f t="shared" si="1"/>
        <v>0</v>
      </c>
      <c r="G16" s="432">
        <f>Compute4a!DE16</f>
        <v>0</v>
      </c>
      <c r="H16" s="432">
        <f t="shared" si="0"/>
        <v>0</v>
      </c>
      <c r="I16" s="319">
        <f>Compute4!G16</f>
        <v>0</v>
      </c>
      <c r="J16" s="574">
        <f>(Compute4!BE16*$H16)</f>
        <v>0</v>
      </c>
      <c r="K16" s="319">
        <f>Compute4!H16</f>
        <v>0</v>
      </c>
      <c r="L16" s="387">
        <f>(Compute4!BF16)*$H16</f>
        <v>0</v>
      </c>
      <c r="M16" s="319">
        <f>Compute4!I16</f>
        <v>0</v>
      </c>
      <c r="N16" s="387">
        <f>(Compute4!BG16*$H16)</f>
        <v>0</v>
      </c>
      <c r="O16" s="319">
        <f>Compute4!J16</f>
        <v>0</v>
      </c>
      <c r="P16" s="387">
        <f>(Compute4!BH16*$H16)</f>
        <v>0</v>
      </c>
      <c r="Q16" s="319">
        <f>Compute4!K16</f>
        <v>0</v>
      </c>
      <c r="R16" s="387">
        <f>(Compute4!BI16*$H16)</f>
        <v>0</v>
      </c>
      <c r="S16" s="319">
        <f>Compute4!L16</f>
        <v>0</v>
      </c>
      <c r="T16" s="387">
        <f>(Compute4!BJ16*$H16)</f>
        <v>0</v>
      </c>
      <c r="U16" s="319">
        <f>Compute4!M16</f>
        <v>0</v>
      </c>
      <c r="V16" s="387">
        <f>(Compute4!BK16*$H16)</f>
        <v>0</v>
      </c>
      <c r="W16" s="319">
        <f>Compute4!N16</f>
        <v>0</v>
      </c>
      <c r="X16" s="387">
        <f>(Compute4!BL16*$H16)</f>
        <v>0</v>
      </c>
      <c r="Y16" s="319">
        <f>Compute4!O16</f>
        <v>0</v>
      </c>
      <c r="Z16" s="387">
        <f>(Compute4!BM16*$H16)</f>
        <v>0</v>
      </c>
      <c r="AA16" s="319">
        <f>Compute4!P16</f>
        <v>0</v>
      </c>
      <c r="AB16" s="387">
        <f>(Compute4!BN16*$H16)</f>
        <v>0</v>
      </c>
      <c r="AC16" s="319">
        <f>Compute4!Q16</f>
        <v>0</v>
      </c>
      <c r="AD16" s="387">
        <f>(Compute4!BO16*H16)</f>
        <v>0</v>
      </c>
      <c r="AE16" s="319">
        <f>Compute4!R16</f>
        <v>0</v>
      </c>
      <c r="AF16" s="387">
        <f>(Compute4!BP16*$H16)</f>
        <v>0</v>
      </c>
      <c r="AG16" s="319">
        <f>Compute4!S16</f>
        <v>0</v>
      </c>
      <c r="AH16" s="387">
        <f>(Compute4!BQ16*$H16)</f>
        <v>0</v>
      </c>
      <c r="AI16" s="319">
        <f>Compute4!T16</f>
        <v>0</v>
      </c>
      <c r="AJ16" s="387">
        <f>(Compute4!BR16*$H16)</f>
        <v>0</v>
      </c>
      <c r="AK16" s="319">
        <f>Compute4!U16</f>
        <v>0</v>
      </c>
      <c r="AL16" s="387">
        <f>(Compute4!BS16*$H16)</f>
        <v>0</v>
      </c>
      <c r="AM16" s="319">
        <f>Compute4!V16</f>
        <v>0</v>
      </c>
      <c r="AN16" s="324">
        <f>(Compute4!BT16*$H16)</f>
        <v>0</v>
      </c>
      <c r="AO16" s="266">
        <f>Compute4!BU16</f>
        <v>0</v>
      </c>
    </row>
    <row r="17" spans="1:41" ht="15">
      <c r="A17" t="str">
        <f>Compute1!A17</f>
        <v>6.1.1.d</v>
      </c>
      <c r="B17">
        <f>'2_Maturité'!B17</f>
        <v>0</v>
      </c>
      <c r="C17" t="str">
        <f>'2_Maturité'!G17</f>
        <v>ORGA</v>
      </c>
      <c r="D17">
        <f>'2_Maturité'!H17</f>
        <v>0</v>
      </c>
      <c r="E17">
        <f>'2_Maturité'!I17</f>
        <v>0</v>
      </c>
      <c r="F17" s="266">
        <f t="shared" si="1"/>
        <v>0</v>
      </c>
      <c r="G17" s="432">
        <f>Compute4a!DE17</f>
        <v>0</v>
      </c>
      <c r="H17" s="432">
        <f t="shared" si="0"/>
        <v>0</v>
      </c>
      <c r="I17" s="319">
        <f>Compute4!G17</f>
        <v>0</v>
      </c>
      <c r="J17" s="574">
        <f>(Compute4!BE17*$H17)</f>
        <v>0</v>
      </c>
      <c r="K17" s="319">
        <f>Compute4!H17</f>
        <v>0</v>
      </c>
      <c r="L17" s="387">
        <f>(Compute4!BF17)*$H17</f>
        <v>0</v>
      </c>
      <c r="M17" s="319">
        <f>Compute4!I17</f>
        <v>0</v>
      </c>
      <c r="N17" s="387">
        <f>(Compute4!BG17*$H17)</f>
        <v>0</v>
      </c>
      <c r="O17" s="319">
        <f>Compute4!J17</f>
        <v>0</v>
      </c>
      <c r="P17" s="387">
        <f>(Compute4!BH17*$H17)</f>
        <v>0</v>
      </c>
      <c r="Q17" s="319">
        <f>Compute4!K17</f>
        <v>0</v>
      </c>
      <c r="R17" s="387">
        <f>(Compute4!BI17*$H17)</f>
        <v>0</v>
      </c>
      <c r="S17" s="319">
        <f>Compute4!L17</f>
        <v>0</v>
      </c>
      <c r="T17" s="387">
        <f>(Compute4!BJ17*$H17)</f>
        <v>0</v>
      </c>
      <c r="U17" s="319">
        <f>Compute4!M17</f>
        <v>0</v>
      </c>
      <c r="V17" s="387">
        <f>(Compute4!BK17*$H17)</f>
        <v>0</v>
      </c>
      <c r="W17" s="319">
        <f>Compute4!N17</f>
        <v>0</v>
      </c>
      <c r="X17" s="387">
        <f>(Compute4!BL17*$H17)</f>
        <v>0</v>
      </c>
      <c r="Y17" s="319">
        <f>Compute4!O17</f>
        <v>0</v>
      </c>
      <c r="Z17" s="387">
        <f>(Compute4!BM17*$H17)</f>
        <v>0</v>
      </c>
      <c r="AA17" s="319">
        <f>Compute4!P17</f>
        <v>0</v>
      </c>
      <c r="AB17" s="387">
        <f>(Compute4!BN17*$H17)</f>
        <v>0</v>
      </c>
      <c r="AC17" s="319">
        <f>Compute4!Q17</f>
        <v>0</v>
      </c>
      <c r="AD17" s="387">
        <f>(Compute4!BO17*H17)</f>
        <v>0</v>
      </c>
      <c r="AE17" s="319">
        <f>Compute4!R17</f>
        <v>0</v>
      </c>
      <c r="AF17" s="387">
        <f>(Compute4!BP17*$H17)</f>
        <v>0</v>
      </c>
      <c r="AG17" s="319">
        <f>Compute4!S17</f>
        <v>0</v>
      </c>
      <c r="AH17" s="387">
        <f>(Compute4!BQ17*$H17)</f>
        <v>0</v>
      </c>
      <c r="AI17" s="319">
        <f>Compute4!T17</f>
        <v>0</v>
      </c>
      <c r="AJ17" s="387">
        <f>(Compute4!BR17*$H17)</f>
        <v>0</v>
      </c>
      <c r="AK17" s="319">
        <f>Compute4!U17</f>
        <v>0</v>
      </c>
      <c r="AL17" s="387">
        <f>(Compute4!BS17*$H17)</f>
        <v>0</v>
      </c>
      <c r="AM17" s="319">
        <f>Compute4!V17</f>
        <v>0</v>
      </c>
      <c r="AN17" s="324">
        <f>(Compute4!BT17*$H17)</f>
        <v>0</v>
      </c>
      <c r="AO17" s="266">
        <f>Compute4!BU17</f>
        <v>0</v>
      </c>
    </row>
    <row r="18" spans="1:41" ht="15">
      <c r="A18" t="str">
        <f>Compute1!A18</f>
        <v>6.1.1.e</v>
      </c>
      <c r="B18">
        <f>'2_Maturité'!B18</f>
        <v>0</v>
      </c>
      <c r="C18" t="str">
        <f>'2_Maturité'!G18</f>
        <v>ORGA</v>
      </c>
      <c r="D18">
        <f>'2_Maturité'!H18</f>
        <v>0</v>
      </c>
      <c r="E18">
        <f>'2_Maturité'!I18</f>
        <v>0</v>
      </c>
      <c r="F18" s="266">
        <f t="shared" si="1"/>
        <v>0</v>
      </c>
      <c r="G18" s="432">
        <f>Compute4a!DE18</f>
        <v>0</v>
      </c>
      <c r="H18" s="432">
        <f t="shared" si="0"/>
        <v>0</v>
      </c>
      <c r="I18" s="319">
        <f>Compute4!G18</f>
        <v>0</v>
      </c>
      <c r="J18" s="574">
        <f>(Compute4!BE18*$H18)</f>
        <v>0</v>
      </c>
      <c r="K18" s="319">
        <f>Compute4!H18</f>
        <v>0</v>
      </c>
      <c r="L18" s="387">
        <f>(Compute4!BF18)*$H18</f>
        <v>0</v>
      </c>
      <c r="M18" s="319">
        <f>Compute4!I18</f>
        <v>0</v>
      </c>
      <c r="N18" s="387">
        <f>(Compute4!BG18*$H18)</f>
        <v>0</v>
      </c>
      <c r="O18" s="319">
        <f>Compute4!J18</f>
        <v>0</v>
      </c>
      <c r="P18" s="387">
        <f>(Compute4!BH18*$H18)</f>
        <v>0</v>
      </c>
      <c r="Q18" s="319">
        <f>Compute4!K18</f>
        <v>0</v>
      </c>
      <c r="R18" s="387">
        <f>(Compute4!BI18*$H18)</f>
        <v>0</v>
      </c>
      <c r="S18" s="319">
        <f>Compute4!L18</f>
        <v>0</v>
      </c>
      <c r="T18" s="387">
        <f>(Compute4!BJ18*$H18)</f>
        <v>0</v>
      </c>
      <c r="U18" s="319">
        <f>Compute4!M18</f>
        <v>0</v>
      </c>
      <c r="V18" s="387">
        <f>(Compute4!BK18*$H18)</f>
        <v>0</v>
      </c>
      <c r="W18" s="319">
        <f>Compute4!N18</f>
        <v>0</v>
      </c>
      <c r="X18" s="387">
        <f>(Compute4!BL18*$H18)</f>
        <v>0</v>
      </c>
      <c r="Y18" s="319">
        <f>Compute4!O18</f>
        <v>0</v>
      </c>
      <c r="Z18" s="387">
        <f>(Compute4!BM18*$H18)</f>
        <v>0</v>
      </c>
      <c r="AA18" s="319">
        <f>Compute4!P18</f>
        <v>0</v>
      </c>
      <c r="AB18" s="387">
        <f>(Compute4!BN18*$H18)</f>
        <v>0</v>
      </c>
      <c r="AC18" s="319">
        <f>Compute4!Q18</f>
        <v>0</v>
      </c>
      <c r="AD18" s="387">
        <f>(Compute4!BO18*H18)</f>
        <v>0</v>
      </c>
      <c r="AE18" s="319">
        <f>Compute4!R18</f>
        <v>0</v>
      </c>
      <c r="AF18" s="387">
        <f>(Compute4!BP18*$H18)</f>
        <v>0</v>
      </c>
      <c r="AG18" s="319">
        <f>Compute4!S18</f>
        <v>0</v>
      </c>
      <c r="AH18" s="387">
        <f>(Compute4!BQ18*$H18)</f>
        <v>0</v>
      </c>
      <c r="AI18" s="319">
        <f>Compute4!T18</f>
        <v>0</v>
      </c>
      <c r="AJ18" s="387">
        <f>(Compute4!BR18*$H18)</f>
        <v>0</v>
      </c>
      <c r="AK18" s="319">
        <f>Compute4!U18</f>
        <v>0</v>
      </c>
      <c r="AL18" s="387">
        <f>(Compute4!BS18*$H18)</f>
        <v>0</v>
      </c>
      <c r="AM18" s="319">
        <f>Compute4!V18</f>
        <v>0</v>
      </c>
      <c r="AN18" s="324">
        <f>(Compute4!BT18*$H18)</f>
        <v>0</v>
      </c>
      <c r="AO18" s="266">
        <f>Compute4!BU18</f>
        <v>0</v>
      </c>
    </row>
    <row r="19" spans="1:41" ht="15">
      <c r="A19" t="str">
        <f>Compute1!A19</f>
        <v>6.1.1.f</v>
      </c>
      <c r="B19">
        <f>'2_Maturité'!B19</f>
        <v>0</v>
      </c>
      <c r="C19" t="str">
        <f>'2_Maturité'!G19</f>
        <v>ORGA</v>
      </c>
      <c r="D19">
        <f>'2_Maturité'!H19</f>
        <v>0</v>
      </c>
      <c r="E19">
        <f>'2_Maturité'!I19</f>
        <v>0</v>
      </c>
      <c r="F19" s="266">
        <f t="shared" si="1"/>
        <v>0</v>
      </c>
      <c r="G19" s="432">
        <f>Compute4a!DE19</f>
        <v>0</v>
      </c>
      <c r="H19" s="432">
        <f t="shared" si="0"/>
        <v>0</v>
      </c>
      <c r="I19" s="319">
        <f>Compute4!G19</f>
        <v>0</v>
      </c>
      <c r="J19" s="574">
        <f>(Compute4!BE19*$H19)</f>
        <v>0</v>
      </c>
      <c r="K19" s="319">
        <f>Compute4!H19</f>
        <v>0</v>
      </c>
      <c r="L19" s="387">
        <f>(Compute4!BF19)*$H19</f>
        <v>0</v>
      </c>
      <c r="M19" s="319">
        <f>Compute4!I19</f>
        <v>0</v>
      </c>
      <c r="N19" s="387">
        <f>(Compute4!BG19*$H19)</f>
        <v>0</v>
      </c>
      <c r="O19" s="319">
        <f>Compute4!J19</f>
        <v>0</v>
      </c>
      <c r="P19" s="387">
        <f>(Compute4!BH19*$H19)</f>
        <v>0</v>
      </c>
      <c r="Q19" s="319">
        <f>Compute4!K19</f>
        <v>0</v>
      </c>
      <c r="R19" s="387">
        <f>(Compute4!BI19*$H19)</f>
        <v>0</v>
      </c>
      <c r="S19" s="319">
        <f>Compute4!L19</f>
        <v>0</v>
      </c>
      <c r="T19" s="387">
        <f>(Compute4!BJ19*$H19)</f>
        <v>0</v>
      </c>
      <c r="U19" s="319">
        <f>Compute4!M19</f>
        <v>0</v>
      </c>
      <c r="V19" s="387">
        <f>(Compute4!BK19*$H19)</f>
        <v>0</v>
      </c>
      <c r="W19" s="319">
        <f>Compute4!N19</f>
        <v>0</v>
      </c>
      <c r="X19" s="387">
        <f>(Compute4!BL19*$H19)</f>
        <v>0</v>
      </c>
      <c r="Y19" s="319">
        <f>Compute4!O19</f>
        <v>0</v>
      </c>
      <c r="Z19" s="387">
        <f>(Compute4!BM19*$H19)</f>
        <v>0</v>
      </c>
      <c r="AA19" s="319">
        <f>Compute4!P19</f>
        <v>0</v>
      </c>
      <c r="AB19" s="387">
        <f>(Compute4!BN19*$H19)</f>
        <v>0</v>
      </c>
      <c r="AC19" s="319">
        <f>Compute4!Q19</f>
        <v>0</v>
      </c>
      <c r="AD19" s="387">
        <f>(Compute4!BO19*H19)</f>
        <v>0</v>
      </c>
      <c r="AE19" s="319">
        <f>Compute4!R19</f>
        <v>0</v>
      </c>
      <c r="AF19" s="387">
        <f>(Compute4!BP19*$H19)</f>
        <v>0</v>
      </c>
      <c r="AG19" s="319">
        <f>Compute4!S19</f>
        <v>0</v>
      </c>
      <c r="AH19" s="387">
        <f>(Compute4!BQ19*$H19)</f>
        <v>0</v>
      </c>
      <c r="AI19" s="319">
        <f>Compute4!T19</f>
        <v>0</v>
      </c>
      <c r="AJ19" s="387">
        <f>(Compute4!BR19*$H19)</f>
        <v>0</v>
      </c>
      <c r="AK19" s="319">
        <f>Compute4!U19</f>
        <v>0</v>
      </c>
      <c r="AL19" s="387">
        <f>(Compute4!BS19*$H19)</f>
        <v>0</v>
      </c>
      <c r="AM19" s="319">
        <f>Compute4!V19</f>
        <v>0</v>
      </c>
      <c r="AN19" s="324">
        <f>(Compute4!BT19*$H19)</f>
        <v>0</v>
      </c>
      <c r="AO19" s="266">
        <f>Compute4!BU19</f>
        <v>0</v>
      </c>
    </row>
    <row r="20" spans="1:41" ht="15">
      <c r="A20" t="str">
        <f>Compute1!A20</f>
        <v>6.1.1.g</v>
      </c>
      <c r="B20">
        <f>'2_Maturité'!B20</f>
        <v>0</v>
      </c>
      <c r="C20" t="str">
        <f>'2_Maturité'!G20</f>
        <v>ORGA</v>
      </c>
      <c r="D20">
        <f>'2_Maturité'!H20</f>
        <v>0</v>
      </c>
      <c r="E20">
        <f>'2_Maturité'!I20</f>
        <v>0</v>
      </c>
      <c r="F20" s="266">
        <f t="shared" si="1"/>
        <v>0</v>
      </c>
      <c r="G20" s="432">
        <f>Compute4a!DE20</f>
        <v>0</v>
      </c>
      <c r="H20" s="432">
        <f t="shared" si="0"/>
        <v>0</v>
      </c>
      <c r="I20" s="319">
        <f>Compute4!G20</f>
        <v>0</v>
      </c>
      <c r="J20" s="574">
        <f>(Compute4!BE20*$H20)</f>
        <v>0</v>
      </c>
      <c r="K20" s="319">
        <f>Compute4!H20</f>
        <v>0</v>
      </c>
      <c r="L20" s="387">
        <f>(Compute4!BF20)*$H20</f>
        <v>0</v>
      </c>
      <c r="M20" s="319">
        <f>Compute4!I20</f>
        <v>0</v>
      </c>
      <c r="N20" s="387">
        <f>(Compute4!BG20*$H20)</f>
        <v>0</v>
      </c>
      <c r="O20" s="319">
        <f>Compute4!J20</f>
        <v>0</v>
      </c>
      <c r="P20" s="387">
        <f>(Compute4!BH20*$H20)</f>
        <v>0</v>
      </c>
      <c r="Q20" s="319">
        <f>Compute4!K20</f>
        <v>0</v>
      </c>
      <c r="R20" s="387">
        <f>(Compute4!BI20*$H20)</f>
        <v>0</v>
      </c>
      <c r="S20" s="319">
        <f>Compute4!L20</f>
        <v>0</v>
      </c>
      <c r="T20" s="387">
        <f>(Compute4!BJ20*$H20)</f>
        <v>0</v>
      </c>
      <c r="U20" s="319">
        <f>Compute4!M20</f>
        <v>0</v>
      </c>
      <c r="V20" s="387">
        <f>(Compute4!BK20*$H20)</f>
        <v>0</v>
      </c>
      <c r="W20" s="319">
        <f>Compute4!N20</f>
        <v>0</v>
      </c>
      <c r="X20" s="387">
        <f>(Compute4!BL20*$H20)</f>
        <v>0</v>
      </c>
      <c r="Y20" s="319">
        <f>Compute4!O20</f>
        <v>0</v>
      </c>
      <c r="Z20" s="387">
        <f>(Compute4!BM20*$H20)</f>
        <v>0</v>
      </c>
      <c r="AA20" s="319">
        <f>Compute4!P20</f>
        <v>0</v>
      </c>
      <c r="AB20" s="387">
        <f>(Compute4!BN20*$H20)</f>
        <v>0</v>
      </c>
      <c r="AC20" s="319">
        <f>Compute4!Q20</f>
        <v>0</v>
      </c>
      <c r="AD20" s="387">
        <f>(Compute4!BO20*H20)</f>
        <v>0</v>
      </c>
      <c r="AE20" s="319">
        <f>Compute4!R20</f>
        <v>0</v>
      </c>
      <c r="AF20" s="387">
        <f>(Compute4!BP20*$H20)</f>
        <v>0</v>
      </c>
      <c r="AG20" s="319">
        <f>Compute4!S20</f>
        <v>0</v>
      </c>
      <c r="AH20" s="387">
        <f>(Compute4!BQ20*$H20)</f>
        <v>0</v>
      </c>
      <c r="AI20" s="319">
        <f>Compute4!T20</f>
        <v>0</v>
      </c>
      <c r="AJ20" s="387">
        <f>(Compute4!BR20*$H20)</f>
        <v>0</v>
      </c>
      <c r="AK20" s="319">
        <f>Compute4!U20</f>
        <v>0</v>
      </c>
      <c r="AL20" s="387">
        <f>(Compute4!BS20*$H20)</f>
        <v>0</v>
      </c>
      <c r="AM20" s="319">
        <f>Compute4!V20</f>
        <v>0</v>
      </c>
      <c r="AN20" s="324">
        <f>(Compute4!BT20*$H20)</f>
        <v>0</v>
      </c>
      <c r="AO20" s="266">
        <f>Compute4!BU20</f>
        <v>0</v>
      </c>
    </row>
    <row r="21" spans="1:41" ht="15">
      <c r="A21" t="str">
        <f>Compute1!A21</f>
        <v>6.1.1.h</v>
      </c>
      <c r="B21">
        <f>'2_Maturité'!B21</f>
        <v>0</v>
      </c>
      <c r="C21" t="str">
        <f>'2_Maturité'!G21</f>
        <v>ORGA</v>
      </c>
      <c r="D21">
        <f>'2_Maturité'!H21</f>
        <v>0</v>
      </c>
      <c r="E21">
        <f>'2_Maturité'!I21</f>
        <v>0</v>
      </c>
      <c r="F21" s="266">
        <f t="shared" si="1"/>
        <v>0</v>
      </c>
      <c r="G21" s="432">
        <f>Compute4a!DE21</f>
        <v>0</v>
      </c>
      <c r="H21" s="432">
        <f t="shared" si="0"/>
        <v>0</v>
      </c>
      <c r="I21" s="319">
        <f>Compute4!G21</f>
        <v>0</v>
      </c>
      <c r="J21" s="574">
        <f>(Compute4!BE21*$H21)</f>
        <v>0</v>
      </c>
      <c r="K21" s="319">
        <f>Compute4!H21</f>
        <v>0</v>
      </c>
      <c r="L21" s="387">
        <f>(Compute4!BF21)*$H21</f>
        <v>0</v>
      </c>
      <c r="M21" s="319">
        <f>Compute4!I21</f>
        <v>0</v>
      </c>
      <c r="N21" s="387">
        <f>(Compute4!BG21*$H21)</f>
        <v>0</v>
      </c>
      <c r="O21" s="319">
        <f>Compute4!J21</f>
        <v>0</v>
      </c>
      <c r="P21" s="387">
        <f>(Compute4!BH21*$H21)</f>
        <v>0</v>
      </c>
      <c r="Q21" s="319">
        <f>Compute4!K21</f>
        <v>0</v>
      </c>
      <c r="R21" s="387">
        <f>(Compute4!BI21*$H21)</f>
        <v>0</v>
      </c>
      <c r="S21" s="319">
        <f>Compute4!L21</f>
        <v>0</v>
      </c>
      <c r="T21" s="387">
        <f>(Compute4!BJ21*$H21)</f>
        <v>0</v>
      </c>
      <c r="U21" s="319">
        <f>Compute4!M21</f>
        <v>0</v>
      </c>
      <c r="V21" s="387">
        <f>(Compute4!BK21*$H21)</f>
        <v>0</v>
      </c>
      <c r="W21" s="319">
        <f>Compute4!N21</f>
        <v>0</v>
      </c>
      <c r="X21" s="387">
        <f>(Compute4!BL21*$H21)</f>
        <v>0</v>
      </c>
      <c r="Y21" s="319">
        <f>Compute4!O21</f>
        <v>0</v>
      </c>
      <c r="Z21" s="387">
        <f>(Compute4!BM21*$H21)</f>
        <v>0</v>
      </c>
      <c r="AA21" s="319">
        <f>Compute4!P21</f>
        <v>0</v>
      </c>
      <c r="AB21" s="387">
        <f>(Compute4!BN21*$H21)</f>
        <v>0</v>
      </c>
      <c r="AC21" s="319">
        <f>Compute4!Q21</f>
        <v>0</v>
      </c>
      <c r="AD21" s="387">
        <f>(Compute4!BO21*H21)</f>
        <v>0</v>
      </c>
      <c r="AE21" s="319">
        <f>Compute4!R21</f>
        <v>0</v>
      </c>
      <c r="AF21" s="387">
        <f>(Compute4!BP21*$H21)</f>
        <v>0</v>
      </c>
      <c r="AG21" s="319">
        <f>Compute4!S21</f>
        <v>0</v>
      </c>
      <c r="AH21" s="387">
        <f>(Compute4!BQ21*$H21)</f>
        <v>0</v>
      </c>
      <c r="AI21" s="319">
        <f>Compute4!T21</f>
        <v>0</v>
      </c>
      <c r="AJ21" s="387">
        <f>(Compute4!BR21*$H21)</f>
        <v>0</v>
      </c>
      <c r="AK21" s="319">
        <f>Compute4!U21</f>
        <v>0</v>
      </c>
      <c r="AL21" s="387">
        <f>(Compute4!BS21*$H21)</f>
        <v>0</v>
      </c>
      <c r="AM21" s="319">
        <f>Compute4!V21</f>
        <v>0</v>
      </c>
      <c r="AN21" s="324">
        <f>(Compute4!BT21*$H21)</f>
        <v>0</v>
      </c>
      <c r="AO21" s="266">
        <f>Compute4!BU21</f>
        <v>0</v>
      </c>
    </row>
    <row r="22" spans="1:41" ht="15">
      <c r="A22" t="str">
        <f>Compute1!A22</f>
        <v>6.1.2</v>
      </c>
      <c r="B22" t="str">
        <f>'2_Maturité'!B22</f>
        <v>Séparation des tâches</v>
      </c>
      <c r="C22" t="str">
        <f>'2_Maturité'!G22</f>
        <v>ORGA</v>
      </c>
      <c r="D22">
        <f>'2_Maturité'!H22</f>
        <v>1</v>
      </c>
      <c r="E22" t="str">
        <f>'2_Maturité'!I22</f>
        <v>1: Initial</v>
      </c>
      <c r="F22" s="266">
        <f t="shared" si="1"/>
        <v>2</v>
      </c>
      <c r="G22" s="432">
        <f>Compute4a!DE22</f>
        <v>0.59137644112825272</v>
      </c>
      <c r="H22" s="432">
        <f t="shared" si="0"/>
        <v>0.59137644112825272</v>
      </c>
      <c r="I22" s="319">
        <f>Compute4!G22</f>
        <v>1</v>
      </c>
      <c r="J22" s="574">
        <f>(Compute4!BE22*$H22)</f>
        <v>2.3655057645130109</v>
      </c>
      <c r="K22" s="319">
        <f>Compute4!H22</f>
        <v>1</v>
      </c>
      <c r="L22" s="387">
        <f>(Compute4!BF22)*$H22</f>
        <v>3.5482586467695163</v>
      </c>
      <c r="M22" s="319">
        <f>Compute4!I22</f>
        <v>1</v>
      </c>
      <c r="N22" s="387">
        <f>(Compute4!BG22*$H22)</f>
        <v>2.6611939850771371</v>
      </c>
      <c r="O22" s="319">
        <f>Compute4!J22</f>
        <v>1</v>
      </c>
      <c r="P22" s="387">
        <f>(Compute4!BH22*$H22)</f>
        <v>2.3655057645130109</v>
      </c>
      <c r="Q22" s="319">
        <f>Compute4!K22</f>
        <v>1</v>
      </c>
      <c r="R22" s="387">
        <f>(Compute4!BI22*$H22)</f>
        <v>2.6611939850771371</v>
      </c>
      <c r="S22" s="319">
        <f>Compute4!L22</f>
        <v>1</v>
      </c>
      <c r="T22" s="387">
        <f>(Compute4!BJ22*$H22)</f>
        <v>0.88706466169237908</v>
      </c>
      <c r="U22" s="319">
        <f>Compute4!M22</f>
        <v>0</v>
      </c>
      <c r="V22" s="387">
        <f>(Compute4!BK22*$H22)</f>
        <v>0</v>
      </c>
      <c r="W22" s="319">
        <f>Compute4!N22</f>
        <v>0</v>
      </c>
      <c r="X22" s="387">
        <f>(Compute4!BL22*$H22)</f>
        <v>0</v>
      </c>
      <c r="Y22" s="319">
        <f>Compute4!O22</f>
        <v>0</v>
      </c>
      <c r="Z22" s="387">
        <f>(Compute4!BM22*$H22)</f>
        <v>0</v>
      </c>
      <c r="AA22" s="319">
        <f>Compute4!P22</f>
        <v>0</v>
      </c>
      <c r="AB22" s="387">
        <f>(Compute4!BN22*$H22)</f>
        <v>0</v>
      </c>
      <c r="AC22" s="319">
        <f>Compute4!Q22</f>
        <v>0</v>
      </c>
      <c r="AD22" s="387">
        <f>(Compute4!BO22*H22)</f>
        <v>0</v>
      </c>
      <c r="AE22" s="319">
        <f>Compute4!R22</f>
        <v>0</v>
      </c>
      <c r="AF22" s="387">
        <f>(Compute4!BP22*$H22)</f>
        <v>0</v>
      </c>
      <c r="AG22" s="319">
        <f>Compute4!S22</f>
        <v>0</v>
      </c>
      <c r="AH22" s="387">
        <f>(Compute4!BQ22*$H22)</f>
        <v>0</v>
      </c>
      <c r="AI22" s="319">
        <f>Compute4!T22</f>
        <v>0</v>
      </c>
      <c r="AJ22" s="387">
        <f>(Compute4!BR22*$H22)</f>
        <v>0</v>
      </c>
      <c r="AK22" s="319">
        <f>Compute4!U22</f>
        <v>0</v>
      </c>
      <c r="AL22" s="387">
        <f>(Compute4!BS22*$H22)</f>
        <v>0</v>
      </c>
      <c r="AM22" s="319">
        <f>Compute4!V22</f>
        <v>1</v>
      </c>
      <c r="AN22" s="324">
        <f>(Compute4!BT22*$H22)</f>
        <v>3.5482586467695163</v>
      </c>
      <c r="AO22" s="266">
        <f>Compute4!BU22</f>
        <v>29</v>
      </c>
    </row>
    <row r="23" spans="1:41" ht="15">
      <c r="A23" t="str">
        <f>Compute1!A23</f>
        <v>6.1.3</v>
      </c>
      <c r="B23" t="str">
        <f>'2_Maturité'!B23</f>
        <v>Partage d'information</v>
      </c>
      <c r="C23" t="str">
        <f>'2_Maturité'!G23</f>
        <v>ORGA</v>
      </c>
      <c r="D23">
        <f>'2_Maturité'!H23</f>
        <v>1</v>
      </c>
      <c r="E23" t="str">
        <f>'2_Maturité'!I23</f>
        <v>3: Défini</v>
      </c>
      <c r="F23" s="266">
        <f t="shared" si="1"/>
        <v>4</v>
      </c>
      <c r="G23" s="432">
        <f>Compute4a!DE23</f>
        <v>0.16678401689843336</v>
      </c>
      <c r="H23" s="432">
        <f t="shared" si="0"/>
        <v>4.1696004224608341E-2</v>
      </c>
      <c r="I23" s="319">
        <f>Compute4!G23</f>
        <v>0</v>
      </c>
      <c r="J23" s="574">
        <f>(Compute4!BE23*$H23)</f>
        <v>0</v>
      </c>
      <c r="K23" s="319">
        <f>Compute4!H23</f>
        <v>0</v>
      </c>
      <c r="L23" s="387">
        <f>(Compute4!BF23)*$H23</f>
        <v>0</v>
      </c>
      <c r="M23" s="319">
        <f>Compute4!I23</f>
        <v>0</v>
      </c>
      <c r="N23" s="387">
        <f>(Compute4!BG23*$H23)</f>
        <v>0</v>
      </c>
      <c r="O23" s="319">
        <f>Compute4!J23</f>
        <v>0</v>
      </c>
      <c r="P23" s="387">
        <f>(Compute4!BH23*$H23)</f>
        <v>0</v>
      </c>
      <c r="Q23" s="319">
        <f>Compute4!K23</f>
        <v>0</v>
      </c>
      <c r="R23" s="387">
        <f>(Compute4!BI23*$H23)</f>
        <v>0</v>
      </c>
      <c r="S23" s="319">
        <f>Compute4!L23</f>
        <v>0</v>
      </c>
      <c r="T23" s="387">
        <f>(Compute4!BJ23*$H23)</f>
        <v>0</v>
      </c>
      <c r="U23" s="319">
        <f>Compute4!M23</f>
        <v>0</v>
      </c>
      <c r="V23" s="387">
        <f>(Compute4!BK23*$H23)</f>
        <v>0</v>
      </c>
      <c r="W23" s="319">
        <f>Compute4!N23</f>
        <v>0</v>
      </c>
      <c r="X23" s="387">
        <f>(Compute4!BL23*$H23)</f>
        <v>0</v>
      </c>
      <c r="Y23" s="319">
        <f>Compute4!O23</f>
        <v>0</v>
      </c>
      <c r="Z23" s="387">
        <f>(Compute4!BM23*$H23)</f>
        <v>0</v>
      </c>
      <c r="AA23" s="319">
        <f>Compute4!P23</f>
        <v>0</v>
      </c>
      <c r="AB23" s="387">
        <f>(Compute4!BN23*$H23)</f>
        <v>0</v>
      </c>
      <c r="AC23" s="319">
        <f>Compute4!Q23</f>
        <v>1</v>
      </c>
      <c r="AD23" s="387">
        <f>(Compute4!BO23*H23)</f>
        <v>0.12508801267382502</v>
      </c>
      <c r="AE23" s="319">
        <f>Compute4!R23</f>
        <v>1</v>
      </c>
      <c r="AF23" s="387">
        <f>(Compute4!BP23*$H23)</f>
        <v>0.12508801267382502</v>
      </c>
      <c r="AG23" s="319">
        <f>Compute4!S23</f>
        <v>1</v>
      </c>
      <c r="AH23" s="387">
        <f>(Compute4!BQ23*$H23)</f>
        <v>3.1272003168456255E-2</v>
      </c>
      <c r="AI23" s="319">
        <f>Compute4!T23</f>
        <v>0</v>
      </c>
      <c r="AJ23" s="387">
        <f>(Compute4!BR23*$H23)</f>
        <v>0</v>
      </c>
      <c r="AK23" s="319">
        <f>Compute4!U23</f>
        <v>0</v>
      </c>
      <c r="AL23" s="387">
        <f>(Compute4!BS23*$H23)</f>
        <v>0</v>
      </c>
      <c r="AM23" s="319">
        <f>Compute4!V23</f>
        <v>0</v>
      </c>
      <c r="AN23" s="324">
        <f>(Compute4!BT23*$H23)</f>
        <v>0</v>
      </c>
      <c r="AO23" s="266">
        <f>Compute4!BU23</f>
        <v>6.75</v>
      </c>
    </row>
    <row r="24" spans="1:41" ht="15">
      <c r="A24" t="str">
        <f>Compute1!A24</f>
        <v>6.1.4</v>
      </c>
      <c r="B24" t="str">
        <f>'2_Maturité'!B24</f>
        <v>Sécurité de l'information dans le cadre de projets</v>
      </c>
      <c r="C24" t="str">
        <f>'2_Maturité'!G24</f>
        <v>ORGA</v>
      </c>
      <c r="D24">
        <f>'2_Maturité'!H24</f>
        <v>0</v>
      </c>
      <c r="E24" t="str">
        <f>'2_Maturité'!I24</f>
        <v>1: Initial</v>
      </c>
      <c r="F24" s="266">
        <f t="shared" si="1"/>
        <v>0</v>
      </c>
      <c r="G24" s="432">
        <f>Compute4a!DE24</f>
        <v>0</v>
      </c>
      <c r="H24" s="432">
        <f t="shared" si="0"/>
        <v>0</v>
      </c>
      <c r="I24" s="319">
        <f>Compute4!G24</f>
        <v>1</v>
      </c>
      <c r="J24" s="574">
        <f>(Compute4!BE24*$H24)</f>
        <v>0</v>
      </c>
      <c r="K24" s="319">
        <f>Compute4!H24</f>
        <v>1</v>
      </c>
      <c r="L24" s="387">
        <f>(Compute4!BF24)*$H24</f>
        <v>0</v>
      </c>
      <c r="M24" s="319">
        <f>Compute4!I24</f>
        <v>1</v>
      </c>
      <c r="N24" s="387">
        <f>(Compute4!BG24*$H24)</f>
        <v>0</v>
      </c>
      <c r="O24" s="319">
        <f>Compute4!J24</f>
        <v>1</v>
      </c>
      <c r="P24" s="387">
        <f>(Compute4!BH24*$H24)</f>
        <v>0</v>
      </c>
      <c r="Q24" s="319">
        <f>Compute4!K24</f>
        <v>1</v>
      </c>
      <c r="R24" s="387">
        <f>(Compute4!BI24*$H24)</f>
        <v>0</v>
      </c>
      <c r="S24" s="319">
        <f>Compute4!L24</f>
        <v>1</v>
      </c>
      <c r="T24" s="387">
        <f>(Compute4!BJ24*$H24)</f>
        <v>0</v>
      </c>
      <c r="U24" s="319">
        <f>Compute4!M24</f>
        <v>0</v>
      </c>
      <c r="V24" s="387">
        <f>(Compute4!BK24*$H24)</f>
        <v>0</v>
      </c>
      <c r="W24" s="319">
        <f>Compute4!N24</f>
        <v>1</v>
      </c>
      <c r="X24" s="387">
        <f>(Compute4!BL24*$H24)</f>
        <v>0</v>
      </c>
      <c r="Y24" s="319">
        <f>Compute4!O24</f>
        <v>1</v>
      </c>
      <c r="Z24" s="387">
        <f>(Compute4!BM24*$H24)</f>
        <v>0</v>
      </c>
      <c r="AA24" s="319">
        <f>Compute4!P24</f>
        <v>1</v>
      </c>
      <c r="AB24" s="387">
        <f>(Compute4!BN24*$H24)</f>
        <v>0</v>
      </c>
      <c r="AC24" s="319">
        <f>Compute4!Q24</f>
        <v>1</v>
      </c>
      <c r="AD24" s="387">
        <f>(Compute4!BO24*H24)</f>
        <v>0</v>
      </c>
      <c r="AE24" s="319">
        <f>Compute4!R24</f>
        <v>1</v>
      </c>
      <c r="AF24" s="387">
        <f>(Compute4!BP24*$H24)</f>
        <v>0</v>
      </c>
      <c r="AG24" s="319">
        <f>Compute4!S24</f>
        <v>1</v>
      </c>
      <c r="AH24" s="387">
        <f>(Compute4!BQ24*$H24)</f>
        <v>0</v>
      </c>
      <c r="AI24" s="319">
        <f>Compute4!T24</f>
        <v>1</v>
      </c>
      <c r="AJ24" s="387">
        <f>(Compute4!BR24*$H24)</f>
        <v>0</v>
      </c>
      <c r="AK24" s="319">
        <f>Compute4!U24</f>
        <v>1</v>
      </c>
      <c r="AL24" s="387">
        <f>(Compute4!BS24*$H24)</f>
        <v>0</v>
      </c>
      <c r="AM24" s="319">
        <f>Compute4!V24</f>
        <v>1</v>
      </c>
      <c r="AN24" s="324">
        <f>(Compute4!BT24*$H24)</f>
        <v>0</v>
      </c>
      <c r="AO24" s="266">
        <f>Compute4!BU24</f>
        <v>0</v>
      </c>
    </row>
    <row r="25" spans="1:41" ht="15">
      <c r="A25" t="str">
        <f>Compute1!A25</f>
        <v>6.2</v>
      </c>
      <c r="B25" t="str">
        <f>'2_Maturité'!B25</f>
        <v>Appareils mobiles et télétravail</v>
      </c>
      <c r="C25">
        <f>'2_Maturité'!G25</f>
        <v>0</v>
      </c>
      <c r="D25">
        <f>'2_Maturité'!H25</f>
        <v>0</v>
      </c>
      <c r="E25">
        <f>'2_Maturité'!I25</f>
        <v>0</v>
      </c>
      <c r="F25" s="266">
        <f t="shared" si="1"/>
        <v>0</v>
      </c>
      <c r="G25" s="432">
        <f>Compute4a!DE25</f>
        <v>0</v>
      </c>
      <c r="H25" s="432">
        <f t="shared" si="0"/>
        <v>0</v>
      </c>
      <c r="I25" s="319">
        <f>Compute4!G25</f>
        <v>0</v>
      </c>
      <c r="J25" s="574">
        <f>(Compute4!BE25*$H25)</f>
        <v>0</v>
      </c>
      <c r="K25" s="319">
        <f>Compute4!H25</f>
        <v>0</v>
      </c>
      <c r="L25" s="387">
        <f>(Compute4!BF25)*$H25</f>
        <v>0</v>
      </c>
      <c r="M25" s="319">
        <f>Compute4!I25</f>
        <v>0</v>
      </c>
      <c r="N25" s="387">
        <f>(Compute4!BG25*$H25)</f>
        <v>0</v>
      </c>
      <c r="O25" s="319">
        <f>Compute4!J25</f>
        <v>0</v>
      </c>
      <c r="P25" s="387">
        <f>(Compute4!BH25*$H25)</f>
        <v>0</v>
      </c>
      <c r="Q25" s="319">
        <f>Compute4!K25</f>
        <v>0</v>
      </c>
      <c r="R25" s="387">
        <f>(Compute4!BI25*$H25)</f>
        <v>0</v>
      </c>
      <c r="S25" s="319">
        <f>Compute4!L25</f>
        <v>0</v>
      </c>
      <c r="T25" s="387">
        <f>(Compute4!BJ25*$H25)</f>
        <v>0</v>
      </c>
      <c r="U25" s="319">
        <f>Compute4!M25</f>
        <v>0</v>
      </c>
      <c r="V25" s="387">
        <f>(Compute4!BK25*$H25)</f>
        <v>0</v>
      </c>
      <c r="W25" s="319">
        <f>Compute4!N25</f>
        <v>0</v>
      </c>
      <c r="X25" s="387">
        <f>(Compute4!BL25*$H25)</f>
        <v>0</v>
      </c>
      <c r="Y25" s="319">
        <f>Compute4!O25</f>
        <v>0</v>
      </c>
      <c r="Z25" s="387">
        <f>(Compute4!BM25*$H25)</f>
        <v>0</v>
      </c>
      <c r="AA25" s="319">
        <f>Compute4!P25</f>
        <v>0</v>
      </c>
      <c r="AB25" s="387">
        <f>(Compute4!BN25*$H25)</f>
        <v>0</v>
      </c>
      <c r="AC25" s="319">
        <f>Compute4!Q25</f>
        <v>0</v>
      </c>
      <c r="AD25" s="387">
        <f>(Compute4!BO25*H25)</f>
        <v>0</v>
      </c>
      <c r="AE25" s="319">
        <f>Compute4!R25</f>
        <v>0</v>
      </c>
      <c r="AF25" s="387">
        <f>(Compute4!BP25*$H25)</f>
        <v>0</v>
      </c>
      <c r="AG25" s="319">
        <f>Compute4!S25</f>
        <v>0</v>
      </c>
      <c r="AH25" s="387">
        <f>(Compute4!BQ25*$H25)</f>
        <v>0</v>
      </c>
      <c r="AI25" s="319">
        <f>Compute4!T25</f>
        <v>0</v>
      </c>
      <c r="AJ25" s="387">
        <f>(Compute4!BR25*$H25)</f>
        <v>0</v>
      </c>
      <c r="AK25" s="319">
        <f>Compute4!U25</f>
        <v>0</v>
      </c>
      <c r="AL25" s="387">
        <f>(Compute4!BS25*$H25)</f>
        <v>0</v>
      </c>
      <c r="AM25" s="319">
        <f>Compute4!V25</f>
        <v>0</v>
      </c>
      <c r="AN25" s="324">
        <f>(Compute4!BT25*$H25)</f>
        <v>0</v>
      </c>
      <c r="AO25" s="266">
        <f>Compute4!BU25</f>
        <v>0</v>
      </c>
    </row>
    <row r="26" spans="1:41" ht="15">
      <c r="A26" t="str">
        <f>Compute1!A26</f>
        <v>6.2.1</v>
      </c>
      <c r="B26" t="str">
        <f>'2_Maturité'!B26</f>
        <v>Protection des données  sur des médias mobiles</v>
      </c>
      <c r="C26" t="str">
        <f>'2_Maturité'!G26</f>
        <v>ORGA</v>
      </c>
      <c r="D26">
        <f>'2_Maturité'!H26</f>
        <v>1</v>
      </c>
      <c r="E26" t="str">
        <f>'2_Maturité'!I26</f>
        <v>2: Reproductible</v>
      </c>
      <c r="F26" s="266">
        <f t="shared" si="1"/>
        <v>3</v>
      </c>
      <c r="G26" s="432">
        <f>Compute4a!DE26</f>
        <v>0.31508467222352216</v>
      </c>
      <c r="H26" s="432">
        <f t="shared" si="0"/>
        <v>0.31508467222352216</v>
      </c>
      <c r="I26" s="319">
        <f>Compute4!G26</f>
        <v>1</v>
      </c>
      <c r="J26" s="574">
        <f>(Compute4!BE26*$H26)</f>
        <v>0.84022579259605901</v>
      </c>
      <c r="K26" s="319">
        <f>Compute4!H26</f>
        <v>1</v>
      </c>
      <c r="L26" s="387">
        <f>(Compute4!BF26)*$H26</f>
        <v>1.2603386888940886</v>
      </c>
      <c r="M26" s="319">
        <f>Compute4!I26</f>
        <v>1</v>
      </c>
      <c r="N26" s="387">
        <f>(Compute4!BG26*$H26)</f>
        <v>0.94525401667056652</v>
      </c>
      <c r="O26" s="319">
        <f>Compute4!J26</f>
        <v>0</v>
      </c>
      <c r="P26" s="387">
        <f>(Compute4!BH26*$H26)</f>
        <v>0</v>
      </c>
      <c r="Q26" s="319">
        <f>Compute4!K26</f>
        <v>1</v>
      </c>
      <c r="R26" s="387">
        <f>(Compute4!BI26*$H26)</f>
        <v>0.94525401667056652</v>
      </c>
      <c r="S26" s="319">
        <f>Compute4!L26</f>
        <v>0</v>
      </c>
      <c r="T26" s="387">
        <f>(Compute4!BJ26*$H26)</f>
        <v>0</v>
      </c>
      <c r="U26" s="319">
        <f>Compute4!M26</f>
        <v>1</v>
      </c>
      <c r="V26" s="387">
        <f>(Compute4!BK26*$H26)</f>
        <v>0.84022579259605901</v>
      </c>
      <c r="W26" s="319">
        <f>Compute4!N26</f>
        <v>0</v>
      </c>
      <c r="X26" s="387">
        <f>(Compute4!BL26*$H26)</f>
        <v>0</v>
      </c>
      <c r="Y26" s="319">
        <f>Compute4!O26</f>
        <v>0</v>
      </c>
      <c r="Z26" s="387">
        <f>(Compute4!BM26*$H26)</f>
        <v>0</v>
      </c>
      <c r="AA26" s="319">
        <f>Compute4!P26</f>
        <v>0</v>
      </c>
      <c r="AB26" s="387">
        <f>(Compute4!BN26*$H26)</f>
        <v>0</v>
      </c>
      <c r="AC26" s="319">
        <f>Compute4!Q26</f>
        <v>0</v>
      </c>
      <c r="AD26" s="387">
        <f>(Compute4!BO26*H26)</f>
        <v>0</v>
      </c>
      <c r="AE26" s="319">
        <f>Compute4!R26</f>
        <v>1</v>
      </c>
      <c r="AF26" s="387">
        <f>(Compute4!BP26*$H26)</f>
        <v>1.2603386888940886</v>
      </c>
      <c r="AG26" s="319">
        <f>Compute4!S26</f>
        <v>0</v>
      </c>
      <c r="AH26" s="387">
        <f>(Compute4!BQ26*$H26)</f>
        <v>0</v>
      </c>
      <c r="AI26" s="319">
        <f>Compute4!T26</f>
        <v>0</v>
      </c>
      <c r="AJ26" s="387">
        <f>(Compute4!BR26*$H26)</f>
        <v>0</v>
      </c>
      <c r="AK26" s="319">
        <f>Compute4!U26</f>
        <v>0</v>
      </c>
      <c r="AL26" s="387">
        <f>(Compute4!BS26*$H26)</f>
        <v>0</v>
      </c>
      <c r="AM26" s="319">
        <f>Compute4!V26</f>
        <v>0</v>
      </c>
      <c r="AN26" s="324">
        <f>(Compute4!BT26*$H26)</f>
        <v>0</v>
      </c>
      <c r="AO26" s="266">
        <f>Compute4!BU26</f>
        <v>19.333333333333332</v>
      </c>
    </row>
    <row r="27" spans="1:41" ht="15">
      <c r="A27" t="str">
        <f>Compute1!A27</f>
        <v>6.2.2</v>
      </c>
      <c r="B27" t="str">
        <f>'2_Maturité'!B27</f>
        <v>Télétravail</v>
      </c>
      <c r="C27" t="str">
        <f>'2_Maturité'!G27</f>
        <v>ORGA</v>
      </c>
      <c r="D27">
        <f>'2_Maturité'!H27</f>
        <v>1</v>
      </c>
      <c r="E27" t="str">
        <f>'2_Maturité'!I27</f>
        <v>3: Défini</v>
      </c>
      <c r="F27" s="266">
        <f t="shared" si="1"/>
        <v>4</v>
      </c>
      <c r="G27" s="432">
        <f>Compute4a!DE27</f>
        <v>0.30028104320090365</v>
      </c>
      <c r="H27" s="432">
        <f t="shared" si="0"/>
        <v>7.5070260800225913E-2</v>
      </c>
      <c r="I27" s="319">
        <f>Compute4!G27</f>
        <v>1</v>
      </c>
      <c r="J27" s="574">
        <f>(Compute4!BE27*$H27)</f>
        <v>0.15014052160045183</v>
      </c>
      <c r="K27" s="319">
        <f>Compute4!H27</f>
        <v>1</v>
      </c>
      <c r="L27" s="387">
        <f>(Compute4!BF27)*$H27</f>
        <v>0.22521078240067774</v>
      </c>
      <c r="M27" s="319">
        <f>Compute4!I27</f>
        <v>1</v>
      </c>
      <c r="N27" s="387">
        <f>(Compute4!BG27*$H27)</f>
        <v>0.16890808680050831</v>
      </c>
      <c r="O27" s="319">
        <f>Compute4!J27</f>
        <v>0</v>
      </c>
      <c r="P27" s="387">
        <f>(Compute4!BH27*$H27)</f>
        <v>0</v>
      </c>
      <c r="Q27" s="319">
        <f>Compute4!K27</f>
        <v>1</v>
      </c>
      <c r="R27" s="387">
        <f>(Compute4!BI27*$H27)</f>
        <v>0.16890808680050831</v>
      </c>
      <c r="S27" s="319">
        <f>Compute4!L27</f>
        <v>1</v>
      </c>
      <c r="T27" s="387">
        <f>(Compute4!BJ27*$H27)</f>
        <v>5.6302695600169435E-2</v>
      </c>
      <c r="U27" s="319">
        <f>Compute4!M27</f>
        <v>0</v>
      </c>
      <c r="V27" s="387">
        <f>(Compute4!BK27*$H27)</f>
        <v>0</v>
      </c>
      <c r="W27" s="319">
        <f>Compute4!N27</f>
        <v>0</v>
      </c>
      <c r="X27" s="387">
        <f>(Compute4!BL27*$H27)</f>
        <v>0</v>
      </c>
      <c r="Y27" s="319">
        <f>Compute4!O27</f>
        <v>0</v>
      </c>
      <c r="Z27" s="387">
        <f>(Compute4!BM27*$H27)</f>
        <v>0</v>
      </c>
      <c r="AA27" s="319">
        <f>Compute4!P27</f>
        <v>0</v>
      </c>
      <c r="AB27" s="387">
        <f>(Compute4!BN27*$H27)</f>
        <v>0</v>
      </c>
      <c r="AC27" s="319">
        <f>Compute4!Q27</f>
        <v>1</v>
      </c>
      <c r="AD27" s="387">
        <f>(Compute4!BO27*H27)</f>
        <v>0.22521078240067774</v>
      </c>
      <c r="AE27" s="319">
        <f>Compute4!R27</f>
        <v>1</v>
      </c>
      <c r="AF27" s="387">
        <f>(Compute4!BP27*$H27)</f>
        <v>0.22521078240067774</v>
      </c>
      <c r="AG27" s="319">
        <f>Compute4!S27</f>
        <v>0</v>
      </c>
      <c r="AH27" s="387">
        <f>(Compute4!BQ27*$H27)</f>
        <v>0</v>
      </c>
      <c r="AI27" s="319">
        <f>Compute4!T27</f>
        <v>0</v>
      </c>
      <c r="AJ27" s="387">
        <f>(Compute4!BR27*$H27)</f>
        <v>0</v>
      </c>
      <c r="AK27" s="319">
        <f>Compute4!U27</f>
        <v>0</v>
      </c>
      <c r="AL27" s="387">
        <f>(Compute4!BS27*$H27)</f>
        <v>0</v>
      </c>
      <c r="AM27" s="319">
        <f>Compute4!V27</f>
        <v>0</v>
      </c>
      <c r="AN27" s="324">
        <f>(Compute4!BT27*$H27)</f>
        <v>0</v>
      </c>
      <c r="AO27" s="266">
        <f>Compute4!BU27</f>
        <v>15.5</v>
      </c>
    </row>
    <row r="28" spans="1:41" ht="15">
      <c r="A28">
        <f>Compute1!A28</f>
        <v>7</v>
      </c>
      <c r="B28" t="str">
        <f>'2_Maturité'!B28</f>
        <v>SECURITE LIEE AUX COLLABORATEURS</v>
      </c>
      <c r="C28">
        <f>'2_Maturité'!G28</f>
        <v>0</v>
      </c>
      <c r="D28">
        <f>'2_Maturité'!H28</f>
        <v>0</v>
      </c>
      <c r="E28">
        <f>'2_Maturité'!I28</f>
        <v>0</v>
      </c>
      <c r="F28" s="266">
        <f t="shared" si="1"/>
        <v>0</v>
      </c>
      <c r="G28" s="432">
        <f>Compute4a!DE28</f>
        <v>0</v>
      </c>
      <c r="H28" s="432">
        <f t="shared" si="0"/>
        <v>0</v>
      </c>
      <c r="I28" s="319">
        <f>Compute4!G28</f>
        <v>0</v>
      </c>
      <c r="J28" s="574">
        <f>(Compute4!BE28*$H28)</f>
        <v>0</v>
      </c>
      <c r="K28" s="319">
        <f>Compute4!H28</f>
        <v>0</v>
      </c>
      <c r="L28" s="387">
        <f>(Compute4!BF28)*$H28</f>
        <v>0</v>
      </c>
      <c r="M28" s="319">
        <f>Compute4!I28</f>
        <v>0</v>
      </c>
      <c r="N28" s="387">
        <f>(Compute4!BG28*$H28)</f>
        <v>0</v>
      </c>
      <c r="O28" s="319">
        <f>Compute4!J28</f>
        <v>0</v>
      </c>
      <c r="P28" s="387">
        <f>(Compute4!BH28*$H28)</f>
        <v>0</v>
      </c>
      <c r="Q28" s="319">
        <f>Compute4!K28</f>
        <v>0</v>
      </c>
      <c r="R28" s="387">
        <f>(Compute4!BI28*$H28)</f>
        <v>0</v>
      </c>
      <c r="S28" s="319">
        <f>Compute4!L28</f>
        <v>0</v>
      </c>
      <c r="T28" s="387">
        <f>(Compute4!BJ28*$H28)</f>
        <v>0</v>
      </c>
      <c r="U28" s="319">
        <f>Compute4!M28</f>
        <v>0</v>
      </c>
      <c r="V28" s="387">
        <f>(Compute4!BK28*$H28)</f>
        <v>0</v>
      </c>
      <c r="W28" s="319">
        <f>Compute4!N28</f>
        <v>0</v>
      </c>
      <c r="X28" s="387">
        <f>(Compute4!BL28*$H28)</f>
        <v>0</v>
      </c>
      <c r="Y28" s="319">
        <f>Compute4!O28</f>
        <v>0</v>
      </c>
      <c r="Z28" s="387">
        <f>(Compute4!BM28*$H28)</f>
        <v>0</v>
      </c>
      <c r="AA28" s="319">
        <f>Compute4!P28</f>
        <v>0</v>
      </c>
      <c r="AB28" s="387">
        <f>(Compute4!BN28*$H28)</f>
        <v>0</v>
      </c>
      <c r="AC28" s="319">
        <f>Compute4!Q28</f>
        <v>0</v>
      </c>
      <c r="AD28" s="387">
        <f>(Compute4!BO28*H28)</f>
        <v>0</v>
      </c>
      <c r="AE28" s="319">
        <f>Compute4!R28</f>
        <v>0</v>
      </c>
      <c r="AF28" s="387">
        <f>(Compute4!BP28*$H28)</f>
        <v>0</v>
      </c>
      <c r="AG28" s="319">
        <f>Compute4!S28</f>
        <v>0</v>
      </c>
      <c r="AH28" s="387">
        <f>(Compute4!BQ28*$H28)</f>
        <v>0</v>
      </c>
      <c r="AI28" s="319">
        <f>Compute4!T28</f>
        <v>0</v>
      </c>
      <c r="AJ28" s="387">
        <f>(Compute4!BR28*$H28)</f>
        <v>0</v>
      </c>
      <c r="AK28" s="319">
        <f>Compute4!U28</f>
        <v>0</v>
      </c>
      <c r="AL28" s="387">
        <f>(Compute4!BS28*$H28)</f>
        <v>0</v>
      </c>
      <c r="AM28" s="319">
        <f>Compute4!V28</f>
        <v>0</v>
      </c>
      <c r="AN28" s="324">
        <f>(Compute4!BT28*$H28)</f>
        <v>0</v>
      </c>
      <c r="AO28" s="266">
        <f>Compute4!BU28</f>
        <v>0</v>
      </c>
    </row>
    <row r="29" spans="1:41" ht="15">
      <c r="A29" t="str">
        <f>Compute1!A29</f>
        <v>7.1</v>
      </c>
      <c r="B29" t="str">
        <f>'2_Maturité'!B29</f>
        <v>Traitement des données</v>
      </c>
      <c r="C29" t="str">
        <f>'2_Maturité'!G29</f>
        <v>GSRH</v>
      </c>
      <c r="D29">
        <f>'2_Maturité'!H29</f>
        <v>1</v>
      </c>
      <c r="E29" t="str">
        <f>'2_Maturité'!I29</f>
        <v>3: Défini</v>
      </c>
      <c r="F29" s="266">
        <f t="shared" si="1"/>
        <v>4</v>
      </c>
      <c r="G29" s="432">
        <f>Compute4a!DE29</f>
        <v>0.20833087890066093</v>
      </c>
      <c r="H29" s="432">
        <f t="shared" si="0"/>
        <v>5.2082719725165233E-2</v>
      </c>
      <c r="I29" s="319">
        <f>Compute4!G29</f>
        <v>1</v>
      </c>
      <c r="J29" s="574">
        <f>(Compute4!BE29*$H29)</f>
        <v>0.10416543945033047</v>
      </c>
      <c r="K29" s="319">
        <f>Compute4!H29</f>
        <v>1</v>
      </c>
      <c r="L29" s="387">
        <f>(Compute4!BF29)*$H29</f>
        <v>0.1562481591754957</v>
      </c>
      <c r="M29" s="319">
        <f>Compute4!I29</f>
        <v>1</v>
      </c>
      <c r="N29" s="387">
        <f>(Compute4!BG29*$H29)</f>
        <v>0.11718611938162177</v>
      </c>
      <c r="O29" s="319">
        <f>Compute4!J29</f>
        <v>0</v>
      </c>
      <c r="P29" s="387">
        <f>(Compute4!BH29*$H29)</f>
        <v>0</v>
      </c>
      <c r="Q29" s="319">
        <f>Compute4!K29</f>
        <v>1</v>
      </c>
      <c r="R29" s="387">
        <f>(Compute4!BI29*$H29)</f>
        <v>0.11718611938162177</v>
      </c>
      <c r="S29" s="319">
        <f>Compute4!L29</f>
        <v>1</v>
      </c>
      <c r="T29" s="387">
        <f>(Compute4!BJ29*$H29)</f>
        <v>3.9062039793873925E-2</v>
      </c>
      <c r="U29" s="319">
        <f>Compute4!M29</f>
        <v>1</v>
      </c>
      <c r="V29" s="387">
        <f>(Compute4!BK29*$H29)</f>
        <v>0.10416543945033047</v>
      </c>
      <c r="W29" s="319">
        <f>Compute4!N29</f>
        <v>0</v>
      </c>
      <c r="X29" s="387">
        <f>(Compute4!BL29*$H29)</f>
        <v>0</v>
      </c>
      <c r="Y29" s="319">
        <f>Compute4!O29</f>
        <v>0</v>
      </c>
      <c r="Z29" s="387">
        <f>(Compute4!BM29*$H29)</f>
        <v>0</v>
      </c>
      <c r="AA29" s="319">
        <f>Compute4!P29</f>
        <v>0</v>
      </c>
      <c r="AB29" s="387">
        <f>(Compute4!BN29*$H29)</f>
        <v>0</v>
      </c>
      <c r="AC29" s="319">
        <f>Compute4!Q29</f>
        <v>0</v>
      </c>
      <c r="AD29" s="387">
        <f>(Compute4!BO29*H29)</f>
        <v>0</v>
      </c>
      <c r="AE29" s="319">
        <f>Compute4!R29</f>
        <v>0</v>
      </c>
      <c r="AF29" s="387">
        <f>(Compute4!BP29*$H29)</f>
        <v>0</v>
      </c>
      <c r="AG29" s="319">
        <f>Compute4!S29</f>
        <v>1</v>
      </c>
      <c r="AH29" s="387">
        <f>(Compute4!BQ29*$H29)</f>
        <v>3.9062039793873925E-2</v>
      </c>
      <c r="AI29" s="319">
        <f>Compute4!T29</f>
        <v>0</v>
      </c>
      <c r="AJ29" s="387">
        <f>(Compute4!BR29*$H29)</f>
        <v>0</v>
      </c>
      <c r="AK29" s="319">
        <f>Compute4!U29</f>
        <v>0</v>
      </c>
      <c r="AL29" s="387">
        <f>(Compute4!BS29*$H29)</f>
        <v>0</v>
      </c>
      <c r="AM29" s="319">
        <f>Compute4!V29</f>
        <v>0</v>
      </c>
      <c r="AN29" s="324">
        <f>(Compute4!BT29*$H29)</f>
        <v>0</v>
      </c>
      <c r="AO29" s="266">
        <f>Compute4!BU29</f>
        <v>12.25</v>
      </c>
    </row>
    <row r="30" spans="1:41" ht="15">
      <c r="A30" t="str">
        <f>Compute1!A30</f>
        <v>7.2</v>
      </c>
      <c r="B30" t="str">
        <f>'2_Maturité'!B30</f>
        <v>Responsabilité de la direction</v>
      </c>
      <c r="C30" t="str">
        <f>'2_Maturité'!G30</f>
        <v>GSRH</v>
      </c>
      <c r="D30">
        <f>'2_Maturité'!H30</f>
        <v>1</v>
      </c>
      <c r="E30" t="str">
        <f>'2_Maturité'!I30</f>
        <v>3: Défini</v>
      </c>
      <c r="F30" s="266">
        <f t="shared" si="1"/>
        <v>4</v>
      </c>
      <c r="G30" s="432">
        <f>Compute4a!DE30</f>
        <v>0.11198360765857904</v>
      </c>
      <c r="H30" s="432">
        <f t="shared" si="0"/>
        <v>2.7995901914644759E-2</v>
      </c>
      <c r="I30" s="319">
        <f>Compute4!G30</f>
        <v>1</v>
      </c>
      <c r="J30" s="574">
        <f>(Compute4!BE30*$H30)</f>
        <v>5.5991803829289519E-2</v>
      </c>
      <c r="K30" s="319">
        <f>Compute4!H30</f>
        <v>0</v>
      </c>
      <c r="L30" s="387">
        <f>(Compute4!BF30)*$H30</f>
        <v>0</v>
      </c>
      <c r="M30" s="319">
        <f>Compute4!I30</f>
        <v>1</v>
      </c>
      <c r="N30" s="387">
        <f>(Compute4!BG30*$H30)</f>
        <v>6.2990779307950703E-2</v>
      </c>
      <c r="O30" s="319">
        <f>Compute4!J30</f>
        <v>0</v>
      </c>
      <c r="P30" s="387">
        <f>(Compute4!BH30*$H30)</f>
        <v>0</v>
      </c>
      <c r="Q30" s="319">
        <f>Compute4!K30</f>
        <v>0</v>
      </c>
      <c r="R30" s="387">
        <f>(Compute4!BI30*$H30)</f>
        <v>0</v>
      </c>
      <c r="S30" s="319">
        <f>Compute4!L30</f>
        <v>1</v>
      </c>
      <c r="T30" s="387">
        <f>(Compute4!BJ30*$H30)</f>
        <v>2.0996926435983568E-2</v>
      </c>
      <c r="U30" s="319">
        <f>Compute4!M30</f>
        <v>1</v>
      </c>
      <c r="V30" s="387">
        <f>(Compute4!BK30*$H30)</f>
        <v>5.5991803829289519E-2</v>
      </c>
      <c r="W30" s="319">
        <f>Compute4!N30</f>
        <v>0</v>
      </c>
      <c r="X30" s="387">
        <f>(Compute4!BL30*$H30)</f>
        <v>0</v>
      </c>
      <c r="Y30" s="319">
        <f>Compute4!O30</f>
        <v>0</v>
      </c>
      <c r="Z30" s="387">
        <f>(Compute4!BM30*$H30)</f>
        <v>0</v>
      </c>
      <c r="AA30" s="319">
        <f>Compute4!P30</f>
        <v>0</v>
      </c>
      <c r="AB30" s="387">
        <f>(Compute4!BN30*$H30)</f>
        <v>0</v>
      </c>
      <c r="AC30" s="319">
        <f>Compute4!Q30</f>
        <v>0</v>
      </c>
      <c r="AD30" s="387">
        <f>(Compute4!BO30*H30)</f>
        <v>0</v>
      </c>
      <c r="AE30" s="319">
        <f>Compute4!R30</f>
        <v>0</v>
      </c>
      <c r="AF30" s="387">
        <f>(Compute4!BP30*$H30)</f>
        <v>0</v>
      </c>
      <c r="AG30" s="319">
        <f>Compute4!S30</f>
        <v>0</v>
      </c>
      <c r="AH30" s="387">
        <f>(Compute4!BQ30*$H30)</f>
        <v>0</v>
      </c>
      <c r="AI30" s="319">
        <f>Compute4!T30</f>
        <v>0</v>
      </c>
      <c r="AJ30" s="387">
        <f>(Compute4!BR30*$H30)</f>
        <v>0</v>
      </c>
      <c r="AK30" s="319">
        <f>Compute4!U30</f>
        <v>0</v>
      </c>
      <c r="AL30" s="387">
        <f>(Compute4!BS30*$H30)</f>
        <v>0</v>
      </c>
      <c r="AM30" s="319">
        <f>Compute4!V30</f>
        <v>1</v>
      </c>
      <c r="AN30" s="324">
        <f>(Compute4!BT30*$H30)</f>
        <v>8.3987705743934271E-2</v>
      </c>
      <c r="AO30" s="266">
        <f>Compute4!BU30</f>
        <v>9.25</v>
      </c>
    </row>
    <row r="31" spans="1:41" ht="15">
      <c r="A31" t="str">
        <f>Compute1!A31</f>
        <v>7.3</v>
      </c>
      <c r="B31" t="str">
        <f>'2_Maturité'!B31</f>
        <v>Sensibilisation et formation</v>
      </c>
      <c r="C31" t="str">
        <f>'2_Maturité'!G31</f>
        <v>GSRH</v>
      </c>
      <c r="D31">
        <f>'2_Maturité'!H31</f>
        <v>0</v>
      </c>
      <c r="E31" t="str">
        <f>'2_Maturité'!I31</f>
        <v>2: Reproductible</v>
      </c>
      <c r="F31" s="266">
        <f t="shared" si="1"/>
        <v>0</v>
      </c>
      <c r="G31" s="432">
        <f>Compute4a!DE31</f>
        <v>0</v>
      </c>
      <c r="H31" s="432">
        <f t="shared" si="0"/>
        <v>0</v>
      </c>
      <c r="I31" s="319">
        <f>Compute4!G31</f>
        <v>1</v>
      </c>
      <c r="J31" s="574">
        <f>(Compute4!BE31*$H31)</f>
        <v>0</v>
      </c>
      <c r="K31" s="319">
        <f>Compute4!H31</f>
        <v>1</v>
      </c>
      <c r="L31" s="387">
        <f>(Compute4!BF31)*$H31</f>
        <v>0</v>
      </c>
      <c r="M31" s="319">
        <f>Compute4!I31</f>
        <v>1</v>
      </c>
      <c r="N31" s="387">
        <f>(Compute4!BG31*$H31)</f>
        <v>0</v>
      </c>
      <c r="O31" s="319">
        <f>Compute4!J31</f>
        <v>1</v>
      </c>
      <c r="P31" s="387">
        <f>(Compute4!BH31*$H31)</f>
        <v>0</v>
      </c>
      <c r="Q31" s="319">
        <f>Compute4!K31</f>
        <v>1</v>
      </c>
      <c r="R31" s="387">
        <f>(Compute4!BI31*$H31)</f>
        <v>0</v>
      </c>
      <c r="S31" s="319">
        <f>Compute4!L31</f>
        <v>0</v>
      </c>
      <c r="T31" s="387">
        <f>(Compute4!BJ31*$H31)</f>
        <v>0</v>
      </c>
      <c r="U31" s="319">
        <f>Compute4!M31</f>
        <v>1</v>
      </c>
      <c r="V31" s="387">
        <f>(Compute4!BK31*$H31)</f>
        <v>0</v>
      </c>
      <c r="W31" s="319">
        <f>Compute4!N31</f>
        <v>0</v>
      </c>
      <c r="X31" s="387">
        <f>(Compute4!BL31*$H31)</f>
        <v>0</v>
      </c>
      <c r="Y31" s="319">
        <f>Compute4!O31</f>
        <v>0</v>
      </c>
      <c r="Z31" s="387">
        <f>(Compute4!BM31*$H31)</f>
        <v>0</v>
      </c>
      <c r="AA31" s="319">
        <f>Compute4!P31</f>
        <v>0</v>
      </c>
      <c r="AB31" s="387">
        <f>(Compute4!BN31*$H31)</f>
        <v>0</v>
      </c>
      <c r="AC31" s="319">
        <f>Compute4!Q31</f>
        <v>1</v>
      </c>
      <c r="AD31" s="387">
        <f>(Compute4!BO31*H31)</f>
        <v>0</v>
      </c>
      <c r="AE31" s="319">
        <f>Compute4!R31</f>
        <v>1</v>
      </c>
      <c r="AF31" s="387">
        <f>(Compute4!BP31*$H31)</f>
        <v>0</v>
      </c>
      <c r="AG31" s="319">
        <f>Compute4!S31</f>
        <v>1</v>
      </c>
      <c r="AH31" s="387">
        <f>(Compute4!BQ31*$H31)</f>
        <v>0</v>
      </c>
      <c r="AI31" s="319">
        <f>Compute4!T31</f>
        <v>0</v>
      </c>
      <c r="AJ31" s="387">
        <f>(Compute4!BR31*$H31)</f>
        <v>0</v>
      </c>
      <c r="AK31" s="319">
        <f>Compute4!U31</f>
        <v>0</v>
      </c>
      <c r="AL31" s="387">
        <f>(Compute4!BS31*$H31)</f>
        <v>0</v>
      </c>
      <c r="AM31" s="319">
        <f>Compute4!V31</f>
        <v>0</v>
      </c>
      <c r="AN31" s="324">
        <f>(Compute4!BT31*$H31)</f>
        <v>0</v>
      </c>
      <c r="AO31" s="266">
        <f>Compute4!BU31</f>
        <v>0</v>
      </c>
    </row>
    <row r="32" spans="1:41" ht="15">
      <c r="A32">
        <f>Compute1!A32</f>
        <v>8</v>
      </c>
      <c r="B32" t="str">
        <f>'2_Maturité'!B32</f>
        <v>GESTION DES RESSOURCES DE L'ENTREPRISE</v>
      </c>
      <c r="C32">
        <f>'2_Maturité'!G32</f>
        <v>0</v>
      </c>
      <c r="D32">
        <f>'2_Maturité'!H32</f>
        <v>0</v>
      </c>
      <c r="E32">
        <f>'2_Maturité'!I32</f>
        <v>0</v>
      </c>
      <c r="F32" s="266">
        <f t="shared" si="1"/>
        <v>0</v>
      </c>
      <c r="G32" s="432">
        <f>Compute4a!DE32</f>
        <v>0</v>
      </c>
      <c r="H32" s="432">
        <f t="shared" si="0"/>
        <v>0</v>
      </c>
      <c r="I32" s="319">
        <f>Compute4!G32</f>
        <v>0</v>
      </c>
      <c r="J32" s="574">
        <f>(Compute4!BE32*$H32)</f>
        <v>0</v>
      </c>
      <c r="K32" s="319">
        <f>Compute4!H32</f>
        <v>0</v>
      </c>
      <c r="L32" s="387">
        <f>(Compute4!BF32)*$H32</f>
        <v>0</v>
      </c>
      <c r="M32" s="319">
        <f>Compute4!I32</f>
        <v>0</v>
      </c>
      <c r="N32" s="387">
        <f>(Compute4!BG32*$H32)</f>
        <v>0</v>
      </c>
      <c r="O32" s="319">
        <f>Compute4!J32</f>
        <v>0</v>
      </c>
      <c r="P32" s="387">
        <f>(Compute4!BH32*$H32)</f>
        <v>0</v>
      </c>
      <c r="Q32" s="319">
        <f>Compute4!K32</f>
        <v>0</v>
      </c>
      <c r="R32" s="387">
        <f>(Compute4!BI32*$H32)</f>
        <v>0</v>
      </c>
      <c r="S32" s="319">
        <f>Compute4!L32</f>
        <v>0</v>
      </c>
      <c r="T32" s="387">
        <f>(Compute4!BJ32*$H32)</f>
        <v>0</v>
      </c>
      <c r="U32" s="319">
        <f>Compute4!M32</f>
        <v>0</v>
      </c>
      <c r="V32" s="387">
        <f>(Compute4!BK32*$H32)</f>
        <v>0</v>
      </c>
      <c r="W32" s="319">
        <f>Compute4!N32</f>
        <v>0</v>
      </c>
      <c r="X32" s="387">
        <f>(Compute4!BL32*$H32)</f>
        <v>0</v>
      </c>
      <c r="Y32" s="319">
        <f>Compute4!O32</f>
        <v>0</v>
      </c>
      <c r="Z32" s="387">
        <f>(Compute4!BM32*$H32)</f>
        <v>0</v>
      </c>
      <c r="AA32" s="319">
        <f>Compute4!P32</f>
        <v>0</v>
      </c>
      <c r="AB32" s="387">
        <f>(Compute4!BN32*$H32)</f>
        <v>0</v>
      </c>
      <c r="AC32" s="319">
        <f>Compute4!Q32</f>
        <v>0</v>
      </c>
      <c r="AD32" s="387">
        <f>(Compute4!BO32*H32)</f>
        <v>0</v>
      </c>
      <c r="AE32" s="319">
        <f>Compute4!R32</f>
        <v>0</v>
      </c>
      <c r="AF32" s="387">
        <f>(Compute4!BP32*$H32)</f>
        <v>0</v>
      </c>
      <c r="AG32" s="319">
        <f>Compute4!S32</f>
        <v>0</v>
      </c>
      <c r="AH32" s="387">
        <f>(Compute4!BQ32*$H32)</f>
        <v>0</v>
      </c>
      <c r="AI32" s="319">
        <f>Compute4!T32</f>
        <v>0</v>
      </c>
      <c r="AJ32" s="387">
        <f>(Compute4!BR32*$H32)</f>
        <v>0</v>
      </c>
      <c r="AK32" s="319">
        <f>Compute4!U32</f>
        <v>0</v>
      </c>
      <c r="AL32" s="387">
        <f>(Compute4!BS32*$H32)</f>
        <v>0</v>
      </c>
      <c r="AM32" s="319">
        <f>Compute4!V32</f>
        <v>0</v>
      </c>
      <c r="AN32" s="324">
        <f>(Compute4!BT32*$H32)</f>
        <v>0</v>
      </c>
      <c r="AO32" s="266">
        <f>Compute4!BU32</f>
        <v>0</v>
      </c>
    </row>
    <row r="33" spans="1:41" ht="15">
      <c r="A33" t="str">
        <f>Compute1!A33</f>
        <v>8.1</v>
      </c>
      <c r="B33" t="str">
        <f>'2_Maturité'!B33</f>
        <v>Inventaire</v>
      </c>
      <c r="C33" t="str">
        <f>'2_Maturité'!G33</f>
        <v>GACT</v>
      </c>
      <c r="D33">
        <f>'2_Maturité'!H33</f>
        <v>1</v>
      </c>
      <c r="E33" t="str">
        <f>'2_Maturité'!I33</f>
        <v>1: Initial</v>
      </c>
      <c r="F33" s="266">
        <f t="shared" si="1"/>
        <v>2</v>
      </c>
      <c r="G33" s="432">
        <f>Compute4a!DE33</f>
        <v>0.69584632673877522</v>
      </c>
      <c r="H33" s="432">
        <f t="shared" si="0"/>
        <v>0.69584632673877522</v>
      </c>
      <c r="I33" s="319">
        <f>Compute4!G33</f>
        <v>0</v>
      </c>
      <c r="J33" s="574">
        <f>(Compute4!BE33*$H33)</f>
        <v>0</v>
      </c>
      <c r="K33" s="319">
        <f>Compute4!H33</f>
        <v>0</v>
      </c>
      <c r="L33" s="387">
        <f>(Compute4!BF33)*$H33</f>
        <v>0</v>
      </c>
      <c r="M33" s="319">
        <f>Compute4!I33</f>
        <v>0</v>
      </c>
      <c r="N33" s="387">
        <f>(Compute4!BG33*$H33)</f>
        <v>0</v>
      </c>
      <c r="O33" s="319">
        <f>Compute4!J33</f>
        <v>0</v>
      </c>
      <c r="P33" s="387">
        <f>(Compute4!BH33*$H33)</f>
        <v>0</v>
      </c>
      <c r="Q33" s="319">
        <f>Compute4!K33</f>
        <v>0</v>
      </c>
      <c r="R33" s="387">
        <f>(Compute4!BI33*$H33)</f>
        <v>0</v>
      </c>
      <c r="S33" s="319">
        <f>Compute4!L33</f>
        <v>0</v>
      </c>
      <c r="T33" s="387">
        <f>(Compute4!BJ33*$H33)</f>
        <v>0</v>
      </c>
      <c r="U33" s="319">
        <f>Compute4!M33</f>
        <v>1</v>
      </c>
      <c r="V33" s="387">
        <f>(Compute4!BK33*$H33)</f>
        <v>2.7833853069551009</v>
      </c>
      <c r="W33" s="319">
        <f>Compute4!N33</f>
        <v>0</v>
      </c>
      <c r="X33" s="387">
        <f>(Compute4!BL33*$H33)</f>
        <v>0</v>
      </c>
      <c r="Y33" s="319">
        <f>Compute4!O33</f>
        <v>0</v>
      </c>
      <c r="Z33" s="387">
        <f>(Compute4!BM33*$H33)</f>
        <v>0</v>
      </c>
      <c r="AA33" s="319">
        <f>Compute4!P33</f>
        <v>1</v>
      </c>
      <c r="AB33" s="387">
        <f>(Compute4!BN33*$H33)</f>
        <v>1.0437694901081629</v>
      </c>
      <c r="AC33" s="319">
        <f>Compute4!Q33</f>
        <v>1</v>
      </c>
      <c r="AD33" s="387">
        <f>(Compute4!BO33*H33)</f>
        <v>4.1750779604326516</v>
      </c>
      <c r="AE33" s="319">
        <f>Compute4!R33</f>
        <v>1</v>
      </c>
      <c r="AF33" s="387">
        <f>(Compute4!BP33*$H33)</f>
        <v>4.1750779604326516</v>
      </c>
      <c r="AG33" s="319">
        <f>Compute4!S33</f>
        <v>1</v>
      </c>
      <c r="AH33" s="387">
        <f>(Compute4!BQ33*$H33)</f>
        <v>1.0437694901081629</v>
      </c>
      <c r="AI33" s="319">
        <f>Compute4!T33</f>
        <v>1</v>
      </c>
      <c r="AJ33" s="387">
        <f>(Compute4!BR33*$H33)</f>
        <v>1.0437694901081629</v>
      </c>
      <c r="AK33" s="319">
        <f>Compute4!U33</f>
        <v>1</v>
      </c>
      <c r="AL33" s="387">
        <f>(Compute4!BS33*$H33)</f>
        <v>1.0437694901081629</v>
      </c>
      <c r="AM33" s="319">
        <f>Compute4!V33</f>
        <v>0</v>
      </c>
      <c r="AN33" s="324">
        <f>(Compute4!BT33*$H33)</f>
        <v>0</v>
      </c>
      <c r="AO33" s="266">
        <f>Compute4!BU33</f>
        <v>22</v>
      </c>
    </row>
    <row r="34" spans="1:41" ht="15">
      <c r="A34" t="str">
        <f>Compute1!A34</f>
        <v>8.1a</v>
      </c>
      <c r="B34">
        <f>'2_Maturité'!B34</f>
        <v>0</v>
      </c>
      <c r="C34" t="str">
        <f>'2_Maturité'!G34</f>
        <v>GACT</v>
      </c>
      <c r="D34">
        <f>'2_Maturité'!H34</f>
        <v>0</v>
      </c>
      <c r="E34">
        <f>'2_Maturité'!I34</f>
        <v>0</v>
      </c>
      <c r="F34" s="266">
        <f t="shared" si="1"/>
        <v>0</v>
      </c>
      <c r="G34" s="432">
        <f>Compute4a!DE34</f>
        <v>0</v>
      </c>
      <c r="H34" s="432">
        <f t="shared" si="0"/>
        <v>0</v>
      </c>
      <c r="I34" s="319">
        <f>Compute4!G34</f>
        <v>0</v>
      </c>
      <c r="J34" s="574">
        <f>(Compute4!BE34*$H34)</f>
        <v>0</v>
      </c>
      <c r="K34" s="319">
        <f>Compute4!H34</f>
        <v>0</v>
      </c>
      <c r="L34" s="387">
        <f>(Compute4!BF34)*$H34</f>
        <v>0</v>
      </c>
      <c r="M34" s="319">
        <f>Compute4!I34</f>
        <v>0</v>
      </c>
      <c r="N34" s="387">
        <f>(Compute4!BG34*$H34)</f>
        <v>0</v>
      </c>
      <c r="O34" s="319">
        <f>Compute4!J34</f>
        <v>0</v>
      </c>
      <c r="P34" s="387">
        <f>(Compute4!BH34*$H34)</f>
        <v>0</v>
      </c>
      <c r="Q34" s="319">
        <f>Compute4!K34</f>
        <v>0</v>
      </c>
      <c r="R34" s="387">
        <f>(Compute4!BI34*$H34)</f>
        <v>0</v>
      </c>
      <c r="S34" s="319">
        <f>Compute4!L34</f>
        <v>0</v>
      </c>
      <c r="T34" s="387">
        <f>(Compute4!BJ34*$H34)</f>
        <v>0</v>
      </c>
      <c r="U34" s="319">
        <f>Compute4!M34</f>
        <v>0</v>
      </c>
      <c r="V34" s="387">
        <f>(Compute4!BK34*$H34)</f>
        <v>0</v>
      </c>
      <c r="W34" s="319">
        <f>Compute4!N34</f>
        <v>0</v>
      </c>
      <c r="X34" s="387">
        <f>(Compute4!BL34*$H34)</f>
        <v>0</v>
      </c>
      <c r="Y34" s="319">
        <f>Compute4!O34</f>
        <v>0</v>
      </c>
      <c r="Z34" s="387">
        <f>(Compute4!BM34*$H34)</f>
        <v>0</v>
      </c>
      <c r="AA34" s="319">
        <f>Compute4!P34</f>
        <v>0</v>
      </c>
      <c r="AB34" s="387">
        <f>(Compute4!BN34*$H34)</f>
        <v>0</v>
      </c>
      <c r="AC34" s="319">
        <f>Compute4!Q34</f>
        <v>0</v>
      </c>
      <c r="AD34" s="387">
        <f>(Compute4!BO34*H34)</f>
        <v>0</v>
      </c>
      <c r="AE34" s="319">
        <f>Compute4!R34</f>
        <v>0</v>
      </c>
      <c r="AF34" s="387">
        <f>(Compute4!BP34*$H34)</f>
        <v>0</v>
      </c>
      <c r="AG34" s="319">
        <f>Compute4!S34</f>
        <v>0</v>
      </c>
      <c r="AH34" s="387">
        <f>(Compute4!BQ34*$H34)</f>
        <v>0</v>
      </c>
      <c r="AI34" s="319">
        <f>Compute4!T34</f>
        <v>0</v>
      </c>
      <c r="AJ34" s="387">
        <f>(Compute4!BR34*$H34)</f>
        <v>0</v>
      </c>
      <c r="AK34" s="319">
        <f>Compute4!U34</f>
        <v>0</v>
      </c>
      <c r="AL34" s="387">
        <f>(Compute4!BS34*$H34)</f>
        <v>0</v>
      </c>
      <c r="AM34" s="319">
        <f>Compute4!V34</f>
        <v>0</v>
      </c>
      <c r="AN34" s="324">
        <f>(Compute4!BT34*$H34)</f>
        <v>0</v>
      </c>
      <c r="AO34" s="266">
        <f>Compute4!BU34</f>
        <v>0</v>
      </c>
    </row>
    <row r="35" spans="1:41" ht="15">
      <c r="A35" t="str">
        <f>Compute1!A35</f>
        <v>8.1.b</v>
      </c>
      <c r="B35">
        <f>'2_Maturité'!B35</f>
        <v>0</v>
      </c>
      <c r="C35" t="str">
        <f>'2_Maturité'!G35</f>
        <v>GACT</v>
      </c>
      <c r="D35">
        <f>'2_Maturité'!H35</f>
        <v>0</v>
      </c>
      <c r="E35">
        <f>'2_Maturité'!I35</f>
        <v>0</v>
      </c>
      <c r="F35" s="266">
        <f t="shared" si="1"/>
        <v>0</v>
      </c>
      <c r="G35" s="432">
        <f>Compute4a!DE35</f>
        <v>0</v>
      </c>
      <c r="H35" s="432">
        <f t="shared" si="0"/>
        <v>0</v>
      </c>
      <c r="I35" s="319">
        <f>Compute4!G35</f>
        <v>0</v>
      </c>
      <c r="J35" s="574">
        <f>(Compute4!BE35*$H35)</f>
        <v>0</v>
      </c>
      <c r="K35" s="319">
        <f>Compute4!H35</f>
        <v>0</v>
      </c>
      <c r="L35" s="387">
        <f>(Compute4!BF35)*$H35</f>
        <v>0</v>
      </c>
      <c r="M35" s="319">
        <f>Compute4!I35</f>
        <v>0</v>
      </c>
      <c r="N35" s="387">
        <f>(Compute4!BG35*$H35)</f>
        <v>0</v>
      </c>
      <c r="O35" s="319">
        <f>Compute4!J35</f>
        <v>0</v>
      </c>
      <c r="P35" s="387">
        <f>(Compute4!BH35*$H35)</f>
        <v>0</v>
      </c>
      <c r="Q35" s="319">
        <f>Compute4!K35</f>
        <v>0</v>
      </c>
      <c r="R35" s="387">
        <f>(Compute4!BI35*$H35)</f>
        <v>0</v>
      </c>
      <c r="S35" s="319">
        <f>Compute4!L35</f>
        <v>0</v>
      </c>
      <c r="T35" s="387">
        <f>(Compute4!BJ35*$H35)</f>
        <v>0</v>
      </c>
      <c r="U35" s="319">
        <f>Compute4!M35</f>
        <v>0</v>
      </c>
      <c r="V35" s="387">
        <f>(Compute4!BK35*$H35)</f>
        <v>0</v>
      </c>
      <c r="W35" s="319">
        <f>Compute4!N35</f>
        <v>0</v>
      </c>
      <c r="X35" s="387">
        <f>(Compute4!BL35*$H35)</f>
        <v>0</v>
      </c>
      <c r="Y35" s="319">
        <f>Compute4!O35</f>
        <v>0</v>
      </c>
      <c r="Z35" s="387">
        <f>(Compute4!BM35*$H35)</f>
        <v>0</v>
      </c>
      <c r="AA35" s="319">
        <f>Compute4!P35</f>
        <v>0</v>
      </c>
      <c r="AB35" s="387">
        <f>(Compute4!BN35*$H35)</f>
        <v>0</v>
      </c>
      <c r="AC35" s="319">
        <f>Compute4!Q35</f>
        <v>0</v>
      </c>
      <c r="AD35" s="387">
        <f>(Compute4!BO35*H35)</f>
        <v>0</v>
      </c>
      <c r="AE35" s="319">
        <f>Compute4!R35</f>
        <v>0</v>
      </c>
      <c r="AF35" s="387">
        <f>(Compute4!BP35*$H35)</f>
        <v>0</v>
      </c>
      <c r="AG35" s="319">
        <f>Compute4!S35</f>
        <v>0</v>
      </c>
      <c r="AH35" s="387">
        <f>(Compute4!BQ35*$H35)</f>
        <v>0</v>
      </c>
      <c r="AI35" s="319">
        <f>Compute4!T35</f>
        <v>1</v>
      </c>
      <c r="AJ35" s="387">
        <f>(Compute4!BR35*$H35)</f>
        <v>0</v>
      </c>
      <c r="AK35" s="319">
        <f>Compute4!U35</f>
        <v>0</v>
      </c>
      <c r="AL35" s="387">
        <f>(Compute4!BS35*$H35)</f>
        <v>0</v>
      </c>
      <c r="AM35" s="319">
        <f>Compute4!V35</f>
        <v>0</v>
      </c>
      <c r="AN35" s="324">
        <f>(Compute4!BT35*$H35)</f>
        <v>0</v>
      </c>
      <c r="AO35" s="266">
        <f>Compute4!BU35</f>
        <v>0</v>
      </c>
    </row>
    <row r="36" spans="1:41" ht="15">
      <c r="A36" t="str">
        <f>Compute1!A36</f>
        <v>8.2</v>
      </c>
      <c r="B36" t="str">
        <f>'2_Maturité'!B36</f>
        <v xml:space="preserve">Classification de l'information </v>
      </c>
      <c r="C36" t="str">
        <f>'2_Maturité'!G36</f>
        <v>GACT</v>
      </c>
      <c r="D36">
        <f>'2_Maturité'!H36</f>
        <v>0</v>
      </c>
      <c r="E36" t="str">
        <f>'2_Maturité'!I36</f>
        <v>1: Initial</v>
      </c>
      <c r="F36" s="266">
        <f t="shared" si="1"/>
        <v>0</v>
      </c>
      <c r="G36" s="432">
        <f>Compute4a!DE36</f>
        <v>0</v>
      </c>
      <c r="H36" s="432">
        <f t="shared" si="0"/>
        <v>0</v>
      </c>
      <c r="I36" s="319">
        <f>Compute4!G36</f>
        <v>1</v>
      </c>
      <c r="J36" s="574">
        <f>(Compute4!BE36*$H36)</f>
        <v>0</v>
      </c>
      <c r="K36" s="319">
        <f>Compute4!H36</f>
        <v>1</v>
      </c>
      <c r="L36" s="387">
        <f>(Compute4!BF36)*$H36</f>
        <v>0</v>
      </c>
      <c r="M36" s="319">
        <f>Compute4!I36</f>
        <v>0</v>
      </c>
      <c r="N36" s="387">
        <f>(Compute4!BG36*$H36)</f>
        <v>0</v>
      </c>
      <c r="O36" s="319">
        <f>Compute4!J36</f>
        <v>0</v>
      </c>
      <c r="P36" s="387">
        <f>(Compute4!BH36*$H36)</f>
        <v>0</v>
      </c>
      <c r="Q36" s="319">
        <f>Compute4!K36</f>
        <v>0</v>
      </c>
      <c r="R36" s="387">
        <f>(Compute4!BI36*$H36)</f>
        <v>0</v>
      </c>
      <c r="S36" s="319">
        <f>Compute4!L36</f>
        <v>0</v>
      </c>
      <c r="T36" s="387">
        <f>(Compute4!BJ36*$H36)</f>
        <v>0</v>
      </c>
      <c r="U36" s="319">
        <f>Compute4!M36</f>
        <v>1</v>
      </c>
      <c r="V36" s="387">
        <f>(Compute4!BK36*$H36)</f>
        <v>0</v>
      </c>
      <c r="W36" s="319">
        <f>Compute4!N36</f>
        <v>0</v>
      </c>
      <c r="X36" s="387">
        <f>(Compute4!BL36*$H36)</f>
        <v>0</v>
      </c>
      <c r="Y36" s="319">
        <f>Compute4!O36</f>
        <v>0</v>
      </c>
      <c r="Z36" s="387">
        <f>(Compute4!BM36*$H36)</f>
        <v>0</v>
      </c>
      <c r="AA36" s="319">
        <f>Compute4!P36</f>
        <v>0</v>
      </c>
      <c r="AB36" s="387">
        <f>(Compute4!BN36*$H36)</f>
        <v>0</v>
      </c>
      <c r="AC36" s="319">
        <f>Compute4!Q36</f>
        <v>0</v>
      </c>
      <c r="AD36" s="387">
        <f>(Compute4!BO36*H36)</f>
        <v>0</v>
      </c>
      <c r="AE36" s="319">
        <f>Compute4!R36</f>
        <v>0</v>
      </c>
      <c r="AF36" s="387">
        <f>(Compute4!BP36*$H36)</f>
        <v>0</v>
      </c>
      <c r="AG36" s="319">
        <f>Compute4!S36</f>
        <v>0</v>
      </c>
      <c r="AH36" s="387">
        <f>(Compute4!BQ36*$H36)</f>
        <v>0</v>
      </c>
      <c r="AI36" s="319">
        <f>Compute4!T36</f>
        <v>0</v>
      </c>
      <c r="AJ36" s="387">
        <f>(Compute4!BR36*$H36)</f>
        <v>0</v>
      </c>
      <c r="AK36" s="319">
        <f>Compute4!U36</f>
        <v>0</v>
      </c>
      <c r="AL36" s="387">
        <f>(Compute4!BS36*$H36)</f>
        <v>0</v>
      </c>
      <c r="AM36" s="319">
        <f>Compute4!V36</f>
        <v>0</v>
      </c>
      <c r="AN36" s="324">
        <f>(Compute4!BT36*$H36)</f>
        <v>0</v>
      </c>
      <c r="AO36" s="266">
        <f>Compute4!BU36</f>
        <v>0</v>
      </c>
    </row>
    <row r="37" spans="1:41" ht="15">
      <c r="A37" t="str">
        <f>Compute1!A37</f>
        <v>8.2.a</v>
      </c>
      <c r="B37">
        <f>'2_Maturité'!B37</f>
        <v>0</v>
      </c>
      <c r="C37" t="str">
        <f>'2_Maturité'!G37</f>
        <v>GACT</v>
      </c>
      <c r="D37">
        <f>'2_Maturité'!H37</f>
        <v>0</v>
      </c>
      <c r="E37">
        <f>'2_Maturité'!I37</f>
        <v>0</v>
      </c>
      <c r="F37" s="266">
        <f t="shared" si="1"/>
        <v>0</v>
      </c>
      <c r="G37" s="432">
        <f>Compute4a!DE37</f>
        <v>0</v>
      </c>
      <c r="H37" s="432">
        <f t="shared" si="0"/>
        <v>0</v>
      </c>
      <c r="I37" s="319">
        <f>Compute4!G37</f>
        <v>0</v>
      </c>
      <c r="J37" s="574">
        <f>(Compute4!BE37*$H37)</f>
        <v>0</v>
      </c>
      <c r="K37" s="319">
        <f>Compute4!H37</f>
        <v>0</v>
      </c>
      <c r="L37" s="387">
        <f>(Compute4!BF37)*$H37</f>
        <v>0</v>
      </c>
      <c r="M37" s="319">
        <f>Compute4!I37</f>
        <v>0</v>
      </c>
      <c r="N37" s="387">
        <f>(Compute4!BG37*$H37)</f>
        <v>0</v>
      </c>
      <c r="O37" s="319">
        <f>Compute4!J37</f>
        <v>0</v>
      </c>
      <c r="P37" s="387">
        <f>(Compute4!BH37*$H37)</f>
        <v>0</v>
      </c>
      <c r="Q37" s="319">
        <f>Compute4!K37</f>
        <v>0</v>
      </c>
      <c r="R37" s="387">
        <f>(Compute4!BI37*$H37)</f>
        <v>0</v>
      </c>
      <c r="S37" s="319">
        <f>Compute4!L37</f>
        <v>0</v>
      </c>
      <c r="T37" s="387">
        <f>(Compute4!BJ37*$H37)</f>
        <v>0</v>
      </c>
      <c r="U37" s="319">
        <f>Compute4!M37</f>
        <v>0</v>
      </c>
      <c r="V37" s="387">
        <f>(Compute4!BK37*$H37)</f>
        <v>0</v>
      </c>
      <c r="W37" s="319">
        <f>Compute4!N37</f>
        <v>0</v>
      </c>
      <c r="X37" s="387">
        <f>(Compute4!BL37*$H37)</f>
        <v>0</v>
      </c>
      <c r="Y37" s="319">
        <f>Compute4!O37</f>
        <v>0</v>
      </c>
      <c r="Z37" s="387">
        <f>(Compute4!BM37*$H37)</f>
        <v>0</v>
      </c>
      <c r="AA37" s="319">
        <f>Compute4!P37</f>
        <v>0</v>
      </c>
      <c r="AB37" s="387">
        <f>(Compute4!BN37*$H37)</f>
        <v>0</v>
      </c>
      <c r="AC37" s="319">
        <f>Compute4!Q37</f>
        <v>0</v>
      </c>
      <c r="AD37" s="387">
        <f>(Compute4!BO37*H37)</f>
        <v>0</v>
      </c>
      <c r="AE37" s="319">
        <f>Compute4!R37</f>
        <v>0</v>
      </c>
      <c r="AF37" s="387">
        <f>(Compute4!BP37*$H37)</f>
        <v>0</v>
      </c>
      <c r="AG37" s="319">
        <f>Compute4!S37</f>
        <v>0</v>
      </c>
      <c r="AH37" s="387">
        <f>(Compute4!BQ37*$H37)</f>
        <v>0</v>
      </c>
      <c r="AI37" s="319">
        <f>Compute4!T37</f>
        <v>0</v>
      </c>
      <c r="AJ37" s="387">
        <f>(Compute4!BR37*$H37)</f>
        <v>0</v>
      </c>
      <c r="AK37" s="319">
        <f>Compute4!U37</f>
        <v>0</v>
      </c>
      <c r="AL37" s="387">
        <f>(Compute4!BS37*$H37)</f>
        <v>0</v>
      </c>
      <c r="AM37" s="319">
        <f>Compute4!V37</f>
        <v>0</v>
      </c>
      <c r="AN37" s="324">
        <f>(Compute4!BT37*$H37)</f>
        <v>0</v>
      </c>
      <c r="AO37" s="266">
        <f>Compute4!BU37</f>
        <v>0</v>
      </c>
    </row>
    <row r="38" spans="1:41" ht="15">
      <c r="A38" t="str">
        <f>Compute1!A38</f>
        <v>8.2.b</v>
      </c>
      <c r="B38">
        <f>'2_Maturité'!B38</f>
        <v>0</v>
      </c>
      <c r="C38" t="str">
        <f>'2_Maturité'!G38</f>
        <v>GACT</v>
      </c>
      <c r="D38">
        <f>'2_Maturité'!H38</f>
        <v>0</v>
      </c>
      <c r="E38">
        <f>'2_Maturité'!I38</f>
        <v>0</v>
      </c>
      <c r="F38" s="266">
        <f t="shared" si="1"/>
        <v>0</v>
      </c>
      <c r="G38" s="432">
        <f>Compute4a!DE38</f>
        <v>0</v>
      </c>
      <c r="H38" s="432">
        <f t="shared" si="0"/>
        <v>0</v>
      </c>
      <c r="I38" s="319">
        <f>Compute4!G38</f>
        <v>0</v>
      </c>
      <c r="J38" s="574">
        <f>(Compute4!BE38*$H38)</f>
        <v>0</v>
      </c>
      <c r="K38" s="319">
        <f>Compute4!H38</f>
        <v>0</v>
      </c>
      <c r="L38" s="387">
        <f>(Compute4!BF38)*$H38</f>
        <v>0</v>
      </c>
      <c r="M38" s="319">
        <f>Compute4!I38</f>
        <v>0</v>
      </c>
      <c r="N38" s="387">
        <f>(Compute4!BG38*$H38)</f>
        <v>0</v>
      </c>
      <c r="O38" s="319">
        <f>Compute4!J38</f>
        <v>0</v>
      </c>
      <c r="P38" s="387">
        <f>(Compute4!BH38*$H38)</f>
        <v>0</v>
      </c>
      <c r="Q38" s="319">
        <f>Compute4!K38</f>
        <v>0</v>
      </c>
      <c r="R38" s="387">
        <f>(Compute4!BI38*$H38)</f>
        <v>0</v>
      </c>
      <c r="S38" s="319">
        <f>Compute4!L38</f>
        <v>0</v>
      </c>
      <c r="T38" s="387">
        <f>(Compute4!BJ38*$H38)</f>
        <v>0</v>
      </c>
      <c r="U38" s="319">
        <f>Compute4!M38</f>
        <v>0</v>
      </c>
      <c r="V38" s="387">
        <f>(Compute4!BK38*$H38)</f>
        <v>0</v>
      </c>
      <c r="W38" s="319">
        <f>Compute4!N38</f>
        <v>0</v>
      </c>
      <c r="X38" s="387">
        <f>(Compute4!BL38*$H38)</f>
        <v>0</v>
      </c>
      <c r="Y38" s="319">
        <f>Compute4!O38</f>
        <v>0</v>
      </c>
      <c r="Z38" s="387">
        <f>(Compute4!BM38*$H38)</f>
        <v>0</v>
      </c>
      <c r="AA38" s="319">
        <f>Compute4!P38</f>
        <v>0</v>
      </c>
      <c r="AB38" s="387">
        <f>(Compute4!BN38*$H38)</f>
        <v>0</v>
      </c>
      <c r="AC38" s="319">
        <f>Compute4!Q38</f>
        <v>0</v>
      </c>
      <c r="AD38" s="387">
        <f>(Compute4!BO38*H38)</f>
        <v>0</v>
      </c>
      <c r="AE38" s="319">
        <f>Compute4!R38</f>
        <v>0</v>
      </c>
      <c r="AF38" s="387">
        <f>(Compute4!BP38*$H38)</f>
        <v>0</v>
      </c>
      <c r="AG38" s="319">
        <f>Compute4!S38</f>
        <v>0</v>
      </c>
      <c r="AH38" s="387">
        <f>(Compute4!BQ38*$H38)</f>
        <v>0</v>
      </c>
      <c r="AI38" s="319">
        <f>Compute4!T38</f>
        <v>0</v>
      </c>
      <c r="AJ38" s="387">
        <f>(Compute4!BR38*$H38)</f>
        <v>0</v>
      </c>
      <c r="AK38" s="319">
        <f>Compute4!U38</f>
        <v>0</v>
      </c>
      <c r="AL38" s="387">
        <f>(Compute4!BS38*$H38)</f>
        <v>0</v>
      </c>
      <c r="AM38" s="319">
        <f>Compute4!V38</f>
        <v>0</v>
      </c>
      <c r="AN38" s="324">
        <f>(Compute4!BT38*$H38)</f>
        <v>0</v>
      </c>
      <c r="AO38" s="266">
        <f>Compute4!BU38</f>
        <v>0</v>
      </c>
    </row>
    <row r="39" spans="1:41" ht="15">
      <c r="A39" t="str">
        <f>Compute1!A39</f>
        <v>8.3</v>
      </c>
      <c r="B39" t="str">
        <f>'2_Maturité'!B39</f>
        <v>Manipulation des supports</v>
      </c>
      <c r="C39" t="str">
        <f>'2_Maturité'!G39</f>
        <v>GACT</v>
      </c>
      <c r="D39">
        <f>'2_Maturité'!H39</f>
        <v>1</v>
      </c>
      <c r="E39" t="str">
        <f>'2_Maturité'!I39</f>
        <v>2: Reproductible</v>
      </c>
      <c r="F39" s="266">
        <f t="shared" si="1"/>
        <v>3</v>
      </c>
      <c r="G39" s="432">
        <f>Compute4a!DE39</f>
        <v>0.20364839046465977</v>
      </c>
      <c r="H39" s="432">
        <f t="shared" si="0"/>
        <v>0.20364839046465977</v>
      </c>
      <c r="I39" s="319">
        <f>Compute4!G39</f>
        <v>1</v>
      </c>
      <c r="J39" s="574">
        <f>(Compute4!BE39*$H39)</f>
        <v>0.54306237457242601</v>
      </c>
      <c r="K39" s="319">
        <f>Compute4!H39</f>
        <v>1</v>
      </c>
      <c r="L39" s="387">
        <f>(Compute4!BF39)*$H39</f>
        <v>0.81459356185863907</v>
      </c>
      <c r="M39" s="319">
        <f>Compute4!I39</f>
        <v>0</v>
      </c>
      <c r="N39" s="387">
        <f>(Compute4!BG39*$H39)</f>
        <v>0</v>
      </c>
      <c r="O39" s="319">
        <f>Compute4!J39</f>
        <v>0</v>
      </c>
      <c r="P39" s="387">
        <f>(Compute4!BH39*$H39)</f>
        <v>0</v>
      </c>
      <c r="Q39" s="319">
        <f>Compute4!K39</f>
        <v>1</v>
      </c>
      <c r="R39" s="387">
        <f>(Compute4!BI39*$H39)</f>
        <v>0.6109451713939793</v>
      </c>
      <c r="S39" s="319">
        <f>Compute4!L39</f>
        <v>0</v>
      </c>
      <c r="T39" s="387">
        <f>(Compute4!BJ39*$H39)</f>
        <v>0</v>
      </c>
      <c r="U39" s="319">
        <f>Compute4!M39</f>
        <v>1</v>
      </c>
      <c r="V39" s="387">
        <f>(Compute4!BK39*$H39)</f>
        <v>0.54306237457242601</v>
      </c>
      <c r="W39" s="319">
        <f>Compute4!N39</f>
        <v>0</v>
      </c>
      <c r="X39" s="387">
        <f>(Compute4!BL39*$H39)</f>
        <v>0</v>
      </c>
      <c r="Y39" s="319">
        <f>Compute4!O39</f>
        <v>0</v>
      </c>
      <c r="Z39" s="387">
        <f>(Compute4!BM39*$H39)</f>
        <v>0</v>
      </c>
      <c r="AA39" s="319">
        <f>Compute4!P39</f>
        <v>0</v>
      </c>
      <c r="AB39" s="387">
        <f>(Compute4!BN39*$H39)</f>
        <v>0</v>
      </c>
      <c r="AC39" s="319">
        <f>Compute4!Q39</f>
        <v>0</v>
      </c>
      <c r="AD39" s="387">
        <f>(Compute4!BO39*H39)</f>
        <v>0</v>
      </c>
      <c r="AE39" s="319">
        <f>Compute4!R39</f>
        <v>0</v>
      </c>
      <c r="AF39" s="387">
        <f>(Compute4!BP39*$H39)</f>
        <v>0</v>
      </c>
      <c r="AG39" s="319">
        <f>Compute4!S39</f>
        <v>0</v>
      </c>
      <c r="AH39" s="387">
        <f>(Compute4!BQ39*$H39)</f>
        <v>0</v>
      </c>
      <c r="AI39" s="319">
        <f>Compute4!T39</f>
        <v>1</v>
      </c>
      <c r="AJ39" s="387">
        <f>(Compute4!BR39*$H39)</f>
        <v>0.20364839046465977</v>
      </c>
      <c r="AK39" s="319">
        <f>Compute4!U39</f>
        <v>0</v>
      </c>
      <c r="AL39" s="387">
        <f>(Compute4!BS39*$H39)</f>
        <v>0</v>
      </c>
      <c r="AM39" s="319">
        <f>Compute4!V39</f>
        <v>0</v>
      </c>
      <c r="AN39" s="324">
        <f>(Compute4!BT39*$H39)</f>
        <v>0</v>
      </c>
      <c r="AO39" s="266">
        <f>Compute4!BU39</f>
        <v>13.333333333333332</v>
      </c>
    </row>
    <row r="40" spans="1:41" ht="15">
      <c r="A40" t="str">
        <f>Compute1!A40</f>
        <v>8.3a</v>
      </c>
      <c r="B40">
        <f>'2_Maturité'!B40</f>
        <v>0</v>
      </c>
      <c r="C40" t="str">
        <f>'2_Maturité'!G40</f>
        <v>GACT</v>
      </c>
      <c r="D40">
        <f>'2_Maturité'!H40</f>
        <v>0</v>
      </c>
      <c r="E40">
        <f>'2_Maturité'!I40</f>
        <v>0</v>
      </c>
      <c r="F40" s="266">
        <f t="shared" si="1"/>
        <v>0</v>
      </c>
      <c r="G40" s="432">
        <f>Compute4a!DE40</f>
        <v>0</v>
      </c>
      <c r="H40" s="432">
        <f t="shared" si="0"/>
        <v>0</v>
      </c>
      <c r="I40" s="319">
        <f>Compute4!G40</f>
        <v>0</v>
      </c>
      <c r="J40" s="574">
        <f>(Compute4!BE40*$H40)</f>
        <v>0</v>
      </c>
      <c r="K40" s="319">
        <f>Compute4!H40</f>
        <v>0</v>
      </c>
      <c r="L40" s="387">
        <f>(Compute4!BF40)*$H40</f>
        <v>0</v>
      </c>
      <c r="M40" s="319">
        <f>Compute4!I40</f>
        <v>0</v>
      </c>
      <c r="N40" s="387">
        <f>(Compute4!BG40*$H40)</f>
        <v>0</v>
      </c>
      <c r="O40" s="319">
        <f>Compute4!J40</f>
        <v>0</v>
      </c>
      <c r="P40" s="387">
        <f>(Compute4!BH40*$H40)</f>
        <v>0</v>
      </c>
      <c r="Q40" s="319">
        <f>Compute4!K40</f>
        <v>0</v>
      </c>
      <c r="R40" s="387">
        <f>(Compute4!BI40*$H40)</f>
        <v>0</v>
      </c>
      <c r="S40" s="319">
        <f>Compute4!L40</f>
        <v>0</v>
      </c>
      <c r="T40" s="387">
        <f>(Compute4!BJ40*$H40)</f>
        <v>0</v>
      </c>
      <c r="U40" s="319">
        <f>Compute4!M40</f>
        <v>0</v>
      </c>
      <c r="V40" s="387">
        <f>(Compute4!BK40*$H40)</f>
        <v>0</v>
      </c>
      <c r="W40" s="319">
        <f>Compute4!N40</f>
        <v>0</v>
      </c>
      <c r="X40" s="387">
        <f>(Compute4!BL40*$H40)</f>
        <v>0</v>
      </c>
      <c r="Y40" s="319">
        <f>Compute4!O40</f>
        <v>0</v>
      </c>
      <c r="Z40" s="387">
        <f>(Compute4!BM40*$H40)</f>
        <v>0</v>
      </c>
      <c r="AA40" s="319">
        <f>Compute4!P40</f>
        <v>0</v>
      </c>
      <c r="AB40" s="387">
        <f>(Compute4!BN40*$H40)</f>
        <v>0</v>
      </c>
      <c r="AC40" s="319">
        <f>Compute4!Q40</f>
        <v>0</v>
      </c>
      <c r="AD40" s="387">
        <f>(Compute4!BO40*H40)</f>
        <v>0</v>
      </c>
      <c r="AE40" s="319">
        <f>Compute4!R40</f>
        <v>0</v>
      </c>
      <c r="AF40" s="387">
        <f>(Compute4!BP40*$H40)</f>
        <v>0</v>
      </c>
      <c r="AG40" s="319">
        <f>Compute4!S40</f>
        <v>0</v>
      </c>
      <c r="AH40" s="387">
        <f>(Compute4!BQ40*$H40)</f>
        <v>0</v>
      </c>
      <c r="AI40" s="319">
        <f>Compute4!T40</f>
        <v>0</v>
      </c>
      <c r="AJ40" s="387">
        <f>(Compute4!BR40*$H40)</f>
        <v>0</v>
      </c>
      <c r="AK40" s="319">
        <f>Compute4!U40</f>
        <v>0</v>
      </c>
      <c r="AL40" s="387">
        <f>(Compute4!BS40*$H40)</f>
        <v>0</v>
      </c>
      <c r="AM40" s="319">
        <f>Compute4!V40</f>
        <v>0</v>
      </c>
      <c r="AN40" s="324">
        <f>(Compute4!BT40*$H40)</f>
        <v>0</v>
      </c>
      <c r="AO40" s="266">
        <f>Compute4!BU40</f>
        <v>0</v>
      </c>
    </row>
    <row r="41" spans="1:41" ht="15">
      <c r="A41" t="str">
        <f>Compute1!A41</f>
        <v>8.3b</v>
      </c>
      <c r="B41">
        <f>'2_Maturité'!B41</f>
        <v>0</v>
      </c>
      <c r="C41" t="str">
        <f>'2_Maturité'!G41</f>
        <v>GACT</v>
      </c>
      <c r="D41">
        <f>'2_Maturité'!H41</f>
        <v>0</v>
      </c>
      <c r="E41">
        <f>'2_Maturité'!I41</f>
        <v>0</v>
      </c>
      <c r="F41" s="266">
        <f t="shared" si="1"/>
        <v>0</v>
      </c>
      <c r="G41" s="432">
        <f>Compute4a!DE41</f>
        <v>0</v>
      </c>
      <c r="H41" s="432">
        <f t="shared" si="0"/>
        <v>0</v>
      </c>
      <c r="I41" s="319">
        <f>Compute4!G41</f>
        <v>0</v>
      </c>
      <c r="J41" s="574">
        <f>(Compute4!BE41*$H41)</f>
        <v>0</v>
      </c>
      <c r="K41" s="319">
        <f>Compute4!H41</f>
        <v>0</v>
      </c>
      <c r="L41" s="387">
        <f>(Compute4!BF41)*$H41</f>
        <v>0</v>
      </c>
      <c r="M41" s="319">
        <f>Compute4!I41</f>
        <v>0</v>
      </c>
      <c r="N41" s="387">
        <f>(Compute4!BG41*$H41)</f>
        <v>0</v>
      </c>
      <c r="O41" s="319">
        <f>Compute4!J41</f>
        <v>0</v>
      </c>
      <c r="P41" s="387">
        <f>(Compute4!BH41*$H41)</f>
        <v>0</v>
      </c>
      <c r="Q41" s="319">
        <f>Compute4!K41</f>
        <v>0</v>
      </c>
      <c r="R41" s="387">
        <f>(Compute4!BI41*$H41)</f>
        <v>0</v>
      </c>
      <c r="S41" s="319">
        <f>Compute4!L41</f>
        <v>0</v>
      </c>
      <c r="T41" s="387">
        <f>(Compute4!BJ41*$H41)</f>
        <v>0</v>
      </c>
      <c r="U41" s="319">
        <f>Compute4!M41</f>
        <v>0</v>
      </c>
      <c r="V41" s="387">
        <f>(Compute4!BK41*$H41)</f>
        <v>0</v>
      </c>
      <c r="W41" s="319">
        <f>Compute4!N41</f>
        <v>0</v>
      </c>
      <c r="X41" s="387">
        <f>(Compute4!BL41*$H41)</f>
        <v>0</v>
      </c>
      <c r="Y41" s="319">
        <f>Compute4!O41</f>
        <v>0</v>
      </c>
      <c r="Z41" s="387">
        <f>(Compute4!BM41*$H41)</f>
        <v>0</v>
      </c>
      <c r="AA41" s="319">
        <f>Compute4!P41</f>
        <v>0</v>
      </c>
      <c r="AB41" s="387">
        <f>(Compute4!BN41*$H41)</f>
        <v>0</v>
      </c>
      <c r="AC41" s="319">
        <f>Compute4!Q41</f>
        <v>0</v>
      </c>
      <c r="AD41" s="387">
        <f>(Compute4!BO41*H41)</f>
        <v>0</v>
      </c>
      <c r="AE41" s="319">
        <f>Compute4!R41</f>
        <v>0</v>
      </c>
      <c r="AF41" s="387">
        <f>(Compute4!BP41*$H41)</f>
        <v>0</v>
      </c>
      <c r="AG41" s="319">
        <f>Compute4!S41</f>
        <v>0</v>
      </c>
      <c r="AH41" s="387">
        <f>(Compute4!BQ41*$H41)</f>
        <v>0</v>
      </c>
      <c r="AI41" s="319">
        <f>Compute4!T41</f>
        <v>0</v>
      </c>
      <c r="AJ41" s="387">
        <f>(Compute4!BR41*$H41)</f>
        <v>0</v>
      </c>
      <c r="AK41" s="319">
        <f>Compute4!U41</f>
        <v>0</v>
      </c>
      <c r="AL41" s="387">
        <f>(Compute4!BS41*$H41)</f>
        <v>0</v>
      </c>
      <c r="AM41" s="319">
        <f>Compute4!V41</f>
        <v>0</v>
      </c>
      <c r="AN41" s="324">
        <f>(Compute4!BT41*$H41)</f>
        <v>0</v>
      </c>
      <c r="AO41" s="266">
        <f>Compute4!BU41</f>
        <v>0</v>
      </c>
    </row>
    <row r="42" spans="1:41" ht="15">
      <c r="A42">
        <f>Compute1!A42</f>
        <v>9</v>
      </c>
      <c r="B42" t="str">
        <f>'2_Maturité'!B42</f>
        <v>PROTECTION DE L'ACCES (LOGIQUE)</v>
      </c>
      <c r="C42">
        <f>'2_Maturité'!G42</f>
        <v>0</v>
      </c>
      <c r="D42">
        <f>'2_Maturité'!H42</f>
        <v>0</v>
      </c>
      <c r="E42">
        <f>'2_Maturité'!I42</f>
        <v>0</v>
      </c>
      <c r="F42" s="266">
        <f t="shared" si="1"/>
        <v>0</v>
      </c>
      <c r="G42" s="432">
        <f>Compute4a!DE42</f>
        <v>0</v>
      </c>
      <c r="H42" s="432">
        <f t="shared" si="0"/>
        <v>0</v>
      </c>
      <c r="I42" s="319">
        <f>Compute4!G42</f>
        <v>0</v>
      </c>
      <c r="J42" s="574">
        <f>(Compute4!BE42*$H42)</f>
        <v>0</v>
      </c>
      <c r="K42" s="319">
        <f>Compute4!H42</f>
        <v>0</v>
      </c>
      <c r="L42" s="387">
        <f>(Compute4!BF42)*$H42</f>
        <v>0</v>
      </c>
      <c r="M42" s="319">
        <f>Compute4!I42</f>
        <v>0</v>
      </c>
      <c r="N42" s="387">
        <f>(Compute4!BG42*$H42)</f>
        <v>0</v>
      </c>
      <c r="O42" s="319">
        <f>Compute4!J42</f>
        <v>0</v>
      </c>
      <c r="P42" s="387">
        <f>(Compute4!BH42*$H42)</f>
        <v>0</v>
      </c>
      <c r="Q42" s="319">
        <f>Compute4!K42</f>
        <v>0</v>
      </c>
      <c r="R42" s="387">
        <f>(Compute4!BI42*$H42)</f>
        <v>0</v>
      </c>
      <c r="S42" s="319">
        <f>Compute4!L42</f>
        <v>0</v>
      </c>
      <c r="T42" s="387">
        <f>(Compute4!BJ42*$H42)</f>
        <v>0</v>
      </c>
      <c r="U42" s="319">
        <f>Compute4!M42</f>
        <v>0</v>
      </c>
      <c r="V42" s="387">
        <f>(Compute4!BK42*$H42)</f>
        <v>0</v>
      </c>
      <c r="W42" s="319">
        <f>Compute4!N42</f>
        <v>0</v>
      </c>
      <c r="X42" s="387">
        <f>(Compute4!BL42*$H42)</f>
        <v>0</v>
      </c>
      <c r="Y42" s="319">
        <f>Compute4!O42</f>
        <v>0</v>
      </c>
      <c r="Z42" s="387">
        <f>(Compute4!BM42*$H42)</f>
        <v>0</v>
      </c>
      <c r="AA42" s="319">
        <f>Compute4!P42</f>
        <v>0</v>
      </c>
      <c r="AB42" s="387">
        <f>(Compute4!BN42*$H42)</f>
        <v>0</v>
      </c>
      <c r="AC42" s="319">
        <f>Compute4!Q42</f>
        <v>0</v>
      </c>
      <c r="AD42" s="387">
        <f>(Compute4!BO42*H42)</f>
        <v>0</v>
      </c>
      <c r="AE42" s="319">
        <f>Compute4!R42</f>
        <v>0</v>
      </c>
      <c r="AF42" s="387">
        <f>(Compute4!BP42*$H42)</f>
        <v>0</v>
      </c>
      <c r="AG42" s="319">
        <f>Compute4!S42</f>
        <v>0</v>
      </c>
      <c r="AH42" s="387">
        <f>(Compute4!BQ42*$H42)</f>
        <v>0</v>
      </c>
      <c r="AI42" s="319">
        <f>Compute4!T42</f>
        <v>0</v>
      </c>
      <c r="AJ42" s="387">
        <f>(Compute4!BR42*$H42)</f>
        <v>0</v>
      </c>
      <c r="AK42" s="319">
        <f>Compute4!U42</f>
        <v>0</v>
      </c>
      <c r="AL42" s="387">
        <f>(Compute4!BS42*$H42)</f>
        <v>0</v>
      </c>
      <c r="AM42" s="319">
        <f>Compute4!V42</f>
        <v>0</v>
      </c>
      <c r="AN42" s="324">
        <f>(Compute4!BT42*$H42)</f>
        <v>0</v>
      </c>
      <c r="AO42" s="266">
        <f>Compute4!BU42</f>
        <v>0</v>
      </c>
    </row>
    <row r="43" spans="1:41" ht="15">
      <c r="A43" t="str">
        <f>Compute1!A43</f>
        <v>9.1</v>
      </c>
      <c r="B43" t="str">
        <f>'2_Maturité'!B43</f>
        <v>Protection des accès aux données</v>
      </c>
      <c r="C43" t="str">
        <f>'2_Maturité'!G43</f>
        <v>GACC</v>
      </c>
      <c r="D43">
        <f>'2_Maturité'!H43</f>
        <v>1</v>
      </c>
      <c r="E43" t="str">
        <f>'2_Maturité'!I43</f>
        <v>2: Reproductible</v>
      </c>
      <c r="F43" s="266">
        <f t="shared" si="1"/>
        <v>3</v>
      </c>
      <c r="G43" s="432">
        <f>Compute4a!DE43</f>
        <v>0.36841119066631972</v>
      </c>
      <c r="H43" s="432">
        <f t="shared" si="0"/>
        <v>0.36841119066631972</v>
      </c>
      <c r="I43" s="319">
        <f>Compute4!G43</f>
        <v>1</v>
      </c>
      <c r="J43" s="574">
        <f>(Compute4!BE43*$H43)</f>
        <v>0.98242984177685255</v>
      </c>
      <c r="K43" s="319">
        <f>Compute4!H43</f>
        <v>1</v>
      </c>
      <c r="L43" s="387">
        <f>(Compute4!BF43)*$H43</f>
        <v>1.4736447626652789</v>
      </c>
      <c r="M43" s="319">
        <f>Compute4!I43</f>
        <v>1</v>
      </c>
      <c r="N43" s="387">
        <f>(Compute4!BG43*$H43)</f>
        <v>1.1052335719989592</v>
      </c>
      <c r="O43" s="319">
        <f>Compute4!J43</f>
        <v>0</v>
      </c>
      <c r="P43" s="387">
        <f>(Compute4!BH43*$H43)</f>
        <v>0</v>
      </c>
      <c r="Q43" s="319">
        <f>Compute4!K43</f>
        <v>1</v>
      </c>
      <c r="R43" s="387">
        <f>(Compute4!BI43*$H43)</f>
        <v>1.1052335719989592</v>
      </c>
      <c r="S43" s="319">
        <f>Compute4!L43</f>
        <v>1</v>
      </c>
      <c r="T43" s="387">
        <f>(Compute4!BJ43*$H43)</f>
        <v>0.36841119066631972</v>
      </c>
      <c r="U43" s="319">
        <f>Compute4!M43</f>
        <v>0</v>
      </c>
      <c r="V43" s="387">
        <f>(Compute4!BK43*$H43)</f>
        <v>0</v>
      </c>
      <c r="W43" s="319">
        <f>Compute4!N43</f>
        <v>0</v>
      </c>
      <c r="X43" s="387">
        <f>(Compute4!BL43*$H43)</f>
        <v>0</v>
      </c>
      <c r="Y43" s="319">
        <f>Compute4!O43</f>
        <v>0</v>
      </c>
      <c r="Z43" s="387">
        <f>(Compute4!BM43*$H43)</f>
        <v>0</v>
      </c>
      <c r="AA43" s="319">
        <f>Compute4!P43</f>
        <v>0</v>
      </c>
      <c r="AB43" s="387">
        <f>(Compute4!BN43*$H43)</f>
        <v>0</v>
      </c>
      <c r="AC43" s="319">
        <f>Compute4!Q43</f>
        <v>0</v>
      </c>
      <c r="AD43" s="387">
        <f>(Compute4!BO43*H43)</f>
        <v>0</v>
      </c>
      <c r="AE43" s="319">
        <f>Compute4!R43</f>
        <v>0</v>
      </c>
      <c r="AF43" s="387">
        <f>(Compute4!BP43*$H43)</f>
        <v>0</v>
      </c>
      <c r="AG43" s="319">
        <f>Compute4!S43</f>
        <v>0</v>
      </c>
      <c r="AH43" s="387">
        <f>(Compute4!BQ43*$H43)</f>
        <v>0</v>
      </c>
      <c r="AI43" s="319">
        <f>Compute4!T43</f>
        <v>0</v>
      </c>
      <c r="AJ43" s="387">
        <f>(Compute4!BR43*$H43)</f>
        <v>0</v>
      </c>
      <c r="AK43" s="319">
        <f>Compute4!U43</f>
        <v>0</v>
      </c>
      <c r="AL43" s="387">
        <f>(Compute4!BS43*$H43)</f>
        <v>0</v>
      </c>
      <c r="AM43" s="319">
        <f>Compute4!V43</f>
        <v>0</v>
      </c>
      <c r="AN43" s="324">
        <f>(Compute4!BT43*$H43)</f>
        <v>0</v>
      </c>
      <c r="AO43" s="266">
        <f>Compute4!BU43</f>
        <v>12.666666666666666</v>
      </c>
    </row>
    <row r="44" spans="1:41" ht="15">
      <c r="A44" t="str">
        <f>Compute1!A44</f>
        <v>9.1.a</v>
      </c>
      <c r="B44">
        <f>'2_Maturité'!B44</f>
        <v>0</v>
      </c>
      <c r="C44" t="str">
        <f>'2_Maturité'!G44</f>
        <v>GACC</v>
      </c>
      <c r="D44">
        <f>'2_Maturité'!H44</f>
        <v>0</v>
      </c>
      <c r="E44">
        <f>'2_Maturité'!I44</f>
        <v>0</v>
      </c>
      <c r="F44" s="266">
        <f t="shared" si="1"/>
        <v>0</v>
      </c>
      <c r="G44" s="432">
        <f>Compute4a!DE44</f>
        <v>0</v>
      </c>
      <c r="H44" s="432">
        <f t="shared" si="0"/>
        <v>0</v>
      </c>
      <c r="I44" s="319">
        <f>Compute4!G44</f>
        <v>0</v>
      </c>
      <c r="J44" s="574">
        <f>(Compute4!BE44*$H44)</f>
        <v>0</v>
      </c>
      <c r="K44" s="319">
        <f>Compute4!H44</f>
        <v>0</v>
      </c>
      <c r="L44" s="387">
        <f>(Compute4!BF44)*$H44</f>
        <v>0</v>
      </c>
      <c r="M44" s="319">
        <f>Compute4!I44</f>
        <v>0</v>
      </c>
      <c r="N44" s="387">
        <f>(Compute4!BG44*$H44)</f>
        <v>0</v>
      </c>
      <c r="O44" s="319">
        <f>Compute4!J44</f>
        <v>0</v>
      </c>
      <c r="P44" s="387">
        <f>(Compute4!BH44*$H44)</f>
        <v>0</v>
      </c>
      <c r="Q44" s="319">
        <f>Compute4!K44</f>
        <v>0</v>
      </c>
      <c r="R44" s="387">
        <f>(Compute4!BI44*$H44)</f>
        <v>0</v>
      </c>
      <c r="S44" s="319">
        <f>Compute4!L44</f>
        <v>0</v>
      </c>
      <c r="T44" s="387">
        <f>(Compute4!BJ44*$H44)</f>
        <v>0</v>
      </c>
      <c r="U44" s="319">
        <f>Compute4!M44</f>
        <v>0</v>
      </c>
      <c r="V44" s="387">
        <f>(Compute4!BK44*$H44)</f>
        <v>0</v>
      </c>
      <c r="W44" s="319">
        <f>Compute4!N44</f>
        <v>0</v>
      </c>
      <c r="X44" s="387">
        <f>(Compute4!BL44*$H44)</f>
        <v>0</v>
      </c>
      <c r="Y44" s="319">
        <f>Compute4!O44</f>
        <v>0</v>
      </c>
      <c r="Z44" s="387">
        <f>(Compute4!BM44*$H44)</f>
        <v>0</v>
      </c>
      <c r="AA44" s="319">
        <f>Compute4!P44</f>
        <v>0</v>
      </c>
      <c r="AB44" s="387">
        <f>(Compute4!BN44*$H44)</f>
        <v>0</v>
      </c>
      <c r="AC44" s="319">
        <f>Compute4!Q44</f>
        <v>0</v>
      </c>
      <c r="AD44" s="387">
        <f>(Compute4!BO44*H44)</f>
        <v>0</v>
      </c>
      <c r="AE44" s="319">
        <f>Compute4!R44</f>
        <v>0</v>
      </c>
      <c r="AF44" s="387">
        <f>(Compute4!BP44*$H44)</f>
        <v>0</v>
      </c>
      <c r="AG44" s="319">
        <f>Compute4!S44</f>
        <v>0</v>
      </c>
      <c r="AH44" s="387">
        <f>(Compute4!BQ44*$H44)</f>
        <v>0</v>
      </c>
      <c r="AI44" s="319">
        <f>Compute4!T44</f>
        <v>0</v>
      </c>
      <c r="AJ44" s="387">
        <f>(Compute4!BR44*$H44)</f>
        <v>0</v>
      </c>
      <c r="AK44" s="319">
        <f>Compute4!U44</f>
        <v>0</v>
      </c>
      <c r="AL44" s="387">
        <f>(Compute4!BS44*$H44)</f>
        <v>0</v>
      </c>
      <c r="AM44" s="319">
        <f>Compute4!V44</f>
        <v>0</v>
      </c>
      <c r="AN44" s="324">
        <f>(Compute4!BT44*$H44)</f>
        <v>0</v>
      </c>
      <c r="AO44" s="266">
        <f>Compute4!BU44</f>
        <v>0</v>
      </c>
    </row>
    <row r="45" spans="1:41" ht="15">
      <c r="A45" t="str">
        <f>Compute1!A45</f>
        <v>9.2</v>
      </c>
      <c r="B45" t="str">
        <f>'2_Maturité'!B45</f>
        <v>Cycle de vie  des accès</v>
      </c>
      <c r="C45" t="str">
        <f>'2_Maturité'!G45</f>
        <v>GACC</v>
      </c>
      <c r="D45">
        <f>'2_Maturité'!H45</f>
        <v>1</v>
      </c>
      <c r="E45" t="str">
        <f>'2_Maturité'!I45</f>
        <v>2: Reproductible</v>
      </c>
      <c r="F45" s="266">
        <f t="shared" si="1"/>
        <v>3</v>
      </c>
      <c r="G45" s="432">
        <f>Compute4a!DE45</f>
        <v>0.19372136436359014</v>
      </c>
      <c r="H45" s="432">
        <f t="shared" si="0"/>
        <v>0.19372136436359014</v>
      </c>
      <c r="I45" s="319">
        <f>Compute4!G45</f>
        <v>1</v>
      </c>
      <c r="J45" s="574">
        <f>(Compute4!BE45*$H45)</f>
        <v>0.5165903049695737</v>
      </c>
      <c r="K45" s="319">
        <f>Compute4!H45</f>
        <v>1</v>
      </c>
      <c r="L45" s="387">
        <f>(Compute4!BF45)*$H45</f>
        <v>0.77488545745436055</v>
      </c>
      <c r="M45" s="319">
        <f>Compute4!I45</f>
        <v>1</v>
      </c>
      <c r="N45" s="387">
        <f>(Compute4!BG45*$H45)</f>
        <v>0.58116409309077044</v>
      </c>
      <c r="O45" s="319">
        <f>Compute4!J45</f>
        <v>0</v>
      </c>
      <c r="P45" s="387">
        <f>(Compute4!BH45*$H45)</f>
        <v>0</v>
      </c>
      <c r="Q45" s="319">
        <f>Compute4!K45</f>
        <v>1</v>
      </c>
      <c r="R45" s="387">
        <f>(Compute4!BI45*$H45)</f>
        <v>0.58116409309077044</v>
      </c>
      <c r="S45" s="319">
        <f>Compute4!L45</f>
        <v>1</v>
      </c>
      <c r="T45" s="387">
        <f>(Compute4!BJ45*$H45)</f>
        <v>0.19372136436359014</v>
      </c>
      <c r="U45" s="319">
        <f>Compute4!M45</f>
        <v>0</v>
      </c>
      <c r="V45" s="387">
        <f>(Compute4!BK45*$H45)</f>
        <v>0</v>
      </c>
      <c r="W45" s="319">
        <f>Compute4!N45</f>
        <v>0</v>
      </c>
      <c r="X45" s="387">
        <f>(Compute4!BL45*$H45)</f>
        <v>0</v>
      </c>
      <c r="Y45" s="319">
        <f>Compute4!O45</f>
        <v>0</v>
      </c>
      <c r="Z45" s="387">
        <f>(Compute4!BM45*$H45)</f>
        <v>0</v>
      </c>
      <c r="AA45" s="319">
        <f>Compute4!P45</f>
        <v>0</v>
      </c>
      <c r="AB45" s="387">
        <f>(Compute4!BN45*$H45)</f>
        <v>0</v>
      </c>
      <c r="AC45" s="319">
        <f>Compute4!Q45</f>
        <v>0</v>
      </c>
      <c r="AD45" s="387">
        <f>(Compute4!BO45*H45)</f>
        <v>0</v>
      </c>
      <c r="AE45" s="319">
        <f>Compute4!R45</f>
        <v>0</v>
      </c>
      <c r="AF45" s="387">
        <f>(Compute4!BP45*$H45)</f>
        <v>0</v>
      </c>
      <c r="AG45" s="319">
        <f>Compute4!S45</f>
        <v>0</v>
      </c>
      <c r="AH45" s="387">
        <f>(Compute4!BQ45*$H45)</f>
        <v>0</v>
      </c>
      <c r="AI45" s="319">
        <f>Compute4!T45</f>
        <v>0</v>
      </c>
      <c r="AJ45" s="387">
        <f>(Compute4!BR45*$H45)</f>
        <v>0</v>
      </c>
      <c r="AK45" s="319">
        <f>Compute4!U45</f>
        <v>0</v>
      </c>
      <c r="AL45" s="387">
        <f>(Compute4!BS45*$H45)</f>
        <v>0</v>
      </c>
      <c r="AM45" s="319">
        <f>Compute4!V45</f>
        <v>0</v>
      </c>
      <c r="AN45" s="324">
        <f>(Compute4!BT45*$H45)</f>
        <v>0</v>
      </c>
      <c r="AO45" s="266">
        <f>Compute4!BU45</f>
        <v>12.666666666666666</v>
      </c>
    </row>
    <row r="46" spans="1:41" ht="15">
      <c r="A46" t="str">
        <f>Compute1!A46</f>
        <v>9.2.a</v>
      </c>
      <c r="B46">
        <f>'2_Maturité'!B46</f>
        <v>0</v>
      </c>
      <c r="C46" t="str">
        <f>'2_Maturité'!G46</f>
        <v>GACC</v>
      </c>
      <c r="D46">
        <f>'2_Maturité'!H46</f>
        <v>0</v>
      </c>
      <c r="E46">
        <f>'2_Maturité'!I46</f>
        <v>0</v>
      </c>
      <c r="F46" s="266">
        <f t="shared" si="1"/>
        <v>0</v>
      </c>
      <c r="G46" s="432">
        <f>Compute4a!DE46</f>
        <v>0</v>
      </c>
      <c r="H46" s="432">
        <f t="shared" si="0"/>
        <v>0</v>
      </c>
      <c r="I46" s="319">
        <f>Compute4!G46</f>
        <v>0</v>
      </c>
      <c r="J46" s="574">
        <f>(Compute4!BE46*$H46)</f>
        <v>0</v>
      </c>
      <c r="K46" s="319">
        <f>Compute4!H46</f>
        <v>0</v>
      </c>
      <c r="L46" s="387">
        <f>(Compute4!BF46)*$H46</f>
        <v>0</v>
      </c>
      <c r="M46" s="319">
        <f>Compute4!I46</f>
        <v>0</v>
      </c>
      <c r="N46" s="387">
        <f>(Compute4!BG46*$H46)</f>
        <v>0</v>
      </c>
      <c r="O46" s="319">
        <f>Compute4!J46</f>
        <v>0</v>
      </c>
      <c r="P46" s="387">
        <f>(Compute4!BH46*$H46)</f>
        <v>0</v>
      </c>
      <c r="Q46" s="319">
        <f>Compute4!K46</f>
        <v>0</v>
      </c>
      <c r="R46" s="387">
        <f>(Compute4!BI46*$H46)</f>
        <v>0</v>
      </c>
      <c r="S46" s="319">
        <f>Compute4!L46</f>
        <v>0</v>
      </c>
      <c r="T46" s="387">
        <f>(Compute4!BJ46*$H46)</f>
        <v>0</v>
      </c>
      <c r="U46" s="319">
        <f>Compute4!M46</f>
        <v>0</v>
      </c>
      <c r="V46" s="387">
        <f>(Compute4!BK46*$H46)</f>
        <v>0</v>
      </c>
      <c r="W46" s="319">
        <f>Compute4!N46</f>
        <v>0</v>
      </c>
      <c r="X46" s="387">
        <f>(Compute4!BL46*$H46)</f>
        <v>0</v>
      </c>
      <c r="Y46" s="319">
        <f>Compute4!O46</f>
        <v>0</v>
      </c>
      <c r="Z46" s="387">
        <f>(Compute4!BM46*$H46)</f>
        <v>0</v>
      </c>
      <c r="AA46" s="319">
        <f>Compute4!P46</f>
        <v>0</v>
      </c>
      <c r="AB46" s="387">
        <f>(Compute4!BN46*$H46)</f>
        <v>0</v>
      </c>
      <c r="AC46" s="319">
        <f>Compute4!Q46</f>
        <v>0</v>
      </c>
      <c r="AD46" s="387">
        <f>(Compute4!BO46*H46)</f>
        <v>0</v>
      </c>
      <c r="AE46" s="319">
        <f>Compute4!R46</f>
        <v>0</v>
      </c>
      <c r="AF46" s="387">
        <f>(Compute4!BP46*$H46)</f>
        <v>0</v>
      </c>
      <c r="AG46" s="319">
        <f>Compute4!S46</f>
        <v>0</v>
      </c>
      <c r="AH46" s="387">
        <f>(Compute4!BQ46*$H46)</f>
        <v>0</v>
      </c>
      <c r="AI46" s="319">
        <f>Compute4!T46</f>
        <v>0</v>
      </c>
      <c r="AJ46" s="387">
        <f>(Compute4!BR46*$H46)</f>
        <v>0</v>
      </c>
      <c r="AK46" s="319">
        <f>Compute4!U46</f>
        <v>0</v>
      </c>
      <c r="AL46" s="387">
        <f>(Compute4!BS46*$H46)</f>
        <v>0</v>
      </c>
      <c r="AM46" s="319">
        <f>Compute4!V46</f>
        <v>0</v>
      </c>
      <c r="AN46" s="324">
        <f>(Compute4!BT46*$H46)</f>
        <v>0</v>
      </c>
      <c r="AO46" s="266">
        <f>Compute4!BU46</f>
        <v>0</v>
      </c>
    </row>
    <row r="47" spans="1:41" ht="15">
      <c r="A47" t="str">
        <f>Compute1!A47</f>
        <v>9.2.b</v>
      </c>
      <c r="B47">
        <f>'2_Maturité'!B47</f>
        <v>0</v>
      </c>
      <c r="C47" t="str">
        <f>'2_Maturité'!G47</f>
        <v>GACC</v>
      </c>
      <c r="D47">
        <f>'2_Maturité'!H47</f>
        <v>0</v>
      </c>
      <c r="E47">
        <f>'2_Maturité'!I47</f>
        <v>0</v>
      </c>
      <c r="F47" s="266">
        <f t="shared" si="1"/>
        <v>0</v>
      </c>
      <c r="G47" s="432">
        <f>Compute4a!DE47</f>
        <v>0</v>
      </c>
      <c r="H47" s="432">
        <f t="shared" si="0"/>
        <v>0</v>
      </c>
      <c r="I47" s="319">
        <f>Compute4!G47</f>
        <v>0</v>
      </c>
      <c r="J47" s="574">
        <f>(Compute4!BE47*$H47)</f>
        <v>0</v>
      </c>
      <c r="K47" s="319">
        <f>Compute4!H47</f>
        <v>0</v>
      </c>
      <c r="L47" s="387">
        <f>(Compute4!BF47)*$H47</f>
        <v>0</v>
      </c>
      <c r="M47" s="319">
        <f>Compute4!I47</f>
        <v>0</v>
      </c>
      <c r="N47" s="387">
        <f>(Compute4!BG47*$H47)</f>
        <v>0</v>
      </c>
      <c r="O47" s="319">
        <f>Compute4!J47</f>
        <v>0</v>
      </c>
      <c r="P47" s="387">
        <f>(Compute4!BH47*$H47)</f>
        <v>0</v>
      </c>
      <c r="Q47" s="319">
        <f>Compute4!K47</f>
        <v>0</v>
      </c>
      <c r="R47" s="387">
        <f>(Compute4!BI47*$H47)</f>
        <v>0</v>
      </c>
      <c r="S47" s="319">
        <f>Compute4!L47</f>
        <v>0</v>
      </c>
      <c r="T47" s="387">
        <f>(Compute4!BJ47*$H47)</f>
        <v>0</v>
      </c>
      <c r="U47" s="319">
        <f>Compute4!M47</f>
        <v>0</v>
      </c>
      <c r="V47" s="387">
        <f>(Compute4!BK47*$H47)</f>
        <v>0</v>
      </c>
      <c r="W47" s="319">
        <f>Compute4!N47</f>
        <v>0</v>
      </c>
      <c r="X47" s="387">
        <f>(Compute4!BL47*$H47)</f>
        <v>0</v>
      </c>
      <c r="Y47" s="319">
        <f>Compute4!O47</f>
        <v>0</v>
      </c>
      <c r="Z47" s="387">
        <f>(Compute4!BM47*$H47)</f>
        <v>0</v>
      </c>
      <c r="AA47" s="319">
        <f>Compute4!P47</f>
        <v>0</v>
      </c>
      <c r="AB47" s="387">
        <f>(Compute4!BN47*$H47)</f>
        <v>0</v>
      </c>
      <c r="AC47" s="319">
        <f>Compute4!Q47</f>
        <v>0</v>
      </c>
      <c r="AD47" s="387">
        <f>(Compute4!BO47*H47)</f>
        <v>0</v>
      </c>
      <c r="AE47" s="319">
        <f>Compute4!R47</f>
        <v>0</v>
      </c>
      <c r="AF47" s="387">
        <f>(Compute4!BP47*$H47)</f>
        <v>0</v>
      </c>
      <c r="AG47" s="319">
        <f>Compute4!S47</f>
        <v>0</v>
      </c>
      <c r="AH47" s="387">
        <f>(Compute4!BQ47*$H47)</f>
        <v>0</v>
      </c>
      <c r="AI47" s="319">
        <f>Compute4!T47</f>
        <v>0</v>
      </c>
      <c r="AJ47" s="387">
        <f>(Compute4!BR47*$H47)</f>
        <v>0</v>
      </c>
      <c r="AK47" s="319">
        <f>Compute4!U47</f>
        <v>0</v>
      </c>
      <c r="AL47" s="387">
        <f>(Compute4!BS47*$H47)</f>
        <v>0</v>
      </c>
      <c r="AM47" s="319">
        <f>Compute4!V47</f>
        <v>0</v>
      </c>
      <c r="AN47" s="324">
        <f>(Compute4!BT47*$H47)</f>
        <v>0</v>
      </c>
      <c r="AO47" s="266">
        <f>Compute4!BU47</f>
        <v>0</v>
      </c>
    </row>
    <row r="48" spans="1:41" ht="15">
      <c r="A48" t="str">
        <f>Compute1!A48</f>
        <v>9.2.c</v>
      </c>
      <c r="B48">
        <f>'2_Maturité'!B48</f>
        <v>0</v>
      </c>
      <c r="C48" t="str">
        <f>'2_Maturité'!G48</f>
        <v>GACC</v>
      </c>
      <c r="D48">
        <f>'2_Maturité'!H48</f>
        <v>0</v>
      </c>
      <c r="E48">
        <f>'2_Maturité'!I48</f>
        <v>0</v>
      </c>
      <c r="F48" s="266">
        <f t="shared" si="1"/>
        <v>0</v>
      </c>
      <c r="G48" s="432">
        <f>Compute4a!DE48</f>
        <v>0</v>
      </c>
      <c r="H48" s="432">
        <f t="shared" si="0"/>
        <v>0</v>
      </c>
      <c r="I48" s="319">
        <f>Compute4!G48</f>
        <v>0</v>
      </c>
      <c r="J48" s="574">
        <f>(Compute4!BE48*$H48)</f>
        <v>0</v>
      </c>
      <c r="K48" s="319">
        <f>Compute4!H48</f>
        <v>0</v>
      </c>
      <c r="L48" s="387">
        <f>(Compute4!BF48)*$H48</f>
        <v>0</v>
      </c>
      <c r="M48" s="319">
        <f>Compute4!I48</f>
        <v>0</v>
      </c>
      <c r="N48" s="387">
        <f>(Compute4!BG48*$H48)</f>
        <v>0</v>
      </c>
      <c r="O48" s="319">
        <f>Compute4!J48</f>
        <v>0</v>
      </c>
      <c r="P48" s="387">
        <f>(Compute4!BH48*$H48)</f>
        <v>0</v>
      </c>
      <c r="Q48" s="319">
        <f>Compute4!K48</f>
        <v>0</v>
      </c>
      <c r="R48" s="387">
        <f>(Compute4!BI48*$H48)</f>
        <v>0</v>
      </c>
      <c r="S48" s="319">
        <f>Compute4!L48</f>
        <v>0</v>
      </c>
      <c r="T48" s="387">
        <f>(Compute4!BJ48*$H48)</f>
        <v>0</v>
      </c>
      <c r="U48" s="319">
        <f>Compute4!M48</f>
        <v>0</v>
      </c>
      <c r="V48" s="387">
        <f>(Compute4!BK48*$H48)</f>
        <v>0</v>
      </c>
      <c r="W48" s="319">
        <f>Compute4!N48</f>
        <v>0</v>
      </c>
      <c r="X48" s="387">
        <f>(Compute4!BL48*$H48)</f>
        <v>0</v>
      </c>
      <c r="Y48" s="319">
        <f>Compute4!O48</f>
        <v>0</v>
      </c>
      <c r="Z48" s="387">
        <f>(Compute4!BM48*$H48)</f>
        <v>0</v>
      </c>
      <c r="AA48" s="319">
        <f>Compute4!P48</f>
        <v>0</v>
      </c>
      <c r="AB48" s="387">
        <f>(Compute4!BN48*$H48)</f>
        <v>0</v>
      </c>
      <c r="AC48" s="319">
        <f>Compute4!Q48</f>
        <v>0</v>
      </c>
      <c r="AD48" s="387">
        <f>(Compute4!BO48*H48)</f>
        <v>0</v>
      </c>
      <c r="AE48" s="319">
        <f>Compute4!R48</f>
        <v>0</v>
      </c>
      <c r="AF48" s="387">
        <f>(Compute4!BP48*$H48)</f>
        <v>0</v>
      </c>
      <c r="AG48" s="319">
        <f>Compute4!S48</f>
        <v>0</v>
      </c>
      <c r="AH48" s="387">
        <f>(Compute4!BQ48*$H48)</f>
        <v>0</v>
      </c>
      <c r="AI48" s="319">
        <f>Compute4!T48</f>
        <v>0</v>
      </c>
      <c r="AJ48" s="387">
        <f>(Compute4!BR48*$H48)</f>
        <v>0</v>
      </c>
      <c r="AK48" s="319">
        <f>Compute4!U48</f>
        <v>0</v>
      </c>
      <c r="AL48" s="387">
        <f>(Compute4!BS48*$H48)</f>
        <v>0</v>
      </c>
      <c r="AM48" s="319">
        <f>Compute4!V48</f>
        <v>0</v>
      </c>
      <c r="AN48" s="324">
        <f>(Compute4!BT48*$H48)</f>
        <v>0</v>
      </c>
      <c r="AO48" s="266">
        <f>Compute4!BU48</f>
        <v>0</v>
      </c>
    </row>
    <row r="49" spans="1:41" ht="15">
      <c r="A49" t="str">
        <f>Compute1!A49</f>
        <v>9.3</v>
      </c>
      <c r="B49" t="str">
        <f>'2_Maturité'!B49</f>
        <v>Responsabilité des utilisateurs</v>
      </c>
      <c r="C49" t="str">
        <f>'2_Maturité'!G49</f>
        <v>GACC</v>
      </c>
      <c r="D49">
        <f>'2_Maturité'!H49</f>
        <v>1</v>
      </c>
      <c r="E49" t="str">
        <f>'2_Maturité'!I49</f>
        <v>4: Mesuré</v>
      </c>
      <c r="F49" s="266">
        <f t="shared" si="1"/>
        <v>5</v>
      </c>
      <c r="G49" s="432">
        <f>Compute4a!DE49</f>
        <v>4.0351906158357771E-2</v>
      </c>
      <c r="H49" s="432">
        <f t="shared" si="0"/>
        <v>8.0703812316715549E-3</v>
      </c>
      <c r="I49" s="319">
        <f>Compute4!G49</f>
        <v>1</v>
      </c>
      <c r="J49" s="574">
        <f>(Compute4!BE49*$H49)</f>
        <v>1.2912609970674489E-2</v>
      </c>
      <c r="K49" s="319">
        <f>Compute4!H49</f>
        <v>0</v>
      </c>
      <c r="L49" s="387">
        <f>(Compute4!BF49)*$H49</f>
        <v>0</v>
      </c>
      <c r="M49" s="319">
        <f>Compute4!I49</f>
        <v>1</v>
      </c>
      <c r="N49" s="387">
        <f>(Compute4!BG49*$H49)</f>
        <v>1.4526686217008799E-2</v>
      </c>
      <c r="O49" s="319">
        <f>Compute4!J49</f>
        <v>0</v>
      </c>
      <c r="P49" s="387">
        <f>(Compute4!BH49*$H49)</f>
        <v>0</v>
      </c>
      <c r="Q49" s="319">
        <f>Compute4!K49</f>
        <v>0</v>
      </c>
      <c r="R49" s="387">
        <f>(Compute4!BI49*$H49)</f>
        <v>0</v>
      </c>
      <c r="S49" s="319">
        <f>Compute4!L49</f>
        <v>0</v>
      </c>
      <c r="T49" s="387">
        <f>(Compute4!BJ49*$H49)</f>
        <v>0</v>
      </c>
      <c r="U49" s="319">
        <f>Compute4!M49</f>
        <v>0</v>
      </c>
      <c r="V49" s="387">
        <f>(Compute4!BK49*$H49)</f>
        <v>0</v>
      </c>
      <c r="W49" s="319">
        <f>Compute4!N49</f>
        <v>0</v>
      </c>
      <c r="X49" s="387">
        <f>(Compute4!BL49*$H49)</f>
        <v>0</v>
      </c>
      <c r="Y49" s="319">
        <f>Compute4!O49</f>
        <v>0</v>
      </c>
      <c r="Z49" s="387">
        <f>(Compute4!BM49*$H49)</f>
        <v>0</v>
      </c>
      <c r="AA49" s="319">
        <f>Compute4!P49</f>
        <v>0</v>
      </c>
      <c r="AB49" s="387">
        <f>(Compute4!BN49*$H49)</f>
        <v>0</v>
      </c>
      <c r="AC49" s="319">
        <f>Compute4!Q49</f>
        <v>0</v>
      </c>
      <c r="AD49" s="387">
        <f>(Compute4!BO49*H49)</f>
        <v>0</v>
      </c>
      <c r="AE49" s="319">
        <f>Compute4!R49</f>
        <v>0</v>
      </c>
      <c r="AF49" s="387">
        <f>(Compute4!BP49*$H49)</f>
        <v>0</v>
      </c>
      <c r="AG49" s="319">
        <f>Compute4!S49</f>
        <v>0</v>
      </c>
      <c r="AH49" s="387">
        <f>(Compute4!BQ49*$H49)</f>
        <v>0</v>
      </c>
      <c r="AI49" s="319">
        <f>Compute4!T49</f>
        <v>0</v>
      </c>
      <c r="AJ49" s="387">
        <f>(Compute4!BR49*$H49)</f>
        <v>0</v>
      </c>
      <c r="AK49" s="319">
        <f>Compute4!U49</f>
        <v>0</v>
      </c>
      <c r="AL49" s="387">
        <f>(Compute4!BS49*$H49)</f>
        <v>0</v>
      </c>
      <c r="AM49" s="319">
        <f>Compute4!V49</f>
        <v>0</v>
      </c>
      <c r="AN49" s="324">
        <f>(Compute4!BT49*$H49)</f>
        <v>0</v>
      </c>
      <c r="AO49" s="266">
        <f>Compute4!BU49</f>
        <v>3.4000000000000004</v>
      </c>
    </row>
    <row r="50" spans="1:41" ht="15">
      <c r="A50" t="str">
        <f>Compute1!A50</f>
        <v>9.4</v>
      </c>
      <c r="B50" t="str">
        <f>'2_Maturité'!B50</f>
        <v>Contrôle de l'accès</v>
      </c>
      <c r="C50" t="str">
        <f>'2_Maturité'!G50</f>
        <v>GACC</v>
      </c>
      <c r="D50">
        <f>'2_Maturité'!H50</f>
        <v>1</v>
      </c>
      <c r="E50" t="str">
        <f>'2_Maturité'!I50</f>
        <v>4: Mesuré</v>
      </c>
      <c r="F50" s="266">
        <f t="shared" si="1"/>
        <v>5</v>
      </c>
      <c r="G50" s="432">
        <f>Compute4a!DE50</f>
        <v>0.11598989136156036</v>
      </c>
      <c r="H50" s="432">
        <f t="shared" si="0"/>
        <v>2.3197978272312073E-2</v>
      </c>
      <c r="I50" s="319">
        <f>Compute4!G50</f>
        <v>1</v>
      </c>
      <c r="J50" s="574">
        <f>(Compute4!BE50*$H50)</f>
        <v>3.7116765235699317E-2</v>
      </c>
      <c r="K50" s="319">
        <f>Compute4!H50</f>
        <v>1</v>
      </c>
      <c r="L50" s="387">
        <f>(Compute4!BF50)*$H50</f>
        <v>5.5675147853548976E-2</v>
      </c>
      <c r="M50" s="319">
        <f>Compute4!I50</f>
        <v>1</v>
      </c>
      <c r="N50" s="387">
        <f>(Compute4!BG50*$H50)</f>
        <v>4.1756360890161735E-2</v>
      </c>
      <c r="O50" s="319">
        <f>Compute4!J50</f>
        <v>0</v>
      </c>
      <c r="P50" s="387">
        <f>(Compute4!BH50*$H50)</f>
        <v>0</v>
      </c>
      <c r="Q50" s="319">
        <f>Compute4!K50</f>
        <v>1</v>
      </c>
      <c r="R50" s="387">
        <f>(Compute4!BI50*$H50)</f>
        <v>4.1756360890161735E-2</v>
      </c>
      <c r="S50" s="319">
        <f>Compute4!L50</f>
        <v>0</v>
      </c>
      <c r="T50" s="387">
        <f>(Compute4!BJ50*$H50)</f>
        <v>0</v>
      </c>
      <c r="U50" s="319">
        <f>Compute4!M50</f>
        <v>0</v>
      </c>
      <c r="V50" s="387">
        <f>(Compute4!BK50*$H50)</f>
        <v>0</v>
      </c>
      <c r="W50" s="319">
        <f>Compute4!N50</f>
        <v>0</v>
      </c>
      <c r="X50" s="387">
        <f>(Compute4!BL50*$H50)</f>
        <v>0</v>
      </c>
      <c r="Y50" s="319">
        <f>Compute4!O50</f>
        <v>0</v>
      </c>
      <c r="Z50" s="387">
        <f>(Compute4!BM50*$H50)</f>
        <v>0</v>
      </c>
      <c r="AA50" s="319">
        <f>Compute4!P50</f>
        <v>0</v>
      </c>
      <c r="AB50" s="387">
        <f>(Compute4!BN50*$H50)</f>
        <v>0</v>
      </c>
      <c r="AC50" s="319">
        <f>Compute4!Q50</f>
        <v>1</v>
      </c>
      <c r="AD50" s="387">
        <f>(Compute4!BO50*H50)</f>
        <v>5.5675147853548976E-2</v>
      </c>
      <c r="AE50" s="319">
        <f>Compute4!R50</f>
        <v>0</v>
      </c>
      <c r="AF50" s="387">
        <f>(Compute4!BP50*$H50)</f>
        <v>0</v>
      </c>
      <c r="AG50" s="319">
        <f>Compute4!S50</f>
        <v>0</v>
      </c>
      <c r="AH50" s="387">
        <f>(Compute4!BQ50*$H50)</f>
        <v>0</v>
      </c>
      <c r="AI50" s="319">
        <f>Compute4!T50</f>
        <v>0</v>
      </c>
      <c r="AJ50" s="387">
        <f>(Compute4!BR50*$H50)</f>
        <v>0</v>
      </c>
      <c r="AK50" s="319">
        <f>Compute4!U50</f>
        <v>0</v>
      </c>
      <c r="AL50" s="387">
        <f>(Compute4!BS50*$H50)</f>
        <v>0</v>
      </c>
      <c r="AM50" s="319">
        <f>Compute4!V50</f>
        <v>0</v>
      </c>
      <c r="AN50" s="324">
        <f>(Compute4!BT50*$H50)</f>
        <v>0</v>
      </c>
      <c r="AO50" s="266">
        <f>Compute4!BU50</f>
        <v>10</v>
      </c>
    </row>
    <row r="51" spans="1:41" ht="15">
      <c r="A51" t="str">
        <f>Compute1!A51</f>
        <v>9.4.a</v>
      </c>
      <c r="B51">
        <f>'2_Maturité'!B51</f>
        <v>0</v>
      </c>
      <c r="C51" t="str">
        <f>'2_Maturité'!G51</f>
        <v>GACC</v>
      </c>
      <c r="D51">
        <f>'2_Maturité'!H51</f>
        <v>0</v>
      </c>
      <c r="E51">
        <f>'2_Maturité'!I51</f>
        <v>0</v>
      </c>
      <c r="F51" s="266">
        <f t="shared" si="1"/>
        <v>0</v>
      </c>
      <c r="G51" s="432">
        <f>Compute4a!DE51</f>
        <v>0</v>
      </c>
      <c r="H51" s="432">
        <f t="shared" si="0"/>
        <v>0</v>
      </c>
      <c r="I51" s="319">
        <f>Compute4!G51</f>
        <v>0</v>
      </c>
      <c r="J51" s="574">
        <f>(Compute4!BE51*$H51)</f>
        <v>0</v>
      </c>
      <c r="K51" s="319">
        <f>Compute4!H51</f>
        <v>0</v>
      </c>
      <c r="L51" s="387">
        <f>(Compute4!BF51)*$H51</f>
        <v>0</v>
      </c>
      <c r="M51" s="319">
        <f>Compute4!I51</f>
        <v>0</v>
      </c>
      <c r="N51" s="387">
        <f>(Compute4!BG51*$H51)</f>
        <v>0</v>
      </c>
      <c r="O51" s="319">
        <f>Compute4!J51</f>
        <v>0</v>
      </c>
      <c r="P51" s="387">
        <f>(Compute4!BH51*$H51)</f>
        <v>0</v>
      </c>
      <c r="Q51" s="319">
        <f>Compute4!K51</f>
        <v>0</v>
      </c>
      <c r="R51" s="387">
        <f>(Compute4!BI51*$H51)</f>
        <v>0</v>
      </c>
      <c r="S51" s="319">
        <f>Compute4!L51</f>
        <v>0</v>
      </c>
      <c r="T51" s="387">
        <f>(Compute4!BJ51*$H51)</f>
        <v>0</v>
      </c>
      <c r="U51" s="319">
        <f>Compute4!M51</f>
        <v>0</v>
      </c>
      <c r="V51" s="387">
        <f>(Compute4!BK51*$H51)</f>
        <v>0</v>
      </c>
      <c r="W51" s="319">
        <f>Compute4!N51</f>
        <v>0</v>
      </c>
      <c r="X51" s="387">
        <f>(Compute4!BL51*$H51)</f>
        <v>0</v>
      </c>
      <c r="Y51" s="319">
        <f>Compute4!O51</f>
        <v>0</v>
      </c>
      <c r="Z51" s="387">
        <f>(Compute4!BM51*$H51)</f>
        <v>0</v>
      </c>
      <c r="AA51" s="319">
        <f>Compute4!P51</f>
        <v>0</v>
      </c>
      <c r="AB51" s="387">
        <f>(Compute4!BN51*$H51)</f>
        <v>0</v>
      </c>
      <c r="AC51" s="319">
        <f>Compute4!Q51</f>
        <v>0</v>
      </c>
      <c r="AD51" s="387">
        <f>(Compute4!BO51*H51)</f>
        <v>0</v>
      </c>
      <c r="AE51" s="319">
        <f>Compute4!R51</f>
        <v>0</v>
      </c>
      <c r="AF51" s="387">
        <f>(Compute4!BP51*$H51)</f>
        <v>0</v>
      </c>
      <c r="AG51" s="319">
        <f>Compute4!S51</f>
        <v>0</v>
      </c>
      <c r="AH51" s="387">
        <f>(Compute4!BQ51*$H51)</f>
        <v>0</v>
      </c>
      <c r="AI51" s="319">
        <f>Compute4!T51</f>
        <v>0</v>
      </c>
      <c r="AJ51" s="387">
        <f>(Compute4!BR51*$H51)</f>
        <v>0</v>
      </c>
      <c r="AK51" s="319">
        <f>Compute4!U51</f>
        <v>0</v>
      </c>
      <c r="AL51" s="387">
        <f>(Compute4!BS51*$H51)</f>
        <v>0</v>
      </c>
      <c r="AM51" s="319">
        <f>Compute4!V51</f>
        <v>0</v>
      </c>
      <c r="AN51" s="324">
        <f>(Compute4!BT51*$H51)</f>
        <v>0</v>
      </c>
      <c r="AO51" s="266">
        <f>Compute4!BU51</f>
        <v>0</v>
      </c>
    </row>
    <row r="52" spans="1:41" ht="15">
      <c r="A52" t="str">
        <f>Compute1!A52</f>
        <v>9.4.b</v>
      </c>
      <c r="B52">
        <f>'2_Maturité'!B52</f>
        <v>0</v>
      </c>
      <c r="C52" t="str">
        <f>'2_Maturité'!G52</f>
        <v>GACC</v>
      </c>
      <c r="D52">
        <f>'2_Maturité'!H52</f>
        <v>0</v>
      </c>
      <c r="E52">
        <f>'2_Maturité'!I52</f>
        <v>0</v>
      </c>
      <c r="F52" s="266">
        <f t="shared" si="1"/>
        <v>0</v>
      </c>
      <c r="G52" s="432">
        <f>Compute4a!DE52</f>
        <v>0</v>
      </c>
      <c r="H52" s="432">
        <f t="shared" si="0"/>
        <v>0</v>
      </c>
      <c r="I52" s="319">
        <f>Compute4!G52</f>
        <v>0</v>
      </c>
      <c r="J52" s="574">
        <f>(Compute4!BE52*$H52)</f>
        <v>0</v>
      </c>
      <c r="K52" s="319">
        <f>Compute4!H52</f>
        <v>0</v>
      </c>
      <c r="L52" s="387">
        <f>(Compute4!BF52)*$H52</f>
        <v>0</v>
      </c>
      <c r="M52" s="319">
        <f>Compute4!I52</f>
        <v>0</v>
      </c>
      <c r="N52" s="387">
        <f>(Compute4!BG52*$H52)</f>
        <v>0</v>
      </c>
      <c r="O52" s="319">
        <f>Compute4!J52</f>
        <v>0</v>
      </c>
      <c r="P52" s="387">
        <f>(Compute4!BH52*$H52)</f>
        <v>0</v>
      </c>
      <c r="Q52" s="319">
        <f>Compute4!K52</f>
        <v>0</v>
      </c>
      <c r="R52" s="387">
        <f>(Compute4!BI52*$H52)</f>
        <v>0</v>
      </c>
      <c r="S52" s="319">
        <f>Compute4!L52</f>
        <v>0</v>
      </c>
      <c r="T52" s="387">
        <f>(Compute4!BJ52*$H52)</f>
        <v>0</v>
      </c>
      <c r="U52" s="319">
        <f>Compute4!M52</f>
        <v>0</v>
      </c>
      <c r="V52" s="387">
        <f>(Compute4!BK52*$H52)</f>
        <v>0</v>
      </c>
      <c r="W52" s="319">
        <f>Compute4!N52</f>
        <v>0</v>
      </c>
      <c r="X52" s="387">
        <f>(Compute4!BL52*$H52)</f>
        <v>0</v>
      </c>
      <c r="Y52" s="319">
        <f>Compute4!O52</f>
        <v>0</v>
      </c>
      <c r="Z52" s="387">
        <f>(Compute4!BM52*$H52)</f>
        <v>0</v>
      </c>
      <c r="AA52" s="319">
        <f>Compute4!P52</f>
        <v>0</v>
      </c>
      <c r="AB52" s="387">
        <f>(Compute4!BN52*$H52)</f>
        <v>0</v>
      </c>
      <c r="AC52" s="319">
        <f>Compute4!Q52</f>
        <v>0</v>
      </c>
      <c r="AD52" s="387">
        <f>(Compute4!BO52*H52)</f>
        <v>0</v>
      </c>
      <c r="AE52" s="319">
        <f>Compute4!R52</f>
        <v>0</v>
      </c>
      <c r="AF52" s="387">
        <f>(Compute4!BP52*$H52)</f>
        <v>0</v>
      </c>
      <c r="AG52" s="319">
        <f>Compute4!S52</f>
        <v>0</v>
      </c>
      <c r="AH52" s="387">
        <f>(Compute4!BQ52*$H52)</f>
        <v>0</v>
      </c>
      <c r="AI52" s="319">
        <f>Compute4!T52</f>
        <v>0</v>
      </c>
      <c r="AJ52" s="387">
        <f>(Compute4!BR52*$H52)</f>
        <v>0</v>
      </c>
      <c r="AK52" s="319">
        <f>Compute4!U52</f>
        <v>0</v>
      </c>
      <c r="AL52" s="387">
        <f>(Compute4!BS52*$H52)</f>
        <v>0</v>
      </c>
      <c r="AM52" s="319">
        <f>Compute4!V52</f>
        <v>0</v>
      </c>
      <c r="AN52" s="324">
        <f>(Compute4!BT52*$H52)</f>
        <v>0</v>
      </c>
      <c r="AO52" s="266">
        <f>Compute4!BU52</f>
        <v>0</v>
      </c>
    </row>
    <row r="53" spans="1:41" ht="15">
      <c r="A53" t="str">
        <f>Compute1!A53</f>
        <v>9.5</v>
      </c>
      <c r="B53" t="str">
        <f>'2_Maturité'!B53</f>
        <v>Limitation des programmes utilitaires</v>
      </c>
      <c r="C53" t="str">
        <f>'2_Maturité'!G53</f>
        <v>GACC</v>
      </c>
      <c r="D53">
        <f>'2_Maturité'!H53</f>
        <v>0</v>
      </c>
      <c r="E53" t="str">
        <f>'2_Maturité'!I53</f>
        <v>1: Initial</v>
      </c>
      <c r="F53" s="266">
        <f t="shared" si="1"/>
        <v>0</v>
      </c>
      <c r="G53" s="432">
        <f>Compute4a!DE53</f>
        <v>0</v>
      </c>
      <c r="H53" s="432">
        <f t="shared" si="0"/>
        <v>0</v>
      </c>
      <c r="I53" s="319">
        <f>Compute4!G53</f>
        <v>1</v>
      </c>
      <c r="J53" s="574">
        <f>(Compute4!BE53*$H53)</f>
        <v>0</v>
      </c>
      <c r="K53" s="319">
        <f>Compute4!H53</f>
        <v>1</v>
      </c>
      <c r="L53" s="387">
        <f>(Compute4!BF53)*$H53</f>
        <v>0</v>
      </c>
      <c r="M53" s="319">
        <f>Compute4!I53</f>
        <v>1</v>
      </c>
      <c r="N53" s="387">
        <f>(Compute4!BG53*$H53)</f>
        <v>0</v>
      </c>
      <c r="O53" s="319">
        <f>Compute4!J53</f>
        <v>0</v>
      </c>
      <c r="P53" s="387">
        <f>(Compute4!BH53*$H53)</f>
        <v>0</v>
      </c>
      <c r="Q53" s="319">
        <f>Compute4!K53</f>
        <v>1</v>
      </c>
      <c r="R53" s="387">
        <f>(Compute4!BI53*$H53)</f>
        <v>0</v>
      </c>
      <c r="S53" s="319">
        <f>Compute4!L53</f>
        <v>1</v>
      </c>
      <c r="T53" s="387">
        <f>(Compute4!BJ53*$H53)</f>
        <v>0</v>
      </c>
      <c r="U53" s="319">
        <f>Compute4!M53</f>
        <v>0</v>
      </c>
      <c r="V53" s="387">
        <f>(Compute4!BK53*$H53)</f>
        <v>0</v>
      </c>
      <c r="W53" s="319">
        <f>Compute4!N53</f>
        <v>0</v>
      </c>
      <c r="X53" s="387">
        <f>(Compute4!BL53*$H53)</f>
        <v>0</v>
      </c>
      <c r="Y53" s="319">
        <f>Compute4!O53</f>
        <v>0</v>
      </c>
      <c r="Z53" s="387">
        <f>(Compute4!BM53*$H53)</f>
        <v>0</v>
      </c>
      <c r="AA53" s="319">
        <f>Compute4!P53</f>
        <v>0</v>
      </c>
      <c r="AB53" s="387">
        <f>(Compute4!BN53*$H53)</f>
        <v>0</v>
      </c>
      <c r="AC53" s="319">
        <f>Compute4!Q53</f>
        <v>1</v>
      </c>
      <c r="AD53" s="387">
        <f>(Compute4!BO53*H53)</f>
        <v>0</v>
      </c>
      <c r="AE53" s="319">
        <f>Compute4!R53</f>
        <v>0</v>
      </c>
      <c r="AF53" s="387">
        <f>(Compute4!BP53*$H53)</f>
        <v>0</v>
      </c>
      <c r="AG53" s="319">
        <f>Compute4!S53</f>
        <v>0</v>
      </c>
      <c r="AH53" s="387">
        <f>(Compute4!BQ53*$H53)</f>
        <v>0</v>
      </c>
      <c r="AI53" s="319">
        <f>Compute4!T53</f>
        <v>0</v>
      </c>
      <c r="AJ53" s="387">
        <f>(Compute4!BR53*$H53)</f>
        <v>0</v>
      </c>
      <c r="AK53" s="319">
        <f>Compute4!U53</f>
        <v>1</v>
      </c>
      <c r="AL53" s="387">
        <f>(Compute4!BS53*$H53)</f>
        <v>0</v>
      </c>
      <c r="AM53" s="319">
        <f>Compute4!V53</f>
        <v>0</v>
      </c>
      <c r="AN53" s="324">
        <f>(Compute4!BT53*$H53)</f>
        <v>0</v>
      </c>
      <c r="AO53" s="266">
        <f>Compute4!BU53</f>
        <v>0</v>
      </c>
    </row>
    <row r="54" spans="1:41" ht="15">
      <c r="A54" t="str">
        <f>Compute1!A54</f>
        <v>9.5.a</v>
      </c>
      <c r="B54">
        <f>'2_Maturité'!B54</f>
        <v>0</v>
      </c>
      <c r="C54" t="str">
        <f>'2_Maturité'!G54</f>
        <v>GACC</v>
      </c>
      <c r="D54">
        <f>'2_Maturité'!H54</f>
        <v>0</v>
      </c>
      <c r="E54">
        <f>'2_Maturité'!I54</f>
        <v>0</v>
      </c>
      <c r="F54" s="266">
        <f t="shared" si="1"/>
        <v>0</v>
      </c>
      <c r="G54" s="432">
        <f>Compute4a!DE54</f>
        <v>0</v>
      </c>
      <c r="H54" s="432">
        <f t="shared" si="0"/>
        <v>0</v>
      </c>
      <c r="I54" s="319">
        <f>Compute4!G54</f>
        <v>0</v>
      </c>
      <c r="J54" s="574">
        <f>(Compute4!BE54*$H54)</f>
        <v>0</v>
      </c>
      <c r="K54" s="319">
        <f>Compute4!H54</f>
        <v>0</v>
      </c>
      <c r="L54" s="387">
        <f>(Compute4!BF54)*$H54</f>
        <v>0</v>
      </c>
      <c r="M54" s="319">
        <f>Compute4!I54</f>
        <v>0</v>
      </c>
      <c r="N54" s="387">
        <f>(Compute4!BG54*$H54)</f>
        <v>0</v>
      </c>
      <c r="O54" s="319">
        <f>Compute4!J54</f>
        <v>0</v>
      </c>
      <c r="P54" s="387">
        <f>(Compute4!BH54*$H54)</f>
        <v>0</v>
      </c>
      <c r="Q54" s="319">
        <f>Compute4!K54</f>
        <v>0</v>
      </c>
      <c r="R54" s="387">
        <f>(Compute4!BI54*$H54)</f>
        <v>0</v>
      </c>
      <c r="S54" s="319">
        <f>Compute4!L54</f>
        <v>0</v>
      </c>
      <c r="T54" s="387">
        <f>(Compute4!BJ54*$H54)</f>
        <v>0</v>
      </c>
      <c r="U54" s="319">
        <f>Compute4!M54</f>
        <v>0</v>
      </c>
      <c r="V54" s="387">
        <f>(Compute4!BK54*$H54)</f>
        <v>0</v>
      </c>
      <c r="W54" s="319">
        <f>Compute4!N54</f>
        <v>0</v>
      </c>
      <c r="X54" s="387">
        <f>(Compute4!BL54*$H54)</f>
        <v>0</v>
      </c>
      <c r="Y54" s="319">
        <f>Compute4!O54</f>
        <v>0</v>
      </c>
      <c r="Z54" s="387">
        <f>(Compute4!BM54*$H54)</f>
        <v>0</v>
      </c>
      <c r="AA54" s="319">
        <f>Compute4!P54</f>
        <v>0</v>
      </c>
      <c r="AB54" s="387">
        <f>(Compute4!BN54*$H54)</f>
        <v>0</v>
      </c>
      <c r="AC54" s="319">
        <f>Compute4!Q54</f>
        <v>0</v>
      </c>
      <c r="AD54" s="387">
        <f>(Compute4!BO54*H54)</f>
        <v>0</v>
      </c>
      <c r="AE54" s="319">
        <f>Compute4!R54</f>
        <v>0</v>
      </c>
      <c r="AF54" s="387">
        <f>(Compute4!BP54*$H54)</f>
        <v>0</v>
      </c>
      <c r="AG54" s="319">
        <f>Compute4!S54</f>
        <v>0</v>
      </c>
      <c r="AH54" s="387">
        <f>(Compute4!BQ54*$H54)</f>
        <v>0</v>
      </c>
      <c r="AI54" s="319">
        <f>Compute4!T54</f>
        <v>0</v>
      </c>
      <c r="AJ54" s="387">
        <f>(Compute4!BR54*$H54)</f>
        <v>0</v>
      </c>
      <c r="AK54" s="319">
        <f>Compute4!U54</f>
        <v>0</v>
      </c>
      <c r="AL54" s="387">
        <f>(Compute4!BS54*$H54)</f>
        <v>0</v>
      </c>
      <c r="AM54" s="319">
        <f>Compute4!V54</f>
        <v>0</v>
      </c>
      <c r="AN54" s="324">
        <f>(Compute4!BT54*$H54)</f>
        <v>0</v>
      </c>
      <c r="AO54" s="266">
        <f>Compute4!BU54</f>
        <v>0</v>
      </c>
    </row>
    <row r="55" spans="1:41" ht="15">
      <c r="A55">
        <f>Compute1!A55</f>
        <v>10</v>
      </c>
      <c r="B55" t="str">
        <f>'2_Maturité'!B55</f>
        <v>CRYPTOGRAPHIE</v>
      </c>
      <c r="C55">
        <f>'2_Maturité'!G55</f>
        <v>0</v>
      </c>
      <c r="D55">
        <f>'2_Maturité'!H55</f>
        <v>0</v>
      </c>
      <c r="E55">
        <f>'2_Maturité'!I55</f>
        <v>0</v>
      </c>
      <c r="F55" s="266">
        <f t="shared" si="1"/>
        <v>0</v>
      </c>
      <c r="G55" s="432">
        <f>Compute4a!DE55</f>
        <v>0</v>
      </c>
      <c r="H55" s="432">
        <f t="shared" si="0"/>
        <v>0</v>
      </c>
      <c r="I55" s="319">
        <f>Compute4!G55</f>
        <v>0</v>
      </c>
      <c r="J55" s="574">
        <f>(Compute4!BE55*$H55)</f>
        <v>0</v>
      </c>
      <c r="K55" s="319">
        <f>Compute4!H55</f>
        <v>0</v>
      </c>
      <c r="L55" s="387">
        <f>(Compute4!BF55)*$H55</f>
        <v>0</v>
      </c>
      <c r="M55" s="319">
        <f>Compute4!I55</f>
        <v>0</v>
      </c>
      <c r="N55" s="387">
        <f>(Compute4!BG55*$H55)</f>
        <v>0</v>
      </c>
      <c r="O55" s="319">
        <f>Compute4!J55</f>
        <v>0</v>
      </c>
      <c r="P55" s="387">
        <f>(Compute4!BH55*$H55)</f>
        <v>0</v>
      </c>
      <c r="Q55" s="319">
        <f>Compute4!K55</f>
        <v>0</v>
      </c>
      <c r="R55" s="387">
        <f>(Compute4!BI55*$H55)</f>
        <v>0</v>
      </c>
      <c r="S55" s="319">
        <f>Compute4!L55</f>
        <v>0</v>
      </c>
      <c r="T55" s="387">
        <f>(Compute4!BJ55*$H55)</f>
        <v>0</v>
      </c>
      <c r="U55" s="319">
        <f>Compute4!M55</f>
        <v>0</v>
      </c>
      <c r="V55" s="387">
        <f>(Compute4!BK55*$H55)</f>
        <v>0</v>
      </c>
      <c r="W55" s="319">
        <f>Compute4!N55</f>
        <v>0</v>
      </c>
      <c r="X55" s="387">
        <f>(Compute4!BL55*$H55)</f>
        <v>0</v>
      </c>
      <c r="Y55" s="319">
        <f>Compute4!O55</f>
        <v>0</v>
      </c>
      <c r="Z55" s="387">
        <f>(Compute4!BM55*$H55)</f>
        <v>0</v>
      </c>
      <c r="AA55" s="319">
        <f>Compute4!P55</f>
        <v>0</v>
      </c>
      <c r="AB55" s="387">
        <f>(Compute4!BN55*$H55)</f>
        <v>0</v>
      </c>
      <c r="AC55" s="319">
        <f>Compute4!Q55</f>
        <v>0</v>
      </c>
      <c r="AD55" s="387">
        <f>(Compute4!BO55*H55)</f>
        <v>0</v>
      </c>
      <c r="AE55" s="319">
        <f>Compute4!R55</f>
        <v>0</v>
      </c>
      <c r="AF55" s="387">
        <f>(Compute4!BP55*$H55)</f>
        <v>0</v>
      </c>
      <c r="AG55" s="319">
        <f>Compute4!S55</f>
        <v>0</v>
      </c>
      <c r="AH55" s="387">
        <f>(Compute4!BQ55*$H55)</f>
        <v>0</v>
      </c>
      <c r="AI55" s="319">
        <f>Compute4!T55</f>
        <v>0</v>
      </c>
      <c r="AJ55" s="387">
        <f>(Compute4!BR55*$H55)</f>
        <v>0</v>
      </c>
      <c r="AK55" s="319">
        <f>Compute4!U55</f>
        <v>0</v>
      </c>
      <c r="AL55" s="387">
        <f>(Compute4!BS55*$H55)</f>
        <v>0</v>
      </c>
      <c r="AM55" s="319">
        <f>Compute4!V55</f>
        <v>0</v>
      </c>
      <c r="AN55" s="324">
        <f>(Compute4!BT55*$H55)</f>
        <v>0</v>
      </c>
      <c r="AO55" s="266">
        <f>Compute4!BU55</f>
        <v>0</v>
      </c>
    </row>
    <row r="56" spans="1:41" ht="15">
      <c r="A56" t="str">
        <f>Compute1!A56</f>
        <v>10.1</v>
      </c>
      <c r="B56" t="str">
        <f>'2_Maturité'!B56</f>
        <v>Chiffrement</v>
      </c>
      <c r="C56" t="str">
        <f>'2_Maturité'!G56</f>
        <v>CHIFF</v>
      </c>
      <c r="D56">
        <f>'2_Maturité'!H56</f>
        <v>0</v>
      </c>
      <c r="E56" t="str">
        <f>'2_Maturité'!I56</f>
        <v>1: Initial</v>
      </c>
      <c r="F56" s="266">
        <f t="shared" si="1"/>
        <v>0</v>
      </c>
      <c r="G56" s="432">
        <f>Compute4a!DE56</f>
        <v>0</v>
      </c>
      <c r="H56" s="432">
        <f t="shared" si="0"/>
        <v>0</v>
      </c>
      <c r="I56" s="319">
        <f>Compute4!G56</f>
        <v>1</v>
      </c>
      <c r="J56" s="574">
        <f>(Compute4!BE56*$H56)</f>
        <v>0</v>
      </c>
      <c r="K56" s="319">
        <f>Compute4!H56</f>
        <v>0</v>
      </c>
      <c r="L56" s="387">
        <f>(Compute4!BF56)*$H56</f>
        <v>0</v>
      </c>
      <c r="M56" s="319">
        <f>Compute4!I56</f>
        <v>1</v>
      </c>
      <c r="N56" s="387">
        <f>(Compute4!BG56*$H56)</f>
        <v>0</v>
      </c>
      <c r="O56" s="319">
        <f>Compute4!J56</f>
        <v>0</v>
      </c>
      <c r="P56" s="387">
        <f>(Compute4!BH56*$H56)</f>
        <v>0</v>
      </c>
      <c r="Q56" s="319">
        <f>Compute4!K56</f>
        <v>1</v>
      </c>
      <c r="R56" s="387">
        <f>(Compute4!BI56*$H56)</f>
        <v>0</v>
      </c>
      <c r="S56" s="319">
        <f>Compute4!L56</f>
        <v>0</v>
      </c>
      <c r="T56" s="387">
        <f>(Compute4!BJ56*$H56)</f>
        <v>0</v>
      </c>
      <c r="U56" s="319">
        <f>Compute4!M56</f>
        <v>1</v>
      </c>
      <c r="V56" s="387">
        <f>(Compute4!BK56*$H56)</f>
        <v>0</v>
      </c>
      <c r="W56" s="319">
        <f>Compute4!N56</f>
        <v>0</v>
      </c>
      <c r="X56" s="387">
        <f>(Compute4!BL56*$H56)</f>
        <v>0</v>
      </c>
      <c r="Y56" s="319">
        <f>Compute4!O56</f>
        <v>0</v>
      </c>
      <c r="Z56" s="387">
        <f>(Compute4!BM56*$H56)</f>
        <v>0</v>
      </c>
      <c r="AA56" s="319">
        <f>Compute4!P56</f>
        <v>0</v>
      </c>
      <c r="AB56" s="387">
        <f>(Compute4!BN56*$H56)</f>
        <v>0</v>
      </c>
      <c r="AC56" s="319">
        <f>Compute4!Q56</f>
        <v>0</v>
      </c>
      <c r="AD56" s="387">
        <f>(Compute4!BO56*H56)</f>
        <v>0</v>
      </c>
      <c r="AE56" s="319">
        <f>Compute4!R56</f>
        <v>0</v>
      </c>
      <c r="AF56" s="387">
        <f>(Compute4!BP56*$H56)</f>
        <v>0</v>
      </c>
      <c r="AG56" s="319">
        <f>Compute4!S56</f>
        <v>0</v>
      </c>
      <c r="AH56" s="387">
        <f>(Compute4!BQ56*$H56)</f>
        <v>0</v>
      </c>
      <c r="AI56" s="319">
        <f>Compute4!T56</f>
        <v>0</v>
      </c>
      <c r="AJ56" s="387">
        <f>(Compute4!BR56*$H56)</f>
        <v>0</v>
      </c>
      <c r="AK56" s="319">
        <f>Compute4!U56</f>
        <v>0</v>
      </c>
      <c r="AL56" s="387">
        <f>(Compute4!BS56*$H56)</f>
        <v>0</v>
      </c>
      <c r="AM56" s="319">
        <f>Compute4!V56</f>
        <v>0</v>
      </c>
      <c r="AN56" s="324">
        <f>(Compute4!BT56*$H56)</f>
        <v>0</v>
      </c>
      <c r="AO56" s="266">
        <f>Compute4!BU56</f>
        <v>0</v>
      </c>
    </row>
    <row r="57" spans="1:41" ht="15">
      <c r="A57" t="str">
        <f>Compute1!A57</f>
        <v>10.a</v>
      </c>
      <c r="B57" t="str">
        <f>'2_Maturité'!B57</f>
        <v>Gestion des clés cryptographiques</v>
      </c>
      <c r="C57" t="str">
        <f>'2_Maturité'!G57</f>
        <v>CHIFF</v>
      </c>
      <c r="D57">
        <f>'2_Maturité'!H57</f>
        <v>0</v>
      </c>
      <c r="E57">
        <f>'2_Maturité'!I57</f>
        <v>0</v>
      </c>
      <c r="F57" s="266">
        <f t="shared" si="1"/>
        <v>0</v>
      </c>
      <c r="G57" s="432">
        <f>Compute4a!DE57</f>
        <v>0</v>
      </c>
      <c r="H57" s="432">
        <f t="shared" si="0"/>
        <v>0</v>
      </c>
      <c r="I57" s="319">
        <f>Compute4!G57</f>
        <v>0</v>
      </c>
      <c r="J57" s="574">
        <f>(Compute4!BE57*$H57)</f>
        <v>0</v>
      </c>
      <c r="K57" s="319">
        <f>Compute4!H57</f>
        <v>0</v>
      </c>
      <c r="L57" s="387">
        <f>(Compute4!BF57)*$H57</f>
        <v>0</v>
      </c>
      <c r="M57" s="319">
        <f>Compute4!I57</f>
        <v>0</v>
      </c>
      <c r="N57" s="387">
        <f>(Compute4!BG57*$H57)</f>
        <v>0</v>
      </c>
      <c r="O57" s="319">
        <f>Compute4!J57</f>
        <v>0</v>
      </c>
      <c r="P57" s="387">
        <f>(Compute4!BH57*$H57)</f>
        <v>0</v>
      </c>
      <c r="Q57" s="319">
        <f>Compute4!K57</f>
        <v>0</v>
      </c>
      <c r="R57" s="387">
        <f>(Compute4!BI57*$H57)</f>
        <v>0</v>
      </c>
      <c r="S57" s="319">
        <f>Compute4!L57</f>
        <v>0</v>
      </c>
      <c r="T57" s="387">
        <f>(Compute4!BJ57*$H57)</f>
        <v>0</v>
      </c>
      <c r="U57" s="319">
        <f>Compute4!M57</f>
        <v>0</v>
      </c>
      <c r="V57" s="387">
        <f>(Compute4!BK57*$H57)</f>
        <v>0</v>
      </c>
      <c r="W57" s="319">
        <f>Compute4!N57</f>
        <v>0</v>
      </c>
      <c r="X57" s="387">
        <f>(Compute4!BL57*$H57)</f>
        <v>0</v>
      </c>
      <c r="Y57" s="319">
        <f>Compute4!O57</f>
        <v>0</v>
      </c>
      <c r="Z57" s="387">
        <f>(Compute4!BM57*$H57)</f>
        <v>0</v>
      </c>
      <c r="AA57" s="319">
        <f>Compute4!P57</f>
        <v>0</v>
      </c>
      <c r="AB57" s="387">
        <f>(Compute4!BN57*$H57)</f>
        <v>0</v>
      </c>
      <c r="AC57" s="319">
        <f>Compute4!Q57</f>
        <v>0</v>
      </c>
      <c r="AD57" s="387">
        <f>(Compute4!BO57*H57)</f>
        <v>0</v>
      </c>
      <c r="AE57" s="319">
        <f>Compute4!R57</f>
        <v>0</v>
      </c>
      <c r="AF57" s="387">
        <f>(Compute4!BP57*$H57)</f>
        <v>0</v>
      </c>
      <c r="AG57" s="319">
        <f>Compute4!S57</f>
        <v>0</v>
      </c>
      <c r="AH57" s="387">
        <f>(Compute4!BQ57*$H57)</f>
        <v>0</v>
      </c>
      <c r="AI57" s="319">
        <f>Compute4!T57</f>
        <v>0</v>
      </c>
      <c r="AJ57" s="387">
        <f>(Compute4!BR57*$H57)</f>
        <v>0</v>
      </c>
      <c r="AK57" s="319">
        <f>Compute4!U57</f>
        <v>0</v>
      </c>
      <c r="AL57" s="387">
        <f>(Compute4!BS57*$H57)</f>
        <v>0</v>
      </c>
      <c r="AM57" s="319">
        <f>Compute4!V57</f>
        <v>0</v>
      </c>
      <c r="AN57" s="324">
        <f>(Compute4!BT57*$H57)</f>
        <v>0</v>
      </c>
      <c r="AO57" s="266">
        <f>Compute4!BU57</f>
        <v>0</v>
      </c>
    </row>
    <row r="58" spans="1:41" ht="15">
      <c r="A58">
        <f>Compute1!A58</f>
        <v>11</v>
      </c>
      <c r="B58" t="str">
        <f>'2_Maturité'!B58</f>
        <v>PROTECTION PHYSIQUE ET PROTECTION DE L'ENVIRONNEMENT</v>
      </c>
      <c r="C58">
        <f>'2_Maturité'!G58</f>
        <v>0</v>
      </c>
      <c r="D58">
        <f>'2_Maturité'!H58</f>
        <v>0</v>
      </c>
      <c r="E58">
        <f>'2_Maturité'!I58</f>
        <v>0</v>
      </c>
      <c r="F58" s="266">
        <f t="shared" si="1"/>
        <v>0</v>
      </c>
      <c r="G58" s="432">
        <f>Compute4a!DE58</f>
        <v>0</v>
      </c>
      <c r="H58" s="432">
        <f t="shared" si="0"/>
        <v>0</v>
      </c>
      <c r="I58" s="319">
        <f>Compute4!G58</f>
        <v>0</v>
      </c>
      <c r="J58" s="574">
        <f>(Compute4!BE58*$H58)</f>
        <v>0</v>
      </c>
      <c r="K58" s="319">
        <f>Compute4!H58</f>
        <v>0</v>
      </c>
      <c r="L58" s="387">
        <f>(Compute4!BF58)*$H58</f>
        <v>0</v>
      </c>
      <c r="M58" s="319">
        <f>Compute4!I58</f>
        <v>0</v>
      </c>
      <c r="N58" s="387">
        <f>(Compute4!BG58*$H58)</f>
        <v>0</v>
      </c>
      <c r="O58" s="319">
        <f>Compute4!J58</f>
        <v>0</v>
      </c>
      <c r="P58" s="387">
        <f>(Compute4!BH58*$H58)</f>
        <v>0</v>
      </c>
      <c r="Q58" s="319">
        <f>Compute4!K58</f>
        <v>0</v>
      </c>
      <c r="R58" s="387">
        <f>(Compute4!BI58*$H58)</f>
        <v>0</v>
      </c>
      <c r="S58" s="319">
        <f>Compute4!L58</f>
        <v>0</v>
      </c>
      <c r="T58" s="387">
        <f>(Compute4!BJ58*$H58)</f>
        <v>0</v>
      </c>
      <c r="U58" s="319">
        <f>Compute4!M58</f>
        <v>0</v>
      </c>
      <c r="V58" s="387">
        <f>(Compute4!BK58*$H58)</f>
        <v>0</v>
      </c>
      <c r="W58" s="319">
        <f>Compute4!N58</f>
        <v>0</v>
      </c>
      <c r="X58" s="387">
        <f>(Compute4!BL58*$H58)</f>
        <v>0</v>
      </c>
      <c r="Y58" s="319">
        <f>Compute4!O58</f>
        <v>0</v>
      </c>
      <c r="Z58" s="387">
        <f>(Compute4!BM58*$H58)</f>
        <v>0</v>
      </c>
      <c r="AA58" s="319">
        <f>Compute4!P58</f>
        <v>0</v>
      </c>
      <c r="AB58" s="387">
        <f>(Compute4!BN58*$H58)</f>
        <v>0</v>
      </c>
      <c r="AC58" s="319">
        <f>Compute4!Q58</f>
        <v>0</v>
      </c>
      <c r="AD58" s="387">
        <f>(Compute4!BO58*H58)</f>
        <v>0</v>
      </c>
      <c r="AE58" s="319">
        <f>Compute4!R58</f>
        <v>0</v>
      </c>
      <c r="AF58" s="387">
        <f>(Compute4!BP58*$H58)</f>
        <v>0</v>
      </c>
      <c r="AG58" s="319">
        <f>Compute4!S58</f>
        <v>0</v>
      </c>
      <c r="AH58" s="387">
        <f>(Compute4!BQ58*$H58)</f>
        <v>0</v>
      </c>
      <c r="AI58" s="319">
        <f>Compute4!T58</f>
        <v>0</v>
      </c>
      <c r="AJ58" s="387">
        <f>(Compute4!BR58*$H58)</f>
        <v>0</v>
      </c>
      <c r="AK58" s="319">
        <f>Compute4!U58</f>
        <v>0</v>
      </c>
      <c r="AL58" s="387">
        <f>(Compute4!BS58*$H58)</f>
        <v>0</v>
      </c>
      <c r="AM58" s="319">
        <f>Compute4!V58</f>
        <v>0</v>
      </c>
      <c r="AN58" s="324">
        <f>(Compute4!BT58*$H58)</f>
        <v>0</v>
      </c>
      <c r="AO58" s="266">
        <f>Compute4!BU58</f>
        <v>0</v>
      </c>
    </row>
    <row r="59" spans="1:41" ht="15">
      <c r="A59" t="str">
        <f>Compute1!A59</f>
        <v>11.1</v>
      </c>
      <c r="B59" t="str">
        <f>'2_Maturité'!B59</f>
        <v>Protection Physique</v>
      </c>
      <c r="C59" t="str">
        <f>'2_Maturité'!G59</f>
        <v>SPHY</v>
      </c>
      <c r="D59">
        <f>'2_Maturité'!H59</f>
        <v>1</v>
      </c>
      <c r="E59" t="str">
        <f>'2_Maturité'!I59</f>
        <v>4: Mesuré</v>
      </c>
      <c r="F59" s="266">
        <f t="shared" si="1"/>
        <v>5</v>
      </c>
      <c r="G59" s="432">
        <f>Compute4a!DE59</f>
        <v>0.26179344731939402</v>
      </c>
      <c r="H59" s="432">
        <f t="shared" si="0"/>
        <v>5.2358689463878803E-2</v>
      </c>
      <c r="I59" s="319">
        <f>Compute4!G59</f>
        <v>1</v>
      </c>
      <c r="J59" s="574">
        <f>(Compute4!BE59*$H59)</f>
        <v>8.3773903142206091E-2</v>
      </c>
      <c r="K59" s="319">
        <f>Compute4!H59</f>
        <v>1</v>
      </c>
      <c r="L59" s="387">
        <f>(Compute4!BF59)*$H59</f>
        <v>0.12566085471330912</v>
      </c>
      <c r="M59" s="319">
        <f>Compute4!I59</f>
        <v>1</v>
      </c>
      <c r="N59" s="387">
        <f>(Compute4!BG59*$H59)</f>
        <v>9.4245641034981842E-2</v>
      </c>
      <c r="O59" s="319">
        <f>Compute4!J59</f>
        <v>0</v>
      </c>
      <c r="P59" s="387">
        <f>(Compute4!BH59*$H59)</f>
        <v>0</v>
      </c>
      <c r="Q59" s="319">
        <f>Compute4!K59</f>
        <v>1</v>
      </c>
      <c r="R59" s="387">
        <f>(Compute4!BI59*$H59)</f>
        <v>9.4245641034981842E-2</v>
      </c>
      <c r="S59" s="319">
        <f>Compute4!L59</f>
        <v>0</v>
      </c>
      <c r="T59" s="387">
        <f>(Compute4!BJ59*$H59)</f>
        <v>0</v>
      </c>
      <c r="U59" s="319">
        <f>Compute4!M59</f>
        <v>1</v>
      </c>
      <c r="V59" s="387">
        <f>(Compute4!BK59*$H59)</f>
        <v>8.3773903142206091E-2</v>
      </c>
      <c r="W59" s="319">
        <f>Compute4!N59</f>
        <v>0</v>
      </c>
      <c r="X59" s="387">
        <f>(Compute4!BL59*$H59)</f>
        <v>0</v>
      </c>
      <c r="Y59" s="319">
        <f>Compute4!O59</f>
        <v>0</v>
      </c>
      <c r="Z59" s="387">
        <f>(Compute4!BM59*$H59)</f>
        <v>0</v>
      </c>
      <c r="AA59" s="319">
        <f>Compute4!P59</f>
        <v>0</v>
      </c>
      <c r="AB59" s="387">
        <f>(Compute4!BN59*$H59)</f>
        <v>0</v>
      </c>
      <c r="AC59" s="319">
        <f>Compute4!Q59</f>
        <v>0</v>
      </c>
      <c r="AD59" s="387">
        <f>(Compute4!BO59*H59)</f>
        <v>0</v>
      </c>
      <c r="AE59" s="319">
        <f>Compute4!R59</f>
        <v>0</v>
      </c>
      <c r="AF59" s="387">
        <f>(Compute4!BP59*$H59)</f>
        <v>0</v>
      </c>
      <c r="AG59" s="319">
        <f>Compute4!S59</f>
        <v>0</v>
      </c>
      <c r="AH59" s="387">
        <f>(Compute4!BQ59*$H59)</f>
        <v>0</v>
      </c>
      <c r="AI59" s="319">
        <f>Compute4!T59</f>
        <v>0</v>
      </c>
      <c r="AJ59" s="387">
        <f>(Compute4!BR59*$H59)</f>
        <v>0</v>
      </c>
      <c r="AK59" s="319">
        <f>Compute4!U59</f>
        <v>0</v>
      </c>
      <c r="AL59" s="387">
        <f>(Compute4!BS59*$H59)</f>
        <v>0</v>
      </c>
      <c r="AM59" s="319">
        <f>Compute4!V59</f>
        <v>0</v>
      </c>
      <c r="AN59" s="324">
        <f>(Compute4!BT59*$H59)</f>
        <v>0</v>
      </c>
      <c r="AO59" s="266">
        <f>Compute4!BU59</f>
        <v>9.1999999999999993</v>
      </c>
    </row>
    <row r="60" spans="1:41" ht="15">
      <c r="A60" t="str">
        <f>Compute1!A60</f>
        <v>11.1.a</v>
      </c>
      <c r="B60">
        <f>'2_Maturité'!B60</f>
        <v>0</v>
      </c>
      <c r="C60" t="str">
        <f>'2_Maturité'!G60</f>
        <v>SPHY</v>
      </c>
      <c r="D60">
        <f>'2_Maturité'!H60</f>
        <v>0</v>
      </c>
      <c r="E60">
        <f>'2_Maturité'!I60</f>
        <v>0</v>
      </c>
      <c r="F60" s="266">
        <f t="shared" si="1"/>
        <v>0</v>
      </c>
      <c r="G60" s="432">
        <f>Compute4a!DE60</f>
        <v>0</v>
      </c>
      <c r="H60" s="432">
        <f t="shared" si="0"/>
        <v>0</v>
      </c>
      <c r="I60" s="319">
        <f>Compute4!G60</f>
        <v>0</v>
      </c>
      <c r="J60" s="574">
        <f>(Compute4!BE60*$H60)</f>
        <v>0</v>
      </c>
      <c r="K60" s="319">
        <f>Compute4!H60</f>
        <v>0</v>
      </c>
      <c r="L60" s="387">
        <f>(Compute4!BF60)*$H60</f>
        <v>0</v>
      </c>
      <c r="M60" s="319">
        <f>Compute4!I60</f>
        <v>0</v>
      </c>
      <c r="N60" s="387">
        <f>(Compute4!BG60*$H60)</f>
        <v>0</v>
      </c>
      <c r="O60" s="319">
        <f>Compute4!J60</f>
        <v>0</v>
      </c>
      <c r="P60" s="387">
        <f>(Compute4!BH60*$H60)</f>
        <v>0</v>
      </c>
      <c r="Q60" s="319">
        <f>Compute4!K60</f>
        <v>0</v>
      </c>
      <c r="R60" s="387">
        <f>(Compute4!BI60*$H60)</f>
        <v>0</v>
      </c>
      <c r="S60" s="319">
        <f>Compute4!L60</f>
        <v>0</v>
      </c>
      <c r="T60" s="387">
        <f>(Compute4!BJ60*$H60)</f>
        <v>0</v>
      </c>
      <c r="U60" s="319">
        <f>Compute4!M60</f>
        <v>0</v>
      </c>
      <c r="V60" s="387">
        <f>(Compute4!BK60*$H60)</f>
        <v>0</v>
      </c>
      <c r="W60" s="319">
        <f>Compute4!N60</f>
        <v>0</v>
      </c>
      <c r="X60" s="387">
        <f>(Compute4!BL60*$H60)</f>
        <v>0</v>
      </c>
      <c r="Y60" s="319">
        <f>Compute4!O60</f>
        <v>0</v>
      </c>
      <c r="Z60" s="387">
        <f>(Compute4!BM60*$H60)</f>
        <v>0</v>
      </c>
      <c r="AA60" s="319">
        <f>Compute4!P60</f>
        <v>0</v>
      </c>
      <c r="AB60" s="387">
        <f>(Compute4!BN60*$H60)</f>
        <v>0</v>
      </c>
      <c r="AC60" s="319">
        <f>Compute4!Q60</f>
        <v>0</v>
      </c>
      <c r="AD60" s="387">
        <f>(Compute4!BO60*H60)</f>
        <v>0</v>
      </c>
      <c r="AE60" s="319">
        <f>Compute4!R60</f>
        <v>0</v>
      </c>
      <c r="AF60" s="387">
        <f>(Compute4!BP60*$H60)</f>
        <v>0</v>
      </c>
      <c r="AG60" s="319">
        <f>Compute4!S60</f>
        <v>0</v>
      </c>
      <c r="AH60" s="387">
        <f>(Compute4!BQ60*$H60)</f>
        <v>0</v>
      </c>
      <c r="AI60" s="319">
        <f>Compute4!T60</f>
        <v>0</v>
      </c>
      <c r="AJ60" s="387">
        <f>(Compute4!BR60*$H60)</f>
        <v>0</v>
      </c>
      <c r="AK60" s="319">
        <f>Compute4!U60</f>
        <v>0</v>
      </c>
      <c r="AL60" s="387">
        <f>(Compute4!BS60*$H60)</f>
        <v>0</v>
      </c>
      <c r="AM60" s="319">
        <f>Compute4!V60</f>
        <v>0</v>
      </c>
      <c r="AN60" s="324">
        <f>(Compute4!BT60*$H60)</f>
        <v>0</v>
      </c>
      <c r="AO60" s="266">
        <f>Compute4!BU60</f>
        <v>0</v>
      </c>
    </row>
    <row r="61" spans="1:41" ht="15">
      <c r="A61" t="str">
        <f>Compute1!A61</f>
        <v>11.2</v>
      </c>
      <c r="B61" t="str">
        <f>'2_Maturité'!B61</f>
        <v>Protection de l'environnement</v>
      </c>
      <c r="C61" t="str">
        <f>'2_Maturité'!G61</f>
        <v>SPHY</v>
      </c>
      <c r="D61">
        <f>'2_Maturité'!H61</f>
        <v>1</v>
      </c>
      <c r="E61" t="str">
        <f>'2_Maturité'!I61</f>
        <v>4: Mesuré</v>
      </c>
      <c r="F61" s="266">
        <f t="shared" si="1"/>
        <v>5</v>
      </c>
      <c r="G61" s="432">
        <f>Compute4a!DE61</f>
        <v>0.47409742419030343</v>
      </c>
      <c r="H61" s="432">
        <f t="shared" si="0"/>
        <v>9.4819484838060686E-2</v>
      </c>
      <c r="I61" s="319">
        <f>Compute4!G61</f>
        <v>0</v>
      </c>
      <c r="J61" s="574">
        <f>(Compute4!BE61*$H61)</f>
        <v>0</v>
      </c>
      <c r="K61" s="319">
        <f>Compute4!H61</f>
        <v>0</v>
      </c>
      <c r="L61" s="387">
        <f>(Compute4!BF61)*$H61</f>
        <v>0</v>
      </c>
      <c r="M61" s="319">
        <f>Compute4!I61</f>
        <v>0</v>
      </c>
      <c r="N61" s="387">
        <f>(Compute4!BG61*$H61)</f>
        <v>0</v>
      </c>
      <c r="O61" s="319">
        <f>Compute4!J61</f>
        <v>0</v>
      </c>
      <c r="P61" s="387">
        <f>(Compute4!BH61*$H61)</f>
        <v>0</v>
      </c>
      <c r="Q61" s="319">
        <f>Compute4!K61</f>
        <v>0</v>
      </c>
      <c r="R61" s="387">
        <f>(Compute4!BI61*$H61)</f>
        <v>0</v>
      </c>
      <c r="S61" s="319">
        <f>Compute4!L61</f>
        <v>0</v>
      </c>
      <c r="T61" s="387">
        <f>(Compute4!BJ61*$H61)</f>
        <v>0</v>
      </c>
      <c r="U61" s="319">
        <f>Compute4!M61</f>
        <v>0</v>
      </c>
      <c r="V61" s="387">
        <f>(Compute4!BK61*$H61)</f>
        <v>0</v>
      </c>
      <c r="W61" s="319">
        <f>Compute4!N61</f>
        <v>1</v>
      </c>
      <c r="X61" s="387">
        <f>(Compute4!BL61*$H61)</f>
        <v>3.7927793935224274E-2</v>
      </c>
      <c r="Y61" s="319">
        <f>Compute4!O61</f>
        <v>1</v>
      </c>
      <c r="Z61" s="387">
        <f>(Compute4!BM61*$H61)</f>
        <v>3.7927793935224274E-2</v>
      </c>
      <c r="AA61" s="319">
        <f>Compute4!P61</f>
        <v>1</v>
      </c>
      <c r="AB61" s="387">
        <f>(Compute4!BN61*$H61)</f>
        <v>5.6891690902836412E-2</v>
      </c>
      <c r="AC61" s="319">
        <f>Compute4!Q61</f>
        <v>0</v>
      </c>
      <c r="AD61" s="387">
        <f>(Compute4!BO61*H61)</f>
        <v>0</v>
      </c>
      <c r="AE61" s="319">
        <f>Compute4!R61</f>
        <v>0</v>
      </c>
      <c r="AF61" s="387">
        <f>(Compute4!BP61*$H61)</f>
        <v>0</v>
      </c>
      <c r="AG61" s="319">
        <f>Compute4!S61</f>
        <v>0</v>
      </c>
      <c r="AH61" s="387">
        <f>(Compute4!BQ61*$H61)</f>
        <v>0</v>
      </c>
      <c r="AI61" s="319">
        <f>Compute4!T61</f>
        <v>1</v>
      </c>
      <c r="AJ61" s="387">
        <f>(Compute4!BR61*$H61)</f>
        <v>5.6891690902836412E-2</v>
      </c>
      <c r="AK61" s="319">
        <f>Compute4!U61</f>
        <v>0</v>
      </c>
      <c r="AL61" s="387">
        <f>(Compute4!BS61*$H61)</f>
        <v>0</v>
      </c>
      <c r="AM61" s="319">
        <f>Compute4!V61</f>
        <v>0</v>
      </c>
      <c r="AN61" s="324">
        <f>(Compute4!BT61*$H61)</f>
        <v>0</v>
      </c>
      <c r="AO61" s="266">
        <f>Compute4!BU61</f>
        <v>2</v>
      </c>
    </row>
    <row r="62" spans="1:41" ht="15">
      <c r="A62" t="str">
        <f>Compute1!A62</f>
        <v>11.2.a</v>
      </c>
      <c r="B62">
        <f>'2_Maturité'!B62</f>
        <v>0</v>
      </c>
      <c r="C62" t="str">
        <f>'2_Maturité'!G62</f>
        <v>SPHY</v>
      </c>
      <c r="D62">
        <f>'2_Maturité'!H62</f>
        <v>0</v>
      </c>
      <c r="E62">
        <f>'2_Maturité'!I62</f>
        <v>0</v>
      </c>
      <c r="F62" s="266">
        <f t="shared" si="1"/>
        <v>0</v>
      </c>
      <c r="G62" s="432">
        <f>Compute4a!DE62</f>
        <v>0</v>
      </c>
      <c r="H62" s="432">
        <f t="shared" si="0"/>
        <v>0</v>
      </c>
      <c r="I62" s="319">
        <f>Compute4!G62</f>
        <v>0</v>
      </c>
      <c r="J62" s="574">
        <f>(Compute4!BE62*$H62)</f>
        <v>0</v>
      </c>
      <c r="K62" s="319">
        <f>Compute4!H62</f>
        <v>0</v>
      </c>
      <c r="L62" s="387">
        <f>(Compute4!BF62)*$H62</f>
        <v>0</v>
      </c>
      <c r="M62" s="319">
        <f>Compute4!I62</f>
        <v>0</v>
      </c>
      <c r="N62" s="387">
        <f>(Compute4!BG62*$H62)</f>
        <v>0</v>
      </c>
      <c r="O62" s="319">
        <f>Compute4!J62</f>
        <v>0</v>
      </c>
      <c r="P62" s="387">
        <f>(Compute4!BH62*$H62)</f>
        <v>0</v>
      </c>
      <c r="Q62" s="319">
        <f>Compute4!K62</f>
        <v>0</v>
      </c>
      <c r="R62" s="387">
        <f>(Compute4!BI62*$H62)</f>
        <v>0</v>
      </c>
      <c r="S62" s="319">
        <f>Compute4!L62</f>
        <v>0</v>
      </c>
      <c r="T62" s="387">
        <f>(Compute4!BJ62*$H62)</f>
        <v>0</v>
      </c>
      <c r="U62" s="319">
        <f>Compute4!M62</f>
        <v>0</v>
      </c>
      <c r="V62" s="387">
        <f>(Compute4!BK62*$H62)</f>
        <v>0</v>
      </c>
      <c r="W62" s="319">
        <f>Compute4!N62</f>
        <v>0</v>
      </c>
      <c r="X62" s="387">
        <f>(Compute4!BL62*$H62)</f>
        <v>0</v>
      </c>
      <c r="Y62" s="319">
        <f>Compute4!O62</f>
        <v>0</v>
      </c>
      <c r="Z62" s="387">
        <f>(Compute4!BM62*$H62)</f>
        <v>0</v>
      </c>
      <c r="AA62" s="319">
        <f>Compute4!P62</f>
        <v>0</v>
      </c>
      <c r="AB62" s="387">
        <f>(Compute4!BN62*$H62)</f>
        <v>0</v>
      </c>
      <c r="AC62" s="319">
        <f>Compute4!Q62</f>
        <v>0</v>
      </c>
      <c r="AD62" s="387">
        <f>(Compute4!BO62*H62)</f>
        <v>0</v>
      </c>
      <c r="AE62" s="319">
        <f>Compute4!R62</f>
        <v>0</v>
      </c>
      <c r="AF62" s="387">
        <f>(Compute4!BP62*$H62)</f>
        <v>0</v>
      </c>
      <c r="AG62" s="319">
        <f>Compute4!S62</f>
        <v>0</v>
      </c>
      <c r="AH62" s="387">
        <f>(Compute4!BQ62*$H62)</f>
        <v>0</v>
      </c>
      <c r="AI62" s="319">
        <f>Compute4!T62</f>
        <v>0</v>
      </c>
      <c r="AJ62" s="387">
        <f>(Compute4!BR62*$H62)</f>
        <v>0</v>
      </c>
      <c r="AK62" s="319">
        <f>Compute4!U62</f>
        <v>0</v>
      </c>
      <c r="AL62" s="387">
        <f>(Compute4!BS62*$H62)</f>
        <v>0</v>
      </c>
      <c r="AM62" s="319">
        <f>Compute4!V62</f>
        <v>0</v>
      </c>
      <c r="AN62" s="324">
        <f>(Compute4!BT62*$H62)</f>
        <v>0</v>
      </c>
      <c r="AO62" s="266">
        <f>Compute4!BU62</f>
        <v>0</v>
      </c>
    </row>
    <row r="63" spans="1:41" ht="15">
      <c r="A63" t="str">
        <f>Compute1!A63</f>
        <v>11.3</v>
      </c>
      <c r="B63" t="str">
        <f>'2_Maturité'!B63</f>
        <v>Protection du matériel</v>
      </c>
      <c r="C63" t="str">
        <f>'2_Maturité'!G63</f>
        <v>SPHY</v>
      </c>
      <c r="D63">
        <f>'2_Maturité'!H63</f>
        <v>0</v>
      </c>
      <c r="E63" t="str">
        <f>'2_Maturité'!I63</f>
        <v>4: Mesuré</v>
      </c>
      <c r="F63" s="266">
        <f t="shared" si="1"/>
        <v>0</v>
      </c>
      <c r="G63" s="432">
        <f>Compute4a!DE63</f>
        <v>0</v>
      </c>
      <c r="H63" s="432">
        <f t="shared" si="0"/>
        <v>0</v>
      </c>
      <c r="I63" s="319">
        <f>Compute4!G63</f>
        <v>1</v>
      </c>
      <c r="J63" s="574">
        <f>(Compute4!BE63*$H63)</f>
        <v>0</v>
      </c>
      <c r="K63" s="319">
        <f>Compute4!H63</f>
        <v>1</v>
      </c>
      <c r="L63" s="387">
        <f>(Compute4!BF63)*$H63</f>
        <v>0</v>
      </c>
      <c r="M63" s="319">
        <f>Compute4!I63</f>
        <v>0</v>
      </c>
      <c r="N63" s="387">
        <f>(Compute4!BG63*$H63)</f>
        <v>0</v>
      </c>
      <c r="O63" s="319">
        <f>Compute4!J63</f>
        <v>0</v>
      </c>
      <c r="P63" s="387">
        <f>(Compute4!BH63*$H63)</f>
        <v>0</v>
      </c>
      <c r="Q63" s="319">
        <f>Compute4!K63</f>
        <v>0</v>
      </c>
      <c r="R63" s="387">
        <f>(Compute4!BI63*$H63)</f>
        <v>0</v>
      </c>
      <c r="S63" s="319">
        <f>Compute4!L63</f>
        <v>0</v>
      </c>
      <c r="T63" s="387">
        <f>(Compute4!BJ63*$H63)</f>
        <v>0</v>
      </c>
      <c r="U63" s="319">
        <f>Compute4!M63</f>
        <v>1</v>
      </c>
      <c r="V63" s="387">
        <f>(Compute4!BK63*$H63)</f>
        <v>0</v>
      </c>
      <c r="W63" s="319">
        <f>Compute4!N63</f>
        <v>1</v>
      </c>
      <c r="X63" s="387">
        <f>(Compute4!BL63*$H63)</f>
        <v>0</v>
      </c>
      <c r="Y63" s="319">
        <f>Compute4!O63</f>
        <v>1</v>
      </c>
      <c r="Z63" s="387">
        <f>(Compute4!BM63*$H63)</f>
        <v>0</v>
      </c>
      <c r="AA63" s="319">
        <f>Compute4!P63</f>
        <v>0</v>
      </c>
      <c r="AB63" s="387">
        <f>(Compute4!BN63*$H63)</f>
        <v>0</v>
      </c>
      <c r="AC63" s="319">
        <f>Compute4!Q63</f>
        <v>0</v>
      </c>
      <c r="AD63" s="387">
        <f>(Compute4!BO63*H63)</f>
        <v>0</v>
      </c>
      <c r="AE63" s="319">
        <f>Compute4!R63</f>
        <v>0</v>
      </c>
      <c r="AF63" s="387">
        <f>(Compute4!BP63*$H63)</f>
        <v>0</v>
      </c>
      <c r="AG63" s="319">
        <f>Compute4!S63</f>
        <v>0</v>
      </c>
      <c r="AH63" s="387">
        <f>(Compute4!BQ63*$H63)</f>
        <v>0</v>
      </c>
      <c r="AI63" s="319">
        <f>Compute4!T63</f>
        <v>1</v>
      </c>
      <c r="AJ63" s="387">
        <f>(Compute4!BR63*$H63)</f>
        <v>0</v>
      </c>
      <c r="AK63" s="319">
        <f>Compute4!U63</f>
        <v>0</v>
      </c>
      <c r="AL63" s="387">
        <f>(Compute4!BS63*$H63)</f>
        <v>0</v>
      </c>
      <c r="AM63" s="319">
        <f>Compute4!V63</f>
        <v>0</v>
      </c>
      <c r="AN63" s="324">
        <f>(Compute4!BT63*$H63)</f>
        <v>0</v>
      </c>
      <c r="AO63" s="266">
        <f>Compute4!BU63</f>
        <v>0</v>
      </c>
    </row>
    <row r="64" spans="1:41" ht="15">
      <c r="A64" t="str">
        <f>Compute1!A64</f>
        <v>11.3.a</v>
      </c>
      <c r="B64">
        <f>'2_Maturité'!B64</f>
        <v>0</v>
      </c>
      <c r="C64" t="str">
        <f>'2_Maturité'!G64</f>
        <v>SPHY</v>
      </c>
      <c r="D64">
        <f>'2_Maturité'!H64</f>
        <v>0</v>
      </c>
      <c r="E64">
        <f>'2_Maturité'!I64</f>
        <v>0</v>
      </c>
      <c r="F64" s="266">
        <f t="shared" si="1"/>
        <v>0</v>
      </c>
      <c r="G64" s="432">
        <f>Compute4a!DE64</f>
        <v>0</v>
      </c>
      <c r="H64" s="432">
        <f t="shared" si="0"/>
        <v>0</v>
      </c>
      <c r="I64" s="319">
        <f>Compute4!G64</f>
        <v>0</v>
      </c>
      <c r="J64" s="574">
        <f>(Compute4!BE64*$H64)</f>
        <v>0</v>
      </c>
      <c r="K64" s="319">
        <f>Compute4!H64</f>
        <v>0</v>
      </c>
      <c r="L64" s="387">
        <f>(Compute4!BF64)*$H64</f>
        <v>0</v>
      </c>
      <c r="M64" s="319">
        <f>Compute4!I64</f>
        <v>0</v>
      </c>
      <c r="N64" s="387">
        <f>(Compute4!BG64*$H64)</f>
        <v>0</v>
      </c>
      <c r="O64" s="319">
        <f>Compute4!J64</f>
        <v>0</v>
      </c>
      <c r="P64" s="387">
        <f>(Compute4!BH64*$H64)</f>
        <v>0</v>
      </c>
      <c r="Q64" s="319">
        <f>Compute4!K64</f>
        <v>0</v>
      </c>
      <c r="R64" s="387">
        <f>(Compute4!BI64*$H64)</f>
        <v>0</v>
      </c>
      <c r="S64" s="319">
        <f>Compute4!L64</f>
        <v>0</v>
      </c>
      <c r="T64" s="387">
        <f>(Compute4!BJ64*$H64)</f>
        <v>0</v>
      </c>
      <c r="U64" s="319">
        <f>Compute4!M64</f>
        <v>0</v>
      </c>
      <c r="V64" s="387">
        <f>(Compute4!BK64*$H64)</f>
        <v>0</v>
      </c>
      <c r="W64" s="319">
        <f>Compute4!N64</f>
        <v>0</v>
      </c>
      <c r="X64" s="387">
        <f>(Compute4!BL64*$H64)</f>
        <v>0</v>
      </c>
      <c r="Y64" s="319">
        <f>Compute4!O64</f>
        <v>0</v>
      </c>
      <c r="Z64" s="387">
        <f>(Compute4!BM64*$H64)</f>
        <v>0</v>
      </c>
      <c r="AA64" s="319">
        <f>Compute4!P64</f>
        <v>0</v>
      </c>
      <c r="AB64" s="387">
        <f>(Compute4!BN64*$H64)</f>
        <v>0</v>
      </c>
      <c r="AC64" s="319">
        <f>Compute4!Q64</f>
        <v>0</v>
      </c>
      <c r="AD64" s="387">
        <f>(Compute4!BO64*H64)</f>
        <v>0</v>
      </c>
      <c r="AE64" s="319">
        <f>Compute4!R64</f>
        <v>0</v>
      </c>
      <c r="AF64" s="387">
        <f>(Compute4!BP64*$H64)</f>
        <v>0</v>
      </c>
      <c r="AG64" s="319">
        <f>Compute4!S64</f>
        <v>0</v>
      </c>
      <c r="AH64" s="387">
        <f>(Compute4!BQ64*$H64)</f>
        <v>0</v>
      </c>
      <c r="AI64" s="319">
        <f>Compute4!T64</f>
        <v>0</v>
      </c>
      <c r="AJ64" s="387">
        <f>(Compute4!BR64*$H64)</f>
        <v>0</v>
      </c>
      <c r="AK64" s="319">
        <f>Compute4!U64</f>
        <v>0</v>
      </c>
      <c r="AL64" s="387">
        <f>(Compute4!BS64*$H64)</f>
        <v>0</v>
      </c>
      <c r="AM64" s="319">
        <f>Compute4!V64</f>
        <v>0</v>
      </c>
      <c r="AN64" s="324">
        <f>(Compute4!BT64*$H64)</f>
        <v>0</v>
      </c>
      <c r="AO64" s="266">
        <f>Compute4!BU64</f>
        <v>0</v>
      </c>
    </row>
    <row r="65" spans="1:41" ht="15">
      <c r="A65" t="str">
        <f>Compute1!A65</f>
        <v>11.4</v>
      </c>
      <c r="B65" t="str">
        <f>'2_Maturité'!B65</f>
        <v>Matériels utilisateurs sans surveillance</v>
      </c>
      <c r="C65" t="str">
        <f>'2_Maturité'!G65</f>
        <v>SPHY</v>
      </c>
      <c r="D65">
        <f>'2_Maturité'!H65</f>
        <v>1</v>
      </c>
      <c r="E65" t="str">
        <f>'2_Maturité'!I65</f>
        <v>4: Mesuré</v>
      </c>
      <c r="F65" s="266">
        <f t="shared" si="1"/>
        <v>5</v>
      </c>
      <c r="G65" s="432">
        <f>Compute4a!DE65</f>
        <v>9.0115935577300924E-2</v>
      </c>
      <c r="H65" s="432">
        <f t="shared" si="0"/>
        <v>1.8023187115460186E-2</v>
      </c>
      <c r="I65" s="319">
        <f>Compute4!G65</f>
        <v>1</v>
      </c>
      <c r="J65" s="574">
        <f>(Compute4!BE65*$H65)</f>
        <v>2.88370993847363E-2</v>
      </c>
      <c r="K65" s="319">
        <f>Compute4!H65</f>
        <v>1</v>
      </c>
      <c r="L65" s="387">
        <f>(Compute4!BF65)*$H65</f>
        <v>4.3255649077104448E-2</v>
      </c>
      <c r="M65" s="319">
        <f>Compute4!I65</f>
        <v>0</v>
      </c>
      <c r="N65" s="387">
        <f>(Compute4!BG65*$H65)</f>
        <v>0</v>
      </c>
      <c r="O65" s="319">
        <f>Compute4!J65</f>
        <v>0</v>
      </c>
      <c r="P65" s="387">
        <f>(Compute4!BH65*$H65)</f>
        <v>0</v>
      </c>
      <c r="Q65" s="319">
        <f>Compute4!K65</f>
        <v>0</v>
      </c>
      <c r="R65" s="387">
        <f>(Compute4!BI65*$H65)</f>
        <v>0</v>
      </c>
      <c r="S65" s="319">
        <f>Compute4!L65</f>
        <v>1</v>
      </c>
      <c r="T65" s="387">
        <f>(Compute4!BJ65*$H65)</f>
        <v>1.0813912269276112E-2</v>
      </c>
      <c r="U65" s="319">
        <f>Compute4!M65</f>
        <v>1</v>
      </c>
      <c r="V65" s="387">
        <f>(Compute4!BK65*$H65)</f>
        <v>2.88370993847363E-2</v>
      </c>
      <c r="W65" s="319">
        <f>Compute4!N65</f>
        <v>0</v>
      </c>
      <c r="X65" s="387">
        <f>(Compute4!BL65*$H65)</f>
        <v>0</v>
      </c>
      <c r="Y65" s="319">
        <f>Compute4!O65</f>
        <v>0</v>
      </c>
      <c r="Z65" s="387">
        <f>(Compute4!BM65*$H65)</f>
        <v>0</v>
      </c>
      <c r="AA65" s="319">
        <f>Compute4!P65</f>
        <v>0</v>
      </c>
      <c r="AB65" s="387">
        <f>(Compute4!BN65*$H65)</f>
        <v>0</v>
      </c>
      <c r="AC65" s="319">
        <f>Compute4!Q65</f>
        <v>0</v>
      </c>
      <c r="AD65" s="387">
        <f>(Compute4!BO65*H65)</f>
        <v>0</v>
      </c>
      <c r="AE65" s="319">
        <f>Compute4!R65</f>
        <v>0</v>
      </c>
      <c r="AF65" s="387">
        <f>(Compute4!BP65*$H65)</f>
        <v>0</v>
      </c>
      <c r="AG65" s="319">
        <f>Compute4!S65</f>
        <v>0</v>
      </c>
      <c r="AH65" s="387">
        <f>(Compute4!BQ65*$H65)</f>
        <v>0</v>
      </c>
      <c r="AI65" s="319">
        <f>Compute4!T65</f>
        <v>0</v>
      </c>
      <c r="AJ65" s="387">
        <f>(Compute4!BR65*$H65)</f>
        <v>0</v>
      </c>
      <c r="AK65" s="319">
        <f>Compute4!U65</f>
        <v>0</v>
      </c>
      <c r="AL65" s="387">
        <f>(Compute4!BS65*$H65)</f>
        <v>0</v>
      </c>
      <c r="AM65" s="319">
        <f>Compute4!V65</f>
        <v>0</v>
      </c>
      <c r="AN65" s="324">
        <f>(Compute4!BT65*$H65)</f>
        <v>0</v>
      </c>
      <c r="AO65" s="266">
        <f>Compute4!BU65</f>
        <v>5.6</v>
      </c>
    </row>
    <row r="66" spans="1:41" ht="15">
      <c r="A66" t="str">
        <f>Compute1!A66</f>
        <v>11.4.a</v>
      </c>
      <c r="B66">
        <f>'2_Maturité'!B66</f>
        <v>0</v>
      </c>
      <c r="C66" t="str">
        <f>'2_Maturité'!G66</f>
        <v>SPHY</v>
      </c>
      <c r="D66">
        <f>'2_Maturité'!H66</f>
        <v>0</v>
      </c>
      <c r="E66">
        <f>'2_Maturité'!I66</f>
        <v>0</v>
      </c>
      <c r="F66" s="266">
        <f t="shared" si="1"/>
        <v>0</v>
      </c>
      <c r="G66" s="432">
        <f>Compute4a!DE66</f>
        <v>0</v>
      </c>
      <c r="H66" s="432">
        <f t="shared" si="0"/>
        <v>0</v>
      </c>
      <c r="I66" s="319">
        <f>Compute4!G66</f>
        <v>0</v>
      </c>
      <c r="J66" s="574">
        <f>(Compute4!BE66*$H66)</f>
        <v>0</v>
      </c>
      <c r="K66" s="319">
        <f>Compute4!H66</f>
        <v>0</v>
      </c>
      <c r="L66" s="387">
        <f>(Compute4!BF66)*$H66</f>
        <v>0</v>
      </c>
      <c r="M66" s="319">
        <f>Compute4!I66</f>
        <v>0</v>
      </c>
      <c r="N66" s="387">
        <f>(Compute4!BG66*$H66)</f>
        <v>0</v>
      </c>
      <c r="O66" s="319">
        <f>Compute4!J66</f>
        <v>0</v>
      </c>
      <c r="P66" s="387">
        <f>(Compute4!BH66*$H66)</f>
        <v>0</v>
      </c>
      <c r="Q66" s="319">
        <f>Compute4!K66</f>
        <v>0</v>
      </c>
      <c r="R66" s="387">
        <f>(Compute4!BI66*$H66)</f>
        <v>0</v>
      </c>
      <c r="S66" s="319">
        <f>Compute4!L66</f>
        <v>0</v>
      </c>
      <c r="T66" s="387">
        <f>(Compute4!BJ66*$H66)</f>
        <v>0</v>
      </c>
      <c r="U66" s="319">
        <f>Compute4!M66</f>
        <v>0</v>
      </c>
      <c r="V66" s="387">
        <f>(Compute4!BK66*$H66)</f>
        <v>0</v>
      </c>
      <c r="W66" s="319">
        <f>Compute4!N66</f>
        <v>0</v>
      </c>
      <c r="X66" s="387">
        <f>(Compute4!BL66*$H66)</f>
        <v>0</v>
      </c>
      <c r="Y66" s="319">
        <f>Compute4!O66</f>
        <v>0</v>
      </c>
      <c r="Z66" s="387">
        <f>(Compute4!BM66*$H66)</f>
        <v>0</v>
      </c>
      <c r="AA66" s="319">
        <f>Compute4!P66</f>
        <v>0</v>
      </c>
      <c r="AB66" s="387">
        <f>(Compute4!BN66*$H66)</f>
        <v>0</v>
      </c>
      <c r="AC66" s="319">
        <f>Compute4!Q66</f>
        <v>0</v>
      </c>
      <c r="AD66" s="387">
        <f>(Compute4!BO66*H66)</f>
        <v>0</v>
      </c>
      <c r="AE66" s="319">
        <f>Compute4!R66</f>
        <v>0</v>
      </c>
      <c r="AF66" s="387">
        <f>(Compute4!BP66*$H66)</f>
        <v>0</v>
      </c>
      <c r="AG66" s="319">
        <f>Compute4!S66</f>
        <v>0</v>
      </c>
      <c r="AH66" s="387">
        <f>(Compute4!BQ66*$H66)</f>
        <v>0</v>
      </c>
      <c r="AI66" s="319">
        <f>Compute4!T66</f>
        <v>0</v>
      </c>
      <c r="AJ66" s="387">
        <f>(Compute4!BR66*$H66)</f>
        <v>0</v>
      </c>
      <c r="AK66" s="319">
        <f>Compute4!U66</f>
        <v>0</v>
      </c>
      <c r="AL66" s="387">
        <f>(Compute4!BS66*$H66)</f>
        <v>0</v>
      </c>
      <c r="AM66" s="319">
        <f>Compute4!V66</f>
        <v>0</v>
      </c>
      <c r="AN66" s="324">
        <f>(Compute4!BT66*$H66)</f>
        <v>0</v>
      </c>
      <c r="AO66" s="266">
        <f>Compute4!BU66</f>
        <v>0</v>
      </c>
    </row>
    <row r="67" spans="1:41" ht="15">
      <c r="A67">
        <f>Compute1!A67</f>
        <v>12</v>
      </c>
      <c r="B67" t="str">
        <f>'2_Maturité'!B67</f>
        <v>GESTION OPERATIONNELLE</v>
      </c>
      <c r="C67">
        <f>'2_Maturité'!G67</f>
        <v>0</v>
      </c>
      <c r="D67">
        <f>'2_Maturité'!H67</f>
        <v>0</v>
      </c>
      <c r="E67">
        <f>'2_Maturité'!I67</f>
        <v>0</v>
      </c>
      <c r="F67" s="266">
        <f t="shared" si="1"/>
        <v>0</v>
      </c>
      <c r="G67" s="432">
        <f>Compute4a!DE67</f>
        <v>0</v>
      </c>
      <c r="H67" s="432">
        <f t="shared" si="0"/>
        <v>0</v>
      </c>
      <c r="I67" s="319">
        <f>Compute4!G67</f>
        <v>0</v>
      </c>
      <c r="J67" s="574">
        <f>(Compute4!BE67*$H67)</f>
        <v>0</v>
      </c>
      <c r="K67" s="319">
        <f>Compute4!H67</f>
        <v>0</v>
      </c>
      <c r="L67" s="387">
        <f>(Compute4!BF67)*$H67</f>
        <v>0</v>
      </c>
      <c r="M67" s="319">
        <f>Compute4!I67</f>
        <v>0</v>
      </c>
      <c r="N67" s="387">
        <f>(Compute4!BG67*$H67)</f>
        <v>0</v>
      </c>
      <c r="O67" s="319">
        <f>Compute4!J67</f>
        <v>0</v>
      </c>
      <c r="P67" s="387">
        <f>(Compute4!BH67*$H67)</f>
        <v>0</v>
      </c>
      <c r="Q67" s="319">
        <f>Compute4!K67</f>
        <v>0</v>
      </c>
      <c r="R67" s="387">
        <f>(Compute4!BI67*$H67)</f>
        <v>0</v>
      </c>
      <c r="S67" s="319">
        <f>Compute4!L67</f>
        <v>0</v>
      </c>
      <c r="T67" s="387">
        <f>(Compute4!BJ67*$H67)</f>
        <v>0</v>
      </c>
      <c r="U67" s="319">
        <f>Compute4!M67</f>
        <v>0</v>
      </c>
      <c r="V67" s="387">
        <f>(Compute4!BK67*$H67)</f>
        <v>0</v>
      </c>
      <c r="W67" s="319">
        <f>Compute4!N67</f>
        <v>0</v>
      </c>
      <c r="X67" s="387">
        <f>(Compute4!BL67*$H67)</f>
        <v>0</v>
      </c>
      <c r="Y67" s="319">
        <f>Compute4!O67</f>
        <v>0</v>
      </c>
      <c r="Z67" s="387">
        <f>(Compute4!BM67*$H67)</f>
        <v>0</v>
      </c>
      <c r="AA67" s="319">
        <f>Compute4!P67</f>
        <v>0</v>
      </c>
      <c r="AB67" s="387">
        <f>(Compute4!BN67*$H67)</f>
        <v>0</v>
      </c>
      <c r="AC67" s="319">
        <f>Compute4!Q67</f>
        <v>0</v>
      </c>
      <c r="AD67" s="387">
        <f>(Compute4!BO67*H67)</f>
        <v>0</v>
      </c>
      <c r="AE67" s="319">
        <f>Compute4!R67</f>
        <v>0</v>
      </c>
      <c r="AF67" s="387">
        <f>(Compute4!BP67*$H67)</f>
        <v>0</v>
      </c>
      <c r="AG67" s="319">
        <f>Compute4!S67</f>
        <v>0</v>
      </c>
      <c r="AH67" s="387">
        <f>(Compute4!BQ67*$H67)</f>
        <v>0</v>
      </c>
      <c r="AI67" s="319">
        <f>Compute4!T67</f>
        <v>0</v>
      </c>
      <c r="AJ67" s="387">
        <f>(Compute4!BR67*$H67)</f>
        <v>0</v>
      </c>
      <c r="AK67" s="319">
        <f>Compute4!U67</f>
        <v>0</v>
      </c>
      <c r="AL67" s="387">
        <f>(Compute4!BS67*$H67)</f>
        <v>0</v>
      </c>
      <c r="AM67" s="319">
        <f>Compute4!V67</f>
        <v>0</v>
      </c>
      <c r="AN67" s="324">
        <f>(Compute4!BT67*$H67)</f>
        <v>0</v>
      </c>
      <c r="AO67" s="266">
        <f>Compute4!BU67</f>
        <v>0</v>
      </c>
    </row>
    <row r="68" spans="1:41" ht="15">
      <c r="A68" t="str">
        <f>Compute1!A68</f>
        <v>12.1</v>
      </c>
      <c r="B68" t="str">
        <f>'2_Maturité'!B68</f>
        <v>Cartographie et documentation  de l'infrastructure</v>
      </c>
      <c r="C68" t="str">
        <f>'2_Maturité'!G68</f>
        <v>SEXP</v>
      </c>
      <c r="D68">
        <f>'2_Maturité'!H68</f>
        <v>1</v>
      </c>
      <c r="E68" t="str">
        <f>'2_Maturité'!I68</f>
        <v>4: Mesuré</v>
      </c>
      <c r="F68" s="266">
        <f t="shared" si="1"/>
        <v>5</v>
      </c>
      <c r="G68" s="432">
        <f>Compute4a!DE68</f>
        <v>0.27029961907722538</v>
      </c>
      <c r="H68" s="432">
        <f t="shared" si="0"/>
        <v>5.4059923815445075E-2</v>
      </c>
      <c r="I68" s="319">
        <f>Compute4!G68</f>
        <v>0</v>
      </c>
      <c r="J68" s="574">
        <f>(Compute4!BE68*$H68)</f>
        <v>0</v>
      </c>
      <c r="K68" s="319">
        <f>Compute4!H68</f>
        <v>0</v>
      </c>
      <c r="L68" s="387">
        <f>(Compute4!BF68)*$H68</f>
        <v>0</v>
      </c>
      <c r="M68" s="319">
        <f>Compute4!I68</f>
        <v>0</v>
      </c>
      <c r="N68" s="387">
        <f>(Compute4!BG68*$H68)</f>
        <v>0</v>
      </c>
      <c r="O68" s="319">
        <f>Compute4!J68</f>
        <v>0</v>
      </c>
      <c r="P68" s="387">
        <f>(Compute4!BH68*$H68)</f>
        <v>0</v>
      </c>
      <c r="Q68" s="319">
        <f>Compute4!K68</f>
        <v>0</v>
      </c>
      <c r="R68" s="387">
        <f>(Compute4!BI68*$H68)</f>
        <v>0</v>
      </c>
      <c r="S68" s="319">
        <f>Compute4!L68</f>
        <v>1</v>
      </c>
      <c r="T68" s="387">
        <f>(Compute4!BJ68*$H68)</f>
        <v>3.2435954289267044E-2</v>
      </c>
      <c r="U68" s="319">
        <f>Compute4!M68</f>
        <v>1</v>
      </c>
      <c r="V68" s="387">
        <f>(Compute4!BK68*$H68)</f>
        <v>8.6495878104712126E-2</v>
      </c>
      <c r="W68" s="319">
        <f>Compute4!N68</f>
        <v>0</v>
      </c>
      <c r="X68" s="387">
        <f>(Compute4!BL68*$H68)</f>
        <v>0</v>
      </c>
      <c r="Y68" s="319">
        <f>Compute4!O68</f>
        <v>0</v>
      </c>
      <c r="Z68" s="387">
        <f>(Compute4!BM68*$H68)</f>
        <v>0</v>
      </c>
      <c r="AA68" s="319">
        <f>Compute4!P68</f>
        <v>1</v>
      </c>
      <c r="AB68" s="387">
        <f>(Compute4!BN68*$H68)</f>
        <v>3.2435954289267044E-2</v>
      </c>
      <c r="AC68" s="319">
        <f>Compute4!Q68</f>
        <v>1</v>
      </c>
      <c r="AD68" s="387">
        <f>(Compute4!BO68*H68)</f>
        <v>0.12974381715706818</v>
      </c>
      <c r="AE68" s="319">
        <f>Compute4!R68</f>
        <v>1</v>
      </c>
      <c r="AF68" s="387">
        <f>(Compute4!BP68*$H68)</f>
        <v>0.12974381715706818</v>
      </c>
      <c r="AG68" s="319">
        <f>Compute4!S68</f>
        <v>1</v>
      </c>
      <c r="AH68" s="387">
        <f>(Compute4!BQ68*$H68)</f>
        <v>3.2435954289267044E-2</v>
      </c>
      <c r="AI68" s="319">
        <f>Compute4!T68</f>
        <v>1</v>
      </c>
      <c r="AJ68" s="387">
        <f>(Compute4!BR68*$H68)</f>
        <v>3.2435954289267044E-2</v>
      </c>
      <c r="AK68" s="319">
        <f>Compute4!U68</f>
        <v>1</v>
      </c>
      <c r="AL68" s="387">
        <f>(Compute4!BS68*$H68)</f>
        <v>3.2435954289267044E-2</v>
      </c>
      <c r="AM68" s="319">
        <f>Compute4!V68</f>
        <v>0</v>
      </c>
      <c r="AN68" s="324">
        <f>(Compute4!BT68*$H68)</f>
        <v>0</v>
      </c>
      <c r="AO68" s="266">
        <f>Compute4!BU68</f>
        <v>8.7999999999999989</v>
      </c>
    </row>
    <row r="69" spans="1:41" ht="15">
      <c r="A69" t="str">
        <f>Compute1!A69</f>
        <v>12.2</v>
      </c>
      <c r="B69" t="str">
        <f>'2_Maturité'!B69</f>
        <v>Gestion du changement</v>
      </c>
      <c r="C69" t="str">
        <f>'2_Maturité'!G69</f>
        <v>SEXP</v>
      </c>
      <c r="D69">
        <f>'2_Maturité'!H69</f>
        <v>1</v>
      </c>
      <c r="E69" t="str">
        <f>'2_Maturité'!I69</f>
        <v>4: Mesuré</v>
      </c>
      <c r="F69" s="266">
        <f t="shared" si="1"/>
        <v>5</v>
      </c>
      <c r="G69" s="432">
        <f>Compute4a!DE69</f>
        <v>8.4386338299381775E-2</v>
      </c>
      <c r="H69" s="432">
        <f t="shared" si="0"/>
        <v>1.6877267659876356E-2</v>
      </c>
      <c r="I69" s="319">
        <f>Compute4!G69</f>
        <v>0</v>
      </c>
      <c r="J69" s="574">
        <f>(Compute4!BE69*$H69)</f>
        <v>0</v>
      </c>
      <c r="K69" s="319">
        <f>Compute4!H69</f>
        <v>1</v>
      </c>
      <c r="L69" s="387">
        <f>(Compute4!BF69)*$H69</f>
        <v>4.0505442383703252E-2</v>
      </c>
      <c r="M69" s="319">
        <f>Compute4!I69</f>
        <v>0</v>
      </c>
      <c r="N69" s="387">
        <f>(Compute4!BG69*$H69)</f>
        <v>0</v>
      </c>
      <c r="O69" s="319">
        <f>Compute4!J69</f>
        <v>0</v>
      </c>
      <c r="P69" s="387">
        <f>(Compute4!BH69*$H69)</f>
        <v>0</v>
      </c>
      <c r="Q69" s="319">
        <f>Compute4!K69</f>
        <v>1</v>
      </c>
      <c r="R69" s="387">
        <f>(Compute4!BI69*$H69)</f>
        <v>3.0379081787777443E-2</v>
      </c>
      <c r="S69" s="319">
        <f>Compute4!L69</f>
        <v>0</v>
      </c>
      <c r="T69" s="387">
        <f>(Compute4!BJ69*$H69)</f>
        <v>0</v>
      </c>
      <c r="U69" s="319">
        <f>Compute4!M69</f>
        <v>0</v>
      </c>
      <c r="V69" s="387">
        <f>(Compute4!BK69*$H69)</f>
        <v>0</v>
      </c>
      <c r="W69" s="319">
        <f>Compute4!N69</f>
        <v>0</v>
      </c>
      <c r="X69" s="387">
        <f>(Compute4!BL69*$H69)</f>
        <v>0</v>
      </c>
      <c r="Y69" s="319">
        <f>Compute4!O69</f>
        <v>0</v>
      </c>
      <c r="Z69" s="387">
        <f>(Compute4!BM69*$H69)</f>
        <v>0</v>
      </c>
      <c r="AA69" s="319">
        <f>Compute4!P69</f>
        <v>1</v>
      </c>
      <c r="AB69" s="387">
        <f>(Compute4!BN69*$H69)</f>
        <v>1.0126360595925813E-2</v>
      </c>
      <c r="AC69" s="319">
        <f>Compute4!Q69</f>
        <v>0</v>
      </c>
      <c r="AD69" s="387">
        <f>(Compute4!BO69*H69)</f>
        <v>0</v>
      </c>
      <c r="AE69" s="319">
        <f>Compute4!R69</f>
        <v>0</v>
      </c>
      <c r="AF69" s="387">
        <f>(Compute4!BP69*$H69)</f>
        <v>0</v>
      </c>
      <c r="AG69" s="319">
        <f>Compute4!S69</f>
        <v>0</v>
      </c>
      <c r="AH69" s="387">
        <f>(Compute4!BQ69*$H69)</f>
        <v>0</v>
      </c>
      <c r="AI69" s="319">
        <f>Compute4!T69</f>
        <v>0</v>
      </c>
      <c r="AJ69" s="387">
        <f>(Compute4!BR69*$H69)</f>
        <v>0</v>
      </c>
      <c r="AK69" s="319">
        <f>Compute4!U69</f>
        <v>0</v>
      </c>
      <c r="AL69" s="387">
        <f>(Compute4!BS69*$H69)</f>
        <v>0</v>
      </c>
      <c r="AM69" s="319">
        <f>Compute4!V69</f>
        <v>0</v>
      </c>
      <c r="AN69" s="324">
        <f>(Compute4!BT69*$H69)</f>
        <v>0</v>
      </c>
      <c r="AO69" s="266">
        <f>Compute4!BU69</f>
        <v>4.8</v>
      </c>
    </row>
    <row r="70" spans="1:41" ht="15">
      <c r="A70" t="str">
        <f>Compute1!A70</f>
        <v>12.2.a</v>
      </c>
      <c r="B70">
        <f>'2_Maturité'!B70</f>
        <v>0</v>
      </c>
      <c r="C70" t="str">
        <f>'2_Maturité'!G70</f>
        <v>SEXP</v>
      </c>
      <c r="D70">
        <f>'2_Maturité'!H70</f>
        <v>0</v>
      </c>
      <c r="E70">
        <f>'2_Maturité'!I70</f>
        <v>0</v>
      </c>
      <c r="F70" s="266">
        <f t="shared" ref="F70:F124" si="2">(LEFT(E70,1)+1)*D70</f>
        <v>0</v>
      </c>
      <c r="G70" s="432">
        <f>Compute4a!DE70</f>
        <v>0</v>
      </c>
      <c r="H70" s="432">
        <f t="shared" si="0"/>
        <v>0</v>
      </c>
      <c r="I70" s="319">
        <f>Compute4!G70</f>
        <v>0</v>
      </c>
      <c r="J70" s="574">
        <f>(Compute4!BE70*$H70)</f>
        <v>0</v>
      </c>
      <c r="K70" s="319">
        <f>Compute4!H70</f>
        <v>0</v>
      </c>
      <c r="L70" s="387">
        <f>(Compute4!BF70)*$H70</f>
        <v>0</v>
      </c>
      <c r="M70" s="319">
        <f>Compute4!I70</f>
        <v>0</v>
      </c>
      <c r="N70" s="387">
        <f>(Compute4!BG70*$H70)</f>
        <v>0</v>
      </c>
      <c r="O70" s="319">
        <f>Compute4!J70</f>
        <v>0</v>
      </c>
      <c r="P70" s="387">
        <f>(Compute4!BH70*$H70)</f>
        <v>0</v>
      </c>
      <c r="Q70" s="319">
        <f>Compute4!K70</f>
        <v>0</v>
      </c>
      <c r="R70" s="387">
        <f>(Compute4!BI70*$H70)</f>
        <v>0</v>
      </c>
      <c r="S70" s="319">
        <f>Compute4!L70</f>
        <v>0</v>
      </c>
      <c r="T70" s="387">
        <f>(Compute4!BJ70*$H70)</f>
        <v>0</v>
      </c>
      <c r="U70" s="319">
        <f>Compute4!M70</f>
        <v>0</v>
      </c>
      <c r="V70" s="387">
        <f>(Compute4!BK70*$H70)</f>
        <v>0</v>
      </c>
      <c r="W70" s="319">
        <f>Compute4!N70</f>
        <v>0</v>
      </c>
      <c r="X70" s="387">
        <f>(Compute4!BL70*$H70)</f>
        <v>0</v>
      </c>
      <c r="Y70" s="319">
        <f>Compute4!O70</f>
        <v>0</v>
      </c>
      <c r="Z70" s="387">
        <f>(Compute4!BM70*$H70)</f>
        <v>0</v>
      </c>
      <c r="AA70" s="319">
        <f>Compute4!P70</f>
        <v>0</v>
      </c>
      <c r="AB70" s="387">
        <f>(Compute4!BN70*$H70)</f>
        <v>0</v>
      </c>
      <c r="AC70" s="319">
        <f>Compute4!Q70</f>
        <v>0</v>
      </c>
      <c r="AD70" s="387">
        <f>(Compute4!BO70*H70)</f>
        <v>0</v>
      </c>
      <c r="AE70" s="319">
        <f>Compute4!R70</f>
        <v>0</v>
      </c>
      <c r="AF70" s="387">
        <f>(Compute4!BP70*$H70)</f>
        <v>0</v>
      </c>
      <c r="AG70" s="319">
        <f>Compute4!S70</f>
        <v>0</v>
      </c>
      <c r="AH70" s="387">
        <f>(Compute4!BQ70*$H70)</f>
        <v>0</v>
      </c>
      <c r="AI70" s="319">
        <f>Compute4!T70</f>
        <v>0</v>
      </c>
      <c r="AJ70" s="387">
        <f>(Compute4!BR70*$H70)</f>
        <v>0</v>
      </c>
      <c r="AK70" s="319">
        <f>Compute4!U70</f>
        <v>0</v>
      </c>
      <c r="AL70" s="387">
        <f>(Compute4!BS70*$H70)</f>
        <v>0</v>
      </c>
      <c r="AM70" s="319">
        <f>Compute4!V70</f>
        <v>0</v>
      </c>
      <c r="AN70" s="324">
        <f>(Compute4!BT70*$H70)</f>
        <v>0</v>
      </c>
      <c r="AO70" s="266">
        <f>Compute4!BU70</f>
        <v>0</v>
      </c>
    </row>
    <row r="71" spans="1:41" ht="15">
      <c r="A71" t="str">
        <f>Compute1!A71</f>
        <v>12.2.b</v>
      </c>
      <c r="B71">
        <f>'2_Maturité'!B71</f>
        <v>0</v>
      </c>
      <c r="C71" t="str">
        <f>'2_Maturité'!G71</f>
        <v>SEXP</v>
      </c>
      <c r="D71">
        <f>'2_Maturité'!H71</f>
        <v>0</v>
      </c>
      <c r="E71">
        <f>'2_Maturité'!I71</f>
        <v>0</v>
      </c>
      <c r="F71" s="266">
        <f t="shared" si="2"/>
        <v>0</v>
      </c>
      <c r="G71" s="432">
        <f>Compute4a!DE71</f>
        <v>0</v>
      </c>
      <c r="H71" s="432">
        <f t="shared" si="0"/>
        <v>0</v>
      </c>
      <c r="I71" s="319">
        <f>Compute4!G71</f>
        <v>0</v>
      </c>
      <c r="J71" s="574">
        <f>(Compute4!BE71*$H71)</f>
        <v>0</v>
      </c>
      <c r="K71" s="319">
        <f>Compute4!H71</f>
        <v>0</v>
      </c>
      <c r="L71" s="387">
        <f>(Compute4!BF71)*$H71</f>
        <v>0</v>
      </c>
      <c r="M71" s="319">
        <f>Compute4!I71</f>
        <v>0</v>
      </c>
      <c r="N71" s="387">
        <f>(Compute4!BG71*$H71)</f>
        <v>0</v>
      </c>
      <c r="O71" s="319">
        <f>Compute4!J71</f>
        <v>0</v>
      </c>
      <c r="P71" s="387">
        <f>(Compute4!BH71*$H71)</f>
        <v>0</v>
      </c>
      <c r="Q71" s="319">
        <f>Compute4!K71</f>
        <v>0</v>
      </c>
      <c r="R71" s="387">
        <f>(Compute4!BI71*$H71)</f>
        <v>0</v>
      </c>
      <c r="S71" s="319">
        <f>Compute4!L71</f>
        <v>0</v>
      </c>
      <c r="T71" s="387">
        <f>(Compute4!BJ71*$H71)</f>
        <v>0</v>
      </c>
      <c r="U71" s="319">
        <f>Compute4!M71</f>
        <v>0</v>
      </c>
      <c r="V71" s="387">
        <f>(Compute4!BK71*$H71)</f>
        <v>0</v>
      </c>
      <c r="W71" s="319">
        <f>Compute4!N71</f>
        <v>0</v>
      </c>
      <c r="X71" s="387">
        <f>(Compute4!BL71*$H71)</f>
        <v>0</v>
      </c>
      <c r="Y71" s="319">
        <f>Compute4!O71</f>
        <v>0</v>
      </c>
      <c r="Z71" s="387">
        <f>(Compute4!BM71*$H71)</f>
        <v>0</v>
      </c>
      <c r="AA71" s="319">
        <f>Compute4!P71</f>
        <v>0</v>
      </c>
      <c r="AB71" s="387">
        <f>(Compute4!BN71*$H71)</f>
        <v>0</v>
      </c>
      <c r="AC71" s="319">
        <f>Compute4!Q71</f>
        <v>0</v>
      </c>
      <c r="AD71" s="387">
        <f>(Compute4!BO71*H71)</f>
        <v>0</v>
      </c>
      <c r="AE71" s="319">
        <f>Compute4!R71</f>
        <v>0</v>
      </c>
      <c r="AF71" s="387">
        <f>(Compute4!BP71*$H71)</f>
        <v>0</v>
      </c>
      <c r="AG71" s="319">
        <f>Compute4!S71</f>
        <v>0</v>
      </c>
      <c r="AH71" s="387">
        <f>(Compute4!BQ71*$H71)</f>
        <v>0</v>
      </c>
      <c r="AI71" s="319">
        <f>Compute4!T71</f>
        <v>0</v>
      </c>
      <c r="AJ71" s="387">
        <f>(Compute4!BR71*$H71)</f>
        <v>0</v>
      </c>
      <c r="AK71" s="319">
        <f>Compute4!U71</f>
        <v>0</v>
      </c>
      <c r="AL71" s="387">
        <f>(Compute4!BS71*$H71)</f>
        <v>0</v>
      </c>
      <c r="AM71" s="319">
        <f>Compute4!V71</f>
        <v>0</v>
      </c>
      <c r="AN71" s="324">
        <f>(Compute4!BT71*$H71)</f>
        <v>0</v>
      </c>
      <c r="AO71" s="266">
        <f>Compute4!BU71</f>
        <v>0</v>
      </c>
    </row>
    <row r="72" spans="1:41" ht="15">
      <c r="A72" t="str">
        <f>Compute1!A72</f>
        <v>12.3</v>
      </c>
      <c r="B72" t="str">
        <f>'2_Maturité'!B72</f>
        <v>Séparation des environnements</v>
      </c>
      <c r="C72" t="str">
        <f>'2_Maturité'!G72</f>
        <v>SEXP</v>
      </c>
      <c r="D72">
        <f>'2_Maturité'!H72</f>
        <v>0</v>
      </c>
      <c r="E72" t="str">
        <f>'2_Maturité'!I72</f>
        <v>1: Initial</v>
      </c>
      <c r="F72" s="266">
        <f t="shared" si="2"/>
        <v>0</v>
      </c>
      <c r="G72" s="432">
        <f>Compute4a!DE72</f>
        <v>0</v>
      </c>
      <c r="H72" s="432">
        <f t="shared" si="0"/>
        <v>0</v>
      </c>
      <c r="I72" s="319">
        <f>Compute4!G72</f>
        <v>1</v>
      </c>
      <c r="J72" s="574">
        <f>(Compute4!BE72*$H72)</f>
        <v>0</v>
      </c>
      <c r="K72" s="319">
        <f>Compute4!H72</f>
        <v>1</v>
      </c>
      <c r="L72" s="387">
        <f>(Compute4!BF72)*$H72</f>
        <v>0</v>
      </c>
      <c r="M72" s="319">
        <f>Compute4!I72</f>
        <v>1</v>
      </c>
      <c r="N72" s="387">
        <f>(Compute4!BG72*$H72)</f>
        <v>0</v>
      </c>
      <c r="O72" s="319">
        <f>Compute4!J72</f>
        <v>0</v>
      </c>
      <c r="P72" s="387">
        <f>(Compute4!BH72*$H72)</f>
        <v>0</v>
      </c>
      <c r="Q72" s="319">
        <f>Compute4!K72</f>
        <v>1</v>
      </c>
      <c r="R72" s="387">
        <f>(Compute4!BI72*$H72)</f>
        <v>0</v>
      </c>
      <c r="S72" s="319">
        <f>Compute4!L72</f>
        <v>0</v>
      </c>
      <c r="T72" s="387">
        <f>(Compute4!BJ72*$H72)</f>
        <v>0</v>
      </c>
      <c r="U72" s="319">
        <f>Compute4!M72</f>
        <v>0</v>
      </c>
      <c r="V72" s="387">
        <f>(Compute4!BK72*$H72)</f>
        <v>0</v>
      </c>
      <c r="W72" s="319">
        <f>Compute4!N72</f>
        <v>0</v>
      </c>
      <c r="X72" s="387">
        <f>(Compute4!BL72*$H72)</f>
        <v>0</v>
      </c>
      <c r="Y72" s="319">
        <f>Compute4!O72</f>
        <v>0</v>
      </c>
      <c r="Z72" s="387">
        <f>(Compute4!BM72*$H72)</f>
        <v>0</v>
      </c>
      <c r="AA72" s="319">
        <f>Compute4!P72</f>
        <v>0</v>
      </c>
      <c r="AB72" s="387">
        <f>(Compute4!BN72*$H72)</f>
        <v>0</v>
      </c>
      <c r="AC72" s="319">
        <f>Compute4!Q72</f>
        <v>0</v>
      </c>
      <c r="AD72" s="387">
        <f>(Compute4!BO72*H72)</f>
        <v>0</v>
      </c>
      <c r="AE72" s="319">
        <f>Compute4!R72</f>
        <v>0</v>
      </c>
      <c r="AF72" s="387">
        <f>(Compute4!BP72*$H72)</f>
        <v>0</v>
      </c>
      <c r="AG72" s="319">
        <f>Compute4!S72</f>
        <v>0</v>
      </c>
      <c r="AH72" s="387">
        <f>(Compute4!BQ72*$H72)</f>
        <v>0</v>
      </c>
      <c r="AI72" s="319">
        <f>Compute4!T72</f>
        <v>0</v>
      </c>
      <c r="AJ72" s="387">
        <f>(Compute4!BR72*$H72)</f>
        <v>0</v>
      </c>
      <c r="AK72" s="319">
        <f>Compute4!U72</f>
        <v>0</v>
      </c>
      <c r="AL72" s="387">
        <f>(Compute4!BS72*$H72)</f>
        <v>0</v>
      </c>
      <c r="AM72" s="319">
        <f>Compute4!V72</f>
        <v>0</v>
      </c>
      <c r="AN72" s="324">
        <f>(Compute4!BT72*$H72)</f>
        <v>0</v>
      </c>
      <c r="AO72" s="266">
        <f>Compute4!BU72</f>
        <v>0</v>
      </c>
    </row>
    <row r="73" spans="1:41" ht="15">
      <c r="A73" t="str">
        <f>Compute1!A73</f>
        <v>12.4</v>
      </c>
      <c r="B73" t="str">
        <f>'2_Maturité'!B73</f>
        <v>Protection contre des logiciels malveillants</v>
      </c>
      <c r="C73" t="str">
        <f>'2_Maturité'!G73</f>
        <v>SEXP</v>
      </c>
      <c r="D73">
        <f>'2_Maturité'!H73</f>
        <v>1</v>
      </c>
      <c r="E73" t="str">
        <f>'2_Maturité'!I73</f>
        <v>3: Défini</v>
      </c>
      <c r="F73" s="266">
        <f t="shared" si="2"/>
        <v>4</v>
      </c>
      <c r="G73" s="432">
        <f>Compute4a!DE73</f>
        <v>0.23422433088762717</v>
      </c>
      <c r="H73" s="432">
        <f t="shared" si="0"/>
        <v>5.8556082721906794E-2</v>
      </c>
      <c r="I73" s="319">
        <f>Compute4!G73</f>
        <v>0</v>
      </c>
      <c r="J73" s="574">
        <f>(Compute4!BE73*$H73)</f>
        <v>0</v>
      </c>
      <c r="K73" s="319">
        <f>Compute4!H73</f>
        <v>0</v>
      </c>
      <c r="L73" s="387">
        <f>(Compute4!BF73)*$H73</f>
        <v>0</v>
      </c>
      <c r="M73" s="319">
        <f>Compute4!I73</f>
        <v>0</v>
      </c>
      <c r="N73" s="387">
        <f>(Compute4!BG73*$H73)</f>
        <v>0</v>
      </c>
      <c r="O73" s="319">
        <f>Compute4!J73</f>
        <v>0</v>
      </c>
      <c r="P73" s="387">
        <f>(Compute4!BH73*$H73)</f>
        <v>0</v>
      </c>
      <c r="Q73" s="319">
        <f>Compute4!K73</f>
        <v>0</v>
      </c>
      <c r="R73" s="387">
        <f>(Compute4!BI73*$H73)</f>
        <v>0</v>
      </c>
      <c r="S73" s="319">
        <f>Compute4!L73</f>
        <v>1</v>
      </c>
      <c r="T73" s="387">
        <f>(Compute4!BJ73*$H73)</f>
        <v>4.3917062041430095E-2</v>
      </c>
      <c r="U73" s="319">
        <f>Compute4!M73</f>
        <v>0</v>
      </c>
      <c r="V73" s="387">
        <f>(Compute4!BK73*$H73)</f>
        <v>0</v>
      </c>
      <c r="W73" s="319">
        <f>Compute4!N73</f>
        <v>0</v>
      </c>
      <c r="X73" s="387">
        <f>(Compute4!BL73*$H73)</f>
        <v>0</v>
      </c>
      <c r="Y73" s="319">
        <f>Compute4!O73</f>
        <v>0</v>
      </c>
      <c r="Z73" s="387">
        <f>(Compute4!BM73*$H73)</f>
        <v>0</v>
      </c>
      <c r="AA73" s="319">
        <f>Compute4!P73</f>
        <v>0</v>
      </c>
      <c r="AB73" s="387">
        <f>(Compute4!BN73*$H73)</f>
        <v>0</v>
      </c>
      <c r="AC73" s="319">
        <f>Compute4!Q73</f>
        <v>1</v>
      </c>
      <c r="AD73" s="387">
        <f>(Compute4!BO73*H73)</f>
        <v>0.17566824816572038</v>
      </c>
      <c r="AE73" s="319">
        <f>Compute4!R73</f>
        <v>1</v>
      </c>
      <c r="AF73" s="387">
        <f>(Compute4!BP73*$H73)</f>
        <v>0.17566824816572038</v>
      </c>
      <c r="AG73" s="319">
        <f>Compute4!S73</f>
        <v>0</v>
      </c>
      <c r="AH73" s="387">
        <f>(Compute4!BQ73*$H73)</f>
        <v>0</v>
      </c>
      <c r="AI73" s="319">
        <f>Compute4!T73</f>
        <v>0</v>
      </c>
      <c r="AJ73" s="387">
        <f>(Compute4!BR73*$H73)</f>
        <v>0</v>
      </c>
      <c r="AK73" s="319">
        <f>Compute4!U73</f>
        <v>1</v>
      </c>
      <c r="AL73" s="387">
        <f>(Compute4!BS73*$H73)</f>
        <v>4.3917062041430095E-2</v>
      </c>
      <c r="AM73" s="319">
        <f>Compute4!V73</f>
        <v>0</v>
      </c>
      <c r="AN73" s="324">
        <f>(Compute4!BT73*$H73)</f>
        <v>0</v>
      </c>
      <c r="AO73" s="266">
        <f>Compute4!BU73</f>
        <v>6.75</v>
      </c>
    </row>
    <row r="74" spans="1:41" ht="15">
      <c r="A74" t="str">
        <f>Compute1!A74</f>
        <v>12.5</v>
      </c>
      <c r="B74" t="str">
        <f>'2_Maturité'!B74</f>
        <v>Politique de sauvegarde</v>
      </c>
      <c r="C74" t="str">
        <f>'2_Maturité'!G74</f>
        <v>SEXP</v>
      </c>
      <c r="D74">
        <f>'2_Maturité'!H74</f>
        <v>1</v>
      </c>
      <c r="E74" t="str">
        <f>'2_Maturité'!I74</f>
        <v>0: Inexistant</v>
      </c>
      <c r="F74" s="266">
        <f t="shared" si="2"/>
        <v>1</v>
      </c>
      <c r="G74" s="432">
        <f>Compute4a!DE74</f>
        <v>1.0061459474502952</v>
      </c>
      <c r="H74" s="432">
        <f t="shared" si="0"/>
        <v>1.0061459474502952</v>
      </c>
      <c r="I74" s="319">
        <f>Compute4!G74</f>
        <v>0</v>
      </c>
      <c r="J74" s="574">
        <f>(Compute4!BE74*$H74)</f>
        <v>0</v>
      </c>
      <c r="K74" s="319">
        <f>Compute4!H74</f>
        <v>0</v>
      </c>
      <c r="L74" s="387">
        <f>(Compute4!BF74)*$H74</f>
        <v>0</v>
      </c>
      <c r="M74" s="319">
        <f>Compute4!I74</f>
        <v>1</v>
      </c>
      <c r="N74" s="387">
        <f>(Compute4!BG74*$H74)</f>
        <v>9.0553135270526575</v>
      </c>
      <c r="O74" s="319">
        <f>Compute4!J74</f>
        <v>1</v>
      </c>
      <c r="P74" s="387">
        <f>(Compute4!BH74*$H74)</f>
        <v>8.0491675796023614</v>
      </c>
      <c r="Q74" s="319">
        <f>Compute4!K74</f>
        <v>1</v>
      </c>
      <c r="R74" s="387">
        <f>(Compute4!BI74*$H74)</f>
        <v>9.0553135270526575</v>
      </c>
      <c r="S74" s="319">
        <f>Compute4!L74</f>
        <v>0</v>
      </c>
      <c r="T74" s="387">
        <f>(Compute4!BJ74*$H74)</f>
        <v>0</v>
      </c>
      <c r="U74" s="319">
        <f>Compute4!M74</f>
        <v>1</v>
      </c>
      <c r="V74" s="387">
        <f>(Compute4!BK74*$H74)</f>
        <v>8.0491675796023614</v>
      </c>
      <c r="W74" s="319">
        <f>Compute4!N74</f>
        <v>0</v>
      </c>
      <c r="X74" s="387">
        <f>(Compute4!BL74*$H74)</f>
        <v>0</v>
      </c>
      <c r="Y74" s="319">
        <f>Compute4!O74</f>
        <v>0</v>
      </c>
      <c r="Z74" s="387">
        <f>(Compute4!BM74*$H74)</f>
        <v>0</v>
      </c>
      <c r="AA74" s="319">
        <f>Compute4!P74</f>
        <v>1</v>
      </c>
      <c r="AB74" s="387">
        <f>(Compute4!BN74*$H74)</f>
        <v>3.0184378423508855</v>
      </c>
      <c r="AC74" s="319">
        <f>Compute4!Q74</f>
        <v>1</v>
      </c>
      <c r="AD74" s="387">
        <f>(Compute4!BO74*H74)</f>
        <v>12.073751369403542</v>
      </c>
      <c r="AE74" s="319">
        <f>Compute4!R74</f>
        <v>1</v>
      </c>
      <c r="AF74" s="387">
        <f>(Compute4!BP74*$H74)</f>
        <v>12.073751369403542</v>
      </c>
      <c r="AG74" s="319">
        <f>Compute4!S74</f>
        <v>0</v>
      </c>
      <c r="AH74" s="387">
        <f>(Compute4!BQ74*$H74)</f>
        <v>0</v>
      </c>
      <c r="AI74" s="319">
        <f>Compute4!T74</f>
        <v>1</v>
      </c>
      <c r="AJ74" s="387">
        <f>(Compute4!BR74*$H74)</f>
        <v>3.0184378423508855</v>
      </c>
      <c r="AK74" s="319">
        <f>Compute4!U74</f>
        <v>1</v>
      </c>
      <c r="AL74" s="387">
        <f>(Compute4!BS74*$H74)</f>
        <v>3.0184378423508855</v>
      </c>
      <c r="AM74" s="319">
        <f>Compute4!V74</f>
        <v>0</v>
      </c>
      <c r="AN74" s="324">
        <f>(Compute4!BT74*$H74)</f>
        <v>0</v>
      </c>
      <c r="AO74" s="266">
        <f>Compute4!BU74</f>
        <v>67</v>
      </c>
    </row>
    <row r="75" spans="1:41" ht="15">
      <c r="A75" t="str">
        <f>Compute1!A75</f>
        <v>12.5.a</v>
      </c>
      <c r="B75">
        <f>'2_Maturité'!B75</f>
        <v>0</v>
      </c>
      <c r="C75" t="str">
        <f>'2_Maturité'!G75</f>
        <v>SEXP</v>
      </c>
      <c r="D75">
        <f>'2_Maturité'!H75</f>
        <v>0</v>
      </c>
      <c r="E75">
        <f>'2_Maturité'!I75</f>
        <v>0</v>
      </c>
      <c r="F75" s="266">
        <f t="shared" si="2"/>
        <v>0</v>
      </c>
      <c r="G75" s="432">
        <f>Compute4a!DE75</f>
        <v>0</v>
      </c>
      <c r="H75" s="432">
        <f t="shared" si="0"/>
        <v>0</v>
      </c>
      <c r="I75" s="319">
        <f>Compute4!G75</f>
        <v>0</v>
      </c>
      <c r="J75" s="574">
        <f>(Compute4!BE75*$H75)</f>
        <v>0</v>
      </c>
      <c r="K75" s="319">
        <f>Compute4!H75</f>
        <v>0</v>
      </c>
      <c r="L75" s="387">
        <f>(Compute4!BF75)*$H75</f>
        <v>0</v>
      </c>
      <c r="M75" s="319">
        <f>Compute4!I75</f>
        <v>1</v>
      </c>
      <c r="N75" s="387">
        <f>(Compute4!BG75*$H75)</f>
        <v>0</v>
      </c>
      <c r="O75" s="319">
        <f>Compute4!J75</f>
        <v>1</v>
      </c>
      <c r="P75" s="387">
        <f>(Compute4!BH75*$H75)</f>
        <v>0</v>
      </c>
      <c r="Q75" s="319">
        <f>Compute4!K75</f>
        <v>1</v>
      </c>
      <c r="R75" s="387">
        <f>(Compute4!BI75*$H75)</f>
        <v>0</v>
      </c>
      <c r="S75" s="319">
        <f>Compute4!L75</f>
        <v>0</v>
      </c>
      <c r="T75" s="387">
        <f>(Compute4!BJ75*$H75)</f>
        <v>0</v>
      </c>
      <c r="U75" s="319">
        <f>Compute4!M75</f>
        <v>1</v>
      </c>
      <c r="V75" s="387">
        <f>(Compute4!BK75*$H75)</f>
        <v>0</v>
      </c>
      <c r="W75" s="319">
        <f>Compute4!N75</f>
        <v>0</v>
      </c>
      <c r="X75" s="387">
        <f>(Compute4!BL75*$H75)</f>
        <v>0</v>
      </c>
      <c r="Y75" s="319">
        <f>Compute4!O75</f>
        <v>0</v>
      </c>
      <c r="Z75" s="387">
        <f>(Compute4!BM75*$H75)</f>
        <v>0</v>
      </c>
      <c r="AA75" s="319">
        <f>Compute4!P75</f>
        <v>1</v>
      </c>
      <c r="AB75" s="387">
        <f>(Compute4!BN75*$H75)</f>
        <v>0</v>
      </c>
      <c r="AC75" s="319">
        <f>Compute4!Q75</f>
        <v>1</v>
      </c>
      <c r="AD75" s="387">
        <f>(Compute4!BO75*H75)</f>
        <v>0</v>
      </c>
      <c r="AE75" s="319">
        <f>Compute4!R75</f>
        <v>1</v>
      </c>
      <c r="AF75" s="387">
        <f>(Compute4!BP75*$H75)</f>
        <v>0</v>
      </c>
      <c r="AG75" s="319">
        <f>Compute4!S75</f>
        <v>0</v>
      </c>
      <c r="AH75" s="387">
        <f>(Compute4!BQ75*$H75)</f>
        <v>0</v>
      </c>
      <c r="AI75" s="319">
        <f>Compute4!T75</f>
        <v>1</v>
      </c>
      <c r="AJ75" s="387">
        <f>(Compute4!BR75*$H75)</f>
        <v>0</v>
      </c>
      <c r="AK75" s="319">
        <f>Compute4!U75</f>
        <v>1</v>
      </c>
      <c r="AL75" s="387">
        <f>(Compute4!BS75*$H75)</f>
        <v>0</v>
      </c>
      <c r="AM75" s="319">
        <f>Compute4!V75</f>
        <v>0</v>
      </c>
      <c r="AN75" s="324">
        <f>(Compute4!BT75*$H75)</f>
        <v>0</v>
      </c>
      <c r="AO75" s="266">
        <f>Compute4!BU75</f>
        <v>0</v>
      </c>
    </row>
    <row r="76" spans="1:41" ht="15">
      <c r="A76" t="str">
        <f>Compute1!A76</f>
        <v>12.5.b</v>
      </c>
      <c r="B76">
        <f>'2_Maturité'!B76</f>
        <v>0</v>
      </c>
      <c r="C76" t="str">
        <f>'2_Maturité'!G76</f>
        <v>SEXP</v>
      </c>
      <c r="D76">
        <f>'2_Maturité'!H76</f>
        <v>0</v>
      </c>
      <c r="E76">
        <f>'2_Maturité'!I76</f>
        <v>0</v>
      </c>
      <c r="F76" s="266">
        <f t="shared" si="2"/>
        <v>0</v>
      </c>
      <c r="G76" s="432">
        <f>Compute4a!DE76</f>
        <v>0</v>
      </c>
      <c r="H76" s="432">
        <f t="shared" si="0"/>
        <v>0</v>
      </c>
      <c r="I76" s="319">
        <f>Compute4!G76</f>
        <v>0</v>
      </c>
      <c r="J76" s="574">
        <f>(Compute4!BE76*$H76)</f>
        <v>0</v>
      </c>
      <c r="K76" s="319">
        <f>Compute4!H76</f>
        <v>0</v>
      </c>
      <c r="L76" s="387">
        <f>(Compute4!BF76)*$H76</f>
        <v>0</v>
      </c>
      <c r="M76" s="319">
        <f>Compute4!I76</f>
        <v>0</v>
      </c>
      <c r="N76" s="387">
        <f>(Compute4!BG76*$H76)</f>
        <v>0</v>
      </c>
      <c r="O76" s="319">
        <f>Compute4!J76</f>
        <v>0</v>
      </c>
      <c r="P76" s="387">
        <f>(Compute4!BH76*$H76)</f>
        <v>0</v>
      </c>
      <c r="Q76" s="319">
        <f>Compute4!K76</f>
        <v>0</v>
      </c>
      <c r="R76" s="387">
        <f>(Compute4!BI76*$H76)</f>
        <v>0</v>
      </c>
      <c r="S76" s="319">
        <f>Compute4!L76</f>
        <v>0</v>
      </c>
      <c r="T76" s="387">
        <f>(Compute4!BJ76*$H76)</f>
        <v>0</v>
      </c>
      <c r="U76" s="319">
        <f>Compute4!M76</f>
        <v>0</v>
      </c>
      <c r="V76" s="387">
        <f>(Compute4!BK76*$H76)</f>
        <v>0</v>
      </c>
      <c r="W76" s="319">
        <f>Compute4!N76</f>
        <v>0</v>
      </c>
      <c r="X76" s="387">
        <f>(Compute4!BL76*$H76)</f>
        <v>0</v>
      </c>
      <c r="Y76" s="319">
        <f>Compute4!O76</f>
        <v>0</v>
      </c>
      <c r="Z76" s="387">
        <f>(Compute4!BM76*$H76)</f>
        <v>0</v>
      </c>
      <c r="AA76" s="319">
        <f>Compute4!P76</f>
        <v>0</v>
      </c>
      <c r="AB76" s="387">
        <f>(Compute4!BN76*$H76)</f>
        <v>0</v>
      </c>
      <c r="AC76" s="319">
        <f>Compute4!Q76</f>
        <v>0</v>
      </c>
      <c r="AD76" s="387">
        <f>(Compute4!BO76*H76)</f>
        <v>0</v>
      </c>
      <c r="AE76" s="319">
        <f>Compute4!R76</f>
        <v>0</v>
      </c>
      <c r="AF76" s="387">
        <f>(Compute4!BP76*$H76)</f>
        <v>0</v>
      </c>
      <c r="AG76" s="319">
        <f>Compute4!S76</f>
        <v>0</v>
      </c>
      <c r="AH76" s="387">
        <f>(Compute4!BQ76*$H76)</f>
        <v>0</v>
      </c>
      <c r="AI76" s="319">
        <f>Compute4!T76</f>
        <v>0</v>
      </c>
      <c r="AJ76" s="387">
        <f>(Compute4!BR76*$H76)</f>
        <v>0</v>
      </c>
      <c r="AK76" s="319">
        <f>Compute4!U76</f>
        <v>0</v>
      </c>
      <c r="AL76" s="387">
        <f>(Compute4!BS76*$H76)</f>
        <v>0</v>
      </c>
      <c r="AM76" s="319">
        <f>Compute4!V76</f>
        <v>0</v>
      </c>
      <c r="AN76" s="324">
        <f>(Compute4!BT76*$H76)</f>
        <v>0</v>
      </c>
      <c r="AO76" s="266">
        <f>Compute4!BU76</f>
        <v>0</v>
      </c>
    </row>
    <row r="77" spans="1:41" ht="15">
      <c r="A77" t="str">
        <f>Compute1!A77</f>
        <v>12.6</v>
      </c>
      <c r="B77" t="str">
        <f>'2_Maturité'!B77</f>
        <v>Journalisation et surveillance</v>
      </c>
      <c r="C77" t="str">
        <f>'2_Maturité'!G77</f>
        <v>SEXP</v>
      </c>
      <c r="D77">
        <f>'2_Maturité'!H77</f>
        <v>1</v>
      </c>
      <c r="E77" t="str">
        <f>'2_Maturité'!I77</f>
        <v>1: Initial</v>
      </c>
      <c r="F77" s="266">
        <f t="shared" si="2"/>
        <v>2</v>
      </c>
      <c r="G77" s="432">
        <f>Compute4a!DE77</f>
        <v>0.88074164735791516</v>
      </c>
      <c r="H77" s="432">
        <f t="shared" si="0"/>
        <v>0.88074164735791516</v>
      </c>
      <c r="I77" s="319">
        <f>Compute4!G77</f>
        <v>1</v>
      </c>
      <c r="J77" s="574">
        <f>(Compute4!BE77*$H77)</f>
        <v>3.5229665894316606</v>
      </c>
      <c r="K77" s="319">
        <f>Compute4!H77</f>
        <v>1</v>
      </c>
      <c r="L77" s="387">
        <f>(Compute4!BF77)*$H77</f>
        <v>5.2844498841474907</v>
      </c>
      <c r="M77" s="319">
        <f>Compute4!I77</f>
        <v>1</v>
      </c>
      <c r="N77" s="387">
        <f>(Compute4!BG77*$H77)</f>
        <v>3.9633374131106183</v>
      </c>
      <c r="O77" s="319">
        <f>Compute4!J77</f>
        <v>1</v>
      </c>
      <c r="P77" s="387">
        <f>(Compute4!BH77*$H77)</f>
        <v>3.5229665894316606</v>
      </c>
      <c r="Q77" s="319">
        <f>Compute4!K77</f>
        <v>1</v>
      </c>
      <c r="R77" s="387">
        <f>(Compute4!BI77*$H77)</f>
        <v>3.9633374131106183</v>
      </c>
      <c r="S77" s="319">
        <f>Compute4!L77</f>
        <v>1</v>
      </c>
      <c r="T77" s="387">
        <f>(Compute4!BJ77*$H77)</f>
        <v>1.3211124710368727</v>
      </c>
      <c r="U77" s="319">
        <f>Compute4!M77</f>
        <v>0</v>
      </c>
      <c r="V77" s="387">
        <f>(Compute4!BK77*$H77)</f>
        <v>0</v>
      </c>
      <c r="W77" s="319">
        <f>Compute4!N77</f>
        <v>0</v>
      </c>
      <c r="X77" s="387">
        <f>(Compute4!BL77*$H77)</f>
        <v>0</v>
      </c>
      <c r="Y77" s="319">
        <f>Compute4!O77</f>
        <v>0</v>
      </c>
      <c r="Z77" s="387">
        <f>(Compute4!BM77*$H77)</f>
        <v>0</v>
      </c>
      <c r="AA77" s="319">
        <f>Compute4!P77</f>
        <v>0</v>
      </c>
      <c r="AB77" s="387">
        <f>(Compute4!BN77*$H77)</f>
        <v>0</v>
      </c>
      <c r="AC77" s="319">
        <f>Compute4!Q77</f>
        <v>1</v>
      </c>
      <c r="AD77" s="387">
        <f>(Compute4!BO77*H77)</f>
        <v>5.2844498841474907</v>
      </c>
      <c r="AE77" s="319">
        <f>Compute4!R77</f>
        <v>1</v>
      </c>
      <c r="AF77" s="387">
        <f>(Compute4!BP77*$H77)</f>
        <v>5.2844498841474907</v>
      </c>
      <c r="AG77" s="319">
        <f>Compute4!S77</f>
        <v>0</v>
      </c>
      <c r="AH77" s="387">
        <f>(Compute4!BQ77*$H77)</f>
        <v>0</v>
      </c>
      <c r="AI77" s="319">
        <f>Compute4!T77</f>
        <v>1</v>
      </c>
      <c r="AJ77" s="387">
        <f>(Compute4!BR77*$H77)</f>
        <v>1.3211124710368727</v>
      </c>
      <c r="AK77" s="319">
        <f>Compute4!U77</f>
        <v>0</v>
      </c>
      <c r="AL77" s="387">
        <f>(Compute4!BS77*$H77)</f>
        <v>0</v>
      </c>
      <c r="AM77" s="319">
        <f>Compute4!V77</f>
        <v>1</v>
      </c>
      <c r="AN77" s="324">
        <f>(Compute4!BT77*$H77)</f>
        <v>5.2844498841474907</v>
      </c>
      <c r="AO77" s="266">
        <f>Compute4!BU77</f>
        <v>42.5</v>
      </c>
    </row>
    <row r="78" spans="1:41" ht="15">
      <c r="A78" t="str">
        <f>Compute1!A78</f>
        <v>12.6.a</v>
      </c>
      <c r="B78">
        <f>'2_Maturité'!B78</f>
        <v>0</v>
      </c>
      <c r="C78" t="str">
        <f>'2_Maturité'!G78</f>
        <v>SEXP</v>
      </c>
      <c r="D78">
        <f>'2_Maturité'!H78</f>
        <v>0</v>
      </c>
      <c r="E78">
        <f>'2_Maturité'!I78</f>
        <v>0</v>
      </c>
      <c r="F78" s="266">
        <f t="shared" si="2"/>
        <v>0</v>
      </c>
      <c r="G78" s="432">
        <f>Compute4a!DE78</f>
        <v>0</v>
      </c>
      <c r="H78" s="432">
        <f t="shared" ref="H78:H124" si="3">IF($F78&gt;=$C$1,$G78/$F78,$G78)</f>
        <v>0</v>
      </c>
      <c r="I78" s="319">
        <f>Compute4!G78</f>
        <v>0</v>
      </c>
      <c r="J78" s="574">
        <f>(Compute4!BE78*$H78)</f>
        <v>0</v>
      </c>
      <c r="K78" s="319">
        <f>Compute4!H78</f>
        <v>0</v>
      </c>
      <c r="L78" s="387">
        <f>(Compute4!BF78)*$H78</f>
        <v>0</v>
      </c>
      <c r="M78" s="319">
        <f>Compute4!I78</f>
        <v>0</v>
      </c>
      <c r="N78" s="387">
        <f>(Compute4!BG78*$H78)</f>
        <v>0</v>
      </c>
      <c r="O78" s="319">
        <f>Compute4!J78</f>
        <v>0</v>
      </c>
      <c r="P78" s="387">
        <f>(Compute4!BH78*$H78)</f>
        <v>0</v>
      </c>
      <c r="Q78" s="319">
        <f>Compute4!K78</f>
        <v>0</v>
      </c>
      <c r="R78" s="387">
        <f>(Compute4!BI78*$H78)</f>
        <v>0</v>
      </c>
      <c r="S78" s="319">
        <f>Compute4!L78</f>
        <v>0</v>
      </c>
      <c r="T78" s="387">
        <f>(Compute4!BJ78*$H78)</f>
        <v>0</v>
      </c>
      <c r="U78" s="319">
        <f>Compute4!M78</f>
        <v>0</v>
      </c>
      <c r="V78" s="387">
        <f>(Compute4!BK78*$H78)</f>
        <v>0</v>
      </c>
      <c r="W78" s="319">
        <f>Compute4!N78</f>
        <v>0</v>
      </c>
      <c r="X78" s="387">
        <f>(Compute4!BL78*$H78)</f>
        <v>0</v>
      </c>
      <c r="Y78" s="319">
        <f>Compute4!O78</f>
        <v>0</v>
      </c>
      <c r="Z78" s="387">
        <f>(Compute4!BM78*$H78)</f>
        <v>0</v>
      </c>
      <c r="AA78" s="319">
        <f>Compute4!P78</f>
        <v>0</v>
      </c>
      <c r="AB78" s="387">
        <f>(Compute4!BN78*$H78)</f>
        <v>0</v>
      </c>
      <c r="AC78" s="319">
        <f>Compute4!Q78</f>
        <v>0</v>
      </c>
      <c r="AD78" s="387">
        <f>(Compute4!BO78*H78)</f>
        <v>0</v>
      </c>
      <c r="AE78" s="319">
        <f>Compute4!R78</f>
        <v>0</v>
      </c>
      <c r="AF78" s="387">
        <f>(Compute4!BP78*$H78)</f>
        <v>0</v>
      </c>
      <c r="AG78" s="319">
        <f>Compute4!S78</f>
        <v>0</v>
      </c>
      <c r="AH78" s="387">
        <f>(Compute4!BQ78*$H78)</f>
        <v>0</v>
      </c>
      <c r="AI78" s="319">
        <f>Compute4!T78</f>
        <v>0</v>
      </c>
      <c r="AJ78" s="387">
        <f>(Compute4!BR78*$H78)</f>
        <v>0</v>
      </c>
      <c r="AK78" s="319">
        <f>Compute4!U78</f>
        <v>0</v>
      </c>
      <c r="AL78" s="387">
        <f>(Compute4!BS78*$H78)</f>
        <v>0</v>
      </c>
      <c r="AM78" s="319">
        <f>Compute4!V78</f>
        <v>0</v>
      </c>
      <c r="AN78" s="324">
        <f>(Compute4!BT78*$H78)</f>
        <v>0</v>
      </c>
      <c r="AO78" s="266">
        <f>Compute4!BU78</f>
        <v>0</v>
      </c>
    </row>
    <row r="79" spans="1:41" ht="15">
      <c r="A79" t="str">
        <f>Compute1!A79</f>
        <v>12.6.b</v>
      </c>
      <c r="B79">
        <f>'2_Maturité'!B79</f>
        <v>0</v>
      </c>
      <c r="C79" t="str">
        <f>'2_Maturité'!G79</f>
        <v>SEXP</v>
      </c>
      <c r="D79">
        <f>'2_Maturité'!H79</f>
        <v>0</v>
      </c>
      <c r="E79">
        <f>'2_Maturité'!I79</f>
        <v>0</v>
      </c>
      <c r="F79" s="266">
        <f t="shared" si="2"/>
        <v>0</v>
      </c>
      <c r="G79" s="432">
        <f>Compute4a!DE79</f>
        <v>0</v>
      </c>
      <c r="H79" s="432">
        <f t="shared" si="3"/>
        <v>0</v>
      </c>
      <c r="I79" s="319">
        <f>Compute4!G79</f>
        <v>0</v>
      </c>
      <c r="J79" s="574">
        <f>(Compute4!BE79*$H79)</f>
        <v>0</v>
      </c>
      <c r="K79" s="319">
        <f>Compute4!H79</f>
        <v>0</v>
      </c>
      <c r="L79" s="387">
        <f>(Compute4!BF79)*$H79</f>
        <v>0</v>
      </c>
      <c r="M79" s="319">
        <f>Compute4!I79</f>
        <v>1</v>
      </c>
      <c r="N79" s="387">
        <f>(Compute4!BG79*$H79)</f>
        <v>0</v>
      </c>
      <c r="O79" s="319">
        <f>Compute4!J79</f>
        <v>1</v>
      </c>
      <c r="P79" s="387">
        <f>(Compute4!BH79*$H79)</f>
        <v>0</v>
      </c>
      <c r="Q79" s="319">
        <f>Compute4!K79</f>
        <v>1</v>
      </c>
      <c r="R79" s="387">
        <f>(Compute4!BI79*$H79)</f>
        <v>0</v>
      </c>
      <c r="S79" s="319">
        <f>Compute4!L79</f>
        <v>0</v>
      </c>
      <c r="T79" s="387">
        <f>(Compute4!BJ79*$H79)</f>
        <v>0</v>
      </c>
      <c r="U79" s="319">
        <f>Compute4!M79</f>
        <v>0</v>
      </c>
      <c r="V79" s="387">
        <f>(Compute4!BK79*$H79)</f>
        <v>0</v>
      </c>
      <c r="W79" s="319">
        <f>Compute4!N79</f>
        <v>0</v>
      </c>
      <c r="X79" s="387">
        <f>(Compute4!BL79*$H79)</f>
        <v>0</v>
      </c>
      <c r="Y79" s="319">
        <f>Compute4!O79</f>
        <v>0</v>
      </c>
      <c r="Z79" s="387">
        <f>(Compute4!BM79*$H79)</f>
        <v>0</v>
      </c>
      <c r="AA79" s="319">
        <f>Compute4!P79</f>
        <v>0</v>
      </c>
      <c r="AB79" s="387">
        <f>(Compute4!BN79*$H79)</f>
        <v>0</v>
      </c>
      <c r="AC79" s="319">
        <f>Compute4!Q79</f>
        <v>0</v>
      </c>
      <c r="AD79" s="387">
        <f>(Compute4!BO79*H79)</f>
        <v>0</v>
      </c>
      <c r="AE79" s="319">
        <f>Compute4!R79</f>
        <v>0</v>
      </c>
      <c r="AF79" s="387">
        <f>(Compute4!BP79*$H79)</f>
        <v>0</v>
      </c>
      <c r="AG79" s="319">
        <f>Compute4!S79</f>
        <v>0</v>
      </c>
      <c r="AH79" s="387">
        <f>(Compute4!BQ79*$H79)</f>
        <v>0</v>
      </c>
      <c r="AI79" s="319">
        <f>Compute4!T79</f>
        <v>0</v>
      </c>
      <c r="AJ79" s="387">
        <f>(Compute4!BR79*$H79)</f>
        <v>0</v>
      </c>
      <c r="AK79" s="319">
        <f>Compute4!U79</f>
        <v>0</v>
      </c>
      <c r="AL79" s="387">
        <f>(Compute4!BS79*$H79)</f>
        <v>0</v>
      </c>
      <c r="AM79" s="319">
        <f>Compute4!V79</f>
        <v>1</v>
      </c>
      <c r="AN79" s="324">
        <f>(Compute4!BT79*$H79)</f>
        <v>0</v>
      </c>
      <c r="AO79" s="266">
        <f>Compute4!BU79</f>
        <v>0</v>
      </c>
    </row>
    <row r="80" spans="1:41" ht="15">
      <c r="A80" t="str">
        <f>Compute1!A80</f>
        <v>12.6.c</v>
      </c>
      <c r="B80">
        <f>'2_Maturité'!B80</f>
        <v>0</v>
      </c>
      <c r="C80" t="str">
        <f>'2_Maturité'!G80</f>
        <v>SEXP</v>
      </c>
      <c r="D80">
        <f>'2_Maturité'!H80</f>
        <v>0</v>
      </c>
      <c r="E80">
        <f>'2_Maturité'!I80</f>
        <v>0</v>
      </c>
      <c r="F80" s="266">
        <f t="shared" si="2"/>
        <v>0</v>
      </c>
      <c r="G80" s="432">
        <f>Compute4a!DE80</f>
        <v>0</v>
      </c>
      <c r="H80" s="432">
        <f t="shared" si="3"/>
        <v>0</v>
      </c>
      <c r="I80" s="319">
        <f>Compute4!G80</f>
        <v>0</v>
      </c>
      <c r="J80" s="574">
        <f>(Compute4!BE80*$H80)</f>
        <v>0</v>
      </c>
      <c r="K80" s="319">
        <f>Compute4!H80</f>
        <v>0</v>
      </c>
      <c r="L80" s="387">
        <f>(Compute4!BF80)*$H80</f>
        <v>0</v>
      </c>
      <c r="M80" s="319">
        <f>Compute4!I80</f>
        <v>0</v>
      </c>
      <c r="N80" s="387">
        <f>(Compute4!BG80*$H80)</f>
        <v>0</v>
      </c>
      <c r="O80" s="319">
        <f>Compute4!J80</f>
        <v>0</v>
      </c>
      <c r="P80" s="387">
        <f>(Compute4!BH80*$H80)</f>
        <v>0</v>
      </c>
      <c r="Q80" s="319">
        <f>Compute4!K80</f>
        <v>0</v>
      </c>
      <c r="R80" s="387">
        <f>(Compute4!BI80*$H80)</f>
        <v>0</v>
      </c>
      <c r="S80" s="319">
        <f>Compute4!L80</f>
        <v>0</v>
      </c>
      <c r="T80" s="387">
        <f>(Compute4!BJ80*$H80)</f>
        <v>0</v>
      </c>
      <c r="U80" s="319">
        <f>Compute4!M80</f>
        <v>0</v>
      </c>
      <c r="V80" s="387">
        <f>(Compute4!BK80*$H80)</f>
        <v>0</v>
      </c>
      <c r="W80" s="319">
        <f>Compute4!N80</f>
        <v>0</v>
      </c>
      <c r="X80" s="387">
        <f>(Compute4!BL80*$H80)</f>
        <v>0</v>
      </c>
      <c r="Y80" s="319">
        <f>Compute4!O80</f>
        <v>0</v>
      </c>
      <c r="Z80" s="387">
        <f>(Compute4!BM80*$H80)</f>
        <v>0</v>
      </c>
      <c r="AA80" s="319">
        <f>Compute4!P80</f>
        <v>0</v>
      </c>
      <c r="AB80" s="387">
        <f>(Compute4!BN80*$H80)</f>
        <v>0</v>
      </c>
      <c r="AC80" s="319">
        <f>Compute4!Q80</f>
        <v>0</v>
      </c>
      <c r="AD80" s="387">
        <f>(Compute4!BO80*H80)</f>
        <v>0</v>
      </c>
      <c r="AE80" s="319">
        <f>Compute4!R80</f>
        <v>0</v>
      </c>
      <c r="AF80" s="387">
        <f>(Compute4!BP80*$H80)</f>
        <v>0</v>
      </c>
      <c r="AG80" s="319">
        <f>Compute4!S80</f>
        <v>0</v>
      </c>
      <c r="AH80" s="387">
        <f>(Compute4!BQ80*$H80)</f>
        <v>0</v>
      </c>
      <c r="AI80" s="319">
        <f>Compute4!T80</f>
        <v>0</v>
      </c>
      <c r="AJ80" s="387">
        <f>(Compute4!BR80*$H80)</f>
        <v>0</v>
      </c>
      <c r="AK80" s="319">
        <f>Compute4!U80</f>
        <v>0</v>
      </c>
      <c r="AL80" s="387">
        <f>(Compute4!BS80*$H80)</f>
        <v>0</v>
      </c>
      <c r="AM80" s="319">
        <f>Compute4!V80</f>
        <v>0</v>
      </c>
      <c r="AN80" s="324">
        <f>(Compute4!BT80*$H80)</f>
        <v>0</v>
      </c>
      <c r="AO80" s="266">
        <f>Compute4!BU80</f>
        <v>0</v>
      </c>
    </row>
    <row r="81" spans="1:41" ht="15">
      <c r="A81" t="str">
        <f>Compute1!A81</f>
        <v>12.6.d</v>
      </c>
      <c r="B81">
        <f>'2_Maturité'!B81</f>
        <v>0</v>
      </c>
      <c r="C81" t="str">
        <f>'2_Maturité'!G81</f>
        <v>SEXP</v>
      </c>
      <c r="D81">
        <f>'2_Maturité'!H81</f>
        <v>0</v>
      </c>
      <c r="E81">
        <f>'2_Maturité'!I81</f>
        <v>0</v>
      </c>
      <c r="F81" s="266">
        <f t="shared" si="2"/>
        <v>0</v>
      </c>
      <c r="G81" s="432">
        <f>Compute4a!DE81</f>
        <v>0</v>
      </c>
      <c r="H81" s="432">
        <f t="shared" si="3"/>
        <v>0</v>
      </c>
      <c r="I81" s="319">
        <f>Compute4!G81</f>
        <v>0</v>
      </c>
      <c r="J81" s="574">
        <f>(Compute4!BE81*$H81)</f>
        <v>0</v>
      </c>
      <c r="K81" s="319">
        <f>Compute4!H81</f>
        <v>0</v>
      </c>
      <c r="L81" s="387">
        <f>(Compute4!BF81)*$H81</f>
        <v>0</v>
      </c>
      <c r="M81" s="319">
        <f>Compute4!I81</f>
        <v>0</v>
      </c>
      <c r="N81" s="387">
        <f>(Compute4!BG81*$H81)</f>
        <v>0</v>
      </c>
      <c r="O81" s="319">
        <f>Compute4!J81</f>
        <v>0</v>
      </c>
      <c r="P81" s="387">
        <f>(Compute4!BH81*$H81)</f>
        <v>0</v>
      </c>
      <c r="Q81" s="319">
        <f>Compute4!K81</f>
        <v>0</v>
      </c>
      <c r="R81" s="387">
        <f>(Compute4!BI81*$H81)</f>
        <v>0</v>
      </c>
      <c r="S81" s="319">
        <f>Compute4!L81</f>
        <v>0</v>
      </c>
      <c r="T81" s="387">
        <f>(Compute4!BJ81*$H81)</f>
        <v>0</v>
      </c>
      <c r="U81" s="319">
        <f>Compute4!M81</f>
        <v>0</v>
      </c>
      <c r="V81" s="387">
        <f>(Compute4!BK81*$H81)</f>
        <v>0</v>
      </c>
      <c r="W81" s="319">
        <f>Compute4!N81</f>
        <v>0</v>
      </c>
      <c r="X81" s="387">
        <f>(Compute4!BL81*$H81)</f>
        <v>0</v>
      </c>
      <c r="Y81" s="319">
        <f>Compute4!O81</f>
        <v>0</v>
      </c>
      <c r="Z81" s="387">
        <f>(Compute4!BM81*$H81)</f>
        <v>0</v>
      </c>
      <c r="AA81" s="319">
        <f>Compute4!P81</f>
        <v>0</v>
      </c>
      <c r="AB81" s="387">
        <f>(Compute4!BN81*$H81)</f>
        <v>0</v>
      </c>
      <c r="AC81" s="319">
        <f>Compute4!Q81</f>
        <v>0</v>
      </c>
      <c r="AD81" s="387">
        <f>(Compute4!BO81*H81)</f>
        <v>0</v>
      </c>
      <c r="AE81" s="319">
        <f>Compute4!R81</f>
        <v>0</v>
      </c>
      <c r="AF81" s="387">
        <f>(Compute4!BP81*$H81)</f>
        <v>0</v>
      </c>
      <c r="AG81" s="319">
        <f>Compute4!S81</f>
        <v>0</v>
      </c>
      <c r="AH81" s="387">
        <f>(Compute4!BQ81*$H81)</f>
        <v>0</v>
      </c>
      <c r="AI81" s="319">
        <f>Compute4!T81</f>
        <v>0</v>
      </c>
      <c r="AJ81" s="387">
        <f>(Compute4!BR81*$H81)</f>
        <v>0</v>
      </c>
      <c r="AK81" s="319">
        <f>Compute4!U81</f>
        <v>0</v>
      </c>
      <c r="AL81" s="387">
        <f>(Compute4!BS81*$H81)</f>
        <v>0</v>
      </c>
      <c r="AM81" s="319">
        <f>Compute4!V81</f>
        <v>0</v>
      </c>
      <c r="AN81" s="324">
        <f>(Compute4!BT81*$H81)</f>
        <v>0</v>
      </c>
      <c r="AO81" s="266">
        <f>Compute4!BU81</f>
        <v>0</v>
      </c>
    </row>
    <row r="82" spans="1:41" ht="15">
      <c r="A82" t="str">
        <f>Compute1!A82</f>
        <v>12.7</v>
      </c>
      <c r="B82" t="str">
        <f>'2_Maturité'!B82</f>
        <v>Maîtrise des logiciels</v>
      </c>
      <c r="C82" t="str">
        <f>'2_Maturité'!G82</f>
        <v>SEXP</v>
      </c>
      <c r="D82">
        <f>'2_Maturité'!H82</f>
        <v>1</v>
      </c>
      <c r="E82" t="str">
        <f>'2_Maturité'!I82</f>
        <v>3: Défini</v>
      </c>
      <c r="F82" s="266">
        <f t="shared" si="2"/>
        <v>4</v>
      </c>
      <c r="G82" s="432">
        <f>Compute4a!DE82</f>
        <v>0.1572640930578241</v>
      </c>
      <c r="H82" s="432">
        <f t="shared" si="3"/>
        <v>3.9316023264456025E-2</v>
      </c>
      <c r="I82" s="319">
        <f>Compute4!G82</f>
        <v>0</v>
      </c>
      <c r="J82" s="574">
        <f>(Compute4!BE82*$H82)</f>
        <v>0</v>
      </c>
      <c r="K82" s="319">
        <f>Compute4!H82</f>
        <v>0</v>
      </c>
      <c r="L82" s="387">
        <f>(Compute4!BF82)*$H82</f>
        <v>0</v>
      </c>
      <c r="M82" s="319">
        <f>Compute4!I82</f>
        <v>0</v>
      </c>
      <c r="N82" s="387">
        <f>(Compute4!BG82*$H82)</f>
        <v>0</v>
      </c>
      <c r="O82" s="319">
        <f>Compute4!J82</f>
        <v>0</v>
      </c>
      <c r="P82" s="387">
        <f>(Compute4!BH82*$H82)</f>
        <v>0</v>
      </c>
      <c r="Q82" s="319">
        <f>Compute4!K82</f>
        <v>0</v>
      </c>
      <c r="R82" s="387">
        <f>(Compute4!BI82*$H82)</f>
        <v>0</v>
      </c>
      <c r="S82" s="319">
        <f>Compute4!L82</f>
        <v>1</v>
      </c>
      <c r="T82" s="387">
        <f>(Compute4!BJ82*$H82)</f>
        <v>2.9487017448342021E-2</v>
      </c>
      <c r="U82" s="319">
        <f>Compute4!M82</f>
        <v>0</v>
      </c>
      <c r="V82" s="387">
        <f>(Compute4!BK82*$H82)</f>
        <v>0</v>
      </c>
      <c r="W82" s="319">
        <f>Compute4!N82</f>
        <v>0</v>
      </c>
      <c r="X82" s="387">
        <f>(Compute4!BL82*$H82)</f>
        <v>0</v>
      </c>
      <c r="Y82" s="319">
        <f>Compute4!O82</f>
        <v>0</v>
      </c>
      <c r="Z82" s="387">
        <f>(Compute4!BM82*$H82)</f>
        <v>0</v>
      </c>
      <c r="AA82" s="319">
        <f>Compute4!P82</f>
        <v>0</v>
      </c>
      <c r="AB82" s="387">
        <f>(Compute4!BN82*$H82)</f>
        <v>0</v>
      </c>
      <c r="AC82" s="319">
        <f>Compute4!Q82</f>
        <v>1</v>
      </c>
      <c r="AD82" s="387">
        <f>(Compute4!BO82*H82)</f>
        <v>0.11794806979336808</v>
      </c>
      <c r="AE82" s="319">
        <f>Compute4!R82</f>
        <v>1</v>
      </c>
      <c r="AF82" s="387">
        <f>(Compute4!BP82*$H82)</f>
        <v>0.11794806979336808</v>
      </c>
      <c r="AG82" s="319">
        <f>Compute4!S82</f>
        <v>0</v>
      </c>
      <c r="AH82" s="387">
        <f>(Compute4!BQ82*$H82)</f>
        <v>0</v>
      </c>
      <c r="AI82" s="319">
        <f>Compute4!T82</f>
        <v>0</v>
      </c>
      <c r="AJ82" s="387">
        <f>(Compute4!BR82*$H82)</f>
        <v>0</v>
      </c>
      <c r="AK82" s="319">
        <f>Compute4!U82</f>
        <v>1</v>
      </c>
      <c r="AL82" s="387">
        <f>(Compute4!BS82*$H82)</f>
        <v>2.9487017448342021E-2</v>
      </c>
      <c r="AM82" s="319">
        <f>Compute4!V82</f>
        <v>0</v>
      </c>
      <c r="AN82" s="324">
        <f>(Compute4!BT82*$H82)</f>
        <v>0</v>
      </c>
      <c r="AO82" s="266">
        <f>Compute4!BU82</f>
        <v>6.75</v>
      </c>
    </row>
    <row r="83" spans="1:41" ht="15">
      <c r="A83" t="str">
        <f>Compute1!A83</f>
        <v>12.8</v>
      </c>
      <c r="B83" t="str">
        <f>'2_Maturité'!B83</f>
        <v>Gestion des vulnérabilités</v>
      </c>
      <c r="C83" t="str">
        <f>'2_Maturité'!G83</f>
        <v>SEXP</v>
      </c>
      <c r="D83">
        <f>'2_Maturité'!H83</f>
        <v>1</v>
      </c>
      <c r="E83" t="str">
        <f>'2_Maturité'!I83</f>
        <v>2: Reproductible</v>
      </c>
      <c r="F83" s="266">
        <f t="shared" si="2"/>
        <v>3</v>
      </c>
      <c r="G83" s="432">
        <f>Compute4a!DE83</f>
        <v>0.34950841017575096</v>
      </c>
      <c r="H83" s="432">
        <f t="shared" si="3"/>
        <v>0.34950841017575096</v>
      </c>
      <c r="I83" s="319">
        <f>Compute4!G83</f>
        <v>0</v>
      </c>
      <c r="J83" s="574">
        <f>(Compute4!BE83*$H83)</f>
        <v>0</v>
      </c>
      <c r="K83" s="319">
        <f>Compute4!H83</f>
        <v>0</v>
      </c>
      <c r="L83" s="387">
        <f>(Compute4!BF83)*$H83</f>
        <v>0</v>
      </c>
      <c r="M83" s="319">
        <f>Compute4!I83</f>
        <v>0</v>
      </c>
      <c r="N83" s="387">
        <f>(Compute4!BG83*$H83)</f>
        <v>0</v>
      </c>
      <c r="O83" s="319">
        <f>Compute4!J83</f>
        <v>0</v>
      </c>
      <c r="P83" s="387">
        <f>(Compute4!BH83*$H83)</f>
        <v>0</v>
      </c>
      <c r="Q83" s="319">
        <f>Compute4!K83</f>
        <v>0</v>
      </c>
      <c r="R83" s="387">
        <f>(Compute4!BI83*$H83)</f>
        <v>0</v>
      </c>
      <c r="S83" s="319">
        <f>Compute4!L83</f>
        <v>1</v>
      </c>
      <c r="T83" s="387">
        <f>(Compute4!BJ83*$H83)</f>
        <v>0.34950841017575096</v>
      </c>
      <c r="U83" s="319">
        <f>Compute4!M83</f>
        <v>0</v>
      </c>
      <c r="V83" s="387">
        <f>(Compute4!BK83*$H83)</f>
        <v>0</v>
      </c>
      <c r="W83" s="319">
        <f>Compute4!N83</f>
        <v>0</v>
      </c>
      <c r="X83" s="387">
        <f>(Compute4!BL83*$H83)</f>
        <v>0</v>
      </c>
      <c r="Y83" s="319">
        <f>Compute4!O83</f>
        <v>0</v>
      </c>
      <c r="Z83" s="387">
        <f>(Compute4!BM83*$H83)</f>
        <v>0</v>
      </c>
      <c r="AA83" s="319">
        <f>Compute4!P83</f>
        <v>0</v>
      </c>
      <c r="AB83" s="387">
        <f>(Compute4!BN83*$H83)</f>
        <v>0</v>
      </c>
      <c r="AC83" s="319">
        <f>Compute4!Q83</f>
        <v>1</v>
      </c>
      <c r="AD83" s="387">
        <f>(Compute4!BO83*H83)</f>
        <v>1.3980336407030038</v>
      </c>
      <c r="AE83" s="319">
        <f>Compute4!R83</f>
        <v>1</v>
      </c>
      <c r="AF83" s="387">
        <f>(Compute4!BP83*$H83)</f>
        <v>1.3980336407030038</v>
      </c>
      <c r="AG83" s="319">
        <f>Compute4!S83</f>
        <v>0</v>
      </c>
      <c r="AH83" s="387">
        <f>(Compute4!BQ83*$H83)</f>
        <v>0</v>
      </c>
      <c r="AI83" s="319">
        <f>Compute4!T83</f>
        <v>0</v>
      </c>
      <c r="AJ83" s="387">
        <f>(Compute4!BR83*$H83)</f>
        <v>0</v>
      </c>
      <c r="AK83" s="319">
        <f>Compute4!U83</f>
        <v>1</v>
      </c>
      <c r="AL83" s="387">
        <f>(Compute4!BS83*$H83)</f>
        <v>0.34950841017575096</v>
      </c>
      <c r="AM83" s="319">
        <f>Compute4!V83</f>
        <v>0</v>
      </c>
      <c r="AN83" s="324">
        <f>(Compute4!BT83*$H83)</f>
        <v>0</v>
      </c>
      <c r="AO83" s="266">
        <f>Compute4!BU83</f>
        <v>9</v>
      </c>
    </row>
    <row r="84" spans="1:41" ht="15">
      <c r="A84" t="str">
        <f>Compute1!A84</f>
        <v>12.9</v>
      </c>
      <c r="B84" t="str">
        <f>'2_Maturité'!B84</f>
        <v>Impact des activités d'audit de sécurité</v>
      </c>
      <c r="C84" t="str">
        <f>'2_Maturité'!G84</f>
        <v>SEXP</v>
      </c>
      <c r="D84">
        <f>'2_Maturité'!H84</f>
        <v>0</v>
      </c>
      <c r="E84" t="str">
        <f>'2_Maturité'!I84</f>
        <v>1: Initial</v>
      </c>
      <c r="F84" s="266">
        <f t="shared" si="2"/>
        <v>0</v>
      </c>
      <c r="G84" s="432">
        <f>Compute4a!DE84</f>
        <v>0</v>
      </c>
      <c r="H84" s="432">
        <f t="shared" si="3"/>
        <v>0</v>
      </c>
      <c r="I84" s="319">
        <f>Compute4!G84</f>
        <v>0</v>
      </c>
      <c r="J84" s="574">
        <f>(Compute4!BE84*$H84)</f>
        <v>0</v>
      </c>
      <c r="K84" s="319">
        <f>Compute4!H84</f>
        <v>0</v>
      </c>
      <c r="L84" s="387">
        <f>(Compute4!BF84)*$H84</f>
        <v>0</v>
      </c>
      <c r="M84" s="319">
        <f>Compute4!I84</f>
        <v>0</v>
      </c>
      <c r="N84" s="387">
        <f>(Compute4!BG84*$H84)</f>
        <v>0</v>
      </c>
      <c r="O84" s="319">
        <f>Compute4!J84</f>
        <v>0</v>
      </c>
      <c r="P84" s="387">
        <f>(Compute4!BH84*$H84)</f>
        <v>0</v>
      </c>
      <c r="Q84" s="319">
        <f>Compute4!K84</f>
        <v>0</v>
      </c>
      <c r="R84" s="387">
        <f>(Compute4!BI84*$H84)</f>
        <v>0</v>
      </c>
      <c r="S84" s="319">
        <f>Compute4!L84</f>
        <v>1</v>
      </c>
      <c r="T84" s="387">
        <f>(Compute4!BJ84*$H84)</f>
        <v>0</v>
      </c>
      <c r="U84" s="319">
        <f>Compute4!M84</f>
        <v>0</v>
      </c>
      <c r="V84" s="387">
        <f>(Compute4!BK84*$H84)</f>
        <v>0</v>
      </c>
      <c r="W84" s="319">
        <f>Compute4!N84</f>
        <v>0</v>
      </c>
      <c r="X84" s="387">
        <f>(Compute4!BL84*$H84)</f>
        <v>0</v>
      </c>
      <c r="Y84" s="319">
        <f>Compute4!O84</f>
        <v>0</v>
      </c>
      <c r="Z84" s="387">
        <f>(Compute4!BM84*$H84)</f>
        <v>0</v>
      </c>
      <c r="AA84" s="319">
        <f>Compute4!P84</f>
        <v>1</v>
      </c>
      <c r="AB84" s="387">
        <f>(Compute4!BN84*$H84)</f>
        <v>0</v>
      </c>
      <c r="AC84" s="319">
        <f>Compute4!Q84</f>
        <v>0</v>
      </c>
      <c r="AD84" s="387">
        <f>(Compute4!BO84*H84)</f>
        <v>0</v>
      </c>
      <c r="AE84" s="319">
        <f>Compute4!R84</f>
        <v>0</v>
      </c>
      <c r="AF84" s="387">
        <f>(Compute4!BP84*$H84)</f>
        <v>0</v>
      </c>
      <c r="AG84" s="319">
        <f>Compute4!S84</f>
        <v>1</v>
      </c>
      <c r="AH84" s="387">
        <f>(Compute4!BQ84*$H84)</f>
        <v>0</v>
      </c>
      <c r="AI84" s="319">
        <f>Compute4!T84</f>
        <v>0</v>
      </c>
      <c r="AJ84" s="387">
        <f>(Compute4!BR84*$H84)</f>
        <v>0</v>
      </c>
      <c r="AK84" s="319">
        <f>Compute4!U84</f>
        <v>1</v>
      </c>
      <c r="AL84" s="387">
        <f>(Compute4!BS84*$H84)</f>
        <v>0</v>
      </c>
      <c r="AM84" s="319">
        <f>Compute4!V84</f>
        <v>0</v>
      </c>
      <c r="AN84" s="324">
        <f>(Compute4!BT84*$H84)</f>
        <v>0</v>
      </c>
      <c r="AO84" s="266">
        <f>Compute4!BU84</f>
        <v>0</v>
      </c>
    </row>
    <row r="85" spans="1:41" ht="15">
      <c r="A85">
        <f>Compute1!A85</f>
        <v>13</v>
      </c>
      <c r="B85" t="str">
        <f>'2_Maturité'!B85</f>
        <v>SECURITE DES COMMUNICATIONS</v>
      </c>
      <c r="C85">
        <f>'2_Maturité'!G85</f>
        <v>0</v>
      </c>
      <c r="D85">
        <f>'2_Maturité'!H85</f>
        <v>0</v>
      </c>
      <c r="E85">
        <f>'2_Maturité'!I85</f>
        <v>0</v>
      </c>
      <c r="F85" s="266">
        <f t="shared" si="2"/>
        <v>0</v>
      </c>
      <c r="G85" s="432">
        <f>Compute4a!DE85</f>
        <v>0</v>
      </c>
      <c r="H85" s="432">
        <f t="shared" si="3"/>
        <v>0</v>
      </c>
      <c r="I85" s="319">
        <f>Compute4!G85</f>
        <v>0</v>
      </c>
      <c r="J85" s="574">
        <f>(Compute4!BE85*$H85)</f>
        <v>0</v>
      </c>
      <c r="K85" s="319">
        <f>Compute4!H85</f>
        <v>0</v>
      </c>
      <c r="L85" s="387">
        <f>(Compute4!BF85)*$H85</f>
        <v>0</v>
      </c>
      <c r="M85" s="319">
        <f>Compute4!I85</f>
        <v>0</v>
      </c>
      <c r="N85" s="387">
        <f>(Compute4!BG85*$H85)</f>
        <v>0</v>
      </c>
      <c r="O85" s="319">
        <f>Compute4!J85</f>
        <v>0</v>
      </c>
      <c r="P85" s="387">
        <f>(Compute4!BH85*$H85)</f>
        <v>0</v>
      </c>
      <c r="Q85" s="319">
        <f>Compute4!K85</f>
        <v>0</v>
      </c>
      <c r="R85" s="387">
        <f>(Compute4!BI85*$H85)</f>
        <v>0</v>
      </c>
      <c r="S85" s="319">
        <f>Compute4!L85</f>
        <v>0</v>
      </c>
      <c r="T85" s="387">
        <f>(Compute4!BJ85*$H85)</f>
        <v>0</v>
      </c>
      <c r="U85" s="319">
        <f>Compute4!M85</f>
        <v>0</v>
      </c>
      <c r="V85" s="387">
        <f>(Compute4!BK85*$H85)</f>
        <v>0</v>
      </c>
      <c r="W85" s="319">
        <f>Compute4!N85</f>
        <v>0</v>
      </c>
      <c r="X85" s="387">
        <f>(Compute4!BL85*$H85)</f>
        <v>0</v>
      </c>
      <c r="Y85" s="319">
        <f>Compute4!O85</f>
        <v>0</v>
      </c>
      <c r="Z85" s="387">
        <f>(Compute4!BM85*$H85)</f>
        <v>0</v>
      </c>
      <c r="AA85" s="319">
        <f>Compute4!P85</f>
        <v>0</v>
      </c>
      <c r="AB85" s="387">
        <f>(Compute4!BN85*$H85)</f>
        <v>0</v>
      </c>
      <c r="AC85" s="319">
        <f>Compute4!Q85</f>
        <v>0</v>
      </c>
      <c r="AD85" s="387">
        <f>(Compute4!BO85*H85)</f>
        <v>0</v>
      </c>
      <c r="AE85" s="319">
        <f>Compute4!R85</f>
        <v>0</v>
      </c>
      <c r="AF85" s="387">
        <f>(Compute4!BP85*$H85)</f>
        <v>0</v>
      </c>
      <c r="AG85" s="319">
        <f>Compute4!S85</f>
        <v>0</v>
      </c>
      <c r="AH85" s="387">
        <f>(Compute4!BQ85*$H85)</f>
        <v>0</v>
      </c>
      <c r="AI85" s="319">
        <f>Compute4!T85</f>
        <v>0</v>
      </c>
      <c r="AJ85" s="387">
        <f>(Compute4!BR85*$H85)</f>
        <v>0</v>
      </c>
      <c r="AK85" s="319">
        <f>Compute4!U85</f>
        <v>0</v>
      </c>
      <c r="AL85" s="387">
        <f>(Compute4!BS85*$H85)</f>
        <v>0</v>
      </c>
      <c r="AM85" s="319">
        <f>Compute4!V85</f>
        <v>0</v>
      </c>
      <c r="AN85" s="324">
        <f>(Compute4!BT85*$H85)</f>
        <v>0</v>
      </c>
      <c r="AO85" s="266">
        <f>Compute4!BU85</f>
        <v>0</v>
      </c>
    </row>
    <row r="86" spans="1:41" ht="15">
      <c r="A86" t="str">
        <f>Compute1!A86</f>
        <v>13.1</v>
      </c>
      <c r="B86" t="str">
        <f>'2_Maturité'!B86</f>
        <v xml:space="preserve">Gestion de la sécurité des réseaux </v>
      </c>
      <c r="C86" t="str">
        <f>'2_Maturité'!G86</f>
        <v>SRES</v>
      </c>
      <c r="D86">
        <f>'2_Maturité'!H86</f>
        <v>1</v>
      </c>
      <c r="E86" t="str">
        <f>'2_Maturité'!I86</f>
        <v>2: Reproductible</v>
      </c>
      <c r="F86" s="266">
        <f t="shared" si="2"/>
        <v>3</v>
      </c>
      <c r="G86" s="432">
        <f>Compute4a!DE86</f>
        <v>0.36177466244200318</v>
      </c>
      <c r="H86" s="432">
        <f t="shared" si="3"/>
        <v>0.36177466244200318</v>
      </c>
      <c r="I86" s="319">
        <f>Compute4!G86</f>
        <v>0</v>
      </c>
      <c r="J86" s="574">
        <f>(Compute4!BE86*$H86)</f>
        <v>0</v>
      </c>
      <c r="K86" s="319">
        <f>Compute4!H86</f>
        <v>0</v>
      </c>
      <c r="L86" s="387">
        <f>(Compute4!BF86)*$H86</f>
        <v>0</v>
      </c>
      <c r="M86" s="319">
        <f>Compute4!I86</f>
        <v>0</v>
      </c>
      <c r="N86" s="387">
        <f>(Compute4!BG86*$H86)</f>
        <v>0</v>
      </c>
      <c r="O86" s="319">
        <f>Compute4!J86</f>
        <v>0</v>
      </c>
      <c r="P86" s="387">
        <f>(Compute4!BH86*$H86)</f>
        <v>0</v>
      </c>
      <c r="Q86" s="319">
        <f>Compute4!K86</f>
        <v>0</v>
      </c>
      <c r="R86" s="387">
        <f>(Compute4!BI86*$H86)</f>
        <v>0</v>
      </c>
      <c r="S86" s="319">
        <f>Compute4!L86</f>
        <v>1</v>
      </c>
      <c r="T86" s="387">
        <f>(Compute4!BJ86*$H86)</f>
        <v>0.36177466244200318</v>
      </c>
      <c r="U86" s="319">
        <f>Compute4!M86</f>
        <v>0</v>
      </c>
      <c r="V86" s="387">
        <f>(Compute4!BK86*$H86)</f>
        <v>0</v>
      </c>
      <c r="W86" s="319">
        <f>Compute4!N86</f>
        <v>0</v>
      </c>
      <c r="X86" s="387">
        <f>(Compute4!BL86*$H86)</f>
        <v>0</v>
      </c>
      <c r="Y86" s="319">
        <f>Compute4!O86</f>
        <v>0</v>
      </c>
      <c r="Z86" s="387">
        <f>(Compute4!BM86*$H86)</f>
        <v>0</v>
      </c>
      <c r="AA86" s="319">
        <f>Compute4!P86</f>
        <v>1</v>
      </c>
      <c r="AB86" s="387">
        <f>(Compute4!BN86*$H86)</f>
        <v>0.36177466244200318</v>
      </c>
      <c r="AC86" s="319">
        <f>Compute4!Q86</f>
        <v>1</v>
      </c>
      <c r="AD86" s="387">
        <f>(Compute4!BO86*H86)</f>
        <v>1.4470986497680127</v>
      </c>
      <c r="AE86" s="319">
        <f>Compute4!R86</f>
        <v>1</v>
      </c>
      <c r="AF86" s="387">
        <f>(Compute4!BP86*$H86)</f>
        <v>1.4470986497680127</v>
      </c>
      <c r="AG86" s="319">
        <f>Compute4!S86</f>
        <v>0</v>
      </c>
      <c r="AH86" s="387">
        <f>(Compute4!BQ86*$H86)</f>
        <v>0</v>
      </c>
      <c r="AI86" s="319">
        <f>Compute4!T86</f>
        <v>1</v>
      </c>
      <c r="AJ86" s="387">
        <f>(Compute4!BR86*$H86)</f>
        <v>0.36177466244200318</v>
      </c>
      <c r="AK86" s="319">
        <f>Compute4!U86</f>
        <v>1</v>
      </c>
      <c r="AL86" s="387">
        <f>(Compute4!BS86*$H86)</f>
        <v>0.36177466244200318</v>
      </c>
      <c r="AM86" s="319">
        <f>Compute4!V86</f>
        <v>0</v>
      </c>
      <c r="AN86" s="324">
        <f>(Compute4!BT86*$H86)</f>
        <v>0</v>
      </c>
      <c r="AO86" s="266">
        <f>Compute4!BU86</f>
        <v>11</v>
      </c>
    </row>
    <row r="87" spans="1:41" ht="15">
      <c r="A87" t="str">
        <f>Compute1!A87</f>
        <v>13.1.a</v>
      </c>
      <c r="B87" t="str">
        <f>'2_Maturité'!B87</f>
        <v xml:space="preserve">Cartographie des flux </v>
      </c>
      <c r="C87" t="str">
        <f>'2_Maturité'!G87</f>
        <v>SRES</v>
      </c>
      <c r="D87">
        <f>'2_Maturité'!H87</f>
        <v>0</v>
      </c>
      <c r="E87">
        <f>'2_Maturité'!I87</f>
        <v>0</v>
      </c>
      <c r="F87" s="266">
        <f t="shared" si="2"/>
        <v>0</v>
      </c>
      <c r="G87" s="432">
        <f>Compute4a!DE87</f>
        <v>0</v>
      </c>
      <c r="H87" s="432">
        <f t="shared" si="3"/>
        <v>0</v>
      </c>
      <c r="I87" s="319">
        <f>Compute4!G87</f>
        <v>0</v>
      </c>
      <c r="J87" s="574">
        <f>(Compute4!BE87*$H87)</f>
        <v>0</v>
      </c>
      <c r="K87" s="319">
        <f>Compute4!H87</f>
        <v>0</v>
      </c>
      <c r="L87" s="387">
        <f>(Compute4!BF87)*$H87</f>
        <v>0</v>
      </c>
      <c r="M87" s="319">
        <f>Compute4!I87</f>
        <v>0</v>
      </c>
      <c r="N87" s="387">
        <f>(Compute4!BG87*$H87)</f>
        <v>0</v>
      </c>
      <c r="O87" s="319">
        <f>Compute4!J87</f>
        <v>0</v>
      </c>
      <c r="P87" s="387">
        <f>(Compute4!BH87*$H87)</f>
        <v>0</v>
      </c>
      <c r="Q87" s="319">
        <f>Compute4!K87</f>
        <v>0</v>
      </c>
      <c r="R87" s="387">
        <f>(Compute4!BI87*$H87)</f>
        <v>0</v>
      </c>
      <c r="S87" s="319">
        <f>Compute4!L87</f>
        <v>0</v>
      </c>
      <c r="T87" s="387">
        <f>(Compute4!BJ87*$H87)</f>
        <v>0</v>
      </c>
      <c r="U87" s="319">
        <f>Compute4!M87</f>
        <v>0</v>
      </c>
      <c r="V87" s="387">
        <f>(Compute4!BK87*$H87)</f>
        <v>0</v>
      </c>
      <c r="W87" s="319">
        <f>Compute4!N87</f>
        <v>0</v>
      </c>
      <c r="X87" s="387">
        <f>(Compute4!BL87*$H87)</f>
        <v>0</v>
      </c>
      <c r="Y87" s="319">
        <f>Compute4!O87</f>
        <v>0</v>
      </c>
      <c r="Z87" s="387">
        <f>(Compute4!BM87*$H87)</f>
        <v>0</v>
      </c>
      <c r="AA87" s="319">
        <f>Compute4!P87</f>
        <v>0</v>
      </c>
      <c r="AB87" s="387">
        <f>(Compute4!BN87*$H87)</f>
        <v>0</v>
      </c>
      <c r="AC87" s="319">
        <f>Compute4!Q87</f>
        <v>0</v>
      </c>
      <c r="AD87" s="387">
        <f>(Compute4!BO87*H87)</f>
        <v>0</v>
      </c>
      <c r="AE87" s="319">
        <f>Compute4!R87</f>
        <v>0</v>
      </c>
      <c r="AF87" s="387">
        <f>(Compute4!BP87*$H87)</f>
        <v>0</v>
      </c>
      <c r="AG87" s="319">
        <f>Compute4!S87</f>
        <v>0</v>
      </c>
      <c r="AH87" s="387">
        <f>(Compute4!BQ87*$H87)</f>
        <v>0</v>
      </c>
      <c r="AI87" s="319">
        <f>Compute4!T87</f>
        <v>0</v>
      </c>
      <c r="AJ87" s="387">
        <f>(Compute4!BR87*$H87)</f>
        <v>0</v>
      </c>
      <c r="AK87" s="319">
        <f>Compute4!U87</f>
        <v>0</v>
      </c>
      <c r="AL87" s="387">
        <f>(Compute4!BS87*$H87)</f>
        <v>0</v>
      </c>
      <c r="AM87" s="319">
        <f>Compute4!V87</f>
        <v>0</v>
      </c>
      <c r="AN87" s="324">
        <f>(Compute4!BT87*$H87)</f>
        <v>0</v>
      </c>
      <c r="AO87" s="266">
        <f>Compute4!BU87</f>
        <v>0</v>
      </c>
    </row>
    <row r="88" spans="1:41" ht="15">
      <c r="A88" t="str">
        <f>Compute1!A88</f>
        <v>13.2</v>
      </c>
      <c r="B88" t="str">
        <f>'2_Maturité'!B88</f>
        <v>Cloisonnement</v>
      </c>
      <c r="C88" t="str">
        <f>'2_Maturité'!G88</f>
        <v>SRES</v>
      </c>
      <c r="D88">
        <f>'2_Maturité'!H88</f>
        <v>0</v>
      </c>
      <c r="E88" t="str">
        <f>'2_Maturité'!I88</f>
        <v>1: Initial</v>
      </c>
      <c r="F88" s="266">
        <f t="shared" si="2"/>
        <v>0</v>
      </c>
      <c r="G88" s="432">
        <f>Compute4a!DE88</f>
        <v>0</v>
      </c>
      <c r="H88" s="432">
        <f t="shared" si="3"/>
        <v>0</v>
      </c>
      <c r="I88" s="319">
        <f>Compute4!G88</f>
        <v>0</v>
      </c>
      <c r="J88" s="574">
        <f>(Compute4!BE88*$H88)</f>
        <v>0</v>
      </c>
      <c r="K88" s="319">
        <f>Compute4!H88</f>
        <v>0</v>
      </c>
      <c r="L88" s="387">
        <f>(Compute4!BF88)*$H88</f>
        <v>0</v>
      </c>
      <c r="M88" s="319">
        <f>Compute4!I88</f>
        <v>1</v>
      </c>
      <c r="N88" s="387">
        <f>(Compute4!BG88*$H88)</f>
        <v>0</v>
      </c>
      <c r="O88" s="319">
        <f>Compute4!J88</f>
        <v>0</v>
      </c>
      <c r="P88" s="387">
        <f>(Compute4!BH88*$H88)</f>
        <v>0</v>
      </c>
      <c r="Q88" s="319">
        <f>Compute4!K88</f>
        <v>1</v>
      </c>
      <c r="R88" s="387">
        <f>(Compute4!BI88*$H88)</f>
        <v>0</v>
      </c>
      <c r="S88" s="319">
        <f>Compute4!L88</f>
        <v>1</v>
      </c>
      <c r="T88" s="387">
        <f>(Compute4!BJ88*$H88)</f>
        <v>0</v>
      </c>
      <c r="U88" s="319">
        <f>Compute4!M88</f>
        <v>0</v>
      </c>
      <c r="V88" s="387">
        <f>(Compute4!BK88*$H88)</f>
        <v>0</v>
      </c>
      <c r="W88" s="319">
        <f>Compute4!N88</f>
        <v>0</v>
      </c>
      <c r="X88" s="387">
        <f>(Compute4!BL88*$H88)</f>
        <v>0</v>
      </c>
      <c r="Y88" s="319">
        <f>Compute4!O88</f>
        <v>0</v>
      </c>
      <c r="Z88" s="387">
        <f>(Compute4!BM88*$H88)</f>
        <v>0</v>
      </c>
      <c r="AA88" s="319">
        <f>Compute4!P88</f>
        <v>1</v>
      </c>
      <c r="AB88" s="387">
        <f>(Compute4!BN88*$H88)</f>
        <v>0</v>
      </c>
      <c r="AC88" s="319">
        <f>Compute4!Q88</f>
        <v>1</v>
      </c>
      <c r="AD88" s="387">
        <f>(Compute4!BO88*H88)</f>
        <v>0</v>
      </c>
      <c r="AE88" s="319">
        <f>Compute4!R88</f>
        <v>1</v>
      </c>
      <c r="AF88" s="387">
        <f>(Compute4!BP88*$H88)</f>
        <v>0</v>
      </c>
      <c r="AG88" s="319">
        <f>Compute4!S88</f>
        <v>0</v>
      </c>
      <c r="AH88" s="387">
        <f>(Compute4!BQ88*$H88)</f>
        <v>0</v>
      </c>
      <c r="AI88" s="319">
        <f>Compute4!T88</f>
        <v>0</v>
      </c>
      <c r="AJ88" s="387">
        <f>(Compute4!BR88*$H88)</f>
        <v>0</v>
      </c>
      <c r="AK88" s="319">
        <f>Compute4!U88</f>
        <v>0</v>
      </c>
      <c r="AL88" s="387">
        <f>(Compute4!BS88*$H88)</f>
        <v>0</v>
      </c>
      <c r="AM88" s="319">
        <f>Compute4!V88</f>
        <v>0</v>
      </c>
      <c r="AN88" s="324">
        <f>(Compute4!BT88*$H88)</f>
        <v>0</v>
      </c>
      <c r="AO88" s="266">
        <f>Compute4!BU88</f>
        <v>0</v>
      </c>
    </row>
    <row r="89" spans="1:41" ht="15">
      <c r="A89" t="str">
        <f>Compute1!A89</f>
        <v>13.3</v>
      </c>
      <c r="B89" t="str">
        <f>'2_Maturité'!B89</f>
        <v xml:space="preserve">Politique de transfert d'information </v>
      </c>
      <c r="C89" t="str">
        <f>'2_Maturité'!G89</f>
        <v>SRES</v>
      </c>
      <c r="D89">
        <f>'2_Maturité'!H89</f>
        <v>0</v>
      </c>
      <c r="E89" t="str">
        <f>'2_Maturité'!I89</f>
        <v>1: Initial</v>
      </c>
      <c r="F89" s="266">
        <f t="shared" si="2"/>
        <v>0</v>
      </c>
      <c r="G89" s="432">
        <f>Compute4a!DE89</f>
        <v>0</v>
      </c>
      <c r="H89" s="432">
        <f t="shared" si="3"/>
        <v>0</v>
      </c>
      <c r="I89" s="319">
        <f>Compute4!G89</f>
        <v>1</v>
      </c>
      <c r="J89" s="574">
        <f>(Compute4!BE89*$H89)</f>
        <v>0</v>
      </c>
      <c r="K89" s="319">
        <f>Compute4!H89</f>
        <v>1</v>
      </c>
      <c r="L89" s="387">
        <f>(Compute4!BF89)*$H89</f>
        <v>0</v>
      </c>
      <c r="M89" s="319">
        <f>Compute4!I89</f>
        <v>0</v>
      </c>
      <c r="N89" s="387">
        <f>(Compute4!BG89*$H89)</f>
        <v>0</v>
      </c>
      <c r="O89" s="319">
        <f>Compute4!J89</f>
        <v>0</v>
      </c>
      <c r="P89" s="387">
        <f>(Compute4!BH89*$H89)</f>
        <v>0</v>
      </c>
      <c r="Q89" s="319">
        <f>Compute4!K89</f>
        <v>0</v>
      </c>
      <c r="R89" s="387">
        <f>(Compute4!BI89*$H89)</f>
        <v>0</v>
      </c>
      <c r="S89" s="319">
        <f>Compute4!L89</f>
        <v>0</v>
      </c>
      <c r="T89" s="387">
        <f>(Compute4!BJ89*$H89)</f>
        <v>0</v>
      </c>
      <c r="U89" s="319">
        <f>Compute4!M89</f>
        <v>0</v>
      </c>
      <c r="V89" s="387">
        <f>(Compute4!BK89*$H89)</f>
        <v>0</v>
      </c>
      <c r="W89" s="319">
        <f>Compute4!N89</f>
        <v>0</v>
      </c>
      <c r="X89" s="387">
        <f>(Compute4!BL89*$H89)</f>
        <v>0</v>
      </c>
      <c r="Y89" s="319">
        <f>Compute4!O89</f>
        <v>0</v>
      </c>
      <c r="Z89" s="387">
        <f>(Compute4!BM89*$H89)</f>
        <v>0</v>
      </c>
      <c r="AA89" s="319">
        <f>Compute4!P89</f>
        <v>0</v>
      </c>
      <c r="AB89" s="387">
        <f>(Compute4!BN89*$H89)</f>
        <v>0</v>
      </c>
      <c r="AC89" s="319">
        <f>Compute4!Q89</f>
        <v>1</v>
      </c>
      <c r="AD89" s="387">
        <f>(Compute4!BO89*H89)</f>
        <v>0</v>
      </c>
      <c r="AE89" s="319">
        <f>Compute4!R89</f>
        <v>0</v>
      </c>
      <c r="AF89" s="387">
        <f>(Compute4!BP89*$H89)</f>
        <v>0</v>
      </c>
      <c r="AG89" s="319">
        <f>Compute4!S89</f>
        <v>0</v>
      </c>
      <c r="AH89" s="387">
        <f>(Compute4!BQ89*$H89)</f>
        <v>0</v>
      </c>
      <c r="AI89" s="319">
        <f>Compute4!T89</f>
        <v>0</v>
      </c>
      <c r="AJ89" s="387">
        <f>(Compute4!BR89*$H89)</f>
        <v>0</v>
      </c>
      <c r="AK89" s="319">
        <f>Compute4!U89</f>
        <v>0</v>
      </c>
      <c r="AL89" s="387">
        <f>(Compute4!BS89*$H89)</f>
        <v>0</v>
      </c>
      <c r="AM89" s="319">
        <f>Compute4!V89</f>
        <v>0</v>
      </c>
      <c r="AN89" s="324">
        <f>(Compute4!BT89*$H89)</f>
        <v>0</v>
      </c>
      <c r="AO89" s="266">
        <f>Compute4!BU89</f>
        <v>0</v>
      </c>
    </row>
    <row r="90" spans="1:41" ht="15">
      <c r="A90" t="str">
        <f>Compute1!A90</f>
        <v>13.3.a</v>
      </c>
      <c r="B90" t="str">
        <f>'2_Maturité'!B90</f>
        <v>Accord de transfert d'information</v>
      </c>
      <c r="C90" t="str">
        <f>'2_Maturité'!G90</f>
        <v>SRES</v>
      </c>
      <c r="D90">
        <f>'2_Maturité'!H90</f>
        <v>0</v>
      </c>
      <c r="E90">
        <f>'2_Maturité'!I90</f>
        <v>0</v>
      </c>
      <c r="F90" s="266">
        <f t="shared" si="2"/>
        <v>0</v>
      </c>
      <c r="G90" s="432">
        <f>Compute4a!DE90</f>
        <v>0</v>
      </c>
      <c r="H90" s="432">
        <f t="shared" si="3"/>
        <v>0</v>
      </c>
      <c r="I90" s="319">
        <f>Compute4!G90</f>
        <v>0</v>
      </c>
      <c r="J90" s="574">
        <f>(Compute4!BE90*$H90)</f>
        <v>0</v>
      </c>
      <c r="K90" s="319">
        <f>Compute4!H90</f>
        <v>0</v>
      </c>
      <c r="L90" s="387">
        <f>(Compute4!BF90)*$H90</f>
        <v>0</v>
      </c>
      <c r="M90" s="319">
        <f>Compute4!I90</f>
        <v>0</v>
      </c>
      <c r="N90" s="387">
        <f>(Compute4!BG90*$H90)</f>
        <v>0</v>
      </c>
      <c r="O90" s="319">
        <f>Compute4!J90</f>
        <v>0</v>
      </c>
      <c r="P90" s="387">
        <f>(Compute4!BH90*$H90)</f>
        <v>0</v>
      </c>
      <c r="Q90" s="319">
        <f>Compute4!K90</f>
        <v>0</v>
      </c>
      <c r="R90" s="387">
        <f>(Compute4!BI90*$H90)</f>
        <v>0</v>
      </c>
      <c r="S90" s="319">
        <f>Compute4!L90</f>
        <v>0</v>
      </c>
      <c r="T90" s="387">
        <f>(Compute4!BJ90*$H90)</f>
        <v>0</v>
      </c>
      <c r="U90" s="319">
        <f>Compute4!M90</f>
        <v>0</v>
      </c>
      <c r="V90" s="387">
        <f>(Compute4!BK90*$H90)</f>
        <v>0</v>
      </c>
      <c r="W90" s="319">
        <f>Compute4!N90</f>
        <v>0</v>
      </c>
      <c r="X90" s="387">
        <f>(Compute4!BL90*$H90)</f>
        <v>0</v>
      </c>
      <c r="Y90" s="319">
        <f>Compute4!O90</f>
        <v>0</v>
      </c>
      <c r="Z90" s="387">
        <f>(Compute4!BM90*$H90)</f>
        <v>0</v>
      </c>
      <c r="AA90" s="319">
        <f>Compute4!P90</f>
        <v>0</v>
      </c>
      <c r="AB90" s="387">
        <f>(Compute4!BN90*$H90)</f>
        <v>0</v>
      </c>
      <c r="AC90" s="319">
        <f>Compute4!Q90</f>
        <v>0</v>
      </c>
      <c r="AD90" s="387">
        <f>(Compute4!BO90*H90)</f>
        <v>0</v>
      </c>
      <c r="AE90" s="319">
        <f>Compute4!R90</f>
        <v>0</v>
      </c>
      <c r="AF90" s="387">
        <f>(Compute4!BP90*$H90)</f>
        <v>0</v>
      </c>
      <c r="AG90" s="319">
        <f>Compute4!S90</f>
        <v>0</v>
      </c>
      <c r="AH90" s="387">
        <f>(Compute4!BQ90*$H90)</f>
        <v>0</v>
      </c>
      <c r="AI90" s="319">
        <f>Compute4!T90</f>
        <v>0</v>
      </c>
      <c r="AJ90" s="387">
        <f>(Compute4!BR90*$H90)</f>
        <v>0</v>
      </c>
      <c r="AK90" s="319">
        <f>Compute4!U90</f>
        <v>0</v>
      </c>
      <c r="AL90" s="387">
        <f>(Compute4!BS90*$H90)</f>
        <v>0</v>
      </c>
      <c r="AM90" s="319">
        <f>Compute4!V90</f>
        <v>0</v>
      </c>
      <c r="AN90" s="324">
        <f>(Compute4!BT90*$H90)</f>
        <v>0</v>
      </c>
      <c r="AO90" s="266">
        <f>Compute4!BU90</f>
        <v>0</v>
      </c>
    </row>
    <row r="91" spans="1:41" ht="15">
      <c r="A91" t="str">
        <f>Compute1!A91</f>
        <v>13.4</v>
      </c>
      <c r="B91" t="str">
        <f>'2_Maturité'!B91</f>
        <v>Messagerie électronique</v>
      </c>
      <c r="C91" t="str">
        <f>'2_Maturité'!G91</f>
        <v>SRES</v>
      </c>
      <c r="D91">
        <f>'2_Maturité'!H91</f>
        <v>0</v>
      </c>
      <c r="E91" t="str">
        <f>'2_Maturité'!I91</f>
        <v>1: Initial</v>
      </c>
      <c r="F91" s="266">
        <f t="shared" si="2"/>
        <v>0</v>
      </c>
      <c r="G91" s="432">
        <f>Compute4a!DE91</f>
        <v>0</v>
      </c>
      <c r="H91" s="432">
        <f t="shared" si="3"/>
        <v>0</v>
      </c>
      <c r="I91" s="319">
        <f>Compute4!G91</f>
        <v>1</v>
      </c>
      <c r="J91" s="574">
        <f>(Compute4!BE91*$H91)</f>
        <v>0</v>
      </c>
      <c r="K91" s="319">
        <f>Compute4!H91</f>
        <v>1</v>
      </c>
      <c r="L91" s="387">
        <f>(Compute4!BF91)*$H91</f>
        <v>0</v>
      </c>
      <c r="M91" s="319">
        <f>Compute4!I91</f>
        <v>0</v>
      </c>
      <c r="N91" s="387">
        <f>(Compute4!BG91*$H91)</f>
        <v>0</v>
      </c>
      <c r="O91" s="319">
        <f>Compute4!J91</f>
        <v>0</v>
      </c>
      <c r="P91" s="387">
        <f>(Compute4!BH91*$H91)</f>
        <v>0</v>
      </c>
      <c r="Q91" s="319">
        <f>Compute4!K91</f>
        <v>0</v>
      </c>
      <c r="R91" s="387">
        <f>(Compute4!BI91*$H91)</f>
        <v>0</v>
      </c>
      <c r="S91" s="319">
        <f>Compute4!L91</f>
        <v>0</v>
      </c>
      <c r="T91" s="387">
        <f>(Compute4!BJ91*$H91)</f>
        <v>0</v>
      </c>
      <c r="U91" s="319">
        <f>Compute4!M91</f>
        <v>0</v>
      </c>
      <c r="V91" s="387">
        <f>(Compute4!BK91*$H91)</f>
        <v>0</v>
      </c>
      <c r="W91" s="319">
        <f>Compute4!N91</f>
        <v>0</v>
      </c>
      <c r="X91" s="387">
        <f>(Compute4!BL91*$H91)</f>
        <v>0</v>
      </c>
      <c r="Y91" s="319">
        <f>Compute4!O91</f>
        <v>0</v>
      </c>
      <c r="Z91" s="387">
        <f>(Compute4!BM91*$H91)</f>
        <v>0</v>
      </c>
      <c r="AA91" s="319">
        <f>Compute4!P91</f>
        <v>0</v>
      </c>
      <c r="AB91" s="387">
        <f>(Compute4!BN91*$H91)</f>
        <v>0</v>
      </c>
      <c r="AC91" s="319">
        <f>Compute4!Q91</f>
        <v>0</v>
      </c>
      <c r="AD91" s="387">
        <f>(Compute4!BO91*H91)</f>
        <v>0</v>
      </c>
      <c r="AE91" s="319">
        <f>Compute4!R91</f>
        <v>0</v>
      </c>
      <c r="AF91" s="387">
        <f>(Compute4!BP91*$H91)</f>
        <v>0</v>
      </c>
      <c r="AG91" s="319">
        <f>Compute4!S91</f>
        <v>0</v>
      </c>
      <c r="AH91" s="387">
        <f>(Compute4!BQ91*$H91)</f>
        <v>0</v>
      </c>
      <c r="AI91" s="319">
        <f>Compute4!T91</f>
        <v>0</v>
      </c>
      <c r="AJ91" s="387">
        <f>(Compute4!BR91*$H91)</f>
        <v>0</v>
      </c>
      <c r="AK91" s="319">
        <f>Compute4!U91</f>
        <v>0</v>
      </c>
      <c r="AL91" s="387">
        <f>(Compute4!BS91*$H91)</f>
        <v>0</v>
      </c>
      <c r="AM91" s="319">
        <f>Compute4!V91</f>
        <v>0</v>
      </c>
      <c r="AN91" s="324">
        <f>(Compute4!BT91*$H91)</f>
        <v>0</v>
      </c>
      <c r="AO91" s="266">
        <f>Compute4!BU91</f>
        <v>0</v>
      </c>
    </row>
    <row r="92" spans="1:41" ht="15">
      <c r="A92">
        <f>Compute1!A92</f>
        <v>14</v>
      </c>
      <c r="B92" t="str">
        <f>'2_Maturité'!B92</f>
        <v>ACQUISITION, DEVELOPPEMENT ET MAINTENANCE DE SYSTEMES</v>
      </c>
      <c r="C92">
        <f>'2_Maturité'!G92</f>
        <v>0</v>
      </c>
      <c r="D92">
        <f>'2_Maturité'!H92</f>
        <v>0</v>
      </c>
      <c r="E92">
        <f>'2_Maturité'!I92</f>
        <v>0</v>
      </c>
      <c r="F92" s="266">
        <f t="shared" si="2"/>
        <v>0</v>
      </c>
      <c r="G92" s="432">
        <f>Compute4a!DE92</f>
        <v>0</v>
      </c>
      <c r="H92" s="432">
        <f t="shared" si="3"/>
        <v>0</v>
      </c>
      <c r="I92" s="319">
        <f>Compute4!G92</f>
        <v>0</v>
      </c>
      <c r="J92" s="574">
        <f>(Compute4!BE92*$H92)</f>
        <v>0</v>
      </c>
      <c r="K92" s="319">
        <f>Compute4!H92</f>
        <v>0</v>
      </c>
      <c r="L92" s="387">
        <f>(Compute4!BF92)*$H92</f>
        <v>0</v>
      </c>
      <c r="M92" s="319">
        <f>Compute4!I92</f>
        <v>0</v>
      </c>
      <c r="N92" s="387">
        <f>(Compute4!BG92*$H92)</f>
        <v>0</v>
      </c>
      <c r="O92" s="319">
        <f>Compute4!J92</f>
        <v>0</v>
      </c>
      <c r="P92" s="387">
        <f>(Compute4!BH92*$H92)</f>
        <v>0</v>
      </c>
      <c r="Q92" s="319">
        <f>Compute4!K92</f>
        <v>0</v>
      </c>
      <c r="R92" s="387">
        <f>(Compute4!BI92*$H92)</f>
        <v>0</v>
      </c>
      <c r="S92" s="319">
        <f>Compute4!L92</f>
        <v>0</v>
      </c>
      <c r="T92" s="387">
        <f>(Compute4!BJ92*$H92)</f>
        <v>0</v>
      </c>
      <c r="U92" s="319">
        <f>Compute4!M92</f>
        <v>0</v>
      </c>
      <c r="V92" s="387">
        <f>(Compute4!BK92*$H92)</f>
        <v>0</v>
      </c>
      <c r="W92" s="319">
        <f>Compute4!N92</f>
        <v>0</v>
      </c>
      <c r="X92" s="387">
        <f>(Compute4!BL92*$H92)</f>
        <v>0</v>
      </c>
      <c r="Y92" s="319">
        <f>Compute4!O92</f>
        <v>0</v>
      </c>
      <c r="Z92" s="387">
        <f>(Compute4!BM92*$H92)</f>
        <v>0</v>
      </c>
      <c r="AA92" s="319">
        <f>Compute4!P92</f>
        <v>0</v>
      </c>
      <c r="AB92" s="387">
        <f>(Compute4!BN92*$H92)</f>
        <v>0</v>
      </c>
      <c r="AC92" s="319">
        <f>Compute4!Q92</f>
        <v>0</v>
      </c>
      <c r="AD92" s="387">
        <f>(Compute4!BO92*H92)</f>
        <v>0</v>
      </c>
      <c r="AE92" s="319">
        <f>Compute4!R92</f>
        <v>0</v>
      </c>
      <c r="AF92" s="387">
        <f>(Compute4!BP92*$H92)</f>
        <v>0</v>
      </c>
      <c r="AG92" s="319">
        <f>Compute4!S92</f>
        <v>0</v>
      </c>
      <c r="AH92" s="387">
        <f>(Compute4!BQ92*$H92)</f>
        <v>0</v>
      </c>
      <c r="AI92" s="319">
        <f>Compute4!T92</f>
        <v>0</v>
      </c>
      <c r="AJ92" s="387">
        <f>(Compute4!BR92*$H92)</f>
        <v>0</v>
      </c>
      <c r="AK92" s="319">
        <f>Compute4!U92</f>
        <v>0</v>
      </c>
      <c r="AL92" s="387">
        <f>(Compute4!BS92*$H92)</f>
        <v>0</v>
      </c>
      <c r="AM92" s="319">
        <f>Compute4!V92</f>
        <v>0</v>
      </c>
      <c r="AN92" s="324">
        <f>(Compute4!BT92*$H92)</f>
        <v>0</v>
      </c>
      <c r="AO92" s="266">
        <f>Compute4!BU92</f>
        <v>0</v>
      </c>
    </row>
    <row r="93" spans="1:41" ht="15">
      <c r="A93" t="str">
        <f>Compute1!A93</f>
        <v>14.1</v>
      </c>
      <c r="B93" t="str">
        <f>'2_Maturité'!B93</f>
        <v>Exigences de sécurité</v>
      </c>
      <c r="C93" t="str">
        <f>'2_Maturité'!G93</f>
        <v>SAPP</v>
      </c>
      <c r="D93">
        <f>'2_Maturité'!H93</f>
        <v>1</v>
      </c>
      <c r="E93" t="str">
        <f>'2_Maturité'!I93</f>
        <v>1: Initial</v>
      </c>
      <c r="F93" s="266">
        <f t="shared" si="2"/>
        <v>2</v>
      </c>
      <c r="G93" s="432">
        <f>Compute4a!DE93</f>
        <v>0.70628821948765785</v>
      </c>
      <c r="H93" s="432">
        <f t="shared" si="3"/>
        <v>0.70628821948765785</v>
      </c>
      <c r="I93" s="319">
        <f>Compute4!G93</f>
        <v>1</v>
      </c>
      <c r="J93" s="574">
        <f>(Compute4!BE93*$H93)</f>
        <v>2.8251528779506314</v>
      </c>
      <c r="K93" s="319">
        <f>Compute4!H93</f>
        <v>1</v>
      </c>
      <c r="L93" s="387">
        <f>(Compute4!BF93)*$H93</f>
        <v>4.2377293169259467</v>
      </c>
      <c r="M93" s="319">
        <f>Compute4!I93</f>
        <v>1</v>
      </c>
      <c r="N93" s="387">
        <f>(Compute4!BG93*$H93)</f>
        <v>3.1782969876944605</v>
      </c>
      <c r="O93" s="319">
        <f>Compute4!J93</f>
        <v>1</v>
      </c>
      <c r="P93" s="387">
        <f>(Compute4!BH93*$H93)</f>
        <v>2.8251528779506314</v>
      </c>
      <c r="Q93" s="319">
        <f>Compute4!K93</f>
        <v>1</v>
      </c>
      <c r="R93" s="387">
        <f>(Compute4!BI93*$H93)</f>
        <v>3.1782969876944605</v>
      </c>
      <c r="S93" s="319">
        <f>Compute4!L93</f>
        <v>1</v>
      </c>
      <c r="T93" s="387">
        <f>(Compute4!BJ93*$H93)</f>
        <v>1.0594323292314867</v>
      </c>
      <c r="U93" s="319">
        <f>Compute4!M93</f>
        <v>0</v>
      </c>
      <c r="V93" s="387">
        <f>(Compute4!BK93*$H93)</f>
        <v>0</v>
      </c>
      <c r="W93" s="319">
        <f>Compute4!N93</f>
        <v>0</v>
      </c>
      <c r="X93" s="387">
        <f>(Compute4!BL93*$H93)</f>
        <v>0</v>
      </c>
      <c r="Y93" s="319">
        <f>Compute4!O93</f>
        <v>0</v>
      </c>
      <c r="Z93" s="387">
        <f>(Compute4!BM93*$H93)</f>
        <v>0</v>
      </c>
      <c r="AA93" s="319">
        <f>Compute4!P93</f>
        <v>1</v>
      </c>
      <c r="AB93" s="387">
        <f>(Compute4!BN93*$H93)</f>
        <v>1.0594323292314867</v>
      </c>
      <c r="AC93" s="319">
        <f>Compute4!Q93</f>
        <v>1</v>
      </c>
      <c r="AD93" s="387">
        <f>(Compute4!BO93*H93)</f>
        <v>4.2377293169259467</v>
      </c>
      <c r="AE93" s="319">
        <f>Compute4!R93</f>
        <v>0</v>
      </c>
      <c r="AF93" s="387">
        <f>(Compute4!BP93*$H93)</f>
        <v>0</v>
      </c>
      <c r="AG93" s="319">
        <f>Compute4!S93</f>
        <v>0</v>
      </c>
      <c r="AH93" s="387">
        <f>(Compute4!BQ93*$H93)</f>
        <v>0</v>
      </c>
      <c r="AI93" s="319">
        <f>Compute4!T93</f>
        <v>0</v>
      </c>
      <c r="AJ93" s="387">
        <f>(Compute4!BR93*$H93)</f>
        <v>0</v>
      </c>
      <c r="AK93" s="319">
        <f>Compute4!U93</f>
        <v>1</v>
      </c>
      <c r="AL93" s="387">
        <f>(Compute4!BS93*$H93)</f>
        <v>1.0594323292314867</v>
      </c>
      <c r="AM93" s="319">
        <f>Compute4!V93</f>
        <v>1</v>
      </c>
      <c r="AN93" s="324">
        <f>(Compute4!BT93*$H93)</f>
        <v>4.2377293169259467</v>
      </c>
      <c r="AO93" s="266">
        <f>Compute4!BU93</f>
        <v>38</v>
      </c>
    </row>
    <row r="94" spans="1:41" ht="15">
      <c r="A94" t="str">
        <f>Compute1!A94</f>
        <v>14.2</v>
      </c>
      <c r="B94" t="str">
        <f>'2_Maturité'!B94</f>
        <v>Méthode de développement structurée</v>
      </c>
      <c r="C94" t="str">
        <f>'2_Maturité'!G94</f>
        <v>SAPP</v>
      </c>
      <c r="D94">
        <f>'2_Maturité'!H94</f>
        <v>0</v>
      </c>
      <c r="E94" t="str">
        <f>'2_Maturité'!I94</f>
        <v>1: Initial</v>
      </c>
      <c r="F94" s="266">
        <f t="shared" si="2"/>
        <v>0</v>
      </c>
      <c r="G94" s="432">
        <f>Compute4a!DE94</f>
        <v>0</v>
      </c>
      <c r="H94" s="432">
        <f t="shared" si="3"/>
        <v>0</v>
      </c>
      <c r="I94" s="319">
        <f>Compute4!G94</f>
        <v>0</v>
      </c>
      <c r="J94" s="574">
        <f>(Compute4!BE94*$H94)</f>
        <v>0</v>
      </c>
      <c r="K94" s="319">
        <f>Compute4!H94</f>
        <v>0</v>
      </c>
      <c r="L94" s="387">
        <f>(Compute4!BF94)*$H94</f>
        <v>0</v>
      </c>
      <c r="M94" s="319">
        <f>Compute4!I94</f>
        <v>1</v>
      </c>
      <c r="N94" s="387">
        <f>(Compute4!BG94*$H94)</f>
        <v>0</v>
      </c>
      <c r="O94" s="319">
        <f>Compute4!J94</f>
        <v>1</v>
      </c>
      <c r="P94" s="387">
        <f>(Compute4!BH94*$H94)</f>
        <v>0</v>
      </c>
      <c r="Q94" s="319">
        <f>Compute4!K94</f>
        <v>1</v>
      </c>
      <c r="R94" s="387">
        <f>(Compute4!BI94*$H94)</f>
        <v>0</v>
      </c>
      <c r="S94" s="319">
        <f>Compute4!L94</f>
        <v>0</v>
      </c>
      <c r="T94" s="387">
        <f>(Compute4!BJ94*$H94)</f>
        <v>0</v>
      </c>
      <c r="U94" s="319">
        <f>Compute4!M94</f>
        <v>0</v>
      </c>
      <c r="V94" s="387">
        <f>(Compute4!BK94*$H94)</f>
        <v>0</v>
      </c>
      <c r="W94" s="319">
        <f>Compute4!N94</f>
        <v>0</v>
      </c>
      <c r="X94" s="387">
        <f>(Compute4!BL94*$H94)</f>
        <v>0</v>
      </c>
      <c r="Y94" s="319">
        <f>Compute4!O94</f>
        <v>0</v>
      </c>
      <c r="Z94" s="387">
        <f>(Compute4!BM94*$H94)</f>
        <v>0</v>
      </c>
      <c r="AA94" s="319">
        <f>Compute4!P94</f>
        <v>0</v>
      </c>
      <c r="AB94" s="387">
        <f>(Compute4!BN94*$H94)</f>
        <v>0</v>
      </c>
      <c r="AC94" s="319">
        <f>Compute4!Q94</f>
        <v>0</v>
      </c>
      <c r="AD94" s="387">
        <f>(Compute4!BO94*H94)</f>
        <v>0</v>
      </c>
      <c r="AE94" s="319">
        <f>Compute4!R94</f>
        <v>0</v>
      </c>
      <c r="AF94" s="387">
        <f>(Compute4!BP94*$H94)</f>
        <v>0</v>
      </c>
      <c r="AG94" s="319">
        <f>Compute4!S94</f>
        <v>1</v>
      </c>
      <c r="AH94" s="387">
        <f>(Compute4!BQ94*$H94)</f>
        <v>0</v>
      </c>
      <c r="AI94" s="319">
        <f>Compute4!T94</f>
        <v>0</v>
      </c>
      <c r="AJ94" s="387">
        <f>(Compute4!BR94*$H94)</f>
        <v>0</v>
      </c>
      <c r="AK94" s="319">
        <f>Compute4!U94</f>
        <v>1</v>
      </c>
      <c r="AL94" s="387">
        <f>(Compute4!BS94*$H94)</f>
        <v>0</v>
      </c>
      <c r="AM94" s="319">
        <f>Compute4!V94</f>
        <v>0</v>
      </c>
      <c r="AN94" s="324">
        <f>(Compute4!BT94*$H94)</f>
        <v>0</v>
      </c>
      <c r="AO94" s="266">
        <f>Compute4!BU94</f>
        <v>0</v>
      </c>
    </row>
    <row r="95" spans="1:41" ht="15">
      <c r="A95" t="str">
        <f>Compute1!A95</f>
        <v>14.2.a</v>
      </c>
      <c r="B95">
        <f>'2_Maturité'!B95</f>
        <v>0</v>
      </c>
      <c r="C95" t="str">
        <f>'2_Maturité'!G95</f>
        <v>SAPP</v>
      </c>
      <c r="D95">
        <f>'2_Maturité'!H95</f>
        <v>0</v>
      </c>
      <c r="E95">
        <f>'2_Maturité'!I95</f>
        <v>0</v>
      </c>
      <c r="F95" s="266">
        <f t="shared" si="2"/>
        <v>0</v>
      </c>
      <c r="G95" s="432">
        <f>Compute4a!DE95</f>
        <v>0</v>
      </c>
      <c r="H95" s="432">
        <f t="shared" si="3"/>
        <v>0</v>
      </c>
      <c r="I95" s="319">
        <f>Compute4!G95</f>
        <v>0</v>
      </c>
      <c r="J95" s="574">
        <f>(Compute4!BE95*$H95)</f>
        <v>0</v>
      </c>
      <c r="K95" s="319">
        <f>Compute4!H95</f>
        <v>0</v>
      </c>
      <c r="L95" s="387">
        <f>(Compute4!BF95)*$H95</f>
        <v>0</v>
      </c>
      <c r="M95" s="319">
        <f>Compute4!I95</f>
        <v>0</v>
      </c>
      <c r="N95" s="387">
        <f>(Compute4!BG95*$H95)</f>
        <v>0</v>
      </c>
      <c r="O95" s="319">
        <f>Compute4!J95</f>
        <v>0</v>
      </c>
      <c r="P95" s="387">
        <f>(Compute4!BH95*$H95)</f>
        <v>0</v>
      </c>
      <c r="Q95" s="319">
        <f>Compute4!K95</f>
        <v>0</v>
      </c>
      <c r="R95" s="387">
        <f>(Compute4!BI95*$H95)</f>
        <v>0</v>
      </c>
      <c r="S95" s="319">
        <f>Compute4!L95</f>
        <v>0</v>
      </c>
      <c r="T95" s="387">
        <f>(Compute4!BJ95*$H95)</f>
        <v>0</v>
      </c>
      <c r="U95" s="319">
        <f>Compute4!M95</f>
        <v>0</v>
      </c>
      <c r="V95" s="387">
        <f>(Compute4!BK95*$H95)</f>
        <v>0</v>
      </c>
      <c r="W95" s="319">
        <f>Compute4!N95</f>
        <v>0</v>
      </c>
      <c r="X95" s="387">
        <f>(Compute4!BL95*$H95)</f>
        <v>0</v>
      </c>
      <c r="Y95" s="319">
        <f>Compute4!O95</f>
        <v>0</v>
      </c>
      <c r="Z95" s="387">
        <f>(Compute4!BM95*$H95)</f>
        <v>0</v>
      </c>
      <c r="AA95" s="319">
        <f>Compute4!P95</f>
        <v>0</v>
      </c>
      <c r="AB95" s="387">
        <f>(Compute4!BN95*$H95)</f>
        <v>0</v>
      </c>
      <c r="AC95" s="319">
        <f>Compute4!Q95</f>
        <v>0</v>
      </c>
      <c r="AD95" s="387">
        <f>(Compute4!BO95*H95)</f>
        <v>0</v>
      </c>
      <c r="AE95" s="319">
        <f>Compute4!R95</f>
        <v>0</v>
      </c>
      <c r="AF95" s="387">
        <f>(Compute4!BP95*$H95)</f>
        <v>0</v>
      </c>
      <c r="AG95" s="319">
        <f>Compute4!S95</f>
        <v>0</v>
      </c>
      <c r="AH95" s="387">
        <f>(Compute4!BQ95*$H95)</f>
        <v>0</v>
      </c>
      <c r="AI95" s="319">
        <f>Compute4!T95</f>
        <v>0</v>
      </c>
      <c r="AJ95" s="387">
        <f>(Compute4!BR95*$H95)</f>
        <v>0</v>
      </c>
      <c r="AK95" s="319">
        <f>Compute4!U95</f>
        <v>0</v>
      </c>
      <c r="AL95" s="387">
        <f>(Compute4!BS95*$H95)</f>
        <v>0</v>
      </c>
      <c r="AM95" s="319">
        <f>Compute4!V95</f>
        <v>0</v>
      </c>
      <c r="AN95" s="324">
        <f>(Compute4!BT95*$H95)</f>
        <v>0</v>
      </c>
      <c r="AO95" s="266">
        <f>Compute4!BU95</f>
        <v>0</v>
      </c>
    </row>
    <row r="96" spans="1:41" ht="15">
      <c r="A96" t="str">
        <f>Compute1!A96</f>
        <v>14.2.b</v>
      </c>
      <c r="B96">
        <f>'2_Maturité'!B96</f>
        <v>0</v>
      </c>
      <c r="C96" t="str">
        <f>'2_Maturité'!G96</f>
        <v>SAPP</v>
      </c>
      <c r="D96">
        <f>'2_Maturité'!H96</f>
        <v>0</v>
      </c>
      <c r="E96">
        <f>'2_Maturité'!I96</f>
        <v>0</v>
      </c>
      <c r="F96" s="266">
        <f t="shared" si="2"/>
        <v>0</v>
      </c>
      <c r="G96" s="432">
        <f>Compute4a!DE96</f>
        <v>0</v>
      </c>
      <c r="H96" s="432">
        <f t="shared" si="3"/>
        <v>0</v>
      </c>
      <c r="I96" s="319">
        <f>Compute4!G96</f>
        <v>0</v>
      </c>
      <c r="J96" s="574">
        <f>(Compute4!BE96*$H96)</f>
        <v>0</v>
      </c>
      <c r="K96" s="319">
        <f>Compute4!H96</f>
        <v>0</v>
      </c>
      <c r="L96" s="387">
        <f>(Compute4!BF96)*$H96</f>
        <v>0</v>
      </c>
      <c r="M96" s="319">
        <f>Compute4!I96</f>
        <v>0</v>
      </c>
      <c r="N96" s="387">
        <f>(Compute4!BG96*$H96)</f>
        <v>0</v>
      </c>
      <c r="O96" s="319">
        <f>Compute4!J96</f>
        <v>0</v>
      </c>
      <c r="P96" s="387">
        <f>(Compute4!BH96*$H96)</f>
        <v>0</v>
      </c>
      <c r="Q96" s="319">
        <f>Compute4!K96</f>
        <v>0</v>
      </c>
      <c r="R96" s="387">
        <f>(Compute4!BI96*$H96)</f>
        <v>0</v>
      </c>
      <c r="S96" s="319">
        <f>Compute4!L96</f>
        <v>0</v>
      </c>
      <c r="T96" s="387">
        <f>(Compute4!BJ96*$H96)</f>
        <v>0</v>
      </c>
      <c r="U96" s="319">
        <f>Compute4!M96</f>
        <v>0</v>
      </c>
      <c r="V96" s="387">
        <f>(Compute4!BK96*$H96)</f>
        <v>0</v>
      </c>
      <c r="W96" s="319">
        <f>Compute4!N96</f>
        <v>0</v>
      </c>
      <c r="X96" s="387">
        <f>(Compute4!BL96*$H96)</f>
        <v>0</v>
      </c>
      <c r="Y96" s="319">
        <f>Compute4!O96</f>
        <v>0</v>
      </c>
      <c r="Z96" s="387">
        <f>(Compute4!BM96*$H96)</f>
        <v>0</v>
      </c>
      <c r="AA96" s="319">
        <f>Compute4!P96</f>
        <v>0</v>
      </c>
      <c r="AB96" s="387">
        <f>(Compute4!BN96*$H96)</f>
        <v>0</v>
      </c>
      <c r="AC96" s="319">
        <f>Compute4!Q96</f>
        <v>0</v>
      </c>
      <c r="AD96" s="387">
        <f>(Compute4!BO96*H96)</f>
        <v>0</v>
      </c>
      <c r="AE96" s="319">
        <f>Compute4!R96</f>
        <v>0</v>
      </c>
      <c r="AF96" s="387">
        <f>(Compute4!BP96*$H96)</f>
        <v>0</v>
      </c>
      <c r="AG96" s="319">
        <f>Compute4!S96</f>
        <v>0</v>
      </c>
      <c r="AH96" s="387">
        <f>(Compute4!BQ96*$H96)</f>
        <v>0</v>
      </c>
      <c r="AI96" s="319">
        <f>Compute4!T96</f>
        <v>0</v>
      </c>
      <c r="AJ96" s="387">
        <f>(Compute4!BR96*$H96)</f>
        <v>0</v>
      </c>
      <c r="AK96" s="319">
        <f>Compute4!U96</f>
        <v>0</v>
      </c>
      <c r="AL96" s="387">
        <f>(Compute4!BS96*$H96)</f>
        <v>0</v>
      </c>
      <c r="AM96" s="319">
        <f>Compute4!V96</f>
        <v>0</v>
      </c>
      <c r="AN96" s="324">
        <f>(Compute4!BT96*$H96)</f>
        <v>0</v>
      </c>
      <c r="AO96" s="266">
        <f>Compute4!BU96</f>
        <v>0</v>
      </c>
    </row>
    <row r="97" spans="1:41" ht="15">
      <c r="A97" t="str">
        <f>Compute1!A97</f>
        <v>14.3</v>
      </c>
      <c r="B97" t="str">
        <f>'2_Maturité'!B97</f>
        <v xml:space="preserve">Revue technique des applications </v>
      </c>
      <c r="C97" t="str">
        <f>'2_Maturité'!G97</f>
        <v>SAPP</v>
      </c>
      <c r="D97">
        <f>'2_Maturité'!H97</f>
        <v>0</v>
      </c>
      <c r="E97" t="str">
        <f>'2_Maturité'!I97</f>
        <v>1: Initial</v>
      </c>
      <c r="F97" s="266">
        <f t="shared" si="2"/>
        <v>0</v>
      </c>
      <c r="G97" s="432">
        <f>Compute4a!DE97</f>
        <v>0</v>
      </c>
      <c r="H97" s="432">
        <f t="shared" si="3"/>
        <v>0</v>
      </c>
      <c r="I97" s="319">
        <f>Compute4!G97</f>
        <v>1</v>
      </c>
      <c r="J97" s="574">
        <f>(Compute4!BE97*$H97)</f>
        <v>0</v>
      </c>
      <c r="K97" s="319">
        <f>Compute4!H97</f>
        <v>1</v>
      </c>
      <c r="L97" s="387">
        <f>(Compute4!BF97)*$H97</f>
        <v>0</v>
      </c>
      <c r="M97" s="319">
        <f>Compute4!I97</f>
        <v>1</v>
      </c>
      <c r="N97" s="387">
        <f>(Compute4!BG97*$H97)</f>
        <v>0</v>
      </c>
      <c r="O97" s="319">
        <f>Compute4!J97</f>
        <v>1</v>
      </c>
      <c r="P97" s="387">
        <f>(Compute4!BH97*$H97)</f>
        <v>0</v>
      </c>
      <c r="Q97" s="319">
        <f>Compute4!K97</f>
        <v>1</v>
      </c>
      <c r="R97" s="387">
        <f>(Compute4!BI97*$H97)</f>
        <v>0</v>
      </c>
      <c r="S97" s="319">
        <f>Compute4!L97</f>
        <v>0</v>
      </c>
      <c r="T97" s="387">
        <f>(Compute4!BJ97*$H97)</f>
        <v>0</v>
      </c>
      <c r="U97" s="319">
        <f>Compute4!M97</f>
        <v>0</v>
      </c>
      <c r="V97" s="387">
        <f>(Compute4!BK97*$H97)</f>
        <v>0</v>
      </c>
      <c r="W97" s="319">
        <f>Compute4!N97</f>
        <v>0</v>
      </c>
      <c r="X97" s="387">
        <f>(Compute4!BL97*$H97)</f>
        <v>0</v>
      </c>
      <c r="Y97" s="319">
        <f>Compute4!O97</f>
        <v>0</v>
      </c>
      <c r="Z97" s="387">
        <f>(Compute4!BM97*$H97)</f>
        <v>0</v>
      </c>
      <c r="AA97" s="319">
        <f>Compute4!P97</f>
        <v>0</v>
      </c>
      <c r="AB97" s="387">
        <f>(Compute4!BN97*$H97)</f>
        <v>0</v>
      </c>
      <c r="AC97" s="319">
        <f>Compute4!Q97</f>
        <v>1</v>
      </c>
      <c r="AD97" s="387">
        <f>(Compute4!BO97*H97)</f>
        <v>0</v>
      </c>
      <c r="AE97" s="319">
        <f>Compute4!R97</f>
        <v>0</v>
      </c>
      <c r="AF97" s="387">
        <f>(Compute4!BP97*$H97)</f>
        <v>0</v>
      </c>
      <c r="AG97" s="319">
        <f>Compute4!S97</f>
        <v>0</v>
      </c>
      <c r="AH97" s="387">
        <f>(Compute4!BQ97*$H97)</f>
        <v>0</v>
      </c>
      <c r="AI97" s="319">
        <f>Compute4!T97</f>
        <v>0</v>
      </c>
      <c r="AJ97" s="387">
        <f>(Compute4!BR97*$H97)</f>
        <v>0</v>
      </c>
      <c r="AK97" s="319">
        <f>Compute4!U97</f>
        <v>1</v>
      </c>
      <c r="AL97" s="387">
        <f>(Compute4!BS97*$H97)</f>
        <v>0</v>
      </c>
      <c r="AM97" s="319">
        <f>Compute4!V97</f>
        <v>0</v>
      </c>
      <c r="AN97" s="324">
        <f>(Compute4!BT97*$H97)</f>
        <v>0</v>
      </c>
      <c r="AO97" s="266">
        <f>Compute4!BU97</f>
        <v>0</v>
      </c>
    </row>
    <row r="98" spans="1:41" ht="15">
      <c r="A98" t="str">
        <f>Compute1!A98</f>
        <v>14.4</v>
      </c>
      <c r="B98" t="str">
        <f>'2_Maturité'!B98</f>
        <v>Données de test</v>
      </c>
      <c r="C98" t="str">
        <f>'2_Maturité'!G98</f>
        <v>SAPP</v>
      </c>
      <c r="D98">
        <f>'2_Maturité'!H98</f>
        <v>0</v>
      </c>
      <c r="E98" t="str">
        <f>'2_Maturité'!I98</f>
        <v>1: Initial</v>
      </c>
      <c r="F98" s="266">
        <f t="shared" si="2"/>
        <v>0</v>
      </c>
      <c r="G98" s="432">
        <f>Compute4a!DE98</f>
        <v>0</v>
      </c>
      <c r="H98" s="432">
        <f t="shared" si="3"/>
        <v>0</v>
      </c>
      <c r="I98" s="319">
        <f>Compute4!G98</f>
        <v>1</v>
      </c>
      <c r="J98" s="574">
        <f>(Compute4!BE98*$H98)</f>
        <v>0</v>
      </c>
      <c r="K98" s="319">
        <f>Compute4!H98</f>
        <v>1</v>
      </c>
      <c r="L98" s="387">
        <f>(Compute4!BF98)*$H98</f>
        <v>0</v>
      </c>
      <c r="M98" s="319">
        <f>Compute4!I98</f>
        <v>0</v>
      </c>
      <c r="N98" s="387">
        <f>(Compute4!BG98*$H98)</f>
        <v>0</v>
      </c>
      <c r="O98" s="319">
        <f>Compute4!J98</f>
        <v>0</v>
      </c>
      <c r="P98" s="387">
        <f>(Compute4!BH98*$H98)</f>
        <v>0</v>
      </c>
      <c r="Q98" s="319">
        <f>Compute4!K98</f>
        <v>0</v>
      </c>
      <c r="R98" s="387">
        <f>(Compute4!BI98*$H98)</f>
        <v>0</v>
      </c>
      <c r="S98" s="319">
        <f>Compute4!L98</f>
        <v>0</v>
      </c>
      <c r="T98" s="387">
        <f>(Compute4!BJ98*$H98)</f>
        <v>0</v>
      </c>
      <c r="U98" s="319">
        <f>Compute4!M98</f>
        <v>0</v>
      </c>
      <c r="V98" s="387">
        <f>(Compute4!BK98*$H98)</f>
        <v>0</v>
      </c>
      <c r="W98" s="319">
        <f>Compute4!N98</f>
        <v>0</v>
      </c>
      <c r="X98" s="387">
        <f>(Compute4!BL98*$H98)</f>
        <v>0</v>
      </c>
      <c r="Y98" s="319">
        <f>Compute4!O98</f>
        <v>0</v>
      </c>
      <c r="Z98" s="387">
        <f>(Compute4!BM98*$H98)</f>
        <v>0</v>
      </c>
      <c r="AA98" s="319">
        <f>Compute4!P98</f>
        <v>0</v>
      </c>
      <c r="AB98" s="387">
        <f>(Compute4!BN98*$H98)</f>
        <v>0</v>
      </c>
      <c r="AC98" s="319">
        <f>Compute4!Q98</f>
        <v>0</v>
      </c>
      <c r="AD98" s="387">
        <f>(Compute4!BO98*H98)</f>
        <v>0</v>
      </c>
      <c r="AE98" s="319">
        <f>Compute4!R98</f>
        <v>0</v>
      </c>
      <c r="AF98" s="387">
        <f>(Compute4!BP98*$H98)</f>
        <v>0</v>
      </c>
      <c r="AG98" s="319">
        <f>Compute4!S98</f>
        <v>0</v>
      </c>
      <c r="AH98" s="387">
        <f>(Compute4!BQ98*$H98)</f>
        <v>0</v>
      </c>
      <c r="AI98" s="319">
        <f>Compute4!T98</f>
        <v>0</v>
      </c>
      <c r="AJ98" s="387">
        <f>(Compute4!BR98*$H98)</f>
        <v>0</v>
      </c>
      <c r="AK98" s="319">
        <f>Compute4!U98</f>
        <v>0</v>
      </c>
      <c r="AL98" s="387">
        <f>(Compute4!BS98*$H98)</f>
        <v>0</v>
      </c>
      <c r="AM98" s="319">
        <f>Compute4!V98</f>
        <v>0</v>
      </c>
      <c r="AN98" s="324">
        <f>(Compute4!BT98*$H98)</f>
        <v>0</v>
      </c>
      <c r="AO98" s="266">
        <f>Compute4!BU98</f>
        <v>0</v>
      </c>
    </row>
    <row r="99" spans="1:41" ht="15">
      <c r="A99">
        <f>Compute1!A99</f>
        <v>15</v>
      </c>
      <c r="B99" t="str">
        <f>'2_Maturité'!B99</f>
        <v>RELATIONS AVEC LES FOURNISSEURS</v>
      </c>
      <c r="C99">
        <f>'2_Maturité'!G99</f>
        <v>0</v>
      </c>
      <c r="D99">
        <f>'2_Maturité'!H99</f>
        <v>0</v>
      </c>
      <c r="E99">
        <f>'2_Maturité'!I99</f>
        <v>0</v>
      </c>
      <c r="F99" s="266">
        <f t="shared" si="2"/>
        <v>0</v>
      </c>
      <c r="G99" s="432">
        <f>Compute4a!DE99</f>
        <v>0</v>
      </c>
      <c r="H99" s="432">
        <f t="shared" si="3"/>
        <v>0</v>
      </c>
      <c r="I99" s="319">
        <f>Compute4!G99</f>
        <v>0</v>
      </c>
      <c r="J99" s="574">
        <f>(Compute4!BE99*$H99)</f>
        <v>0</v>
      </c>
      <c r="K99" s="319">
        <f>Compute4!H99</f>
        <v>0</v>
      </c>
      <c r="L99" s="387">
        <f>(Compute4!BF99)*$H99</f>
        <v>0</v>
      </c>
      <c r="M99" s="319">
        <f>Compute4!I99</f>
        <v>0</v>
      </c>
      <c r="N99" s="387">
        <f>(Compute4!BG99*$H99)</f>
        <v>0</v>
      </c>
      <c r="O99" s="319">
        <f>Compute4!J99</f>
        <v>0</v>
      </c>
      <c r="P99" s="387">
        <f>(Compute4!BH99*$H99)</f>
        <v>0</v>
      </c>
      <c r="Q99" s="319">
        <f>Compute4!K99</f>
        <v>0</v>
      </c>
      <c r="R99" s="387">
        <f>(Compute4!BI99*$H99)</f>
        <v>0</v>
      </c>
      <c r="S99" s="319">
        <f>Compute4!L99</f>
        <v>0</v>
      </c>
      <c r="T99" s="387">
        <f>(Compute4!BJ99*$H99)</f>
        <v>0</v>
      </c>
      <c r="U99" s="319">
        <f>Compute4!M99</f>
        <v>0</v>
      </c>
      <c r="V99" s="387">
        <f>(Compute4!BK99*$H99)</f>
        <v>0</v>
      </c>
      <c r="W99" s="319">
        <f>Compute4!N99</f>
        <v>0</v>
      </c>
      <c r="X99" s="387">
        <f>(Compute4!BL99*$H99)</f>
        <v>0</v>
      </c>
      <c r="Y99" s="319">
        <f>Compute4!O99</f>
        <v>0</v>
      </c>
      <c r="Z99" s="387">
        <f>(Compute4!BM99*$H99)</f>
        <v>0</v>
      </c>
      <c r="AA99" s="319">
        <f>Compute4!P99</f>
        <v>0</v>
      </c>
      <c r="AB99" s="387">
        <f>(Compute4!BN99*$H99)</f>
        <v>0</v>
      </c>
      <c r="AC99" s="319">
        <f>Compute4!Q99</f>
        <v>0</v>
      </c>
      <c r="AD99" s="387">
        <f>(Compute4!BO99*H99)</f>
        <v>0</v>
      </c>
      <c r="AE99" s="319">
        <f>Compute4!R99</f>
        <v>0</v>
      </c>
      <c r="AF99" s="387">
        <f>(Compute4!BP99*$H99)</f>
        <v>0</v>
      </c>
      <c r="AG99" s="319">
        <f>Compute4!S99</f>
        <v>0</v>
      </c>
      <c r="AH99" s="387">
        <f>(Compute4!BQ99*$H99)</f>
        <v>0</v>
      </c>
      <c r="AI99" s="319">
        <f>Compute4!T99</f>
        <v>0</v>
      </c>
      <c r="AJ99" s="387">
        <f>(Compute4!BR99*$H99)</f>
        <v>0</v>
      </c>
      <c r="AK99" s="319">
        <f>Compute4!U99</f>
        <v>0</v>
      </c>
      <c r="AL99" s="387">
        <f>(Compute4!BS99*$H99)</f>
        <v>0</v>
      </c>
      <c r="AM99" s="319">
        <f>Compute4!V99</f>
        <v>0</v>
      </c>
      <c r="AN99" s="324">
        <f>(Compute4!BT99*$H99)</f>
        <v>0</v>
      </c>
      <c r="AO99" s="266">
        <f>Compute4!BU99</f>
        <v>0</v>
      </c>
    </row>
    <row r="100" spans="1:41" ht="15">
      <c r="A100" t="str">
        <f>Compute1!A100</f>
        <v>15.1</v>
      </c>
      <c r="B100" t="str">
        <f>'2_Maturité'!B100</f>
        <v>Sous-traitant</v>
      </c>
      <c r="C100" t="str">
        <f>'2_Maturité'!G100</f>
        <v>GSTT</v>
      </c>
      <c r="D100">
        <f>'2_Maturité'!H100</f>
        <v>1</v>
      </c>
      <c r="E100" t="str">
        <f>'2_Maturité'!I100</f>
        <v>1: Initial</v>
      </c>
      <c r="F100" s="266">
        <f t="shared" si="2"/>
        <v>2</v>
      </c>
      <c r="G100" s="432">
        <f>Compute4a!DE100</f>
        <v>0.91306526515523267</v>
      </c>
      <c r="H100" s="432">
        <f t="shared" si="3"/>
        <v>0.91306526515523267</v>
      </c>
      <c r="I100" s="319">
        <f>Compute4!G100</f>
        <v>1</v>
      </c>
      <c r="J100" s="574">
        <f>(Compute4!BE100*$H100)</f>
        <v>3.6522610606209307</v>
      </c>
      <c r="K100" s="319">
        <f>Compute4!H100</f>
        <v>1</v>
      </c>
      <c r="L100" s="387">
        <f>(Compute4!BF100)*$H100</f>
        <v>5.4783915909313965</v>
      </c>
      <c r="M100" s="319">
        <f>Compute4!I100</f>
        <v>1</v>
      </c>
      <c r="N100" s="387">
        <f>(Compute4!BG100*$H100)</f>
        <v>4.1087936931985469</v>
      </c>
      <c r="O100" s="319">
        <f>Compute4!J100</f>
        <v>0</v>
      </c>
      <c r="P100" s="387">
        <f>(Compute4!BH100*$H100)</f>
        <v>0</v>
      </c>
      <c r="Q100" s="319">
        <f>Compute4!K100</f>
        <v>1</v>
      </c>
      <c r="R100" s="387">
        <f>(Compute4!BI100*$H100)</f>
        <v>4.1087936931985469</v>
      </c>
      <c r="S100" s="319">
        <f>Compute4!L100</f>
        <v>1</v>
      </c>
      <c r="T100" s="387">
        <f>(Compute4!BJ100*$H100)</f>
        <v>1.3695978977328491</v>
      </c>
      <c r="U100" s="319">
        <f>Compute4!M100</f>
        <v>0</v>
      </c>
      <c r="V100" s="387">
        <f>(Compute4!BK100*$H100)</f>
        <v>0</v>
      </c>
      <c r="W100" s="319">
        <f>Compute4!N100</f>
        <v>0</v>
      </c>
      <c r="X100" s="387">
        <f>(Compute4!BL100*$H100)</f>
        <v>0</v>
      </c>
      <c r="Y100" s="319">
        <f>Compute4!O100</f>
        <v>0</v>
      </c>
      <c r="Z100" s="387">
        <f>(Compute4!BM100*$H100)</f>
        <v>0</v>
      </c>
      <c r="AA100" s="319">
        <f>Compute4!P100</f>
        <v>1</v>
      </c>
      <c r="AB100" s="387">
        <f>(Compute4!BN100*$H100)</f>
        <v>1.3695978977328491</v>
      </c>
      <c r="AC100" s="319">
        <f>Compute4!Q100</f>
        <v>1</v>
      </c>
      <c r="AD100" s="387">
        <f>(Compute4!BO100*H100)</f>
        <v>5.4783915909313965</v>
      </c>
      <c r="AE100" s="319">
        <f>Compute4!R100</f>
        <v>0</v>
      </c>
      <c r="AF100" s="387">
        <f>(Compute4!BP100*$H100)</f>
        <v>0</v>
      </c>
      <c r="AG100" s="319">
        <f>Compute4!S100</f>
        <v>1</v>
      </c>
      <c r="AH100" s="387">
        <f>(Compute4!BQ100*$H100)</f>
        <v>1.3695978977328491</v>
      </c>
      <c r="AI100" s="319">
        <f>Compute4!T100</f>
        <v>1</v>
      </c>
      <c r="AJ100" s="387">
        <f>(Compute4!BR100*$H100)</f>
        <v>1.3695978977328491</v>
      </c>
      <c r="AK100" s="319">
        <f>Compute4!U100</f>
        <v>1</v>
      </c>
      <c r="AL100" s="387">
        <f>(Compute4!BS100*$H100)</f>
        <v>1.3695978977328491</v>
      </c>
      <c r="AM100" s="319">
        <f>Compute4!V100</f>
        <v>1</v>
      </c>
      <c r="AN100" s="324">
        <f>(Compute4!BT100*$H100)</f>
        <v>5.4783915909313965</v>
      </c>
      <c r="AO100" s="266">
        <f>Compute4!BU100</f>
        <v>37</v>
      </c>
    </row>
    <row r="101" spans="1:41" ht="15">
      <c r="A101" t="str">
        <f>Compute1!A101</f>
        <v>15.1.a</v>
      </c>
      <c r="B101">
        <f>'2_Maturité'!B101</f>
        <v>0</v>
      </c>
      <c r="C101" t="str">
        <f>'2_Maturité'!G101</f>
        <v>GSTT</v>
      </c>
      <c r="D101">
        <f>'2_Maturité'!H101</f>
        <v>0</v>
      </c>
      <c r="E101">
        <f>'2_Maturité'!I101</f>
        <v>0</v>
      </c>
      <c r="F101" s="266">
        <f t="shared" si="2"/>
        <v>0</v>
      </c>
      <c r="G101" s="432">
        <f>Compute4a!DE101</f>
        <v>0</v>
      </c>
      <c r="H101" s="432">
        <f t="shared" si="3"/>
        <v>0</v>
      </c>
      <c r="I101" s="319">
        <f>Compute4!G101</f>
        <v>0</v>
      </c>
      <c r="J101" s="574">
        <f>(Compute4!BE101*$H101)</f>
        <v>0</v>
      </c>
      <c r="K101" s="319">
        <f>Compute4!H101</f>
        <v>0</v>
      </c>
      <c r="L101" s="387">
        <f>(Compute4!BF101)*$H101</f>
        <v>0</v>
      </c>
      <c r="M101" s="319">
        <f>Compute4!I101</f>
        <v>0</v>
      </c>
      <c r="N101" s="387">
        <f>(Compute4!BG101*$H101)</f>
        <v>0</v>
      </c>
      <c r="O101" s="319">
        <f>Compute4!J101</f>
        <v>0</v>
      </c>
      <c r="P101" s="387">
        <f>(Compute4!BH101*$H101)</f>
        <v>0</v>
      </c>
      <c r="Q101" s="319">
        <f>Compute4!K101</f>
        <v>0</v>
      </c>
      <c r="R101" s="387">
        <f>(Compute4!BI101*$H101)</f>
        <v>0</v>
      </c>
      <c r="S101" s="319">
        <f>Compute4!L101</f>
        <v>0</v>
      </c>
      <c r="T101" s="387">
        <f>(Compute4!BJ101*$H101)</f>
        <v>0</v>
      </c>
      <c r="U101" s="319">
        <f>Compute4!M101</f>
        <v>0</v>
      </c>
      <c r="V101" s="387">
        <f>(Compute4!BK101*$H101)</f>
        <v>0</v>
      </c>
      <c r="W101" s="319">
        <f>Compute4!N101</f>
        <v>0</v>
      </c>
      <c r="X101" s="387">
        <f>(Compute4!BL101*$H101)</f>
        <v>0</v>
      </c>
      <c r="Y101" s="319">
        <f>Compute4!O101</f>
        <v>0</v>
      </c>
      <c r="Z101" s="387">
        <f>(Compute4!BM101*$H101)</f>
        <v>0</v>
      </c>
      <c r="AA101" s="319">
        <f>Compute4!P101</f>
        <v>0</v>
      </c>
      <c r="AB101" s="387">
        <f>(Compute4!BN101*$H101)</f>
        <v>0</v>
      </c>
      <c r="AC101" s="319">
        <f>Compute4!Q101</f>
        <v>0</v>
      </c>
      <c r="AD101" s="387">
        <f>(Compute4!BO101*H101)</f>
        <v>0</v>
      </c>
      <c r="AE101" s="319">
        <f>Compute4!R101</f>
        <v>0</v>
      </c>
      <c r="AF101" s="387">
        <f>(Compute4!BP101*$H101)</f>
        <v>0</v>
      </c>
      <c r="AG101" s="319">
        <f>Compute4!S101</f>
        <v>0</v>
      </c>
      <c r="AH101" s="387">
        <f>(Compute4!BQ101*$H101)</f>
        <v>0</v>
      </c>
      <c r="AI101" s="319">
        <f>Compute4!T101</f>
        <v>0</v>
      </c>
      <c r="AJ101" s="387">
        <f>(Compute4!BR101*$H101)</f>
        <v>0</v>
      </c>
      <c r="AK101" s="319">
        <f>Compute4!U101</f>
        <v>0</v>
      </c>
      <c r="AL101" s="387">
        <f>(Compute4!BS101*$H101)</f>
        <v>0</v>
      </c>
      <c r="AM101" s="319">
        <f>Compute4!V101</f>
        <v>0</v>
      </c>
      <c r="AN101" s="324">
        <f>(Compute4!BT101*$H101)</f>
        <v>0</v>
      </c>
      <c r="AO101" s="266">
        <f>Compute4!BU101</f>
        <v>0</v>
      </c>
    </row>
    <row r="102" spans="1:41" ht="15">
      <c r="A102" t="str">
        <f>Compute1!A102</f>
        <v>15.1.b</v>
      </c>
      <c r="B102">
        <f>'2_Maturité'!B102</f>
        <v>0</v>
      </c>
      <c r="C102" t="str">
        <f>'2_Maturité'!G102</f>
        <v>GSTT</v>
      </c>
      <c r="D102">
        <f>'2_Maturité'!H102</f>
        <v>0</v>
      </c>
      <c r="E102">
        <f>'2_Maturité'!I102</f>
        <v>0</v>
      </c>
      <c r="F102" s="266">
        <f t="shared" si="2"/>
        <v>0</v>
      </c>
      <c r="G102" s="432">
        <f>Compute4a!DE102</f>
        <v>0</v>
      </c>
      <c r="H102" s="432">
        <f t="shared" si="3"/>
        <v>0</v>
      </c>
      <c r="I102" s="319">
        <f>Compute4!G102</f>
        <v>0</v>
      </c>
      <c r="J102" s="574">
        <f>(Compute4!BE102*$H102)</f>
        <v>0</v>
      </c>
      <c r="K102" s="319">
        <f>Compute4!H102</f>
        <v>0</v>
      </c>
      <c r="L102" s="387">
        <f>(Compute4!BF102)*$H102</f>
        <v>0</v>
      </c>
      <c r="M102" s="319">
        <f>Compute4!I102</f>
        <v>0</v>
      </c>
      <c r="N102" s="387">
        <f>(Compute4!BG102*$H102)</f>
        <v>0</v>
      </c>
      <c r="O102" s="319">
        <f>Compute4!J102</f>
        <v>0</v>
      </c>
      <c r="P102" s="387">
        <f>(Compute4!BH102*$H102)</f>
        <v>0</v>
      </c>
      <c r="Q102" s="319">
        <f>Compute4!K102</f>
        <v>0</v>
      </c>
      <c r="R102" s="387">
        <f>(Compute4!BI102*$H102)</f>
        <v>0</v>
      </c>
      <c r="S102" s="319">
        <f>Compute4!L102</f>
        <v>0</v>
      </c>
      <c r="T102" s="387">
        <f>(Compute4!BJ102*$H102)</f>
        <v>0</v>
      </c>
      <c r="U102" s="319">
        <f>Compute4!M102</f>
        <v>0</v>
      </c>
      <c r="V102" s="387">
        <f>(Compute4!BK102*$H102)</f>
        <v>0</v>
      </c>
      <c r="W102" s="319">
        <f>Compute4!N102</f>
        <v>0</v>
      </c>
      <c r="X102" s="387">
        <f>(Compute4!BL102*$H102)</f>
        <v>0</v>
      </c>
      <c r="Y102" s="319">
        <f>Compute4!O102</f>
        <v>0</v>
      </c>
      <c r="Z102" s="387">
        <f>(Compute4!BM102*$H102)</f>
        <v>0</v>
      </c>
      <c r="AA102" s="319">
        <f>Compute4!P102</f>
        <v>0</v>
      </c>
      <c r="AB102" s="387">
        <f>(Compute4!BN102*$H102)</f>
        <v>0</v>
      </c>
      <c r="AC102" s="319">
        <f>Compute4!Q102</f>
        <v>0</v>
      </c>
      <c r="AD102" s="387">
        <f>(Compute4!BO102*H102)</f>
        <v>0</v>
      </c>
      <c r="AE102" s="319">
        <f>Compute4!R102</f>
        <v>0</v>
      </c>
      <c r="AF102" s="387">
        <f>(Compute4!BP102*$H102)</f>
        <v>0</v>
      </c>
      <c r="AG102" s="319">
        <f>Compute4!S102</f>
        <v>0</v>
      </c>
      <c r="AH102" s="387">
        <f>(Compute4!BQ102*$H102)</f>
        <v>0</v>
      </c>
      <c r="AI102" s="319">
        <f>Compute4!T102</f>
        <v>0</v>
      </c>
      <c r="AJ102" s="387">
        <f>(Compute4!BR102*$H102)</f>
        <v>0</v>
      </c>
      <c r="AK102" s="319">
        <f>Compute4!U102</f>
        <v>0</v>
      </c>
      <c r="AL102" s="387">
        <f>(Compute4!BS102*$H102)</f>
        <v>0</v>
      </c>
      <c r="AM102" s="319">
        <f>Compute4!V102</f>
        <v>0</v>
      </c>
      <c r="AN102" s="324">
        <f>(Compute4!BT102*$H102)</f>
        <v>0</v>
      </c>
      <c r="AO102" s="266">
        <f>Compute4!BU102</f>
        <v>0</v>
      </c>
    </row>
    <row r="103" spans="1:41" ht="15">
      <c r="A103" t="str">
        <f>Compute1!A103</f>
        <v>15.2</v>
      </c>
      <c r="B103" t="str">
        <f>'2_Maturité'!B103</f>
        <v>Contrôle du sous-traitant</v>
      </c>
      <c r="C103" t="str">
        <f>'2_Maturité'!G103</f>
        <v>GSTT</v>
      </c>
      <c r="D103">
        <f>'2_Maturité'!H103</f>
        <v>0</v>
      </c>
      <c r="E103" t="str">
        <f>'2_Maturité'!I103</f>
        <v>1: Initial</v>
      </c>
      <c r="F103" s="266">
        <f t="shared" si="2"/>
        <v>0</v>
      </c>
      <c r="G103" s="432">
        <f>Compute4a!DE103</f>
        <v>0</v>
      </c>
      <c r="H103" s="432">
        <f t="shared" si="3"/>
        <v>0</v>
      </c>
      <c r="I103" s="319">
        <f>Compute4!G103</f>
        <v>0</v>
      </c>
      <c r="J103" s="574">
        <f>(Compute4!BE103*$H103)</f>
        <v>0</v>
      </c>
      <c r="K103" s="319">
        <f>Compute4!H103</f>
        <v>0</v>
      </c>
      <c r="L103" s="387">
        <f>(Compute4!BF103)*$H103</f>
        <v>0</v>
      </c>
      <c r="M103" s="319">
        <f>Compute4!I103</f>
        <v>0</v>
      </c>
      <c r="N103" s="387">
        <f>(Compute4!BG103*$H103)</f>
        <v>0</v>
      </c>
      <c r="O103" s="319">
        <f>Compute4!J103</f>
        <v>0</v>
      </c>
      <c r="P103" s="387">
        <f>(Compute4!BH103*$H103)</f>
        <v>0</v>
      </c>
      <c r="Q103" s="319">
        <f>Compute4!K103</f>
        <v>0</v>
      </c>
      <c r="R103" s="387">
        <f>(Compute4!BI103*$H103)</f>
        <v>0</v>
      </c>
      <c r="S103" s="319">
        <f>Compute4!L103</f>
        <v>1</v>
      </c>
      <c r="T103" s="387">
        <f>(Compute4!BJ103*$H103)</f>
        <v>0</v>
      </c>
      <c r="U103" s="319">
        <f>Compute4!M103</f>
        <v>0</v>
      </c>
      <c r="V103" s="387">
        <f>(Compute4!BK103*$H103)</f>
        <v>0</v>
      </c>
      <c r="W103" s="319">
        <f>Compute4!N103</f>
        <v>0</v>
      </c>
      <c r="X103" s="387">
        <f>(Compute4!BL103*$H103)</f>
        <v>0</v>
      </c>
      <c r="Y103" s="319">
        <f>Compute4!O103</f>
        <v>0</v>
      </c>
      <c r="Z103" s="387">
        <f>(Compute4!BM103*$H103)</f>
        <v>0</v>
      </c>
      <c r="AA103" s="319">
        <f>Compute4!P103</f>
        <v>1</v>
      </c>
      <c r="AB103" s="387">
        <f>(Compute4!BN103*$H103)</f>
        <v>0</v>
      </c>
      <c r="AC103" s="319">
        <f>Compute4!Q103</f>
        <v>0</v>
      </c>
      <c r="AD103" s="387">
        <f>(Compute4!BO103*H103)</f>
        <v>0</v>
      </c>
      <c r="AE103" s="319">
        <f>Compute4!R103</f>
        <v>0</v>
      </c>
      <c r="AF103" s="387">
        <f>(Compute4!BP103*$H103)</f>
        <v>0</v>
      </c>
      <c r="AG103" s="319">
        <f>Compute4!S103</f>
        <v>1</v>
      </c>
      <c r="AH103" s="387">
        <f>(Compute4!BQ103*$H103)</f>
        <v>0</v>
      </c>
      <c r="AI103" s="319">
        <f>Compute4!T103</f>
        <v>1</v>
      </c>
      <c r="AJ103" s="387">
        <f>(Compute4!BR103*$H103)</f>
        <v>0</v>
      </c>
      <c r="AK103" s="319">
        <f>Compute4!U103</f>
        <v>1</v>
      </c>
      <c r="AL103" s="387">
        <f>(Compute4!BS103*$H103)</f>
        <v>0</v>
      </c>
      <c r="AM103" s="319">
        <f>Compute4!V103</f>
        <v>1</v>
      </c>
      <c r="AN103" s="324">
        <f>(Compute4!BT103*$H103)</f>
        <v>0</v>
      </c>
      <c r="AO103" s="266">
        <f>Compute4!BU103</f>
        <v>0</v>
      </c>
    </row>
    <row r="104" spans="1:41" ht="15">
      <c r="A104">
        <f>Compute1!A104</f>
        <v>16</v>
      </c>
      <c r="B104" t="str">
        <f>'2_Maturité'!B104</f>
        <v>GESTION D'INCIDENTS RELATIFS A LA SECURITE DE L'INFORMATION</v>
      </c>
      <c r="C104">
        <f>'2_Maturité'!G104</f>
        <v>0</v>
      </c>
      <c r="D104">
        <f>'2_Maturité'!H104</f>
        <v>0</v>
      </c>
      <c r="E104">
        <f>'2_Maturité'!I104</f>
        <v>0</v>
      </c>
      <c r="F104" s="266">
        <f t="shared" si="2"/>
        <v>0</v>
      </c>
      <c r="G104" s="432">
        <f>Compute4a!DE104</f>
        <v>0</v>
      </c>
      <c r="H104" s="432">
        <f t="shared" si="3"/>
        <v>0</v>
      </c>
      <c r="I104" s="319">
        <f>Compute4!G104</f>
        <v>0</v>
      </c>
      <c r="J104" s="574">
        <f>(Compute4!BE104*$H104)</f>
        <v>0</v>
      </c>
      <c r="K104" s="319">
        <f>Compute4!H104</f>
        <v>0</v>
      </c>
      <c r="L104" s="387">
        <f>(Compute4!BF104)*$H104</f>
        <v>0</v>
      </c>
      <c r="M104" s="319">
        <f>Compute4!I104</f>
        <v>0</v>
      </c>
      <c r="N104" s="387">
        <f>(Compute4!BG104*$H104)</f>
        <v>0</v>
      </c>
      <c r="O104" s="319">
        <f>Compute4!J104</f>
        <v>0</v>
      </c>
      <c r="P104" s="387">
        <f>(Compute4!BH104*$H104)</f>
        <v>0</v>
      </c>
      <c r="Q104" s="319">
        <f>Compute4!K104</f>
        <v>0</v>
      </c>
      <c r="R104" s="387">
        <f>(Compute4!BI104*$H104)</f>
        <v>0</v>
      </c>
      <c r="S104" s="319">
        <f>Compute4!L104</f>
        <v>0</v>
      </c>
      <c r="T104" s="387">
        <f>(Compute4!BJ104*$H104)</f>
        <v>0</v>
      </c>
      <c r="U104" s="319">
        <f>Compute4!M104</f>
        <v>0</v>
      </c>
      <c r="V104" s="387">
        <f>(Compute4!BK104*$H104)</f>
        <v>0</v>
      </c>
      <c r="W104" s="319">
        <f>Compute4!N104</f>
        <v>0</v>
      </c>
      <c r="X104" s="387">
        <f>(Compute4!BL104*$H104)</f>
        <v>0</v>
      </c>
      <c r="Y104" s="319">
        <f>Compute4!O104</f>
        <v>0</v>
      </c>
      <c r="Z104" s="387">
        <f>(Compute4!BM104*$H104)</f>
        <v>0</v>
      </c>
      <c r="AA104" s="319">
        <f>Compute4!P104</f>
        <v>0</v>
      </c>
      <c r="AB104" s="387">
        <f>(Compute4!BN104*$H104)</f>
        <v>0</v>
      </c>
      <c r="AC104" s="319">
        <f>Compute4!Q104</f>
        <v>0</v>
      </c>
      <c r="AD104" s="387">
        <f>(Compute4!BO104*H104)</f>
        <v>0</v>
      </c>
      <c r="AE104" s="319">
        <f>Compute4!R104</f>
        <v>0</v>
      </c>
      <c r="AF104" s="387">
        <f>(Compute4!BP104*$H104)</f>
        <v>0</v>
      </c>
      <c r="AG104" s="319">
        <f>Compute4!S104</f>
        <v>0</v>
      </c>
      <c r="AH104" s="387">
        <f>(Compute4!BQ104*$H104)</f>
        <v>0</v>
      </c>
      <c r="AI104" s="319">
        <f>Compute4!T104</f>
        <v>0</v>
      </c>
      <c r="AJ104" s="387">
        <f>(Compute4!BR104*$H104)</f>
        <v>0</v>
      </c>
      <c r="AK104" s="319">
        <f>Compute4!U104</f>
        <v>0</v>
      </c>
      <c r="AL104" s="387">
        <f>(Compute4!BS104*$H104)</f>
        <v>0</v>
      </c>
      <c r="AM104" s="319">
        <f>Compute4!V104</f>
        <v>0</v>
      </c>
      <c r="AN104" s="324">
        <f>(Compute4!BT104*$H104)</f>
        <v>0</v>
      </c>
      <c r="AO104" s="266">
        <f>Compute4!BU104</f>
        <v>0</v>
      </c>
    </row>
    <row r="105" spans="1:41" ht="15">
      <c r="A105" t="str">
        <f>Compute1!A105</f>
        <v>16.1</v>
      </c>
      <c r="B105" t="str">
        <f>'2_Maturité'!B105</f>
        <v>Gestion des Incidents de sécurité</v>
      </c>
      <c r="C105" t="str">
        <f>'2_Maturité'!G105</f>
        <v>GINC</v>
      </c>
      <c r="D105">
        <f>'2_Maturité'!H105</f>
        <v>1</v>
      </c>
      <c r="E105" t="str">
        <f>'2_Maturité'!I105</f>
        <v>3: Défini</v>
      </c>
      <c r="F105" s="266">
        <f t="shared" si="2"/>
        <v>4</v>
      </c>
      <c r="G105" s="432">
        <f>Compute4a!DE105</f>
        <v>0.44538097661827125</v>
      </c>
      <c r="H105" s="432">
        <f t="shared" si="3"/>
        <v>0.11134524415456781</v>
      </c>
      <c r="I105" s="319">
        <f>Compute4!G105</f>
        <v>1</v>
      </c>
      <c r="J105" s="574">
        <f>(Compute4!BE105*$H105)</f>
        <v>0.22269048830913563</v>
      </c>
      <c r="K105" s="319">
        <f>Compute4!H105</f>
        <v>1</v>
      </c>
      <c r="L105" s="387">
        <f>(Compute4!BF105)*$H105</f>
        <v>0.33403573246370344</v>
      </c>
      <c r="M105" s="319">
        <f>Compute4!I105</f>
        <v>1</v>
      </c>
      <c r="N105" s="387">
        <f>(Compute4!BG105*$H105)</f>
        <v>0.25052679934777755</v>
      </c>
      <c r="O105" s="319">
        <f>Compute4!J105</f>
        <v>1</v>
      </c>
      <c r="P105" s="387">
        <f>(Compute4!BH105*$H105)</f>
        <v>0.22269048830913563</v>
      </c>
      <c r="Q105" s="319">
        <f>Compute4!K105</f>
        <v>1</v>
      </c>
      <c r="R105" s="387">
        <f>(Compute4!BI105*$H105)</f>
        <v>0.25052679934777755</v>
      </c>
      <c r="S105" s="319">
        <f>Compute4!L105</f>
        <v>1</v>
      </c>
      <c r="T105" s="387">
        <f>(Compute4!BJ105*$H105)</f>
        <v>8.350893311592586E-2</v>
      </c>
      <c r="U105" s="319">
        <f>Compute4!M105</f>
        <v>1</v>
      </c>
      <c r="V105" s="387">
        <f>(Compute4!BK105*$H105)</f>
        <v>0.22269048830913563</v>
      </c>
      <c r="W105" s="319">
        <f>Compute4!N105</f>
        <v>1</v>
      </c>
      <c r="X105" s="387">
        <f>(Compute4!BL105*$H105)</f>
        <v>5.5672622077283906E-2</v>
      </c>
      <c r="Y105" s="319">
        <f>Compute4!O105</f>
        <v>1</v>
      </c>
      <c r="Z105" s="387">
        <f>(Compute4!BM105*$H105)</f>
        <v>5.5672622077283906E-2</v>
      </c>
      <c r="AA105" s="319">
        <f>Compute4!P105</f>
        <v>1</v>
      </c>
      <c r="AB105" s="387">
        <f>(Compute4!BN105*$H105)</f>
        <v>8.350893311592586E-2</v>
      </c>
      <c r="AC105" s="319">
        <f>Compute4!Q105</f>
        <v>1</v>
      </c>
      <c r="AD105" s="387">
        <f>(Compute4!BO105*H105)</f>
        <v>0.33403573246370344</v>
      </c>
      <c r="AE105" s="319">
        <f>Compute4!R105</f>
        <v>1</v>
      </c>
      <c r="AF105" s="387">
        <f>(Compute4!BP105*$H105)</f>
        <v>0.33403573246370344</v>
      </c>
      <c r="AG105" s="319">
        <f>Compute4!S105</f>
        <v>1</v>
      </c>
      <c r="AH105" s="387">
        <f>(Compute4!BQ105*$H105)</f>
        <v>8.350893311592586E-2</v>
      </c>
      <c r="AI105" s="319">
        <f>Compute4!T105</f>
        <v>1</v>
      </c>
      <c r="AJ105" s="387">
        <f>(Compute4!BR105*$H105)</f>
        <v>8.350893311592586E-2</v>
      </c>
      <c r="AK105" s="319">
        <f>Compute4!U105</f>
        <v>1</v>
      </c>
      <c r="AL105" s="387">
        <f>(Compute4!BS105*$H105)</f>
        <v>8.350893311592586E-2</v>
      </c>
      <c r="AM105" s="319">
        <f>Compute4!V105</f>
        <v>1</v>
      </c>
      <c r="AN105" s="324">
        <f>(Compute4!BT105*$H105)</f>
        <v>0.33403573246370344</v>
      </c>
      <c r="AO105" s="266">
        <f>Compute4!BU105</f>
        <v>26.5</v>
      </c>
    </row>
    <row r="106" spans="1:41" ht="15">
      <c r="A106" t="str">
        <f>Compute1!A106</f>
        <v>16.1.a</v>
      </c>
      <c r="B106">
        <f>'2_Maturité'!B106</f>
        <v>0</v>
      </c>
      <c r="C106" t="str">
        <f>'2_Maturité'!G106</f>
        <v>GINC</v>
      </c>
      <c r="D106">
        <f>'2_Maturité'!H106</f>
        <v>0</v>
      </c>
      <c r="E106">
        <f>'2_Maturité'!I106</f>
        <v>0</v>
      </c>
      <c r="F106" s="266">
        <f t="shared" si="2"/>
        <v>0</v>
      </c>
      <c r="G106" s="432">
        <f>Compute4a!DE106</f>
        <v>0</v>
      </c>
      <c r="H106" s="432">
        <f t="shared" si="3"/>
        <v>0</v>
      </c>
      <c r="I106" s="319">
        <f>Compute4!G106</f>
        <v>0</v>
      </c>
      <c r="J106" s="574">
        <f>(Compute4!BE106*$H106)</f>
        <v>0</v>
      </c>
      <c r="K106" s="319">
        <f>Compute4!H106</f>
        <v>0</v>
      </c>
      <c r="L106" s="387">
        <f>(Compute4!BF106)*$H106</f>
        <v>0</v>
      </c>
      <c r="M106" s="319">
        <f>Compute4!I106</f>
        <v>0</v>
      </c>
      <c r="N106" s="387">
        <f>(Compute4!BG106*$H106)</f>
        <v>0</v>
      </c>
      <c r="O106" s="319">
        <f>Compute4!J106</f>
        <v>0</v>
      </c>
      <c r="P106" s="387">
        <f>(Compute4!BH106*$H106)</f>
        <v>0</v>
      </c>
      <c r="Q106" s="319">
        <f>Compute4!K106</f>
        <v>0</v>
      </c>
      <c r="R106" s="387">
        <f>(Compute4!BI106*$H106)</f>
        <v>0</v>
      </c>
      <c r="S106" s="319">
        <f>Compute4!L106</f>
        <v>0</v>
      </c>
      <c r="T106" s="387">
        <f>(Compute4!BJ106*$H106)</f>
        <v>0</v>
      </c>
      <c r="U106" s="319">
        <f>Compute4!M106</f>
        <v>0</v>
      </c>
      <c r="V106" s="387">
        <f>(Compute4!BK106*$H106)</f>
        <v>0</v>
      </c>
      <c r="W106" s="319">
        <f>Compute4!N106</f>
        <v>0</v>
      </c>
      <c r="X106" s="387">
        <f>(Compute4!BL106*$H106)</f>
        <v>0</v>
      </c>
      <c r="Y106" s="319">
        <f>Compute4!O106</f>
        <v>0</v>
      </c>
      <c r="Z106" s="387">
        <f>(Compute4!BM106*$H106)</f>
        <v>0</v>
      </c>
      <c r="AA106" s="319">
        <f>Compute4!P106</f>
        <v>0</v>
      </c>
      <c r="AB106" s="387">
        <f>(Compute4!BN106*$H106)</f>
        <v>0</v>
      </c>
      <c r="AC106" s="319">
        <f>Compute4!Q106</f>
        <v>0</v>
      </c>
      <c r="AD106" s="387">
        <f>(Compute4!BO106*H106)</f>
        <v>0</v>
      </c>
      <c r="AE106" s="319">
        <f>Compute4!R106</f>
        <v>0</v>
      </c>
      <c r="AF106" s="387">
        <f>(Compute4!BP106*$H106)</f>
        <v>0</v>
      </c>
      <c r="AG106" s="319">
        <f>Compute4!S106</f>
        <v>0</v>
      </c>
      <c r="AH106" s="387">
        <f>(Compute4!BQ106*$H106)</f>
        <v>0</v>
      </c>
      <c r="AI106" s="319">
        <f>Compute4!T106</f>
        <v>0</v>
      </c>
      <c r="AJ106" s="387">
        <f>(Compute4!BR106*$H106)</f>
        <v>0</v>
      </c>
      <c r="AK106" s="319">
        <f>Compute4!U106</f>
        <v>0</v>
      </c>
      <c r="AL106" s="387">
        <f>(Compute4!BS106*$H106)</f>
        <v>0</v>
      </c>
      <c r="AM106" s="319">
        <f>Compute4!V106</f>
        <v>0</v>
      </c>
      <c r="AN106" s="324">
        <f>(Compute4!BT106*$H106)</f>
        <v>0</v>
      </c>
      <c r="AO106" s="266">
        <f>Compute4!BU106</f>
        <v>0</v>
      </c>
    </row>
    <row r="107" spans="1:41" ht="15">
      <c r="A107" t="str">
        <f>Compute1!A107</f>
        <v>16.1.b</v>
      </c>
      <c r="B107">
        <f>'2_Maturité'!B107</f>
        <v>0</v>
      </c>
      <c r="C107" t="str">
        <f>'2_Maturité'!G107</f>
        <v>GINC</v>
      </c>
      <c r="D107">
        <f>'2_Maturité'!H107</f>
        <v>0</v>
      </c>
      <c r="E107">
        <f>'2_Maturité'!I107</f>
        <v>0</v>
      </c>
      <c r="F107" s="266">
        <f t="shared" si="2"/>
        <v>0</v>
      </c>
      <c r="G107" s="432">
        <f>Compute4a!DE107</f>
        <v>0</v>
      </c>
      <c r="H107" s="432">
        <f t="shared" si="3"/>
        <v>0</v>
      </c>
      <c r="I107" s="319">
        <f>Compute4!G107</f>
        <v>0</v>
      </c>
      <c r="J107" s="574">
        <f>(Compute4!BE107*$H107)</f>
        <v>0</v>
      </c>
      <c r="K107" s="319">
        <f>Compute4!H107</f>
        <v>0</v>
      </c>
      <c r="L107" s="387">
        <f>(Compute4!BF107)*$H107</f>
        <v>0</v>
      </c>
      <c r="M107" s="319">
        <f>Compute4!I107</f>
        <v>0</v>
      </c>
      <c r="N107" s="387">
        <f>(Compute4!BG107*$H107)</f>
        <v>0</v>
      </c>
      <c r="O107" s="319">
        <f>Compute4!J107</f>
        <v>0</v>
      </c>
      <c r="P107" s="387">
        <f>(Compute4!BH107*$H107)</f>
        <v>0</v>
      </c>
      <c r="Q107" s="319">
        <f>Compute4!K107</f>
        <v>0</v>
      </c>
      <c r="R107" s="387">
        <f>(Compute4!BI107*$H107)</f>
        <v>0</v>
      </c>
      <c r="S107" s="319">
        <f>Compute4!L107</f>
        <v>0</v>
      </c>
      <c r="T107" s="387">
        <f>(Compute4!BJ107*$H107)</f>
        <v>0</v>
      </c>
      <c r="U107" s="319">
        <f>Compute4!M107</f>
        <v>0</v>
      </c>
      <c r="V107" s="387">
        <f>(Compute4!BK107*$H107)</f>
        <v>0</v>
      </c>
      <c r="W107" s="319">
        <f>Compute4!N107</f>
        <v>0</v>
      </c>
      <c r="X107" s="387">
        <f>(Compute4!BL107*$H107)</f>
        <v>0</v>
      </c>
      <c r="Y107" s="319">
        <f>Compute4!O107</f>
        <v>0</v>
      </c>
      <c r="Z107" s="387">
        <f>(Compute4!BM107*$H107)</f>
        <v>0</v>
      </c>
      <c r="AA107" s="319">
        <f>Compute4!P107</f>
        <v>0</v>
      </c>
      <c r="AB107" s="387">
        <f>(Compute4!BN107*$H107)</f>
        <v>0</v>
      </c>
      <c r="AC107" s="319">
        <f>Compute4!Q107</f>
        <v>0</v>
      </c>
      <c r="AD107" s="387">
        <f>(Compute4!BO107*H107)</f>
        <v>0</v>
      </c>
      <c r="AE107" s="319">
        <f>Compute4!R107</f>
        <v>0</v>
      </c>
      <c r="AF107" s="387">
        <f>(Compute4!BP107*$H107)</f>
        <v>0</v>
      </c>
      <c r="AG107" s="319">
        <f>Compute4!S107</f>
        <v>0</v>
      </c>
      <c r="AH107" s="387">
        <f>(Compute4!BQ107*$H107)</f>
        <v>0</v>
      </c>
      <c r="AI107" s="319">
        <f>Compute4!T107</f>
        <v>0</v>
      </c>
      <c r="AJ107" s="387">
        <f>(Compute4!BR107*$H107)</f>
        <v>0</v>
      </c>
      <c r="AK107" s="319">
        <f>Compute4!U107</f>
        <v>0</v>
      </c>
      <c r="AL107" s="387">
        <f>(Compute4!BS107*$H107)</f>
        <v>0</v>
      </c>
      <c r="AM107" s="319">
        <f>Compute4!V107</f>
        <v>0</v>
      </c>
      <c r="AN107" s="324">
        <f>(Compute4!BT107*$H107)</f>
        <v>0</v>
      </c>
      <c r="AO107" s="266">
        <f>Compute4!BU107</f>
        <v>0</v>
      </c>
    </row>
    <row r="108" spans="1:41" ht="15">
      <c r="A108">
        <f>Compute1!A108</f>
        <v>17</v>
      </c>
      <c r="B108" t="str">
        <f>'2_Maturité'!B108</f>
        <v>ASPECT DE LA SECURITE DE L'INFORMATION DANS LA GESTION DE LA CONTINUITE</v>
      </c>
      <c r="C108">
        <f>'2_Maturité'!G108</f>
        <v>0</v>
      </c>
      <c r="D108">
        <f>'2_Maturité'!H108</f>
        <v>0</v>
      </c>
      <c r="E108">
        <f>'2_Maturité'!I108</f>
        <v>0</v>
      </c>
      <c r="F108" s="266">
        <f t="shared" si="2"/>
        <v>0</v>
      </c>
      <c r="G108" s="432">
        <f>Compute4a!DE108</f>
        <v>0</v>
      </c>
      <c r="H108" s="432">
        <f t="shared" si="3"/>
        <v>0</v>
      </c>
      <c r="I108" s="319">
        <f>Compute4!G108</f>
        <v>0</v>
      </c>
      <c r="J108" s="574">
        <f>(Compute4!BE108*$H108)</f>
        <v>0</v>
      </c>
      <c r="K108" s="319">
        <f>Compute4!H108</f>
        <v>0</v>
      </c>
      <c r="L108" s="387">
        <f>(Compute4!BF108)*$H108</f>
        <v>0</v>
      </c>
      <c r="M108" s="319">
        <f>Compute4!I108</f>
        <v>0</v>
      </c>
      <c r="N108" s="387">
        <f>(Compute4!BG108*$H108)</f>
        <v>0</v>
      </c>
      <c r="O108" s="319">
        <f>Compute4!J108</f>
        <v>0</v>
      </c>
      <c r="P108" s="387">
        <f>(Compute4!BH108*$H108)</f>
        <v>0</v>
      </c>
      <c r="Q108" s="319">
        <f>Compute4!K108</f>
        <v>0</v>
      </c>
      <c r="R108" s="387">
        <f>(Compute4!BI108*$H108)</f>
        <v>0</v>
      </c>
      <c r="S108" s="319">
        <f>Compute4!L108</f>
        <v>0</v>
      </c>
      <c r="T108" s="387">
        <f>(Compute4!BJ108*$H108)</f>
        <v>0</v>
      </c>
      <c r="U108" s="319">
        <f>Compute4!M108</f>
        <v>0</v>
      </c>
      <c r="V108" s="387">
        <f>(Compute4!BK108*$H108)</f>
        <v>0</v>
      </c>
      <c r="W108" s="319">
        <f>Compute4!N108</f>
        <v>0</v>
      </c>
      <c r="X108" s="387">
        <f>(Compute4!BL108*$H108)</f>
        <v>0</v>
      </c>
      <c r="Y108" s="319">
        <f>Compute4!O108</f>
        <v>0</v>
      </c>
      <c r="Z108" s="387">
        <f>(Compute4!BM108*$H108)</f>
        <v>0</v>
      </c>
      <c r="AA108" s="319">
        <f>Compute4!P108</f>
        <v>0</v>
      </c>
      <c r="AB108" s="387">
        <f>(Compute4!BN108*$H108)</f>
        <v>0</v>
      </c>
      <c r="AC108" s="319">
        <f>Compute4!Q108</f>
        <v>0</v>
      </c>
      <c r="AD108" s="387">
        <f>(Compute4!BO108*H108)</f>
        <v>0</v>
      </c>
      <c r="AE108" s="319">
        <f>Compute4!R108</f>
        <v>0</v>
      </c>
      <c r="AF108" s="387">
        <f>(Compute4!BP108*$H108)</f>
        <v>0</v>
      </c>
      <c r="AG108" s="319">
        <f>Compute4!S108</f>
        <v>0</v>
      </c>
      <c r="AH108" s="387">
        <f>(Compute4!BQ108*$H108)</f>
        <v>0</v>
      </c>
      <c r="AI108" s="319">
        <f>Compute4!T108</f>
        <v>0</v>
      </c>
      <c r="AJ108" s="387">
        <f>(Compute4!BR108*$H108)</f>
        <v>0</v>
      </c>
      <c r="AK108" s="319">
        <f>Compute4!U108</f>
        <v>0</v>
      </c>
      <c r="AL108" s="387">
        <f>(Compute4!BS108*$H108)</f>
        <v>0</v>
      </c>
      <c r="AM108" s="319">
        <f>Compute4!V108</f>
        <v>0</v>
      </c>
      <c r="AN108" s="324">
        <f>(Compute4!BT108*$H108)</f>
        <v>0</v>
      </c>
      <c r="AO108" s="266">
        <f>Compute4!BU108</f>
        <v>0</v>
      </c>
    </row>
    <row r="109" spans="1:41" ht="15">
      <c r="A109" t="str">
        <f>Compute1!A109</f>
        <v>17.1</v>
      </c>
      <c r="B109" t="str">
        <f>'2_Maturité'!B109</f>
        <v>Gestion de la Continuité</v>
      </c>
      <c r="C109" t="str">
        <f>'2_Maturité'!G109</f>
        <v>GCON</v>
      </c>
      <c r="D109">
        <f>'2_Maturité'!H109</f>
        <v>1</v>
      </c>
      <c r="E109" t="str">
        <f>'2_Maturité'!I109</f>
        <v>2: Reproductible</v>
      </c>
      <c r="F109" s="266">
        <f t="shared" si="2"/>
        <v>3</v>
      </c>
      <c r="G109" s="432">
        <f>Compute4a!DE109</f>
        <v>0.7388247757380666</v>
      </c>
      <c r="H109" s="432">
        <f t="shared" si="3"/>
        <v>0.7388247757380666</v>
      </c>
      <c r="I109" s="319">
        <f>Compute4!G109</f>
        <v>0</v>
      </c>
      <c r="J109" s="574">
        <f>(Compute4!BE109*$H109)</f>
        <v>0</v>
      </c>
      <c r="K109" s="319">
        <f>Compute4!H109</f>
        <v>0</v>
      </c>
      <c r="L109" s="387">
        <f>(Compute4!BF109)*$H109</f>
        <v>0</v>
      </c>
      <c r="M109" s="319">
        <f>Compute4!I109</f>
        <v>0</v>
      </c>
      <c r="N109" s="387">
        <f>(Compute4!BG109*$H109)</f>
        <v>0</v>
      </c>
      <c r="O109" s="319">
        <f>Compute4!J109</f>
        <v>0</v>
      </c>
      <c r="P109" s="387">
        <f>(Compute4!BH109*$H109)</f>
        <v>0</v>
      </c>
      <c r="Q109" s="319">
        <f>Compute4!K109</f>
        <v>0</v>
      </c>
      <c r="R109" s="387">
        <f>(Compute4!BI109*$H109)</f>
        <v>0</v>
      </c>
      <c r="S109" s="319">
        <f>Compute4!L109</f>
        <v>1</v>
      </c>
      <c r="T109" s="387">
        <f>(Compute4!BJ109*$H109)</f>
        <v>0.7388247757380666</v>
      </c>
      <c r="U109" s="319">
        <f>Compute4!M109</f>
        <v>0</v>
      </c>
      <c r="V109" s="387">
        <f>(Compute4!BK109*$H109)</f>
        <v>0</v>
      </c>
      <c r="W109" s="319">
        <f>Compute4!N109</f>
        <v>1</v>
      </c>
      <c r="X109" s="387">
        <f>(Compute4!BL109*$H109)</f>
        <v>0.49254985049204436</v>
      </c>
      <c r="Y109" s="319">
        <f>Compute4!O109</f>
        <v>1</v>
      </c>
      <c r="Z109" s="387">
        <f>(Compute4!BM109*$H109)</f>
        <v>0.49254985049204436</v>
      </c>
      <c r="AA109" s="319">
        <f>Compute4!P109</f>
        <v>1</v>
      </c>
      <c r="AB109" s="387">
        <f>(Compute4!BN109*$H109)</f>
        <v>0.7388247757380666</v>
      </c>
      <c r="AC109" s="319">
        <f>Compute4!Q109</f>
        <v>1</v>
      </c>
      <c r="AD109" s="387">
        <f>(Compute4!BO109*H109)</f>
        <v>2.9552991029522664</v>
      </c>
      <c r="AE109" s="319">
        <f>Compute4!R109</f>
        <v>1</v>
      </c>
      <c r="AF109" s="387">
        <f>(Compute4!BP109*$H109)</f>
        <v>2.9552991029522664</v>
      </c>
      <c r="AG109" s="319">
        <f>Compute4!S109</f>
        <v>1</v>
      </c>
      <c r="AH109" s="387">
        <f>(Compute4!BQ109*$H109)</f>
        <v>0.7388247757380666</v>
      </c>
      <c r="AI109" s="319">
        <f>Compute4!T109</f>
        <v>0</v>
      </c>
      <c r="AJ109" s="387">
        <f>(Compute4!BR109*$H109)</f>
        <v>0</v>
      </c>
      <c r="AK109" s="319">
        <f>Compute4!U109</f>
        <v>0</v>
      </c>
      <c r="AL109" s="387">
        <f>(Compute4!BS109*$H109)</f>
        <v>0</v>
      </c>
      <c r="AM109" s="319">
        <f>Compute4!V109</f>
        <v>1</v>
      </c>
      <c r="AN109" s="324">
        <f>(Compute4!BT109*$H109)</f>
        <v>2.9552991029522664</v>
      </c>
      <c r="AO109" s="266">
        <f>Compute4!BU109</f>
        <v>15.333333333333332</v>
      </c>
    </row>
    <row r="110" spans="1:41" ht="15">
      <c r="A110" t="str">
        <f>Compute1!A110</f>
        <v>17.2</v>
      </c>
      <c r="B110" t="str">
        <f>'2_Maturité'!B110</f>
        <v>Plan de secours informatique</v>
      </c>
      <c r="C110" t="str">
        <f>'2_Maturité'!G110</f>
        <v>GCON</v>
      </c>
      <c r="D110">
        <f>'2_Maturité'!H110</f>
        <v>1</v>
      </c>
      <c r="E110" t="str">
        <f>'2_Maturité'!I110</f>
        <v>2: Reproductible</v>
      </c>
      <c r="F110" s="266">
        <f t="shared" si="2"/>
        <v>3</v>
      </c>
      <c r="G110" s="432">
        <f>Compute4a!DE110</f>
        <v>0.72860042521504353</v>
      </c>
      <c r="H110" s="432">
        <f t="shared" si="3"/>
        <v>0.72860042521504353</v>
      </c>
      <c r="I110" s="319">
        <f>Compute4!G110</f>
        <v>0</v>
      </c>
      <c r="J110" s="574">
        <f>(Compute4!BE110*$H110)</f>
        <v>0</v>
      </c>
      <c r="K110" s="319">
        <f>Compute4!H110</f>
        <v>0</v>
      </c>
      <c r="L110" s="387">
        <f>(Compute4!BF110)*$H110</f>
        <v>0</v>
      </c>
      <c r="M110" s="319">
        <f>Compute4!I110</f>
        <v>1</v>
      </c>
      <c r="N110" s="387">
        <f>(Compute4!BG110*$H110)</f>
        <v>2.1858012756451304</v>
      </c>
      <c r="O110" s="319">
        <f>Compute4!J110</f>
        <v>1</v>
      </c>
      <c r="P110" s="387">
        <f>(Compute4!BH110*$H110)</f>
        <v>1.9429344672401161</v>
      </c>
      <c r="Q110" s="319">
        <f>Compute4!K110</f>
        <v>1</v>
      </c>
      <c r="R110" s="387">
        <f>(Compute4!BI110*$H110)</f>
        <v>2.1858012756451304</v>
      </c>
      <c r="S110" s="319">
        <f>Compute4!L110</f>
        <v>0</v>
      </c>
      <c r="T110" s="387">
        <f>(Compute4!BJ110*$H110)</f>
        <v>0</v>
      </c>
      <c r="U110" s="319">
        <f>Compute4!M110</f>
        <v>0</v>
      </c>
      <c r="V110" s="387">
        <f>(Compute4!BK110*$H110)</f>
        <v>0</v>
      </c>
      <c r="W110" s="319">
        <f>Compute4!N110</f>
        <v>1</v>
      </c>
      <c r="X110" s="387">
        <f>(Compute4!BL110*$H110)</f>
        <v>0.48573361681002902</v>
      </c>
      <c r="Y110" s="319">
        <f>Compute4!O110</f>
        <v>1</v>
      </c>
      <c r="Z110" s="387">
        <f>(Compute4!BM110*$H110)</f>
        <v>0.48573361681002902</v>
      </c>
      <c r="AA110" s="319">
        <f>Compute4!P110</f>
        <v>1</v>
      </c>
      <c r="AB110" s="387">
        <f>(Compute4!BN110*$H110)</f>
        <v>0.72860042521504353</v>
      </c>
      <c r="AC110" s="319">
        <f>Compute4!Q110</f>
        <v>1</v>
      </c>
      <c r="AD110" s="387">
        <f>(Compute4!BO110*H110)</f>
        <v>2.9144017008601741</v>
      </c>
      <c r="AE110" s="319">
        <f>Compute4!R110</f>
        <v>0</v>
      </c>
      <c r="AF110" s="387">
        <f>(Compute4!BP110*$H110)</f>
        <v>0</v>
      </c>
      <c r="AG110" s="319">
        <f>Compute4!S110</f>
        <v>0</v>
      </c>
      <c r="AH110" s="387">
        <f>(Compute4!BQ110*$H110)</f>
        <v>0</v>
      </c>
      <c r="AI110" s="319">
        <f>Compute4!T110</f>
        <v>1</v>
      </c>
      <c r="AJ110" s="387">
        <f>(Compute4!BR110*$H110)</f>
        <v>0.72860042521504353</v>
      </c>
      <c r="AK110" s="319">
        <f>Compute4!U110</f>
        <v>1</v>
      </c>
      <c r="AL110" s="387">
        <f>(Compute4!BS110*$H110)</f>
        <v>0.72860042521504353</v>
      </c>
      <c r="AM110" s="319">
        <f>Compute4!V110</f>
        <v>0</v>
      </c>
      <c r="AN110" s="324">
        <f>(Compute4!BT110*$H110)</f>
        <v>0</v>
      </c>
      <c r="AO110" s="266">
        <f>Compute4!BU110</f>
        <v>17</v>
      </c>
    </row>
    <row r="111" spans="1:41" ht="15">
      <c r="A111" t="str">
        <f>Compute1!A111</f>
        <v>17.2.a</v>
      </c>
      <c r="B111">
        <f>'2_Maturité'!B111</f>
        <v>0</v>
      </c>
      <c r="C111" t="str">
        <f>'2_Maturité'!G111</f>
        <v>GCON</v>
      </c>
      <c r="D111">
        <f>'2_Maturité'!H111</f>
        <v>0</v>
      </c>
      <c r="E111">
        <f>'2_Maturité'!I111</f>
        <v>0</v>
      </c>
      <c r="F111" s="266">
        <f t="shared" si="2"/>
        <v>0</v>
      </c>
      <c r="G111" s="432">
        <f>Compute4a!DE111</f>
        <v>0</v>
      </c>
      <c r="H111" s="432">
        <f t="shared" si="3"/>
        <v>0</v>
      </c>
      <c r="I111" s="319">
        <f>Compute4!G111</f>
        <v>0</v>
      </c>
      <c r="J111" s="574">
        <f>(Compute4!BE111*$H111)</f>
        <v>0</v>
      </c>
      <c r="K111" s="319">
        <f>Compute4!H111</f>
        <v>0</v>
      </c>
      <c r="L111" s="387">
        <f>(Compute4!BF111)*$H111</f>
        <v>0</v>
      </c>
      <c r="M111" s="319">
        <f>Compute4!I111</f>
        <v>0</v>
      </c>
      <c r="N111" s="387">
        <f>(Compute4!BG111*$H111)</f>
        <v>0</v>
      </c>
      <c r="O111" s="319">
        <f>Compute4!J111</f>
        <v>0</v>
      </c>
      <c r="P111" s="387">
        <f>(Compute4!BH111*$H111)</f>
        <v>0</v>
      </c>
      <c r="Q111" s="319">
        <f>Compute4!K111</f>
        <v>0</v>
      </c>
      <c r="R111" s="387">
        <f>(Compute4!BI111*$H111)</f>
        <v>0</v>
      </c>
      <c r="S111" s="319">
        <f>Compute4!L111</f>
        <v>0</v>
      </c>
      <c r="T111" s="387">
        <f>(Compute4!BJ111*$H111)</f>
        <v>0</v>
      </c>
      <c r="U111" s="319">
        <f>Compute4!M111</f>
        <v>0</v>
      </c>
      <c r="V111" s="387">
        <f>(Compute4!BK111*$H111)</f>
        <v>0</v>
      </c>
      <c r="W111" s="319">
        <f>Compute4!N111</f>
        <v>0</v>
      </c>
      <c r="X111" s="387">
        <f>(Compute4!BL111*$H111)</f>
        <v>0</v>
      </c>
      <c r="Y111" s="319">
        <f>Compute4!O111</f>
        <v>0</v>
      </c>
      <c r="Z111" s="387">
        <f>(Compute4!BM111*$H111)</f>
        <v>0</v>
      </c>
      <c r="AA111" s="319">
        <f>Compute4!P111</f>
        <v>0</v>
      </c>
      <c r="AB111" s="387">
        <f>(Compute4!BN111*$H111)</f>
        <v>0</v>
      </c>
      <c r="AC111" s="319">
        <f>Compute4!Q111</f>
        <v>0</v>
      </c>
      <c r="AD111" s="387">
        <f>(Compute4!BO111*H111)</f>
        <v>0</v>
      </c>
      <c r="AE111" s="319">
        <f>Compute4!R111</f>
        <v>0</v>
      </c>
      <c r="AF111" s="387">
        <f>(Compute4!BP111*$H111)</f>
        <v>0</v>
      </c>
      <c r="AG111" s="319">
        <f>Compute4!S111</f>
        <v>0</v>
      </c>
      <c r="AH111" s="387">
        <f>(Compute4!BQ111*$H111)</f>
        <v>0</v>
      </c>
      <c r="AI111" s="319">
        <f>Compute4!T111</f>
        <v>0</v>
      </c>
      <c r="AJ111" s="387">
        <f>(Compute4!BR111*$H111)</f>
        <v>0</v>
      </c>
      <c r="AK111" s="319">
        <f>Compute4!U111</f>
        <v>0</v>
      </c>
      <c r="AL111" s="387">
        <f>(Compute4!BS111*$H111)</f>
        <v>0</v>
      </c>
      <c r="AM111" s="319">
        <f>Compute4!V111</f>
        <v>0</v>
      </c>
      <c r="AN111" s="324">
        <f>(Compute4!BT111*$H111)</f>
        <v>0</v>
      </c>
      <c r="AO111" s="266">
        <f>Compute4!BU111</f>
        <v>0</v>
      </c>
    </row>
    <row r="112" spans="1:41" ht="15">
      <c r="A112" t="str">
        <f>Compute1!A112</f>
        <v>17.2.b</v>
      </c>
      <c r="B112">
        <f>'2_Maturité'!B112</f>
        <v>0</v>
      </c>
      <c r="C112" t="str">
        <f>'2_Maturité'!G112</f>
        <v>GCON</v>
      </c>
      <c r="D112">
        <f>'2_Maturité'!H112</f>
        <v>0</v>
      </c>
      <c r="E112">
        <f>'2_Maturité'!I112</f>
        <v>0</v>
      </c>
      <c r="F112" s="266">
        <f t="shared" si="2"/>
        <v>0</v>
      </c>
      <c r="G112" s="432">
        <f>Compute4a!DE112</f>
        <v>0</v>
      </c>
      <c r="H112" s="432">
        <f t="shared" si="3"/>
        <v>0</v>
      </c>
      <c r="I112" s="319">
        <f>Compute4!G112</f>
        <v>0</v>
      </c>
      <c r="J112" s="574">
        <f>(Compute4!BE112*$H112)</f>
        <v>0</v>
      </c>
      <c r="K112" s="319">
        <f>Compute4!H112</f>
        <v>0</v>
      </c>
      <c r="L112" s="387">
        <f>(Compute4!BF112)*$H112</f>
        <v>0</v>
      </c>
      <c r="M112" s="319">
        <f>Compute4!I112</f>
        <v>0</v>
      </c>
      <c r="N112" s="387">
        <f>(Compute4!BG112*$H112)</f>
        <v>0</v>
      </c>
      <c r="O112" s="319">
        <f>Compute4!J112</f>
        <v>0</v>
      </c>
      <c r="P112" s="387">
        <f>(Compute4!BH112*$H112)</f>
        <v>0</v>
      </c>
      <c r="Q112" s="319">
        <f>Compute4!K112</f>
        <v>0</v>
      </c>
      <c r="R112" s="387">
        <f>(Compute4!BI112*$H112)</f>
        <v>0</v>
      </c>
      <c r="S112" s="319">
        <f>Compute4!L112</f>
        <v>0</v>
      </c>
      <c r="T112" s="387">
        <f>(Compute4!BJ112*$H112)</f>
        <v>0</v>
      </c>
      <c r="U112" s="319">
        <f>Compute4!M112</f>
        <v>0</v>
      </c>
      <c r="V112" s="387">
        <f>(Compute4!BK112*$H112)</f>
        <v>0</v>
      </c>
      <c r="W112" s="319">
        <f>Compute4!N112</f>
        <v>0</v>
      </c>
      <c r="X112" s="387">
        <f>(Compute4!BL112*$H112)</f>
        <v>0</v>
      </c>
      <c r="Y112" s="319">
        <f>Compute4!O112</f>
        <v>0</v>
      </c>
      <c r="Z112" s="387">
        <f>(Compute4!BM112*$H112)</f>
        <v>0</v>
      </c>
      <c r="AA112" s="319">
        <f>Compute4!P112</f>
        <v>0</v>
      </c>
      <c r="AB112" s="387">
        <f>(Compute4!BN112*$H112)</f>
        <v>0</v>
      </c>
      <c r="AC112" s="319">
        <f>Compute4!Q112</f>
        <v>0</v>
      </c>
      <c r="AD112" s="387">
        <f>(Compute4!BO112*H112)</f>
        <v>0</v>
      </c>
      <c r="AE112" s="319">
        <f>Compute4!R112</f>
        <v>0</v>
      </c>
      <c r="AF112" s="387">
        <f>(Compute4!BP112*$H112)</f>
        <v>0</v>
      </c>
      <c r="AG112" s="319">
        <f>Compute4!S112</f>
        <v>0</v>
      </c>
      <c r="AH112" s="387">
        <f>(Compute4!BQ112*$H112)</f>
        <v>0</v>
      </c>
      <c r="AI112" s="319">
        <f>Compute4!T112</f>
        <v>0</v>
      </c>
      <c r="AJ112" s="387">
        <f>(Compute4!BR112*$H112)</f>
        <v>0</v>
      </c>
      <c r="AK112" s="319">
        <f>Compute4!U112</f>
        <v>0</v>
      </c>
      <c r="AL112" s="387">
        <f>(Compute4!BS112*$H112)</f>
        <v>0</v>
      </c>
      <c r="AM112" s="319">
        <f>Compute4!V112</f>
        <v>0</v>
      </c>
      <c r="AN112" s="324">
        <f>(Compute4!BT112*$H112)</f>
        <v>0</v>
      </c>
      <c r="AO112" s="266">
        <f>Compute4!BU112</f>
        <v>0</v>
      </c>
    </row>
    <row r="113" spans="1:41" ht="15">
      <c r="A113">
        <f>Compute1!A113</f>
        <v>18</v>
      </c>
      <c r="B113" t="str">
        <f>'2_Maturité'!B113</f>
        <v>CONFORMITE</v>
      </c>
      <c r="C113">
        <f>'2_Maturité'!G113</f>
        <v>0</v>
      </c>
      <c r="D113">
        <f>'2_Maturité'!H113</f>
        <v>0</v>
      </c>
      <c r="E113">
        <f>'2_Maturité'!I113</f>
        <v>0</v>
      </c>
      <c r="F113" s="266">
        <f t="shared" si="2"/>
        <v>0</v>
      </c>
      <c r="G113" s="432">
        <f>Compute4a!DE113</f>
        <v>0</v>
      </c>
      <c r="H113" s="432">
        <f t="shared" si="3"/>
        <v>0</v>
      </c>
      <c r="I113" s="319">
        <f>Compute4!G113</f>
        <v>0</v>
      </c>
      <c r="J113" s="574">
        <f>(Compute4!BE113*$H113)</f>
        <v>0</v>
      </c>
      <c r="K113" s="319">
        <f>Compute4!H113</f>
        <v>0</v>
      </c>
      <c r="L113" s="387">
        <f>(Compute4!BF113)*$H113</f>
        <v>0</v>
      </c>
      <c r="M113" s="319">
        <f>Compute4!I113</f>
        <v>0</v>
      </c>
      <c r="N113" s="387">
        <f>(Compute4!BG113*$H113)</f>
        <v>0</v>
      </c>
      <c r="O113" s="319">
        <f>Compute4!J113</f>
        <v>0</v>
      </c>
      <c r="P113" s="387">
        <f>(Compute4!BH113*$H113)</f>
        <v>0</v>
      </c>
      <c r="Q113" s="319">
        <f>Compute4!K113</f>
        <v>0</v>
      </c>
      <c r="R113" s="387">
        <f>(Compute4!BI113*$H113)</f>
        <v>0</v>
      </c>
      <c r="S113" s="319">
        <f>Compute4!L113</f>
        <v>0</v>
      </c>
      <c r="T113" s="387">
        <f>(Compute4!BJ113*$H113)</f>
        <v>0</v>
      </c>
      <c r="U113" s="319">
        <f>Compute4!M113</f>
        <v>0</v>
      </c>
      <c r="V113" s="387">
        <f>(Compute4!BK113*$H113)</f>
        <v>0</v>
      </c>
      <c r="W113" s="319">
        <f>Compute4!N113</f>
        <v>0</v>
      </c>
      <c r="X113" s="387">
        <f>(Compute4!BL113*$H113)</f>
        <v>0</v>
      </c>
      <c r="Y113" s="319">
        <f>Compute4!O113</f>
        <v>0</v>
      </c>
      <c r="Z113" s="387">
        <f>(Compute4!BM113*$H113)</f>
        <v>0</v>
      </c>
      <c r="AA113" s="319">
        <f>Compute4!P113</f>
        <v>0</v>
      </c>
      <c r="AB113" s="387">
        <f>(Compute4!BN113*$H113)</f>
        <v>0</v>
      </c>
      <c r="AC113" s="319">
        <f>Compute4!Q113</f>
        <v>0</v>
      </c>
      <c r="AD113" s="387">
        <f>(Compute4!BO113*H113)</f>
        <v>0</v>
      </c>
      <c r="AE113" s="319">
        <f>Compute4!R113</f>
        <v>0</v>
      </c>
      <c r="AF113" s="387">
        <f>(Compute4!BP113*$H113)</f>
        <v>0</v>
      </c>
      <c r="AG113" s="319">
        <f>Compute4!S113</f>
        <v>0</v>
      </c>
      <c r="AH113" s="387">
        <f>(Compute4!BQ113*$H113)</f>
        <v>0</v>
      </c>
      <c r="AI113" s="319">
        <f>Compute4!T113</f>
        <v>0</v>
      </c>
      <c r="AJ113" s="387">
        <f>(Compute4!BR113*$H113)</f>
        <v>0</v>
      </c>
      <c r="AK113" s="319">
        <f>Compute4!U113</f>
        <v>0</v>
      </c>
      <c r="AL113" s="387">
        <f>(Compute4!BS113*$H113)</f>
        <v>0</v>
      </c>
      <c r="AM113" s="319">
        <f>Compute4!V113</f>
        <v>0</v>
      </c>
      <c r="AN113" s="324">
        <f>(Compute4!BT113*$H113)</f>
        <v>0</v>
      </c>
      <c r="AO113" s="266">
        <f>Compute4!BU113</f>
        <v>0</v>
      </c>
    </row>
    <row r="114" spans="1:41" ht="15">
      <c r="A114" t="str">
        <f>Compute1!A114</f>
        <v>18.1</v>
      </c>
      <c r="B114" t="str">
        <f>'2_Maturité'!B114</f>
        <v>Respect des prescriptions légales</v>
      </c>
      <c r="C114" t="str">
        <f>'2_Maturité'!G114</f>
        <v>CONF</v>
      </c>
      <c r="D114">
        <f>'2_Maturité'!H114</f>
        <v>0</v>
      </c>
      <c r="E114" t="str">
        <f>'2_Maturité'!I114</f>
        <v>2: Reproductible</v>
      </c>
      <c r="F114" s="266">
        <f t="shared" si="2"/>
        <v>0</v>
      </c>
      <c r="G114" s="432">
        <f>Compute4a!DE114</f>
        <v>0</v>
      </c>
      <c r="H114" s="432">
        <f t="shared" si="3"/>
        <v>0</v>
      </c>
      <c r="I114" s="319">
        <f>Compute4!G114</f>
        <v>0</v>
      </c>
      <c r="J114" s="574">
        <f>(Compute4!BE114*$H114)</f>
        <v>0</v>
      </c>
      <c r="K114" s="319">
        <f>Compute4!H114</f>
        <v>0</v>
      </c>
      <c r="L114" s="387">
        <f>(Compute4!BF114)*$H114</f>
        <v>0</v>
      </c>
      <c r="M114" s="319">
        <f>Compute4!I114</f>
        <v>0</v>
      </c>
      <c r="N114" s="387">
        <f>(Compute4!BG114*$H114)</f>
        <v>0</v>
      </c>
      <c r="O114" s="319">
        <f>Compute4!J114</f>
        <v>0</v>
      </c>
      <c r="P114" s="387">
        <f>(Compute4!BH114*$H114)</f>
        <v>0</v>
      </c>
      <c r="Q114" s="319">
        <f>Compute4!K114</f>
        <v>0</v>
      </c>
      <c r="R114" s="387">
        <f>(Compute4!BI114*$H114)</f>
        <v>0</v>
      </c>
      <c r="S114" s="319">
        <f>Compute4!L114</f>
        <v>1</v>
      </c>
      <c r="T114" s="387">
        <f>(Compute4!BJ114*$H114)</f>
        <v>0</v>
      </c>
      <c r="U114" s="319">
        <f>Compute4!M114</f>
        <v>0</v>
      </c>
      <c r="V114" s="387">
        <f>(Compute4!BK114*$H114)</f>
        <v>0</v>
      </c>
      <c r="W114" s="319">
        <f>Compute4!N114</f>
        <v>0</v>
      </c>
      <c r="X114" s="387">
        <f>(Compute4!BL114*$H114)</f>
        <v>0</v>
      </c>
      <c r="Y114" s="319">
        <f>Compute4!O114</f>
        <v>0</v>
      </c>
      <c r="Z114" s="387">
        <f>(Compute4!BM114*$H114)</f>
        <v>0</v>
      </c>
      <c r="AA114" s="319">
        <f>Compute4!P114</f>
        <v>0</v>
      </c>
      <c r="AB114" s="387">
        <f>(Compute4!BN114*$H114)</f>
        <v>0</v>
      </c>
      <c r="AC114" s="319">
        <f>Compute4!Q114</f>
        <v>0</v>
      </c>
      <c r="AD114" s="387">
        <f>(Compute4!BO114*H114)</f>
        <v>0</v>
      </c>
      <c r="AE114" s="319">
        <f>Compute4!R114</f>
        <v>0</v>
      </c>
      <c r="AF114" s="387">
        <f>(Compute4!BP114*$H114)</f>
        <v>0</v>
      </c>
      <c r="AG114" s="319">
        <f>Compute4!S114</f>
        <v>1</v>
      </c>
      <c r="AH114" s="387">
        <f>(Compute4!BQ114*$H114)</f>
        <v>0</v>
      </c>
      <c r="AI114" s="319">
        <f>Compute4!T114</f>
        <v>0</v>
      </c>
      <c r="AJ114" s="387">
        <f>(Compute4!BR114*$H114)</f>
        <v>0</v>
      </c>
      <c r="AK114" s="319">
        <f>Compute4!U114</f>
        <v>0</v>
      </c>
      <c r="AL114" s="387">
        <f>(Compute4!BS114*$H114)</f>
        <v>0</v>
      </c>
      <c r="AM114" s="319">
        <f>Compute4!V114</f>
        <v>1</v>
      </c>
      <c r="AN114" s="324">
        <f>(Compute4!BT114*$H114)</f>
        <v>0</v>
      </c>
      <c r="AO114" s="266">
        <f>Compute4!BU114</f>
        <v>0</v>
      </c>
    </row>
    <row r="115" spans="1:41" ht="15">
      <c r="A115" t="str">
        <f>Compute1!A115</f>
        <v>18.1.a</v>
      </c>
      <c r="B115">
        <f>'2_Maturité'!B115</f>
        <v>0</v>
      </c>
      <c r="C115" t="str">
        <f>'2_Maturité'!G115</f>
        <v>CONF</v>
      </c>
      <c r="D115">
        <f>'2_Maturité'!H115</f>
        <v>0</v>
      </c>
      <c r="E115">
        <f>'2_Maturité'!I115</f>
        <v>0</v>
      </c>
      <c r="F115" s="266">
        <f t="shared" si="2"/>
        <v>0</v>
      </c>
      <c r="G115" s="432">
        <f>Compute4a!DE115</f>
        <v>0</v>
      </c>
      <c r="H115" s="432">
        <f t="shared" si="3"/>
        <v>0</v>
      </c>
      <c r="I115" s="319">
        <f>Compute4!G115</f>
        <v>0</v>
      </c>
      <c r="J115" s="574">
        <f>(Compute4!BE115*$H115)</f>
        <v>0</v>
      </c>
      <c r="K115" s="319">
        <f>Compute4!H115</f>
        <v>0</v>
      </c>
      <c r="L115" s="387">
        <f>(Compute4!BF115)*$H115</f>
        <v>0</v>
      </c>
      <c r="M115" s="319">
        <f>Compute4!I115</f>
        <v>0</v>
      </c>
      <c r="N115" s="387">
        <f>(Compute4!BG115*$H115)</f>
        <v>0</v>
      </c>
      <c r="O115" s="319">
        <f>Compute4!J115</f>
        <v>0</v>
      </c>
      <c r="P115" s="387">
        <f>(Compute4!BH115*$H115)</f>
        <v>0</v>
      </c>
      <c r="Q115" s="319">
        <f>Compute4!K115</f>
        <v>0</v>
      </c>
      <c r="R115" s="387">
        <f>(Compute4!BI115*$H115)</f>
        <v>0</v>
      </c>
      <c r="S115" s="319">
        <f>Compute4!L115</f>
        <v>0</v>
      </c>
      <c r="T115" s="387">
        <f>(Compute4!BJ115*$H115)</f>
        <v>0</v>
      </c>
      <c r="U115" s="319">
        <f>Compute4!M115</f>
        <v>0</v>
      </c>
      <c r="V115" s="387">
        <f>(Compute4!BK115*$H115)</f>
        <v>0</v>
      </c>
      <c r="W115" s="319">
        <f>Compute4!N115</f>
        <v>0</v>
      </c>
      <c r="X115" s="387">
        <f>(Compute4!BL115*$H115)</f>
        <v>0</v>
      </c>
      <c r="Y115" s="319">
        <f>Compute4!O115</f>
        <v>0</v>
      </c>
      <c r="Z115" s="387">
        <f>(Compute4!BM115*$H115)</f>
        <v>0</v>
      </c>
      <c r="AA115" s="319">
        <f>Compute4!P115</f>
        <v>0</v>
      </c>
      <c r="AB115" s="387">
        <f>(Compute4!BN115*$H115)</f>
        <v>0</v>
      </c>
      <c r="AC115" s="319">
        <f>Compute4!Q115</f>
        <v>0</v>
      </c>
      <c r="AD115" s="387">
        <f>(Compute4!BO115*H115)</f>
        <v>0</v>
      </c>
      <c r="AE115" s="319">
        <f>Compute4!R115</f>
        <v>0</v>
      </c>
      <c r="AF115" s="387">
        <f>(Compute4!BP115*$H115)</f>
        <v>0</v>
      </c>
      <c r="AG115" s="319">
        <f>Compute4!S115</f>
        <v>0</v>
      </c>
      <c r="AH115" s="387">
        <f>(Compute4!BQ115*$H115)</f>
        <v>0</v>
      </c>
      <c r="AI115" s="319">
        <f>Compute4!T115</f>
        <v>0</v>
      </c>
      <c r="AJ115" s="387">
        <f>(Compute4!BR115*$H115)</f>
        <v>0</v>
      </c>
      <c r="AK115" s="319">
        <f>Compute4!U115</f>
        <v>0</v>
      </c>
      <c r="AL115" s="387">
        <f>(Compute4!BS115*$H115)</f>
        <v>0</v>
      </c>
      <c r="AM115" s="319">
        <f>Compute4!V115</f>
        <v>0</v>
      </c>
      <c r="AN115" s="324">
        <f>(Compute4!BT115*$H115)</f>
        <v>0</v>
      </c>
      <c r="AO115" s="266">
        <f>Compute4!BU115</f>
        <v>0</v>
      </c>
    </row>
    <row r="116" spans="1:41" ht="15">
      <c r="A116" t="str">
        <f>Compute1!A116</f>
        <v>18.1.b</v>
      </c>
      <c r="B116">
        <f>'2_Maturité'!B116</f>
        <v>0</v>
      </c>
      <c r="C116" t="str">
        <f>'2_Maturité'!G116</f>
        <v>CONF</v>
      </c>
      <c r="D116">
        <f>'2_Maturité'!H116</f>
        <v>0</v>
      </c>
      <c r="E116">
        <f>'2_Maturité'!I116</f>
        <v>0</v>
      </c>
      <c r="F116" s="266">
        <f t="shared" si="2"/>
        <v>0</v>
      </c>
      <c r="G116" s="432">
        <f>Compute4a!DE116</f>
        <v>0</v>
      </c>
      <c r="H116" s="432">
        <f t="shared" si="3"/>
        <v>0</v>
      </c>
      <c r="I116" s="319">
        <f>Compute4!G116</f>
        <v>0</v>
      </c>
      <c r="J116" s="574">
        <f>(Compute4!BE116*$H116)</f>
        <v>0</v>
      </c>
      <c r="K116" s="319">
        <f>Compute4!H116</f>
        <v>0</v>
      </c>
      <c r="L116" s="387">
        <f>(Compute4!BF116)*$H116</f>
        <v>0</v>
      </c>
      <c r="M116" s="319">
        <f>Compute4!I116</f>
        <v>0</v>
      </c>
      <c r="N116" s="387">
        <f>(Compute4!BG116*$H116)</f>
        <v>0</v>
      </c>
      <c r="O116" s="319">
        <f>Compute4!J116</f>
        <v>0</v>
      </c>
      <c r="P116" s="387">
        <f>(Compute4!BH116*$H116)</f>
        <v>0</v>
      </c>
      <c r="Q116" s="319">
        <f>Compute4!K116</f>
        <v>0</v>
      </c>
      <c r="R116" s="387">
        <f>(Compute4!BI116*$H116)</f>
        <v>0</v>
      </c>
      <c r="S116" s="319">
        <f>Compute4!L116</f>
        <v>0</v>
      </c>
      <c r="T116" s="387">
        <f>(Compute4!BJ116*$H116)</f>
        <v>0</v>
      </c>
      <c r="U116" s="319">
        <f>Compute4!M116</f>
        <v>0</v>
      </c>
      <c r="V116" s="387">
        <f>(Compute4!BK116*$H116)</f>
        <v>0</v>
      </c>
      <c r="W116" s="319">
        <f>Compute4!N116</f>
        <v>0</v>
      </c>
      <c r="X116" s="387">
        <f>(Compute4!BL116*$H116)</f>
        <v>0</v>
      </c>
      <c r="Y116" s="319">
        <f>Compute4!O116</f>
        <v>0</v>
      </c>
      <c r="Z116" s="387">
        <f>(Compute4!BM116*$H116)</f>
        <v>0</v>
      </c>
      <c r="AA116" s="319">
        <f>Compute4!P116</f>
        <v>0</v>
      </c>
      <c r="AB116" s="387">
        <f>(Compute4!BN116*$H116)</f>
        <v>0</v>
      </c>
      <c r="AC116" s="319">
        <f>Compute4!Q116</f>
        <v>0</v>
      </c>
      <c r="AD116" s="387">
        <f>(Compute4!BO116*H116)</f>
        <v>0</v>
      </c>
      <c r="AE116" s="319">
        <f>Compute4!R116</f>
        <v>0</v>
      </c>
      <c r="AF116" s="387">
        <f>(Compute4!BP116*$H116)</f>
        <v>0</v>
      </c>
      <c r="AG116" s="319">
        <f>Compute4!S116</f>
        <v>0</v>
      </c>
      <c r="AH116" s="387">
        <f>(Compute4!BQ116*$H116)</f>
        <v>0</v>
      </c>
      <c r="AI116" s="319">
        <f>Compute4!T116</f>
        <v>0</v>
      </c>
      <c r="AJ116" s="387">
        <f>(Compute4!BR116*$H116)</f>
        <v>0</v>
      </c>
      <c r="AK116" s="319">
        <f>Compute4!U116</f>
        <v>0</v>
      </c>
      <c r="AL116" s="387">
        <f>(Compute4!BS116*$H116)</f>
        <v>0</v>
      </c>
      <c r="AM116" s="319">
        <f>Compute4!V116</f>
        <v>0</v>
      </c>
      <c r="AN116" s="324">
        <f>(Compute4!BT116*$H116)</f>
        <v>0</v>
      </c>
      <c r="AO116" s="266">
        <f>Compute4!BU116</f>
        <v>0</v>
      </c>
    </row>
    <row r="117" spans="1:41" ht="15">
      <c r="A117" t="str">
        <f>Compute1!A117</f>
        <v>18.2</v>
      </c>
      <c r="B117" t="str">
        <f>'2_Maturité'!B117</f>
        <v>Protection de la vie privée</v>
      </c>
      <c r="C117" t="str">
        <f>'2_Maturité'!G117</f>
        <v>CONF</v>
      </c>
      <c r="D117">
        <f>'2_Maturité'!H117</f>
        <v>0</v>
      </c>
      <c r="E117" t="str">
        <f>'2_Maturité'!I117</f>
        <v>1: Initial</v>
      </c>
      <c r="F117" s="266">
        <f t="shared" si="2"/>
        <v>0</v>
      </c>
      <c r="G117" s="432">
        <f>Compute4a!DE117</f>
        <v>0</v>
      </c>
      <c r="H117" s="432">
        <f t="shared" si="3"/>
        <v>0</v>
      </c>
      <c r="I117" s="319">
        <f>Compute4!G117</f>
        <v>1</v>
      </c>
      <c r="J117" s="574">
        <f>(Compute4!BE117*$H117)</f>
        <v>0</v>
      </c>
      <c r="K117" s="319">
        <f>Compute4!H117</f>
        <v>1</v>
      </c>
      <c r="L117" s="387">
        <f>(Compute4!BF117)*$H117</f>
        <v>0</v>
      </c>
      <c r="M117" s="319">
        <f>Compute4!I117</f>
        <v>1</v>
      </c>
      <c r="N117" s="387">
        <f>(Compute4!BG117*$H117)</f>
        <v>0</v>
      </c>
      <c r="O117" s="319">
        <f>Compute4!J117</f>
        <v>0</v>
      </c>
      <c r="P117" s="387">
        <f>(Compute4!BH117*$H117)</f>
        <v>0</v>
      </c>
      <c r="Q117" s="319">
        <f>Compute4!K117</f>
        <v>1</v>
      </c>
      <c r="R117" s="387">
        <f>(Compute4!BI117*$H117)</f>
        <v>0</v>
      </c>
      <c r="S117" s="319">
        <f>Compute4!L117</f>
        <v>0</v>
      </c>
      <c r="T117" s="387">
        <f>(Compute4!BJ117*$H117)</f>
        <v>0</v>
      </c>
      <c r="U117" s="319">
        <f>Compute4!M117</f>
        <v>0</v>
      </c>
      <c r="V117" s="387">
        <f>(Compute4!BK117*$H117)</f>
        <v>0</v>
      </c>
      <c r="W117" s="319">
        <f>Compute4!N117</f>
        <v>0</v>
      </c>
      <c r="X117" s="387">
        <f>(Compute4!BL117*$H117)</f>
        <v>0</v>
      </c>
      <c r="Y117" s="319">
        <f>Compute4!O117</f>
        <v>0</v>
      </c>
      <c r="Z117" s="387">
        <f>(Compute4!BM117*$H117)</f>
        <v>0</v>
      </c>
      <c r="AA117" s="319">
        <f>Compute4!P117</f>
        <v>0</v>
      </c>
      <c r="AB117" s="387">
        <f>(Compute4!BN117*$H117)</f>
        <v>0</v>
      </c>
      <c r="AC117" s="319">
        <f>Compute4!Q117</f>
        <v>0</v>
      </c>
      <c r="AD117" s="387">
        <f>(Compute4!BO117*H117)</f>
        <v>0</v>
      </c>
      <c r="AE117" s="319">
        <f>Compute4!R117</f>
        <v>0</v>
      </c>
      <c r="AF117" s="387">
        <f>(Compute4!BP117*$H117)</f>
        <v>0</v>
      </c>
      <c r="AG117" s="319">
        <f>Compute4!S117</f>
        <v>0</v>
      </c>
      <c r="AH117" s="387">
        <f>(Compute4!BQ117*$H117)</f>
        <v>0</v>
      </c>
      <c r="AI117" s="319">
        <f>Compute4!T117</f>
        <v>0</v>
      </c>
      <c r="AJ117" s="387">
        <f>(Compute4!BR117*$H117)</f>
        <v>0</v>
      </c>
      <c r="AK117" s="319">
        <f>Compute4!U117</f>
        <v>0</v>
      </c>
      <c r="AL117" s="387">
        <f>(Compute4!BS117*$H117)</f>
        <v>0</v>
      </c>
      <c r="AM117" s="319">
        <f>Compute4!V117</f>
        <v>1</v>
      </c>
      <c r="AN117" s="324">
        <f>(Compute4!BT117*$H117)</f>
        <v>0</v>
      </c>
      <c r="AO117" s="266">
        <f>Compute4!BU117</f>
        <v>0</v>
      </c>
    </row>
    <row r="118" spans="1:41" ht="15">
      <c r="A118" t="str">
        <f>Compute1!A118</f>
        <v>18.2.a</v>
      </c>
      <c r="B118">
        <f>'2_Maturité'!B118</f>
        <v>0</v>
      </c>
      <c r="C118" t="str">
        <f>'2_Maturité'!G118</f>
        <v>CONF</v>
      </c>
      <c r="D118">
        <f>'2_Maturité'!H118</f>
        <v>0</v>
      </c>
      <c r="E118">
        <f>'2_Maturité'!I118</f>
        <v>0</v>
      </c>
      <c r="F118" s="266">
        <f t="shared" si="2"/>
        <v>0</v>
      </c>
      <c r="G118" s="432">
        <f>Compute4a!DE118</f>
        <v>0</v>
      </c>
      <c r="H118" s="432">
        <f t="shared" si="3"/>
        <v>0</v>
      </c>
      <c r="I118" s="319">
        <f>Compute4!G118</f>
        <v>0</v>
      </c>
      <c r="J118" s="574">
        <f>(Compute4!BE118*$H118)</f>
        <v>0</v>
      </c>
      <c r="K118" s="319">
        <f>Compute4!H118</f>
        <v>0</v>
      </c>
      <c r="L118" s="387">
        <f>(Compute4!BF118)*$H118</f>
        <v>0</v>
      </c>
      <c r="M118" s="319">
        <f>Compute4!I118</f>
        <v>0</v>
      </c>
      <c r="N118" s="387">
        <f>(Compute4!BG118*$H118)</f>
        <v>0</v>
      </c>
      <c r="O118" s="319">
        <f>Compute4!J118</f>
        <v>0</v>
      </c>
      <c r="P118" s="387">
        <f>(Compute4!BH118*$H118)</f>
        <v>0</v>
      </c>
      <c r="Q118" s="319">
        <f>Compute4!K118</f>
        <v>0</v>
      </c>
      <c r="R118" s="387">
        <f>(Compute4!BI118*$H118)</f>
        <v>0</v>
      </c>
      <c r="S118" s="319">
        <f>Compute4!L118</f>
        <v>0</v>
      </c>
      <c r="T118" s="387">
        <f>(Compute4!BJ118*$H118)</f>
        <v>0</v>
      </c>
      <c r="U118" s="319">
        <f>Compute4!M118</f>
        <v>0</v>
      </c>
      <c r="V118" s="387">
        <f>(Compute4!BK118*$H118)</f>
        <v>0</v>
      </c>
      <c r="W118" s="319">
        <f>Compute4!N118</f>
        <v>0</v>
      </c>
      <c r="X118" s="387">
        <f>(Compute4!BL118*$H118)</f>
        <v>0</v>
      </c>
      <c r="Y118" s="319">
        <f>Compute4!O118</f>
        <v>0</v>
      </c>
      <c r="Z118" s="387">
        <f>(Compute4!BM118*$H118)</f>
        <v>0</v>
      </c>
      <c r="AA118" s="319">
        <f>Compute4!P118</f>
        <v>0</v>
      </c>
      <c r="AB118" s="387">
        <f>(Compute4!BN118*$H118)</f>
        <v>0</v>
      </c>
      <c r="AC118" s="319">
        <f>Compute4!Q118</f>
        <v>0</v>
      </c>
      <c r="AD118" s="387">
        <f>(Compute4!BO118*H118)</f>
        <v>0</v>
      </c>
      <c r="AE118" s="319">
        <f>Compute4!R118</f>
        <v>0</v>
      </c>
      <c r="AF118" s="387">
        <f>(Compute4!BP118*$H118)</f>
        <v>0</v>
      </c>
      <c r="AG118" s="319">
        <f>Compute4!S118</f>
        <v>0</v>
      </c>
      <c r="AH118" s="387">
        <f>(Compute4!BQ118*$H118)</f>
        <v>0</v>
      </c>
      <c r="AI118" s="319">
        <f>Compute4!T118</f>
        <v>0</v>
      </c>
      <c r="AJ118" s="387">
        <f>(Compute4!BR118*$H118)</f>
        <v>0</v>
      </c>
      <c r="AK118" s="319">
        <f>Compute4!U118</f>
        <v>0</v>
      </c>
      <c r="AL118" s="387">
        <f>(Compute4!BS118*$H118)</f>
        <v>0</v>
      </c>
      <c r="AM118" s="319">
        <f>Compute4!V118</f>
        <v>0</v>
      </c>
      <c r="AN118" s="324">
        <f>(Compute4!BT118*$H118)</f>
        <v>0</v>
      </c>
      <c r="AO118" s="266">
        <f>Compute4!BU118</f>
        <v>0</v>
      </c>
    </row>
    <row r="119" spans="1:41" ht="15">
      <c r="A119" t="str">
        <f>Compute1!A119</f>
        <v>18.2.b</v>
      </c>
      <c r="B119">
        <f>'2_Maturité'!B119</f>
        <v>0</v>
      </c>
      <c r="C119" t="str">
        <f>'2_Maturité'!G119</f>
        <v>CONF</v>
      </c>
      <c r="D119">
        <f>'2_Maturité'!H119</f>
        <v>0</v>
      </c>
      <c r="E119">
        <f>'2_Maturité'!I119</f>
        <v>0</v>
      </c>
      <c r="F119" s="266">
        <f t="shared" si="2"/>
        <v>0</v>
      </c>
      <c r="G119" s="432">
        <f>Compute4a!DE119</f>
        <v>0</v>
      </c>
      <c r="H119" s="432">
        <f t="shared" si="3"/>
        <v>0</v>
      </c>
      <c r="I119" s="319">
        <f>Compute4!G119</f>
        <v>0</v>
      </c>
      <c r="J119" s="574">
        <f>(Compute4!BE119*$H119)</f>
        <v>0</v>
      </c>
      <c r="K119" s="319">
        <f>Compute4!H119</f>
        <v>0</v>
      </c>
      <c r="L119" s="387">
        <f>(Compute4!BF119)*$H119</f>
        <v>0</v>
      </c>
      <c r="M119" s="319">
        <f>Compute4!I119</f>
        <v>0</v>
      </c>
      <c r="N119" s="387">
        <f>(Compute4!BG119*$H119)</f>
        <v>0</v>
      </c>
      <c r="O119" s="319">
        <f>Compute4!J119</f>
        <v>0</v>
      </c>
      <c r="P119" s="387">
        <f>(Compute4!BH119*$H119)</f>
        <v>0</v>
      </c>
      <c r="Q119" s="319">
        <f>Compute4!K119</f>
        <v>0</v>
      </c>
      <c r="R119" s="387">
        <f>(Compute4!BI119*$H119)</f>
        <v>0</v>
      </c>
      <c r="S119" s="319">
        <f>Compute4!L119</f>
        <v>0</v>
      </c>
      <c r="T119" s="387">
        <f>(Compute4!BJ119*$H119)</f>
        <v>0</v>
      </c>
      <c r="U119" s="319">
        <f>Compute4!M119</f>
        <v>0</v>
      </c>
      <c r="V119" s="387">
        <f>(Compute4!BK119*$H119)</f>
        <v>0</v>
      </c>
      <c r="W119" s="319">
        <f>Compute4!N119</f>
        <v>0</v>
      </c>
      <c r="X119" s="387">
        <f>(Compute4!BL119*$H119)</f>
        <v>0</v>
      </c>
      <c r="Y119" s="319">
        <f>Compute4!O119</f>
        <v>0</v>
      </c>
      <c r="Z119" s="387">
        <f>(Compute4!BM119*$H119)</f>
        <v>0</v>
      </c>
      <c r="AA119" s="319">
        <f>Compute4!P119</f>
        <v>0</v>
      </c>
      <c r="AB119" s="387">
        <f>(Compute4!BN119*$H119)</f>
        <v>0</v>
      </c>
      <c r="AC119" s="319">
        <f>Compute4!Q119</f>
        <v>0</v>
      </c>
      <c r="AD119" s="387">
        <f>(Compute4!BO119*H119)</f>
        <v>0</v>
      </c>
      <c r="AE119" s="319">
        <f>Compute4!R119</f>
        <v>0</v>
      </c>
      <c r="AF119" s="387">
        <f>(Compute4!BP119*$H119)</f>
        <v>0</v>
      </c>
      <c r="AG119" s="319">
        <f>Compute4!S119</f>
        <v>0</v>
      </c>
      <c r="AH119" s="387">
        <f>(Compute4!BQ119*$H119)</f>
        <v>0</v>
      </c>
      <c r="AI119" s="319">
        <f>Compute4!T119</f>
        <v>0</v>
      </c>
      <c r="AJ119" s="387">
        <f>(Compute4!BR119*$H119)</f>
        <v>0</v>
      </c>
      <c r="AK119" s="319">
        <f>Compute4!U119</f>
        <v>0</v>
      </c>
      <c r="AL119" s="387">
        <f>(Compute4!BS119*$H119)</f>
        <v>0</v>
      </c>
      <c r="AM119" s="319">
        <f>Compute4!V119</f>
        <v>0</v>
      </c>
      <c r="AN119" s="324">
        <f>(Compute4!BT119*$H119)</f>
        <v>0</v>
      </c>
      <c r="AO119" s="266">
        <f>Compute4!BU119</f>
        <v>0</v>
      </c>
    </row>
    <row r="120" spans="1:41" ht="15">
      <c r="A120" t="str">
        <f>Compute1!A120</f>
        <v>18.2.c</v>
      </c>
      <c r="B120">
        <f>'2_Maturité'!B120</f>
        <v>0</v>
      </c>
      <c r="C120" t="str">
        <f>'2_Maturité'!G120</f>
        <v>CONF</v>
      </c>
      <c r="D120">
        <f>'2_Maturité'!H120</f>
        <v>0</v>
      </c>
      <c r="E120">
        <f>'2_Maturité'!I120</f>
        <v>0</v>
      </c>
      <c r="F120" s="266">
        <f t="shared" si="2"/>
        <v>0</v>
      </c>
      <c r="G120" s="432">
        <f>Compute4a!DE120</f>
        <v>0</v>
      </c>
      <c r="H120" s="432">
        <f t="shared" si="3"/>
        <v>0</v>
      </c>
      <c r="I120" s="319">
        <f>Compute4!G120</f>
        <v>0</v>
      </c>
      <c r="J120" s="574">
        <f>(Compute4!BE120*$H120)</f>
        <v>0</v>
      </c>
      <c r="K120" s="319">
        <f>Compute4!H120</f>
        <v>0</v>
      </c>
      <c r="L120" s="387">
        <f>(Compute4!BF120)*$H120</f>
        <v>0</v>
      </c>
      <c r="M120" s="319">
        <f>Compute4!I120</f>
        <v>0</v>
      </c>
      <c r="N120" s="387">
        <f>(Compute4!BG120*$H120)</f>
        <v>0</v>
      </c>
      <c r="O120" s="319">
        <f>Compute4!J120</f>
        <v>0</v>
      </c>
      <c r="P120" s="387">
        <f>(Compute4!BH120*$H120)</f>
        <v>0</v>
      </c>
      <c r="Q120" s="319">
        <f>Compute4!K120</f>
        <v>0</v>
      </c>
      <c r="R120" s="387">
        <f>(Compute4!BI120*$H120)</f>
        <v>0</v>
      </c>
      <c r="S120" s="319">
        <f>Compute4!L120</f>
        <v>0</v>
      </c>
      <c r="T120" s="387">
        <f>(Compute4!BJ120*$H120)</f>
        <v>0</v>
      </c>
      <c r="U120" s="319">
        <f>Compute4!M120</f>
        <v>0</v>
      </c>
      <c r="V120" s="387">
        <f>(Compute4!BK120*$H120)</f>
        <v>0</v>
      </c>
      <c r="W120" s="319">
        <f>Compute4!N120</f>
        <v>0</v>
      </c>
      <c r="X120" s="387">
        <f>(Compute4!BL120*$H120)</f>
        <v>0</v>
      </c>
      <c r="Y120" s="319">
        <f>Compute4!O120</f>
        <v>0</v>
      </c>
      <c r="Z120" s="387">
        <f>(Compute4!BM120*$H120)</f>
        <v>0</v>
      </c>
      <c r="AA120" s="319">
        <f>Compute4!P120</f>
        <v>0</v>
      </c>
      <c r="AB120" s="387">
        <f>(Compute4!BN120*$H120)</f>
        <v>0</v>
      </c>
      <c r="AC120" s="319">
        <f>Compute4!Q120</f>
        <v>0</v>
      </c>
      <c r="AD120" s="387">
        <f>(Compute4!BO120*H120)</f>
        <v>0</v>
      </c>
      <c r="AE120" s="319">
        <f>Compute4!R120</f>
        <v>0</v>
      </c>
      <c r="AF120" s="387">
        <f>(Compute4!BP120*$H120)</f>
        <v>0</v>
      </c>
      <c r="AG120" s="319">
        <f>Compute4!S120</f>
        <v>0</v>
      </c>
      <c r="AH120" s="387">
        <f>(Compute4!BQ120*$H120)</f>
        <v>0</v>
      </c>
      <c r="AI120" s="319">
        <f>Compute4!T120</f>
        <v>0</v>
      </c>
      <c r="AJ120" s="387">
        <f>(Compute4!BR120*$H120)</f>
        <v>0</v>
      </c>
      <c r="AK120" s="319">
        <f>Compute4!U120</f>
        <v>0</v>
      </c>
      <c r="AL120" s="387">
        <f>(Compute4!BS120*$H120)</f>
        <v>0</v>
      </c>
      <c r="AM120" s="319">
        <f>Compute4!V120</f>
        <v>0</v>
      </c>
      <c r="AN120" s="324">
        <f>(Compute4!BT120*$H120)</f>
        <v>0</v>
      </c>
      <c r="AO120" s="266">
        <f>Compute4!BU120</f>
        <v>0</v>
      </c>
    </row>
    <row r="121" spans="1:41" ht="15">
      <c r="A121" t="str">
        <f>Compute1!A121</f>
        <v>18.3</v>
      </c>
      <c r="B121" t="str">
        <f>'2_Maturité'!B121</f>
        <v xml:space="preserve">Revue de la sécurité de l'information </v>
      </c>
      <c r="C121" t="str">
        <f>'2_Maturité'!G121</f>
        <v>CONF</v>
      </c>
      <c r="D121">
        <f>'2_Maturité'!H121</f>
        <v>0</v>
      </c>
      <c r="E121" t="str">
        <f>'2_Maturité'!I121</f>
        <v>2: Reproductible</v>
      </c>
      <c r="F121" s="266">
        <f t="shared" si="2"/>
        <v>0</v>
      </c>
      <c r="G121" s="432">
        <f>Compute4a!DE121</f>
        <v>0</v>
      </c>
      <c r="H121" s="432">
        <f t="shared" si="3"/>
        <v>0</v>
      </c>
      <c r="I121" s="319">
        <f>Compute4!G121</f>
        <v>1</v>
      </c>
      <c r="J121" s="574">
        <f>(Compute4!BE121*$H121)</f>
        <v>0</v>
      </c>
      <c r="K121" s="319">
        <f>Compute4!H121</f>
        <v>1</v>
      </c>
      <c r="L121" s="387">
        <f>(Compute4!BF121)*$H121</f>
        <v>0</v>
      </c>
      <c r="M121" s="319">
        <f>Compute4!I121</f>
        <v>1</v>
      </c>
      <c r="N121" s="387">
        <f>(Compute4!BG121*$H121)</f>
        <v>0</v>
      </c>
      <c r="O121" s="319">
        <f>Compute4!J121</f>
        <v>1</v>
      </c>
      <c r="P121" s="387">
        <f>(Compute4!BH121*$H121)</f>
        <v>0</v>
      </c>
      <c r="Q121" s="319">
        <f>Compute4!K121</f>
        <v>1</v>
      </c>
      <c r="R121" s="387">
        <f>(Compute4!BI121*$H121)</f>
        <v>0</v>
      </c>
      <c r="S121" s="319">
        <f>Compute4!L121</f>
        <v>1</v>
      </c>
      <c r="T121" s="387">
        <f>(Compute4!BJ121*$H121)</f>
        <v>0</v>
      </c>
      <c r="U121" s="319">
        <f>Compute4!M121</f>
        <v>0</v>
      </c>
      <c r="V121" s="387">
        <f>(Compute4!BK121*$H121)</f>
        <v>0</v>
      </c>
      <c r="W121" s="319">
        <f>Compute4!N121</f>
        <v>1</v>
      </c>
      <c r="X121" s="387">
        <f>(Compute4!BL121*$H121)</f>
        <v>0</v>
      </c>
      <c r="Y121" s="319">
        <f>Compute4!O121</f>
        <v>1</v>
      </c>
      <c r="Z121" s="387">
        <f>(Compute4!BM121*$H121)</f>
        <v>0</v>
      </c>
      <c r="AA121" s="319">
        <f>Compute4!P121</f>
        <v>1</v>
      </c>
      <c r="AB121" s="387">
        <f>(Compute4!BN121*$H121)</f>
        <v>0</v>
      </c>
      <c r="AC121" s="319">
        <f>Compute4!Q121</f>
        <v>1</v>
      </c>
      <c r="AD121" s="387">
        <f>(Compute4!BO121*H121)</f>
        <v>0</v>
      </c>
      <c r="AE121" s="319">
        <f>Compute4!R121</f>
        <v>1</v>
      </c>
      <c r="AF121" s="387">
        <f>(Compute4!BP121*$H121)</f>
        <v>0</v>
      </c>
      <c r="AG121" s="319">
        <f>Compute4!S121</f>
        <v>1</v>
      </c>
      <c r="AH121" s="387">
        <f>(Compute4!BQ121*$H121)</f>
        <v>0</v>
      </c>
      <c r="AI121" s="319">
        <f>Compute4!T121</f>
        <v>1</v>
      </c>
      <c r="AJ121" s="387">
        <f>(Compute4!BR121*$H121)</f>
        <v>0</v>
      </c>
      <c r="AK121" s="319">
        <f>Compute4!U121</f>
        <v>1</v>
      </c>
      <c r="AL121" s="387">
        <f>(Compute4!BS121*$H121)</f>
        <v>0</v>
      </c>
      <c r="AM121" s="319">
        <f>Compute4!V121</f>
        <v>1</v>
      </c>
      <c r="AN121" s="324">
        <f>(Compute4!BT121*$H121)</f>
        <v>0</v>
      </c>
      <c r="AO121" s="266">
        <f>Compute4!BU121</f>
        <v>0</v>
      </c>
    </row>
    <row r="122" spans="1:41" ht="15">
      <c r="A122" t="str">
        <f>Compute1!A122</f>
        <v>18.3.a</v>
      </c>
      <c r="B122">
        <f>'2_Maturité'!B122</f>
        <v>0</v>
      </c>
      <c r="C122" t="str">
        <f>'2_Maturité'!G122</f>
        <v>CONF</v>
      </c>
      <c r="D122">
        <f>'2_Maturité'!H122</f>
        <v>0</v>
      </c>
      <c r="E122">
        <f>'2_Maturité'!I122</f>
        <v>0</v>
      </c>
      <c r="F122" s="266">
        <f t="shared" si="2"/>
        <v>0</v>
      </c>
      <c r="G122" s="432">
        <f>Compute4a!DE122</f>
        <v>0</v>
      </c>
      <c r="H122" s="432">
        <f t="shared" si="3"/>
        <v>0</v>
      </c>
      <c r="I122" s="319">
        <f>Compute4!G122</f>
        <v>0</v>
      </c>
      <c r="J122" s="574">
        <f>(Compute4!BE122*$H122)</f>
        <v>0</v>
      </c>
      <c r="K122" s="319">
        <f>Compute4!H122</f>
        <v>0</v>
      </c>
      <c r="L122" s="387">
        <f>(Compute4!BF122)*$H122</f>
        <v>0</v>
      </c>
      <c r="M122" s="319">
        <f>Compute4!I122</f>
        <v>0</v>
      </c>
      <c r="N122" s="387">
        <f>(Compute4!BG122*$H122)</f>
        <v>0</v>
      </c>
      <c r="O122" s="319">
        <f>Compute4!J122</f>
        <v>0</v>
      </c>
      <c r="P122" s="387">
        <f>(Compute4!BH122*$H122)</f>
        <v>0</v>
      </c>
      <c r="Q122" s="319">
        <f>Compute4!K122</f>
        <v>0</v>
      </c>
      <c r="R122" s="387">
        <f>(Compute4!BI122*$H122)</f>
        <v>0</v>
      </c>
      <c r="S122" s="319">
        <f>Compute4!L122</f>
        <v>0</v>
      </c>
      <c r="T122" s="387">
        <f>(Compute4!BJ122*$H122)</f>
        <v>0</v>
      </c>
      <c r="U122" s="319">
        <f>Compute4!M122</f>
        <v>0</v>
      </c>
      <c r="V122" s="387">
        <f>(Compute4!BK122*$H122)</f>
        <v>0</v>
      </c>
      <c r="W122" s="319">
        <f>Compute4!N122</f>
        <v>0</v>
      </c>
      <c r="X122" s="387">
        <f>(Compute4!BL122*$H122)</f>
        <v>0</v>
      </c>
      <c r="Y122" s="319">
        <f>Compute4!O122</f>
        <v>0</v>
      </c>
      <c r="Z122" s="387">
        <f>(Compute4!BM122*$H122)</f>
        <v>0</v>
      </c>
      <c r="AA122" s="319">
        <f>Compute4!P122</f>
        <v>0</v>
      </c>
      <c r="AB122" s="387">
        <f>(Compute4!BN122*$H122)</f>
        <v>0</v>
      </c>
      <c r="AC122" s="319">
        <f>Compute4!Q122</f>
        <v>0</v>
      </c>
      <c r="AD122" s="387">
        <f>(Compute4!BO122*H122)</f>
        <v>0</v>
      </c>
      <c r="AE122" s="319">
        <f>Compute4!R122</f>
        <v>0</v>
      </c>
      <c r="AF122" s="387">
        <f>(Compute4!BP122*$H122)</f>
        <v>0</v>
      </c>
      <c r="AG122" s="319">
        <f>Compute4!S122</f>
        <v>0</v>
      </c>
      <c r="AH122" s="387">
        <f>(Compute4!BQ122*$H122)</f>
        <v>0</v>
      </c>
      <c r="AI122" s="319">
        <f>Compute4!T122</f>
        <v>0</v>
      </c>
      <c r="AJ122" s="387">
        <f>(Compute4!BR122*$H122)</f>
        <v>0</v>
      </c>
      <c r="AK122" s="319">
        <f>Compute4!U122</f>
        <v>0</v>
      </c>
      <c r="AL122" s="387">
        <f>(Compute4!BS122*$H122)</f>
        <v>0</v>
      </c>
      <c r="AM122" s="319">
        <f>Compute4!V122</f>
        <v>0</v>
      </c>
      <c r="AN122" s="324">
        <f>(Compute4!BT122*$H122)</f>
        <v>0</v>
      </c>
      <c r="AO122" s="266">
        <f>Compute4!BU122</f>
        <v>0</v>
      </c>
    </row>
    <row r="123" spans="1:41" ht="15">
      <c r="A123" t="str">
        <f>Compute1!A123</f>
        <v>18.3.b</v>
      </c>
      <c r="B123">
        <f>'2_Maturité'!B123</f>
        <v>0</v>
      </c>
      <c r="C123" t="str">
        <f>'2_Maturité'!G123</f>
        <v>CONF</v>
      </c>
      <c r="D123">
        <f>'2_Maturité'!H123</f>
        <v>0</v>
      </c>
      <c r="E123">
        <f>'2_Maturité'!I123</f>
        <v>0</v>
      </c>
      <c r="F123" s="266">
        <f t="shared" si="2"/>
        <v>0</v>
      </c>
      <c r="G123" s="432">
        <f>Compute4a!DE123</f>
        <v>0</v>
      </c>
      <c r="H123" s="432">
        <f t="shared" si="3"/>
        <v>0</v>
      </c>
      <c r="I123" s="319">
        <f>Compute4!G123</f>
        <v>0</v>
      </c>
      <c r="J123" s="574">
        <f>(Compute4!BE123*$H123)</f>
        <v>0</v>
      </c>
      <c r="K123" s="319">
        <f>Compute4!H123</f>
        <v>0</v>
      </c>
      <c r="L123" s="387">
        <f>(Compute4!BF123)*$H123</f>
        <v>0</v>
      </c>
      <c r="M123" s="319">
        <f>Compute4!I123</f>
        <v>0</v>
      </c>
      <c r="N123" s="387">
        <f>(Compute4!BG123*$H123)</f>
        <v>0</v>
      </c>
      <c r="O123" s="319">
        <f>Compute4!J123</f>
        <v>0</v>
      </c>
      <c r="P123" s="387">
        <f>(Compute4!BH123*$H123)</f>
        <v>0</v>
      </c>
      <c r="Q123" s="319">
        <f>Compute4!K123</f>
        <v>0</v>
      </c>
      <c r="R123" s="387">
        <f>(Compute4!BI123*$H123)</f>
        <v>0</v>
      </c>
      <c r="S123" s="319">
        <f>Compute4!L123</f>
        <v>0</v>
      </c>
      <c r="T123" s="387">
        <f>(Compute4!BJ123*$H123)</f>
        <v>0</v>
      </c>
      <c r="U123" s="319">
        <f>Compute4!M123</f>
        <v>0</v>
      </c>
      <c r="V123" s="387">
        <f>(Compute4!BK123*$H123)</f>
        <v>0</v>
      </c>
      <c r="W123" s="319">
        <f>Compute4!N123</f>
        <v>0</v>
      </c>
      <c r="X123" s="387">
        <f>(Compute4!BL123*$H123)</f>
        <v>0</v>
      </c>
      <c r="Y123" s="319">
        <f>Compute4!O123</f>
        <v>0</v>
      </c>
      <c r="Z123" s="387">
        <f>(Compute4!BM123*$H123)</f>
        <v>0</v>
      </c>
      <c r="AA123" s="319">
        <f>Compute4!P123</f>
        <v>0</v>
      </c>
      <c r="AB123" s="387">
        <f>(Compute4!BN123*$H123)</f>
        <v>0</v>
      </c>
      <c r="AC123" s="319">
        <f>Compute4!Q123</f>
        <v>0</v>
      </c>
      <c r="AD123" s="387">
        <f>(Compute4!BO123*H123)</f>
        <v>0</v>
      </c>
      <c r="AE123" s="319">
        <f>Compute4!R123</f>
        <v>0</v>
      </c>
      <c r="AF123" s="387">
        <f>(Compute4!BP123*$H123)</f>
        <v>0</v>
      </c>
      <c r="AG123" s="319">
        <f>Compute4!S123</f>
        <v>0</v>
      </c>
      <c r="AH123" s="387">
        <f>(Compute4!BQ123*$H123)</f>
        <v>0</v>
      </c>
      <c r="AI123" s="319">
        <f>Compute4!T123</f>
        <v>0</v>
      </c>
      <c r="AJ123" s="387">
        <f>(Compute4!BR123*$H123)</f>
        <v>0</v>
      </c>
      <c r="AK123" s="319">
        <f>Compute4!U123</f>
        <v>0</v>
      </c>
      <c r="AL123" s="387">
        <f>(Compute4!BS123*$H123)</f>
        <v>0</v>
      </c>
      <c r="AM123" s="319">
        <f>Compute4!V123</f>
        <v>0</v>
      </c>
      <c r="AN123" s="324">
        <f>(Compute4!BT123*$H123)</f>
        <v>0</v>
      </c>
      <c r="AO123" s="266">
        <f>Compute4!BU123</f>
        <v>0</v>
      </c>
    </row>
    <row r="124" spans="1:41" ht="15">
      <c r="A124" t="str">
        <f>Compute1!A124</f>
        <v>18.3.c</v>
      </c>
      <c r="B124">
        <f>'2_Maturité'!B124</f>
        <v>0</v>
      </c>
      <c r="C124" t="str">
        <f>'2_Maturité'!G124</f>
        <v>CONF</v>
      </c>
      <c r="D124">
        <f>'2_Maturité'!H124</f>
        <v>0</v>
      </c>
      <c r="E124">
        <f>'2_Maturité'!I124</f>
        <v>0</v>
      </c>
      <c r="F124" s="266">
        <f t="shared" si="2"/>
        <v>0</v>
      </c>
      <c r="G124" s="432">
        <f>Compute4a!DE124</f>
        <v>0</v>
      </c>
      <c r="H124" s="432">
        <f t="shared" si="3"/>
        <v>0</v>
      </c>
      <c r="I124" s="319">
        <f>Compute4!G124</f>
        <v>0</v>
      </c>
      <c r="J124" s="574">
        <f>(Compute4!BE124*$H124)</f>
        <v>0</v>
      </c>
      <c r="K124" s="319">
        <f>Compute4!H124</f>
        <v>0</v>
      </c>
      <c r="L124" s="387">
        <f>(Compute4!BF124)*$H124</f>
        <v>0</v>
      </c>
      <c r="M124" s="319">
        <f>Compute4!I124</f>
        <v>0</v>
      </c>
      <c r="N124" s="387">
        <f>(Compute4!BG124*$H124)</f>
        <v>0</v>
      </c>
      <c r="O124" s="319">
        <f>Compute4!J124</f>
        <v>0</v>
      </c>
      <c r="P124" s="387">
        <f>(Compute4!BH124*$H124)</f>
        <v>0</v>
      </c>
      <c r="Q124" s="319">
        <f>Compute4!K124</f>
        <v>0</v>
      </c>
      <c r="R124" s="387">
        <f>(Compute4!BI124*$H124)</f>
        <v>0</v>
      </c>
      <c r="S124" s="319">
        <f>Compute4!L124</f>
        <v>0</v>
      </c>
      <c r="T124" s="387">
        <f>(Compute4!BJ124*$H124)</f>
        <v>0</v>
      </c>
      <c r="U124" s="319">
        <f>Compute4!M124</f>
        <v>0</v>
      </c>
      <c r="V124" s="387">
        <f>(Compute4!BK124*$H124)</f>
        <v>0</v>
      </c>
      <c r="W124" s="319">
        <f>Compute4!N124</f>
        <v>0</v>
      </c>
      <c r="X124" s="387">
        <f>(Compute4!BL124*$H124)</f>
        <v>0</v>
      </c>
      <c r="Y124" s="319">
        <f>Compute4!O124</f>
        <v>0</v>
      </c>
      <c r="Z124" s="387">
        <f>(Compute4!BM124*$H124)</f>
        <v>0</v>
      </c>
      <c r="AA124" s="319">
        <f>Compute4!P124</f>
        <v>0</v>
      </c>
      <c r="AB124" s="387">
        <f>(Compute4!BN124*$H124)</f>
        <v>0</v>
      </c>
      <c r="AC124" s="319">
        <f>Compute4!Q124</f>
        <v>0</v>
      </c>
      <c r="AD124" s="387">
        <f>(Compute4!BO124*H124)</f>
        <v>0</v>
      </c>
      <c r="AE124" s="319">
        <f>Compute4!R124</f>
        <v>0</v>
      </c>
      <c r="AF124" s="387">
        <f>(Compute4!BP124*$H124)</f>
        <v>0</v>
      </c>
      <c r="AG124" s="319">
        <f>Compute4!S124</f>
        <v>0</v>
      </c>
      <c r="AH124" s="387">
        <f>(Compute4!BQ124*$H124)</f>
        <v>0</v>
      </c>
      <c r="AI124" s="319">
        <f>Compute4!T124</f>
        <v>0</v>
      </c>
      <c r="AJ124" s="387">
        <f>(Compute4!BR124*$H124)</f>
        <v>0</v>
      </c>
      <c r="AK124" s="319">
        <f>Compute4!U124</f>
        <v>0</v>
      </c>
      <c r="AL124" s="387">
        <f>(Compute4!BS124*$H124)</f>
        <v>0</v>
      </c>
      <c r="AM124" s="319">
        <f>Compute4!V124</f>
        <v>0</v>
      </c>
      <c r="AN124" s="324">
        <f>(Compute4!BT124*$H124)</f>
        <v>0</v>
      </c>
      <c r="AO124" s="266">
        <f>Compute4!BU124</f>
        <v>0</v>
      </c>
    </row>
    <row r="125" spans="1:41">
      <c r="F125" s="266"/>
      <c r="G125" s="266"/>
    </row>
    <row r="126" spans="1:41">
      <c r="F126" s="266"/>
      <c r="G126" s="266"/>
    </row>
    <row r="128" spans="1:41">
      <c r="I128" s="389">
        <f ca="1">RANDBETWEEN(1,5)</f>
        <v>4</v>
      </c>
    </row>
    <row r="131" spans="1:40">
      <c r="A131" s="383" t="s">
        <v>455</v>
      </c>
      <c r="B131" s="378"/>
      <c r="C131" s="378"/>
      <c r="D131" s="383" t="s">
        <v>760</v>
      </c>
      <c r="E131" s="378"/>
      <c r="F131" s="383" t="s">
        <v>64</v>
      </c>
      <c r="G131" s="448"/>
      <c r="H131" s="448"/>
      <c r="I131" s="378" t="s">
        <v>724</v>
      </c>
      <c r="J131" s="383" t="s">
        <v>762</v>
      </c>
      <c r="K131" s="378" t="s">
        <v>725</v>
      </c>
      <c r="L131" s="383" t="s">
        <v>763</v>
      </c>
      <c r="M131" s="378" t="s">
        <v>726</v>
      </c>
      <c r="N131" s="383" t="s">
        <v>764</v>
      </c>
      <c r="O131" s="378" t="s">
        <v>727</v>
      </c>
      <c r="P131" s="383" t="s">
        <v>765</v>
      </c>
      <c r="Q131" s="378" t="s">
        <v>728</v>
      </c>
      <c r="R131" s="383" t="s">
        <v>766</v>
      </c>
      <c r="S131" s="378" t="s">
        <v>729</v>
      </c>
      <c r="T131" s="383" t="s">
        <v>767</v>
      </c>
      <c r="U131" s="378" t="s">
        <v>730</v>
      </c>
      <c r="V131" s="383" t="s">
        <v>768</v>
      </c>
      <c r="W131" s="378" t="s">
        <v>731</v>
      </c>
      <c r="X131" s="383" t="s">
        <v>769</v>
      </c>
      <c r="Y131" s="378" t="s">
        <v>732</v>
      </c>
      <c r="Z131" s="383" t="s">
        <v>770</v>
      </c>
      <c r="AA131" s="378" t="s">
        <v>341</v>
      </c>
      <c r="AB131" s="383" t="s">
        <v>771</v>
      </c>
      <c r="AC131" s="378" t="s">
        <v>343</v>
      </c>
      <c r="AD131" s="383" t="s">
        <v>772</v>
      </c>
      <c r="AE131" s="378" t="s">
        <v>344</v>
      </c>
      <c r="AF131" s="383" t="s">
        <v>773</v>
      </c>
      <c r="AG131" s="378" t="s">
        <v>346</v>
      </c>
      <c r="AH131" s="383" t="s">
        <v>774</v>
      </c>
      <c r="AI131" s="378" t="s">
        <v>348</v>
      </c>
      <c r="AJ131" s="383" t="s">
        <v>775</v>
      </c>
      <c r="AK131" s="378" t="s">
        <v>350</v>
      </c>
      <c r="AL131" s="383" t="s">
        <v>776</v>
      </c>
      <c r="AM131" s="378" t="s">
        <v>716</v>
      </c>
      <c r="AN131" s="383" t="s">
        <v>777</v>
      </c>
    </row>
    <row r="132" spans="1:40">
      <c r="A132">
        <f>A5</f>
        <v>5</v>
      </c>
      <c r="B132" s="378"/>
      <c r="C132" s="378"/>
      <c r="D132" s="378">
        <f>D5</f>
        <v>0</v>
      </c>
      <c r="E132" s="378"/>
      <c r="F132" s="384">
        <f>INT(AO5)</f>
        <v>0</v>
      </c>
      <c r="G132" s="449"/>
      <c r="H132" s="449"/>
      <c r="I132" s="378" t="str">
        <f>TEXT(IF($I5=1,IF(F5&lt;$C$1,$B5,""),""),"")</f>
        <v/>
      </c>
      <c r="J132" s="378">
        <f>(J5+(ROW()/10000))</f>
        <v>1.32E-2</v>
      </c>
      <c r="K132" s="378" t="str">
        <f>IF($K5,IF($F5&lt;$C$1,$B5,""),"")</f>
        <v/>
      </c>
      <c r="L132" s="378">
        <f>(L5+(ROW()/10000))</f>
        <v>1.32E-2</v>
      </c>
      <c r="M132" s="378" t="str">
        <f>IF($M5,IF($F5&lt;$C$1,$B5,""),"")</f>
        <v/>
      </c>
      <c r="N132" s="378">
        <f>(N5+(ROW()/10000))</f>
        <v>1.32E-2</v>
      </c>
      <c r="O132" s="378" t="str">
        <f>IF($O5,IF($F5&lt;$C$1,$B5,""),"")</f>
        <v/>
      </c>
      <c r="P132" s="378">
        <f>(P5+(ROW()/10000))</f>
        <v>1.32E-2</v>
      </c>
      <c r="Q132" s="378" t="str">
        <f>IF($Q5,IF($F5&lt;$C$1,$B5,""),"")</f>
        <v/>
      </c>
      <c r="R132" s="378">
        <f>(R5+(ROW()/10000))</f>
        <v>1.32E-2</v>
      </c>
      <c r="S132" s="378" t="str">
        <f>IF($S5,IF($F5&lt;$C$1,$B5,""),"")</f>
        <v/>
      </c>
      <c r="T132" s="378">
        <f>(T5+(ROW()/10000))</f>
        <v>1.32E-2</v>
      </c>
      <c r="U132" s="378" t="str">
        <f>IF($U5,IF($F5&lt;$C$1,$B5,""),"")</f>
        <v/>
      </c>
      <c r="V132" s="378">
        <f>(V5+(ROW()/10000))</f>
        <v>1.32E-2</v>
      </c>
      <c r="W132" s="378" t="str">
        <f>IF($W5,IF($F5&lt;$C$1,$B5,""),"")</f>
        <v/>
      </c>
      <c r="X132" s="378">
        <f>(X5+(ROW()/10000))</f>
        <v>1.32E-2</v>
      </c>
      <c r="Y132" s="378" t="str">
        <f>IF($Y5,IF($F5&lt;$C$1,$B5,""),"")</f>
        <v/>
      </c>
      <c r="Z132" s="378">
        <f>(Z5+(ROW()/10000))</f>
        <v>1.32E-2</v>
      </c>
      <c r="AA132" s="378" t="str">
        <f>IF($AA5,IF($F5&lt;$C$1,$B5,""),"")</f>
        <v/>
      </c>
      <c r="AB132" s="378">
        <f>(AB5+(ROW()/10000))</f>
        <v>1.32E-2</v>
      </c>
      <c r="AC132" s="378" t="str">
        <f>IF($AC5,IF($F5&lt;$C$1,$B5,""),"")</f>
        <v/>
      </c>
      <c r="AD132" s="378">
        <f>(AD5+(ROW()/10000))</f>
        <v>1.32E-2</v>
      </c>
      <c r="AE132" s="378" t="str">
        <f>IF($AE5,IF($F5&lt;$C$1,$B5,""),"")</f>
        <v/>
      </c>
      <c r="AF132" s="378">
        <f>(AF5+(ROW()/10000))</f>
        <v>1.32E-2</v>
      </c>
      <c r="AG132" s="378" t="str">
        <f>IF($AG5,IF($F5&lt;$C$1,$B5,""),"")</f>
        <v/>
      </c>
      <c r="AH132" s="378">
        <f>(AH5+(ROW()/10000))</f>
        <v>1.32E-2</v>
      </c>
      <c r="AI132" s="378" t="str">
        <f>IF($AI5,IF($F5&lt;$C$1,$B5,""),"")</f>
        <v/>
      </c>
      <c r="AJ132" s="378">
        <f>(AJ5+(ROW()/10000))</f>
        <v>1.32E-2</v>
      </c>
      <c r="AK132" s="378" t="str">
        <f>IF($AK5,IF($F5&lt;$C$1,$B5,""),"")</f>
        <v/>
      </c>
      <c r="AL132" s="378">
        <f>(AL5+(ROW()/10000))</f>
        <v>1.32E-2</v>
      </c>
      <c r="AM132" s="378" t="str">
        <f>IF($AM5,IF($F5&lt;$C$1,$B5,""),"")</f>
        <v/>
      </c>
      <c r="AN132" s="378">
        <f>(AN5+(ROW()/10000))</f>
        <v>1.32E-2</v>
      </c>
    </row>
    <row r="133" spans="1:40">
      <c r="A133" t="str">
        <f t="shared" ref="A133:A196" si="4">A6</f>
        <v>5.1</v>
      </c>
      <c r="B133" s="378"/>
      <c r="C133" s="378"/>
      <c r="D133" s="378">
        <f t="shared" ref="D133:D196" si="5">D6</f>
        <v>1</v>
      </c>
      <c r="E133" s="378"/>
      <c r="F133" s="384">
        <f t="shared" ref="F133:F196" si="6">INT(AO6)</f>
        <v>26</v>
      </c>
      <c r="G133" s="449"/>
      <c r="H133" s="449"/>
      <c r="I133" s="378" t="str">
        <f t="shared" ref="I133:I196" si="7">TEXT(IF($I6=1,IF(F6&lt;$C$1,$B6,""),""),"")</f>
        <v/>
      </c>
      <c r="J133" s="378">
        <f t="shared" ref="J133:J196" si="8">(J6+(ROW()/10000))</f>
        <v>0.17348620769272688</v>
      </c>
      <c r="K133" s="378" t="str">
        <f t="shared" ref="K133:K196" si="9">IF($K6,IF($F6&lt;$C$1,$B6,""),"")</f>
        <v/>
      </c>
      <c r="L133" s="378">
        <f t="shared" ref="L133:L196" si="10">(L6+(ROW()/10000))</f>
        <v>0.2535793115390903</v>
      </c>
      <c r="M133" s="378" t="str">
        <f t="shared" ref="M133:M196" si="11">IF($M6,IF($F6&lt;$C$1,$B6,""),"")</f>
        <v/>
      </c>
      <c r="N133" s="378">
        <f t="shared" ref="N133:N196" si="12">(N6+(ROW()/10000))</f>
        <v>0.19350948365431775</v>
      </c>
      <c r="O133" s="378" t="str">
        <f t="shared" ref="O133:O196" si="13">IF($O6,IF($F6&lt;$C$1,$B6,""),"")</f>
        <v/>
      </c>
      <c r="P133" s="378">
        <f t="shared" ref="P133:P196" si="14">(P6+(ROW()/10000))</f>
        <v>0.17348620769272688</v>
      </c>
      <c r="Q133" s="378" t="str">
        <f t="shared" ref="Q133:Q196" si="15">IF($Q6,IF($F6&lt;$C$1,$B6,""),"")</f>
        <v/>
      </c>
      <c r="R133" s="378">
        <f t="shared" ref="R133:R196" si="16">(R6+(ROW()/10000))</f>
        <v>0.19350948365431775</v>
      </c>
      <c r="S133" s="378" t="str">
        <f t="shared" ref="S133:S196" si="17">IF($S6,IF($F6&lt;$C$1,$B6,""),"")</f>
        <v/>
      </c>
      <c r="T133" s="378">
        <f t="shared" ref="T133:T196" si="18">(T6+(ROW()/10000))</f>
        <v>7.3369827884772587E-2</v>
      </c>
      <c r="U133" s="378" t="str">
        <f t="shared" ref="U133:U196" si="19">IF($U6,IF($F6&lt;$C$1,$B6,""),"")</f>
        <v/>
      </c>
      <c r="V133" s="378">
        <f t="shared" ref="V133:V196" si="20">(V6+(ROW()/10000))</f>
        <v>0.17348620769272688</v>
      </c>
      <c r="W133" s="378" t="str">
        <f t="shared" ref="W133:W196" si="21">IF($W6,IF($F6&lt;$C$1,$B6,""),"")</f>
        <v/>
      </c>
      <c r="X133" s="378">
        <f t="shared" ref="X133:X196" si="22">(X6+(ROW()/10000))</f>
        <v>5.3346551923181718E-2</v>
      </c>
      <c r="Y133" s="378" t="str">
        <f t="shared" ref="Y133:Y196" si="23">IF($Y6,IF($F6&lt;$C$1,$B6,""),"")</f>
        <v/>
      </c>
      <c r="Z133" s="378">
        <f t="shared" ref="Z133:Z196" si="24">(Z6+(ROW()/10000))</f>
        <v>5.3346551923181718E-2</v>
      </c>
      <c r="AA133" s="378" t="str">
        <f t="shared" ref="AA133:AA196" si="25">IF($AA6,IF($F6&lt;$C$1,$B6,""),"")</f>
        <v/>
      </c>
      <c r="AB133" s="378">
        <f t="shared" ref="AB133:AB196" si="26">(AB6+(ROW()/10000))</f>
        <v>7.3369827884772587E-2</v>
      </c>
      <c r="AC133" s="378" t="str">
        <f t="shared" ref="AC133:AC196" si="27">IF($AC6,IF($F6&lt;$C$1,$B6,""),"")</f>
        <v/>
      </c>
      <c r="AD133" s="378">
        <f t="shared" ref="AD133:AD196" si="28">(AD6+(ROW()/10000))</f>
        <v>0.2535793115390903</v>
      </c>
      <c r="AE133" s="378" t="str">
        <f t="shared" ref="AE133:AE196" si="29">IF($AE6,IF($F6&lt;$C$1,$B6,""),"")</f>
        <v/>
      </c>
      <c r="AF133" s="378">
        <f t="shared" ref="AF133:AF196" si="30">(AF6+(ROW()/10000))</f>
        <v>0.2535793115390903</v>
      </c>
      <c r="AG133" s="378" t="str">
        <f t="shared" ref="AG133:AG196" si="31">IF($AG6,IF($F6&lt;$C$1,$B6,""),"")</f>
        <v/>
      </c>
      <c r="AH133" s="378">
        <f t="shared" ref="AH133:AH196" si="32">(AH6+(ROW()/10000))</f>
        <v>7.3369827884772587E-2</v>
      </c>
      <c r="AI133" s="378" t="str">
        <f t="shared" ref="AI133:AI196" si="33">IF($AI6,IF($F6&lt;$C$1,$B6,""),"")</f>
        <v/>
      </c>
      <c r="AJ133" s="378">
        <f t="shared" ref="AJ133:AJ196" si="34">(AJ6+(ROW()/10000))</f>
        <v>7.3369827884772587E-2</v>
      </c>
      <c r="AK133" s="378" t="str">
        <f t="shared" ref="AK133:AK196" si="35">IF($AK6,IF($F6&lt;$C$1,$B6,""),"")</f>
        <v/>
      </c>
      <c r="AL133" s="378">
        <f t="shared" ref="AL133:AL196" si="36">(AL6+(ROW()/10000))</f>
        <v>7.3369827884772587E-2</v>
      </c>
      <c r="AM133" s="378" t="str">
        <f t="shared" ref="AM133:AM196" si="37">IF($AM6,IF($F6&lt;$C$1,$B6,""),"")</f>
        <v/>
      </c>
      <c r="AN133" s="378">
        <f t="shared" ref="AN133:AN196" si="38">(AN6+(ROW()/10000))</f>
        <v>0.2535793115390903</v>
      </c>
    </row>
    <row r="134" spans="1:40">
      <c r="A134" t="str">
        <f t="shared" si="4"/>
        <v>5.1.a</v>
      </c>
      <c r="B134" s="378"/>
      <c r="C134" s="378"/>
      <c r="D134" s="378">
        <f t="shared" si="5"/>
        <v>0</v>
      </c>
      <c r="E134" s="378"/>
      <c r="F134" s="384">
        <f t="shared" si="6"/>
        <v>0</v>
      </c>
      <c r="G134" s="449"/>
      <c r="H134" s="449"/>
      <c r="I134" s="378" t="str">
        <f t="shared" si="7"/>
        <v/>
      </c>
      <c r="J134" s="378">
        <f t="shared" si="8"/>
        <v>1.34E-2</v>
      </c>
      <c r="K134" s="378" t="str">
        <f t="shared" si="9"/>
        <v/>
      </c>
      <c r="L134" s="378">
        <f t="shared" si="10"/>
        <v>1.34E-2</v>
      </c>
      <c r="M134" s="378" t="str">
        <f t="shared" si="11"/>
        <v/>
      </c>
      <c r="N134" s="378">
        <f t="shared" si="12"/>
        <v>1.34E-2</v>
      </c>
      <c r="O134" s="378" t="str">
        <f t="shared" si="13"/>
        <v/>
      </c>
      <c r="P134" s="378">
        <f t="shared" si="14"/>
        <v>1.34E-2</v>
      </c>
      <c r="Q134" s="378" t="str">
        <f t="shared" si="15"/>
        <v/>
      </c>
      <c r="R134" s="378">
        <f t="shared" si="16"/>
        <v>1.34E-2</v>
      </c>
      <c r="S134" s="378" t="str">
        <f t="shared" si="17"/>
        <v/>
      </c>
      <c r="T134" s="378">
        <f t="shared" si="18"/>
        <v>1.34E-2</v>
      </c>
      <c r="U134" s="378" t="str">
        <f t="shared" si="19"/>
        <v/>
      </c>
      <c r="V134" s="378">
        <f t="shared" si="20"/>
        <v>1.34E-2</v>
      </c>
      <c r="W134" s="378" t="str">
        <f t="shared" si="21"/>
        <v/>
      </c>
      <c r="X134" s="378">
        <f t="shared" si="22"/>
        <v>1.34E-2</v>
      </c>
      <c r="Y134" s="378" t="str">
        <f t="shared" si="23"/>
        <v/>
      </c>
      <c r="Z134" s="378">
        <f t="shared" si="24"/>
        <v>1.34E-2</v>
      </c>
      <c r="AA134" s="378" t="str">
        <f t="shared" si="25"/>
        <v/>
      </c>
      <c r="AB134" s="378">
        <f t="shared" si="26"/>
        <v>1.34E-2</v>
      </c>
      <c r="AC134" s="378" t="str">
        <f t="shared" si="27"/>
        <v/>
      </c>
      <c r="AD134" s="378">
        <f t="shared" si="28"/>
        <v>1.34E-2</v>
      </c>
      <c r="AE134" s="378" t="str">
        <f t="shared" si="29"/>
        <v/>
      </c>
      <c r="AF134" s="378">
        <f t="shared" si="30"/>
        <v>1.34E-2</v>
      </c>
      <c r="AG134" s="378" t="str">
        <f t="shared" si="31"/>
        <v/>
      </c>
      <c r="AH134" s="378">
        <f t="shared" si="32"/>
        <v>1.34E-2</v>
      </c>
      <c r="AI134" s="378" t="str">
        <f t="shared" si="33"/>
        <v/>
      </c>
      <c r="AJ134" s="378">
        <f t="shared" si="34"/>
        <v>1.34E-2</v>
      </c>
      <c r="AK134" s="378" t="str">
        <f t="shared" si="35"/>
        <v/>
      </c>
      <c r="AL134" s="378">
        <f t="shared" si="36"/>
        <v>1.34E-2</v>
      </c>
      <c r="AM134" s="378" t="str">
        <f t="shared" si="37"/>
        <v/>
      </c>
      <c r="AN134" s="378">
        <f t="shared" si="38"/>
        <v>1.34E-2</v>
      </c>
    </row>
    <row r="135" spans="1:40">
      <c r="A135" t="str">
        <f t="shared" si="4"/>
        <v>5.1.b</v>
      </c>
      <c r="B135" s="378"/>
      <c r="C135" s="378"/>
      <c r="D135" s="378">
        <f t="shared" si="5"/>
        <v>0</v>
      </c>
      <c r="E135" s="378"/>
      <c r="F135" s="384">
        <f t="shared" si="6"/>
        <v>0</v>
      </c>
      <c r="G135" s="449"/>
      <c r="H135" s="449"/>
      <c r="I135" s="378" t="str">
        <f t="shared" si="7"/>
        <v/>
      </c>
      <c r="J135" s="378">
        <f t="shared" si="8"/>
        <v>1.35E-2</v>
      </c>
      <c r="K135" s="378" t="str">
        <f t="shared" si="9"/>
        <v/>
      </c>
      <c r="L135" s="378">
        <f t="shared" si="10"/>
        <v>1.35E-2</v>
      </c>
      <c r="M135" s="378" t="str">
        <f t="shared" si="11"/>
        <v/>
      </c>
      <c r="N135" s="378">
        <f t="shared" si="12"/>
        <v>1.35E-2</v>
      </c>
      <c r="O135" s="378" t="str">
        <f t="shared" si="13"/>
        <v/>
      </c>
      <c r="P135" s="378">
        <f t="shared" si="14"/>
        <v>1.35E-2</v>
      </c>
      <c r="Q135" s="378" t="str">
        <f t="shared" si="15"/>
        <v/>
      </c>
      <c r="R135" s="378">
        <f t="shared" si="16"/>
        <v>1.35E-2</v>
      </c>
      <c r="S135" s="378" t="str">
        <f t="shared" si="17"/>
        <v/>
      </c>
      <c r="T135" s="378">
        <f t="shared" si="18"/>
        <v>1.35E-2</v>
      </c>
      <c r="U135" s="378" t="str">
        <f t="shared" si="19"/>
        <v/>
      </c>
      <c r="V135" s="378">
        <f t="shared" si="20"/>
        <v>1.35E-2</v>
      </c>
      <c r="W135" s="378" t="str">
        <f t="shared" si="21"/>
        <v/>
      </c>
      <c r="X135" s="378">
        <f t="shared" si="22"/>
        <v>1.35E-2</v>
      </c>
      <c r="Y135" s="378" t="str">
        <f t="shared" si="23"/>
        <v/>
      </c>
      <c r="Z135" s="378">
        <f t="shared" si="24"/>
        <v>1.35E-2</v>
      </c>
      <c r="AA135" s="378" t="str">
        <f t="shared" si="25"/>
        <v/>
      </c>
      <c r="AB135" s="378">
        <f t="shared" si="26"/>
        <v>1.35E-2</v>
      </c>
      <c r="AC135" s="378" t="str">
        <f t="shared" si="27"/>
        <v/>
      </c>
      <c r="AD135" s="378">
        <f t="shared" si="28"/>
        <v>1.35E-2</v>
      </c>
      <c r="AE135" s="378" t="str">
        <f t="shared" si="29"/>
        <v/>
      </c>
      <c r="AF135" s="378">
        <f t="shared" si="30"/>
        <v>1.35E-2</v>
      </c>
      <c r="AG135" s="378" t="str">
        <f t="shared" si="31"/>
        <v/>
      </c>
      <c r="AH135" s="378">
        <f t="shared" si="32"/>
        <v>1.35E-2</v>
      </c>
      <c r="AI135" s="378" t="str">
        <f t="shared" si="33"/>
        <v/>
      </c>
      <c r="AJ135" s="378">
        <f t="shared" si="34"/>
        <v>1.35E-2</v>
      </c>
      <c r="AK135" s="378" t="str">
        <f t="shared" si="35"/>
        <v/>
      </c>
      <c r="AL135" s="378">
        <f t="shared" si="36"/>
        <v>1.35E-2</v>
      </c>
      <c r="AM135" s="378" t="str">
        <f t="shared" si="37"/>
        <v/>
      </c>
      <c r="AN135" s="378">
        <f t="shared" si="38"/>
        <v>1.35E-2</v>
      </c>
    </row>
    <row r="136" spans="1:40">
      <c r="A136" t="str">
        <f t="shared" si="4"/>
        <v>5.1.c</v>
      </c>
      <c r="B136" s="378"/>
      <c r="C136" s="378"/>
      <c r="D136" s="378">
        <f t="shared" si="5"/>
        <v>0</v>
      </c>
      <c r="E136" s="378"/>
      <c r="F136" s="384">
        <f t="shared" si="6"/>
        <v>0</v>
      </c>
      <c r="G136" s="449"/>
      <c r="H136" s="449"/>
      <c r="I136" s="378" t="str">
        <f t="shared" si="7"/>
        <v/>
      </c>
      <c r="J136" s="378">
        <f t="shared" si="8"/>
        <v>1.3599999999999999E-2</v>
      </c>
      <c r="K136" s="378" t="str">
        <f t="shared" si="9"/>
        <v/>
      </c>
      <c r="L136" s="378">
        <f t="shared" si="10"/>
        <v>1.3599999999999999E-2</v>
      </c>
      <c r="M136" s="378" t="str">
        <f t="shared" si="11"/>
        <v/>
      </c>
      <c r="N136" s="378">
        <f t="shared" si="12"/>
        <v>1.3599999999999999E-2</v>
      </c>
      <c r="O136" s="378" t="str">
        <f t="shared" si="13"/>
        <v/>
      </c>
      <c r="P136" s="378">
        <f t="shared" si="14"/>
        <v>1.3599999999999999E-2</v>
      </c>
      <c r="Q136" s="378" t="str">
        <f t="shared" si="15"/>
        <v/>
      </c>
      <c r="R136" s="378">
        <f t="shared" si="16"/>
        <v>1.3599999999999999E-2</v>
      </c>
      <c r="S136" s="378" t="str">
        <f t="shared" si="17"/>
        <v/>
      </c>
      <c r="T136" s="378">
        <f t="shared" si="18"/>
        <v>1.3599999999999999E-2</v>
      </c>
      <c r="U136" s="378" t="str">
        <f t="shared" si="19"/>
        <v/>
      </c>
      <c r="V136" s="378">
        <f t="shared" si="20"/>
        <v>1.3599999999999999E-2</v>
      </c>
      <c r="W136" s="378" t="str">
        <f t="shared" si="21"/>
        <v/>
      </c>
      <c r="X136" s="378">
        <f t="shared" si="22"/>
        <v>1.3599999999999999E-2</v>
      </c>
      <c r="Y136" s="378" t="str">
        <f t="shared" si="23"/>
        <v/>
      </c>
      <c r="Z136" s="378">
        <f t="shared" si="24"/>
        <v>1.3599999999999999E-2</v>
      </c>
      <c r="AA136" s="378" t="str">
        <f t="shared" si="25"/>
        <v/>
      </c>
      <c r="AB136" s="378">
        <f t="shared" si="26"/>
        <v>1.3599999999999999E-2</v>
      </c>
      <c r="AC136" s="378" t="str">
        <f t="shared" si="27"/>
        <v/>
      </c>
      <c r="AD136" s="378">
        <f t="shared" si="28"/>
        <v>1.3599999999999999E-2</v>
      </c>
      <c r="AE136" s="378" t="str">
        <f t="shared" si="29"/>
        <v/>
      </c>
      <c r="AF136" s="378">
        <f t="shared" si="30"/>
        <v>1.3599999999999999E-2</v>
      </c>
      <c r="AG136" s="378" t="str">
        <f t="shared" si="31"/>
        <v/>
      </c>
      <c r="AH136" s="378">
        <f t="shared" si="32"/>
        <v>1.3599999999999999E-2</v>
      </c>
      <c r="AI136" s="378" t="str">
        <f t="shared" si="33"/>
        <v/>
      </c>
      <c r="AJ136" s="378">
        <f t="shared" si="34"/>
        <v>1.3599999999999999E-2</v>
      </c>
      <c r="AK136" s="378" t="str">
        <f t="shared" si="35"/>
        <v/>
      </c>
      <c r="AL136" s="378">
        <f t="shared" si="36"/>
        <v>1.3599999999999999E-2</v>
      </c>
      <c r="AM136" s="378" t="str">
        <f t="shared" si="37"/>
        <v/>
      </c>
      <c r="AN136" s="378">
        <f t="shared" si="38"/>
        <v>1.3599999999999999E-2</v>
      </c>
    </row>
    <row r="137" spans="1:40">
      <c r="A137" t="str">
        <f t="shared" si="4"/>
        <v>5.1.d</v>
      </c>
      <c r="B137" s="378"/>
      <c r="C137" s="378"/>
      <c r="D137" s="378">
        <f t="shared" si="5"/>
        <v>0</v>
      </c>
      <c r="E137" s="378"/>
      <c r="F137" s="384">
        <f t="shared" si="6"/>
        <v>0</v>
      </c>
      <c r="G137" s="449"/>
      <c r="H137" s="449"/>
      <c r="I137" s="378" t="str">
        <f t="shared" si="7"/>
        <v/>
      </c>
      <c r="J137" s="378">
        <f t="shared" si="8"/>
        <v>1.37E-2</v>
      </c>
      <c r="K137" s="378" t="str">
        <f t="shared" si="9"/>
        <v/>
      </c>
      <c r="L137" s="378">
        <f t="shared" si="10"/>
        <v>1.37E-2</v>
      </c>
      <c r="M137" s="378" t="str">
        <f t="shared" si="11"/>
        <v/>
      </c>
      <c r="N137" s="378">
        <f t="shared" si="12"/>
        <v>1.37E-2</v>
      </c>
      <c r="O137" s="378" t="str">
        <f t="shared" si="13"/>
        <v/>
      </c>
      <c r="P137" s="378">
        <f t="shared" si="14"/>
        <v>1.37E-2</v>
      </c>
      <c r="Q137" s="378" t="str">
        <f t="shared" si="15"/>
        <v/>
      </c>
      <c r="R137" s="378">
        <f t="shared" si="16"/>
        <v>1.37E-2</v>
      </c>
      <c r="S137" s="378" t="str">
        <f t="shared" si="17"/>
        <v/>
      </c>
      <c r="T137" s="378">
        <f t="shared" si="18"/>
        <v>1.37E-2</v>
      </c>
      <c r="U137" s="378" t="str">
        <f t="shared" si="19"/>
        <v/>
      </c>
      <c r="V137" s="378">
        <f t="shared" si="20"/>
        <v>1.37E-2</v>
      </c>
      <c r="W137" s="378" t="str">
        <f t="shared" si="21"/>
        <v/>
      </c>
      <c r="X137" s="378">
        <f t="shared" si="22"/>
        <v>1.37E-2</v>
      </c>
      <c r="Y137" s="378" t="str">
        <f t="shared" si="23"/>
        <v/>
      </c>
      <c r="Z137" s="378">
        <f t="shared" si="24"/>
        <v>1.37E-2</v>
      </c>
      <c r="AA137" s="378" t="str">
        <f t="shared" si="25"/>
        <v/>
      </c>
      <c r="AB137" s="378">
        <f t="shared" si="26"/>
        <v>1.37E-2</v>
      </c>
      <c r="AC137" s="378" t="str">
        <f t="shared" si="27"/>
        <v/>
      </c>
      <c r="AD137" s="378">
        <f t="shared" si="28"/>
        <v>1.37E-2</v>
      </c>
      <c r="AE137" s="378" t="str">
        <f t="shared" si="29"/>
        <v/>
      </c>
      <c r="AF137" s="378">
        <f t="shared" si="30"/>
        <v>1.37E-2</v>
      </c>
      <c r="AG137" s="378" t="str">
        <f t="shared" si="31"/>
        <v/>
      </c>
      <c r="AH137" s="378">
        <f t="shared" si="32"/>
        <v>1.37E-2</v>
      </c>
      <c r="AI137" s="378" t="str">
        <f t="shared" si="33"/>
        <v/>
      </c>
      <c r="AJ137" s="378">
        <f t="shared" si="34"/>
        <v>1.37E-2</v>
      </c>
      <c r="AK137" s="378" t="str">
        <f t="shared" si="35"/>
        <v/>
      </c>
      <c r="AL137" s="378">
        <f t="shared" si="36"/>
        <v>1.37E-2</v>
      </c>
      <c r="AM137" s="378" t="str">
        <f t="shared" si="37"/>
        <v/>
      </c>
      <c r="AN137" s="378">
        <f t="shared" si="38"/>
        <v>1.37E-2</v>
      </c>
    </row>
    <row r="138" spans="1:40">
      <c r="A138">
        <f t="shared" si="4"/>
        <v>6</v>
      </c>
      <c r="B138" s="378"/>
      <c r="C138" s="378"/>
      <c r="D138" s="378">
        <f t="shared" si="5"/>
        <v>0</v>
      </c>
      <c r="E138" s="378"/>
      <c r="F138" s="384">
        <f t="shared" si="6"/>
        <v>0</v>
      </c>
      <c r="G138" s="449"/>
      <c r="H138" s="449"/>
      <c r="I138" s="378" t="str">
        <f t="shared" si="7"/>
        <v/>
      </c>
      <c r="J138" s="378">
        <f t="shared" si="8"/>
        <v>1.38E-2</v>
      </c>
      <c r="K138" s="378" t="str">
        <f t="shared" si="9"/>
        <v/>
      </c>
      <c r="L138" s="378">
        <f t="shared" si="10"/>
        <v>1.38E-2</v>
      </c>
      <c r="M138" s="378" t="str">
        <f t="shared" si="11"/>
        <v/>
      </c>
      <c r="N138" s="378">
        <f t="shared" si="12"/>
        <v>1.38E-2</v>
      </c>
      <c r="O138" s="378" t="str">
        <f t="shared" si="13"/>
        <v/>
      </c>
      <c r="P138" s="378">
        <f t="shared" si="14"/>
        <v>1.38E-2</v>
      </c>
      <c r="Q138" s="378" t="str">
        <f t="shared" si="15"/>
        <v/>
      </c>
      <c r="R138" s="378">
        <f t="shared" si="16"/>
        <v>1.38E-2</v>
      </c>
      <c r="S138" s="378" t="str">
        <f t="shared" si="17"/>
        <v/>
      </c>
      <c r="T138" s="378">
        <f t="shared" si="18"/>
        <v>1.38E-2</v>
      </c>
      <c r="U138" s="378" t="str">
        <f t="shared" si="19"/>
        <v/>
      </c>
      <c r="V138" s="378">
        <f t="shared" si="20"/>
        <v>1.38E-2</v>
      </c>
      <c r="W138" s="378" t="str">
        <f t="shared" si="21"/>
        <v/>
      </c>
      <c r="X138" s="378">
        <f t="shared" si="22"/>
        <v>1.38E-2</v>
      </c>
      <c r="Y138" s="378" t="str">
        <f t="shared" si="23"/>
        <v/>
      </c>
      <c r="Z138" s="378">
        <f t="shared" si="24"/>
        <v>1.38E-2</v>
      </c>
      <c r="AA138" s="378" t="str">
        <f t="shared" si="25"/>
        <v/>
      </c>
      <c r="AB138" s="378">
        <f t="shared" si="26"/>
        <v>1.38E-2</v>
      </c>
      <c r="AC138" s="378" t="str">
        <f t="shared" si="27"/>
        <v/>
      </c>
      <c r="AD138" s="378">
        <f t="shared" si="28"/>
        <v>1.38E-2</v>
      </c>
      <c r="AE138" s="378" t="str">
        <f t="shared" si="29"/>
        <v/>
      </c>
      <c r="AF138" s="378">
        <f t="shared" si="30"/>
        <v>1.38E-2</v>
      </c>
      <c r="AG138" s="378" t="str">
        <f t="shared" si="31"/>
        <v/>
      </c>
      <c r="AH138" s="378">
        <f t="shared" si="32"/>
        <v>1.38E-2</v>
      </c>
      <c r="AI138" s="378" t="str">
        <f t="shared" si="33"/>
        <v/>
      </c>
      <c r="AJ138" s="378">
        <f t="shared" si="34"/>
        <v>1.38E-2</v>
      </c>
      <c r="AK138" s="378" t="str">
        <f t="shared" si="35"/>
        <v/>
      </c>
      <c r="AL138" s="378">
        <f t="shared" si="36"/>
        <v>1.38E-2</v>
      </c>
      <c r="AM138" s="378" t="str">
        <f t="shared" si="37"/>
        <v/>
      </c>
      <c r="AN138" s="378">
        <f t="shared" si="38"/>
        <v>1.38E-2</v>
      </c>
    </row>
    <row r="139" spans="1:40">
      <c r="A139" t="str">
        <f t="shared" si="4"/>
        <v>6.1</v>
      </c>
      <c r="B139" s="378"/>
      <c r="C139" s="378"/>
      <c r="D139" s="378">
        <f t="shared" si="5"/>
        <v>0</v>
      </c>
      <c r="E139" s="378"/>
      <c r="F139" s="384">
        <f t="shared" si="6"/>
        <v>0</v>
      </c>
      <c r="G139" s="449"/>
      <c r="H139" s="449"/>
      <c r="I139" s="378" t="str">
        <f t="shared" si="7"/>
        <v/>
      </c>
      <c r="J139" s="378">
        <f t="shared" si="8"/>
        <v>1.3899999999999999E-2</v>
      </c>
      <c r="K139" s="378" t="str">
        <f t="shared" si="9"/>
        <v/>
      </c>
      <c r="L139" s="378">
        <f t="shared" si="10"/>
        <v>1.3899999999999999E-2</v>
      </c>
      <c r="M139" s="378" t="str">
        <f t="shared" si="11"/>
        <v/>
      </c>
      <c r="N139" s="378">
        <f t="shared" si="12"/>
        <v>1.3899999999999999E-2</v>
      </c>
      <c r="O139" s="378" t="str">
        <f t="shared" si="13"/>
        <v/>
      </c>
      <c r="P139" s="378">
        <f t="shared" si="14"/>
        <v>1.3899999999999999E-2</v>
      </c>
      <c r="Q139" s="378" t="str">
        <f t="shared" si="15"/>
        <v/>
      </c>
      <c r="R139" s="378">
        <f t="shared" si="16"/>
        <v>1.3899999999999999E-2</v>
      </c>
      <c r="S139" s="378" t="str">
        <f t="shared" si="17"/>
        <v/>
      </c>
      <c r="T139" s="378">
        <f t="shared" si="18"/>
        <v>1.3899999999999999E-2</v>
      </c>
      <c r="U139" s="378" t="str">
        <f t="shared" si="19"/>
        <v/>
      </c>
      <c r="V139" s="378">
        <f t="shared" si="20"/>
        <v>1.3899999999999999E-2</v>
      </c>
      <c r="W139" s="378" t="str">
        <f t="shared" si="21"/>
        <v/>
      </c>
      <c r="X139" s="378">
        <f t="shared" si="22"/>
        <v>1.3899999999999999E-2</v>
      </c>
      <c r="Y139" s="378" t="str">
        <f t="shared" si="23"/>
        <v/>
      </c>
      <c r="Z139" s="378">
        <f t="shared" si="24"/>
        <v>1.3899999999999999E-2</v>
      </c>
      <c r="AA139" s="378" t="str">
        <f t="shared" si="25"/>
        <v/>
      </c>
      <c r="AB139" s="378">
        <f t="shared" si="26"/>
        <v>1.3899999999999999E-2</v>
      </c>
      <c r="AC139" s="378" t="str">
        <f t="shared" si="27"/>
        <v/>
      </c>
      <c r="AD139" s="378">
        <f t="shared" si="28"/>
        <v>1.3899999999999999E-2</v>
      </c>
      <c r="AE139" s="378" t="str">
        <f t="shared" si="29"/>
        <v/>
      </c>
      <c r="AF139" s="378">
        <f t="shared" si="30"/>
        <v>1.3899999999999999E-2</v>
      </c>
      <c r="AG139" s="378" t="str">
        <f t="shared" si="31"/>
        <v/>
      </c>
      <c r="AH139" s="378">
        <f t="shared" si="32"/>
        <v>1.3899999999999999E-2</v>
      </c>
      <c r="AI139" s="378" t="str">
        <f t="shared" si="33"/>
        <v/>
      </c>
      <c r="AJ139" s="378">
        <f t="shared" si="34"/>
        <v>1.3899999999999999E-2</v>
      </c>
      <c r="AK139" s="378" t="str">
        <f t="shared" si="35"/>
        <v/>
      </c>
      <c r="AL139" s="378">
        <f t="shared" si="36"/>
        <v>1.3899999999999999E-2</v>
      </c>
      <c r="AM139" s="378" t="str">
        <f t="shared" si="37"/>
        <v/>
      </c>
      <c r="AN139" s="378">
        <f t="shared" si="38"/>
        <v>1.3899999999999999E-2</v>
      </c>
    </row>
    <row r="140" spans="1:40">
      <c r="A140" t="str">
        <f t="shared" si="4"/>
        <v>6.1.1</v>
      </c>
      <c r="B140" s="378"/>
      <c r="C140" s="378"/>
      <c r="D140" s="378">
        <f t="shared" si="5"/>
        <v>1</v>
      </c>
      <c r="E140" s="378"/>
      <c r="F140" s="384">
        <f t="shared" si="6"/>
        <v>35</v>
      </c>
      <c r="G140" s="449"/>
      <c r="H140" s="449"/>
      <c r="I140" s="378" t="str">
        <f t="shared" si="7"/>
        <v>Organisation de la sécurité</v>
      </c>
      <c r="J140" s="378">
        <f t="shared" si="8"/>
        <v>1.1840197957666376</v>
      </c>
      <c r="K140" s="378" t="str">
        <f t="shared" si="9"/>
        <v>Organisation de la sécurité</v>
      </c>
      <c r="L140" s="378">
        <f t="shared" si="10"/>
        <v>1.7690296936499565</v>
      </c>
      <c r="M140" s="378" t="str">
        <f t="shared" si="11"/>
        <v>Organisation de la sécurité</v>
      </c>
      <c r="N140" s="378">
        <f t="shared" si="12"/>
        <v>1.3302722702374674</v>
      </c>
      <c r="O140" s="378" t="str">
        <f t="shared" si="13"/>
        <v>Organisation de la sécurité</v>
      </c>
      <c r="P140" s="378">
        <f t="shared" si="14"/>
        <v>1.1840197957666376</v>
      </c>
      <c r="Q140" s="378" t="str">
        <f t="shared" si="15"/>
        <v>Organisation de la sécurité</v>
      </c>
      <c r="R140" s="378">
        <f t="shared" si="16"/>
        <v>1.3302722702374674</v>
      </c>
      <c r="S140" s="378" t="str">
        <f t="shared" si="17"/>
        <v>Organisation de la sécurité</v>
      </c>
      <c r="T140" s="378">
        <f t="shared" si="18"/>
        <v>0.45275742341248915</v>
      </c>
      <c r="U140" s="378" t="str">
        <f t="shared" si="19"/>
        <v>Organisation de la sécurité</v>
      </c>
      <c r="V140" s="378">
        <f t="shared" si="20"/>
        <v>1.1840197957666376</v>
      </c>
      <c r="W140" s="378" t="str">
        <f t="shared" si="21"/>
        <v>Organisation de la sécurité</v>
      </c>
      <c r="X140" s="378">
        <f t="shared" si="22"/>
        <v>0.30650494894165942</v>
      </c>
      <c r="Y140" s="378" t="str">
        <f t="shared" si="23"/>
        <v>Organisation de la sécurité</v>
      </c>
      <c r="Z140" s="378">
        <f t="shared" si="24"/>
        <v>0.30650494894165942</v>
      </c>
      <c r="AA140" s="378" t="str">
        <f t="shared" si="25"/>
        <v>Organisation de la sécurité</v>
      </c>
      <c r="AB140" s="378">
        <f t="shared" si="26"/>
        <v>0.45275742341248915</v>
      </c>
      <c r="AC140" s="378" t="str">
        <f t="shared" si="27"/>
        <v>Organisation de la sécurité</v>
      </c>
      <c r="AD140" s="378">
        <f t="shared" si="28"/>
        <v>1.7690296936499565</v>
      </c>
      <c r="AE140" s="378" t="str">
        <f t="shared" si="29"/>
        <v>Organisation de la sécurité</v>
      </c>
      <c r="AF140" s="378">
        <f t="shared" si="30"/>
        <v>1.7690296936499565</v>
      </c>
      <c r="AG140" s="378" t="str">
        <f t="shared" si="31"/>
        <v>Organisation de la sécurité</v>
      </c>
      <c r="AH140" s="378">
        <f t="shared" si="32"/>
        <v>0.45275742341248915</v>
      </c>
      <c r="AI140" s="378" t="str">
        <f t="shared" si="33"/>
        <v>Organisation de la sécurité</v>
      </c>
      <c r="AJ140" s="378">
        <f t="shared" si="34"/>
        <v>0.45275742341248915</v>
      </c>
      <c r="AK140" s="378" t="str">
        <f t="shared" si="35"/>
        <v>Organisation de la sécurité</v>
      </c>
      <c r="AL140" s="378">
        <f t="shared" si="36"/>
        <v>0.45275742341248915</v>
      </c>
      <c r="AM140" s="378" t="str">
        <f t="shared" si="37"/>
        <v>Organisation de la sécurité</v>
      </c>
      <c r="AN140" s="378">
        <f t="shared" si="38"/>
        <v>1.7690296936499565</v>
      </c>
    </row>
    <row r="141" spans="1:40">
      <c r="A141" t="str">
        <f t="shared" si="4"/>
        <v>6.1.1.a</v>
      </c>
      <c r="B141" s="378"/>
      <c r="C141" s="378"/>
      <c r="D141" s="378">
        <f t="shared" si="5"/>
        <v>0</v>
      </c>
      <c r="E141" s="378"/>
      <c r="F141" s="384">
        <f t="shared" si="6"/>
        <v>0</v>
      </c>
      <c r="G141" s="449"/>
      <c r="H141" s="449"/>
      <c r="I141" s="378" t="str">
        <f t="shared" si="7"/>
        <v/>
      </c>
      <c r="J141" s="378">
        <f t="shared" si="8"/>
        <v>1.41E-2</v>
      </c>
      <c r="K141" s="378" t="str">
        <f t="shared" si="9"/>
        <v/>
      </c>
      <c r="L141" s="378">
        <f t="shared" si="10"/>
        <v>1.41E-2</v>
      </c>
      <c r="M141" s="378" t="str">
        <f t="shared" si="11"/>
        <v/>
      </c>
      <c r="N141" s="378">
        <f t="shared" si="12"/>
        <v>1.41E-2</v>
      </c>
      <c r="O141" s="378" t="str">
        <f t="shared" si="13"/>
        <v/>
      </c>
      <c r="P141" s="378">
        <f t="shared" si="14"/>
        <v>1.41E-2</v>
      </c>
      <c r="Q141" s="378" t="str">
        <f t="shared" si="15"/>
        <v/>
      </c>
      <c r="R141" s="378">
        <f t="shared" si="16"/>
        <v>1.41E-2</v>
      </c>
      <c r="S141" s="378" t="str">
        <f t="shared" si="17"/>
        <v/>
      </c>
      <c r="T141" s="378">
        <f t="shared" si="18"/>
        <v>1.41E-2</v>
      </c>
      <c r="U141" s="378" t="str">
        <f t="shared" si="19"/>
        <v/>
      </c>
      <c r="V141" s="378">
        <f t="shared" si="20"/>
        <v>1.41E-2</v>
      </c>
      <c r="W141" s="378" t="str">
        <f t="shared" si="21"/>
        <v/>
      </c>
      <c r="X141" s="378">
        <f t="shared" si="22"/>
        <v>1.41E-2</v>
      </c>
      <c r="Y141" s="378" t="str">
        <f t="shared" si="23"/>
        <v/>
      </c>
      <c r="Z141" s="378">
        <f t="shared" si="24"/>
        <v>1.41E-2</v>
      </c>
      <c r="AA141" s="378" t="str">
        <f t="shared" si="25"/>
        <v/>
      </c>
      <c r="AB141" s="378">
        <f t="shared" si="26"/>
        <v>1.41E-2</v>
      </c>
      <c r="AC141" s="378" t="str">
        <f t="shared" si="27"/>
        <v/>
      </c>
      <c r="AD141" s="378">
        <f t="shared" si="28"/>
        <v>1.41E-2</v>
      </c>
      <c r="AE141" s="378" t="str">
        <f t="shared" si="29"/>
        <v/>
      </c>
      <c r="AF141" s="378">
        <f t="shared" si="30"/>
        <v>1.41E-2</v>
      </c>
      <c r="AG141" s="378" t="str">
        <f t="shared" si="31"/>
        <v/>
      </c>
      <c r="AH141" s="378">
        <f t="shared" si="32"/>
        <v>1.41E-2</v>
      </c>
      <c r="AI141" s="378" t="str">
        <f t="shared" si="33"/>
        <v/>
      </c>
      <c r="AJ141" s="378">
        <f t="shared" si="34"/>
        <v>1.41E-2</v>
      </c>
      <c r="AK141" s="378" t="str">
        <f t="shared" si="35"/>
        <v/>
      </c>
      <c r="AL141" s="378">
        <f t="shared" si="36"/>
        <v>1.41E-2</v>
      </c>
      <c r="AM141" s="378" t="str">
        <f t="shared" si="37"/>
        <v/>
      </c>
      <c r="AN141" s="378">
        <f t="shared" si="38"/>
        <v>1.41E-2</v>
      </c>
    </row>
    <row r="142" spans="1:40">
      <c r="A142" t="str">
        <f t="shared" si="4"/>
        <v>6.1.1.b</v>
      </c>
      <c r="B142" s="378"/>
      <c r="C142" s="378"/>
      <c r="D142" s="378">
        <f t="shared" si="5"/>
        <v>0</v>
      </c>
      <c r="E142" s="378"/>
      <c r="F142" s="384">
        <f t="shared" si="6"/>
        <v>0</v>
      </c>
      <c r="G142" s="449"/>
      <c r="H142" s="449"/>
      <c r="I142" s="378" t="str">
        <f t="shared" si="7"/>
        <v/>
      </c>
      <c r="J142" s="378">
        <f t="shared" si="8"/>
        <v>1.4200000000000001E-2</v>
      </c>
      <c r="K142" s="378" t="str">
        <f t="shared" si="9"/>
        <v/>
      </c>
      <c r="L142" s="378">
        <f t="shared" si="10"/>
        <v>1.4200000000000001E-2</v>
      </c>
      <c r="M142" s="378" t="str">
        <f t="shared" si="11"/>
        <v/>
      </c>
      <c r="N142" s="378">
        <f t="shared" si="12"/>
        <v>1.4200000000000001E-2</v>
      </c>
      <c r="O142" s="378" t="str">
        <f t="shared" si="13"/>
        <v/>
      </c>
      <c r="P142" s="378">
        <f t="shared" si="14"/>
        <v>1.4200000000000001E-2</v>
      </c>
      <c r="Q142" s="378" t="str">
        <f t="shared" si="15"/>
        <v/>
      </c>
      <c r="R142" s="378">
        <f t="shared" si="16"/>
        <v>1.4200000000000001E-2</v>
      </c>
      <c r="S142" s="378" t="str">
        <f t="shared" si="17"/>
        <v/>
      </c>
      <c r="T142" s="378">
        <f t="shared" si="18"/>
        <v>1.4200000000000001E-2</v>
      </c>
      <c r="U142" s="378" t="str">
        <f t="shared" si="19"/>
        <v/>
      </c>
      <c r="V142" s="378">
        <f t="shared" si="20"/>
        <v>1.4200000000000001E-2</v>
      </c>
      <c r="W142" s="378" t="str">
        <f t="shared" si="21"/>
        <v/>
      </c>
      <c r="X142" s="378">
        <f t="shared" si="22"/>
        <v>1.4200000000000001E-2</v>
      </c>
      <c r="Y142" s="378" t="str">
        <f t="shared" si="23"/>
        <v/>
      </c>
      <c r="Z142" s="378">
        <f t="shared" si="24"/>
        <v>1.4200000000000001E-2</v>
      </c>
      <c r="AA142" s="378" t="str">
        <f t="shared" si="25"/>
        <v/>
      </c>
      <c r="AB142" s="378">
        <f t="shared" si="26"/>
        <v>1.4200000000000001E-2</v>
      </c>
      <c r="AC142" s="378" t="str">
        <f t="shared" si="27"/>
        <v/>
      </c>
      <c r="AD142" s="378">
        <f t="shared" si="28"/>
        <v>1.4200000000000001E-2</v>
      </c>
      <c r="AE142" s="378" t="str">
        <f t="shared" si="29"/>
        <v/>
      </c>
      <c r="AF142" s="378">
        <f t="shared" si="30"/>
        <v>1.4200000000000001E-2</v>
      </c>
      <c r="AG142" s="378" t="str">
        <f t="shared" si="31"/>
        <v/>
      </c>
      <c r="AH142" s="378">
        <f t="shared" si="32"/>
        <v>1.4200000000000001E-2</v>
      </c>
      <c r="AI142" s="378" t="str">
        <f t="shared" si="33"/>
        <v/>
      </c>
      <c r="AJ142" s="378">
        <f t="shared" si="34"/>
        <v>1.4200000000000001E-2</v>
      </c>
      <c r="AK142" s="378" t="str">
        <f t="shared" si="35"/>
        <v/>
      </c>
      <c r="AL142" s="378">
        <f t="shared" si="36"/>
        <v>1.4200000000000001E-2</v>
      </c>
      <c r="AM142" s="378" t="str">
        <f t="shared" si="37"/>
        <v/>
      </c>
      <c r="AN142" s="378">
        <f t="shared" si="38"/>
        <v>1.4200000000000001E-2</v>
      </c>
    </row>
    <row r="143" spans="1:40">
      <c r="A143" t="str">
        <f t="shared" si="4"/>
        <v>6.1.1.c</v>
      </c>
      <c r="B143" s="378"/>
      <c r="C143" s="378"/>
      <c r="D143" s="378">
        <f t="shared" si="5"/>
        <v>0</v>
      </c>
      <c r="E143" s="378"/>
      <c r="F143" s="384">
        <f t="shared" si="6"/>
        <v>0</v>
      </c>
      <c r="G143" s="449"/>
      <c r="H143" s="449"/>
      <c r="I143" s="378" t="str">
        <f t="shared" si="7"/>
        <v/>
      </c>
      <c r="J143" s="378">
        <f t="shared" si="8"/>
        <v>1.43E-2</v>
      </c>
      <c r="K143" s="378" t="str">
        <f t="shared" si="9"/>
        <v/>
      </c>
      <c r="L143" s="378">
        <f t="shared" si="10"/>
        <v>1.43E-2</v>
      </c>
      <c r="M143" s="378" t="str">
        <f t="shared" si="11"/>
        <v/>
      </c>
      <c r="N143" s="378">
        <f t="shared" si="12"/>
        <v>1.43E-2</v>
      </c>
      <c r="O143" s="378" t="str">
        <f t="shared" si="13"/>
        <v/>
      </c>
      <c r="P143" s="378">
        <f t="shared" si="14"/>
        <v>1.43E-2</v>
      </c>
      <c r="Q143" s="378" t="str">
        <f t="shared" si="15"/>
        <v/>
      </c>
      <c r="R143" s="378">
        <f t="shared" si="16"/>
        <v>1.43E-2</v>
      </c>
      <c r="S143" s="378" t="str">
        <f t="shared" si="17"/>
        <v/>
      </c>
      <c r="T143" s="378">
        <f t="shared" si="18"/>
        <v>1.43E-2</v>
      </c>
      <c r="U143" s="378" t="str">
        <f t="shared" si="19"/>
        <v/>
      </c>
      <c r="V143" s="378">
        <f t="shared" si="20"/>
        <v>1.43E-2</v>
      </c>
      <c r="W143" s="378" t="str">
        <f t="shared" si="21"/>
        <v/>
      </c>
      <c r="X143" s="378">
        <f t="shared" si="22"/>
        <v>1.43E-2</v>
      </c>
      <c r="Y143" s="378" t="str">
        <f t="shared" si="23"/>
        <v/>
      </c>
      <c r="Z143" s="378">
        <f t="shared" si="24"/>
        <v>1.43E-2</v>
      </c>
      <c r="AA143" s="378" t="str">
        <f t="shared" si="25"/>
        <v/>
      </c>
      <c r="AB143" s="378">
        <f t="shared" si="26"/>
        <v>1.43E-2</v>
      </c>
      <c r="AC143" s="378" t="str">
        <f t="shared" si="27"/>
        <v/>
      </c>
      <c r="AD143" s="378">
        <f t="shared" si="28"/>
        <v>1.43E-2</v>
      </c>
      <c r="AE143" s="378" t="str">
        <f t="shared" si="29"/>
        <v/>
      </c>
      <c r="AF143" s="378">
        <f t="shared" si="30"/>
        <v>1.43E-2</v>
      </c>
      <c r="AG143" s="378" t="str">
        <f t="shared" si="31"/>
        <v/>
      </c>
      <c r="AH143" s="378">
        <f t="shared" si="32"/>
        <v>1.43E-2</v>
      </c>
      <c r="AI143" s="378" t="str">
        <f t="shared" si="33"/>
        <v/>
      </c>
      <c r="AJ143" s="378">
        <f t="shared" si="34"/>
        <v>1.43E-2</v>
      </c>
      <c r="AK143" s="378" t="str">
        <f t="shared" si="35"/>
        <v/>
      </c>
      <c r="AL143" s="378">
        <f t="shared" si="36"/>
        <v>1.43E-2</v>
      </c>
      <c r="AM143" s="378" t="str">
        <f t="shared" si="37"/>
        <v/>
      </c>
      <c r="AN143" s="378">
        <f t="shared" si="38"/>
        <v>1.43E-2</v>
      </c>
    </row>
    <row r="144" spans="1:40">
      <c r="A144" t="str">
        <f t="shared" si="4"/>
        <v>6.1.1.d</v>
      </c>
      <c r="B144" s="378"/>
      <c r="C144" s="378"/>
      <c r="D144" s="378">
        <f t="shared" si="5"/>
        <v>0</v>
      </c>
      <c r="E144" s="378"/>
      <c r="F144" s="384">
        <f t="shared" si="6"/>
        <v>0</v>
      </c>
      <c r="G144" s="449"/>
      <c r="H144" s="449"/>
      <c r="I144" s="378" t="str">
        <f t="shared" si="7"/>
        <v/>
      </c>
      <c r="J144" s="378">
        <f t="shared" si="8"/>
        <v>1.44E-2</v>
      </c>
      <c r="K144" s="378" t="str">
        <f t="shared" si="9"/>
        <v/>
      </c>
      <c r="L144" s="378">
        <f t="shared" si="10"/>
        <v>1.44E-2</v>
      </c>
      <c r="M144" s="378" t="str">
        <f t="shared" si="11"/>
        <v/>
      </c>
      <c r="N144" s="378">
        <f t="shared" si="12"/>
        <v>1.44E-2</v>
      </c>
      <c r="O144" s="378" t="str">
        <f t="shared" si="13"/>
        <v/>
      </c>
      <c r="P144" s="378">
        <f t="shared" si="14"/>
        <v>1.44E-2</v>
      </c>
      <c r="Q144" s="378" t="str">
        <f t="shared" si="15"/>
        <v/>
      </c>
      <c r="R144" s="378">
        <f t="shared" si="16"/>
        <v>1.44E-2</v>
      </c>
      <c r="S144" s="378" t="str">
        <f t="shared" si="17"/>
        <v/>
      </c>
      <c r="T144" s="378">
        <f t="shared" si="18"/>
        <v>1.44E-2</v>
      </c>
      <c r="U144" s="378" t="str">
        <f t="shared" si="19"/>
        <v/>
      </c>
      <c r="V144" s="378">
        <f t="shared" si="20"/>
        <v>1.44E-2</v>
      </c>
      <c r="W144" s="378" t="str">
        <f t="shared" si="21"/>
        <v/>
      </c>
      <c r="X144" s="378">
        <f t="shared" si="22"/>
        <v>1.44E-2</v>
      </c>
      <c r="Y144" s="378" t="str">
        <f t="shared" si="23"/>
        <v/>
      </c>
      <c r="Z144" s="378">
        <f t="shared" si="24"/>
        <v>1.44E-2</v>
      </c>
      <c r="AA144" s="378" t="str">
        <f t="shared" si="25"/>
        <v/>
      </c>
      <c r="AB144" s="378">
        <f t="shared" si="26"/>
        <v>1.44E-2</v>
      </c>
      <c r="AC144" s="378" t="str">
        <f t="shared" si="27"/>
        <v/>
      </c>
      <c r="AD144" s="378">
        <f t="shared" si="28"/>
        <v>1.44E-2</v>
      </c>
      <c r="AE144" s="378" t="str">
        <f t="shared" si="29"/>
        <v/>
      </c>
      <c r="AF144" s="378">
        <f t="shared" si="30"/>
        <v>1.44E-2</v>
      </c>
      <c r="AG144" s="378" t="str">
        <f t="shared" si="31"/>
        <v/>
      </c>
      <c r="AH144" s="378">
        <f t="shared" si="32"/>
        <v>1.44E-2</v>
      </c>
      <c r="AI144" s="378" t="str">
        <f t="shared" si="33"/>
        <v/>
      </c>
      <c r="AJ144" s="378">
        <f t="shared" si="34"/>
        <v>1.44E-2</v>
      </c>
      <c r="AK144" s="378" t="str">
        <f t="shared" si="35"/>
        <v/>
      </c>
      <c r="AL144" s="378">
        <f t="shared" si="36"/>
        <v>1.44E-2</v>
      </c>
      <c r="AM144" s="378" t="str">
        <f t="shared" si="37"/>
        <v/>
      </c>
      <c r="AN144" s="378">
        <f t="shared" si="38"/>
        <v>1.44E-2</v>
      </c>
    </row>
    <row r="145" spans="1:40">
      <c r="A145" t="str">
        <f t="shared" si="4"/>
        <v>6.1.1.e</v>
      </c>
      <c r="B145" s="378"/>
      <c r="C145" s="378"/>
      <c r="D145" s="378">
        <f t="shared" si="5"/>
        <v>0</v>
      </c>
      <c r="E145" s="378"/>
      <c r="F145" s="384">
        <f t="shared" si="6"/>
        <v>0</v>
      </c>
      <c r="G145" s="449"/>
      <c r="H145" s="449"/>
      <c r="I145" s="378" t="str">
        <f t="shared" si="7"/>
        <v/>
      </c>
      <c r="J145" s="378">
        <f t="shared" si="8"/>
        <v>1.4500000000000001E-2</v>
      </c>
      <c r="K145" s="378" t="str">
        <f t="shared" si="9"/>
        <v/>
      </c>
      <c r="L145" s="378">
        <f t="shared" si="10"/>
        <v>1.4500000000000001E-2</v>
      </c>
      <c r="M145" s="378" t="str">
        <f t="shared" si="11"/>
        <v/>
      </c>
      <c r="N145" s="378">
        <f t="shared" si="12"/>
        <v>1.4500000000000001E-2</v>
      </c>
      <c r="O145" s="378" t="str">
        <f t="shared" si="13"/>
        <v/>
      </c>
      <c r="P145" s="378">
        <f t="shared" si="14"/>
        <v>1.4500000000000001E-2</v>
      </c>
      <c r="Q145" s="378" t="str">
        <f t="shared" si="15"/>
        <v/>
      </c>
      <c r="R145" s="378">
        <f t="shared" si="16"/>
        <v>1.4500000000000001E-2</v>
      </c>
      <c r="S145" s="378" t="str">
        <f t="shared" si="17"/>
        <v/>
      </c>
      <c r="T145" s="378">
        <f t="shared" si="18"/>
        <v>1.4500000000000001E-2</v>
      </c>
      <c r="U145" s="378" t="str">
        <f t="shared" si="19"/>
        <v/>
      </c>
      <c r="V145" s="378">
        <f t="shared" si="20"/>
        <v>1.4500000000000001E-2</v>
      </c>
      <c r="W145" s="378" t="str">
        <f t="shared" si="21"/>
        <v/>
      </c>
      <c r="X145" s="378">
        <f t="shared" si="22"/>
        <v>1.4500000000000001E-2</v>
      </c>
      <c r="Y145" s="378" t="str">
        <f t="shared" si="23"/>
        <v/>
      </c>
      <c r="Z145" s="378">
        <f t="shared" si="24"/>
        <v>1.4500000000000001E-2</v>
      </c>
      <c r="AA145" s="378" t="str">
        <f t="shared" si="25"/>
        <v/>
      </c>
      <c r="AB145" s="378">
        <f t="shared" si="26"/>
        <v>1.4500000000000001E-2</v>
      </c>
      <c r="AC145" s="378" t="str">
        <f t="shared" si="27"/>
        <v/>
      </c>
      <c r="AD145" s="378">
        <f t="shared" si="28"/>
        <v>1.4500000000000001E-2</v>
      </c>
      <c r="AE145" s="378" t="str">
        <f t="shared" si="29"/>
        <v/>
      </c>
      <c r="AF145" s="378">
        <f t="shared" si="30"/>
        <v>1.4500000000000001E-2</v>
      </c>
      <c r="AG145" s="378" t="str">
        <f t="shared" si="31"/>
        <v/>
      </c>
      <c r="AH145" s="378">
        <f t="shared" si="32"/>
        <v>1.4500000000000001E-2</v>
      </c>
      <c r="AI145" s="378" t="str">
        <f t="shared" si="33"/>
        <v/>
      </c>
      <c r="AJ145" s="378">
        <f t="shared" si="34"/>
        <v>1.4500000000000001E-2</v>
      </c>
      <c r="AK145" s="378" t="str">
        <f t="shared" si="35"/>
        <v/>
      </c>
      <c r="AL145" s="378">
        <f t="shared" si="36"/>
        <v>1.4500000000000001E-2</v>
      </c>
      <c r="AM145" s="378" t="str">
        <f t="shared" si="37"/>
        <v/>
      </c>
      <c r="AN145" s="378">
        <f t="shared" si="38"/>
        <v>1.4500000000000001E-2</v>
      </c>
    </row>
    <row r="146" spans="1:40">
      <c r="A146" t="str">
        <f t="shared" si="4"/>
        <v>6.1.1.f</v>
      </c>
      <c r="B146" s="378"/>
      <c r="C146" s="378"/>
      <c r="D146" s="378">
        <f t="shared" si="5"/>
        <v>0</v>
      </c>
      <c r="E146" s="378"/>
      <c r="F146" s="384">
        <f t="shared" si="6"/>
        <v>0</v>
      </c>
      <c r="G146" s="449"/>
      <c r="H146" s="449"/>
      <c r="I146" s="378" t="str">
        <f t="shared" si="7"/>
        <v/>
      </c>
      <c r="J146" s="378">
        <f t="shared" si="8"/>
        <v>1.46E-2</v>
      </c>
      <c r="K146" s="378" t="str">
        <f t="shared" si="9"/>
        <v/>
      </c>
      <c r="L146" s="378">
        <f t="shared" si="10"/>
        <v>1.46E-2</v>
      </c>
      <c r="M146" s="378" t="str">
        <f t="shared" si="11"/>
        <v/>
      </c>
      <c r="N146" s="378">
        <f t="shared" si="12"/>
        <v>1.46E-2</v>
      </c>
      <c r="O146" s="378" t="str">
        <f t="shared" si="13"/>
        <v/>
      </c>
      <c r="P146" s="378">
        <f t="shared" si="14"/>
        <v>1.46E-2</v>
      </c>
      <c r="Q146" s="378" t="str">
        <f t="shared" si="15"/>
        <v/>
      </c>
      <c r="R146" s="378">
        <f t="shared" si="16"/>
        <v>1.46E-2</v>
      </c>
      <c r="S146" s="378" t="str">
        <f t="shared" si="17"/>
        <v/>
      </c>
      <c r="T146" s="378">
        <f t="shared" si="18"/>
        <v>1.46E-2</v>
      </c>
      <c r="U146" s="378" t="str">
        <f t="shared" si="19"/>
        <v/>
      </c>
      <c r="V146" s="378">
        <f t="shared" si="20"/>
        <v>1.46E-2</v>
      </c>
      <c r="W146" s="378" t="str">
        <f t="shared" si="21"/>
        <v/>
      </c>
      <c r="X146" s="378">
        <f t="shared" si="22"/>
        <v>1.46E-2</v>
      </c>
      <c r="Y146" s="378" t="str">
        <f t="shared" si="23"/>
        <v/>
      </c>
      <c r="Z146" s="378">
        <f t="shared" si="24"/>
        <v>1.46E-2</v>
      </c>
      <c r="AA146" s="378" t="str">
        <f t="shared" si="25"/>
        <v/>
      </c>
      <c r="AB146" s="378">
        <f t="shared" si="26"/>
        <v>1.46E-2</v>
      </c>
      <c r="AC146" s="378" t="str">
        <f t="shared" si="27"/>
        <v/>
      </c>
      <c r="AD146" s="378">
        <f t="shared" si="28"/>
        <v>1.46E-2</v>
      </c>
      <c r="AE146" s="378" t="str">
        <f t="shared" si="29"/>
        <v/>
      </c>
      <c r="AF146" s="378">
        <f t="shared" si="30"/>
        <v>1.46E-2</v>
      </c>
      <c r="AG146" s="378" t="str">
        <f t="shared" si="31"/>
        <v/>
      </c>
      <c r="AH146" s="378">
        <f t="shared" si="32"/>
        <v>1.46E-2</v>
      </c>
      <c r="AI146" s="378" t="str">
        <f t="shared" si="33"/>
        <v/>
      </c>
      <c r="AJ146" s="378">
        <f t="shared" si="34"/>
        <v>1.46E-2</v>
      </c>
      <c r="AK146" s="378" t="str">
        <f t="shared" si="35"/>
        <v/>
      </c>
      <c r="AL146" s="378">
        <f t="shared" si="36"/>
        <v>1.46E-2</v>
      </c>
      <c r="AM146" s="378" t="str">
        <f t="shared" si="37"/>
        <v/>
      </c>
      <c r="AN146" s="378">
        <f t="shared" si="38"/>
        <v>1.46E-2</v>
      </c>
    </row>
    <row r="147" spans="1:40">
      <c r="A147" t="str">
        <f t="shared" si="4"/>
        <v>6.1.1.g</v>
      </c>
      <c r="B147" s="378"/>
      <c r="C147" s="378"/>
      <c r="D147" s="378">
        <f t="shared" si="5"/>
        <v>0</v>
      </c>
      <c r="E147" s="378"/>
      <c r="F147" s="384">
        <f t="shared" si="6"/>
        <v>0</v>
      </c>
      <c r="G147" s="449"/>
      <c r="H147" s="449"/>
      <c r="I147" s="378" t="str">
        <f t="shared" si="7"/>
        <v/>
      </c>
      <c r="J147" s="378">
        <f t="shared" si="8"/>
        <v>1.47E-2</v>
      </c>
      <c r="K147" s="378" t="str">
        <f t="shared" si="9"/>
        <v/>
      </c>
      <c r="L147" s="378">
        <f t="shared" si="10"/>
        <v>1.47E-2</v>
      </c>
      <c r="M147" s="378" t="str">
        <f t="shared" si="11"/>
        <v/>
      </c>
      <c r="N147" s="378">
        <f t="shared" si="12"/>
        <v>1.47E-2</v>
      </c>
      <c r="O147" s="378" t="str">
        <f t="shared" si="13"/>
        <v/>
      </c>
      <c r="P147" s="378">
        <f t="shared" si="14"/>
        <v>1.47E-2</v>
      </c>
      <c r="Q147" s="378" t="str">
        <f t="shared" si="15"/>
        <v/>
      </c>
      <c r="R147" s="378">
        <f t="shared" si="16"/>
        <v>1.47E-2</v>
      </c>
      <c r="S147" s="378" t="str">
        <f t="shared" si="17"/>
        <v/>
      </c>
      <c r="T147" s="378">
        <f t="shared" si="18"/>
        <v>1.47E-2</v>
      </c>
      <c r="U147" s="378" t="str">
        <f t="shared" si="19"/>
        <v/>
      </c>
      <c r="V147" s="378">
        <f t="shared" si="20"/>
        <v>1.47E-2</v>
      </c>
      <c r="W147" s="378" t="str">
        <f t="shared" si="21"/>
        <v/>
      </c>
      <c r="X147" s="378">
        <f t="shared" si="22"/>
        <v>1.47E-2</v>
      </c>
      <c r="Y147" s="378" t="str">
        <f t="shared" si="23"/>
        <v/>
      </c>
      <c r="Z147" s="378">
        <f t="shared" si="24"/>
        <v>1.47E-2</v>
      </c>
      <c r="AA147" s="378" t="str">
        <f t="shared" si="25"/>
        <v/>
      </c>
      <c r="AB147" s="378">
        <f t="shared" si="26"/>
        <v>1.47E-2</v>
      </c>
      <c r="AC147" s="378" t="str">
        <f t="shared" si="27"/>
        <v/>
      </c>
      <c r="AD147" s="378">
        <f t="shared" si="28"/>
        <v>1.47E-2</v>
      </c>
      <c r="AE147" s="378" t="str">
        <f t="shared" si="29"/>
        <v/>
      </c>
      <c r="AF147" s="378">
        <f t="shared" si="30"/>
        <v>1.47E-2</v>
      </c>
      <c r="AG147" s="378" t="str">
        <f t="shared" si="31"/>
        <v/>
      </c>
      <c r="AH147" s="378">
        <f t="shared" si="32"/>
        <v>1.47E-2</v>
      </c>
      <c r="AI147" s="378" t="str">
        <f t="shared" si="33"/>
        <v/>
      </c>
      <c r="AJ147" s="378">
        <f t="shared" si="34"/>
        <v>1.47E-2</v>
      </c>
      <c r="AK147" s="378" t="str">
        <f t="shared" si="35"/>
        <v/>
      </c>
      <c r="AL147" s="378">
        <f t="shared" si="36"/>
        <v>1.47E-2</v>
      </c>
      <c r="AM147" s="378" t="str">
        <f t="shared" si="37"/>
        <v/>
      </c>
      <c r="AN147" s="378">
        <f t="shared" si="38"/>
        <v>1.47E-2</v>
      </c>
    </row>
    <row r="148" spans="1:40">
      <c r="A148" t="str">
        <f t="shared" si="4"/>
        <v>6.1.1.h</v>
      </c>
      <c r="B148" s="378"/>
      <c r="C148" s="378"/>
      <c r="D148" s="378">
        <f t="shared" si="5"/>
        <v>0</v>
      </c>
      <c r="E148" s="378"/>
      <c r="F148" s="384">
        <f t="shared" si="6"/>
        <v>0</v>
      </c>
      <c r="G148" s="449"/>
      <c r="H148" s="449"/>
      <c r="I148" s="378" t="str">
        <f t="shared" si="7"/>
        <v/>
      </c>
      <c r="J148" s="378">
        <f t="shared" si="8"/>
        <v>1.4800000000000001E-2</v>
      </c>
      <c r="K148" s="378" t="str">
        <f t="shared" si="9"/>
        <v/>
      </c>
      <c r="L148" s="378">
        <f t="shared" si="10"/>
        <v>1.4800000000000001E-2</v>
      </c>
      <c r="M148" s="378" t="str">
        <f t="shared" si="11"/>
        <v/>
      </c>
      <c r="N148" s="378">
        <f t="shared" si="12"/>
        <v>1.4800000000000001E-2</v>
      </c>
      <c r="O148" s="378" t="str">
        <f t="shared" si="13"/>
        <v/>
      </c>
      <c r="P148" s="378">
        <f t="shared" si="14"/>
        <v>1.4800000000000001E-2</v>
      </c>
      <c r="Q148" s="378" t="str">
        <f t="shared" si="15"/>
        <v/>
      </c>
      <c r="R148" s="378">
        <f t="shared" si="16"/>
        <v>1.4800000000000001E-2</v>
      </c>
      <c r="S148" s="378" t="str">
        <f t="shared" si="17"/>
        <v/>
      </c>
      <c r="T148" s="378">
        <f t="shared" si="18"/>
        <v>1.4800000000000001E-2</v>
      </c>
      <c r="U148" s="378" t="str">
        <f t="shared" si="19"/>
        <v/>
      </c>
      <c r="V148" s="378">
        <f t="shared" si="20"/>
        <v>1.4800000000000001E-2</v>
      </c>
      <c r="W148" s="378" t="str">
        <f t="shared" si="21"/>
        <v/>
      </c>
      <c r="X148" s="378">
        <f t="shared" si="22"/>
        <v>1.4800000000000001E-2</v>
      </c>
      <c r="Y148" s="378" t="str">
        <f t="shared" si="23"/>
        <v/>
      </c>
      <c r="Z148" s="378">
        <f t="shared" si="24"/>
        <v>1.4800000000000001E-2</v>
      </c>
      <c r="AA148" s="378" t="str">
        <f t="shared" si="25"/>
        <v/>
      </c>
      <c r="AB148" s="378">
        <f t="shared" si="26"/>
        <v>1.4800000000000001E-2</v>
      </c>
      <c r="AC148" s="378" t="str">
        <f t="shared" si="27"/>
        <v/>
      </c>
      <c r="AD148" s="378">
        <f t="shared" si="28"/>
        <v>1.4800000000000001E-2</v>
      </c>
      <c r="AE148" s="378" t="str">
        <f t="shared" si="29"/>
        <v/>
      </c>
      <c r="AF148" s="378">
        <f t="shared" si="30"/>
        <v>1.4800000000000001E-2</v>
      </c>
      <c r="AG148" s="378" t="str">
        <f t="shared" si="31"/>
        <v/>
      </c>
      <c r="AH148" s="378">
        <f t="shared" si="32"/>
        <v>1.4800000000000001E-2</v>
      </c>
      <c r="AI148" s="378" t="str">
        <f t="shared" si="33"/>
        <v/>
      </c>
      <c r="AJ148" s="378">
        <f t="shared" si="34"/>
        <v>1.4800000000000001E-2</v>
      </c>
      <c r="AK148" s="378" t="str">
        <f t="shared" si="35"/>
        <v/>
      </c>
      <c r="AL148" s="378">
        <f t="shared" si="36"/>
        <v>1.4800000000000001E-2</v>
      </c>
      <c r="AM148" s="378" t="str">
        <f t="shared" si="37"/>
        <v/>
      </c>
      <c r="AN148" s="378">
        <f t="shared" si="38"/>
        <v>1.4800000000000001E-2</v>
      </c>
    </row>
    <row r="149" spans="1:40">
      <c r="A149" t="str">
        <f t="shared" si="4"/>
        <v>6.1.2</v>
      </c>
      <c r="B149" s="378"/>
      <c r="C149" s="378"/>
      <c r="D149" s="378">
        <f t="shared" si="5"/>
        <v>1</v>
      </c>
      <c r="E149" s="378"/>
      <c r="F149" s="384">
        <f t="shared" si="6"/>
        <v>29</v>
      </c>
      <c r="G149" s="449"/>
      <c r="H149" s="449"/>
      <c r="I149" s="378" t="str">
        <f t="shared" si="7"/>
        <v>Séparation des tâches</v>
      </c>
      <c r="J149" s="378">
        <f t="shared" si="8"/>
        <v>2.3804057645130108</v>
      </c>
      <c r="K149" s="378" t="str">
        <f t="shared" si="9"/>
        <v>Séparation des tâches</v>
      </c>
      <c r="L149" s="378">
        <f t="shared" si="10"/>
        <v>3.5631586467695162</v>
      </c>
      <c r="M149" s="378" t="str">
        <f t="shared" si="11"/>
        <v>Séparation des tâches</v>
      </c>
      <c r="N149" s="378">
        <f t="shared" si="12"/>
        <v>2.676093985077137</v>
      </c>
      <c r="O149" s="378" t="str">
        <f t="shared" si="13"/>
        <v>Séparation des tâches</v>
      </c>
      <c r="P149" s="378">
        <f t="shared" si="14"/>
        <v>2.3804057645130108</v>
      </c>
      <c r="Q149" s="378" t="str">
        <f t="shared" si="15"/>
        <v>Séparation des tâches</v>
      </c>
      <c r="R149" s="378">
        <f t="shared" si="16"/>
        <v>2.676093985077137</v>
      </c>
      <c r="S149" s="378" t="str">
        <f t="shared" si="17"/>
        <v>Séparation des tâches</v>
      </c>
      <c r="T149" s="378">
        <f t="shared" si="18"/>
        <v>0.9019646616923791</v>
      </c>
      <c r="U149" s="378" t="str">
        <f t="shared" si="19"/>
        <v/>
      </c>
      <c r="V149" s="378">
        <f t="shared" si="20"/>
        <v>1.49E-2</v>
      </c>
      <c r="W149" s="378" t="str">
        <f t="shared" si="21"/>
        <v/>
      </c>
      <c r="X149" s="378">
        <f t="shared" si="22"/>
        <v>1.49E-2</v>
      </c>
      <c r="Y149" s="378" t="str">
        <f t="shared" si="23"/>
        <v/>
      </c>
      <c r="Z149" s="378">
        <f t="shared" si="24"/>
        <v>1.49E-2</v>
      </c>
      <c r="AA149" s="378" t="str">
        <f t="shared" si="25"/>
        <v/>
      </c>
      <c r="AB149" s="378">
        <f t="shared" si="26"/>
        <v>1.49E-2</v>
      </c>
      <c r="AC149" s="378" t="str">
        <f t="shared" si="27"/>
        <v/>
      </c>
      <c r="AD149" s="378">
        <f t="shared" si="28"/>
        <v>1.49E-2</v>
      </c>
      <c r="AE149" s="378" t="str">
        <f t="shared" si="29"/>
        <v/>
      </c>
      <c r="AF149" s="378">
        <f t="shared" si="30"/>
        <v>1.49E-2</v>
      </c>
      <c r="AG149" s="378" t="str">
        <f t="shared" si="31"/>
        <v/>
      </c>
      <c r="AH149" s="378">
        <f t="shared" si="32"/>
        <v>1.49E-2</v>
      </c>
      <c r="AI149" s="378" t="str">
        <f t="shared" si="33"/>
        <v/>
      </c>
      <c r="AJ149" s="378">
        <f t="shared" si="34"/>
        <v>1.49E-2</v>
      </c>
      <c r="AK149" s="378" t="str">
        <f t="shared" si="35"/>
        <v/>
      </c>
      <c r="AL149" s="378">
        <f t="shared" si="36"/>
        <v>1.49E-2</v>
      </c>
      <c r="AM149" s="378" t="str">
        <f t="shared" si="37"/>
        <v>Séparation des tâches</v>
      </c>
      <c r="AN149" s="378">
        <f t="shared" si="38"/>
        <v>3.5631586467695162</v>
      </c>
    </row>
    <row r="150" spans="1:40">
      <c r="A150" t="str">
        <f t="shared" si="4"/>
        <v>6.1.3</v>
      </c>
      <c r="B150" s="378"/>
      <c r="C150" s="378"/>
      <c r="D150" s="378">
        <f t="shared" si="5"/>
        <v>1</v>
      </c>
      <c r="E150" s="378"/>
      <c r="F150" s="384">
        <f t="shared" si="6"/>
        <v>6</v>
      </c>
      <c r="G150" s="449"/>
      <c r="H150" s="449"/>
      <c r="I150" s="378" t="str">
        <f t="shared" si="7"/>
        <v/>
      </c>
      <c r="J150" s="378">
        <f t="shared" si="8"/>
        <v>1.4999999999999999E-2</v>
      </c>
      <c r="K150" s="378" t="str">
        <f t="shared" si="9"/>
        <v/>
      </c>
      <c r="L150" s="378">
        <f t="shared" si="10"/>
        <v>1.4999999999999999E-2</v>
      </c>
      <c r="M150" s="378" t="str">
        <f t="shared" si="11"/>
        <v/>
      </c>
      <c r="N150" s="378">
        <f t="shared" si="12"/>
        <v>1.4999999999999999E-2</v>
      </c>
      <c r="O150" s="378" t="str">
        <f t="shared" si="13"/>
        <v/>
      </c>
      <c r="P150" s="378">
        <f t="shared" si="14"/>
        <v>1.4999999999999999E-2</v>
      </c>
      <c r="Q150" s="378" t="str">
        <f t="shared" si="15"/>
        <v/>
      </c>
      <c r="R150" s="378">
        <f t="shared" si="16"/>
        <v>1.4999999999999999E-2</v>
      </c>
      <c r="S150" s="378" t="str">
        <f t="shared" si="17"/>
        <v/>
      </c>
      <c r="T150" s="378">
        <f t="shared" si="18"/>
        <v>1.4999999999999999E-2</v>
      </c>
      <c r="U150" s="378" t="str">
        <f t="shared" si="19"/>
        <v/>
      </c>
      <c r="V150" s="378">
        <f t="shared" si="20"/>
        <v>1.4999999999999999E-2</v>
      </c>
      <c r="W150" s="378" t="str">
        <f t="shared" si="21"/>
        <v/>
      </c>
      <c r="X150" s="378">
        <f t="shared" si="22"/>
        <v>1.4999999999999999E-2</v>
      </c>
      <c r="Y150" s="378" t="str">
        <f t="shared" si="23"/>
        <v/>
      </c>
      <c r="Z150" s="378">
        <f t="shared" si="24"/>
        <v>1.4999999999999999E-2</v>
      </c>
      <c r="AA150" s="378" t="str">
        <f t="shared" si="25"/>
        <v/>
      </c>
      <c r="AB150" s="378">
        <f t="shared" si="26"/>
        <v>1.4999999999999999E-2</v>
      </c>
      <c r="AC150" s="378" t="str">
        <f t="shared" si="27"/>
        <v/>
      </c>
      <c r="AD150" s="378">
        <f t="shared" si="28"/>
        <v>0.14008801267382504</v>
      </c>
      <c r="AE150" s="378" t="str">
        <f t="shared" si="29"/>
        <v/>
      </c>
      <c r="AF150" s="378">
        <f t="shared" si="30"/>
        <v>0.14008801267382504</v>
      </c>
      <c r="AG150" s="378" t="str">
        <f t="shared" si="31"/>
        <v/>
      </c>
      <c r="AH150" s="378">
        <f t="shared" si="32"/>
        <v>4.6272003168456255E-2</v>
      </c>
      <c r="AI150" s="378" t="str">
        <f t="shared" si="33"/>
        <v/>
      </c>
      <c r="AJ150" s="378">
        <f t="shared" si="34"/>
        <v>1.4999999999999999E-2</v>
      </c>
      <c r="AK150" s="378" t="str">
        <f t="shared" si="35"/>
        <v/>
      </c>
      <c r="AL150" s="378">
        <f t="shared" si="36"/>
        <v>1.4999999999999999E-2</v>
      </c>
      <c r="AM150" s="378" t="str">
        <f t="shared" si="37"/>
        <v/>
      </c>
      <c r="AN150" s="378">
        <f t="shared" si="38"/>
        <v>1.4999999999999999E-2</v>
      </c>
    </row>
    <row r="151" spans="1:40">
      <c r="A151" t="str">
        <f t="shared" si="4"/>
        <v>6.1.4</v>
      </c>
      <c r="B151" s="378"/>
      <c r="C151" s="378"/>
      <c r="D151" s="378">
        <f t="shared" si="5"/>
        <v>0</v>
      </c>
      <c r="E151" s="378"/>
      <c r="F151" s="384">
        <f t="shared" si="6"/>
        <v>0</v>
      </c>
      <c r="G151" s="449"/>
      <c r="H151" s="449"/>
      <c r="I151" s="378" t="str">
        <f t="shared" si="7"/>
        <v>Sécurité de l'information dans le cadre de projets</v>
      </c>
      <c r="J151" s="378">
        <f t="shared" si="8"/>
        <v>1.5100000000000001E-2</v>
      </c>
      <c r="K151" s="378" t="str">
        <f t="shared" si="9"/>
        <v>Sécurité de l'information dans le cadre de projets</v>
      </c>
      <c r="L151" s="378">
        <f t="shared" si="10"/>
        <v>1.5100000000000001E-2</v>
      </c>
      <c r="M151" s="378" t="str">
        <f t="shared" si="11"/>
        <v>Sécurité de l'information dans le cadre de projets</v>
      </c>
      <c r="N151" s="378">
        <f t="shared" si="12"/>
        <v>1.5100000000000001E-2</v>
      </c>
      <c r="O151" s="378" t="str">
        <f t="shared" si="13"/>
        <v>Sécurité de l'information dans le cadre de projets</v>
      </c>
      <c r="P151" s="378">
        <f t="shared" si="14"/>
        <v>1.5100000000000001E-2</v>
      </c>
      <c r="Q151" s="378" t="str">
        <f t="shared" si="15"/>
        <v>Sécurité de l'information dans le cadre de projets</v>
      </c>
      <c r="R151" s="378">
        <f t="shared" si="16"/>
        <v>1.5100000000000001E-2</v>
      </c>
      <c r="S151" s="378" t="str">
        <f t="shared" si="17"/>
        <v>Sécurité de l'information dans le cadre de projets</v>
      </c>
      <c r="T151" s="378">
        <f t="shared" si="18"/>
        <v>1.5100000000000001E-2</v>
      </c>
      <c r="U151" s="378" t="str">
        <f t="shared" si="19"/>
        <v/>
      </c>
      <c r="V151" s="378">
        <f t="shared" si="20"/>
        <v>1.5100000000000001E-2</v>
      </c>
      <c r="W151" s="378" t="str">
        <f t="shared" si="21"/>
        <v>Sécurité de l'information dans le cadre de projets</v>
      </c>
      <c r="X151" s="378">
        <f t="shared" si="22"/>
        <v>1.5100000000000001E-2</v>
      </c>
      <c r="Y151" s="378" t="str">
        <f t="shared" si="23"/>
        <v>Sécurité de l'information dans le cadre de projets</v>
      </c>
      <c r="Z151" s="378">
        <f t="shared" si="24"/>
        <v>1.5100000000000001E-2</v>
      </c>
      <c r="AA151" s="378" t="str">
        <f t="shared" si="25"/>
        <v>Sécurité de l'information dans le cadre de projets</v>
      </c>
      <c r="AB151" s="378">
        <f t="shared" si="26"/>
        <v>1.5100000000000001E-2</v>
      </c>
      <c r="AC151" s="378" t="str">
        <f t="shared" si="27"/>
        <v>Sécurité de l'information dans le cadre de projets</v>
      </c>
      <c r="AD151" s="378">
        <f t="shared" si="28"/>
        <v>1.5100000000000001E-2</v>
      </c>
      <c r="AE151" s="378" t="str">
        <f t="shared" si="29"/>
        <v>Sécurité de l'information dans le cadre de projets</v>
      </c>
      <c r="AF151" s="378">
        <f t="shared" si="30"/>
        <v>1.5100000000000001E-2</v>
      </c>
      <c r="AG151" s="378" t="str">
        <f t="shared" si="31"/>
        <v>Sécurité de l'information dans le cadre de projets</v>
      </c>
      <c r="AH151" s="378">
        <f t="shared" si="32"/>
        <v>1.5100000000000001E-2</v>
      </c>
      <c r="AI151" s="378" t="str">
        <f t="shared" si="33"/>
        <v>Sécurité de l'information dans le cadre de projets</v>
      </c>
      <c r="AJ151" s="378">
        <f t="shared" si="34"/>
        <v>1.5100000000000001E-2</v>
      </c>
      <c r="AK151" s="378" t="str">
        <f t="shared" si="35"/>
        <v>Sécurité de l'information dans le cadre de projets</v>
      </c>
      <c r="AL151" s="378">
        <f t="shared" si="36"/>
        <v>1.5100000000000001E-2</v>
      </c>
      <c r="AM151" s="378" t="str">
        <f t="shared" si="37"/>
        <v>Sécurité de l'information dans le cadre de projets</v>
      </c>
      <c r="AN151" s="378">
        <f t="shared" si="38"/>
        <v>1.5100000000000001E-2</v>
      </c>
    </row>
    <row r="152" spans="1:40">
      <c r="A152" t="str">
        <f t="shared" si="4"/>
        <v>6.2</v>
      </c>
      <c r="B152" s="378"/>
      <c r="C152" s="378"/>
      <c r="D152" s="378">
        <f t="shared" si="5"/>
        <v>0</v>
      </c>
      <c r="E152" s="378"/>
      <c r="F152" s="384">
        <f t="shared" si="6"/>
        <v>0</v>
      </c>
      <c r="G152" s="449"/>
      <c r="H152" s="449"/>
      <c r="I152" s="378" t="str">
        <f t="shared" si="7"/>
        <v/>
      </c>
      <c r="J152" s="378">
        <f t="shared" si="8"/>
        <v>1.52E-2</v>
      </c>
      <c r="K152" s="378" t="str">
        <f t="shared" si="9"/>
        <v/>
      </c>
      <c r="L152" s="378">
        <f t="shared" si="10"/>
        <v>1.52E-2</v>
      </c>
      <c r="M152" s="378" t="str">
        <f t="shared" si="11"/>
        <v/>
      </c>
      <c r="N152" s="378">
        <f t="shared" si="12"/>
        <v>1.52E-2</v>
      </c>
      <c r="O152" s="378" t="str">
        <f t="shared" si="13"/>
        <v/>
      </c>
      <c r="P152" s="378">
        <f t="shared" si="14"/>
        <v>1.52E-2</v>
      </c>
      <c r="Q152" s="378" t="str">
        <f t="shared" si="15"/>
        <v/>
      </c>
      <c r="R152" s="378">
        <f t="shared" si="16"/>
        <v>1.52E-2</v>
      </c>
      <c r="S152" s="378" t="str">
        <f t="shared" si="17"/>
        <v/>
      </c>
      <c r="T152" s="378">
        <f t="shared" si="18"/>
        <v>1.52E-2</v>
      </c>
      <c r="U152" s="378" t="str">
        <f t="shared" si="19"/>
        <v/>
      </c>
      <c r="V152" s="378">
        <f t="shared" si="20"/>
        <v>1.52E-2</v>
      </c>
      <c r="W152" s="378" t="str">
        <f t="shared" si="21"/>
        <v/>
      </c>
      <c r="X152" s="378">
        <f t="shared" si="22"/>
        <v>1.52E-2</v>
      </c>
      <c r="Y152" s="378" t="str">
        <f t="shared" si="23"/>
        <v/>
      </c>
      <c r="Z152" s="378">
        <f t="shared" si="24"/>
        <v>1.52E-2</v>
      </c>
      <c r="AA152" s="378" t="str">
        <f t="shared" si="25"/>
        <v/>
      </c>
      <c r="AB152" s="378">
        <f t="shared" si="26"/>
        <v>1.52E-2</v>
      </c>
      <c r="AC152" s="378" t="str">
        <f t="shared" si="27"/>
        <v/>
      </c>
      <c r="AD152" s="378">
        <f t="shared" si="28"/>
        <v>1.52E-2</v>
      </c>
      <c r="AE152" s="378" t="str">
        <f t="shared" si="29"/>
        <v/>
      </c>
      <c r="AF152" s="378">
        <f t="shared" si="30"/>
        <v>1.52E-2</v>
      </c>
      <c r="AG152" s="378" t="str">
        <f t="shared" si="31"/>
        <v/>
      </c>
      <c r="AH152" s="378">
        <f t="shared" si="32"/>
        <v>1.52E-2</v>
      </c>
      <c r="AI152" s="378" t="str">
        <f t="shared" si="33"/>
        <v/>
      </c>
      <c r="AJ152" s="378">
        <f t="shared" si="34"/>
        <v>1.52E-2</v>
      </c>
      <c r="AK152" s="378" t="str">
        <f t="shared" si="35"/>
        <v/>
      </c>
      <c r="AL152" s="378">
        <f t="shared" si="36"/>
        <v>1.52E-2</v>
      </c>
      <c r="AM152" s="378" t="str">
        <f t="shared" si="37"/>
        <v/>
      </c>
      <c r="AN152" s="378">
        <f t="shared" si="38"/>
        <v>1.52E-2</v>
      </c>
    </row>
    <row r="153" spans="1:40">
      <c r="A153" t="str">
        <f t="shared" si="4"/>
        <v>6.2.1</v>
      </c>
      <c r="B153" s="378"/>
      <c r="C153" s="378"/>
      <c r="D153" s="378">
        <f t="shared" si="5"/>
        <v>1</v>
      </c>
      <c r="E153" s="378"/>
      <c r="F153" s="384">
        <f t="shared" si="6"/>
        <v>19</v>
      </c>
      <c r="G153" s="449"/>
      <c r="H153" s="449"/>
      <c r="I153" s="378" t="str">
        <f t="shared" si="7"/>
        <v>Protection des données  sur des médias mobiles</v>
      </c>
      <c r="J153" s="378">
        <f t="shared" si="8"/>
        <v>0.85552579259605899</v>
      </c>
      <c r="K153" s="378" t="str">
        <f t="shared" si="9"/>
        <v>Protection des données  sur des médias mobiles</v>
      </c>
      <c r="L153" s="378">
        <f t="shared" si="10"/>
        <v>1.2756386888940887</v>
      </c>
      <c r="M153" s="378" t="str">
        <f t="shared" si="11"/>
        <v>Protection des données  sur des médias mobiles</v>
      </c>
      <c r="N153" s="378">
        <f t="shared" si="12"/>
        <v>0.9605540166705665</v>
      </c>
      <c r="O153" s="378" t="str">
        <f t="shared" si="13"/>
        <v/>
      </c>
      <c r="P153" s="378">
        <f t="shared" si="14"/>
        <v>1.5299999999999999E-2</v>
      </c>
      <c r="Q153" s="378" t="str">
        <f t="shared" si="15"/>
        <v>Protection des données  sur des médias mobiles</v>
      </c>
      <c r="R153" s="378">
        <f t="shared" si="16"/>
        <v>0.9605540166705665</v>
      </c>
      <c r="S153" s="378" t="str">
        <f t="shared" si="17"/>
        <v/>
      </c>
      <c r="T153" s="378">
        <f t="shared" si="18"/>
        <v>1.5299999999999999E-2</v>
      </c>
      <c r="U153" s="378" t="str">
        <f t="shared" si="19"/>
        <v>Protection des données  sur des médias mobiles</v>
      </c>
      <c r="V153" s="378">
        <f t="shared" si="20"/>
        <v>0.85552579259605899</v>
      </c>
      <c r="W153" s="378" t="str">
        <f t="shared" si="21"/>
        <v/>
      </c>
      <c r="X153" s="378">
        <f t="shared" si="22"/>
        <v>1.5299999999999999E-2</v>
      </c>
      <c r="Y153" s="378" t="str">
        <f t="shared" si="23"/>
        <v/>
      </c>
      <c r="Z153" s="378">
        <f t="shared" si="24"/>
        <v>1.5299999999999999E-2</v>
      </c>
      <c r="AA153" s="378" t="str">
        <f t="shared" si="25"/>
        <v/>
      </c>
      <c r="AB153" s="378">
        <f t="shared" si="26"/>
        <v>1.5299999999999999E-2</v>
      </c>
      <c r="AC153" s="378" t="str">
        <f t="shared" si="27"/>
        <v/>
      </c>
      <c r="AD153" s="378">
        <f t="shared" si="28"/>
        <v>1.5299999999999999E-2</v>
      </c>
      <c r="AE153" s="378" t="str">
        <f t="shared" si="29"/>
        <v>Protection des données  sur des médias mobiles</v>
      </c>
      <c r="AF153" s="378">
        <f t="shared" si="30"/>
        <v>1.2756386888940887</v>
      </c>
      <c r="AG153" s="378" t="str">
        <f t="shared" si="31"/>
        <v/>
      </c>
      <c r="AH153" s="378">
        <f t="shared" si="32"/>
        <v>1.5299999999999999E-2</v>
      </c>
      <c r="AI153" s="378" t="str">
        <f t="shared" si="33"/>
        <v/>
      </c>
      <c r="AJ153" s="378">
        <f t="shared" si="34"/>
        <v>1.5299999999999999E-2</v>
      </c>
      <c r="AK153" s="378" t="str">
        <f t="shared" si="35"/>
        <v/>
      </c>
      <c r="AL153" s="378">
        <f t="shared" si="36"/>
        <v>1.5299999999999999E-2</v>
      </c>
      <c r="AM153" s="378" t="str">
        <f t="shared" si="37"/>
        <v/>
      </c>
      <c r="AN153" s="378">
        <f t="shared" si="38"/>
        <v>1.5299999999999999E-2</v>
      </c>
    </row>
    <row r="154" spans="1:40">
      <c r="A154" t="str">
        <f t="shared" si="4"/>
        <v>6.2.2</v>
      </c>
      <c r="B154" s="378"/>
      <c r="C154" s="378"/>
      <c r="D154" s="378">
        <f t="shared" si="5"/>
        <v>1</v>
      </c>
      <c r="E154" s="378"/>
      <c r="F154" s="384">
        <f t="shared" si="6"/>
        <v>15</v>
      </c>
      <c r="G154" s="449"/>
      <c r="H154" s="449"/>
      <c r="I154" s="378" t="str">
        <f t="shared" si="7"/>
        <v/>
      </c>
      <c r="J154" s="378">
        <f t="shared" si="8"/>
        <v>0.16554052160045182</v>
      </c>
      <c r="K154" s="378" t="str">
        <f t="shared" si="9"/>
        <v/>
      </c>
      <c r="L154" s="378">
        <f t="shared" si="10"/>
        <v>0.24061078240067774</v>
      </c>
      <c r="M154" s="378" t="str">
        <f t="shared" si="11"/>
        <v/>
      </c>
      <c r="N154" s="378">
        <f t="shared" si="12"/>
        <v>0.18430808680050831</v>
      </c>
      <c r="O154" s="378" t="str">
        <f t="shared" si="13"/>
        <v/>
      </c>
      <c r="P154" s="378">
        <f t="shared" si="14"/>
        <v>1.54E-2</v>
      </c>
      <c r="Q154" s="378" t="str">
        <f t="shared" si="15"/>
        <v/>
      </c>
      <c r="R154" s="378">
        <f t="shared" si="16"/>
        <v>0.18430808680050831</v>
      </c>
      <c r="S154" s="378" t="str">
        <f t="shared" si="17"/>
        <v/>
      </c>
      <c r="T154" s="378">
        <f t="shared" si="18"/>
        <v>7.1702695600169439E-2</v>
      </c>
      <c r="U154" s="378" t="str">
        <f t="shared" si="19"/>
        <v/>
      </c>
      <c r="V154" s="378">
        <f t="shared" si="20"/>
        <v>1.54E-2</v>
      </c>
      <c r="W154" s="378" t="str">
        <f t="shared" si="21"/>
        <v/>
      </c>
      <c r="X154" s="378">
        <f t="shared" si="22"/>
        <v>1.54E-2</v>
      </c>
      <c r="Y154" s="378" t="str">
        <f t="shared" si="23"/>
        <v/>
      </c>
      <c r="Z154" s="378">
        <f t="shared" si="24"/>
        <v>1.54E-2</v>
      </c>
      <c r="AA154" s="378" t="str">
        <f t="shared" si="25"/>
        <v/>
      </c>
      <c r="AB154" s="378">
        <f t="shared" si="26"/>
        <v>1.54E-2</v>
      </c>
      <c r="AC154" s="378" t="str">
        <f t="shared" si="27"/>
        <v/>
      </c>
      <c r="AD154" s="378">
        <f t="shared" si="28"/>
        <v>0.24061078240067774</v>
      </c>
      <c r="AE154" s="378" t="str">
        <f t="shared" si="29"/>
        <v/>
      </c>
      <c r="AF154" s="378">
        <f t="shared" si="30"/>
        <v>0.24061078240067774</v>
      </c>
      <c r="AG154" s="378" t="str">
        <f t="shared" si="31"/>
        <v/>
      </c>
      <c r="AH154" s="378">
        <f t="shared" si="32"/>
        <v>1.54E-2</v>
      </c>
      <c r="AI154" s="378" t="str">
        <f t="shared" si="33"/>
        <v/>
      </c>
      <c r="AJ154" s="378">
        <f t="shared" si="34"/>
        <v>1.54E-2</v>
      </c>
      <c r="AK154" s="378" t="str">
        <f t="shared" si="35"/>
        <v/>
      </c>
      <c r="AL154" s="378">
        <f t="shared" si="36"/>
        <v>1.54E-2</v>
      </c>
      <c r="AM154" s="378" t="str">
        <f t="shared" si="37"/>
        <v/>
      </c>
      <c r="AN154" s="378">
        <f t="shared" si="38"/>
        <v>1.54E-2</v>
      </c>
    </row>
    <row r="155" spans="1:40">
      <c r="A155">
        <f t="shared" si="4"/>
        <v>7</v>
      </c>
      <c r="B155" s="378"/>
      <c r="C155" s="378"/>
      <c r="D155" s="378">
        <f t="shared" si="5"/>
        <v>0</v>
      </c>
      <c r="E155" s="378"/>
      <c r="F155" s="384">
        <f t="shared" si="6"/>
        <v>0</v>
      </c>
      <c r="G155" s="449"/>
      <c r="H155" s="449"/>
      <c r="I155" s="378" t="str">
        <f t="shared" si="7"/>
        <v/>
      </c>
      <c r="J155" s="378">
        <f t="shared" si="8"/>
        <v>1.55E-2</v>
      </c>
      <c r="K155" s="378" t="str">
        <f t="shared" si="9"/>
        <v/>
      </c>
      <c r="L155" s="378">
        <f t="shared" si="10"/>
        <v>1.55E-2</v>
      </c>
      <c r="M155" s="378" t="str">
        <f t="shared" si="11"/>
        <v/>
      </c>
      <c r="N155" s="378">
        <f t="shared" si="12"/>
        <v>1.55E-2</v>
      </c>
      <c r="O155" s="378" t="str">
        <f t="shared" si="13"/>
        <v/>
      </c>
      <c r="P155" s="378">
        <f t="shared" si="14"/>
        <v>1.55E-2</v>
      </c>
      <c r="Q155" s="378" t="str">
        <f t="shared" si="15"/>
        <v/>
      </c>
      <c r="R155" s="378">
        <f t="shared" si="16"/>
        <v>1.55E-2</v>
      </c>
      <c r="S155" s="378" t="str">
        <f t="shared" si="17"/>
        <v/>
      </c>
      <c r="T155" s="378">
        <f t="shared" si="18"/>
        <v>1.55E-2</v>
      </c>
      <c r="U155" s="378" t="str">
        <f t="shared" si="19"/>
        <v/>
      </c>
      <c r="V155" s="378">
        <f t="shared" si="20"/>
        <v>1.55E-2</v>
      </c>
      <c r="W155" s="378" t="str">
        <f t="shared" si="21"/>
        <v/>
      </c>
      <c r="X155" s="378">
        <f t="shared" si="22"/>
        <v>1.55E-2</v>
      </c>
      <c r="Y155" s="378" t="str">
        <f t="shared" si="23"/>
        <v/>
      </c>
      <c r="Z155" s="378">
        <f t="shared" si="24"/>
        <v>1.55E-2</v>
      </c>
      <c r="AA155" s="378" t="str">
        <f t="shared" si="25"/>
        <v/>
      </c>
      <c r="AB155" s="378">
        <f t="shared" si="26"/>
        <v>1.55E-2</v>
      </c>
      <c r="AC155" s="378" t="str">
        <f t="shared" si="27"/>
        <v/>
      </c>
      <c r="AD155" s="378">
        <f t="shared" si="28"/>
        <v>1.55E-2</v>
      </c>
      <c r="AE155" s="378" t="str">
        <f t="shared" si="29"/>
        <v/>
      </c>
      <c r="AF155" s="378">
        <f t="shared" si="30"/>
        <v>1.55E-2</v>
      </c>
      <c r="AG155" s="378" t="str">
        <f t="shared" si="31"/>
        <v/>
      </c>
      <c r="AH155" s="378">
        <f t="shared" si="32"/>
        <v>1.55E-2</v>
      </c>
      <c r="AI155" s="378" t="str">
        <f t="shared" si="33"/>
        <v/>
      </c>
      <c r="AJ155" s="378">
        <f t="shared" si="34"/>
        <v>1.55E-2</v>
      </c>
      <c r="AK155" s="378" t="str">
        <f t="shared" si="35"/>
        <v/>
      </c>
      <c r="AL155" s="378">
        <f t="shared" si="36"/>
        <v>1.55E-2</v>
      </c>
      <c r="AM155" s="378" t="str">
        <f t="shared" si="37"/>
        <v/>
      </c>
      <c r="AN155" s="378">
        <f t="shared" si="38"/>
        <v>1.55E-2</v>
      </c>
    </row>
    <row r="156" spans="1:40">
      <c r="A156" t="str">
        <f t="shared" si="4"/>
        <v>7.1</v>
      </c>
      <c r="B156" s="378"/>
      <c r="C156" s="378"/>
      <c r="D156" s="378">
        <f t="shared" si="5"/>
        <v>1</v>
      </c>
      <c r="E156" s="378"/>
      <c r="F156" s="384">
        <f t="shared" si="6"/>
        <v>12</v>
      </c>
      <c r="G156" s="449"/>
      <c r="H156" s="449"/>
      <c r="I156" s="378" t="str">
        <f t="shared" si="7"/>
        <v/>
      </c>
      <c r="J156" s="378">
        <f t="shared" si="8"/>
        <v>0.11976543945033047</v>
      </c>
      <c r="K156" s="378" t="str">
        <f t="shared" si="9"/>
        <v/>
      </c>
      <c r="L156" s="378">
        <f t="shared" si="10"/>
        <v>0.1718481591754957</v>
      </c>
      <c r="M156" s="378" t="str">
        <f t="shared" si="11"/>
        <v/>
      </c>
      <c r="N156" s="378">
        <f t="shared" si="12"/>
        <v>0.13278611938162177</v>
      </c>
      <c r="O156" s="378" t="str">
        <f t="shared" si="13"/>
        <v/>
      </c>
      <c r="P156" s="378">
        <f t="shared" si="14"/>
        <v>1.5599999999999999E-2</v>
      </c>
      <c r="Q156" s="378" t="str">
        <f t="shared" si="15"/>
        <v/>
      </c>
      <c r="R156" s="378">
        <f t="shared" si="16"/>
        <v>0.13278611938162177</v>
      </c>
      <c r="S156" s="378" t="str">
        <f t="shared" si="17"/>
        <v/>
      </c>
      <c r="T156" s="378">
        <f t="shared" si="18"/>
        <v>5.4662039793873921E-2</v>
      </c>
      <c r="U156" s="378" t="str">
        <f t="shared" si="19"/>
        <v/>
      </c>
      <c r="V156" s="378">
        <f t="shared" si="20"/>
        <v>0.11976543945033047</v>
      </c>
      <c r="W156" s="378" t="str">
        <f t="shared" si="21"/>
        <v/>
      </c>
      <c r="X156" s="378">
        <f t="shared" si="22"/>
        <v>1.5599999999999999E-2</v>
      </c>
      <c r="Y156" s="378" t="str">
        <f t="shared" si="23"/>
        <v/>
      </c>
      <c r="Z156" s="378">
        <f t="shared" si="24"/>
        <v>1.5599999999999999E-2</v>
      </c>
      <c r="AA156" s="378" t="str">
        <f t="shared" si="25"/>
        <v/>
      </c>
      <c r="AB156" s="378">
        <f t="shared" si="26"/>
        <v>1.5599999999999999E-2</v>
      </c>
      <c r="AC156" s="378" t="str">
        <f t="shared" si="27"/>
        <v/>
      </c>
      <c r="AD156" s="378">
        <f t="shared" si="28"/>
        <v>1.5599999999999999E-2</v>
      </c>
      <c r="AE156" s="378" t="str">
        <f t="shared" si="29"/>
        <v/>
      </c>
      <c r="AF156" s="378">
        <f t="shared" si="30"/>
        <v>1.5599999999999999E-2</v>
      </c>
      <c r="AG156" s="378" t="str">
        <f t="shared" si="31"/>
        <v/>
      </c>
      <c r="AH156" s="378">
        <f t="shared" si="32"/>
        <v>5.4662039793873921E-2</v>
      </c>
      <c r="AI156" s="378" t="str">
        <f t="shared" si="33"/>
        <v/>
      </c>
      <c r="AJ156" s="378">
        <f t="shared" si="34"/>
        <v>1.5599999999999999E-2</v>
      </c>
      <c r="AK156" s="378" t="str">
        <f t="shared" si="35"/>
        <v/>
      </c>
      <c r="AL156" s="378">
        <f t="shared" si="36"/>
        <v>1.5599999999999999E-2</v>
      </c>
      <c r="AM156" s="378" t="str">
        <f t="shared" si="37"/>
        <v/>
      </c>
      <c r="AN156" s="378">
        <f t="shared" si="38"/>
        <v>1.5599999999999999E-2</v>
      </c>
    </row>
    <row r="157" spans="1:40">
      <c r="A157" t="str">
        <f t="shared" si="4"/>
        <v>7.2</v>
      </c>
      <c r="B157" s="378"/>
      <c r="C157" s="378"/>
      <c r="D157" s="378">
        <f t="shared" si="5"/>
        <v>1</v>
      </c>
      <c r="E157" s="378"/>
      <c r="F157" s="384">
        <f t="shared" si="6"/>
        <v>9</v>
      </c>
      <c r="G157" s="449"/>
      <c r="H157" s="449"/>
      <c r="I157" s="378" t="str">
        <f t="shared" si="7"/>
        <v/>
      </c>
      <c r="J157" s="378">
        <f t="shared" si="8"/>
        <v>7.1691803829289524E-2</v>
      </c>
      <c r="K157" s="378" t="str">
        <f t="shared" si="9"/>
        <v/>
      </c>
      <c r="L157" s="378">
        <f t="shared" si="10"/>
        <v>1.5699999999999999E-2</v>
      </c>
      <c r="M157" s="378" t="str">
        <f t="shared" si="11"/>
        <v/>
      </c>
      <c r="N157" s="378">
        <f t="shared" si="12"/>
        <v>7.8690779307950709E-2</v>
      </c>
      <c r="O157" s="378" t="str">
        <f t="shared" si="13"/>
        <v/>
      </c>
      <c r="P157" s="378">
        <f t="shared" si="14"/>
        <v>1.5699999999999999E-2</v>
      </c>
      <c r="Q157" s="378" t="str">
        <f t="shared" si="15"/>
        <v/>
      </c>
      <c r="R157" s="378">
        <f t="shared" si="16"/>
        <v>1.5699999999999999E-2</v>
      </c>
      <c r="S157" s="378" t="str">
        <f t="shared" si="17"/>
        <v/>
      </c>
      <c r="T157" s="378">
        <f t="shared" si="18"/>
        <v>3.6696926435983566E-2</v>
      </c>
      <c r="U157" s="378" t="str">
        <f t="shared" si="19"/>
        <v/>
      </c>
      <c r="V157" s="378">
        <f t="shared" si="20"/>
        <v>7.1691803829289524E-2</v>
      </c>
      <c r="W157" s="378" t="str">
        <f t="shared" si="21"/>
        <v/>
      </c>
      <c r="X157" s="378">
        <f t="shared" si="22"/>
        <v>1.5699999999999999E-2</v>
      </c>
      <c r="Y157" s="378" t="str">
        <f t="shared" si="23"/>
        <v/>
      </c>
      <c r="Z157" s="378">
        <f t="shared" si="24"/>
        <v>1.5699999999999999E-2</v>
      </c>
      <c r="AA157" s="378" t="str">
        <f t="shared" si="25"/>
        <v/>
      </c>
      <c r="AB157" s="378">
        <f t="shared" si="26"/>
        <v>1.5699999999999999E-2</v>
      </c>
      <c r="AC157" s="378" t="str">
        <f t="shared" si="27"/>
        <v/>
      </c>
      <c r="AD157" s="378">
        <f t="shared" si="28"/>
        <v>1.5699999999999999E-2</v>
      </c>
      <c r="AE157" s="378" t="str">
        <f t="shared" si="29"/>
        <v/>
      </c>
      <c r="AF157" s="378">
        <f t="shared" si="30"/>
        <v>1.5699999999999999E-2</v>
      </c>
      <c r="AG157" s="378" t="str">
        <f t="shared" si="31"/>
        <v/>
      </c>
      <c r="AH157" s="378">
        <f t="shared" si="32"/>
        <v>1.5699999999999999E-2</v>
      </c>
      <c r="AI157" s="378" t="str">
        <f t="shared" si="33"/>
        <v/>
      </c>
      <c r="AJ157" s="378">
        <f t="shared" si="34"/>
        <v>1.5699999999999999E-2</v>
      </c>
      <c r="AK157" s="378" t="str">
        <f t="shared" si="35"/>
        <v/>
      </c>
      <c r="AL157" s="378">
        <f t="shared" si="36"/>
        <v>1.5699999999999999E-2</v>
      </c>
      <c r="AM157" s="378" t="str">
        <f t="shared" si="37"/>
        <v/>
      </c>
      <c r="AN157" s="378">
        <f t="shared" si="38"/>
        <v>9.9687705743934263E-2</v>
      </c>
    </row>
    <row r="158" spans="1:40">
      <c r="A158" t="str">
        <f t="shared" si="4"/>
        <v>7.3</v>
      </c>
      <c r="B158" s="378"/>
      <c r="C158" s="378"/>
      <c r="D158" s="378">
        <f t="shared" si="5"/>
        <v>0</v>
      </c>
      <c r="E158" s="378"/>
      <c r="F158" s="384">
        <f t="shared" si="6"/>
        <v>0</v>
      </c>
      <c r="G158" s="449"/>
      <c r="H158" s="449"/>
      <c r="I158" s="378" t="str">
        <f t="shared" si="7"/>
        <v>Sensibilisation et formation</v>
      </c>
      <c r="J158" s="378">
        <f t="shared" si="8"/>
        <v>1.5800000000000002E-2</v>
      </c>
      <c r="K158" s="378" t="str">
        <f t="shared" si="9"/>
        <v>Sensibilisation et formation</v>
      </c>
      <c r="L158" s="378">
        <f t="shared" si="10"/>
        <v>1.5800000000000002E-2</v>
      </c>
      <c r="M158" s="378" t="str">
        <f t="shared" si="11"/>
        <v>Sensibilisation et formation</v>
      </c>
      <c r="N158" s="378">
        <f t="shared" si="12"/>
        <v>1.5800000000000002E-2</v>
      </c>
      <c r="O158" s="378" t="str">
        <f t="shared" si="13"/>
        <v>Sensibilisation et formation</v>
      </c>
      <c r="P158" s="378">
        <f t="shared" si="14"/>
        <v>1.5800000000000002E-2</v>
      </c>
      <c r="Q158" s="378" t="str">
        <f t="shared" si="15"/>
        <v>Sensibilisation et formation</v>
      </c>
      <c r="R158" s="378">
        <f t="shared" si="16"/>
        <v>1.5800000000000002E-2</v>
      </c>
      <c r="S158" s="378" t="str">
        <f t="shared" si="17"/>
        <v/>
      </c>
      <c r="T158" s="378">
        <f t="shared" si="18"/>
        <v>1.5800000000000002E-2</v>
      </c>
      <c r="U158" s="378" t="str">
        <f t="shared" si="19"/>
        <v>Sensibilisation et formation</v>
      </c>
      <c r="V158" s="378">
        <f t="shared" si="20"/>
        <v>1.5800000000000002E-2</v>
      </c>
      <c r="W158" s="378" t="str">
        <f t="shared" si="21"/>
        <v/>
      </c>
      <c r="X158" s="378">
        <f t="shared" si="22"/>
        <v>1.5800000000000002E-2</v>
      </c>
      <c r="Y158" s="378" t="str">
        <f t="shared" si="23"/>
        <v/>
      </c>
      <c r="Z158" s="378">
        <f t="shared" si="24"/>
        <v>1.5800000000000002E-2</v>
      </c>
      <c r="AA158" s="378" t="str">
        <f t="shared" si="25"/>
        <v/>
      </c>
      <c r="AB158" s="378">
        <f t="shared" si="26"/>
        <v>1.5800000000000002E-2</v>
      </c>
      <c r="AC158" s="378" t="str">
        <f t="shared" si="27"/>
        <v>Sensibilisation et formation</v>
      </c>
      <c r="AD158" s="378">
        <f t="shared" si="28"/>
        <v>1.5800000000000002E-2</v>
      </c>
      <c r="AE158" s="378" t="str">
        <f t="shared" si="29"/>
        <v>Sensibilisation et formation</v>
      </c>
      <c r="AF158" s="378">
        <f t="shared" si="30"/>
        <v>1.5800000000000002E-2</v>
      </c>
      <c r="AG158" s="378" t="str">
        <f t="shared" si="31"/>
        <v>Sensibilisation et formation</v>
      </c>
      <c r="AH158" s="378">
        <f t="shared" si="32"/>
        <v>1.5800000000000002E-2</v>
      </c>
      <c r="AI158" s="378" t="str">
        <f t="shared" si="33"/>
        <v/>
      </c>
      <c r="AJ158" s="378">
        <f t="shared" si="34"/>
        <v>1.5800000000000002E-2</v>
      </c>
      <c r="AK158" s="378" t="str">
        <f t="shared" si="35"/>
        <v/>
      </c>
      <c r="AL158" s="378">
        <f t="shared" si="36"/>
        <v>1.5800000000000002E-2</v>
      </c>
      <c r="AM158" s="378" t="str">
        <f t="shared" si="37"/>
        <v/>
      </c>
      <c r="AN158" s="378">
        <f t="shared" si="38"/>
        <v>1.5800000000000002E-2</v>
      </c>
    </row>
    <row r="159" spans="1:40">
      <c r="A159">
        <f t="shared" si="4"/>
        <v>8</v>
      </c>
      <c r="B159" s="378"/>
      <c r="C159" s="378"/>
      <c r="D159" s="378">
        <f t="shared" si="5"/>
        <v>0</v>
      </c>
      <c r="E159" s="378"/>
      <c r="F159" s="384">
        <f t="shared" si="6"/>
        <v>0</v>
      </c>
      <c r="G159" s="449"/>
      <c r="H159" s="449"/>
      <c r="I159" s="378" t="str">
        <f t="shared" si="7"/>
        <v/>
      </c>
      <c r="J159" s="378">
        <f t="shared" si="8"/>
        <v>1.5900000000000001E-2</v>
      </c>
      <c r="K159" s="378" t="str">
        <f t="shared" si="9"/>
        <v/>
      </c>
      <c r="L159" s="378">
        <f t="shared" si="10"/>
        <v>1.5900000000000001E-2</v>
      </c>
      <c r="M159" s="378" t="str">
        <f t="shared" si="11"/>
        <v/>
      </c>
      <c r="N159" s="378">
        <f t="shared" si="12"/>
        <v>1.5900000000000001E-2</v>
      </c>
      <c r="O159" s="378" t="str">
        <f t="shared" si="13"/>
        <v/>
      </c>
      <c r="P159" s="378">
        <f t="shared" si="14"/>
        <v>1.5900000000000001E-2</v>
      </c>
      <c r="Q159" s="378" t="str">
        <f t="shared" si="15"/>
        <v/>
      </c>
      <c r="R159" s="378">
        <f t="shared" si="16"/>
        <v>1.5900000000000001E-2</v>
      </c>
      <c r="S159" s="378" t="str">
        <f t="shared" si="17"/>
        <v/>
      </c>
      <c r="T159" s="378">
        <f t="shared" si="18"/>
        <v>1.5900000000000001E-2</v>
      </c>
      <c r="U159" s="378" t="str">
        <f t="shared" si="19"/>
        <v/>
      </c>
      <c r="V159" s="378">
        <f t="shared" si="20"/>
        <v>1.5900000000000001E-2</v>
      </c>
      <c r="W159" s="378" t="str">
        <f t="shared" si="21"/>
        <v/>
      </c>
      <c r="X159" s="378">
        <f t="shared" si="22"/>
        <v>1.5900000000000001E-2</v>
      </c>
      <c r="Y159" s="378" t="str">
        <f t="shared" si="23"/>
        <v/>
      </c>
      <c r="Z159" s="378">
        <f t="shared" si="24"/>
        <v>1.5900000000000001E-2</v>
      </c>
      <c r="AA159" s="378" t="str">
        <f t="shared" si="25"/>
        <v/>
      </c>
      <c r="AB159" s="378">
        <f t="shared" si="26"/>
        <v>1.5900000000000001E-2</v>
      </c>
      <c r="AC159" s="378" t="str">
        <f t="shared" si="27"/>
        <v/>
      </c>
      <c r="AD159" s="378">
        <f t="shared" si="28"/>
        <v>1.5900000000000001E-2</v>
      </c>
      <c r="AE159" s="378" t="str">
        <f t="shared" si="29"/>
        <v/>
      </c>
      <c r="AF159" s="378">
        <f t="shared" si="30"/>
        <v>1.5900000000000001E-2</v>
      </c>
      <c r="AG159" s="378" t="str">
        <f t="shared" si="31"/>
        <v/>
      </c>
      <c r="AH159" s="378">
        <f t="shared" si="32"/>
        <v>1.5900000000000001E-2</v>
      </c>
      <c r="AI159" s="378" t="str">
        <f t="shared" si="33"/>
        <v/>
      </c>
      <c r="AJ159" s="378">
        <f t="shared" si="34"/>
        <v>1.5900000000000001E-2</v>
      </c>
      <c r="AK159" s="378" t="str">
        <f t="shared" si="35"/>
        <v/>
      </c>
      <c r="AL159" s="378">
        <f t="shared" si="36"/>
        <v>1.5900000000000001E-2</v>
      </c>
      <c r="AM159" s="378" t="str">
        <f t="shared" si="37"/>
        <v/>
      </c>
      <c r="AN159" s="378">
        <f t="shared" si="38"/>
        <v>1.5900000000000001E-2</v>
      </c>
    </row>
    <row r="160" spans="1:40">
      <c r="A160" t="str">
        <f t="shared" si="4"/>
        <v>8.1</v>
      </c>
      <c r="B160" s="378"/>
      <c r="C160" s="378"/>
      <c r="D160" s="378">
        <f t="shared" si="5"/>
        <v>1</v>
      </c>
      <c r="E160" s="378"/>
      <c r="F160" s="384">
        <f t="shared" si="6"/>
        <v>22</v>
      </c>
      <c r="G160" s="449"/>
      <c r="H160" s="449"/>
      <c r="I160" s="378" t="str">
        <f t="shared" si="7"/>
        <v/>
      </c>
      <c r="J160" s="378">
        <f t="shared" si="8"/>
        <v>1.6E-2</v>
      </c>
      <c r="K160" s="378" t="str">
        <f t="shared" si="9"/>
        <v/>
      </c>
      <c r="L160" s="378">
        <f t="shared" si="10"/>
        <v>1.6E-2</v>
      </c>
      <c r="M160" s="378" t="str">
        <f t="shared" si="11"/>
        <v/>
      </c>
      <c r="N160" s="378">
        <f t="shared" si="12"/>
        <v>1.6E-2</v>
      </c>
      <c r="O160" s="378" t="str">
        <f t="shared" si="13"/>
        <v/>
      </c>
      <c r="P160" s="378">
        <f t="shared" si="14"/>
        <v>1.6E-2</v>
      </c>
      <c r="Q160" s="378" t="str">
        <f t="shared" si="15"/>
        <v/>
      </c>
      <c r="R160" s="378">
        <f t="shared" si="16"/>
        <v>1.6E-2</v>
      </c>
      <c r="S160" s="378" t="str">
        <f t="shared" si="17"/>
        <v/>
      </c>
      <c r="T160" s="378">
        <f t="shared" si="18"/>
        <v>1.6E-2</v>
      </c>
      <c r="U160" s="378" t="str">
        <f t="shared" si="19"/>
        <v>Inventaire</v>
      </c>
      <c r="V160" s="378">
        <f t="shared" si="20"/>
        <v>2.7993853069551009</v>
      </c>
      <c r="W160" s="378" t="str">
        <f t="shared" si="21"/>
        <v/>
      </c>
      <c r="X160" s="378">
        <f t="shared" si="22"/>
        <v>1.6E-2</v>
      </c>
      <c r="Y160" s="378" t="str">
        <f t="shared" si="23"/>
        <v/>
      </c>
      <c r="Z160" s="378">
        <f t="shared" si="24"/>
        <v>1.6E-2</v>
      </c>
      <c r="AA160" s="378" t="str">
        <f t="shared" si="25"/>
        <v>Inventaire</v>
      </c>
      <c r="AB160" s="378">
        <f t="shared" si="26"/>
        <v>1.0597694901081629</v>
      </c>
      <c r="AC160" s="378" t="str">
        <f t="shared" si="27"/>
        <v>Inventaire</v>
      </c>
      <c r="AD160" s="378">
        <f t="shared" si="28"/>
        <v>4.1910779604326516</v>
      </c>
      <c r="AE160" s="378" t="str">
        <f t="shared" si="29"/>
        <v>Inventaire</v>
      </c>
      <c r="AF160" s="378">
        <f t="shared" si="30"/>
        <v>4.1910779604326516</v>
      </c>
      <c r="AG160" s="378" t="str">
        <f t="shared" si="31"/>
        <v>Inventaire</v>
      </c>
      <c r="AH160" s="378">
        <f t="shared" si="32"/>
        <v>1.0597694901081629</v>
      </c>
      <c r="AI160" s="378" t="str">
        <f t="shared" si="33"/>
        <v>Inventaire</v>
      </c>
      <c r="AJ160" s="378">
        <f t="shared" si="34"/>
        <v>1.0597694901081629</v>
      </c>
      <c r="AK160" s="378" t="str">
        <f t="shared" si="35"/>
        <v>Inventaire</v>
      </c>
      <c r="AL160" s="378">
        <f t="shared" si="36"/>
        <v>1.0597694901081629</v>
      </c>
      <c r="AM160" s="378" t="str">
        <f t="shared" si="37"/>
        <v/>
      </c>
      <c r="AN160" s="378">
        <f t="shared" si="38"/>
        <v>1.6E-2</v>
      </c>
    </row>
    <row r="161" spans="1:40">
      <c r="A161" t="str">
        <f t="shared" si="4"/>
        <v>8.1a</v>
      </c>
      <c r="B161" s="378"/>
      <c r="C161" s="378"/>
      <c r="D161" s="378">
        <f t="shared" si="5"/>
        <v>0</v>
      </c>
      <c r="E161" s="378"/>
      <c r="F161" s="384">
        <f t="shared" si="6"/>
        <v>0</v>
      </c>
      <c r="G161" s="449"/>
      <c r="H161" s="449"/>
      <c r="I161" s="378" t="str">
        <f t="shared" si="7"/>
        <v/>
      </c>
      <c r="J161" s="378">
        <f t="shared" si="8"/>
        <v>1.61E-2</v>
      </c>
      <c r="K161" s="378" t="str">
        <f t="shared" si="9"/>
        <v/>
      </c>
      <c r="L161" s="378">
        <f t="shared" si="10"/>
        <v>1.61E-2</v>
      </c>
      <c r="M161" s="378" t="str">
        <f t="shared" si="11"/>
        <v/>
      </c>
      <c r="N161" s="378">
        <f t="shared" si="12"/>
        <v>1.61E-2</v>
      </c>
      <c r="O161" s="378" t="str">
        <f t="shared" si="13"/>
        <v/>
      </c>
      <c r="P161" s="378">
        <f t="shared" si="14"/>
        <v>1.61E-2</v>
      </c>
      <c r="Q161" s="378" t="str">
        <f t="shared" si="15"/>
        <v/>
      </c>
      <c r="R161" s="378">
        <f t="shared" si="16"/>
        <v>1.61E-2</v>
      </c>
      <c r="S161" s="378" t="str">
        <f t="shared" si="17"/>
        <v/>
      </c>
      <c r="T161" s="378">
        <f t="shared" si="18"/>
        <v>1.61E-2</v>
      </c>
      <c r="U161" s="378" t="str">
        <f t="shared" si="19"/>
        <v/>
      </c>
      <c r="V161" s="378">
        <f t="shared" si="20"/>
        <v>1.61E-2</v>
      </c>
      <c r="W161" s="378" t="str">
        <f t="shared" si="21"/>
        <v/>
      </c>
      <c r="X161" s="378">
        <f t="shared" si="22"/>
        <v>1.61E-2</v>
      </c>
      <c r="Y161" s="378" t="str">
        <f t="shared" si="23"/>
        <v/>
      </c>
      <c r="Z161" s="378">
        <f t="shared" si="24"/>
        <v>1.61E-2</v>
      </c>
      <c r="AA161" s="378" t="str">
        <f t="shared" si="25"/>
        <v/>
      </c>
      <c r="AB161" s="378">
        <f t="shared" si="26"/>
        <v>1.61E-2</v>
      </c>
      <c r="AC161" s="378" t="str">
        <f t="shared" si="27"/>
        <v/>
      </c>
      <c r="AD161" s="378">
        <f t="shared" si="28"/>
        <v>1.61E-2</v>
      </c>
      <c r="AE161" s="378" t="str">
        <f t="shared" si="29"/>
        <v/>
      </c>
      <c r="AF161" s="378">
        <f t="shared" si="30"/>
        <v>1.61E-2</v>
      </c>
      <c r="AG161" s="378" t="str">
        <f t="shared" si="31"/>
        <v/>
      </c>
      <c r="AH161" s="378">
        <f t="shared" si="32"/>
        <v>1.61E-2</v>
      </c>
      <c r="AI161" s="378" t="str">
        <f t="shared" si="33"/>
        <v/>
      </c>
      <c r="AJ161" s="378">
        <f t="shared" si="34"/>
        <v>1.61E-2</v>
      </c>
      <c r="AK161" s="378" t="str">
        <f t="shared" si="35"/>
        <v/>
      </c>
      <c r="AL161" s="378">
        <f t="shared" si="36"/>
        <v>1.61E-2</v>
      </c>
      <c r="AM161" s="378" t="str">
        <f t="shared" si="37"/>
        <v/>
      </c>
      <c r="AN161" s="378">
        <f t="shared" si="38"/>
        <v>1.61E-2</v>
      </c>
    </row>
    <row r="162" spans="1:40">
      <c r="A162" t="str">
        <f t="shared" si="4"/>
        <v>8.1.b</v>
      </c>
      <c r="B162" s="378"/>
      <c r="C162" s="378"/>
      <c r="D162" s="378">
        <f t="shared" si="5"/>
        <v>0</v>
      </c>
      <c r="E162" s="378"/>
      <c r="F162" s="384">
        <f t="shared" si="6"/>
        <v>0</v>
      </c>
      <c r="G162" s="449"/>
      <c r="H162" s="449"/>
      <c r="I162" s="378" t="str">
        <f t="shared" si="7"/>
        <v/>
      </c>
      <c r="J162" s="378">
        <f t="shared" si="8"/>
        <v>1.6199999999999999E-2</v>
      </c>
      <c r="K162" s="378" t="str">
        <f t="shared" si="9"/>
        <v/>
      </c>
      <c r="L162" s="378">
        <f t="shared" si="10"/>
        <v>1.6199999999999999E-2</v>
      </c>
      <c r="M162" s="378" t="str">
        <f t="shared" si="11"/>
        <v/>
      </c>
      <c r="N162" s="378">
        <f t="shared" si="12"/>
        <v>1.6199999999999999E-2</v>
      </c>
      <c r="O162" s="378" t="str">
        <f t="shared" si="13"/>
        <v/>
      </c>
      <c r="P162" s="378">
        <f t="shared" si="14"/>
        <v>1.6199999999999999E-2</v>
      </c>
      <c r="Q162" s="378" t="str">
        <f t="shared" si="15"/>
        <v/>
      </c>
      <c r="R162" s="378">
        <f t="shared" si="16"/>
        <v>1.6199999999999999E-2</v>
      </c>
      <c r="S162" s="378" t="str">
        <f t="shared" si="17"/>
        <v/>
      </c>
      <c r="T162" s="378">
        <f t="shared" si="18"/>
        <v>1.6199999999999999E-2</v>
      </c>
      <c r="U162" s="378" t="str">
        <f t="shared" si="19"/>
        <v/>
      </c>
      <c r="V162" s="378">
        <f t="shared" si="20"/>
        <v>1.6199999999999999E-2</v>
      </c>
      <c r="W162" s="378" t="str">
        <f t="shared" si="21"/>
        <v/>
      </c>
      <c r="X162" s="378">
        <f t="shared" si="22"/>
        <v>1.6199999999999999E-2</v>
      </c>
      <c r="Y162" s="378" t="str">
        <f t="shared" si="23"/>
        <v/>
      </c>
      <c r="Z162" s="378">
        <f t="shared" si="24"/>
        <v>1.6199999999999999E-2</v>
      </c>
      <c r="AA162" s="378" t="str">
        <f t="shared" si="25"/>
        <v/>
      </c>
      <c r="AB162" s="378">
        <f t="shared" si="26"/>
        <v>1.6199999999999999E-2</v>
      </c>
      <c r="AC162" s="378" t="str">
        <f t="shared" si="27"/>
        <v/>
      </c>
      <c r="AD162" s="378">
        <f t="shared" si="28"/>
        <v>1.6199999999999999E-2</v>
      </c>
      <c r="AE162" s="378" t="str">
        <f t="shared" si="29"/>
        <v/>
      </c>
      <c r="AF162" s="378">
        <f t="shared" si="30"/>
        <v>1.6199999999999999E-2</v>
      </c>
      <c r="AG162" s="378" t="str">
        <f t="shared" si="31"/>
        <v/>
      </c>
      <c r="AH162" s="378">
        <f t="shared" si="32"/>
        <v>1.6199999999999999E-2</v>
      </c>
      <c r="AI162" s="378">
        <f t="shared" si="33"/>
        <v>0</v>
      </c>
      <c r="AJ162" s="378">
        <f t="shared" si="34"/>
        <v>1.6199999999999999E-2</v>
      </c>
      <c r="AK162" s="378" t="str">
        <f t="shared" si="35"/>
        <v/>
      </c>
      <c r="AL162" s="378">
        <f t="shared" si="36"/>
        <v>1.6199999999999999E-2</v>
      </c>
      <c r="AM162" s="378" t="str">
        <f t="shared" si="37"/>
        <v/>
      </c>
      <c r="AN162" s="378">
        <f t="shared" si="38"/>
        <v>1.6199999999999999E-2</v>
      </c>
    </row>
    <row r="163" spans="1:40">
      <c r="A163" t="str">
        <f t="shared" si="4"/>
        <v>8.2</v>
      </c>
      <c r="B163" s="378"/>
      <c r="C163" s="378"/>
      <c r="D163" s="378">
        <f t="shared" si="5"/>
        <v>0</v>
      </c>
      <c r="E163" s="378"/>
      <c r="F163" s="384">
        <f t="shared" si="6"/>
        <v>0</v>
      </c>
      <c r="G163" s="449"/>
      <c r="H163" s="449"/>
      <c r="I163" s="378" t="str">
        <f t="shared" si="7"/>
        <v xml:space="preserve">Classification de l'information </v>
      </c>
      <c r="J163" s="378">
        <f t="shared" si="8"/>
        <v>1.6299999999999999E-2</v>
      </c>
      <c r="K163" s="378" t="str">
        <f t="shared" si="9"/>
        <v xml:space="preserve">Classification de l'information </v>
      </c>
      <c r="L163" s="378">
        <f t="shared" si="10"/>
        <v>1.6299999999999999E-2</v>
      </c>
      <c r="M163" s="378" t="str">
        <f t="shared" si="11"/>
        <v/>
      </c>
      <c r="N163" s="378">
        <f t="shared" si="12"/>
        <v>1.6299999999999999E-2</v>
      </c>
      <c r="O163" s="378" t="str">
        <f t="shared" si="13"/>
        <v/>
      </c>
      <c r="P163" s="378">
        <f t="shared" si="14"/>
        <v>1.6299999999999999E-2</v>
      </c>
      <c r="Q163" s="378" t="str">
        <f t="shared" si="15"/>
        <v/>
      </c>
      <c r="R163" s="378">
        <f t="shared" si="16"/>
        <v>1.6299999999999999E-2</v>
      </c>
      <c r="S163" s="378" t="str">
        <f t="shared" si="17"/>
        <v/>
      </c>
      <c r="T163" s="378">
        <f t="shared" si="18"/>
        <v>1.6299999999999999E-2</v>
      </c>
      <c r="U163" s="378" t="str">
        <f t="shared" si="19"/>
        <v xml:space="preserve">Classification de l'information </v>
      </c>
      <c r="V163" s="378">
        <f t="shared" si="20"/>
        <v>1.6299999999999999E-2</v>
      </c>
      <c r="W163" s="378" t="str">
        <f t="shared" si="21"/>
        <v/>
      </c>
      <c r="X163" s="378">
        <f t="shared" si="22"/>
        <v>1.6299999999999999E-2</v>
      </c>
      <c r="Y163" s="378" t="str">
        <f t="shared" si="23"/>
        <v/>
      </c>
      <c r="Z163" s="378">
        <f t="shared" si="24"/>
        <v>1.6299999999999999E-2</v>
      </c>
      <c r="AA163" s="378" t="str">
        <f t="shared" si="25"/>
        <v/>
      </c>
      <c r="AB163" s="378">
        <f t="shared" si="26"/>
        <v>1.6299999999999999E-2</v>
      </c>
      <c r="AC163" s="378" t="str">
        <f t="shared" si="27"/>
        <v/>
      </c>
      <c r="AD163" s="378">
        <f t="shared" si="28"/>
        <v>1.6299999999999999E-2</v>
      </c>
      <c r="AE163" s="378" t="str">
        <f t="shared" si="29"/>
        <v/>
      </c>
      <c r="AF163" s="378">
        <f t="shared" si="30"/>
        <v>1.6299999999999999E-2</v>
      </c>
      <c r="AG163" s="378" t="str">
        <f t="shared" si="31"/>
        <v/>
      </c>
      <c r="AH163" s="378">
        <f t="shared" si="32"/>
        <v>1.6299999999999999E-2</v>
      </c>
      <c r="AI163" s="378" t="str">
        <f t="shared" si="33"/>
        <v/>
      </c>
      <c r="AJ163" s="378">
        <f t="shared" si="34"/>
        <v>1.6299999999999999E-2</v>
      </c>
      <c r="AK163" s="378" t="str">
        <f t="shared" si="35"/>
        <v/>
      </c>
      <c r="AL163" s="378">
        <f t="shared" si="36"/>
        <v>1.6299999999999999E-2</v>
      </c>
      <c r="AM163" s="378" t="str">
        <f t="shared" si="37"/>
        <v/>
      </c>
      <c r="AN163" s="378">
        <f t="shared" si="38"/>
        <v>1.6299999999999999E-2</v>
      </c>
    </row>
    <row r="164" spans="1:40">
      <c r="A164" t="str">
        <f t="shared" si="4"/>
        <v>8.2.a</v>
      </c>
      <c r="B164" s="378"/>
      <c r="C164" s="378"/>
      <c r="D164" s="378">
        <f t="shared" si="5"/>
        <v>0</v>
      </c>
      <c r="E164" s="378"/>
      <c r="F164" s="384">
        <f t="shared" si="6"/>
        <v>0</v>
      </c>
      <c r="G164" s="449"/>
      <c r="H164" s="449"/>
      <c r="I164" s="378" t="str">
        <f t="shared" si="7"/>
        <v/>
      </c>
      <c r="J164" s="378">
        <f t="shared" si="8"/>
        <v>1.6400000000000001E-2</v>
      </c>
      <c r="K164" s="378" t="str">
        <f t="shared" si="9"/>
        <v/>
      </c>
      <c r="L164" s="378">
        <f t="shared" si="10"/>
        <v>1.6400000000000001E-2</v>
      </c>
      <c r="M164" s="378" t="str">
        <f t="shared" si="11"/>
        <v/>
      </c>
      <c r="N164" s="378">
        <f t="shared" si="12"/>
        <v>1.6400000000000001E-2</v>
      </c>
      <c r="O164" s="378" t="str">
        <f t="shared" si="13"/>
        <v/>
      </c>
      <c r="P164" s="378">
        <f t="shared" si="14"/>
        <v>1.6400000000000001E-2</v>
      </c>
      <c r="Q164" s="378" t="str">
        <f t="shared" si="15"/>
        <v/>
      </c>
      <c r="R164" s="378">
        <f t="shared" si="16"/>
        <v>1.6400000000000001E-2</v>
      </c>
      <c r="S164" s="378" t="str">
        <f t="shared" si="17"/>
        <v/>
      </c>
      <c r="T164" s="378">
        <f t="shared" si="18"/>
        <v>1.6400000000000001E-2</v>
      </c>
      <c r="U164" s="378" t="str">
        <f t="shared" si="19"/>
        <v/>
      </c>
      <c r="V164" s="378">
        <f t="shared" si="20"/>
        <v>1.6400000000000001E-2</v>
      </c>
      <c r="W164" s="378" t="str">
        <f t="shared" si="21"/>
        <v/>
      </c>
      <c r="X164" s="378">
        <f t="shared" si="22"/>
        <v>1.6400000000000001E-2</v>
      </c>
      <c r="Y164" s="378" t="str">
        <f t="shared" si="23"/>
        <v/>
      </c>
      <c r="Z164" s="378">
        <f t="shared" si="24"/>
        <v>1.6400000000000001E-2</v>
      </c>
      <c r="AA164" s="378" t="str">
        <f t="shared" si="25"/>
        <v/>
      </c>
      <c r="AB164" s="378">
        <f t="shared" si="26"/>
        <v>1.6400000000000001E-2</v>
      </c>
      <c r="AC164" s="378" t="str">
        <f t="shared" si="27"/>
        <v/>
      </c>
      <c r="AD164" s="378">
        <f t="shared" si="28"/>
        <v>1.6400000000000001E-2</v>
      </c>
      <c r="AE164" s="378" t="str">
        <f t="shared" si="29"/>
        <v/>
      </c>
      <c r="AF164" s="378">
        <f t="shared" si="30"/>
        <v>1.6400000000000001E-2</v>
      </c>
      <c r="AG164" s="378" t="str">
        <f t="shared" si="31"/>
        <v/>
      </c>
      <c r="AH164" s="378">
        <f t="shared" si="32"/>
        <v>1.6400000000000001E-2</v>
      </c>
      <c r="AI164" s="378" t="str">
        <f t="shared" si="33"/>
        <v/>
      </c>
      <c r="AJ164" s="378">
        <f t="shared" si="34"/>
        <v>1.6400000000000001E-2</v>
      </c>
      <c r="AK164" s="378" t="str">
        <f t="shared" si="35"/>
        <v/>
      </c>
      <c r="AL164" s="378">
        <f t="shared" si="36"/>
        <v>1.6400000000000001E-2</v>
      </c>
      <c r="AM164" s="378" t="str">
        <f t="shared" si="37"/>
        <v/>
      </c>
      <c r="AN164" s="378">
        <f t="shared" si="38"/>
        <v>1.6400000000000001E-2</v>
      </c>
    </row>
    <row r="165" spans="1:40">
      <c r="A165" t="str">
        <f t="shared" si="4"/>
        <v>8.2.b</v>
      </c>
      <c r="B165" s="378"/>
      <c r="C165" s="378"/>
      <c r="D165" s="378">
        <f t="shared" si="5"/>
        <v>0</v>
      </c>
      <c r="E165" s="378"/>
      <c r="F165" s="384">
        <f t="shared" si="6"/>
        <v>0</v>
      </c>
      <c r="G165" s="449"/>
      <c r="H165" s="449"/>
      <c r="I165" s="378" t="str">
        <f t="shared" si="7"/>
        <v/>
      </c>
      <c r="J165" s="378">
        <f t="shared" si="8"/>
        <v>1.6500000000000001E-2</v>
      </c>
      <c r="K165" s="378" t="str">
        <f t="shared" si="9"/>
        <v/>
      </c>
      <c r="L165" s="378">
        <f t="shared" si="10"/>
        <v>1.6500000000000001E-2</v>
      </c>
      <c r="M165" s="378" t="str">
        <f t="shared" si="11"/>
        <v/>
      </c>
      <c r="N165" s="378">
        <f t="shared" si="12"/>
        <v>1.6500000000000001E-2</v>
      </c>
      <c r="O165" s="378" t="str">
        <f t="shared" si="13"/>
        <v/>
      </c>
      <c r="P165" s="378">
        <f t="shared" si="14"/>
        <v>1.6500000000000001E-2</v>
      </c>
      <c r="Q165" s="378" t="str">
        <f t="shared" si="15"/>
        <v/>
      </c>
      <c r="R165" s="378">
        <f t="shared" si="16"/>
        <v>1.6500000000000001E-2</v>
      </c>
      <c r="S165" s="378" t="str">
        <f t="shared" si="17"/>
        <v/>
      </c>
      <c r="T165" s="378">
        <f t="shared" si="18"/>
        <v>1.6500000000000001E-2</v>
      </c>
      <c r="U165" s="378" t="str">
        <f t="shared" si="19"/>
        <v/>
      </c>
      <c r="V165" s="378">
        <f t="shared" si="20"/>
        <v>1.6500000000000001E-2</v>
      </c>
      <c r="W165" s="378" t="str">
        <f t="shared" si="21"/>
        <v/>
      </c>
      <c r="X165" s="378">
        <f t="shared" si="22"/>
        <v>1.6500000000000001E-2</v>
      </c>
      <c r="Y165" s="378" t="str">
        <f t="shared" si="23"/>
        <v/>
      </c>
      <c r="Z165" s="378">
        <f t="shared" si="24"/>
        <v>1.6500000000000001E-2</v>
      </c>
      <c r="AA165" s="378" t="str">
        <f t="shared" si="25"/>
        <v/>
      </c>
      <c r="AB165" s="378">
        <f t="shared" si="26"/>
        <v>1.6500000000000001E-2</v>
      </c>
      <c r="AC165" s="378" t="str">
        <f t="shared" si="27"/>
        <v/>
      </c>
      <c r="AD165" s="378">
        <f t="shared" si="28"/>
        <v>1.6500000000000001E-2</v>
      </c>
      <c r="AE165" s="378" t="str">
        <f t="shared" si="29"/>
        <v/>
      </c>
      <c r="AF165" s="378">
        <f t="shared" si="30"/>
        <v>1.6500000000000001E-2</v>
      </c>
      <c r="AG165" s="378" t="str">
        <f t="shared" si="31"/>
        <v/>
      </c>
      <c r="AH165" s="378">
        <f t="shared" si="32"/>
        <v>1.6500000000000001E-2</v>
      </c>
      <c r="AI165" s="378" t="str">
        <f t="shared" si="33"/>
        <v/>
      </c>
      <c r="AJ165" s="378">
        <f t="shared" si="34"/>
        <v>1.6500000000000001E-2</v>
      </c>
      <c r="AK165" s="378" t="str">
        <f t="shared" si="35"/>
        <v/>
      </c>
      <c r="AL165" s="378">
        <f t="shared" si="36"/>
        <v>1.6500000000000001E-2</v>
      </c>
      <c r="AM165" s="378" t="str">
        <f t="shared" si="37"/>
        <v/>
      </c>
      <c r="AN165" s="378">
        <f t="shared" si="38"/>
        <v>1.6500000000000001E-2</v>
      </c>
    </row>
    <row r="166" spans="1:40">
      <c r="A166" t="str">
        <f t="shared" si="4"/>
        <v>8.3</v>
      </c>
      <c r="B166" s="378"/>
      <c r="C166" s="378"/>
      <c r="D166" s="378">
        <f t="shared" si="5"/>
        <v>1</v>
      </c>
      <c r="E166" s="378"/>
      <c r="F166" s="384">
        <f t="shared" si="6"/>
        <v>13</v>
      </c>
      <c r="G166" s="449"/>
      <c r="H166" s="449"/>
      <c r="I166" s="378" t="str">
        <f t="shared" si="7"/>
        <v>Manipulation des supports</v>
      </c>
      <c r="J166" s="378">
        <f t="shared" si="8"/>
        <v>0.55966237457242596</v>
      </c>
      <c r="K166" s="378" t="str">
        <f t="shared" si="9"/>
        <v>Manipulation des supports</v>
      </c>
      <c r="L166" s="378">
        <f t="shared" si="10"/>
        <v>0.83119356185863902</v>
      </c>
      <c r="M166" s="378" t="str">
        <f t="shared" si="11"/>
        <v/>
      </c>
      <c r="N166" s="378">
        <f t="shared" si="12"/>
        <v>1.66E-2</v>
      </c>
      <c r="O166" s="378" t="str">
        <f t="shared" si="13"/>
        <v/>
      </c>
      <c r="P166" s="378">
        <f t="shared" si="14"/>
        <v>1.66E-2</v>
      </c>
      <c r="Q166" s="378" t="str">
        <f t="shared" si="15"/>
        <v>Manipulation des supports</v>
      </c>
      <c r="R166" s="378">
        <f t="shared" si="16"/>
        <v>0.62754517139397925</v>
      </c>
      <c r="S166" s="378" t="str">
        <f t="shared" si="17"/>
        <v/>
      </c>
      <c r="T166" s="378">
        <f t="shared" si="18"/>
        <v>1.66E-2</v>
      </c>
      <c r="U166" s="378" t="str">
        <f t="shared" si="19"/>
        <v>Manipulation des supports</v>
      </c>
      <c r="V166" s="378">
        <f t="shared" si="20"/>
        <v>0.55966237457242596</v>
      </c>
      <c r="W166" s="378" t="str">
        <f t="shared" si="21"/>
        <v/>
      </c>
      <c r="X166" s="378">
        <f t="shared" si="22"/>
        <v>1.66E-2</v>
      </c>
      <c r="Y166" s="378" t="str">
        <f t="shared" si="23"/>
        <v/>
      </c>
      <c r="Z166" s="378">
        <f t="shared" si="24"/>
        <v>1.66E-2</v>
      </c>
      <c r="AA166" s="378" t="str">
        <f t="shared" si="25"/>
        <v/>
      </c>
      <c r="AB166" s="378">
        <f t="shared" si="26"/>
        <v>1.66E-2</v>
      </c>
      <c r="AC166" s="378" t="str">
        <f t="shared" si="27"/>
        <v/>
      </c>
      <c r="AD166" s="378">
        <f t="shared" si="28"/>
        <v>1.66E-2</v>
      </c>
      <c r="AE166" s="378" t="str">
        <f t="shared" si="29"/>
        <v/>
      </c>
      <c r="AF166" s="378">
        <f t="shared" si="30"/>
        <v>1.66E-2</v>
      </c>
      <c r="AG166" s="378" t="str">
        <f t="shared" si="31"/>
        <v/>
      </c>
      <c r="AH166" s="378">
        <f t="shared" si="32"/>
        <v>1.66E-2</v>
      </c>
      <c r="AI166" s="378" t="str">
        <f t="shared" si="33"/>
        <v>Manipulation des supports</v>
      </c>
      <c r="AJ166" s="378">
        <f t="shared" si="34"/>
        <v>0.22024839046465977</v>
      </c>
      <c r="AK166" s="378" t="str">
        <f t="shared" si="35"/>
        <v/>
      </c>
      <c r="AL166" s="378">
        <f t="shared" si="36"/>
        <v>1.66E-2</v>
      </c>
      <c r="AM166" s="378" t="str">
        <f t="shared" si="37"/>
        <v/>
      </c>
      <c r="AN166" s="378">
        <f t="shared" si="38"/>
        <v>1.66E-2</v>
      </c>
    </row>
    <row r="167" spans="1:40">
      <c r="A167" t="str">
        <f t="shared" si="4"/>
        <v>8.3a</v>
      </c>
      <c r="B167" s="378"/>
      <c r="C167" s="378"/>
      <c r="D167" s="378">
        <f t="shared" si="5"/>
        <v>0</v>
      </c>
      <c r="E167" s="378"/>
      <c r="F167" s="384">
        <f t="shared" si="6"/>
        <v>0</v>
      </c>
      <c r="G167" s="449"/>
      <c r="H167" s="449"/>
      <c r="I167" s="378" t="str">
        <f t="shared" si="7"/>
        <v/>
      </c>
      <c r="J167" s="378">
        <f t="shared" si="8"/>
        <v>1.67E-2</v>
      </c>
      <c r="K167" s="378" t="str">
        <f t="shared" si="9"/>
        <v/>
      </c>
      <c r="L167" s="378">
        <f t="shared" si="10"/>
        <v>1.67E-2</v>
      </c>
      <c r="M167" s="378" t="str">
        <f t="shared" si="11"/>
        <v/>
      </c>
      <c r="N167" s="378">
        <f t="shared" si="12"/>
        <v>1.67E-2</v>
      </c>
      <c r="O167" s="378" t="str">
        <f t="shared" si="13"/>
        <v/>
      </c>
      <c r="P167" s="378">
        <f t="shared" si="14"/>
        <v>1.67E-2</v>
      </c>
      <c r="Q167" s="378" t="str">
        <f t="shared" si="15"/>
        <v/>
      </c>
      <c r="R167" s="378">
        <f t="shared" si="16"/>
        <v>1.67E-2</v>
      </c>
      <c r="S167" s="378" t="str">
        <f t="shared" si="17"/>
        <v/>
      </c>
      <c r="T167" s="378">
        <f t="shared" si="18"/>
        <v>1.67E-2</v>
      </c>
      <c r="U167" s="378" t="str">
        <f t="shared" si="19"/>
        <v/>
      </c>
      <c r="V167" s="378">
        <f t="shared" si="20"/>
        <v>1.67E-2</v>
      </c>
      <c r="W167" s="378" t="str">
        <f t="shared" si="21"/>
        <v/>
      </c>
      <c r="X167" s="378">
        <f t="shared" si="22"/>
        <v>1.67E-2</v>
      </c>
      <c r="Y167" s="378" t="str">
        <f t="shared" si="23"/>
        <v/>
      </c>
      <c r="Z167" s="378">
        <f t="shared" si="24"/>
        <v>1.67E-2</v>
      </c>
      <c r="AA167" s="378" t="str">
        <f t="shared" si="25"/>
        <v/>
      </c>
      <c r="AB167" s="378">
        <f t="shared" si="26"/>
        <v>1.67E-2</v>
      </c>
      <c r="AC167" s="378" t="str">
        <f t="shared" si="27"/>
        <v/>
      </c>
      <c r="AD167" s="378">
        <f t="shared" si="28"/>
        <v>1.67E-2</v>
      </c>
      <c r="AE167" s="378" t="str">
        <f t="shared" si="29"/>
        <v/>
      </c>
      <c r="AF167" s="378">
        <f t="shared" si="30"/>
        <v>1.67E-2</v>
      </c>
      <c r="AG167" s="378" t="str">
        <f t="shared" si="31"/>
        <v/>
      </c>
      <c r="AH167" s="378">
        <f t="shared" si="32"/>
        <v>1.67E-2</v>
      </c>
      <c r="AI167" s="378" t="str">
        <f t="shared" si="33"/>
        <v/>
      </c>
      <c r="AJ167" s="378">
        <f t="shared" si="34"/>
        <v>1.67E-2</v>
      </c>
      <c r="AK167" s="378" t="str">
        <f t="shared" si="35"/>
        <v/>
      </c>
      <c r="AL167" s="378">
        <f t="shared" si="36"/>
        <v>1.67E-2</v>
      </c>
      <c r="AM167" s="378" t="str">
        <f t="shared" si="37"/>
        <v/>
      </c>
      <c r="AN167" s="378">
        <f t="shared" si="38"/>
        <v>1.67E-2</v>
      </c>
    </row>
    <row r="168" spans="1:40">
      <c r="A168" t="str">
        <f t="shared" si="4"/>
        <v>8.3b</v>
      </c>
      <c r="B168" s="378"/>
      <c r="C168" s="378"/>
      <c r="D168" s="378">
        <f t="shared" si="5"/>
        <v>0</v>
      </c>
      <c r="E168" s="378"/>
      <c r="F168" s="384">
        <f t="shared" si="6"/>
        <v>0</v>
      </c>
      <c r="G168" s="449"/>
      <c r="H168" s="449"/>
      <c r="I168" s="378" t="str">
        <f t="shared" si="7"/>
        <v/>
      </c>
      <c r="J168" s="378">
        <f t="shared" si="8"/>
        <v>1.6799999999999999E-2</v>
      </c>
      <c r="K168" s="378" t="str">
        <f t="shared" si="9"/>
        <v/>
      </c>
      <c r="L168" s="378">
        <f t="shared" si="10"/>
        <v>1.6799999999999999E-2</v>
      </c>
      <c r="M168" s="378" t="str">
        <f t="shared" si="11"/>
        <v/>
      </c>
      <c r="N168" s="378">
        <f t="shared" si="12"/>
        <v>1.6799999999999999E-2</v>
      </c>
      <c r="O168" s="378" t="str">
        <f t="shared" si="13"/>
        <v/>
      </c>
      <c r="P168" s="378">
        <f t="shared" si="14"/>
        <v>1.6799999999999999E-2</v>
      </c>
      <c r="Q168" s="378" t="str">
        <f t="shared" si="15"/>
        <v/>
      </c>
      <c r="R168" s="378">
        <f t="shared" si="16"/>
        <v>1.6799999999999999E-2</v>
      </c>
      <c r="S168" s="378" t="str">
        <f t="shared" si="17"/>
        <v/>
      </c>
      <c r="T168" s="378">
        <f t="shared" si="18"/>
        <v>1.6799999999999999E-2</v>
      </c>
      <c r="U168" s="378" t="str">
        <f t="shared" si="19"/>
        <v/>
      </c>
      <c r="V168" s="378">
        <f t="shared" si="20"/>
        <v>1.6799999999999999E-2</v>
      </c>
      <c r="W168" s="378" t="str">
        <f t="shared" si="21"/>
        <v/>
      </c>
      <c r="X168" s="378">
        <f t="shared" si="22"/>
        <v>1.6799999999999999E-2</v>
      </c>
      <c r="Y168" s="378" t="str">
        <f t="shared" si="23"/>
        <v/>
      </c>
      <c r="Z168" s="378">
        <f t="shared" si="24"/>
        <v>1.6799999999999999E-2</v>
      </c>
      <c r="AA168" s="378" t="str">
        <f t="shared" si="25"/>
        <v/>
      </c>
      <c r="AB168" s="378">
        <f t="shared" si="26"/>
        <v>1.6799999999999999E-2</v>
      </c>
      <c r="AC168" s="378" t="str">
        <f t="shared" si="27"/>
        <v/>
      </c>
      <c r="AD168" s="378">
        <f t="shared" si="28"/>
        <v>1.6799999999999999E-2</v>
      </c>
      <c r="AE168" s="378" t="str">
        <f t="shared" si="29"/>
        <v/>
      </c>
      <c r="AF168" s="378">
        <f t="shared" si="30"/>
        <v>1.6799999999999999E-2</v>
      </c>
      <c r="AG168" s="378" t="str">
        <f t="shared" si="31"/>
        <v/>
      </c>
      <c r="AH168" s="378">
        <f t="shared" si="32"/>
        <v>1.6799999999999999E-2</v>
      </c>
      <c r="AI168" s="378" t="str">
        <f t="shared" si="33"/>
        <v/>
      </c>
      <c r="AJ168" s="378">
        <f t="shared" si="34"/>
        <v>1.6799999999999999E-2</v>
      </c>
      <c r="AK168" s="378" t="str">
        <f t="shared" si="35"/>
        <v/>
      </c>
      <c r="AL168" s="378">
        <f t="shared" si="36"/>
        <v>1.6799999999999999E-2</v>
      </c>
      <c r="AM168" s="378" t="str">
        <f t="shared" si="37"/>
        <v/>
      </c>
      <c r="AN168" s="378">
        <f t="shared" si="38"/>
        <v>1.6799999999999999E-2</v>
      </c>
    </row>
    <row r="169" spans="1:40">
      <c r="A169">
        <f t="shared" si="4"/>
        <v>9</v>
      </c>
      <c r="B169" s="378"/>
      <c r="C169" s="378"/>
      <c r="D169" s="378">
        <f t="shared" si="5"/>
        <v>0</v>
      </c>
      <c r="E169" s="378"/>
      <c r="F169" s="384">
        <f t="shared" si="6"/>
        <v>0</v>
      </c>
      <c r="G169" s="449"/>
      <c r="H169" s="449"/>
      <c r="I169" s="378" t="str">
        <f t="shared" si="7"/>
        <v/>
      </c>
      <c r="J169" s="378">
        <f t="shared" si="8"/>
        <v>1.6899999999999998E-2</v>
      </c>
      <c r="K169" s="378" t="str">
        <f t="shared" si="9"/>
        <v/>
      </c>
      <c r="L169" s="378">
        <f t="shared" si="10"/>
        <v>1.6899999999999998E-2</v>
      </c>
      <c r="M169" s="378" t="str">
        <f t="shared" si="11"/>
        <v/>
      </c>
      <c r="N169" s="378">
        <f t="shared" si="12"/>
        <v>1.6899999999999998E-2</v>
      </c>
      <c r="O169" s="378" t="str">
        <f t="shared" si="13"/>
        <v/>
      </c>
      <c r="P169" s="378">
        <f t="shared" si="14"/>
        <v>1.6899999999999998E-2</v>
      </c>
      <c r="Q169" s="378" t="str">
        <f t="shared" si="15"/>
        <v/>
      </c>
      <c r="R169" s="378">
        <f t="shared" si="16"/>
        <v>1.6899999999999998E-2</v>
      </c>
      <c r="S169" s="378" t="str">
        <f t="shared" si="17"/>
        <v/>
      </c>
      <c r="T169" s="378">
        <f t="shared" si="18"/>
        <v>1.6899999999999998E-2</v>
      </c>
      <c r="U169" s="378" t="str">
        <f t="shared" si="19"/>
        <v/>
      </c>
      <c r="V169" s="378">
        <f t="shared" si="20"/>
        <v>1.6899999999999998E-2</v>
      </c>
      <c r="W169" s="378" t="str">
        <f t="shared" si="21"/>
        <v/>
      </c>
      <c r="X169" s="378">
        <f t="shared" si="22"/>
        <v>1.6899999999999998E-2</v>
      </c>
      <c r="Y169" s="378" t="str">
        <f t="shared" si="23"/>
        <v/>
      </c>
      <c r="Z169" s="378">
        <f t="shared" si="24"/>
        <v>1.6899999999999998E-2</v>
      </c>
      <c r="AA169" s="378" t="str">
        <f t="shared" si="25"/>
        <v/>
      </c>
      <c r="AB169" s="378">
        <f t="shared" si="26"/>
        <v>1.6899999999999998E-2</v>
      </c>
      <c r="AC169" s="378" t="str">
        <f t="shared" si="27"/>
        <v/>
      </c>
      <c r="AD169" s="378">
        <f t="shared" si="28"/>
        <v>1.6899999999999998E-2</v>
      </c>
      <c r="AE169" s="378" t="str">
        <f t="shared" si="29"/>
        <v/>
      </c>
      <c r="AF169" s="378">
        <f t="shared" si="30"/>
        <v>1.6899999999999998E-2</v>
      </c>
      <c r="AG169" s="378" t="str">
        <f t="shared" si="31"/>
        <v/>
      </c>
      <c r="AH169" s="378">
        <f t="shared" si="32"/>
        <v>1.6899999999999998E-2</v>
      </c>
      <c r="AI169" s="378" t="str">
        <f t="shared" si="33"/>
        <v/>
      </c>
      <c r="AJ169" s="378">
        <f t="shared" si="34"/>
        <v>1.6899999999999998E-2</v>
      </c>
      <c r="AK169" s="378" t="str">
        <f t="shared" si="35"/>
        <v/>
      </c>
      <c r="AL169" s="378">
        <f t="shared" si="36"/>
        <v>1.6899999999999998E-2</v>
      </c>
      <c r="AM169" s="378" t="str">
        <f t="shared" si="37"/>
        <v/>
      </c>
      <c r="AN169" s="378">
        <f t="shared" si="38"/>
        <v>1.6899999999999998E-2</v>
      </c>
    </row>
    <row r="170" spans="1:40">
      <c r="A170" t="str">
        <f t="shared" si="4"/>
        <v>9.1</v>
      </c>
      <c r="B170" s="378"/>
      <c r="C170" s="378"/>
      <c r="D170" s="378">
        <f t="shared" si="5"/>
        <v>1</v>
      </c>
      <c r="E170" s="378"/>
      <c r="F170" s="384">
        <f t="shared" si="6"/>
        <v>12</v>
      </c>
      <c r="G170" s="449"/>
      <c r="H170" s="449"/>
      <c r="I170" s="378" t="str">
        <f t="shared" si="7"/>
        <v>Protection des accès aux données</v>
      </c>
      <c r="J170" s="378">
        <f t="shared" si="8"/>
        <v>0.99942984177685257</v>
      </c>
      <c r="K170" s="378" t="str">
        <f t="shared" si="9"/>
        <v>Protection des accès aux données</v>
      </c>
      <c r="L170" s="378">
        <f t="shared" si="10"/>
        <v>1.4906447626652788</v>
      </c>
      <c r="M170" s="378" t="str">
        <f t="shared" si="11"/>
        <v>Protection des accès aux données</v>
      </c>
      <c r="N170" s="378">
        <f t="shared" si="12"/>
        <v>1.1222335719989591</v>
      </c>
      <c r="O170" s="378" t="str">
        <f t="shared" si="13"/>
        <v/>
      </c>
      <c r="P170" s="378">
        <f t="shared" si="14"/>
        <v>1.7000000000000001E-2</v>
      </c>
      <c r="Q170" s="378" t="str">
        <f t="shared" si="15"/>
        <v>Protection des accès aux données</v>
      </c>
      <c r="R170" s="378">
        <f t="shared" si="16"/>
        <v>1.1222335719989591</v>
      </c>
      <c r="S170" s="378" t="str">
        <f t="shared" si="17"/>
        <v>Protection des accès aux données</v>
      </c>
      <c r="T170" s="378">
        <f t="shared" si="18"/>
        <v>0.38541119066631974</v>
      </c>
      <c r="U170" s="378" t="str">
        <f t="shared" si="19"/>
        <v/>
      </c>
      <c r="V170" s="378">
        <f t="shared" si="20"/>
        <v>1.7000000000000001E-2</v>
      </c>
      <c r="W170" s="378" t="str">
        <f t="shared" si="21"/>
        <v/>
      </c>
      <c r="X170" s="378">
        <f t="shared" si="22"/>
        <v>1.7000000000000001E-2</v>
      </c>
      <c r="Y170" s="378" t="str">
        <f t="shared" si="23"/>
        <v/>
      </c>
      <c r="Z170" s="378">
        <f t="shared" si="24"/>
        <v>1.7000000000000001E-2</v>
      </c>
      <c r="AA170" s="378" t="str">
        <f t="shared" si="25"/>
        <v/>
      </c>
      <c r="AB170" s="378">
        <f t="shared" si="26"/>
        <v>1.7000000000000001E-2</v>
      </c>
      <c r="AC170" s="378" t="str">
        <f t="shared" si="27"/>
        <v/>
      </c>
      <c r="AD170" s="378">
        <f t="shared" si="28"/>
        <v>1.7000000000000001E-2</v>
      </c>
      <c r="AE170" s="378" t="str">
        <f t="shared" si="29"/>
        <v/>
      </c>
      <c r="AF170" s="378">
        <f t="shared" si="30"/>
        <v>1.7000000000000001E-2</v>
      </c>
      <c r="AG170" s="378" t="str">
        <f t="shared" si="31"/>
        <v/>
      </c>
      <c r="AH170" s="378">
        <f t="shared" si="32"/>
        <v>1.7000000000000001E-2</v>
      </c>
      <c r="AI170" s="378" t="str">
        <f t="shared" si="33"/>
        <v/>
      </c>
      <c r="AJ170" s="378">
        <f t="shared" si="34"/>
        <v>1.7000000000000001E-2</v>
      </c>
      <c r="AK170" s="378" t="str">
        <f t="shared" si="35"/>
        <v/>
      </c>
      <c r="AL170" s="378">
        <f t="shared" si="36"/>
        <v>1.7000000000000001E-2</v>
      </c>
      <c r="AM170" s="378" t="str">
        <f t="shared" si="37"/>
        <v/>
      </c>
      <c r="AN170" s="378">
        <f t="shared" si="38"/>
        <v>1.7000000000000001E-2</v>
      </c>
    </row>
    <row r="171" spans="1:40">
      <c r="A171" t="str">
        <f t="shared" si="4"/>
        <v>9.1.a</v>
      </c>
      <c r="B171" s="378"/>
      <c r="C171" s="378"/>
      <c r="D171" s="378">
        <f t="shared" si="5"/>
        <v>0</v>
      </c>
      <c r="E171" s="378"/>
      <c r="F171" s="384">
        <f t="shared" si="6"/>
        <v>0</v>
      </c>
      <c r="G171" s="449"/>
      <c r="H171" s="449"/>
      <c r="I171" s="378" t="str">
        <f t="shared" si="7"/>
        <v/>
      </c>
      <c r="J171" s="378">
        <f t="shared" si="8"/>
        <v>1.7100000000000001E-2</v>
      </c>
      <c r="K171" s="378" t="str">
        <f t="shared" si="9"/>
        <v/>
      </c>
      <c r="L171" s="378">
        <f t="shared" si="10"/>
        <v>1.7100000000000001E-2</v>
      </c>
      <c r="M171" s="378" t="str">
        <f t="shared" si="11"/>
        <v/>
      </c>
      <c r="N171" s="378">
        <f t="shared" si="12"/>
        <v>1.7100000000000001E-2</v>
      </c>
      <c r="O171" s="378" t="str">
        <f t="shared" si="13"/>
        <v/>
      </c>
      <c r="P171" s="378">
        <f t="shared" si="14"/>
        <v>1.7100000000000001E-2</v>
      </c>
      <c r="Q171" s="378" t="str">
        <f t="shared" si="15"/>
        <v/>
      </c>
      <c r="R171" s="378">
        <f t="shared" si="16"/>
        <v>1.7100000000000001E-2</v>
      </c>
      <c r="S171" s="378" t="str">
        <f t="shared" si="17"/>
        <v/>
      </c>
      <c r="T171" s="378">
        <f t="shared" si="18"/>
        <v>1.7100000000000001E-2</v>
      </c>
      <c r="U171" s="378" t="str">
        <f t="shared" si="19"/>
        <v/>
      </c>
      <c r="V171" s="378">
        <f t="shared" si="20"/>
        <v>1.7100000000000001E-2</v>
      </c>
      <c r="W171" s="378" t="str">
        <f t="shared" si="21"/>
        <v/>
      </c>
      <c r="X171" s="378">
        <f t="shared" si="22"/>
        <v>1.7100000000000001E-2</v>
      </c>
      <c r="Y171" s="378" t="str">
        <f t="shared" si="23"/>
        <v/>
      </c>
      <c r="Z171" s="378">
        <f t="shared" si="24"/>
        <v>1.7100000000000001E-2</v>
      </c>
      <c r="AA171" s="378" t="str">
        <f t="shared" si="25"/>
        <v/>
      </c>
      <c r="AB171" s="378">
        <f t="shared" si="26"/>
        <v>1.7100000000000001E-2</v>
      </c>
      <c r="AC171" s="378" t="str">
        <f t="shared" si="27"/>
        <v/>
      </c>
      <c r="AD171" s="378">
        <f t="shared" si="28"/>
        <v>1.7100000000000001E-2</v>
      </c>
      <c r="AE171" s="378" t="str">
        <f t="shared" si="29"/>
        <v/>
      </c>
      <c r="AF171" s="378">
        <f t="shared" si="30"/>
        <v>1.7100000000000001E-2</v>
      </c>
      <c r="AG171" s="378" t="str">
        <f t="shared" si="31"/>
        <v/>
      </c>
      <c r="AH171" s="378">
        <f t="shared" si="32"/>
        <v>1.7100000000000001E-2</v>
      </c>
      <c r="AI171" s="378" t="str">
        <f t="shared" si="33"/>
        <v/>
      </c>
      <c r="AJ171" s="378">
        <f t="shared" si="34"/>
        <v>1.7100000000000001E-2</v>
      </c>
      <c r="AK171" s="378" t="str">
        <f t="shared" si="35"/>
        <v/>
      </c>
      <c r="AL171" s="378">
        <f t="shared" si="36"/>
        <v>1.7100000000000001E-2</v>
      </c>
      <c r="AM171" s="378" t="str">
        <f t="shared" si="37"/>
        <v/>
      </c>
      <c r="AN171" s="378">
        <f t="shared" si="38"/>
        <v>1.7100000000000001E-2</v>
      </c>
    </row>
    <row r="172" spans="1:40">
      <c r="A172" t="str">
        <f t="shared" si="4"/>
        <v>9.2</v>
      </c>
      <c r="B172" s="378"/>
      <c r="C172" s="378"/>
      <c r="D172" s="378">
        <f t="shared" si="5"/>
        <v>1</v>
      </c>
      <c r="E172" s="378"/>
      <c r="F172" s="384">
        <f t="shared" si="6"/>
        <v>12</v>
      </c>
      <c r="G172" s="449"/>
      <c r="H172" s="449"/>
      <c r="I172" s="378" t="str">
        <f t="shared" si="7"/>
        <v>Cycle de vie  des accès</v>
      </c>
      <c r="J172" s="378">
        <f t="shared" si="8"/>
        <v>0.53379030496957369</v>
      </c>
      <c r="K172" s="378" t="str">
        <f t="shared" si="9"/>
        <v>Cycle de vie  des accès</v>
      </c>
      <c r="L172" s="378">
        <f t="shared" si="10"/>
        <v>0.79208545745436054</v>
      </c>
      <c r="M172" s="378" t="str">
        <f t="shared" si="11"/>
        <v>Cycle de vie  des accès</v>
      </c>
      <c r="N172" s="378">
        <f t="shared" si="12"/>
        <v>0.59836409309077043</v>
      </c>
      <c r="O172" s="378" t="str">
        <f t="shared" si="13"/>
        <v/>
      </c>
      <c r="P172" s="378">
        <f t="shared" si="14"/>
        <v>1.72E-2</v>
      </c>
      <c r="Q172" s="378" t="str">
        <f t="shared" si="15"/>
        <v>Cycle de vie  des accès</v>
      </c>
      <c r="R172" s="378">
        <f t="shared" si="16"/>
        <v>0.59836409309077043</v>
      </c>
      <c r="S172" s="378" t="str">
        <f t="shared" si="17"/>
        <v>Cycle de vie  des accès</v>
      </c>
      <c r="T172" s="378">
        <f t="shared" si="18"/>
        <v>0.21092136436359013</v>
      </c>
      <c r="U172" s="378" t="str">
        <f t="shared" si="19"/>
        <v/>
      </c>
      <c r="V172" s="378">
        <f t="shared" si="20"/>
        <v>1.72E-2</v>
      </c>
      <c r="W172" s="378" t="str">
        <f t="shared" si="21"/>
        <v/>
      </c>
      <c r="X172" s="378">
        <f t="shared" si="22"/>
        <v>1.72E-2</v>
      </c>
      <c r="Y172" s="378" t="str">
        <f t="shared" si="23"/>
        <v/>
      </c>
      <c r="Z172" s="378">
        <f t="shared" si="24"/>
        <v>1.72E-2</v>
      </c>
      <c r="AA172" s="378" t="str">
        <f t="shared" si="25"/>
        <v/>
      </c>
      <c r="AB172" s="378">
        <f t="shared" si="26"/>
        <v>1.72E-2</v>
      </c>
      <c r="AC172" s="378" t="str">
        <f t="shared" si="27"/>
        <v/>
      </c>
      <c r="AD172" s="378">
        <f t="shared" si="28"/>
        <v>1.72E-2</v>
      </c>
      <c r="AE172" s="378" t="str">
        <f t="shared" si="29"/>
        <v/>
      </c>
      <c r="AF172" s="378">
        <f t="shared" si="30"/>
        <v>1.72E-2</v>
      </c>
      <c r="AG172" s="378" t="str">
        <f t="shared" si="31"/>
        <v/>
      </c>
      <c r="AH172" s="378">
        <f t="shared" si="32"/>
        <v>1.72E-2</v>
      </c>
      <c r="AI172" s="378" t="str">
        <f t="shared" si="33"/>
        <v/>
      </c>
      <c r="AJ172" s="378">
        <f t="shared" si="34"/>
        <v>1.72E-2</v>
      </c>
      <c r="AK172" s="378" t="str">
        <f t="shared" si="35"/>
        <v/>
      </c>
      <c r="AL172" s="378">
        <f t="shared" si="36"/>
        <v>1.72E-2</v>
      </c>
      <c r="AM172" s="378" t="str">
        <f t="shared" si="37"/>
        <v/>
      </c>
      <c r="AN172" s="378">
        <f t="shared" si="38"/>
        <v>1.72E-2</v>
      </c>
    </row>
    <row r="173" spans="1:40">
      <c r="A173" t="str">
        <f t="shared" si="4"/>
        <v>9.2.a</v>
      </c>
      <c r="B173" s="378"/>
      <c r="C173" s="378"/>
      <c r="D173" s="378">
        <f t="shared" si="5"/>
        <v>0</v>
      </c>
      <c r="E173" s="378"/>
      <c r="F173" s="384">
        <f t="shared" si="6"/>
        <v>0</v>
      </c>
      <c r="G173" s="449"/>
      <c r="H173" s="449"/>
      <c r="I173" s="378" t="str">
        <f t="shared" si="7"/>
        <v/>
      </c>
      <c r="J173" s="378">
        <f t="shared" si="8"/>
        <v>1.7299999999999999E-2</v>
      </c>
      <c r="K173" s="378" t="str">
        <f t="shared" si="9"/>
        <v/>
      </c>
      <c r="L173" s="378">
        <f t="shared" si="10"/>
        <v>1.7299999999999999E-2</v>
      </c>
      <c r="M173" s="378" t="str">
        <f t="shared" si="11"/>
        <v/>
      </c>
      <c r="N173" s="378">
        <f t="shared" si="12"/>
        <v>1.7299999999999999E-2</v>
      </c>
      <c r="O173" s="378" t="str">
        <f t="shared" si="13"/>
        <v/>
      </c>
      <c r="P173" s="378">
        <f t="shared" si="14"/>
        <v>1.7299999999999999E-2</v>
      </c>
      <c r="Q173" s="378" t="str">
        <f t="shared" si="15"/>
        <v/>
      </c>
      <c r="R173" s="378">
        <f t="shared" si="16"/>
        <v>1.7299999999999999E-2</v>
      </c>
      <c r="S173" s="378" t="str">
        <f t="shared" si="17"/>
        <v/>
      </c>
      <c r="T173" s="378">
        <f t="shared" si="18"/>
        <v>1.7299999999999999E-2</v>
      </c>
      <c r="U173" s="378" t="str">
        <f t="shared" si="19"/>
        <v/>
      </c>
      <c r="V173" s="378">
        <f t="shared" si="20"/>
        <v>1.7299999999999999E-2</v>
      </c>
      <c r="W173" s="378" t="str">
        <f t="shared" si="21"/>
        <v/>
      </c>
      <c r="X173" s="378">
        <f t="shared" si="22"/>
        <v>1.7299999999999999E-2</v>
      </c>
      <c r="Y173" s="378" t="str">
        <f t="shared" si="23"/>
        <v/>
      </c>
      <c r="Z173" s="378">
        <f t="shared" si="24"/>
        <v>1.7299999999999999E-2</v>
      </c>
      <c r="AA173" s="378" t="str">
        <f t="shared" si="25"/>
        <v/>
      </c>
      <c r="AB173" s="378">
        <f t="shared" si="26"/>
        <v>1.7299999999999999E-2</v>
      </c>
      <c r="AC173" s="378" t="str">
        <f t="shared" si="27"/>
        <v/>
      </c>
      <c r="AD173" s="378">
        <f t="shared" si="28"/>
        <v>1.7299999999999999E-2</v>
      </c>
      <c r="AE173" s="378" t="str">
        <f t="shared" si="29"/>
        <v/>
      </c>
      <c r="AF173" s="378">
        <f t="shared" si="30"/>
        <v>1.7299999999999999E-2</v>
      </c>
      <c r="AG173" s="378" t="str">
        <f t="shared" si="31"/>
        <v/>
      </c>
      <c r="AH173" s="378">
        <f t="shared" si="32"/>
        <v>1.7299999999999999E-2</v>
      </c>
      <c r="AI173" s="378" t="str">
        <f t="shared" si="33"/>
        <v/>
      </c>
      <c r="AJ173" s="378">
        <f t="shared" si="34"/>
        <v>1.7299999999999999E-2</v>
      </c>
      <c r="AK173" s="378" t="str">
        <f t="shared" si="35"/>
        <v/>
      </c>
      <c r="AL173" s="378">
        <f t="shared" si="36"/>
        <v>1.7299999999999999E-2</v>
      </c>
      <c r="AM173" s="378" t="str">
        <f t="shared" si="37"/>
        <v/>
      </c>
      <c r="AN173" s="378">
        <f t="shared" si="38"/>
        <v>1.7299999999999999E-2</v>
      </c>
    </row>
    <row r="174" spans="1:40">
      <c r="A174" t="str">
        <f t="shared" si="4"/>
        <v>9.2.b</v>
      </c>
      <c r="B174" s="378"/>
      <c r="C174" s="378"/>
      <c r="D174" s="378">
        <f t="shared" si="5"/>
        <v>0</v>
      </c>
      <c r="E174" s="378"/>
      <c r="F174" s="384">
        <f t="shared" si="6"/>
        <v>0</v>
      </c>
      <c r="G174" s="449"/>
      <c r="H174" s="449"/>
      <c r="I174" s="378" t="str">
        <f t="shared" si="7"/>
        <v/>
      </c>
      <c r="J174" s="378">
        <f t="shared" si="8"/>
        <v>1.7399999999999999E-2</v>
      </c>
      <c r="K174" s="378" t="str">
        <f t="shared" si="9"/>
        <v/>
      </c>
      <c r="L174" s="378">
        <f t="shared" si="10"/>
        <v>1.7399999999999999E-2</v>
      </c>
      <c r="M174" s="378" t="str">
        <f t="shared" si="11"/>
        <v/>
      </c>
      <c r="N174" s="378">
        <f t="shared" si="12"/>
        <v>1.7399999999999999E-2</v>
      </c>
      <c r="O174" s="378" t="str">
        <f t="shared" si="13"/>
        <v/>
      </c>
      <c r="P174" s="378">
        <f t="shared" si="14"/>
        <v>1.7399999999999999E-2</v>
      </c>
      <c r="Q174" s="378" t="str">
        <f t="shared" si="15"/>
        <v/>
      </c>
      <c r="R174" s="378">
        <f t="shared" si="16"/>
        <v>1.7399999999999999E-2</v>
      </c>
      <c r="S174" s="378" t="str">
        <f t="shared" si="17"/>
        <v/>
      </c>
      <c r="T174" s="378">
        <f t="shared" si="18"/>
        <v>1.7399999999999999E-2</v>
      </c>
      <c r="U174" s="378" t="str">
        <f t="shared" si="19"/>
        <v/>
      </c>
      <c r="V174" s="378">
        <f t="shared" si="20"/>
        <v>1.7399999999999999E-2</v>
      </c>
      <c r="W174" s="378" t="str">
        <f t="shared" si="21"/>
        <v/>
      </c>
      <c r="X174" s="378">
        <f t="shared" si="22"/>
        <v>1.7399999999999999E-2</v>
      </c>
      <c r="Y174" s="378" t="str">
        <f t="shared" si="23"/>
        <v/>
      </c>
      <c r="Z174" s="378">
        <f t="shared" si="24"/>
        <v>1.7399999999999999E-2</v>
      </c>
      <c r="AA174" s="378" t="str">
        <f t="shared" si="25"/>
        <v/>
      </c>
      <c r="AB174" s="378">
        <f t="shared" si="26"/>
        <v>1.7399999999999999E-2</v>
      </c>
      <c r="AC174" s="378" t="str">
        <f t="shared" si="27"/>
        <v/>
      </c>
      <c r="AD174" s="378">
        <f t="shared" si="28"/>
        <v>1.7399999999999999E-2</v>
      </c>
      <c r="AE174" s="378" t="str">
        <f t="shared" si="29"/>
        <v/>
      </c>
      <c r="AF174" s="378">
        <f t="shared" si="30"/>
        <v>1.7399999999999999E-2</v>
      </c>
      <c r="AG174" s="378" t="str">
        <f t="shared" si="31"/>
        <v/>
      </c>
      <c r="AH174" s="378">
        <f t="shared" si="32"/>
        <v>1.7399999999999999E-2</v>
      </c>
      <c r="AI174" s="378" t="str">
        <f t="shared" si="33"/>
        <v/>
      </c>
      <c r="AJ174" s="378">
        <f t="shared" si="34"/>
        <v>1.7399999999999999E-2</v>
      </c>
      <c r="AK174" s="378" t="str">
        <f t="shared" si="35"/>
        <v/>
      </c>
      <c r="AL174" s="378">
        <f t="shared" si="36"/>
        <v>1.7399999999999999E-2</v>
      </c>
      <c r="AM174" s="378" t="str">
        <f t="shared" si="37"/>
        <v/>
      </c>
      <c r="AN174" s="378">
        <f t="shared" si="38"/>
        <v>1.7399999999999999E-2</v>
      </c>
    </row>
    <row r="175" spans="1:40">
      <c r="A175" t="str">
        <f t="shared" si="4"/>
        <v>9.2.c</v>
      </c>
      <c r="B175" s="378"/>
      <c r="C175" s="378"/>
      <c r="D175" s="378">
        <f t="shared" si="5"/>
        <v>0</v>
      </c>
      <c r="E175" s="378"/>
      <c r="F175" s="384">
        <f t="shared" si="6"/>
        <v>0</v>
      </c>
      <c r="G175" s="449"/>
      <c r="H175" s="449"/>
      <c r="I175" s="378" t="str">
        <f t="shared" si="7"/>
        <v/>
      </c>
      <c r="J175" s="378">
        <f t="shared" si="8"/>
        <v>1.7500000000000002E-2</v>
      </c>
      <c r="K175" s="378" t="str">
        <f t="shared" si="9"/>
        <v/>
      </c>
      <c r="L175" s="378">
        <f t="shared" si="10"/>
        <v>1.7500000000000002E-2</v>
      </c>
      <c r="M175" s="378" t="str">
        <f t="shared" si="11"/>
        <v/>
      </c>
      <c r="N175" s="378">
        <f t="shared" si="12"/>
        <v>1.7500000000000002E-2</v>
      </c>
      <c r="O175" s="378" t="str">
        <f t="shared" si="13"/>
        <v/>
      </c>
      <c r="P175" s="378">
        <f t="shared" si="14"/>
        <v>1.7500000000000002E-2</v>
      </c>
      <c r="Q175" s="378" t="str">
        <f t="shared" si="15"/>
        <v/>
      </c>
      <c r="R175" s="378">
        <f t="shared" si="16"/>
        <v>1.7500000000000002E-2</v>
      </c>
      <c r="S175" s="378" t="str">
        <f t="shared" si="17"/>
        <v/>
      </c>
      <c r="T175" s="378">
        <f t="shared" si="18"/>
        <v>1.7500000000000002E-2</v>
      </c>
      <c r="U175" s="378" t="str">
        <f t="shared" si="19"/>
        <v/>
      </c>
      <c r="V175" s="378">
        <f t="shared" si="20"/>
        <v>1.7500000000000002E-2</v>
      </c>
      <c r="W175" s="378" t="str">
        <f t="shared" si="21"/>
        <v/>
      </c>
      <c r="X175" s="378">
        <f t="shared" si="22"/>
        <v>1.7500000000000002E-2</v>
      </c>
      <c r="Y175" s="378" t="str">
        <f t="shared" si="23"/>
        <v/>
      </c>
      <c r="Z175" s="378">
        <f t="shared" si="24"/>
        <v>1.7500000000000002E-2</v>
      </c>
      <c r="AA175" s="378" t="str">
        <f t="shared" si="25"/>
        <v/>
      </c>
      <c r="AB175" s="378">
        <f t="shared" si="26"/>
        <v>1.7500000000000002E-2</v>
      </c>
      <c r="AC175" s="378" t="str">
        <f t="shared" si="27"/>
        <v/>
      </c>
      <c r="AD175" s="378">
        <f t="shared" si="28"/>
        <v>1.7500000000000002E-2</v>
      </c>
      <c r="AE175" s="378" t="str">
        <f t="shared" si="29"/>
        <v/>
      </c>
      <c r="AF175" s="378">
        <f t="shared" si="30"/>
        <v>1.7500000000000002E-2</v>
      </c>
      <c r="AG175" s="378" t="str">
        <f t="shared" si="31"/>
        <v/>
      </c>
      <c r="AH175" s="378">
        <f t="shared" si="32"/>
        <v>1.7500000000000002E-2</v>
      </c>
      <c r="AI175" s="378" t="str">
        <f t="shared" si="33"/>
        <v/>
      </c>
      <c r="AJ175" s="378">
        <f t="shared" si="34"/>
        <v>1.7500000000000002E-2</v>
      </c>
      <c r="AK175" s="378" t="str">
        <f t="shared" si="35"/>
        <v/>
      </c>
      <c r="AL175" s="378">
        <f t="shared" si="36"/>
        <v>1.7500000000000002E-2</v>
      </c>
      <c r="AM175" s="378" t="str">
        <f t="shared" si="37"/>
        <v/>
      </c>
      <c r="AN175" s="378">
        <f t="shared" si="38"/>
        <v>1.7500000000000002E-2</v>
      </c>
    </row>
    <row r="176" spans="1:40">
      <c r="A176" t="str">
        <f t="shared" si="4"/>
        <v>9.3</v>
      </c>
      <c r="B176" s="378"/>
      <c r="C176" s="378"/>
      <c r="D176" s="378">
        <f t="shared" si="5"/>
        <v>1</v>
      </c>
      <c r="E176" s="378"/>
      <c r="F176" s="384">
        <f t="shared" si="6"/>
        <v>3</v>
      </c>
      <c r="G176" s="449"/>
      <c r="H176" s="449"/>
      <c r="I176" s="378" t="str">
        <f t="shared" si="7"/>
        <v/>
      </c>
      <c r="J176" s="378">
        <f t="shared" si="8"/>
        <v>3.0512609970674488E-2</v>
      </c>
      <c r="K176" s="378" t="str">
        <f t="shared" si="9"/>
        <v/>
      </c>
      <c r="L176" s="378">
        <f t="shared" si="10"/>
        <v>1.7600000000000001E-2</v>
      </c>
      <c r="M176" s="378" t="str">
        <f t="shared" si="11"/>
        <v/>
      </c>
      <c r="N176" s="378">
        <f t="shared" si="12"/>
        <v>3.2126686217008801E-2</v>
      </c>
      <c r="O176" s="378" t="str">
        <f t="shared" si="13"/>
        <v/>
      </c>
      <c r="P176" s="378">
        <f t="shared" si="14"/>
        <v>1.7600000000000001E-2</v>
      </c>
      <c r="Q176" s="378" t="str">
        <f t="shared" si="15"/>
        <v/>
      </c>
      <c r="R176" s="378">
        <f t="shared" si="16"/>
        <v>1.7600000000000001E-2</v>
      </c>
      <c r="S176" s="378" t="str">
        <f t="shared" si="17"/>
        <v/>
      </c>
      <c r="T176" s="378">
        <f t="shared" si="18"/>
        <v>1.7600000000000001E-2</v>
      </c>
      <c r="U176" s="378" t="str">
        <f t="shared" si="19"/>
        <v/>
      </c>
      <c r="V176" s="378">
        <f t="shared" si="20"/>
        <v>1.7600000000000001E-2</v>
      </c>
      <c r="W176" s="378" t="str">
        <f t="shared" si="21"/>
        <v/>
      </c>
      <c r="X176" s="378">
        <f t="shared" si="22"/>
        <v>1.7600000000000001E-2</v>
      </c>
      <c r="Y176" s="378" t="str">
        <f t="shared" si="23"/>
        <v/>
      </c>
      <c r="Z176" s="378">
        <f t="shared" si="24"/>
        <v>1.7600000000000001E-2</v>
      </c>
      <c r="AA176" s="378" t="str">
        <f t="shared" si="25"/>
        <v/>
      </c>
      <c r="AB176" s="378">
        <f t="shared" si="26"/>
        <v>1.7600000000000001E-2</v>
      </c>
      <c r="AC176" s="378" t="str">
        <f t="shared" si="27"/>
        <v/>
      </c>
      <c r="AD176" s="378">
        <f t="shared" si="28"/>
        <v>1.7600000000000001E-2</v>
      </c>
      <c r="AE176" s="378" t="str">
        <f t="shared" si="29"/>
        <v/>
      </c>
      <c r="AF176" s="378">
        <f t="shared" si="30"/>
        <v>1.7600000000000001E-2</v>
      </c>
      <c r="AG176" s="378" t="str">
        <f t="shared" si="31"/>
        <v/>
      </c>
      <c r="AH176" s="378">
        <f t="shared" si="32"/>
        <v>1.7600000000000001E-2</v>
      </c>
      <c r="AI176" s="378" t="str">
        <f t="shared" si="33"/>
        <v/>
      </c>
      <c r="AJ176" s="378">
        <f t="shared" si="34"/>
        <v>1.7600000000000001E-2</v>
      </c>
      <c r="AK176" s="378" t="str">
        <f t="shared" si="35"/>
        <v/>
      </c>
      <c r="AL176" s="378">
        <f t="shared" si="36"/>
        <v>1.7600000000000001E-2</v>
      </c>
      <c r="AM176" s="378" t="str">
        <f t="shared" si="37"/>
        <v/>
      </c>
      <c r="AN176" s="378">
        <f t="shared" si="38"/>
        <v>1.7600000000000001E-2</v>
      </c>
    </row>
    <row r="177" spans="1:40">
      <c r="A177" t="str">
        <f t="shared" si="4"/>
        <v>9.4</v>
      </c>
      <c r="B177" s="378"/>
      <c r="C177" s="378"/>
      <c r="D177" s="378">
        <f t="shared" si="5"/>
        <v>1</v>
      </c>
      <c r="E177" s="378"/>
      <c r="F177" s="384">
        <f t="shared" si="6"/>
        <v>10</v>
      </c>
      <c r="G177" s="449"/>
      <c r="H177" s="449"/>
      <c r="I177" s="378" t="str">
        <f t="shared" si="7"/>
        <v/>
      </c>
      <c r="J177" s="378">
        <f t="shared" si="8"/>
        <v>5.4816765235699318E-2</v>
      </c>
      <c r="K177" s="378" t="str">
        <f t="shared" si="9"/>
        <v/>
      </c>
      <c r="L177" s="378">
        <f t="shared" si="10"/>
        <v>7.3375147853548983E-2</v>
      </c>
      <c r="M177" s="378" t="str">
        <f t="shared" si="11"/>
        <v/>
      </c>
      <c r="N177" s="378">
        <f t="shared" si="12"/>
        <v>5.9456360890161736E-2</v>
      </c>
      <c r="O177" s="378" t="str">
        <f t="shared" si="13"/>
        <v/>
      </c>
      <c r="P177" s="378">
        <f t="shared" si="14"/>
        <v>1.77E-2</v>
      </c>
      <c r="Q177" s="378" t="str">
        <f t="shared" si="15"/>
        <v/>
      </c>
      <c r="R177" s="378">
        <f t="shared" si="16"/>
        <v>5.9456360890161736E-2</v>
      </c>
      <c r="S177" s="378" t="str">
        <f t="shared" si="17"/>
        <v/>
      </c>
      <c r="T177" s="378">
        <f t="shared" si="18"/>
        <v>1.77E-2</v>
      </c>
      <c r="U177" s="378" t="str">
        <f t="shared" si="19"/>
        <v/>
      </c>
      <c r="V177" s="378">
        <f t="shared" si="20"/>
        <v>1.77E-2</v>
      </c>
      <c r="W177" s="378" t="str">
        <f t="shared" si="21"/>
        <v/>
      </c>
      <c r="X177" s="378">
        <f t="shared" si="22"/>
        <v>1.77E-2</v>
      </c>
      <c r="Y177" s="378" t="str">
        <f t="shared" si="23"/>
        <v/>
      </c>
      <c r="Z177" s="378">
        <f t="shared" si="24"/>
        <v>1.77E-2</v>
      </c>
      <c r="AA177" s="378" t="str">
        <f t="shared" si="25"/>
        <v/>
      </c>
      <c r="AB177" s="378">
        <f t="shared" si="26"/>
        <v>1.77E-2</v>
      </c>
      <c r="AC177" s="378" t="str">
        <f t="shared" si="27"/>
        <v/>
      </c>
      <c r="AD177" s="378">
        <f t="shared" si="28"/>
        <v>7.3375147853548983E-2</v>
      </c>
      <c r="AE177" s="378" t="str">
        <f t="shared" si="29"/>
        <v/>
      </c>
      <c r="AF177" s="378">
        <f t="shared" si="30"/>
        <v>1.77E-2</v>
      </c>
      <c r="AG177" s="378" t="str">
        <f t="shared" si="31"/>
        <v/>
      </c>
      <c r="AH177" s="378">
        <f t="shared" si="32"/>
        <v>1.77E-2</v>
      </c>
      <c r="AI177" s="378" t="str">
        <f t="shared" si="33"/>
        <v/>
      </c>
      <c r="AJ177" s="378">
        <f t="shared" si="34"/>
        <v>1.77E-2</v>
      </c>
      <c r="AK177" s="378" t="str">
        <f t="shared" si="35"/>
        <v/>
      </c>
      <c r="AL177" s="378">
        <f t="shared" si="36"/>
        <v>1.77E-2</v>
      </c>
      <c r="AM177" s="378" t="str">
        <f t="shared" si="37"/>
        <v/>
      </c>
      <c r="AN177" s="378">
        <f t="shared" si="38"/>
        <v>1.77E-2</v>
      </c>
    </row>
    <row r="178" spans="1:40">
      <c r="A178" t="str">
        <f t="shared" si="4"/>
        <v>9.4.a</v>
      </c>
      <c r="B178" s="378"/>
      <c r="C178" s="378"/>
      <c r="D178" s="378">
        <f t="shared" si="5"/>
        <v>0</v>
      </c>
      <c r="E178" s="378"/>
      <c r="F178" s="384">
        <f t="shared" si="6"/>
        <v>0</v>
      </c>
      <c r="G178" s="449"/>
      <c r="H178" s="449"/>
      <c r="I178" s="378" t="str">
        <f t="shared" si="7"/>
        <v/>
      </c>
      <c r="J178" s="378">
        <f t="shared" si="8"/>
        <v>1.78E-2</v>
      </c>
      <c r="K178" s="378" t="str">
        <f t="shared" si="9"/>
        <v/>
      </c>
      <c r="L178" s="378">
        <f t="shared" si="10"/>
        <v>1.78E-2</v>
      </c>
      <c r="M178" s="378" t="str">
        <f t="shared" si="11"/>
        <v/>
      </c>
      <c r="N178" s="378">
        <f t="shared" si="12"/>
        <v>1.78E-2</v>
      </c>
      <c r="O178" s="378" t="str">
        <f t="shared" si="13"/>
        <v/>
      </c>
      <c r="P178" s="378">
        <f t="shared" si="14"/>
        <v>1.78E-2</v>
      </c>
      <c r="Q178" s="378" t="str">
        <f t="shared" si="15"/>
        <v/>
      </c>
      <c r="R178" s="378">
        <f t="shared" si="16"/>
        <v>1.78E-2</v>
      </c>
      <c r="S178" s="378" t="str">
        <f t="shared" si="17"/>
        <v/>
      </c>
      <c r="T178" s="378">
        <f t="shared" si="18"/>
        <v>1.78E-2</v>
      </c>
      <c r="U178" s="378" t="str">
        <f t="shared" si="19"/>
        <v/>
      </c>
      <c r="V178" s="378">
        <f t="shared" si="20"/>
        <v>1.78E-2</v>
      </c>
      <c r="W178" s="378" t="str">
        <f t="shared" si="21"/>
        <v/>
      </c>
      <c r="X178" s="378">
        <f t="shared" si="22"/>
        <v>1.78E-2</v>
      </c>
      <c r="Y178" s="378" t="str">
        <f t="shared" si="23"/>
        <v/>
      </c>
      <c r="Z178" s="378">
        <f t="shared" si="24"/>
        <v>1.78E-2</v>
      </c>
      <c r="AA178" s="378" t="str">
        <f t="shared" si="25"/>
        <v/>
      </c>
      <c r="AB178" s="378">
        <f t="shared" si="26"/>
        <v>1.78E-2</v>
      </c>
      <c r="AC178" s="378" t="str">
        <f t="shared" si="27"/>
        <v/>
      </c>
      <c r="AD178" s="378">
        <f t="shared" si="28"/>
        <v>1.78E-2</v>
      </c>
      <c r="AE178" s="378" t="str">
        <f t="shared" si="29"/>
        <v/>
      </c>
      <c r="AF178" s="378">
        <f t="shared" si="30"/>
        <v>1.78E-2</v>
      </c>
      <c r="AG178" s="378" t="str">
        <f t="shared" si="31"/>
        <v/>
      </c>
      <c r="AH178" s="378">
        <f t="shared" si="32"/>
        <v>1.78E-2</v>
      </c>
      <c r="AI178" s="378" t="str">
        <f t="shared" si="33"/>
        <v/>
      </c>
      <c r="AJ178" s="378">
        <f t="shared" si="34"/>
        <v>1.78E-2</v>
      </c>
      <c r="AK178" s="378" t="str">
        <f t="shared" si="35"/>
        <v/>
      </c>
      <c r="AL178" s="378">
        <f t="shared" si="36"/>
        <v>1.78E-2</v>
      </c>
      <c r="AM178" s="378" t="str">
        <f t="shared" si="37"/>
        <v/>
      </c>
      <c r="AN178" s="378">
        <f t="shared" si="38"/>
        <v>1.78E-2</v>
      </c>
    </row>
    <row r="179" spans="1:40">
      <c r="A179" t="str">
        <f t="shared" si="4"/>
        <v>9.4.b</v>
      </c>
      <c r="B179" s="378"/>
      <c r="C179" s="378"/>
      <c r="D179" s="378">
        <f t="shared" si="5"/>
        <v>0</v>
      </c>
      <c r="E179" s="378"/>
      <c r="F179" s="384">
        <f t="shared" si="6"/>
        <v>0</v>
      </c>
      <c r="G179" s="449"/>
      <c r="H179" s="449"/>
      <c r="I179" s="378" t="str">
        <f t="shared" si="7"/>
        <v/>
      </c>
      <c r="J179" s="378">
        <f t="shared" si="8"/>
        <v>1.7899999999999999E-2</v>
      </c>
      <c r="K179" s="378" t="str">
        <f t="shared" si="9"/>
        <v/>
      </c>
      <c r="L179" s="378">
        <f t="shared" si="10"/>
        <v>1.7899999999999999E-2</v>
      </c>
      <c r="M179" s="378" t="str">
        <f t="shared" si="11"/>
        <v/>
      </c>
      <c r="N179" s="378">
        <f t="shared" si="12"/>
        <v>1.7899999999999999E-2</v>
      </c>
      <c r="O179" s="378" t="str">
        <f t="shared" si="13"/>
        <v/>
      </c>
      <c r="P179" s="378">
        <f t="shared" si="14"/>
        <v>1.7899999999999999E-2</v>
      </c>
      <c r="Q179" s="378" t="str">
        <f t="shared" si="15"/>
        <v/>
      </c>
      <c r="R179" s="378">
        <f t="shared" si="16"/>
        <v>1.7899999999999999E-2</v>
      </c>
      <c r="S179" s="378" t="str">
        <f t="shared" si="17"/>
        <v/>
      </c>
      <c r="T179" s="378">
        <f t="shared" si="18"/>
        <v>1.7899999999999999E-2</v>
      </c>
      <c r="U179" s="378" t="str">
        <f t="shared" si="19"/>
        <v/>
      </c>
      <c r="V179" s="378">
        <f t="shared" si="20"/>
        <v>1.7899999999999999E-2</v>
      </c>
      <c r="W179" s="378" t="str">
        <f t="shared" si="21"/>
        <v/>
      </c>
      <c r="X179" s="378">
        <f t="shared" si="22"/>
        <v>1.7899999999999999E-2</v>
      </c>
      <c r="Y179" s="378" t="str">
        <f t="shared" si="23"/>
        <v/>
      </c>
      <c r="Z179" s="378">
        <f t="shared" si="24"/>
        <v>1.7899999999999999E-2</v>
      </c>
      <c r="AA179" s="378" t="str">
        <f t="shared" si="25"/>
        <v/>
      </c>
      <c r="AB179" s="378">
        <f t="shared" si="26"/>
        <v>1.7899999999999999E-2</v>
      </c>
      <c r="AC179" s="378" t="str">
        <f t="shared" si="27"/>
        <v/>
      </c>
      <c r="AD179" s="378">
        <f t="shared" si="28"/>
        <v>1.7899999999999999E-2</v>
      </c>
      <c r="AE179" s="378" t="str">
        <f t="shared" si="29"/>
        <v/>
      </c>
      <c r="AF179" s="378">
        <f t="shared" si="30"/>
        <v>1.7899999999999999E-2</v>
      </c>
      <c r="AG179" s="378" t="str">
        <f t="shared" si="31"/>
        <v/>
      </c>
      <c r="AH179" s="378">
        <f t="shared" si="32"/>
        <v>1.7899999999999999E-2</v>
      </c>
      <c r="AI179" s="378" t="str">
        <f t="shared" si="33"/>
        <v/>
      </c>
      <c r="AJ179" s="378">
        <f t="shared" si="34"/>
        <v>1.7899999999999999E-2</v>
      </c>
      <c r="AK179" s="378" t="str">
        <f t="shared" si="35"/>
        <v/>
      </c>
      <c r="AL179" s="378">
        <f t="shared" si="36"/>
        <v>1.7899999999999999E-2</v>
      </c>
      <c r="AM179" s="378" t="str">
        <f t="shared" si="37"/>
        <v/>
      </c>
      <c r="AN179" s="378">
        <f t="shared" si="38"/>
        <v>1.7899999999999999E-2</v>
      </c>
    </row>
    <row r="180" spans="1:40">
      <c r="A180" t="str">
        <f t="shared" si="4"/>
        <v>9.5</v>
      </c>
      <c r="B180" s="378"/>
      <c r="C180" s="378"/>
      <c r="D180" s="378">
        <f t="shared" si="5"/>
        <v>0</v>
      </c>
      <c r="E180" s="378"/>
      <c r="F180" s="384">
        <f t="shared" si="6"/>
        <v>0</v>
      </c>
      <c r="G180" s="449"/>
      <c r="H180" s="449"/>
      <c r="I180" s="378" t="str">
        <f t="shared" si="7"/>
        <v>Limitation des programmes utilitaires</v>
      </c>
      <c r="J180" s="378">
        <f t="shared" si="8"/>
        <v>1.7999999999999999E-2</v>
      </c>
      <c r="K180" s="378" t="str">
        <f t="shared" si="9"/>
        <v>Limitation des programmes utilitaires</v>
      </c>
      <c r="L180" s="378">
        <f t="shared" si="10"/>
        <v>1.7999999999999999E-2</v>
      </c>
      <c r="M180" s="378" t="str">
        <f t="shared" si="11"/>
        <v>Limitation des programmes utilitaires</v>
      </c>
      <c r="N180" s="378">
        <f t="shared" si="12"/>
        <v>1.7999999999999999E-2</v>
      </c>
      <c r="O180" s="378" t="str">
        <f t="shared" si="13"/>
        <v/>
      </c>
      <c r="P180" s="378">
        <f t="shared" si="14"/>
        <v>1.7999999999999999E-2</v>
      </c>
      <c r="Q180" s="378" t="str">
        <f t="shared" si="15"/>
        <v>Limitation des programmes utilitaires</v>
      </c>
      <c r="R180" s="378">
        <f t="shared" si="16"/>
        <v>1.7999999999999999E-2</v>
      </c>
      <c r="S180" s="378" t="str">
        <f t="shared" si="17"/>
        <v>Limitation des programmes utilitaires</v>
      </c>
      <c r="T180" s="378">
        <f t="shared" si="18"/>
        <v>1.7999999999999999E-2</v>
      </c>
      <c r="U180" s="378" t="str">
        <f t="shared" si="19"/>
        <v/>
      </c>
      <c r="V180" s="378">
        <f t="shared" si="20"/>
        <v>1.7999999999999999E-2</v>
      </c>
      <c r="W180" s="378" t="str">
        <f t="shared" si="21"/>
        <v/>
      </c>
      <c r="X180" s="378">
        <f t="shared" si="22"/>
        <v>1.7999999999999999E-2</v>
      </c>
      <c r="Y180" s="378" t="str">
        <f t="shared" si="23"/>
        <v/>
      </c>
      <c r="Z180" s="378">
        <f t="shared" si="24"/>
        <v>1.7999999999999999E-2</v>
      </c>
      <c r="AA180" s="378" t="str">
        <f t="shared" si="25"/>
        <v/>
      </c>
      <c r="AB180" s="378">
        <f t="shared" si="26"/>
        <v>1.7999999999999999E-2</v>
      </c>
      <c r="AC180" s="378" t="str">
        <f t="shared" si="27"/>
        <v>Limitation des programmes utilitaires</v>
      </c>
      <c r="AD180" s="378">
        <f t="shared" si="28"/>
        <v>1.7999999999999999E-2</v>
      </c>
      <c r="AE180" s="378" t="str">
        <f t="shared" si="29"/>
        <v/>
      </c>
      <c r="AF180" s="378">
        <f t="shared" si="30"/>
        <v>1.7999999999999999E-2</v>
      </c>
      <c r="AG180" s="378" t="str">
        <f t="shared" si="31"/>
        <v/>
      </c>
      <c r="AH180" s="378">
        <f t="shared" si="32"/>
        <v>1.7999999999999999E-2</v>
      </c>
      <c r="AI180" s="378" t="str">
        <f t="shared" si="33"/>
        <v/>
      </c>
      <c r="AJ180" s="378">
        <f t="shared" si="34"/>
        <v>1.7999999999999999E-2</v>
      </c>
      <c r="AK180" s="378" t="str">
        <f t="shared" si="35"/>
        <v>Limitation des programmes utilitaires</v>
      </c>
      <c r="AL180" s="378">
        <f t="shared" si="36"/>
        <v>1.7999999999999999E-2</v>
      </c>
      <c r="AM180" s="378" t="str">
        <f t="shared" si="37"/>
        <v/>
      </c>
      <c r="AN180" s="378">
        <f t="shared" si="38"/>
        <v>1.7999999999999999E-2</v>
      </c>
    </row>
    <row r="181" spans="1:40">
      <c r="A181" t="str">
        <f t="shared" si="4"/>
        <v>9.5.a</v>
      </c>
      <c r="B181" s="378"/>
      <c r="C181" s="378"/>
      <c r="D181" s="378">
        <f t="shared" si="5"/>
        <v>0</v>
      </c>
      <c r="E181" s="378"/>
      <c r="F181" s="384">
        <f t="shared" si="6"/>
        <v>0</v>
      </c>
      <c r="G181" s="449"/>
      <c r="H181" s="449"/>
      <c r="I181" s="378" t="str">
        <f t="shared" si="7"/>
        <v/>
      </c>
      <c r="J181" s="378">
        <f t="shared" si="8"/>
        <v>1.8100000000000002E-2</v>
      </c>
      <c r="K181" s="378" t="str">
        <f t="shared" si="9"/>
        <v/>
      </c>
      <c r="L181" s="378">
        <f t="shared" si="10"/>
        <v>1.8100000000000002E-2</v>
      </c>
      <c r="M181" s="378" t="str">
        <f t="shared" si="11"/>
        <v/>
      </c>
      <c r="N181" s="378">
        <f t="shared" si="12"/>
        <v>1.8100000000000002E-2</v>
      </c>
      <c r="O181" s="378" t="str">
        <f t="shared" si="13"/>
        <v/>
      </c>
      <c r="P181" s="378">
        <f t="shared" si="14"/>
        <v>1.8100000000000002E-2</v>
      </c>
      <c r="Q181" s="378" t="str">
        <f t="shared" si="15"/>
        <v/>
      </c>
      <c r="R181" s="378">
        <f t="shared" si="16"/>
        <v>1.8100000000000002E-2</v>
      </c>
      <c r="S181" s="378" t="str">
        <f t="shared" si="17"/>
        <v/>
      </c>
      <c r="T181" s="378">
        <f t="shared" si="18"/>
        <v>1.8100000000000002E-2</v>
      </c>
      <c r="U181" s="378" t="str">
        <f t="shared" si="19"/>
        <v/>
      </c>
      <c r="V181" s="378">
        <f t="shared" si="20"/>
        <v>1.8100000000000002E-2</v>
      </c>
      <c r="W181" s="378" t="str">
        <f t="shared" si="21"/>
        <v/>
      </c>
      <c r="X181" s="378">
        <f t="shared" si="22"/>
        <v>1.8100000000000002E-2</v>
      </c>
      <c r="Y181" s="378" t="str">
        <f t="shared" si="23"/>
        <v/>
      </c>
      <c r="Z181" s="378">
        <f t="shared" si="24"/>
        <v>1.8100000000000002E-2</v>
      </c>
      <c r="AA181" s="378" t="str">
        <f t="shared" si="25"/>
        <v/>
      </c>
      <c r="AB181" s="378">
        <f t="shared" si="26"/>
        <v>1.8100000000000002E-2</v>
      </c>
      <c r="AC181" s="378" t="str">
        <f t="shared" si="27"/>
        <v/>
      </c>
      <c r="AD181" s="378">
        <f t="shared" si="28"/>
        <v>1.8100000000000002E-2</v>
      </c>
      <c r="AE181" s="378" t="str">
        <f t="shared" si="29"/>
        <v/>
      </c>
      <c r="AF181" s="378">
        <f t="shared" si="30"/>
        <v>1.8100000000000002E-2</v>
      </c>
      <c r="AG181" s="378" t="str">
        <f t="shared" si="31"/>
        <v/>
      </c>
      <c r="AH181" s="378">
        <f t="shared" si="32"/>
        <v>1.8100000000000002E-2</v>
      </c>
      <c r="AI181" s="378" t="str">
        <f t="shared" si="33"/>
        <v/>
      </c>
      <c r="AJ181" s="378">
        <f t="shared" si="34"/>
        <v>1.8100000000000002E-2</v>
      </c>
      <c r="AK181" s="378" t="str">
        <f t="shared" si="35"/>
        <v/>
      </c>
      <c r="AL181" s="378">
        <f t="shared" si="36"/>
        <v>1.8100000000000002E-2</v>
      </c>
      <c r="AM181" s="378" t="str">
        <f t="shared" si="37"/>
        <v/>
      </c>
      <c r="AN181" s="378">
        <f t="shared" si="38"/>
        <v>1.8100000000000002E-2</v>
      </c>
    </row>
    <row r="182" spans="1:40">
      <c r="A182">
        <f t="shared" si="4"/>
        <v>10</v>
      </c>
      <c r="B182" s="378"/>
      <c r="C182" s="378"/>
      <c r="D182" s="378">
        <f t="shared" si="5"/>
        <v>0</v>
      </c>
      <c r="E182" s="378"/>
      <c r="F182" s="384">
        <f t="shared" si="6"/>
        <v>0</v>
      </c>
      <c r="G182" s="449"/>
      <c r="H182" s="449"/>
      <c r="I182" s="378" t="str">
        <f t="shared" si="7"/>
        <v/>
      </c>
      <c r="J182" s="378">
        <f t="shared" si="8"/>
        <v>1.8200000000000001E-2</v>
      </c>
      <c r="K182" s="378" t="str">
        <f t="shared" si="9"/>
        <v/>
      </c>
      <c r="L182" s="378">
        <f t="shared" si="10"/>
        <v>1.8200000000000001E-2</v>
      </c>
      <c r="M182" s="378" t="str">
        <f t="shared" si="11"/>
        <v/>
      </c>
      <c r="N182" s="378">
        <f t="shared" si="12"/>
        <v>1.8200000000000001E-2</v>
      </c>
      <c r="O182" s="378" t="str">
        <f t="shared" si="13"/>
        <v/>
      </c>
      <c r="P182" s="378">
        <f t="shared" si="14"/>
        <v>1.8200000000000001E-2</v>
      </c>
      <c r="Q182" s="378" t="str">
        <f t="shared" si="15"/>
        <v/>
      </c>
      <c r="R182" s="378">
        <f t="shared" si="16"/>
        <v>1.8200000000000001E-2</v>
      </c>
      <c r="S182" s="378" t="str">
        <f t="shared" si="17"/>
        <v/>
      </c>
      <c r="T182" s="378">
        <f t="shared" si="18"/>
        <v>1.8200000000000001E-2</v>
      </c>
      <c r="U182" s="378" t="str">
        <f t="shared" si="19"/>
        <v/>
      </c>
      <c r="V182" s="378">
        <f t="shared" si="20"/>
        <v>1.8200000000000001E-2</v>
      </c>
      <c r="W182" s="378" t="str">
        <f t="shared" si="21"/>
        <v/>
      </c>
      <c r="X182" s="378">
        <f t="shared" si="22"/>
        <v>1.8200000000000001E-2</v>
      </c>
      <c r="Y182" s="378" t="str">
        <f t="shared" si="23"/>
        <v/>
      </c>
      <c r="Z182" s="378">
        <f t="shared" si="24"/>
        <v>1.8200000000000001E-2</v>
      </c>
      <c r="AA182" s="378" t="str">
        <f t="shared" si="25"/>
        <v/>
      </c>
      <c r="AB182" s="378">
        <f t="shared" si="26"/>
        <v>1.8200000000000001E-2</v>
      </c>
      <c r="AC182" s="378" t="str">
        <f t="shared" si="27"/>
        <v/>
      </c>
      <c r="AD182" s="378">
        <f t="shared" si="28"/>
        <v>1.8200000000000001E-2</v>
      </c>
      <c r="AE182" s="378" t="str">
        <f t="shared" si="29"/>
        <v/>
      </c>
      <c r="AF182" s="378">
        <f t="shared" si="30"/>
        <v>1.8200000000000001E-2</v>
      </c>
      <c r="AG182" s="378" t="str">
        <f t="shared" si="31"/>
        <v/>
      </c>
      <c r="AH182" s="378">
        <f t="shared" si="32"/>
        <v>1.8200000000000001E-2</v>
      </c>
      <c r="AI182" s="378" t="str">
        <f t="shared" si="33"/>
        <v/>
      </c>
      <c r="AJ182" s="378">
        <f t="shared" si="34"/>
        <v>1.8200000000000001E-2</v>
      </c>
      <c r="AK182" s="378" t="str">
        <f t="shared" si="35"/>
        <v/>
      </c>
      <c r="AL182" s="378">
        <f t="shared" si="36"/>
        <v>1.8200000000000001E-2</v>
      </c>
      <c r="AM182" s="378" t="str">
        <f t="shared" si="37"/>
        <v/>
      </c>
      <c r="AN182" s="378">
        <f t="shared" si="38"/>
        <v>1.8200000000000001E-2</v>
      </c>
    </row>
    <row r="183" spans="1:40">
      <c r="A183" t="str">
        <f t="shared" si="4"/>
        <v>10.1</v>
      </c>
      <c r="B183" s="378"/>
      <c r="C183" s="378"/>
      <c r="D183" s="378">
        <f t="shared" si="5"/>
        <v>0</v>
      </c>
      <c r="E183" s="378"/>
      <c r="F183" s="384">
        <f t="shared" si="6"/>
        <v>0</v>
      </c>
      <c r="G183" s="449"/>
      <c r="H183" s="449"/>
      <c r="I183" s="378" t="str">
        <f t="shared" si="7"/>
        <v>Chiffrement</v>
      </c>
      <c r="J183" s="378">
        <f t="shared" si="8"/>
        <v>1.83E-2</v>
      </c>
      <c r="K183" s="378" t="str">
        <f t="shared" si="9"/>
        <v/>
      </c>
      <c r="L183" s="378">
        <f t="shared" si="10"/>
        <v>1.83E-2</v>
      </c>
      <c r="M183" s="378" t="str">
        <f t="shared" si="11"/>
        <v>Chiffrement</v>
      </c>
      <c r="N183" s="378">
        <f t="shared" si="12"/>
        <v>1.83E-2</v>
      </c>
      <c r="O183" s="378" t="str">
        <f t="shared" si="13"/>
        <v/>
      </c>
      <c r="P183" s="378">
        <f t="shared" si="14"/>
        <v>1.83E-2</v>
      </c>
      <c r="Q183" s="378" t="str">
        <f t="shared" si="15"/>
        <v>Chiffrement</v>
      </c>
      <c r="R183" s="378">
        <f t="shared" si="16"/>
        <v>1.83E-2</v>
      </c>
      <c r="S183" s="378" t="str">
        <f t="shared" si="17"/>
        <v/>
      </c>
      <c r="T183" s="378">
        <f t="shared" si="18"/>
        <v>1.83E-2</v>
      </c>
      <c r="U183" s="378" t="str">
        <f t="shared" si="19"/>
        <v>Chiffrement</v>
      </c>
      <c r="V183" s="378">
        <f t="shared" si="20"/>
        <v>1.83E-2</v>
      </c>
      <c r="W183" s="378" t="str">
        <f t="shared" si="21"/>
        <v/>
      </c>
      <c r="X183" s="378">
        <f t="shared" si="22"/>
        <v>1.83E-2</v>
      </c>
      <c r="Y183" s="378" t="str">
        <f t="shared" si="23"/>
        <v/>
      </c>
      <c r="Z183" s="378">
        <f t="shared" si="24"/>
        <v>1.83E-2</v>
      </c>
      <c r="AA183" s="378" t="str">
        <f t="shared" si="25"/>
        <v/>
      </c>
      <c r="AB183" s="378">
        <f t="shared" si="26"/>
        <v>1.83E-2</v>
      </c>
      <c r="AC183" s="378" t="str">
        <f t="shared" si="27"/>
        <v/>
      </c>
      <c r="AD183" s="378">
        <f t="shared" si="28"/>
        <v>1.83E-2</v>
      </c>
      <c r="AE183" s="378" t="str">
        <f t="shared" si="29"/>
        <v/>
      </c>
      <c r="AF183" s="378">
        <f t="shared" si="30"/>
        <v>1.83E-2</v>
      </c>
      <c r="AG183" s="378" t="str">
        <f t="shared" si="31"/>
        <v/>
      </c>
      <c r="AH183" s="378">
        <f t="shared" si="32"/>
        <v>1.83E-2</v>
      </c>
      <c r="AI183" s="378" t="str">
        <f t="shared" si="33"/>
        <v/>
      </c>
      <c r="AJ183" s="378">
        <f t="shared" si="34"/>
        <v>1.83E-2</v>
      </c>
      <c r="AK183" s="378" t="str">
        <f t="shared" si="35"/>
        <v/>
      </c>
      <c r="AL183" s="378">
        <f t="shared" si="36"/>
        <v>1.83E-2</v>
      </c>
      <c r="AM183" s="378" t="str">
        <f t="shared" si="37"/>
        <v/>
      </c>
      <c r="AN183" s="378">
        <f t="shared" si="38"/>
        <v>1.83E-2</v>
      </c>
    </row>
    <row r="184" spans="1:40">
      <c r="A184" t="str">
        <f t="shared" si="4"/>
        <v>10.a</v>
      </c>
      <c r="B184" s="378"/>
      <c r="C184" s="378"/>
      <c r="D184" s="378">
        <f t="shared" si="5"/>
        <v>0</v>
      </c>
      <c r="E184" s="378"/>
      <c r="F184" s="384">
        <f t="shared" si="6"/>
        <v>0</v>
      </c>
      <c r="G184" s="449"/>
      <c r="H184" s="449"/>
      <c r="I184" s="378" t="str">
        <f t="shared" si="7"/>
        <v/>
      </c>
      <c r="J184" s="378">
        <f t="shared" si="8"/>
        <v>1.84E-2</v>
      </c>
      <c r="K184" s="378" t="str">
        <f t="shared" si="9"/>
        <v/>
      </c>
      <c r="L184" s="378">
        <f t="shared" si="10"/>
        <v>1.84E-2</v>
      </c>
      <c r="M184" s="378" t="str">
        <f t="shared" si="11"/>
        <v/>
      </c>
      <c r="N184" s="378">
        <f t="shared" si="12"/>
        <v>1.84E-2</v>
      </c>
      <c r="O184" s="378" t="str">
        <f t="shared" si="13"/>
        <v/>
      </c>
      <c r="P184" s="378">
        <f t="shared" si="14"/>
        <v>1.84E-2</v>
      </c>
      <c r="Q184" s="378" t="str">
        <f t="shared" si="15"/>
        <v/>
      </c>
      <c r="R184" s="378">
        <f t="shared" si="16"/>
        <v>1.84E-2</v>
      </c>
      <c r="S184" s="378" t="str">
        <f t="shared" si="17"/>
        <v/>
      </c>
      <c r="T184" s="378">
        <f t="shared" si="18"/>
        <v>1.84E-2</v>
      </c>
      <c r="U184" s="378" t="str">
        <f t="shared" si="19"/>
        <v/>
      </c>
      <c r="V184" s="378">
        <f t="shared" si="20"/>
        <v>1.84E-2</v>
      </c>
      <c r="W184" s="378" t="str">
        <f t="shared" si="21"/>
        <v/>
      </c>
      <c r="X184" s="378">
        <f t="shared" si="22"/>
        <v>1.84E-2</v>
      </c>
      <c r="Y184" s="378" t="str">
        <f t="shared" si="23"/>
        <v/>
      </c>
      <c r="Z184" s="378">
        <f t="shared" si="24"/>
        <v>1.84E-2</v>
      </c>
      <c r="AA184" s="378" t="str">
        <f t="shared" si="25"/>
        <v/>
      </c>
      <c r="AB184" s="378">
        <f t="shared" si="26"/>
        <v>1.84E-2</v>
      </c>
      <c r="AC184" s="378" t="str">
        <f t="shared" si="27"/>
        <v/>
      </c>
      <c r="AD184" s="378">
        <f t="shared" si="28"/>
        <v>1.84E-2</v>
      </c>
      <c r="AE184" s="378" t="str">
        <f t="shared" si="29"/>
        <v/>
      </c>
      <c r="AF184" s="378">
        <f t="shared" si="30"/>
        <v>1.84E-2</v>
      </c>
      <c r="AG184" s="378" t="str">
        <f t="shared" si="31"/>
        <v/>
      </c>
      <c r="AH184" s="378">
        <f t="shared" si="32"/>
        <v>1.84E-2</v>
      </c>
      <c r="AI184" s="378" t="str">
        <f t="shared" si="33"/>
        <v/>
      </c>
      <c r="AJ184" s="378">
        <f t="shared" si="34"/>
        <v>1.84E-2</v>
      </c>
      <c r="AK184" s="378" t="str">
        <f t="shared" si="35"/>
        <v/>
      </c>
      <c r="AL184" s="378">
        <f t="shared" si="36"/>
        <v>1.84E-2</v>
      </c>
      <c r="AM184" s="378" t="str">
        <f t="shared" si="37"/>
        <v/>
      </c>
      <c r="AN184" s="378">
        <f t="shared" si="38"/>
        <v>1.84E-2</v>
      </c>
    </row>
    <row r="185" spans="1:40">
      <c r="A185">
        <f t="shared" si="4"/>
        <v>11</v>
      </c>
      <c r="B185" s="378"/>
      <c r="C185" s="378"/>
      <c r="D185" s="378">
        <f t="shared" si="5"/>
        <v>0</v>
      </c>
      <c r="E185" s="378"/>
      <c r="F185" s="384">
        <f t="shared" si="6"/>
        <v>0</v>
      </c>
      <c r="G185" s="449"/>
      <c r="H185" s="449"/>
      <c r="I185" s="378" t="str">
        <f t="shared" si="7"/>
        <v/>
      </c>
      <c r="J185" s="378">
        <f t="shared" si="8"/>
        <v>1.8499999999999999E-2</v>
      </c>
      <c r="K185" s="378" t="str">
        <f t="shared" si="9"/>
        <v/>
      </c>
      <c r="L185" s="378">
        <f t="shared" si="10"/>
        <v>1.8499999999999999E-2</v>
      </c>
      <c r="M185" s="378" t="str">
        <f t="shared" si="11"/>
        <v/>
      </c>
      <c r="N185" s="378">
        <f t="shared" si="12"/>
        <v>1.8499999999999999E-2</v>
      </c>
      <c r="O185" s="378" t="str">
        <f t="shared" si="13"/>
        <v/>
      </c>
      <c r="P185" s="378">
        <f t="shared" si="14"/>
        <v>1.8499999999999999E-2</v>
      </c>
      <c r="Q185" s="378" t="str">
        <f t="shared" si="15"/>
        <v/>
      </c>
      <c r="R185" s="378">
        <f t="shared" si="16"/>
        <v>1.8499999999999999E-2</v>
      </c>
      <c r="S185" s="378" t="str">
        <f t="shared" si="17"/>
        <v/>
      </c>
      <c r="T185" s="378">
        <f t="shared" si="18"/>
        <v>1.8499999999999999E-2</v>
      </c>
      <c r="U185" s="378" t="str">
        <f t="shared" si="19"/>
        <v/>
      </c>
      <c r="V185" s="378">
        <f t="shared" si="20"/>
        <v>1.8499999999999999E-2</v>
      </c>
      <c r="W185" s="378" t="str">
        <f t="shared" si="21"/>
        <v/>
      </c>
      <c r="X185" s="378">
        <f t="shared" si="22"/>
        <v>1.8499999999999999E-2</v>
      </c>
      <c r="Y185" s="378" t="str">
        <f t="shared" si="23"/>
        <v/>
      </c>
      <c r="Z185" s="378">
        <f t="shared" si="24"/>
        <v>1.8499999999999999E-2</v>
      </c>
      <c r="AA185" s="378" t="str">
        <f t="shared" si="25"/>
        <v/>
      </c>
      <c r="AB185" s="378">
        <f t="shared" si="26"/>
        <v>1.8499999999999999E-2</v>
      </c>
      <c r="AC185" s="378" t="str">
        <f t="shared" si="27"/>
        <v/>
      </c>
      <c r="AD185" s="378">
        <f t="shared" si="28"/>
        <v>1.8499999999999999E-2</v>
      </c>
      <c r="AE185" s="378" t="str">
        <f t="shared" si="29"/>
        <v/>
      </c>
      <c r="AF185" s="378">
        <f t="shared" si="30"/>
        <v>1.8499999999999999E-2</v>
      </c>
      <c r="AG185" s="378" t="str">
        <f t="shared" si="31"/>
        <v/>
      </c>
      <c r="AH185" s="378">
        <f t="shared" si="32"/>
        <v>1.8499999999999999E-2</v>
      </c>
      <c r="AI185" s="378" t="str">
        <f t="shared" si="33"/>
        <v/>
      </c>
      <c r="AJ185" s="378">
        <f t="shared" si="34"/>
        <v>1.8499999999999999E-2</v>
      </c>
      <c r="AK185" s="378" t="str">
        <f t="shared" si="35"/>
        <v/>
      </c>
      <c r="AL185" s="378">
        <f t="shared" si="36"/>
        <v>1.8499999999999999E-2</v>
      </c>
      <c r="AM185" s="378" t="str">
        <f t="shared" si="37"/>
        <v/>
      </c>
      <c r="AN185" s="378">
        <f t="shared" si="38"/>
        <v>1.8499999999999999E-2</v>
      </c>
    </row>
    <row r="186" spans="1:40">
      <c r="A186" t="str">
        <f t="shared" si="4"/>
        <v>11.1</v>
      </c>
      <c r="B186" s="378"/>
      <c r="C186" s="378"/>
      <c r="D186" s="378">
        <f t="shared" si="5"/>
        <v>1</v>
      </c>
      <c r="E186" s="378"/>
      <c r="F186" s="384">
        <f t="shared" si="6"/>
        <v>9</v>
      </c>
      <c r="G186" s="449"/>
      <c r="H186" s="449"/>
      <c r="I186" s="378" t="str">
        <f t="shared" si="7"/>
        <v/>
      </c>
      <c r="J186" s="378">
        <f t="shared" si="8"/>
        <v>0.1023739031422061</v>
      </c>
      <c r="K186" s="378" t="str">
        <f t="shared" si="9"/>
        <v/>
      </c>
      <c r="L186" s="378">
        <f t="shared" si="10"/>
        <v>0.14426085471330913</v>
      </c>
      <c r="M186" s="378" t="str">
        <f t="shared" si="11"/>
        <v/>
      </c>
      <c r="N186" s="378">
        <f t="shared" si="12"/>
        <v>0.11284564103498185</v>
      </c>
      <c r="O186" s="378" t="str">
        <f t="shared" si="13"/>
        <v/>
      </c>
      <c r="P186" s="378">
        <f t="shared" si="14"/>
        <v>1.8599999999999998E-2</v>
      </c>
      <c r="Q186" s="378" t="str">
        <f t="shared" si="15"/>
        <v/>
      </c>
      <c r="R186" s="378">
        <f t="shared" si="16"/>
        <v>0.11284564103498185</v>
      </c>
      <c r="S186" s="378" t="str">
        <f t="shared" si="17"/>
        <v/>
      </c>
      <c r="T186" s="378">
        <f t="shared" si="18"/>
        <v>1.8599999999999998E-2</v>
      </c>
      <c r="U186" s="378" t="str">
        <f t="shared" si="19"/>
        <v/>
      </c>
      <c r="V186" s="378">
        <f t="shared" si="20"/>
        <v>0.1023739031422061</v>
      </c>
      <c r="W186" s="378" t="str">
        <f t="shared" si="21"/>
        <v/>
      </c>
      <c r="X186" s="378">
        <f t="shared" si="22"/>
        <v>1.8599999999999998E-2</v>
      </c>
      <c r="Y186" s="378" t="str">
        <f t="shared" si="23"/>
        <v/>
      </c>
      <c r="Z186" s="378">
        <f t="shared" si="24"/>
        <v>1.8599999999999998E-2</v>
      </c>
      <c r="AA186" s="378" t="str">
        <f t="shared" si="25"/>
        <v/>
      </c>
      <c r="AB186" s="378">
        <f t="shared" si="26"/>
        <v>1.8599999999999998E-2</v>
      </c>
      <c r="AC186" s="378" t="str">
        <f t="shared" si="27"/>
        <v/>
      </c>
      <c r="AD186" s="378">
        <f t="shared" si="28"/>
        <v>1.8599999999999998E-2</v>
      </c>
      <c r="AE186" s="378" t="str">
        <f t="shared" si="29"/>
        <v/>
      </c>
      <c r="AF186" s="378">
        <f t="shared" si="30"/>
        <v>1.8599999999999998E-2</v>
      </c>
      <c r="AG186" s="378" t="str">
        <f t="shared" si="31"/>
        <v/>
      </c>
      <c r="AH186" s="378">
        <f t="shared" si="32"/>
        <v>1.8599999999999998E-2</v>
      </c>
      <c r="AI186" s="378" t="str">
        <f t="shared" si="33"/>
        <v/>
      </c>
      <c r="AJ186" s="378">
        <f t="shared" si="34"/>
        <v>1.8599999999999998E-2</v>
      </c>
      <c r="AK186" s="378" t="str">
        <f t="shared" si="35"/>
        <v/>
      </c>
      <c r="AL186" s="378">
        <f t="shared" si="36"/>
        <v>1.8599999999999998E-2</v>
      </c>
      <c r="AM186" s="378" t="str">
        <f t="shared" si="37"/>
        <v/>
      </c>
      <c r="AN186" s="378">
        <f t="shared" si="38"/>
        <v>1.8599999999999998E-2</v>
      </c>
    </row>
    <row r="187" spans="1:40">
      <c r="A187" t="str">
        <f t="shared" si="4"/>
        <v>11.1.a</v>
      </c>
      <c r="B187" s="378"/>
      <c r="C187" s="378"/>
      <c r="D187" s="378">
        <f t="shared" si="5"/>
        <v>0</v>
      </c>
      <c r="E187" s="378"/>
      <c r="F187" s="384">
        <f t="shared" si="6"/>
        <v>0</v>
      </c>
      <c r="G187" s="449"/>
      <c r="H187" s="449"/>
      <c r="I187" s="378" t="str">
        <f t="shared" si="7"/>
        <v/>
      </c>
      <c r="J187" s="378">
        <f t="shared" si="8"/>
        <v>1.8700000000000001E-2</v>
      </c>
      <c r="K187" s="378" t="str">
        <f t="shared" si="9"/>
        <v/>
      </c>
      <c r="L187" s="378">
        <f t="shared" si="10"/>
        <v>1.8700000000000001E-2</v>
      </c>
      <c r="M187" s="378" t="str">
        <f t="shared" si="11"/>
        <v/>
      </c>
      <c r="N187" s="378">
        <f t="shared" si="12"/>
        <v>1.8700000000000001E-2</v>
      </c>
      <c r="O187" s="378" t="str">
        <f t="shared" si="13"/>
        <v/>
      </c>
      <c r="P187" s="378">
        <f t="shared" si="14"/>
        <v>1.8700000000000001E-2</v>
      </c>
      <c r="Q187" s="378" t="str">
        <f t="shared" si="15"/>
        <v/>
      </c>
      <c r="R187" s="378">
        <f t="shared" si="16"/>
        <v>1.8700000000000001E-2</v>
      </c>
      <c r="S187" s="378" t="str">
        <f t="shared" si="17"/>
        <v/>
      </c>
      <c r="T187" s="378">
        <f t="shared" si="18"/>
        <v>1.8700000000000001E-2</v>
      </c>
      <c r="U187" s="378" t="str">
        <f t="shared" si="19"/>
        <v/>
      </c>
      <c r="V187" s="378">
        <f t="shared" si="20"/>
        <v>1.8700000000000001E-2</v>
      </c>
      <c r="W187" s="378" t="str">
        <f t="shared" si="21"/>
        <v/>
      </c>
      <c r="X187" s="378">
        <f t="shared" si="22"/>
        <v>1.8700000000000001E-2</v>
      </c>
      <c r="Y187" s="378" t="str">
        <f t="shared" si="23"/>
        <v/>
      </c>
      <c r="Z187" s="378">
        <f t="shared" si="24"/>
        <v>1.8700000000000001E-2</v>
      </c>
      <c r="AA187" s="378" t="str">
        <f t="shared" si="25"/>
        <v/>
      </c>
      <c r="AB187" s="378">
        <f t="shared" si="26"/>
        <v>1.8700000000000001E-2</v>
      </c>
      <c r="AC187" s="378" t="str">
        <f t="shared" si="27"/>
        <v/>
      </c>
      <c r="AD187" s="378">
        <f t="shared" si="28"/>
        <v>1.8700000000000001E-2</v>
      </c>
      <c r="AE187" s="378" t="str">
        <f t="shared" si="29"/>
        <v/>
      </c>
      <c r="AF187" s="378">
        <f t="shared" si="30"/>
        <v>1.8700000000000001E-2</v>
      </c>
      <c r="AG187" s="378" t="str">
        <f t="shared" si="31"/>
        <v/>
      </c>
      <c r="AH187" s="378">
        <f t="shared" si="32"/>
        <v>1.8700000000000001E-2</v>
      </c>
      <c r="AI187" s="378" t="str">
        <f t="shared" si="33"/>
        <v/>
      </c>
      <c r="AJ187" s="378">
        <f t="shared" si="34"/>
        <v>1.8700000000000001E-2</v>
      </c>
      <c r="AK187" s="378" t="str">
        <f t="shared" si="35"/>
        <v/>
      </c>
      <c r="AL187" s="378">
        <f t="shared" si="36"/>
        <v>1.8700000000000001E-2</v>
      </c>
      <c r="AM187" s="378" t="str">
        <f t="shared" si="37"/>
        <v/>
      </c>
      <c r="AN187" s="378">
        <f t="shared" si="38"/>
        <v>1.8700000000000001E-2</v>
      </c>
    </row>
    <row r="188" spans="1:40">
      <c r="A188" t="str">
        <f t="shared" si="4"/>
        <v>11.2</v>
      </c>
      <c r="B188" s="378"/>
      <c r="C188" s="378"/>
      <c r="D188" s="378">
        <f t="shared" si="5"/>
        <v>1</v>
      </c>
      <c r="E188" s="378"/>
      <c r="F188" s="384">
        <f t="shared" si="6"/>
        <v>2</v>
      </c>
      <c r="G188" s="449"/>
      <c r="H188" s="449"/>
      <c r="I188" s="378" t="str">
        <f t="shared" si="7"/>
        <v/>
      </c>
      <c r="J188" s="378">
        <f t="shared" si="8"/>
        <v>1.8800000000000001E-2</v>
      </c>
      <c r="K188" s="378" t="str">
        <f t="shared" si="9"/>
        <v/>
      </c>
      <c r="L188" s="378">
        <f t="shared" si="10"/>
        <v>1.8800000000000001E-2</v>
      </c>
      <c r="M188" s="378" t="str">
        <f t="shared" si="11"/>
        <v/>
      </c>
      <c r="N188" s="378">
        <f t="shared" si="12"/>
        <v>1.8800000000000001E-2</v>
      </c>
      <c r="O188" s="378" t="str">
        <f t="shared" si="13"/>
        <v/>
      </c>
      <c r="P188" s="378">
        <f t="shared" si="14"/>
        <v>1.8800000000000001E-2</v>
      </c>
      <c r="Q188" s="378" t="str">
        <f t="shared" si="15"/>
        <v/>
      </c>
      <c r="R188" s="378">
        <f t="shared" si="16"/>
        <v>1.8800000000000001E-2</v>
      </c>
      <c r="S188" s="378" t="str">
        <f t="shared" si="17"/>
        <v/>
      </c>
      <c r="T188" s="378">
        <f t="shared" si="18"/>
        <v>1.8800000000000001E-2</v>
      </c>
      <c r="U188" s="378" t="str">
        <f t="shared" si="19"/>
        <v/>
      </c>
      <c r="V188" s="378">
        <f t="shared" si="20"/>
        <v>1.8800000000000001E-2</v>
      </c>
      <c r="W188" s="378" t="str">
        <f t="shared" si="21"/>
        <v/>
      </c>
      <c r="X188" s="378">
        <f t="shared" si="22"/>
        <v>5.6727793935224272E-2</v>
      </c>
      <c r="Y188" s="378" t="str">
        <f t="shared" si="23"/>
        <v/>
      </c>
      <c r="Z188" s="378">
        <f t="shared" si="24"/>
        <v>5.6727793935224272E-2</v>
      </c>
      <c r="AA188" s="378" t="str">
        <f t="shared" si="25"/>
        <v/>
      </c>
      <c r="AB188" s="378">
        <f t="shared" si="26"/>
        <v>7.5691690902836409E-2</v>
      </c>
      <c r="AC188" s="378" t="str">
        <f t="shared" si="27"/>
        <v/>
      </c>
      <c r="AD188" s="378">
        <f t="shared" si="28"/>
        <v>1.8800000000000001E-2</v>
      </c>
      <c r="AE188" s="378" t="str">
        <f t="shared" si="29"/>
        <v/>
      </c>
      <c r="AF188" s="378">
        <f t="shared" si="30"/>
        <v>1.8800000000000001E-2</v>
      </c>
      <c r="AG188" s="378" t="str">
        <f t="shared" si="31"/>
        <v/>
      </c>
      <c r="AH188" s="378">
        <f t="shared" si="32"/>
        <v>1.8800000000000001E-2</v>
      </c>
      <c r="AI188" s="378" t="str">
        <f t="shared" si="33"/>
        <v/>
      </c>
      <c r="AJ188" s="378">
        <f t="shared" si="34"/>
        <v>7.5691690902836409E-2</v>
      </c>
      <c r="AK188" s="378" t="str">
        <f t="shared" si="35"/>
        <v/>
      </c>
      <c r="AL188" s="378">
        <f t="shared" si="36"/>
        <v>1.8800000000000001E-2</v>
      </c>
      <c r="AM188" s="378" t="str">
        <f t="shared" si="37"/>
        <v/>
      </c>
      <c r="AN188" s="378">
        <f t="shared" si="38"/>
        <v>1.8800000000000001E-2</v>
      </c>
    </row>
    <row r="189" spans="1:40">
      <c r="A189" t="str">
        <f t="shared" si="4"/>
        <v>11.2.a</v>
      </c>
      <c r="B189" s="378"/>
      <c r="C189" s="378"/>
      <c r="D189" s="378">
        <f t="shared" si="5"/>
        <v>0</v>
      </c>
      <c r="E189" s="378"/>
      <c r="F189" s="384">
        <f t="shared" si="6"/>
        <v>0</v>
      </c>
      <c r="G189" s="449"/>
      <c r="H189" s="449"/>
      <c r="I189" s="378" t="str">
        <f t="shared" si="7"/>
        <v/>
      </c>
      <c r="J189" s="378">
        <f t="shared" si="8"/>
        <v>1.89E-2</v>
      </c>
      <c r="K189" s="378" t="str">
        <f t="shared" si="9"/>
        <v/>
      </c>
      <c r="L189" s="378">
        <f t="shared" si="10"/>
        <v>1.89E-2</v>
      </c>
      <c r="M189" s="378" t="str">
        <f t="shared" si="11"/>
        <v/>
      </c>
      <c r="N189" s="378">
        <f t="shared" si="12"/>
        <v>1.89E-2</v>
      </c>
      <c r="O189" s="378" t="str">
        <f t="shared" si="13"/>
        <v/>
      </c>
      <c r="P189" s="378">
        <f t="shared" si="14"/>
        <v>1.89E-2</v>
      </c>
      <c r="Q189" s="378" t="str">
        <f t="shared" si="15"/>
        <v/>
      </c>
      <c r="R189" s="378">
        <f t="shared" si="16"/>
        <v>1.89E-2</v>
      </c>
      <c r="S189" s="378" t="str">
        <f t="shared" si="17"/>
        <v/>
      </c>
      <c r="T189" s="378">
        <f t="shared" si="18"/>
        <v>1.89E-2</v>
      </c>
      <c r="U189" s="378" t="str">
        <f t="shared" si="19"/>
        <v/>
      </c>
      <c r="V189" s="378">
        <f t="shared" si="20"/>
        <v>1.89E-2</v>
      </c>
      <c r="W189" s="378" t="str">
        <f t="shared" si="21"/>
        <v/>
      </c>
      <c r="X189" s="378">
        <f t="shared" si="22"/>
        <v>1.89E-2</v>
      </c>
      <c r="Y189" s="378" t="str">
        <f t="shared" si="23"/>
        <v/>
      </c>
      <c r="Z189" s="378">
        <f t="shared" si="24"/>
        <v>1.89E-2</v>
      </c>
      <c r="AA189" s="378" t="str">
        <f t="shared" si="25"/>
        <v/>
      </c>
      <c r="AB189" s="378">
        <f t="shared" si="26"/>
        <v>1.89E-2</v>
      </c>
      <c r="AC189" s="378" t="str">
        <f t="shared" si="27"/>
        <v/>
      </c>
      <c r="AD189" s="378">
        <f t="shared" si="28"/>
        <v>1.89E-2</v>
      </c>
      <c r="AE189" s="378" t="str">
        <f t="shared" si="29"/>
        <v/>
      </c>
      <c r="AF189" s="378">
        <f t="shared" si="30"/>
        <v>1.89E-2</v>
      </c>
      <c r="AG189" s="378" t="str">
        <f t="shared" si="31"/>
        <v/>
      </c>
      <c r="AH189" s="378">
        <f t="shared" si="32"/>
        <v>1.89E-2</v>
      </c>
      <c r="AI189" s="378" t="str">
        <f t="shared" si="33"/>
        <v/>
      </c>
      <c r="AJ189" s="378">
        <f t="shared" si="34"/>
        <v>1.89E-2</v>
      </c>
      <c r="AK189" s="378" t="str">
        <f t="shared" si="35"/>
        <v/>
      </c>
      <c r="AL189" s="378">
        <f t="shared" si="36"/>
        <v>1.89E-2</v>
      </c>
      <c r="AM189" s="378" t="str">
        <f t="shared" si="37"/>
        <v/>
      </c>
      <c r="AN189" s="378">
        <f t="shared" si="38"/>
        <v>1.89E-2</v>
      </c>
    </row>
    <row r="190" spans="1:40">
      <c r="A190" t="str">
        <f t="shared" si="4"/>
        <v>11.3</v>
      </c>
      <c r="B190" s="378"/>
      <c r="C190" s="378"/>
      <c r="D190" s="378">
        <f t="shared" si="5"/>
        <v>0</v>
      </c>
      <c r="E190" s="378"/>
      <c r="F190" s="384">
        <f t="shared" si="6"/>
        <v>0</v>
      </c>
      <c r="G190" s="449"/>
      <c r="H190" s="449"/>
      <c r="I190" s="378" t="str">
        <f t="shared" si="7"/>
        <v>Protection du matériel</v>
      </c>
      <c r="J190" s="378">
        <f t="shared" si="8"/>
        <v>1.9E-2</v>
      </c>
      <c r="K190" s="378" t="str">
        <f t="shared" si="9"/>
        <v>Protection du matériel</v>
      </c>
      <c r="L190" s="378">
        <f t="shared" si="10"/>
        <v>1.9E-2</v>
      </c>
      <c r="M190" s="378" t="str">
        <f t="shared" si="11"/>
        <v/>
      </c>
      <c r="N190" s="378">
        <f t="shared" si="12"/>
        <v>1.9E-2</v>
      </c>
      <c r="O190" s="378" t="str">
        <f t="shared" si="13"/>
        <v/>
      </c>
      <c r="P190" s="378">
        <f t="shared" si="14"/>
        <v>1.9E-2</v>
      </c>
      <c r="Q190" s="378" t="str">
        <f t="shared" si="15"/>
        <v/>
      </c>
      <c r="R190" s="378">
        <f t="shared" si="16"/>
        <v>1.9E-2</v>
      </c>
      <c r="S190" s="378" t="str">
        <f t="shared" si="17"/>
        <v/>
      </c>
      <c r="T190" s="378">
        <f t="shared" si="18"/>
        <v>1.9E-2</v>
      </c>
      <c r="U190" s="378" t="str">
        <f t="shared" si="19"/>
        <v>Protection du matériel</v>
      </c>
      <c r="V190" s="378">
        <f t="shared" si="20"/>
        <v>1.9E-2</v>
      </c>
      <c r="W190" s="378" t="str">
        <f t="shared" si="21"/>
        <v>Protection du matériel</v>
      </c>
      <c r="X190" s="378">
        <f t="shared" si="22"/>
        <v>1.9E-2</v>
      </c>
      <c r="Y190" s="378" t="str">
        <f t="shared" si="23"/>
        <v>Protection du matériel</v>
      </c>
      <c r="Z190" s="378">
        <f t="shared" si="24"/>
        <v>1.9E-2</v>
      </c>
      <c r="AA190" s="378" t="str">
        <f t="shared" si="25"/>
        <v/>
      </c>
      <c r="AB190" s="378">
        <f t="shared" si="26"/>
        <v>1.9E-2</v>
      </c>
      <c r="AC190" s="378" t="str">
        <f t="shared" si="27"/>
        <v/>
      </c>
      <c r="AD190" s="378">
        <f t="shared" si="28"/>
        <v>1.9E-2</v>
      </c>
      <c r="AE190" s="378" t="str">
        <f t="shared" si="29"/>
        <v/>
      </c>
      <c r="AF190" s="378">
        <f t="shared" si="30"/>
        <v>1.9E-2</v>
      </c>
      <c r="AG190" s="378" t="str">
        <f t="shared" si="31"/>
        <v/>
      </c>
      <c r="AH190" s="378">
        <f t="shared" si="32"/>
        <v>1.9E-2</v>
      </c>
      <c r="AI190" s="378" t="str">
        <f t="shared" si="33"/>
        <v>Protection du matériel</v>
      </c>
      <c r="AJ190" s="378">
        <f t="shared" si="34"/>
        <v>1.9E-2</v>
      </c>
      <c r="AK190" s="378" t="str">
        <f t="shared" si="35"/>
        <v/>
      </c>
      <c r="AL190" s="378">
        <f t="shared" si="36"/>
        <v>1.9E-2</v>
      </c>
      <c r="AM190" s="378" t="str">
        <f t="shared" si="37"/>
        <v/>
      </c>
      <c r="AN190" s="378">
        <f t="shared" si="38"/>
        <v>1.9E-2</v>
      </c>
    </row>
    <row r="191" spans="1:40">
      <c r="A191" t="str">
        <f t="shared" si="4"/>
        <v>11.3.a</v>
      </c>
      <c r="B191" s="378"/>
      <c r="C191" s="378"/>
      <c r="D191" s="378">
        <f t="shared" si="5"/>
        <v>0</v>
      </c>
      <c r="E191" s="378"/>
      <c r="F191" s="384">
        <f t="shared" si="6"/>
        <v>0</v>
      </c>
      <c r="G191" s="449"/>
      <c r="H191" s="449"/>
      <c r="I191" s="378" t="str">
        <f t="shared" si="7"/>
        <v/>
      </c>
      <c r="J191" s="378">
        <f t="shared" si="8"/>
        <v>1.9099999999999999E-2</v>
      </c>
      <c r="K191" s="378" t="str">
        <f t="shared" si="9"/>
        <v/>
      </c>
      <c r="L191" s="378">
        <f t="shared" si="10"/>
        <v>1.9099999999999999E-2</v>
      </c>
      <c r="M191" s="378" t="str">
        <f t="shared" si="11"/>
        <v/>
      </c>
      <c r="N191" s="378">
        <f t="shared" si="12"/>
        <v>1.9099999999999999E-2</v>
      </c>
      <c r="O191" s="378" t="str">
        <f t="shared" si="13"/>
        <v/>
      </c>
      <c r="P191" s="378">
        <f t="shared" si="14"/>
        <v>1.9099999999999999E-2</v>
      </c>
      <c r="Q191" s="378" t="str">
        <f t="shared" si="15"/>
        <v/>
      </c>
      <c r="R191" s="378">
        <f t="shared" si="16"/>
        <v>1.9099999999999999E-2</v>
      </c>
      <c r="S191" s="378" t="str">
        <f t="shared" si="17"/>
        <v/>
      </c>
      <c r="T191" s="378">
        <f t="shared" si="18"/>
        <v>1.9099999999999999E-2</v>
      </c>
      <c r="U191" s="378" t="str">
        <f t="shared" si="19"/>
        <v/>
      </c>
      <c r="V191" s="378">
        <f t="shared" si="20"/>
        <v>1.9099999999999999E-2</v>
      </c>
      <c r="W191" s="378" t="str">
        <f t="shared" si="21"/>
        <v/>
      </c>
      <c r="X191" s="378">
        <f t="shared" si="22"/>
        <v>1.9099999999999999E-2</v>
      </c>
      <c r="Y191" s="378" t="str">
        <f t="shared" si="23"/>
        <v/>
      </c>
      <c r="Z191" s="378">
        <f t="shared" si="24"/>
        <v>1.9099999999999999E-2</v>
      </c>
      <c r="AA191" s="378" t="str">
        <f t="shared" si="25"/>
        <v/>
      </c>
      <c r="AB191" s="378">
        <f t="shared" si="26"/>
        <v>1.9099999999999999E-2</v>
      </c>
      <c r="AC191" s="378" t="str">
        <f t="shared" si="27"/>
        <v/>
      </c>
      <c r="AD191" s="378">
        <f t="shared" si="28"/>
        <v>1.9099999999999999E-2</v>
      </c>
      <c r="AE191" s="378" t="str">
        <f t="shared" si="29"/>
        <v/>
      </c>
      <c r="AF191" s="378">
        <f t="shared" si="30"/>
        <v>1.9099999999999999E-2</v>
      </c>
      <c r="AG191" s="378" t="str">
        <f t="shared" si="31"/>
        <v/>
      </c>
      <c r="AH191" s="378">
        <f t="shared" si="32"/>
        <v>1.9099999999999999E-2</v>
      </c>
      <c r="AI191" s="378" t="str">
        <f t="shared" si="33"/>
        <v/>
      </c>
      <c r="AJ191" s="378">
        <f t="shared" si="34"/>
        <v>1.9099999999999999E-2</v>
      </c>
      <c r="AK191" s="378" t="str">
        <f t="shared" si="35"/>
        <v/>
      </c>
      <c r="AL191" s="378">
        <f t="shared" si="36"/>
        <v>1.9099999999999999E-2</v>
      </c>
      <c r="AM191" s="378" t="str">
        <f t="shared" si="37"/>
        <v/>
      </c>
      <c r="AN191" s="378">
        <f t="shared" si="38"/>
        <v>1.9099999999999999E-2</v>
      </c>
    </row>
    <row r="192" spans="1:40">
      <c r="A192" t="str">
        <f t="shared" si="4"/>
        <v>11.4</v>
      </c>
      <c r="B192" s="378"/>
      <c r="C192" s="378"/>
      <c r="D192" s="378">
        <f t="shared" si="5"/>
        <v>1</v>
      </c>
      <c r="E192" s="378"/>
      <c r="F192" s="384">
        <f t="shared" si="6"/>
        <v>5</v>
      </c>
      <c r="G192" s="449"/>
      <c r="H192" s="449"/>
      <c r="I192" s="378" t="str">
        <f t="shared" si="7"/>
        <v/>
      </c>
      <c r="J192" s="378">
        <f t="shared" si="8"/>
        <v>4.8037099384736298E-2</v>
      </c>
      <c r="K192" s="378" t="str">
        <f t="shared" si="9"/>
        <v/>
      </c>
      <c r="L192" s="378">
        <f t="shared" si="10"/>
        <v>6.245564907710445E-2</v>
      </c>
      <c r="M192" s="378" t="str">
        <f t="shared" si="11"/>
        <v/>
      </c>
      <c r="N192" s="378">
        <f t="shared" si="12"/>
        <v>1.9199999999999998E-2</v>
      </c>
      <c r="O192" s="378" t="str">
        <f t="shared" si="13"/>
        <v/>
      </c>
      <c r="P192" s="378">
        <f t="shared" si="14"/>
        <v>1.9199999999999998E-2</v>
      </c>
      <c r="Q192" s="378" t="str">
        <f t="shared" si="15"/>
        <v/>
      </c>
      <c r="R192" s="378">
        <f t="shared" si="16"/>
        <v>1.9199999999999998E-2</v>
      </c>
      <c r="S192" s="378" t="str">
        <f t="shared" si="17"/>
        <v/>
      </c>
      <c r="T192" s="378">
        <f t="shared" si="18"/>
        <v>3.0013912269276112E-2</v>
      </c>
      <c r="U192" s="378" t="str">
        <f t="shared" si="19"/>
        <v/>
      </c>
      <c r="V192" s="378">
        <f t="shared" si="20"/>
        <v>4.8037099384736298E-2</v>
      </c>
      <c r="W192" s="378" t="str">
        <f t="shared" si="21"/>
        <v/>
      </c>
      <c r="X192" s="378">
        <f t="shared" si="22"/>
        <v>1.9199999999999998E-2</v>
      </c>
      <c r="Y192" s="378" t="str">
        <f t="shared" si="23"/>
        <v/>
      </c>
      <c r="Z192" s="378">
        <f t="shared" si="24"/>
        <v>1.9199999999999998E-2</v>
      </c>
      <c r="AA192" s="378" t="str">
        <f t="shared" si="25"/>
        <v/>
      </c>
      <c r="AB192" s="378">
        <f t="shared" si="26"/>
        <v>1.9199999999999998E-2</v>
      </c>
      <c r="AC192" s="378" t="str">
        <f t="shared" si="27"/>
        <v/>
      </c>
      <c r="AD192" s="378">
        <f t="shared" si="28"/>
        <v>1.9199999999999998E-2</v>
      </c>
      <c r="AE192" s="378" t="str">
        <f t="shared" si="29"/>
        <v/>
      </c>
      <c r="AF192" s="378">
        <f t="shared" si="30"/>
        <v>1.9199999999999998E-2</v>
      </c>
      <c r="AG192" s="378" t="str">
        <f t="shared" si="31"/>
        <v/>
      </c>
      <c r="AH192" s="378">
        <f t="shared" si="32"/>
        <v>1.9199999999999998E-2</v>
      </c>
      <c r="AI192" s="378" t="str">
        <f t="shared" si="33"/>
        <v/>
      </c>
      <c r="AJ192" s="378">
        <f t="shared" si="34"/>
        <v>1.9199999999999998E-2</v>
      </c>
      <c r="AK192" s="378" t="str">
        <f t="shared" si="35"/>
        <v/>
      </c>
      <c r="AL192" s="378">
        <f t="shared" si="36"/>
        <v>1.9199999999999998E-2</v>
      </c>
      <c r="AM192" s="378" t="str">
        <f t="shared" si="37"/>
        <v/>
      </c>
      <c r="AN192" s="378">
        <f t="shared" si="38"/>
        <v>1.9199999999999998E-2</v>
      </c>
    </row>
    <row r="193" spans="1:40">
      <c r="A193" t="str">
        <f t="shared" si="4"/>
        <v>11.4.a</v>
      </c>
      <c r="B193" s="378"/>
      <c r="C193" s="378"/>
      <c r="D193" s="378">
        <f t="shared" si="5"/>
        <v>0</v>
      </c>
      <c r="E193" s="378"/>
      <c r="F193" s="384">
        <f t="shared" si="6"/>
        <v>0</v>
      </c>
      <c r="G193" s="449"/>
      <c r="H193" s="449"/>
      <c r="I193" s="378" t="str">
        <f t="shared" si="7"/>
        <v/>
      </c>
      <c r="J193" s="378">
        <f t="shared" si="8"/>
        <v>1.9300000000000001E-2</v>
      </c>
      <c r="K193" s="378" t="str">
        <f t="shared" si="9"/>
        <v/>
      </c>
      <c r="L193" s="378">
        <f t="shared" si="10"/>
        <v>1.9300000000000001E-2</v>
      </c>
      <c r="M193" s="378" t="str">
        <f t="shared" si="11"/>
        <v/>
      </c>
      <c r="N193" s="378">
        <f t="shared" si="12"/>
        <v>1.9300000000000001E-2</v>
      </c>
      <c r="O193" s="378" t="str">
        <f t="shared" si="13"/>
        <v/>
      </c>
      <c r="P193" s="378">
        <f t="shared" si="14"/>
        <v>1.9300000000000001E-2</v>
      </c>
      <c r="Q193" s="378" t="str">
        <f t="shared" si="15"/>
        <v/>
      </c>
      <c r="R193" s="378">
        <f t="shared" si="16"/>
        <v>1.9300000000000001E-2</v>
      </c>
      <c r="S193" s="378" t="str">
        <f t="shared" si="17"/>
        <v/>
      </c>
      <c r="T193" s="378">
        <f t="shared" si="18"/>
        <v>1.9300000000000001E-2</v>
      </c>
      <c r="U193" s="378" t="str">
        <f t="shared" si="19"/>
        <v/>
      </c>
      <c r="V193" s="378">
        <f t="shared" si="20"/>
        <v>1.9300000000000001E-2</v>
      </c>
      <c r="W193" s="378" t="str">
        <f t="shared" si="21"/>
        <v/>
      </c>
      <c r="X193" s="378">
        <f t="shared" si="22"/>
        <v>1.9300000000000001E-2</v>
      </c>
      <c r="Y193" s="378" t="str">
        <f t="shared" si="23"/>
        <v/>
      </c>
      <c r="Z193" s="378">
        <f t="shared" si="24"/>
        <v>1.9300000000000001E-2</v>
      </c>
      <c r="AA193" s="378" t="str">
        <f t="shared" si="25"/>
        <v/>
      </c>
      <c r="AB193" s="378">
        <f t="shared" si="26"/>
        <v>1.9300000000000001E-2</v>
      </c>
      <c r="AC193" s="378" t="str">
        <f t="shared" si="27"/>
        <v/>
      </c>
      <c r="AD193" s="378">
        <f t="shared" si="28"/>
        <v>1.9300000000000001E-2</v>
      </c>
      <c r="AE193" s="378" t="str">
        <f t="shared" si="29"/>
        <v/>
      </c>
      <c r="AF193" s="378">
        <f t="shared" si="30"/>
        <v>1.9300000000000001E-2</v>
      </c>
      <c r="AG193" s="378" t="str">
        <f t="shared" si="31"/>
        <v/>
      </c>
      <c r="AH193" s="378">
        <f t="shared" si="32"/>
        <v>1.9300000000000001E-2</v>
      </c>
      <c r="AI193" s="378" t="str">
        <f t="shared" si="33"/>
        <v/>
      </c>
      <c r="AJ193" s="378">
        <f t="shared" si="34"/>
        <v>1.9300000000000001E-2</v>
      </c>
      <c r="AK193" s="378" t="str">
        <f t="shared" si="35"/>
        <v/>
      </c>
      <c r="AL193" s="378">
        <f t="shared" si="36"/>
        <v>1.9300000000000001E-2</v>
      </c>
      <c r="AM193" s="378" t="str">
        <f t="shared" si="37"/>
        <v/>
      </c>
      <c r="AN193" s="378">
        <f t="shared" si="38"/>
        <v>1.9300000000000001E-2</v>
      </c>
    </row>
    <row r="194" spans="1:40">
      <c r="A194">
        <f t="shared" si="4"/>
        <v>12</v>
      </c>
      <c r="B194" s="378"/>
      <c r="C194" s="378"/>
      <c r="D194" s="378">
        <f t="shared" si="5"/>
        <v>0</v>
      </c>
      <c r="E194" s="378"/>
      <c r="F194" s="384">
        <f t="shared" si="6"/>
        <v>0</v>
      </c>
      <c r="G194" s="449"/>
      <c r="H194" s="449"/>
      <c r="I194" s="378" t="str">
        <f t="shared" si="7"/>
        <v/>
      </c>
      <c r="J194" s="378">
        <f t="shared" si="8"/>
        <v>1.9400000000000001E-2</v>
      </c>
      <c r="K194" s="378" t="str">
        <f t="shared" si="9"/>
        <v/>
      </c>
      <c r="L194" s="378">
        <f t="shared" si="10"/>
        <v>1.9400000000000001E-2</v>
      </c>
      <c r="M194" s="378" t="str">
        <f t="shared" si="11"/>
        <v/>
      </c>
      <c r="N194" s="378">
        <f t="shared" si="12"/>
        <v>1.9400000000000001E-2</v>
      </c>
      <c r="O194" s="378" t="str">
        <f t="shared" si="13"/>
        <v/>
      </c>
      <c r="P194" s="378">
        <f t="shared" si="14"/>
        <v>1.9400000000000001E-2</v>
      </c>
      <c r="Q194" s="378" t="str">
        <f t="shared" si="15"/>
        <v/>
      </c>
      <c r="R194" s="378">
        <f t="shared" si="16"/>
        <v>1.9400000000000001E-2</v>
      </c>
      <c r="S194" s="378" t="str">
        <f t="shared" si="17"/>
        <v/>
      </c>
      <c r="T194" s="378">
        <f t="shared" si="18"/>
        <v>1.9400000000000001E-2</v>
      </c>
      <c r="U194" s="378" t="str">
        <f t="shared" si="19"/>
        <v/>
      </c>
      <c r="V194" s="378">
        <f t="shared" si="20"/>
        <v>1.9400000000000001E-2</v>
      </c>
      <c r="W194" s="378" t="str">
        <f t="shared" si="21"/>
        <v/>
      </c>
      <c r="X194" s="378">
        <f t="shared" si="22"/>
        <v>1.9400000000000001E-2</v>
      </c>
      <c r="Y194" s="378" t="str">
        <f t="shared" si="23"/>
        <v/>
      </c>
      <c r="Z194" s="378">
        <f t="shared" si="24"/>
        <v>1.9400000000000001E-2</v>
      </c>
      <c r="AA194" s="378" t="str">
        <f t="shared" si="25"/>
        <v/>
      </c>
      <c r="AB194" s="378">
        <f t="shared" si="26"/>
        <v>1.9400000000000001E-2</v>
      </c>
      <c r="AC194" s="378" t="str">
        <f t="shared" si="27"/>
        <v/>
      </c>
      <c r="AD194" s="378">
        <f t="shared" si="28"/>
        <v>1.9400000000000001E-2</v>
      </c>
      <c r="AE194" s="378" t="str">
        <f t="shared" si="29"/>
        <v/>
      </c>
      <c r="AF194" s="378">
        <f t="shared" si="30"/>
        <v>1.9400000000000001E-2</v>
      </c>
      <c r="AG194" s="378" t="str">
        <f t="shared" si="31"/>
        <v/>
      </c>
      <c r="AH194" s="378">
        <f t="shared" si="32"/>
        <v>1.9400000000000001E-2</v>
      </c>
      <c r="AI194" s="378" t="str">
        <f t="shared" si="33"/>
        <v/>
      </c>
      <c r="AJ194" s="378">
        <f t="shared" si="34"/>
        <v>1.9400000000000001E-2</v>
      </c>
      <c r="AK194" s="378" t="str">
        <f t="shared" si="35"/>
        <v/>
      </c>
      <c r="AL194" s="378">
        <f t="shared" si="36"/>
        <v>1.9400000000000001E-2</v>
      </c>
      <c r="AM194" s="378" t="str">
        <f t="shared" si="37"/>
        <v/>
      </c>
      <c r="AN194" s="378">
        <f t="shared" si="38"/>
        <v>1.9400000000000001E-2</v>
      </c>
    </row>
    <row r="195" spans="1:40">
      <c r="A195" t="str">
        <f t="shared" si="4"/>
        <v>12.1</v>
      </c>
      <c r="B195" s="378"/>
      <c r="C195" s="378"/>
      <c r="D195" s="378">
        <f t="shared" si="5"/>
        <v>1</v>
      </c>
      <c r="E195" s="378"/>
      <c r="F195" s="384">
        <f t="shared" si="6"/>
        <v>8</v>
      </c>
      <c r="G195" s="449"/>
      <c r="H195" s="449"/>
      <c r="I195" s="378" t="str">
        <f t="shared" si="7"/>
        <v/>
      </c>
      <c r="J195" s="378">
        <f t="shared" si="8"/>
        <v>1.95E-2</v>
      </c>
      <c r="K195" s="378" t="str">
        <f t="shared" si="9"/>
        <v/>
      </c>
      <c r="L195" s="378">
        <f t="shared" si="10"/>
        <v>1.95E-2</v>
      </c>
      <c r="M195" s="378" t="str">
        <f t="shared" si="11"/>
        <v/>
      </c>
      <c r="N195" s="378">
        <f t="shared" si="12"/>
        <v>1.95E-2</v>
      </c>
      <c r="O195" s="378" t="str">
        <f t="shared" si="13"/>
        <v/>
      </c>
      <c r="P195" s="378">
        <f t="shared" si="14"/>
        <v>1.95E-2</v>
      </c>
      <c r="Q195" s="378" t="str">
        <f t="shared" si="15"/>
        <v/>
      </c>
      <c r="R195" s="378">
        <f t="shared" si="16"/>
        <v>1.95E-2</v>
      </c>
      <c r="S195" s="378" t="str">
        <f t="shared" si="17"/>
        <v/>
      </c>
      <c r="T195" s="378">
        <f t="shared" si="18"/>
        <v>5.1935954289267047E-2</v>
      </c>
      <c r="U195" s="378" t="str">
        <f t="shared" si="19"/>
        <v/>
      </c>
      <c r="V195" s="378">
        <f t="shared" si="20"/>
        <v>0.10599587810471213</v>
      </c>
      <c r="W195" s="378" t="str">
        <f t="shared" si="21"/>
        <v/>
      </c>
      <c r="X195" s="378">
        <f t="shared" si="22"/>
        <v>1.95E-2</v>
      </c>
      <c r="Y195" s="378" t="str">
        <f t="shared" si="23"/>
        <v/>
      </c>
      <c r="Z195" s="378">
        <f t="shared" si="24"/>
        <v>1.95E-2</v>
      </c>
      <c r="AA195" s="378" t="str">
        <f t="shared" si="25"/>
        <v/>
      </c>
      <c r="AB195" s="378">
        <f t="shared" si="26"/>
        <v>5.1935954289267047E-2</v>
      </c>
      <c r="AC195" s="378" t="str">
        <f t="shared" si="27"/>
        <v/>
      </c>
      <c r="AD195" s="378">
        <f t="shared" si="28"/>
        <v>0.14924381715706816</v>
      </c>
      <c r="AE195" s="378" t="str">
        <f t="shared" si="29"/>
        <v/>
      </c>
      <c r="AF195" s="378">
        <f t="shared" si="30"/>
        <v>0.14924381715706816</v>
      </c>
      <c r="AG195" s="378" t="str">
        <f t="shared" si="31"/>
        <v/>
      </c>
      <c r="AH195" s="378">
        <f t="shared" si="32"/>
        <v>5.1935954289267047E-2</v>
      </c>
      <c r="AI195" s="378" t="str">
        <f t="shared" si="33"/>
        <v/>
      </c>
      <c r="AJ195" s="378">
        <f t="shared" si="34"/>
        <v>5.1935954289267047E-2</v>
      </c>
      <c r="AK195" s="378" t="str">
        <f t="shared" si="35"/>
        <v/>
      </c>
      <c r="AL195" s="378">
        <f t="shared" si="36"/>
        <v>5.1935954289267047E-2</v>
      </c>
      <c r="AM195" s="378" t="str">
        <f t="shared" si="37"/>
        <v/>
      </c>
      <c r="AN195" s="378">
        <f t="shared" si="38"/>
        <v>1.95E-2</v>
      </c>
    </row>
    <row r="196" spans="1:40">
      <c r="A196" t="str">
        <f t="shared" si="4"/>
        <v>12.2</v>
      </c>
      <c r="B196" s="378"/>
      <c r="C196" s="378"/>
      <c r="D196" s="378">
        <f t="shared" si="5"/>
        <v>1</v>
      </c>
      <c r="E196" s="378"/>
      <c r="F196" s="384">
        <f t="shared" si="6"/>
        <v>4</v>
      </c>
      <c r="G196" s="449"/>
      <c r="H196" s="449"/>
      <c r="I196" s="378" t="str">
        <f t="shared" si="7"/>
        <v/>
      </c>
      <c r="J196" s="378">
        <f t="shared" si="8"/>
        <v>1.9599999999999999E-2</v>
      </c>
      <c r="K196" s="378" t="str">
        <f t="shared" si="9"/>
        <v/>
      </c>
      <c r="L196" s="378">
        <f t="shared" si="10"/>
        <v>6.0105442383703252E-2</v>
      </c>
      <c r="M196" s="378" t="str">
        <f t="shared" si="11"/>
        <v/>
      </c>
      <c r="N196" s="378">
        <f t="shared" si="12"/>
        <v>1.9599999999999999E-2</v>
      </c>
      <c r="O196" s="378" t="str">
        <f t="shared" si="13"/>
        <v/>
      </c>
      <c r="P196" s="378">
        <f t="shared" si="14"/>
        <v>1.9599999999999999E-2</v>
      </c>
      <c r="Q196" s="378" t="str">
        <f t="shared" si="15"/>
        <v/>
      </c>
      <c r="R196" s="378">
        <f t="shared" si="16"/>
        <v>4.9979081787777442E-2</v>
      </c>
      <c r="S196" s="378" t="str">
        <f t="shared" si="17"/>
        <v/>
      </c>
      <c r="T196" s="378">
        <f t="shared" si="18"/>
        <v>1.9599999999999999E-2</v>
      </c>
      <c r="U196" s="378" t="str">
        <f t="shared" si="19"/>
        <v/>
      </c>
      <c r="V196" s="378">
        <f t="shared" si="20"/>
        <v>1.9599999999999999E-2</v>
      </c>
      <c r="W196" s="378" t="str">
        <f t="shared" si="21"/>
        <v/>
      </c>
      <c r="X196" s="378">
        <f t="shared" si="22"/>
        <v>1.9599999999999999E-2</v>
      </c>
      <c r="Y196" s="378" t="str">
        <f t="shared" si="23"/>
        <v/>
      </c>
      <c r="Z196" s="378">
        <f t="shared" si="24"/>
        <v>1.9599999999999999E-2</v>
      </c>
      <c r="AA196" s="378" t="str">
        <f t="shared" si="25"/>
        <v/>
      </c>
      <c r="AB196" s="378">
        <f t="shared" si="26"/>
        <v>2.9726360595925812E-2</v>
      </c>
      <c r="AC196" s="378" t="str">
        <f t="shared" si="27"/>
        <v/>
      </c>
      <c r="AD196" s="378">
        <f t="shared" si="28"/>
        <v>1.9599999999999999E-2</v>
      </c>
      <c r="AE196" s="378" t="str">
        <f t="shared" si="29"/>
        <v/>
      </c>
      <c r="AF196" s="378">
        <f t="shared" si="30"/>
        <v>1.9599999999999999E-2</v>
      </c>
      <c r="AG196" s="378" t="str">
        <f t="shared" si="31"/>
        <v/>
      </c>
      <c r="AH196" s="378">
        <f t="shared" si="32"/>
        <v>1.9599999999999999E-2</v>
      </c>
      <c r="AI196" s="378" t="str">
        <f t="shared" si="33"/>
        <v/>
      </c>
      <c r="AJ196" s="378">
        <f t="shared" si="34"/>
        <v>1.9599999999999999E-2</v>
      </c>
      <c r="AK196" s="378" t="str">
        <f t="shared" si="35"/>
        <v/>
      </c>
      <c r="AL196" s="378">
        <f t="shared" si="36"/>
        <v>1.9599999999999999E-2</v>
      </c>
      <c r="AM196" s="378" t="str">
        <f t="shared" si="37"/>
        <v/>
      </c>
      <c r="AN196" s="378">
        <f t="shared" si="38"/>
        <v>1.9599999999999999E-2</v>
      </c>
    </row>
    <row r="197" spans="1:40">
      <c r="A197" t="str">
        <f t="shared" ref="A197:A251" si="39">A70</f>
        <v>12.2.a</v>
      </c>
      <c r="B197" s="378"/>
      <c r="C197" s="378"/>
      <c r="D197" s="378">
        <f t="shared" ref="D197:D251" si="40">D70</f>
        <v>0</v>
      </c>
      <c r="E197" s="378"/>
      <c r="F197" s="384">
        <f t="shared" ref="F197:F251" si="41">INT(AO70)</f>
        <v>0</v>
      </c>
      <c r="G197" s="449"/>
      <c r="H197" s="449"/>
      <c r="I197" s="378" t="str">
        <f t="shared" ref="I197:I251" si="42">TEXT(IF($I70=1,IF(F70&lt;$C$1,$B70,""),""),"")</f>
        <v/>
      </c>
      <c r="J197" s="378">
        <f t="shared" ref="J197:J251" si="43">(J70+(ROW()/10000))</f>
        <v>1.9699999999999999E-2</v>
      </c>
      <c r="K197" s="378" t="str">
        <f t="shared" ref="K197:K251" si="44">IF($K70,IF($F70&lt;$C$1,$B70,""),"")</f>
        <v/>
      </c>
      <c r="L197" s="378">
        <f t="shared" ref="L197:L251" si="45">(L70+(ROW()/10000))</f>
        <v>1.9699999999999999E-2</v>
      </c>
      <c r="M197" s="378" t="str">
        <f t="shared" ref="M197:M251" si="46">IF($M70,IF($F70&lt;$C$1,$B70,""),"")</f>
        <v/>
      </c>
      <c r="N197" s="378">
        <f t="shared" ref="N197:N251" si="47">(N70+(ROW()/10000))</f>
        <v>1.9699999999999999E-2</v>
      </c>
      <c r="O197" s="378" t="str">
        <f t="shared" ref="O197:O251" si="48">IF($O70,IF($F70&lt;$C$1,$B70,""),"")</f>
        <v/>
      </c>
      <c r="P197" s="378">
        <f t="shared" ref="P197:P251" si="49">(P70+(ROW()/10000))</f>
        <v>1.9699999999999999E-2</v>
      </c>
      <c r="Q197" s="378" t="str">
        <f t="shared" ref="Q197:Q251" si="50">IF($Q70,IF($F70&lt;$C$1,$B70,""),"")</f>
        <v/>
      </c>
      <c r="R197" s="378">
        <f t="shared" ref="R197:R251" si="51">(R70+(ROW()/10000))</f>
        <v>1.9699999999999999E-2</v>
      </c>
      <c r="S197" s="378" t="str">
        <f t="shared" ref="S197:S251" si="52">IF($S70,IF($F70&lt;$C$1,$B70,""),"")</f>
        <v/>
      </c>
      <c r="T197" s="378">
        <f t="shared" ref="T197:T251" si="53">(T70+(ROW()/10000))</f>
        <v>1.9699999999999999E-2</v>
      </c>
      <c r="U197" s="378" t="str">
        <f t="shared" ref="U197:U251" si="54">IF($U70,IF($F70&lt;$C$1,$B70,""),"")</f>
        <v/>
      </c>
      <c r="V197" s="378">
        <f t="shared" ref="V197:V251" si="55">(V70+(ROW()/10000))</f>
        <v>1.9699999999999999E-2</v>
      </c>
      <c r="W197" s="378" t="str">
        <f t="shared" ref="W197:W251" si="56">IF($W70,IF($F70&lt;$C$1,$B70,""),"")</f>
        <v/>
      </c>
      <c r="X197" s="378">
        <f t="shared" ref="X197:X251" si="57">(X70+(ROW()/10000))</f>
        <v>1.9699999999999999E-2</v>
      </c>
      <c r="Y197" s="378" t="str">
        <f t="shared" ref="Y197:Y251" si="58">IF($Y70,IF($F70&lt;$C$1,$B70,""),"")</f>
        <v/>
      </c>
      <c r="Z197" s="378">
        <f t="shared" ref="Z197:Z251" si="59">(Z70+(ROW()/10000))</f>
        <v>1.9699999999999999E-2</v>
      </c>
      <c r="AA197" s="378" t="str">
        <f t="shared" ref="AA197:AA251" si="60">IF($AA70,IF($F70&lt;$C$1,$B70,""),"")</f>
        <v/>
      </c>
      <c r="AB197" s="378">
        <f t="shared" ref="AB197:AB251" si="61">(AB70+(ROW()/10000))</f>
        <v>1.9699999999999999E-2</v>
      </c>
      <c r="AC197" s="378" t="str">
        <f t="shared" ref="AC197:AC251" si="62">IF($AC70,IF($F70&lt;$C$1,$B70,""),"")</f>
        <v/>
      </c>
      <c r="AD197" s="378">
        <f t="shared" ref="AD197:AD251" si="63">(AD70+(ROW()/10000))</f>
        <v>1.9699999999999999E-2</v>
      </c>
      <c r="AE197" s="378" t="str">
        <f t="shared" ref="AE197:AE251" si="64">IF($AE70,IF($F70&lt;$C$1,$B70,""),"")</f>
        <v/>
      </c>
      <c r="AF197" s="378">
        <f t="shared" ref="AF197:AF251" si="65">(AF70+(ROW()/10000))</f>
        <v>1.9699999999999999E-2</v>
      </c>
      <c r="AG197" s="378" t="str">
        <f t="shared" ref="AG197:AG251" si="66">IF($AG70,IF($F70&lt;$C$1,$B70,""),"")</f>
        <v/>
      </c>
      <c r="AH197" s="378">
        <f t="shared" ref="AH197:AH251" si="67">(AH70+(ROW()/10000))</f>
        <v>1.9699999999999999E-2</v>
      </c>
      <c r="AI197" s="378" t="str">
        <f t="shared" ref="AI197:AI251" si="68">IF($AI70,IF($F70&lt;$C$1,$B70,""),"")</f>
        <v/>
      </c>
      <c r="AJ197" s="378">
        <f t="shared" ref="AJ197:AJ251" si="69">(AJ70+(ROW()/10000))</f>
        <v>1.9699999999999999E-2</v>
      </c>
      <c r="AK197" s="378" t="str">
        <f t="shared" ref="AK197:AK251" si="70">IF($AK70,IF($F70&lt;$C$1,$B70,""),"")</f>
        <v/>
      </c>
      <c r="AL197" s="378">
        <f t="shared" ref="AL197:AL251" si="71">(AL70+(ROW()/10000))</f>
        <v>1.9699999999999999E-2</v>
      </c>
      <c r="AM197" s="378" t="str">
        <f t="shared" ref="AM197:AM251" si="72">IF($AM70,IF($F70&lt;$C$1,$B70,""),"")</f>
        <v/>
      </c>
      <c r="AN197" s="378">
        <f t="shared" ref="AN197:AN251" si="73">(AN70+(ROW()/10000))</f>
        <v>1.9699999999999999E-2</v>
      </c>
    </row>
    <row r="198" spans="1:40">
      <c r="A198" t="str">
        <f t="shared" si="39"/>
        <v>12.2.b</v>
      </c>
      <c r="B198" s="378"/>
      <c r="C198" s="378"/>
      <c r="D198" s="378">
        <f t="shared" si="40"/>
        <v>0</v>
      </c>
      <c r="E198" s="378"/>
      <c r="F198" s="384">
        <f t="shared" si="41"/>
        <v>0</v>
      </c>
      <c r="G198" s="449"/>
      <c r="H198" s="449"/>
      <c r="I198" s="378" t="str">
        <f t="shared" si="42"/>
        <v/>
      </c>
      <c r="J198" s="378">
        <f t="shared" si="43"/>
        <v>1.9800000000000002E-2</v>
      </c>
      <c r="K198" s="378" t="str">
        <f t="shared" si="44"/>
        <v/>
      </c>
      <c r="L198" s="378">
        <f t="shared" si="45"/>
        <v>1.9800000000000002E-2</v>
      </c>
      <c r="M198" s="378" t="str">
        <f t="shared" si="46"/>
        <v/>
      </c>
      <c r="N198" s="378">
        <f t="shared" si="47"/>
        <v>1.9800000000000002E-2</v>
      </c>
      <c r="O198" s="378" t="str">
        <f t="shared" si="48"/>
        <v/>
      </c>
      <c r="P198" s="378">
        <f t="shared" si="49"/>
        <v>1.9800000000000002E-2</v>
      </c>
      <c r="Q198" s="378" t="str">
        <f t="shared" si="50"/>
        <v/>
      </c>
      <c r="R198" s="378">
        <f t="shared" si="51"/>
        <v>1.9800000000000002E-2</v>
      </c>
      <c r="S198" s="378" t="str">
        <f t="shared" si="52"/>
        <v/>
      </c>
      <c r="T198" s="378">
        <f t="shared" si="53"/>
        <v>1.9800000000000002E-2</v>
      </c>
      <c r="U198" s="378" t="str">
        <f t="shared" si="54"/>
        <v/>
      </c>
      <c r="V198" s="378">
        <f t="shared" si="55"/>
        <v>1.9800000000000002E-2</v>
      </c>
      <c r="W198" s="378" t="str">
        <f t="shared" si="56"/>
        <v/>
      </c>
      <c r="X198" s="378">
        <f t="shared" si="57"/>
        <v>1.9800000000000002E-2</v>
      </c>
      <c r="Y198" s="378" t="str">
        <f t="shared" si="58"/>
        <v/>
      </c>
      <c r="Z198" s="378">
        <f t="shared" si="59"/>
        <v>1.9800000000000002E-2</v>
      </c>
      <c r="AA198" s="378" t="str">
        <f t="shared" si="60"/>
        <v/>
      </c>
      <c r="AB198" s="378">
        <f t="shared" si="61"/>
        <v>1.9800000000000002E-2</v>
      </c>
      <c r="AC198" s="378" t="str">
        <f t="shared" si="62"/>
        <v/>
      </c>
      <c r="AD198" s="378">
        <f t="shared" si="63"/>
        <v>1.9800000000000002E-2</v>
      </c>
      <c r="AE198" s="378" t="str">
        <f t="shared" si="64"/>
        <v/>
      </c>
      <c r="AF198" s="378">
        <f t="shared" si="65"/>
        <v>1.9800000000000002E-2</v>
      </c>
      <c r="AG198" s="378" t="str">
        <f t="shared" si="66"/>
        <v/>
      </c>
      <c r="AH198" s="378">
        <f t="shared" si="67"/>
        <v>1.9800000000000002E-2</v>
      </c>
      <c r="AI198" s="378" t="str">
        <f t="shared" si="68"/>
        <v/>
      </c>
      <c r="AJ198" s="378">
        <f t="shared" si="69"/>
        <v>1.9800000000000002E-2</v>
      </c>
      <c r="AK198" s="378" t="str">
        <f t="shared" si="70"/>
        <v/>
      </c>
      <c r="AL198" s="378">
        <f t="shared" si="71"/>
        <v>1.9800000000000002E-2</v>
      </c>
      <c r="AM198" s="378" t="str">
        <f t="shared" si="72"/>
        <v/>
      </c>
      <c r="AN198" s="378">
        <f t="shared" si="73"/>
        <v>1.9800000000000002E-2</v>
      </c>
    </row>
    <row r="199" spans="1:40">
      <c r="A199" t="str">
        <f t="shared" si="39"/>
        <v>12.3</v>
      </c>
      <c r="B199" s="378"/>
      <c r="C199" s="378"/>
      <c r="D199" s="378">
        <f t="shared" si="40"/>
        <v>0</v>
      </c>
      <c r="E199" s="378"/>
      <c r="F199" s="384">
        <f t="shared" si="41"/>
        <v>0</v>
      </c>
      <c r="G199" s="449"/>
      <c r="H199" s="449"/>
      <c r="I199" s="378" t="str">
        <f t="shared" si="42"/>
        <v>Séparation des environnements</v>
      </c>
      <c r="J199" s="378">
        <f t="shared" si="43"/>
        <v>1.9900000000000001E-2</v>
      </c>
      <c r="K199" s="378" t="str">
        <f t="shared" si="44"/>
        <v>Séparation des environnements</v>
      </c>
      <c r="L199" s="378">
        <f t="shared" si="45"/>
        <v>1.9900000000000001E-2</v>
      </c>
      <c r="M199" s="378" t="str">
        <f t="shared" si="46"/>
        <v>Séparation des environnements</v>
      </c>
      <c r="N199" s="378">
        <f t="shared" si="47"/>
        <v>1.9900000000000001E-2</v>
      </c>
      <c r="O199" s="378" t="str">
        <f t="shared" si="48"/>
        <v/>
      </c>
      <c r="P199" s="378">
        <f t="shared" si="49"/>
        <v>1.9900000000000001E-2</v>
      </c>
      <c r="Q199" s="378" t="str">
        <f t="shared" si="50"/>
        <v>Séparation des environnements</v>
      </c>
      <c r="R199" s="378">
        <f t="shared" si="51"/>
        <v>1.9900000000000001E-2</v>
      </c>
      <c r="S199" s="378" t="str">
        <f t="shared" si="52"/>
        <v/>
      </c>
      <c r="T199" s="378">
        <f t="shared" si="53"/>
        <v>1.9900000000000001E-2</v>
      </c>
      <c r="U199" s="378" t="str">
        <f t="shared" si="54"/>
        <v/>
      </c>
      <c r="V199" s="378">
        <f t="shared" si="55"/>
        <v>1.9900000000000001E-2</v>
      </c>
      <c r="W199" s="378" t="str">
        <f t="shared" si="56"/>
        <v/>
      </c>
      <c r="X199" s="378">
        <f t="shared" si="57"/>
        <v>1.9900000000000001E-2</v>
      </c>
      <c r="Y199" s="378" t="str">
        <f t="shared" si="58"/>
        <v/>
      </c>
      <c r="Z199" s="378">
        <f t="shared" si="59"/>
        <v>1.9900000000000001E-2</v>
      </c>
      <c r="AA199" s="378" t="str">
        <f t="shared" si="60"/>
        <v/>
      </c>
      <c r="AB199" s="378">
        <f t="shared" si="61"/>
        <v>1.9900000000000001E-2</v>
      </c>
      <c r="AC199" s="378" t="str">
        <f t="shared" si="62"/>
        <v/>
      </c>
      <c r="AD199" s="378">
        <f t="shared" si="63"/>
        <v>1.9900000000000001E-2</v>
      </c>
      <c r="AE199" s="378" t="str">
        <f t="shared" si="64"/>
        <v/>
      </c>
      <c r="AF199" s="378">
        <f t="shared" si="65"/>
        <v>1.9900000000000001E-2</v>
      </c>
      <c r="AG199" s="378" t="str">
        <f t="shared" si="66"/>
        <v/>
      </c>
      <c r="AH199" s="378">
        <f t="shared" si="67"/>
        <v>1.9900000000000001E-2</v>
      </c>
      <c r="AI199" s="378" t="str">
        <f t="shared" si="68"/>
        <v/>
      </c>
      <c r="AJ199" s="378">
        <f t="shared" si="69"/>
        <v>1.9900000000000001E-2</v>
      </c>
      <c r="AK199" s="378" t="str">
        <f t="shared" si="70"/>
        <v/>
      </c>
      <c r="AL199" s="378">
        <f t="shared" si="71"/>
        <v>1.9900000000000001E-2</v>
      </c>
      <c r="AM199" s="378" t="str">
        <f t="shared" si="72"/>
        <v/>
      </c>
      <c r="AN199" s="378">
        <f t="shared" si="73"/>
        <v>1.9900000000000001E-2</v>
      </c>
    </row>
    <row r="200" spans="1:40">
      <c r="A200" t="str">
        <f t="shared" si="39"/>
        <v>12.4</v>
      </c>
      <c r="B200" s="378"/>
      <c r="C200" s="378"/>
      <c r="D200" s="378">
        <f t="shared" si="40"/>
        <v>1</v>
      </c>
      <c r="E200" s="378"/>
      <c r="F200" s="384">
        <f t="shared" si="41"/>
        <v>6</v>
      </c>
      <c r="G200" s="449"/>
      <c r="H200" s="449"/>
      <c r="I200" s="378" t="str">
        <f t="shared" si="42"/>
        <v/>
      </c>
      <c r="J200" s="378">
        <f t="shared" si="43"/>
        <v>0.02</v>
      </c>
      <c r="K200" s="378" t="str">
        <f t="shared" si="44"/>
        <v/>
      </c>
      <c r="L200" s="378">
        <f t="shared" si="45"/>
        <v>0.02</v>
      </c>
      <c r="M200" s="378" t="str">
        <f t="shared" si="46"/>
        <v/>
      </c>
      <c r="N200" s="378">
        <f t="shared" si="47"/>
        <v>0.02</v>
      </c>
      <c r="O200" s="378" t="str">
        <f t="shared" si="48"/>
        <v/>
      </c>
      <c r="P200" s="378">
        <f t="shared" si="49"/>
        <v>0.02</v>
      </c>
      <c r="Q200" s="378" t="str">
        <f t="shared" si="50"/>
        <v/>
      </c>
      <c r="R200" s="378">
        <f t="shared" si="51"/>
        <v>0.02</v>
      </c>
      <c r="S200" s="378" t="str">
        <f t="shared" si="52"/>
        <v/>
      </c>
      <c r="T200" s="378">
        <f t="shared" si="53"/>
        <v>6.3917062041430092E-2</v>
      </c>
      <c r="U200" s="378" t="str">
        <f t="shared" si="54"/>
        <v/>
      </c>
      <c r="V200" s="378">
        <f t="shared" si="55"/>
        <v>0.02</v>
      </c>
      <c r="W200" s="378" t="str">
        <f t="shared" si="56"/>
        <v/>
      </c>
      <c r="X200" s="378">
        <f t="shared" si="57"/>
        <v>0.02</v>
      </c>
      <c r="Y200" s="378" t="str">
        <f t="shared" si="58"/>
        <v/>
      </c>
      <c r="Z200" s="378">
        <f t="shared" si="59"/>
        <v>0.02</v>
      </c>
      <c r="AA200" s="378" t="str">
        <f t="shared" si="60"/>
        <v/>
      </c>
      <c r="AB200" s="378">
        <f t="shared" si="61"/>
        <v>0.02</v>
      </c>
      <c r="AC200" s="378" t="str">
        <f t="shared" si="62"/>
        <v/>
      </c>
      <c r="AD200" s="378">
        <f t="shared" si="63"/>
        <v>0.19566824816572037</v>
      </c>
      <c r="AE200" s="378" t="str">
        <f t="shared" si="64"/>
        <v/>
      </c>
      <c r="AF200" s="378">
        <f t="shared" si="65"/>
        <v>0.19566824816572037</v>
      </c>
      <c r="AG200" s="378" t="str">
        <f t="shared" si="66"/>
        <v/>
      </c>
      <c r="AH200" s="378">
        <f t="shared" si="67"/>
        <v>0.02</v>
      </c>
      <c r="AI200" s="378" t="str">
        <f t="shared" si="68"/>
        <v/>
      </c>
      <c r="AJ200" s="378">
        <f t="shared" si="69"/>
        <v>0.02</v>
      </c>
      <c r="AK200" s="378" t="str">
        <f t="shared" si="70"/>
        <v/>
      </c>
      <c r="AL200" s="378">
        <f t="shared" si="71"/>
        <v>6.3917062041430092E-2</v>
      </c>
      <c r="AM200" s="378" t="str">
        <f t="shared" si="72"/>
        <v/>
      </c>
      <c r="AN200" s="378">
        <f t="shared" si="73"/>
        <v>0.02</v>
      </c>
    </row>
    <row r="201" spans="1:40">
      <c r="A201" t="str">
        <f t="shared" si="39"/>
        <v>12.5</v>
      </c>
      <c r="B201" s="378"/>
      <c r="C201" s="378"/>
      <c r="D201" s="378">
        <f t="shared" si="40"/>
        <v>1</v>
      </c>
      <c r="E201" s="378"/>
      <c r="F201" s="384">
        <f t="shared" si="41"/>
        <v>67</v>
      </c>
      <c r="G201" s="449"/>
      <c r="H201" s="449"/>
      <c r="I201" s="378" t="str">
        <f t="shared" si="42"/>
        <v/>
      </c>
      <c r="J201" s="378">
        <f t="shared" si="43"/>
        <v>2.01E-2</v>
      </c>
      <c r="K201" s="378" t="str">
        <f t="shared" si="44"/>
        <v/>
      </c>
      <c r="L201" s="378">
        <f t="shared" si="45"/>
        <v>2.01E-2</v>
      </c>
      <c r="M201" s="378" t="str">
        <f t="shared" si="46"/>
        <v>Politique de sauvegarde</v>
      </c>
      <c r="N201" s="378">
        <f t="shared" si="47"/>
        <v>9.0754135270526568</v>
      </c>
      <c r="O201" s="378" t="str">
        <f t="shared" si="48"/>
        <v>Politique de sauvegarde</v>
      </c>
      <c r="P201" s="378">
        <f t="shared" si="49"/>
        <v>8.0692675796023607</v>
      </c>
      <c r="Q201" s="378" t="str">
        <f t="shared" si="50"/>
        <v>Politique de sauvegarde</v>
      </c>
      <c r="R201" s="378">
        <f t="shared" si="51"/>
        <v>9.0754135270526568</v>
      </c>
      <c r="S201" s="378" t="str">
        <f t="shared" si="52"/>
        <v/>
      </c>
      <c r="T201" s="378">
        <f t="shared" si="53"/>
        <v>2.01E-2</v>
      </c>
      <c r="U201" s="378" t="str">
        <f t="shared" si="54"/>
        <v>Politique de sauvegarde</v>
      </c>
      <c r="V201" s="378">
        <f t="shared" si="55"/>
        <v>8.0692675796023607</v>
      </c>
      <c r="W201" s="378" t="str">
        <f t="shared" si="56"/>
        <v/>
      </c>
      <c r="X201" s="378">
        <f t="shared" si="57"/>
        <v>2.01E-2</v>
      </c>
      <c r="Y201" s="378" t="str">
        <f t="shared" si="58"/>
        <v/>
      </c>
      <c r="Z201" s="378">
        <f t="shared" si="59"/>
        <v>2.01E-2</v>
      </c>
      <c r="AA201" s="378" t="str">
        <f t="shared" si="60"/>
        <v>Politique de sauvegarde</v>
      </c>
      <c r="AB201" s="378">
        <f t="shared" si="61"/>
        <v>3.0385378423508853</v>
      </c>
      <c r="AC201" s="378" t="str">
        <f t="shared" si="62"/>
        <v>Politique de sauvegarde</v>
      </c>
      <c r="AD201" s="378">
        <f t="shared" si="63"/>
        <v>12.093851369403541</v>
      </c>
      <c r="AE201" s="378" t="str">
        <f t="shared" si="64"/>
        <v>Politique de sauvegarde</v>
      </c>
      <c r="AF201" s="378">
        <f t="shared" si="65"/>
        <v>12.093851369403541</v>
      </c>
      <c r="AG201" s="378" t="str">
        <f t="shared" si="66"/>
        <v/>
      </c>
      <c r="AH201" s="378">
        <f t="shared" si="67"/>
        <v>2.01E-2</v>
      </c>
      <c r="AI201" s="378" t="str">
        <f t="shared" si="68"/>
        <v>Politique de sauvegarde</v>
      </c>
      <c r="AJ201" s="378">
        <f t="shared" si="69"/>
        <v>3.0385378423508853</v>
      </c>
      <c r="AK201" s="378" t="str">
        <f t="shared" si="70"/>
        <v>Politique de sauvegarde</v>
      </c>
      <c r="AL201" s="378">
        <f t="shared" si="71"/>
        <v>3.0385378423508853</v>
      </c>
      <c r="AM201" s="378" t="str">
        <f t="shared" si="72"/>
        <v/>
      </c>
      <c r="AN201" s="378">
        <f t="shared" si="73"/>
        <v>2.01E-2</v>
      </c>
    </row>
    <row r="202" spans="1:40">
      <c r="A202" t="str">
        <f t="shared" si="39"/>
        <v>12.5.a</v>
      </c>
      <c r="B202" s="378"/>
      <c r="C202" s="378"/>
      <c r="D202" s="378">
        <f t="shared" si="40"/>
        <v>0</v>
      </c>
      <c r="E202" s="378"/>
      <c r="F202" s="384">
        <f t="shared" si="41"/>
        <v>0</v>
      </c>
      <c r="G202" s="449"/>
      <c r="H202" s="449"/>
      <c r="I202" s="378" t="str">
        <f t="shared" si="42"/>
        <v/>
      </c>
      <c r="J202" s="378">
        <f t="shared" si="43"/>
        <v>2.0199999999999999E-2</v>
      </c>
      <c r="K202" s="378" t="str">
        <f t="shared" si="44"/>
        <v/>
      </c>
      <c r="L202" s="378">
        <f t="shared" si="45"/>
        <v>2.0199999999999999E-2</v>
      </c>
      <c r="M202" s="378">
        <f t="shared" si="46"/>
        <v>0</v>
      </c>
      <c r="N202" s="378">
        <f t="shared" si="47"/>
        <v>2.0199999999999999E-2</v>
      </c>
      <c r="O202" s="378">
        <f t="shared" si="48"/>
        <v>0</v>
      </c>
      <c r="P202" s="378">
        <f t="shared" si="49"/>
        <v>2.0199999999999999E-2</v>
      </c>
      <c r="Q202" s="378">
        <f t="shared" si="50"/>
        <v>0</v>
      </c>
      <c r="R202" s="378">
        <f t="shared" si="51"/>
        <v>2.0199999999999999E-2</v>
      </c>
      <c r="S202" s="378" t="str">
        <f t="shared" si="52"/>
        <v/>
      </c>
      <c r="T202" s="378">
        <f t="shared" si="53"/>
        <v>2.0199999999999999E-2</v>
      </c>
      <c r="U202" s="378">
        <f t="shared" si="54"/>
        <v>0</v>
      </c>
      <c r="V202" s="378">
        <f t="shared" si="55"/>
        <v>2.0199999999999999E-2</v>
      </c>
      <c r="W202" s="378" t="str">
        <f t="shared" si="56"/>
        <v/>
      </c>
      <c r="X202" s="378">
        <f t="shared" si="57"/>
        <v>2.0199999999999999E-2</v>
      </c>
      <c r="Y202" s="378" t="str">
        <f t="shared" si="58"/>
        <v/>
      </c>
      <c r="Z202" s="378">
        <f t="shared" si="59"/>
        <v>2.0199999999999999E-2</v>
      </c>
      <c r="AA202" s="378">
        <f t="shared" si="60"/>
        <v>0</v>
      </c>
      <c r="AB202" s="378">
        <f t="shared" si="61"/>
        <v>2.0199999999999999E-2</v>
      </c>
      <c r="AC202" s="378">
        <f t="shared" si="62"/>
        <v>0</v>
      </c>
      <c r="AD202" s="378">
        <f t="shared" si="63"/>
        <v>2.0199999999999999E-2</v>
      </c>
      <c r="AE202" s="378">
        <f t="shared" si="64"/>
        <v>0</v>
      </c>
      <c r="AF202" s="378">
        <f t="shared" si="65"/>
        <v>2.0199999999999999E-2</v>
      </c>
      <c r="AG202" s="378" t="str">
        <f t="shared" si="66"/>
        <v/>
      </c>
      <c r="AH202" s="378">
        <f t="shared" si="67"/>
        <v>2.0199999999999999E-2</v>
      </c>
      <c r="AI202" s="378">
        <f t="shared" si="68"/>
        <v>0</v>
      </c>
      <c r="AJ202" s="378">
        <f t="shared" si="69"/>
        <v>2.0199999999999999E-2</v>
      </c>
      <c r="AK202" s="378">
        <f t="shared" si="70"/>
        <v>0</v>
      </c>
      <c r="AL202" s="378">
        <f t="shared" si="71"/>
        <v>2.0199999999999999E-2</v>
      </c>
      <c r="AM202" s="378" t="str">
        <f t="shared" si="72"/>
        <v/>
      </c>
      <c r="AN202" s="378">
        <f t="shared" si="73"/>
        <v>2.0199999999999999E-2</v>
      </c>
    </row>
    <row r="203" spans="1:40">
      <c r="A203" t="str">
        <f t="shared" si="39"/>
        <v>12.5.b</v>
      </c>
      <c r="B203" s="378"/>
      <c r="C203" s="378"/>
      <c r="D203" s="378">
        <f t="shared" si="40"/>
        <v>0</v>
      </c>
      <c r="E203" s="378"/>
      <c r="F203" s="384">
        <f t="shared" si="41"/>
        <v>0</v>
      </c>
      <c r="G203" s="449"/>
      <c r="H203" s="449"/>
      <c r="I203" s="378" t="str">
        <f t="shared" si="42"/>
        <v/>
      </c>
      <c r="J203" s="378">
        <f t="shared" si="43"/>
        <v>2.0299999999999999E-2</v>
      </c>
      <c r="K203" s="378" t="str">
        <f t="shared" si="44"/>
        <v/>
      </c>
      <c r="L203" s="378">
        <f t="shared" si="45"/>
        <v>2.0299999999999999E-2</v>
      </c>
      <c r="M203" s="378" t="str">
        <f t="shared" si="46"/>
        <v/>
      </c>
      <c r="N203" s="378">
        <f t="shared" si="47"/>
        <v>2.0299999999999999E-2</v>
      </c>
      <c r="O203" s="378" t="str">
        <f t="shared" si="48"/>
        <v/>
      </c>
      <c r="P203" s="378">
        <f t="shared" si="49"/>
        <v>2.0299999999999999E-2</v>
      </c>
      <c r="Q203" s="378" t="str">
        <f t="shared" si="50"/>
        <v/>
      </c>
      <c r="R203" s="378">
        <f t="shared" si="51"/>
        <v>2.0299999999999999E-2</v>
      </c>
      <c r="S203" s="378" t="str">
        <f t="shared" si="52"/>
        <v/>
      </c>
      <c r="T203" s="378">
        <f t="shared" si="53"/>
        <v>2.0299999999999999E-2</v>
      </c>
      <c r="U203" s="378" t="str">
        <f t="shared" si="54"/>
        <v/>
      </c>
      <c r="V203" s="378">
        <f t="shared" si="55"/>
        <v>2.0299999999999999E-2</v>
      </c>
      <c r="W203" s="378" t="str">
        <f t="shared" si="56"/>
        <v/>
      </c>
      <c r="X203" s="378">
        <f t="shared" si="57"/>
        <v>2.0299999999999999E-2</v>
      </c>
      <c r="Y203" s="378" t="str">
        <f t="shared" si="58"/>
        <v/>
      </c>
      <c r="Z203" s="378">
        <f t="shared" si="59"/>
        <v>2.0299999999999999E-2</v>
      </c>
      <c r="AA203" s="378" t="str">
        <f t="shared" si="60"/>
        <v/>
      </c>
      <c r="AB203" s="378">
        <f t="shared" si="61"/>
        <v>2.0299999999999999E-2</v>
      </c>
      <c r="AC203" s="378" t="str">
        <f t="shared" si="62"/>
        <v/>
      </c>
      <c r="AD203" s="378">
        <f t="shared" si="63"/>
        <v>2.0299999999999999E-2</v>
      </c>
      <c r="AE203" s="378" t="str">
        <f t="shared" si="64"/>
        <v/>
      </c>
      <c r="AF203" s="378">
        <f t="shared" si="65"/>
        <v>2.0299999999999999E-2</v>
      </c>
      <c r="AG203" s="378" t="str">
        <f t="shared" si="66"/>
        <v/>
      </c>
      <c r="AH203" s="378">
        <f t="shared" si="67"/>
        <v>2.0299999999999999E-2</v>
      </c>
      <c r="AI203" s="378" t="str">
        <f t="shared" si="68"/>
        <v/>
      </c>
      <c r="AJ203" s="378">
        <f t="shared" si="69"/>
        <v>2.0299999999999999E-2</v>
      </c>
      <c r="AK203" s="378" t="str">
        <f t="shared" si="70"/>
        <v/>
      </c>
      <c r="AL203" s="378">
        <f t="shared" si="71"/>
        <v>2.0299999999999999E-2</v>
      </c>
      <c r="AM203" s="378" t="str">
        <f t="shared" si="72"/>
        <v/>
      </c>
      <c r="AN203" s="378">
        <f t="shared" si="73"/>
        <v>2.0299999999999999E-2</v>
      </c>
    </row>
    <row r="204" spans="1:40">
      <c r="A204" t="str">
        <f t="shared" si="39"/>
        <v>12.6</v>
      </c>
      <c r="B204" s="378"/>
      <c r="C204" s="378"/>
      <c r="D204" s="378">
        <f t="shared" si="40"/>
        <v>1</v>
      </c>
      <c r="E204" s="378"/>
      <c r="F204" s="384">
        <f t="shared" si="41"/>
        <v>42</v>
      </c>
      <c r="G204" s="449"/>
      <c r="H204" s="449"/>
      <c r="I204" s="378" t="str">
        <f t="shared" si="42"/>
        <v>Journalisation et surveillance</v>
      </c>
      <c r="J204" s="378">
        <f t="shared" si="43"/>
        <v>3.5433665894316606</v>
      </c>
      <c r="K204" s="378" t="str">
        <f t="shared" si="44"/>
        <v>Journalisation et surveillance</v>
      </c>
      <c r="L204" s="378">
        <f t="shared" si="45"/>
        <v>5.3048498841474911</v>
      </c>
      <c r="M204" s="378" t="str">
        <f t="shared" si="46"/>
        <v>Journalisation et surveillance</v>
      </c>
      <c r="N204" s="378">
        <f t="shared" si="47"/>
        <v>3.9837374131106182</v>
      </c>
      <c r="O204" s="378" t="str">
        <f t="shared" si="48"/>
        <v>Journalisation et surveillance</v>
      </c>
      <c r="P204" s="378">
        <f t="shared" si="49"/>
        <v>3.5433665894316606</v>
      </c>
      <c r="Q204" s="378" t="str">
        <f t="shared" si="50"/>
        <v>Journalisation et surveillance</v>
      </c>
      <c r="R204" s="378">
        <f t="shared" si="51"/>
        <v>3.9837374131106182</v>
      </c>
      <c r="S204" s="378" t="str">
        <f t="shared" si="52"/>
        <v>Journalisation et surveillance</v>
      </c>
      <c r="T204" s="378">
        <f t="shared" si="53"/>
        <v>1.3415124710368727</v>
      </c>
      <c r="U204" s="378" t="str">
        <f t="shared" si="54"/>
        <v/>
      </c>
      <c r="V204" s="378">
        <f t="shared" si="55"/>
        <v>2.0400000000000001E-2</v>
      </c>
      <c r="W204" s="378" t="str">
        <f t="shared" si="56"/>
        <v/>
      </c>
      <c r="X204" s="378">
        <f t="shared" si="57"/>
        <v>2.0400000000000001E-2</v>
      </c>
      <c r="Y204" s="378" t="str">
        <f t="shared" si="58"/>
        <v/>
      </c>
      <c r="Z204" s="378">
        <f t="shared" si="59"/>
        <v>2.0400000000000001E-2</v>
      </c>
      <c r="AA204" s="378" t="str">
        <f t="shared" si="60"/>
        <v/>
      </c>
      <c r="AB204" s="378">
        <f t="shared" si="61"/>
        <v>2.0400000000000001E-2</v>
      </c>
      <c r="AC204" s="378" t="str">
        <f t="shared" si="62"/>
        <v>Journalisation et surveillance</v>
      </c>
      <c r="AD204" s="378">
        <f t="shared" si="63"/>
        <v>5.3048498841474911</v>
      </c>
      <c r="AE204" s="378" t="str">
        <f t="shared" si="64"/>
        <v>Journalisation et surveillance</v>
      </c>
      <c r="AF204" s="378">
        <f t="shared" si="65"/>
        <v>5.3048498841474911</v>
      </c>
      <c r="AG204" s="378" t="str">
        <f t="shared" si="66"/>
        <v/>
      </c>
      <c r="AH204" s="378">
        <f t="shared" si="67"/>
        <v>2.0400000000000001E-2</v>
      </c>
      <c r="AI204" s="378" t="str">
        <f t="shared" si="68"/>
        <v>Journalisation et surveillance</v>
      </c>
      <c r="AJ204" s="378">
        <f t="shared" si="69"/>
        <v>1.3415124710368727</v>
      </c>
      <c r="AK204" s="378" t="str">
        <f t="shared" si="70"/>
        <v/>
      </c>
      <c r="AL204" s="378">
        <f t="shared" si="71"/>
        <v>2.0400000000000001E-2</v>
      </c>
      <c r="AM204" s="378" t="str">
        <f t="shared" si="72"/>
        <v>Journalisation et surveillance</v>
      </c>
      <c r="AN204" s="378">
        <f t="shared" si="73"/>
        <v>5.3048498841474911</v>
      </c>
    </row>
    <row r="205" spans="1:40">
      <c r="A205" t="str">
        <f t="shared" si="39"/>
        <v>12.6.a</v>
      </c>
      <c r="B205" s="378"/>
      <c r="C205" s="378"/>
      <c r="D205" s="378">
        <f t="shared" si="40"/>
        <v>0</v>
      </c>
      <c r="E205" s="378"/>
      <c r="F205" s="384">
        <f t="shared" si="41"/>
        <v>0</v>
      </c>
      <c r="G205" s="449"/>
      <c r="H205" s="449"/>
      <c r="I205" s="378" t="str">
        <f t="shared" si="42"/>
        <v/>
      </c>
      <c r="J205" s="378">
        <f t="shared" si="43"/>
        <v>2.0500000000000001E-2</v>
      </c>
      <c r="K205" s="378" t="str">
        <f t="shared" si="44"/>
        <v/>
      </c>
      <c r="L205" s="378">
        <f t="shared" si="45"/>
        <v>2.0500000000000001E-2</v>
      </c>
      <c r="M205" s="378" t="str">
        <f t="shared" si="46"/>
        <v/>
      </c>
      <c r="N205" s="378">
        <f t="shared" si="47"/>
        <v>2.0500000000000001E-2</v>
      </c>
      <c r="O205" s="378" t="str">
        <f t="shared" si="48"/>
        <v/>
      </c>
      <c r="P205" s="378">
        <f t="shared" si="49"/>
        <v>2.0500000000000001E-2</v>
      </c>
      <c r="Q205" s="378" t="str">
        <f t="shared" si="50"/>
        <v/>
      </c>
      <c r="R205" s="378">
        <f t="shared" si="51"/>
        <v>2.0500000000000001E-2</v>
      </c>
      <c r="S205" s="378" t="str">
        <f t="shared" si="52"/>
        <v/>
      </c>
      <c r="T205" s="378">
        <f t="shared" si="53"/>
        <v>2.0500000000000001E-2</v>
      </c>
      <c r="U205" s="378" t="str">
        <f t="shared" si="54"/>
        <v/>
      </c>
      <c r="V205" s="378">
        <f t="shared" si="55"/>
        <v>2.0500000000000001E-2</v>
      </c>
      <c r="W205" s="378" t="str">
        <f t="shared" si="56"/>
        <v/>
      </c>
      <c r="X205" s="378">
        <f t="shared" si="57"/>
        <v>2.0500000000000001E-2</v>
      </c>
      <c r="Y205" s="378" t="str">
        <f t="shared" si="58"/>
        <v/>
      </c>
      <c r="Z205" s="378">
        <f t="shared" si="59"/>
        <v>2.0500000000000001E-2</v>
      </c>
      <c r="AA205" s="378" t="str">
        <f t="shared" si="60"/>
        <v/>
      </c>
      <c r="AB205" s="378">
        <f t="shared" si="61"/>
        <v>2.0500000000000001E-2</v>
      </c>
      <c r="AC205" s="378" t="str">
        <f t="shared" si="62"/>
        <v/>
      </c>
      <c r="AD205" s="378">
        <f t="shared" si="63"/>
        <v>2.0500000000000001E-2</v>
      </c>
      <c r="AE205" s="378" t="str">
        <f t="shared" si="64"/>
        <v/>
      </c>
      <c r="AF205" s="378">
        <f t="shared" si="65"/>
        <v>2.0500000000000001E-2</v>
      </c>
      <c r="AG205" s="378" t="str">
        <f t="shared" si="66"/>
        <v/>
      </c>
      <c r="AH205" s="378">
        <f t="shared" si="67"/>
        <v>2.0500000000000001E-2</v>
      </c>
      <c r="AI205" s="378" t="str">
        <f t="shared" si="68"/>
        <v/>
      </c>
      <c r="AJ205" s="378">
        <f t="shared" si="69"/>
        <v>2.0500000000000001E-2</v>
      </c>
      <c r="AK205" s="378" t="str">
        <f t="shared" si="70"/>
        <v/>
      </c>
      <c r="AL205" s="378">
        <f t="shared" si="71"/>
        <v>2.0500000000000001E-2</v>
      </c>
      <c r="AM205" s="378" t="str">
        <f t="shared" si="72"/>
        <v/>
      </c>
      <c r="AN205" s="378">
        <f t="shared" si="73"/>
        <v>2.0500000000000001E-2</v>
      </c>
    </row>
    <row r="206" spans="1:40">
      <c r="A206" t="str">
        <f t="shared" si="39"/>
        <v>12.6.b</v>
      </c>
      <c r="B206" s="378"/>
      <c r="C206" s="378"/>
      <c r="D206" s="378">
        <f t="shared" si="40"/>
        <v>0</v>
      </c>
      <c r="E206" s="378"/>
      <c r="F206" s="384">
        <f t="shared" si="41"/>
        <v>0</v>
      </c>
      <c r="G206" s="449"/>
      <c r="H206" s="449"/>
      <c r="I206" s="378" t="str">
        <f t="shared" si="42"/>
        <v/>
      </c>
      <c r="J206" s="378">
        <f t="shared" si="43"/>
        <v>2.06E-2</v>
      </c>
      <c r="K206" s="378" t="str">
        <f t="shared" si="44"/>
        <v/>
      </c>
      <c r="L206" s="378">
        <f t="shared" si="45"/>
        <v>2.06E-2</v>
      </c>
      <c r="M206" s="378">
        <f t="shared" si="46"/>
        <v>0</v>
      </c>
      <c r="N206" s="378">
        <f t="shared" si="47"/>
        <v>2.06E-2</v>
      </c>
      <c r="O206" s="378">
        <f t="shared" si="48"/>
        <v>0</v>
      </c>
      <c r="P206" s="378">
        <f t="shared" si="49"/>
        <v>2.06E-2</v>
      </c>
      <c r="Q206" s="378">
        <f t="shared" si="50"/>
        <v>0</v>
      </c>
      <c r="R206" s="378">
        <f t="shared" si="51"/>
        <v>2.06E-2</v>
      </c>
      <c r="S206" s="378" t="str">
        <f t="shared" si="52"/>
        <v/>
      </c>
      <c r="T206" s="378">
        <f t="shared" si="53"/>
        <v>2.06E-2</v>
      </c>
      <c r="U206" s="378" t="str">
        <f t="shared" si="54"/>
        <v/>
      </c>
      <c r="V206" s="378">
        <f t="shared" si="55"/>
        <v>2.06E-2</v>
      </c>
      <c r="W206" s="378" t="str">
        <f t="shared" si="56"/>
        <v/>
      </c>
      <c r="X206" s="378">
        <f t="shared" si="57"/>
        <v>2.06E-2</v>
      </c>
      <c r="Y206" s="378" t="str">
        <f t="shared" si="58"/>
        <v/>
      </c>
      <c r="Z206" s="378">
        <f t="shared" si="59"/>
        <v>2.06E-2</v>
      </c>
      <c r="AA206" s="378" t="str">
        <f t="shared" si="60"/>
        <v/>
      </c>
      <c r="AB206" s="378">
        <f t="shared" si="61"/>
        <v>2.06E-2</v>
      </c>
      <c r="AC206" s="378" t="str">
        <f t="shared" si="62"/>
        <v/>
      </c>
      <c r="AD206" s="378">
        <f t="shared" si="63"/>
        <v>2.06E-2</v>
      </c>
      <c r="AE206" s="378" t="str">
        <f t="shared" si="64"/>
        <v/>
      </c>
      <c r="AF206" s="378">
        <f t="shared" si="65"/>
        <v>2.06E-2</v>
      </c>
      <c r="AG206" s="378" t="str">
        <f t="shared" si="66"/>
        <v/>
      </c>
      <c r="AH206" s="378">
        <f t="shared" si="67"/>
        <v>2.06E-2</v>
      </c>
      <c r="AI206" s="378" t="str">
        <f t="shared" si="68"/>
        <v/>
      </c>
      <c r="AJ206" s="378">
        <f t="shared" si="69"/>
        <v>2.06E-2</v>
      </c>
      <c r="AK206" s="378" t="str">
        <f t="shared" si="70"/>
        <v/>
      </c>
      <c r="AL206" s="378">
        <f t="shared" si="71"/>
        <v>2.06E-2</v>
      </c>
      <c r="AM206" s="378">
        <f t="shared" si="72"/>
        <v>0</v>
      </c>
      <c r="AN206" s="378">
        <f t="shared" si="73"/>
        <v>2.06E-2</v>
      </c>
    </row>
    <row r="207" spans="1:40">
      <c r="A207" t="str">
        <f t="shared" si="39"/>
        <v>12.6.c</v>
      </c>
      <c r="B207" s="378"/>
      <c r="C207" s="378"/>
      <c r="D207" s="378">
        <f t="shared" si="40"/>
        <v>0</v>
      </c>
      <c r="E207" s="378"/>
      <c r="F207" s="384">
        <f t="shared" si="41"/>
        <v>0</v>
      </c>
      <c r="G207" s="449"/>
      <c r="H207" s="449"/>
      <c r="I207" s="378" t="str">
        <f t="shared" si="42"/>
        <v/>
      </c>
      <c r="J207" s="378">
        <f t="shared" si="43"/>
        <v>2.07E-2</v>
      </c>
      <c r="K207" s="378" t="str">
        <f t="shared" si="44"/>
        <v/>
      </c>
      <c r="L207" s="378">
        <f t="shared" si="45"/>
        <v>2.07E-2</v>
      </c>
      <c r="M207" s="378" t="str">
        <f t="shared" si="46"/>
        <v/>
      </c>
      <c r="N207" s="378">
        <f t="shared" si="47"/>
        <v>2.07E-2</v>
      </c>
      <c r="O207" s="378" t="str">
        <f t="shared" si="48"/>
        <v/>
      </c>
      <c r="P207" s="378">
        <f t="shared" si="49"/>
        <v>2.07E-2</v>
      </c>
      <c r="Q207" s="378" t="str">
        <f t="shared" si="50"/>
        <v/>
      </c>
      <c r="R207" s="378">
        <f t="shared" si="51"/>
        <v>2.07E-2</v>
      </c>
      <c r="S207" s="378" t="str">
        <f t="shared" si="52"/>
        <v/>
      </c>
      <c r="T207" s="378">
        <f t="shared" si="53"/>
        <v>2.07E-2</v>
      </c>
      <c r="U207" s="378" t="str">
        <f t="shared" si="54"/>
        <v/>
      </c>
      <c r="V207" s="378">
        <f t="shared" si="55"/>
        <v>2.07E-2</v>
      </c>
      <c r="W207" s="378" t="str">
        <f t="shared" si="56"/>
        <v/>
      </c>
      <c r="X207" s="378">
        <f t="shared" si="57"/>
        <v>2.07E-2</v>
      </c>
      <c r="Y207" s="378" t="str">
        <f t="shared" si="58"/>
        <v/>
      </c>
      <c r="Z207" s="378">
        <f t="shared" si="59"/>
        <v>2.07E-2</v>
      </c>
      <c r="AA207" s="378" t="str">
        <f t="shared" si="60"/>
        <v/>
      </c>
      <c r="AB207" s="378">
        <f t="shared" si="61"/>
        <v>2.07E-2</v>
      </c>
      <c r="AC207" s="378" t="str">
        <f t="shared" si="62"/>
        <v/>
      </c>
      <c r="AD207" s="378">
        <f t="shared" si="63"/>
        <v>2.07E-2</v>
      </c>
      <c r="AE207" s="378" t="str">
        <f t="shared" si="64"/>
        <v/>
      </c>
      <c r="AF207" s="378">
        <f t="shared" si="65"/>
        <v>2.07E-2</v>
      </c>
      <c r="AG207" s="378" t="str">
        <f t="shared" si="66"/>
        <v/>
      </c>
      <c r="AH207" s="378">
        <f t="shared" si="67"/>
        <v>2.07E-2</v>
      </c>
      <c r="AI207" s="378" t="str">
        <f t="shared" si="68"/>
        <v/>
      </c>
      <c r="AJ207" s="378">
        <f t="shared" si="69"/>
        <v>2.07E-2</v>
      </c>
      <c r="AK207" s="378" t="str">
        <f t="shared" si="70"/>
        <v/>
      </c>
      <c r="AL207" s="378">
        <f t="shared" si="71"/>
        <v>2.07E-2</v>
      </c>
      <c r="AM207" s="378" t="str">
        <f t="shared" si="72"/>
        <v/>
      </c>
      <c r="AN207" s="378">
        <f t="shared" si="73"/>
        <v>2.07E-2</v>
      </c>
    </row>
    <row r="208" spans="1:40">
      <c r="A208" t="str">
        <f t="shared" si="39"/>
        <v>12.6.d</v>
      </c>
      <c r="B208" s="378"/>
      <c r="C208" s="378"/>
      <c r="D208" s="378">
        <f t="shared" si="40"/>
        <v>0</v>
      </c>
      <c r="E208" s="378"/>
      <c r="F208" s="384">
        <f t="shared" si="41"/>
        <v>0</v>
      </c>
      <c r="G208" s="449"/>
      <c r="H208" s="449"/>
      <c r="I208" s="378" t="str">
        <f t="shared" si="42"/>
        <v/>
      </c>
      <c r="J208" s="378">
        <f t="shared" si="43"/>
        <v>2.0799999999999999E-2</v>
      </c>
      <c r="K208" s="378" t="str">
        <f t="shared" si="44"/>
        <v/>
      </c>
      <c r="L208" s="378">
        <f t="shared" si="45"/>
        <v>2.0799999999999999E-2</v>
      </c>
      <c r="M208" s="378" t="str">
        <f t="shared" si="46"/>
        <v/>
      </c>
      <c r="N208" s="378">
        <f t="shared" si="47"/>
        <v>2.0799999999999999E-2</v>
      </c>
      <c r="O208" s="378" t="str">
        <f t="shared" si="48"/>
        <v/>
      </c>
      <c r="P208" s="378">
        <f t="shared" si="49"/>
        <v>2.0799999999999999E-2</v>
      </c>
      <c r="Q208" s="378" t="str">
        <f t="shared" si="50"/>
        <v/>
      </c>
      <c r="R208" s="378">
        <f t="shared" si="51"/>
        <v>2.0799999999999999E-2</v>
      </c>
      <c r="S208" s="378" t="str">
        <f t="shared" si="52"/>
        <v/>
      </c>
      <c r="T208" s="378">
        <f t="shared" si="53"/>
        <v>2.0799999999999999E-2</v>
      </c>
      <c r="U208" s="378" t="str">
        <f t="shared" si="54"/>
        <v/>
      </c>
      <c r="V208" s="378">
        <f t="shared" si="55"/>
        <v>2.0799999999999999E-2</v>
      </c>
      <c r="W208" s="378" t="str">
        <f t="shared" si="56"/>
        <v/>
      </c>
      <c r="X208" s="378">
        <f t="shared" si="57"/>
        <v>2.0799999999999999E-2</v>
      </c>
      <c r="Y208" s="378" t="str">
        <f t="shared" si="58"/>
        <v/>
      </c>
      <c r="Z208" s="378">
        <f t="shared" si="59"/>
        <v>2.0799999999999999E-2</v>
      </c>
      <c r="AA208" s="378" t="str">
        <f t="shared" si="60"/>
        <v/>
      </c>
      <c r="AB208" s="378">
        <f t="shared" si="61"/>
        <v>2.0799999999999999E-2</v>
      </c>
      <c r="AC208" s="378" t="str">
        <f t="shared" si="62"/>
        <v/>
      </c>
      <c r="AD208" s="378">
        <f t="shared" si="63"/>
        <v>2.0799999999999999E-2</v>
      </c>
      <c r="AE208" s="378" t="str">
        <f t="shared" si="64"/>
        <v/>
      </c>
      <c r="AF208" s="378">
        <f t="shared" si="65"/>
        <v>2.0799999999999999E-2</v>
      </c>
      <c r="AG208" s="378" t="str">
        <f t="shared" si="66"/>
        <v/>
      </c>
      <c r="AH208" s="378">
        <f t="shared" si="67"/>
        <v>2.0799999999999999E-2</v>
      </c>
      <c r="AI208" s="378" t="str">
        <f t="shared" si="68"/>
        <v/>
      </c>
      <c r="AJ208" s="378">
        <f t="shared" si="69"/>
        <v>2.0799999999999999E-2</v>
      </c>
      <c r="AK208" s="378" t="str">
        <f t="shared" si="70"/>
        <v/>
      </c>
      <c r="AL208" s="378">
        <f t="shared" si="71"/>
        <v>2.0799999999999999E-2</v>
      </c>
      <c r="AM208" s="378" t="str">
        <f t="shared" si="72"/>
        <v/>
      </c>
      <c r="AN208" s="378">
        <f t="shared" si="73"/>
        <v>2.0799999999999999E-2</v>
      </c>
    </row>
    <row r="209" spans="1:40">
      <c r="A209" t="str">
        <f t="shared" si="39"/>
        <v>12.7</v>
      </c>
      <c r="B209" s="378"/>
      <c r="C209" s="378"/>
      <c r="D209" s="378">
        <f t="shared" si="40"/>
        <v>1</v>
      </c>
      <c r="E209" s="378"/>
      <c r="F209" s="384">
        <f t="shared" si="41"/>
        <v>6</v>
      </c>
      <c r="G209" s="449"/>
      <c r="H209" s="449"/>
      <c r="I209" s="378" t="str">
        <f t="shared" si="42"/>
        <v/>
      </c>
      <c r="J209" s="378">
        <f t="shared" si="43"/>
        <v>2.0899999999999998E-2</v>
      </c>
      <c r="K209" s="378" t="str">
        <f t="shared" si="44"/>
        <v/>
      </c>
      <c r="L209" s="378">
        <f t="shared" si="45"/>
        <v>2.0899999999999998E-2</v>
      </c>
      <c r="M209" s="378" t="str">
        <f t="shared" si="46"/>
        <v/>
      </c>
      <c r="N209" s="378">
        <f t="shared" si="47"/>
        <v>2.0899999999999998E-2</v>
      </c>
      <c r="O209" s="378" t="str">
        <f t="shared" si="48"/>
        <v/>
      </c>
      <c r="P209" s="378">
        <f t="shared" si="49"/>
        <v>2.0899999999999998E-2</v>
      </c>
      <c r="Q209" s="378" t="str">
        <f t="shared" si="50"/>
        <v/>
      </c>
      <c r="R209" s="378">
        <f t="shared" si="51"/>
        <v>2.0899999999999998E-2</v>
      </c>
      <c r="S209" s="378" t="str">
        <f t="shared" si="52"/>
        <v/>
      </c>
      <c r="T209" s="378">
        <f t="shared" si="53"/>
        <v>5.0387017448342022E-2</v>
      </c>
      <c r="U209" s="378" t="str">
        <f t="shared" si="54"/>
        <v/>
      </c>
      <c r="V209" s="378">
        <f t="shared" si="55"/>
        <v>2.0899999999999998E-2</v>
      </c>
      <c r="W209" s="378" t="str">
        <f t="shared" si="56"/>
        <v/>
      </c>
      <c r="X209" s="378">
        <f t="shared" si="57"/>
        <v>2.0899999999999998E-2</v>
      </c>
      <c r="Y209" s="378" t="str">
        <f t="shared" si="58"/>
        <v/>
      </c>
      <c r="Z209" s="378">
        <f t="shared" si="59"/>
        <v>2.0899999999999998E-2</v>
      </c>
      <c r="AA209" s="378" t="str">
        <f t="shared" si="60"/>
        <v/>
      </c>
      <c r="AB209" s="378">
        <f t="shared" si="61"/>
        <v>2.0899999999999998E-2</v>
      </c>
      <c r="AC209" s="378" t="str">
        <f t="shared" si="62"/>
        <v/>
      </c>
      <c r="AD209" s="378">
        <f t="shared" si="63"/>
        <v>0.13884806979336808</v>
      </c>
      <c r="AE209" s="378" t="str">
        <f t="shared" si="64"/>
        <v/>
      </c>
      <c r="AF209" s="378">
        <f t="shared" si="65"/>
        <v>0.13884806979336808</v>
      </c>
      <c r="AG209" s="378" t="str">
        <f t="shared" si="66"/>
        <v/>
      </c>
      <c r="AH209" s="378">
        <f t="shared" si="67"/>
        <v>2.0899999999999998E-2</v>
      </c>
      <c r="AI209" s="378" t="str">
        <f t="shared" si="68"/>
        <v/>
      </c>
      <c r="AJ209" s="378">
        <f t="shared" si="69"/>
        <v>2.0899999999999998E-2</v>
      </c>
      <c r="AK209" s="378" t="str">
        <f t="shared" si="70"/>
        <v/>
      </c>
      <c r="AL209" s="378">
        <f t="shared" si="71"/>
        <v>5.0387017448342022E-2</v>
      </c>
      <c r="AM209" s="378" t="str">
        <f t="shared" si="72"/>
        <v/>
      </c>
      <c r="AN209" s="378">
        <f t="shared" si="73"/>
        <v>2.0899999999999998E-2</v>
      </c>
    </row>
    <row r="210" spans="1:40">
      <c r="A210" t="str">
        <f t="shared" si="39"/>
        <v>12.8</v>
      </c>
      <c r="B210" s="378"/>
      <c r="C210" s="378"/>
      <c r="D210" s="378">
        <f t="shared" si="40"/>
        <v>1</v>
      </c>
      <c r="E210" s="378"/>
      <c r="F210" s="384">
        <f t="shared" si="41"/>
        <v>9</v>
      </c>
      <c r="G210" s="449"/>
      <c r="H210" s="449"/>
      <c r="I210" s="378" t="str">
        <f t="shared" si="42"/>
        <v/>
      </c>
      <c r="J210" s="378">
        <f t="shared" si="43"/>
        <v>2.1000000000000001E-2</v>
      </c>
      <c r="K210" s="378" t="str">
        <f t="shared" si="44"/>
        <v/>
      </c>
      <c r="L210" s="378">
        <f t="shared" si="45"/>
        <v>2.1000000000000001E-2</v>
      </c>
      <c r="M210" s="378" t="str">
        <f t="shared" si="46"/>
        <v/>
      </c>
      <c r="N210" s="378">
        <f t="shared" si="47"/>
        <v>2.1000000000000001E-2</v>
      </c>
      <c r="O210" s="378" t="str">
        <f t="shared" si="48"/>
        <v/>
      </c>
      <c r="P210" s="378">
        <f t="shared" si="49"/>
        <v>2.1000000000000001E-2</v>
      </c>
      <c r="Q210" s="378" t="str">
        <f t="shared" si="50"/>
        <v/>
      </c>
      <c r="R210" s="378">
        <f t="shared" si="51"/>
        <v>2.1000000000000001E-2</v>
      </c>
      <c r="S210" s="378" t="str">
        <f t="shared" si="52"/>
        <v>Gestion des vulnérabilités</v>
      </c>
      <c r="T210" s="378">
        <f t="shared" si="53"/>
        <v>0.37050841017575098</v>
      </c>
      <c r="U210" s="378" t="str">
        <f t="shared" si="54"/>
        <v/>
      </c>
      <c r="V210" s="378">
        <f t="shared" si="55"/>
        <v>2.1000000000000001E-2</v>
      </c>
      <c r="W210" s="378" t="str">
        <f t="shared" si="56"/>
        <v/>
      </c>
      <c r="X210" s="378">
        <f t="shared" si="57"/>
        <v>2.1000000000000001E-2</v>
      </c>
      <c r="Y210" s="378" t="str">
        <f t="shared" si="58"/>
        <v/>
      </c>
      <c r="Z210" s="378">
        <f t="shared" si="59"/>
        <v>2.1000000000000001E-2</v>
      </c>
      <c r="AA210" s="378" t="str">
        <f t="shared" si="60"/>
        <v/>
      </c>
      <c r="AB210" s="378">
        <f t="shared" si="61"/>
        <v>2.1000000000000001E-2</v>
      </c>
      <c r="AC210" s="378" t="str">
        <f t="shared" si="62"/>
        <v>Gestion des vulnérabilités</v>
      </c>
      <c r="AD210" s="378">
        <f t="shared" si="63"/>
        <v>1.4190336407030038</v>
      </c>
      <c r="AE210" s="378" t="str">
        <f t="shared" si="64"/>
        <v>Gestion des vulnérabilités</v>
      </c>
      <c r="AF210" s="378">
        <f t="shared" si="65"/>
        <v>1.4190336407030038</v>
      </c>
      <c r="AG210" s="378" t="str">
        <f t="shared" si="66"/>
        <v/>
      </c>
      <c r="AH210" s="378">
        <f t="shared" si="67"/>
        <v>2.1000000000000001E-2</v>
      </c>
      <c r="AI210" s="378" t="str">
        <f t="shared" si="68"/>
        <v/>
      </c>
      <c r="AJ210" s="378">
        <f t="shared" si="69"/>
        <v>2.1000000000000001E-2</v>
      </c>
      <c r="AK210" s="378" t="str">
        <f t="shared" si="70"/>
        <v>Gestion des vulnérabilités</v>
      </c>
      <c r="AL210" s="378">
        <f t="shared" si="71"/>
        <v>0.37050841017575098</v>
      </c>
      <c r="AM210" s="378" t="str">
        <f t="shared" si="72"/>
        <v/>
      </c>
      <c r="AN210" s="378">
        <f t="shared" si="73"/>
        <v>2.1000000000000001E-2</v>
      </c>
    </row>
    <row r="211" spans="1:40">
      <c r="A211" t="str">
        <f t="shared" si="39"/>
        <v>12.9</v>
      </c>
      <c r="B211" s="378"/>
      <c r="C211" s="378"/>
      <c r="D211" s="378">
        <f t="shared" si="40"/>
        <v>0</v>
      </c>
      <c r="E211" s="378"/>
      <c r="F211" s="384">
        <f t="shared" si="41"/>
        <v>0</v>
      </c>
      <c r="G211" s="449"/>
      <c r="H211" s="449"/>
      <c r="I211" s="378" t="str">
        <f t="shared" si="42"/>
        <v/>
      </c>
      <c r="J211" s="378">
        <f t="shared" si="43"/>
        <v>2.1100000000000001E-2</v>
      </c>
      <c r="K211" s="378" t="str">
        <f t="shared" si="44"/>
        <v/>
      </c>
      <c r="L211" s="378">
        <f t="shared" si="45"/>
        <v>2.1100000000000001E-2</v>
      </c>
      <c r="M211" s="378" t="str">
        <f t="shared" si="46"/>
        <v/>
      </c>
      <c r="N211" s="378">
        <f t="shared" si="47"/>
        <v>2.1100000000000001E-2</v>
      </c>
      <c r="O211" s="378" t="str">
        <f t="shared" si="48"/>
        <v/>
      </c>
      <c r="P211" s="378">
        <f t="shared" si="49"/>
        <v>2.1100000000000001E-2</v>
      </c>
      <c r="Q211" s="378" t="str">
        <f t="shared" si="50"/>
        <v/>
      </c>
      <c r="R211" s="378">
        <f t="shared" si="51"/>
        <v>2.1100000000000001E-2</v>
      </c>
      <c r="S211" s="378" t="str">
        <f t="shared" si="52"/>
        <v>Impact des activités d'audit de sécurité</v>
      </c>
      <c r="T211" s="378">
        <f t="shared" si="53"/>
        <v>2.1100000000000001E-2</v>
      </c>
      <c r="U211" s="378" t="str">
        <f t="shared" si="54"/>
        <v/>
      </c>
      <c r="V211" s="378">
        <f t="shared" si="55"/>
        <v>2.1100000000000001E-2</v>
      </c>
      <c r="W211" s="378" t="str">
        <f t="shared" si="56"/>
        <v/>
      </c>
      <c r="X211" s="378">
        <f t="shared" si="57"/>
        <v>2.1100000000000001E-2</v>
      </c>
      <c r="Y211" s="378" t="str">
        <f t="shared" si="58"/>
        <v/>
      </c>
      <c r="Z211" s="378">
        <f t="shared" si="59"/>
        <v>2.1100000000000001E-2</v>
      </c>
      <c r="AA211" s="378" t="str">
        <f t="shared" si="60"/>
        <v>Impact des activités d'audit de sécurité</v>
      </c>
      <c r="AB211" s="378">
        <f t="shared" si="61"/>
        <v>2.1100000000000001E-2</v>
      </c>
      <c r="AC211" s="378" t="str">
        <f t="shared" si="62"/>
        <v/>
      </c>
      <c r="AD211" s="378">
        <f t="shared" si="63"/>
        <v>2.1100000000000001E-2</v>
      </c>
      <c r="AE211" s="378" t="str">
        <f t="shared" si="64"/>
        <v/>
      </c>
      <c r="AF211" s="378">
        <f t="shared" si="65"/>
        <v>2.1100000000000001E-2</v>
      </c>
      <c r="AG211" s="378" t="str">
        <f t="shared" si="66"/>
        <v>Impact des activités d'audit de sécurité</v>
      </c>
      <c r="AH211" s="378">
        <f t="shared" si="67"/>
        <v>2.1100000000000001E-2</v>
      </c>
      <c r="AI211" s="378" t="str">
        <f t="shared" si="68"/>
        <v/>
      </c>
      <c r="AJ211" s="378">
        <f t="shared" si="69"/>
        <v>2.1100000000000001E-2</v>
      </c>
      <c r="AK211" s="378" t="str">
        <f t="shared" si="70"/>
        <v>Impact des activités d'audit de sécurité</v>
      </c>
      <c r="AL211" s="378">
        <f t="shared" si="71"/>
        <v>2.1100000000000001E-2</v>
      </c>
      <c r="AM211" s="378" t="str">
        <f t="shared" si="72"/>
        <v/>
      </c>
      <c r="AN211" s="378">
        <f t="shared" si="73"/>
        <v>2.1100000000000001E-2</v>
      </c>
    </row>
    <row r="212" spans="1:40">
      <c r="A212">
        <f t="shared" si="39"/>
        <v>13</v>
      </c>
      <c r="B212" s="378"/>
      <c r="C212" s="378"/>
      <c r="D212" s="378">
        <f t="shared" si="40"/>
        <v>0</v>
      </c>
      <c r="E212" s="378"/>
      <c r="F212" s="384">
        <f t="shared" si="41"/>
        <v>0</v>
      </c>
      <c r="G212" s="449"/>
      <c r="H212" s="449"/>
      <c r="I212" s="378" t="str">
        <f t="shared" si="42"/>
        <v/>
      </c>
      <c r="J212" s="378">
        <f t="shared" si="43"/>
        <v>2.12E-2</v>
      </c>
      <c r="K212" s="378" t="str">
        <f t="shared" si="44"/>
        <v/>
      </c>
      <c r="L212" s="378">
        <f t="shared" si="45"/>
        <v>2.12E-2</v>
      </c>
      <c r="M212" s="378" t="str">
        <f t="shared" si="46"/>
        <v/>
      </c>
      <c r="N212" s="378">
        <f t="shared" si="47"/>
        <v>2.12E-2</v>
      </c>
      <c r="O212" s="378" t="str">
        <f t="shared" si="48"/>
        <v/>
      </c>
      <c r="P212" s="378">
        <f t="shared" si="49"/>
        <v>2.12E-2</v>
      </c>
      <c r="Q212" s="378" t="str">
        <f t="shared" si="50"/>
        <v/>
      </c>
      <c r="R212" s="378">
        <f t="shared" si="51"/>
        <v>2.12E-2</v>
      </c>
      <c r="S212" s="378" t="str">
        <f t="shared" si="52"/>
        <v/>
      </c>
      <c r="T212" s="378">
        <f t="shared" si="53"/>
        <v>2.12E-2</v>
      </c>
      <c r="U212" s="378" t="str">
        <f t="shared" si="54"/>
        <v/>
      </c>
      <c r="V212" s="378">
        <f t="shared" si="55"/>
        <v>2.12E-2</v>
      </c>
      <c r="W212" s="378" t="str">
        <f t="shared" si="56"/>
        <v/>
      </c>
      <c r="X212" s="378">
        <f t="shared" si="57"/>
        <v>2.12E-2</v>
      </c>
      <c r="Y212" s="378" t="str">
        <f t="shared" si="58"/>
        <v/>
      </c>
      <c r="Z212" s="378">
        <f t="shared" si="59"/>
        <v>2.12E-2</v>
      </c>
      <c r="AA212" s="378" t="str">
        <f t="shared" si="60"/>
        <v/>
      </c>
      <c r="AB212" s="378">
        <f t="shared" si="61"/>
        <v>2.12E-2</v>
      </c>
      <c r="AC212" s="378" t="str">
        <f t="shared" si="62"/>
        <v/>
      </c>
      <c r="AD212" s="378">
        <f t="shared" si="63"/>
        <v>2.12E-2</v>
      </c>
      <c r="AE212" s="378" t="str">
        <f t="shared" si="64"/>
        <v/>
      </c>
      <c r="AF212" s="378">
        <f t="shared" si="65"/>
        <v>2.12E-2</v>
      </c>
      <c r="AG212" s="378" t="str">
        <f t="shared" si="66"/>
        <v/>
      </c>
      <c r="AH212" s="378">
        <f t="shared" si="67"/>
        <v>2.12E-2</v>
      </c>
      <c r="AI212" s="378" t="str">
        <f t="shared" si="68"/>
        <v/>
      </c>
      <c r="AJ212" s="378">
        <f t="shared" si="69"/>
        <v>2.12E-2</v>
      </c>
      <c r="AK212" s="378" t="str">
        <f t="shared" si="70"/>
        <v/>
      </c>
      <c r="AL212" s="378">
        <f t="shared" si="71"/>
        <v>2.12E-2</v>
      </c>
      <c r="AM212" s="378" t="str">
        <f t="shared" si="72"/>
        <v/>
      </c>
      <c r="AN212" s="378">
        <f t="shared" si="73"/>
        <v>2.12E-2</v>
      </c>
    </row>
    <row r="213" spans="1:40">
      <c r="A213" t="str">
        <f t="shared" si="39"/>
        <v>13.1</v>
      </c>
      <c r="B213" s="378"/>
      <c r="C213" s="378"/>
      <c r="D213" s="378">
        <f t="shared" si="40"/>
        <v>1</v>
      </c>
      <c r="E213" s="378"/>
      <c r="F213" s="384">
        <f t="shared" si="41"/>
        <v>11</v>
      </c>
      <c r="G213" s="449"/>
      <c r="H213" s="449"/>
      <c r="I213" s="378" t="str">
        <f t="shared" si="42"/>
        <v/>
      </c>
      <c r="J213" s="378">
        <f t="shared" si="43"/>
        <v>2.1299999999999999E-2</v>
      </c>
      <c r="K213" s="378" t="str">
        <f t="shared" si="44"/>
        <v/>
      </c>
      <c r="L213" s="378">
        <f t="shared" si="45"/>
        <v>2.1299999999999999E-2</v>
      </c>
      <c r="M213" s="378" t="str">
        <f t="shared" si="46"/>
        <v/>
      </c>
      <c r="N213" s="378">
        <f t="shared" si="47"/>
        <v>2.1299999999999999E-2</v>
      </c>
      <c r="O213" s="378" t="str">
        <f t="shared" si="48"/>
        <v/>
      </c>
      <c r="P213" s="378">
        <f t="shared" si="49"/>
        <v>2.1299999999999999E-2</v>
      </c>
      <c r="Q213" s="378" t="str">
        <f t="shared" si="50"/>
        <v/>
      </c>
      <c r="R213" s="378">
        <f t="shared" si="51"/>
        <v>2.1299999999999999E-2</v>
      </c>
      <c r="S213" s="378" t="str">
        <f t="shared" si="52"/>
        <v xml:space="preserve">Gestion de la sécurité des réseaux </v>
      </c>
      <c r="T213" s="378">
        <f t="shared" si="53"/>
        <v>0.38307466244200317</v>
      </c>
      <c r="U213" s="378" t="str">
        <f t="shared" si="54"/>
        <v/>
      </c>
      <c r="V213" s="378">
        <f t="shared" si="55"/>
        <v>2.1299999999999999E-2</v>
      </c>
      <c r="W213" s="378" t="str">
        <f t="shared" si="56"/>
        <v/>
      </c>
      <c r="X213" s="378">
        <f t="shared" si="57"/>
        <v>2.1299999999999999E-2</v>
      </c>
      <c r="Y213" s="378" t="str">
        <f t="shared" si="58"/>
        <v/>
      </c>
      <c r="Z213" s="378">
        <f t="shared" si="59"/>
        <v>2.1299999999999999E-2</v>
      </c>
      <c r="AA213" s="378" t="str">
        <f t="shared" si="60"/>
        <v xml:space="preserve">Gestion de la sécurité des réseaux </v>
      </c>
      <c r="AB213" s="378">
        <f t="shared" si="61"/>
        <v>0.38307466244200317</v>
      </c>
      <c r="AC213" s="378" t="str">
        <f t="shared" si="62"/>
        <v xml:space="preserve">Gestion de la sécurité des réseaux </v>
      </c>
      <c r="AD213" s="378">
        <f t="shared" si="63"/>
        <v>1.4683986497680128</v>
      </c>
      <c r="AE213" s="378" t="str">
        <f t="shared" si="64"/>
        <v xml:space="preserve">Gestion de la sécurité des réseaux </v>
      </c>
      <c r="AF213" s="378">
        <f t="shared" si="65"/>
        <v>1.4683986497680128</v>
      </c>
      <c r="AG213" s="378" t="str">
        <f t="shared" si="66"/>
        <v/>
      </c>
      <c r="AH213" s="378">
        <f t="shared" si="67"/>
        <v>2.1299999999999999E-2</v>
      </c>
      <c r="AI213" s="378" t="str">
        <f t="shared" si="68"/>
        <v xml:space="preserve">Gestion de la sécurité des réseaux </v>
      </c>
      <c r="AJ213" s="378">
        <f t="shared" si="69"/>
        <v>0.38307466244200317</v>
      </c>
      <c r="AK213" s="378" t="str">
        <f t="shared" si="70"/>
        <v xml:space="preserve">Gestion de la sécurité des réseaux </v>
      </c>
      <c r="AL213" s="378">
        <f t="shared" si="71"/>
        <v>0.38307466244200317</v>
      </c>
      <c r="AM213" s="378" t="str">
        <f t="shared" si="72"/>
        <v/>
      </c>
      <c r="AN213" s="378">
        <f t="shared" si="73"/>
        <v>2.1299999999999999E-2</v>
      </c>
    </row>
    <row r="214" spans="1:40">
      <c r="A214" t="str">
        <f t="shared" si="39"/>
        <v>13.1.a</v>
      </c>
      <c r="B214" s="378"/>
      <c r="C214" s="378"/>
      <c r="D214" s="378">
        <f t="shared" si="40"/>
        <v>0</v>
      </c>
      <c r="E214" s="378"/>
      <c r="F214" s="384">
        <f t="shared" si="41"/>
        <v>0</v>
      </c>
      <c r="G214" s="449"/>
      <c r="H214" s="449"/>
      <c r="I214" s="378" t="str">
        <f t="shared" si="42"/>
        <v/>
      </c>
      <c r="J214" s="378">
        <f t="shared" si="43"/>
        <v>2.1399999999999999E-2</v>
      </c>
      <c r="K214" s="378" t="str">
        <f t="shared" si="44"/>
        <v/>
      </c>
      <c r="L214" s="378">
        <f t="shared" si="45"/>
        <v>2.1399999999999999E-2</v>
      </c>
      <c r="M214" s="378" t="str">
        <f t="shared" si="46"/>
        <v/>
      </c>
      <c r="N214" s="378">
        <f t="shared" si="47"/>
        <v>2.1399999999999999E-2</v>
      </c>
      <c r="O214" s="378" t="str">
        <f t="shared" si="48"/>
        <v/>
      </c>
      <c r="P214" s="378">
        <f t="shared" si="49"/>
        <v>2.1399999999999999E-2</v>
      </c>
      <c r="Q214" s="378" t="str">
        <f t="shared" si="50"/>
        <v/>
      </c>
      <c r="R214" s="378">
        <f t="shared" si="51"/>
        <v>2.1399999999999999E-2</v>
      </c>
      <c r="S214" s="378" t="str">
        <f t="shared" si="52"/>
        <v/>
      </c>
      <c r="T214" s="378">
        <f t="shared" si="53"/>
        <v>2.1399999999999999E-2</v>
      </c>
      <c r="U214" s="378" t="str">
        <f t="shared" si="54"/>
        <v/>
      </c>
      <c r="V214" s="378">
        <f t="shared" si="55"/>
        <v>2.1399999999999999E-2</v>
      </c>
      <c r="W214" s="378" t="str">
        <f t="shared" si="56"/>
        <v/>
      </c>
      <c r="X214" s="378">
        <f t="shared" si="57"/>
        <v>2.1399999999999999E-2</v>
      </c>
      <c r="Y214" s="378" t="str">
        <f t="shared" si="58"/>
        <v/>
      </c>
      <c r="Z214" s="378">
        <f t="shared" si="59"/>
        <v>2.1399999999999999E-2</v>
      </c>
      <c r="AA214" s="378" t="str">
        <f t="shared" si="60"/>
        <v/>
      </c>
      <c r="AB214" s="378">
        <f t="shared" si="61"/>
        <v>2.1399999999999999E-2</v>
      </c>
      <c r="AC214" s="378" t="str">
        <f t="shared" si="62"/>
        <v/>
      </c>
      <c r="AD214" s="378">
        <f t="shared" si="63"/>
        <v>2.1399999999999999E-2</v>
      </c>
      <c r="AE214" s="378" t="str">
        <f t="shared" si="64"/>
        <v/>
      </c>
      <c r="AF214" s="378">
        <f t="shared" si="65"/>
        <v>2.1399999999999999E-2</v>
      </c>
      <c r="AG214" s="378" t="str">
        <f t="shared" si="66"/>
        <v/>
      </c>
      <c r="AH214" s="378">
        <f t="shared" si="67"/>
        <v>2.1399999999999999E-2</v>
      </c>
      <c r="AI214" s="378" t="str">
        <f t="shared" si="68"/>
        <v/>
      </c>
      <c r="AJ214" s="378">
        <f t="shared" si="69"/>
        <v>2.1399999999999999E-2</v>
      </c>
      <c r="AK214" s="378" t="str">
        <f t="shared" si="70"/>
        <v/>
      </c>
      <c r="AL214" s="378">
        <f t="shared" si="71"/>
        <v>2.1399999999999999E-2</v>
      </c>
      <c r="AM214" s="378" t="str">
        <f t="shared" si="72"/>
        <v/>
      </c>
      <c r="AN214" s="378">
        <f t="shared" si="73"/>
        <v>2.1399999999999999E-2</v>
      </c>
    </row>
    <row r="215" spans="1:40">
      <c r="A215" t="str">
        <f t="shared" si="39"/>
        <v>13.2</v>
      </c>
      <c r="B215" s="378"/>
      <c r="C215" s="378"/>
      <c r="D215" s="378">
        <f t="shared" si="40"/>
        <v>0</v>
      </c>
      <c r="E215" s="378"/>
      <c r="F215" s="384">
        <f t="shared" si="41"/>
        <v>0</v>
      </c>
      <c r="G215" s="449"/>
      <c r="H215" s="449"/>
      <c r="I215" s="378" t="str">
        <f t="shared" si="42"/>
        <v/>
      </c>
      <c r="J215" s="378">
        <f t="shared" si="43"/>
        <v>2.1499999999999998E-2</v>
      </c>
      <c r="K215" s="378" t="str">
        <f t="shared" si="44"/>
        <v/>
      </c>
      <c r="L215" s="378">
        <f t="shared" si="45"/>
        <v>2.1499999999999998E-2</v>
      </c>
      <c r="M215" s="378" t="str">
        <f t="shared" si="46"/>
        <v>Cloisonnement</v>
      </c>
      <c r="N215" s="378">
        <f t="shared" si="47"/>
        <v>2.1499999999999998E-2</v>
      </c>
      <c r="O215" s="378" t="str">
        <f t="shared" si="48"/>
        <v/>
      </c>
      <c r="P215" s="378">
        <f t="shared" si="49"/>
        <v>2.1499999999999998E-2</v>
      </c>
      <c r="Q215" s="378" t="str">
        <f t="shared" si="50"/>
        <v>Cloisonnement</v>
      </c>
      <c r="R215" s="378">
        <f t="shared" si="51"/>
        <v>2.1499999999999998E-2</v>
      </c>
      <c r="S215" s="378" t="str">
        <f t="shared" si="52"/>
        <v>Cloisonnement</v>
      </c>
      <c r="T215" s="378">
        <f t="shared" si="53"/>
        <v>2.1499999999999998E-2</v>
      </c>
      <c r="U215" s="378" t="str">
        <f t="shared" si="54"/>
        <v/>
      </c>
      <c r="V215" s="378">
        <f t="shared" si="55"/>
        <v>2.1499999999999998E-2</v>
      </c>
      <c r="W215" s="378" t="str">
        <f t="shared" si="56"/>
        <v/>
      </c>
      <c r="X215" s="378">
        <f t="shared" si="57"/>
        <v>2.1499999999999998E-2</v>
      </c>
      <c r="Y215" s="378" t="str">
        <f t="shared" si="58"/>
        <v/>
      </c>
      <c r="Z215" s="378">
        <f t="shared" si="59"/>
        <v>2.1499999999999998E-2</v>
      </c>
      <c r="AA215" s="378" t="str">
        <f t="shared" si="60"/>
        <v>Cloisonnement</v>
      </c>
      <c r="AB215" s="378">
        <f t="shared" si="61"/>
        <v>2.1499999999999998E-2</v>
      </c>
      <c r="AC215" s="378" t="str">
        <f t="shared" si="62"/>
        <v>Cloisonnement</v>
      </c>
      <c r="AD215" s="378">
        <f t="shared" si="63"/>
        <v>2.1499999999999998E-2</v>
      </c>
      <c r="AE215" s="378" t="str">
        <f t="shared" si="64"/>
        <v>Cloisonnement</v>
      </c>
      <c r="AF215" s="378">
        <f t="shared" si="65"/>
        <v>2.1499999999999998E-2</v>
      </c>
      <c r="AG215" s="378" t="str">
        <f t="shared" si="66"/>
        <v/>
      </c>
      <c r="AH215" s="378">
        <f t="shared" si="67"/>
        <v>2.1499999999999998E-2</v>
      </c>
      <c r="AI215" s="378" t="str">
        <f t="shared" si="68"/>
        <v/>
      </c>
      <c r="AJ215" s="378">
        <f t="shared" si="69"/>
        <v>2.1499999999999998E-2</v>
      </c>
      <c r="AK215" s="378" t="str">
        <f t="shared" si="70"/>
        <v/>
      </c>
      <c r="AL215" s="378">
        <f t="shared" si="71"/>
        <v>2.1499999999999998E-2</v>
      </c>
      <c r="AM215" s="378" t="str">
        <f t="shared" si="72"/>
        <v/>
      </c>
      <c r="AN215" s="378">
        <f t="shared" si="73"/>
        <v>2.1499999999999998E-2</v>
      </c>
    </row>
    <row r="216" spans="1:40">
      <c r="A216" t="str">
        <f t="shared" si="39"/>
        <v>13.3</v>
      </c>
      <c r="B216" s="378"/>
      <c r="C216" s="378"/>
      <c r="D216" s="378">
        <f t="shared" si="40"/>
        <v>0</v>
      </c>
      <c r="E216" s="378"/>
      <c r="F216" s="384">
        <f t="shared" si="41"/>
        <v>0</v>
      </c>
      <c r="G216" s="449"/>
      <c r="H216" s="449"/>
      <c r="I216" s="378" t="str">
        <f t="shared" si="42"/>
        <v xml:space="preserve">Politique de transfert d'information </v>
      </c>
      <c r="J216" s="378">
        <f t="shared" si="43"/>
        <v>2.1600000000000001E-2</v>
      </c>
      <c r="K216" s="378" t="str">
        <f t="shared" si="44"/>
        <v xml:space="preserve">Politique de transfert d'information </v>
      </c>
      <c r="L216" s="378">
        <f t="shared" si="45"/>
        <v>2.1600000000000001E-2</v>
      </c>
      <c r="M216" s="378" t="str">
        <f t="shared" si="46"/>
        <v/>
      </c>
      <c r="N216" s="378">
        <f t="shared" si="47"/>
        <v>2.1600000000000001E-2</v>
      </c>
      <c r="O216" s="378" t="str">
        <f t="shared" si="48"/>
        <v/>
      </c>
      <c r="P216" s="378">
        <f t="shared" si="49"/>
        <v>2.1600000000000001E-2</v>
      </c>
      <c r="Q216" s="378" t="str">
        <f t="shared" si="50"/>
        <v/>
      </c>
      <c r="R216" s="378">
        <f t="shared" si="51"/>
        <v>2.1600000000000001E-2</v>
      </c>
      <c r="S216" s="378" t="str">
        <f t="shared" si="52"/>
        <v/>
      </c>
      <c r="T216" s="378">
        <f t="shared" si="53"/>
        <v>2.1600000000000001E-2</v>
      </c>
      <c r="U216" s="378" t="str">
        <f t="shared" si="54"/>
        <v/>
      </c>
      <c r="V216" s="378">
        <f t="shared" si="55"/>
        <v>2.1600000000000001E-2</v>
      </c>
      <c r="W216" s="378" t="str">
        <f t="shared" si="56"/>
        <v/>
      </c>
      <c r="X216" s="378">
        <f t="shared" si="57"/>
        <v>2.1600000000000001E-2</v>
      </c>
      <c r="Y216" s="378" t="str">
        <f t="shared" si="58"/>
        <v/>
      </c>
      <c r="Z216" s="378">
        <f t="shared" si="59"/>
        <v>2.1600000000000001E-2</v>
      </c>
      <c r="AA216" s="378" t="str">
        <f t="shared" si="60"/>
        <v/>
      </c>
      <c r="AB216" s="378">
        <f t="shared" si="61"/>
        <v>2.1600000000000001E-2</v>
      </c>
      <c r="AC216" s="378" t="str">
        <f t="shared" si="62"/>
        <v xml:space="preserve">Politique de transfert d'information </v>
      </c>
      <c r="AD216" s="378">
        <f t="shared" si="63"/>
        <v>2.1600000000000001E-2</v>
      </c>
      <c r="AE216" s="378" t="str">
        <f t="shared" si="64"/>
        <v/>
      </c>
      <c r="AF216" s="378">
        <f t="shared" si="65"/>
        <v>2.1600000000000001E-2</v>
      </c>
      <c r="AG216" s="378" t="str">
        <f t="shared" si="66"/>
        <v/>
      </c>
      <c r="AH216" s="378">
        <f t="shared" si="67"/>
        <v>2.1600000000000001E-2</v>
      </c>
      <c r="AI216" s="378" t="str">
        <f t="shared" si="68"/>
        <v/>
      </c>
      <c r="AJ216" s="378">
        <f t="shared" si="69"/>
        <v>2.1600000000000001E-2</v>
      </c>
      <c r="AK216" s="378" t="str">
        <f t="shared" si="70"/>
        <v/>
      </c>
      <c r="AL216" s="378">
        <f t="shared" si="71"/>
        <v>2.1600000000000001E-2</v>
      </c>
      <c r="AM216" s="378" t="str">
        <f t="shared" si="72"/>
        <v/>
      </c>
      <c r="AN216" s="378">
        <f t="shared" si="73"/>
        <v>2.1600000000000001E-2</v>
      </c>
    </row>
    <row r="217" spans="1:40">
      <c r="A217" t="str">
        <f t="shared" si="39"/>
        <v>13.3.a</v>
      </c>
      <c r="B217" s="378"/>
      <c r="C217" s="378"/>
      <c r="D217" s="378">
        <f t="shared" si="40"/>
        <v>0</v>
      </c>
      <c r="E217" s="378"/>
      <c r="F217" s="384">
        <f t="shared" si="41"/>
        <v>0</v>
      </c>
      <c r="G217" s="449"/>
      <c r="H217" s="449"/>
      <c r="I217" s="378" t="str">
        <f t="shared" si="42"/>
        <v/>
      </c>
      <c r="J217" s="378">
        <f t="shared" si="43"/>
        <v>2.1700000000000001E-2</v>
      </c>
      <c r="K217" s="378" t="str">
        <f t="shared" si="44"/>
        <v/>
      </c>
      <c r="L217" s="378">
        <f t="shared" si="45"/>
        <v>2.1700000000000001E-2</v>
      </c>
      <c r="M217" s="378" t="str">
        <f t="shared" si="46"/>
        <v/>
      </c>
      <c r="N217" s="378">
        <f t="shared" si="47"/>
        <v>2.1700000000000001E-2</v>
      </c>
      <c r="O217" s="378" t="str">
        <f t="shared" si="48"/>
        <v/>
      </c>
      <c r="P217" s="378">
        <f t="shared" si="49"/>
        <v>2.1700000000000001E-2</v>
      </c>
      <c r="Q217" s="378" t="str">
        <f t="shared" si="50"/>
        <v/>
      </c>
      <c r="R217" s="378">
        <f t="shared" si="51"/>
        <v>2.1700000000000001E-2</v>
      </c>
      <c r="S217" s="378" t="str">
        <f t="shared" si="52"/>
        <v/>
      </c>
      <c r="T217" s="378">
        <f t="shared" si="53"/>
        <v>2.1700000000000001E-2</v>
      </c>
      <c r="U217" s="378" t="str">
        <f t="shared" si="54"/>
        <v/>
      </c>
      <c r="V217" s="378">
        <f t="shared" si="55"/>
        <v>2.1700000000000001E-2</v>
      </c>
      <c r="W217" s="378" t="str">
        <f t="shared" si="56"/>
        <v/>
      </c>
      <c r="X217" s="378">
        <f t="shared" si="57"/>
        <v>2.1700000000000001E-2</v>
      </c>
      <c r="Y217" s="378" t="str">
        <f t="shared" si="58"/>
        <v/>
      </c>
      <c r="Z217" s="378">
        <f t="shared" si="59"/>
        <v>2.1700000000000001E-2</v>
      </c>
      <c r="AA217" s="378" t="str">
        <f t="shared" si="60"/>
        <v/>
      </c>
      <c r="AB217" s="378">
        <f t="shared" si="61"/>
        <v>2.1700000000000001E-2</v>
      </c>
      <c r="AC217" s="378" t="str">
        <f t="shared" si="62"/>
        <v/>
      </c>
      <c r="AD217" s="378">
        <f t="shared" si="63"/>
        <v>2.1700000000000001E-2</v>
      </c>
      <c r="AE217" s="378" t="str">
        <f t="shared" si="64"/>
        <v/>
      </c>
      <c r="AF217" s="378">
        <f t="shared" si="65"/>
        <v>2.1700000000000001E-2</v>
      </c>
      <c r="AG217" s="378" t="str">
        <f t="shared" si="66"/>
        <v/>
      </c>
      <c r="AH217" s="378">
        <f t="shared" si="67"/>
        <v>2.1700000000000001E-2</v>
      </c>
      <c r="AI217" s="378" t="str">
        <f t="shared" si="68"/>
        <v/>
      </c>
      <c r="AJ217" s="378">
        <f t="shared" si="69"/>
        <v>2.1700000000000001E-2</v>
      </c>
      <c r="AK217" s="378" t="str">
        <f t="shared" si="70"/>
        <v/>
      </c>
      <c r="AL217" s="378">
        <f t="shared" si="71"/>
        <v>2.1700000000000001E-2</v>
      </c>
      <c r="AM217" s="378" t="str">
        <f t="shared" si="72"/>
        <v/>
      </c>
      <c r="AN217" s="378">
        <f t="shared" si="73"/>
        <v>2.1700000000000001E-2</v>
      </c>
    </row>
    <row r="218" spans="1:40">
      <c r="A218" t="str">
        <f t="shared" si="39"/>
        <v>13.4</v>
      </c>
      <c r="B218" s="378"/>
      <c r="C218" s="378"/>
      <c r="D218" s="378">
        <f t="shared" si="40"/>
        <v>0</v>
      </c>
      <c r="E218" s="378"/>
      <c r="F218" s="384">
        <f t="shared" si="41"/>
        <v>0</v>
      </c>
      <c r="G218" s="449"/>
      <c r="H218" s="449"/>
      <c r="I218" s="378" t="str">
        <f t="shared" si="42"/>
        <v>Messagerie électronique</v>
      </c>
      <c r="J218" s="378">
        <f t="shared" si="43"/>
        <v>2.18E-2</v>
      </c>
      <c r="K218" s="378" t="str">
        <f t="shared" si="44"/>
        <v>Messagerie électronique</v>
      </c>
      <c r="L218" s="378">
        <f t="shared" si="45"/>
        <v>2.18E-2</v>
      </c>
      <c r="M218" s="378" t="str">
        <f t="shared" si="46"/>
        <v/>
      </c>
      <c r="N218" s="378">
        <f t="shared" si="47"/>
        <v>2.18E-2</v>
      </c>
      <c r="O218" s="378" t="str">
        <f t="shared" si="48"/>
        <v/>
      </c>
      <c r="P218" s="378">
        <f t="shared" si="49"/>
        <v>2.18E-2</v>
      </c>
      <c r="Q218" s="378" t="str">
        <f t="shared" si="50"/>
        <v/>
      </c>
      <c r="R218" s="378">
        <f t="shared" si="51"/>
        <v>2.18E-2</v>
      </c>
      <c r="S218" s="378" t="str">
        <f t="shared" si="52"/>
        <v/>
      </c>
      <c r="T218" s="378">
        <f t="shared" si="53"/>
        <v>2.18E-2</v>
      </c>
      <c r="U218" s="378" t="str">
        <f t="shared" si="54"/>
        <v/>
      </c>
      <c r="V218" s="378">
        <f t="shared" si="55"/>
        <v>2.18E-2</v>
      </c>
      <c r="W218" s="378" t="str">
        <f t="shared" si="56"/>
        <v/>
      </c>
      <c r="X218" s="378">
        <f t="shared" si="57"/>
        <v>2.18E-2</v>
      </c>
      <c r="Y218" s="378" t="str">
        <f t="shared" si="58"/>
        <v/>
      </c>
      <c r="Z218" s="378">
        <f t="shared" si="59"/>
        <v>2.18E-2</v>
      </c>
      <c r="AA218" s="378" t="str">
        <f t="shared" si="60"/>
        <v/>
      </c>
      <c r="AB218" s="378">
        <f t="shared" si="61"/>
        <v>2.18E-2</v>
      </c>
      <c r="AC218" s="378" t="str">
        <f t="shared" si="62"/>
        <v/>
      </c>
      <c r="AD218" s="378">
        <f t="shared" si="63"/>
        <v>2.18E-2</v>
      </c>
      <c r="AE218" s="378" t="str">
        <f t="shared" si="64"/>
        <v/>
      </c>
      <c r="AF218" s="378">
        <f t="shared" si="65"/>
        <v>2.18E-2</v>
      </c>
      <c r="AG218" s="378" t="str">
        <f t="shared" si="66"/>
        <v/>
      </c>
      <c r="AH218" s="378">
        <f t="shared" si="67"/>
        <v>2.18E-2</v>
      </c>
      <c r="AI218" s="378" t="str">
        <f t="shared" si="68"/>
        <v/>
      </c>
      <c r="AJ218" s="378">
        <f t="shared" si="69"/>
        <v>2.18E-2</v>
      </c>
      <c r="AK218" s="378" t="str">
        <f t="shared" si="70"/>
        <v/>
      </c>
      <c r="AL218" s="378">
        <f t="shared" si="71"/>
        <v>2.18E-2</v>
      </c>
      <c r="AM218" s="378" t="str">
        <f t="shared" si="72"/>
        <v/>
      </c>
      <c r="AN218" s="378">
        <f t="shared" si="73"/>
        <v>2.18E-2</v>
      </c>
    </row>
    <row r="219" spans="1:40">
      <c r="A219">
        <f t="shared" si="39"/>
        <v>14</v>
      </c>
      <c r="B219" s="378"/>
      <c r="C219" s="378"/>
      <c r="D219" s="378">
        <f t="shared" si="40"/>
        <v>0</v>
      </c>
      <c r="E219" s="378"/>
      <c r="F219" s="384">
        <f t="shared" si="41"/>
        <v>0</v>
      </c>
      <c r="G219" s="449"/>
      <c r="H219" s="449"/>
      <c r="I219" s="378" t="str">
        <f t="shared" si="42"/>
        <v/>
      </c>
      <c r="J219" s="378">
        <f t="shared" si="43"/>
        <v>2.1899999999999999E-2</v>
      </c>
      <c r="K219" s="378" t="str">
        <f t="shared" si="44"/>
        <v/>
      </c>
      <c r="L219" s="378">
        <f t="shared" si="45"/>
        <v>2.1899999999999999E-2</v>
      </c>
      <c r="M219" s="378" t="str">
        <f t="shared" si="46"/>
        <v/>
      </c>
      <c r="N219" s="378">
        <f t="shared" si="47"/>
        <v>2.1899999999999999E-2</v>
      </c>
      <c r="O219" s="378" t="str">
        <f t="shared" si="48"/>
        <v/>
      </c>
      <c r="P219" s="378">
        <f t="shared" si="49"/>
        <v>2.1899999999999999E-2</v>
      </c>
      <c r="Q219" s="378" t="str">
        <f t="shared" si="50"/>
        <v/>
      </c>
      <c r="R219" s="378">
        <f t="shared" si="51"/>
        <v>2.1899999999999999E-2</v>
      </c>
      <c r="S219" s="378" t="str">
        <f t="shared" si="52"/>
        <v/>
      </c>
      <c r="T219" s="378">
        <f t="shared" si="53"/>
        <v>2.1899999999999999E-2</v>
      </c>
      <c r="U219" s="378" t="str">
        <f t="shared" si="54"/>
        <v/>
      </c>
      <c r="V219" s="378">
        <f t="shared" si="55"/>
        <v>2.1899999999999999E-2</v>
      </c>
      <c r="W219" s="378" t="str">
        <f t="shared" si="56"/>
        <v/>
      </c>
      <c r="X219" s="378">
        <f t="shared" si="57"/>
        <v>2.1899999999999999E-2</v>
      </c>
      <c r="Y219" s="378" t="str">
        <f t="shared" si="58"/>
        <v/>
      </c>
      <c r="Z219" s="378">
        <f t="shared" si="59"/>
        <v>2.1899999999999999E-2</v>
      </c>
      <c r="AA219" s="378" t="str">
        <f t="shared" si="60"/>
        <v/>
      </c>
      <c r="AB219" s="378">
        <f t="shared" si="61"/>
        <v>2.1899999999999999E-2</v>
      </c>
      <c r="AC219" s="378" t="str">
        <f t="shared" si="62"/>
        <v/>
      </c>
      <c r="AD219" s="378">
        <f t="shared" si="63"/>
        <v>2.1899999999999999E-2</v>
      </c>
      <c r="AE219" s="378" t="str">
        <f t="shared" si="64"/>
        <v/>
      </c>
      <c r="AF219" s="378">
        <f t="shared" si="65"/>
        <v>2.1899999999999999E-2</v>
      </c>
      <c r="AG219" s="378" t="str">
        <f t="shared" si="66"/>
        <v/>
      </c>
      <c r="AH219" s="378">
        <f t="shared" si="67"/>
        <v>2.1899999999999999E-2</v>
      </c>
      <c r="AI219" s="378" t="str">
        <f t="shared" si="68"/>
        <v/>
      </c>
      <c r="AJ219" s="378">
        <f t="shared" si="69"/>
        <v>2.1899999999999999E-2</v>
      </c>
      <c r="AK219" s="378" t="str">
        <f t="shared" si="70"/>
        <v/>
      </c>
      <c r="AL219" s="378">
        <f t="shared" si="71"/>
        <v>2.1899999999999999E-2</v>
      </c>
      <c r="AM219" s="378" t="str">
        <f t="shared" si="72"/>
        <v/>
      </c>
      <c r="AN219" s="378">
        <f t="shared" si="73"/>
        <v>2.1899999999999999E-2</v>
      </c>
    </row>
    <row r="220" spans="1:40">
      <c r="A220" t="str">
        <f t="shared" si="39"/>
        <v>14.1</v>
      </c>
      <c r="B220" s="378"/>
      <c r="C220" s="378"/>
      <c r="D220" s="378">
        <f t="shared" si="40"/>
        <v>1</v>
      </c>
      <c r="E220" s="378"/>
      <c r="F220" s="384">
        <f t="shared" si="41"/>
        <v>38</v>
      </c>
      <c r="G220" s="449"/>
      <c r="H220" s="449"/>
      <c r="I220" s="378" t="str">
        <f t="shared" si="42"/>
        <v>Exigences de sécurité</v>
      </c>
      <c r="J220" s="378">
        <f t="shared" si="43"/>
        <v>2.8471528779506312</v>
      </c>
      <c r="K220" s="378" t="str">
        <f t="shared" si="44"/>
        <v>Exigences de sécurité</v>
      </c>
      <c r="L220" s="378">
        <f t="shared" si="45"/>
        <v>4.2597293169259469</v>
      </c>
      <c r="M220" s="378" t="str">
        <f t="shared" si="46"/>
        <v>Exigences de sécurité</v>
      </c>
      <c r="N220" s="378">
        <f t="shared" si="47"/>
        <v>3.2002969876944602</v>
      </c>
      <c r="O220" s="378" t="str">
        <f t="shared" si="48"/>
        <v>Exigences de sécurité</v>
      </c>
      <c r="P220" s="378">
        <f t="shared" si="49"/>
        <v>2.8471528779506312</v>
      </c>
      <c r="Q220" s="378" t="str">
        <f t="shared" si="50"/>
        <v>Exigences de sécurité</v>
      </c>
      <c r="R220" s="378">
        <f t="shared" si="51"/>
        <v>3.2002969876944602</v>
      </c>
      <c r="S220" s="378" t="str">
        <f t="shared" si="52"/>
        <v>Exigences de sécurité</v>
      </c>
      <c r="T220" s="378">
        <f t="shared" si="53"/>
        <v>1.0814323292314867</v>
      </c>
      <c r="U220" s="378" t="str">
        <f t="shared" si="54"/>
        <v/>
      </c>
      <c r="V220" s="378">
        <f t="shared" si="55"/>
        <v>2.1999999999999999E-2</v>
      </c>
      <c r="W220" s="378" t="str">
        <f t="shared" si="56"/>
        <v/>
      </c>
      <c r="X220" s="378">
        <f t="shared" si="57"/>
        <v>2.1999999999999999E-2</v>
      </c>
      <c r="Y220" s="378" t="str">
        <f t="shared" si="58"/>
        <v/>
      </c>
      <c r="Z220" s="378">
        <f t="shared" si="59"/>
        <v>2.1999999999999999E-2</v>
      </c>
      <c r="AA220" s="378" t="str">
        <f t="shared" si="60"/>
        <v>Exigences de sécurité</v>
      </c>
      <c r="AB220" s="378">
        <f t="shared" si="61"/>
        <v>1.0814323292314867</v>
      </c>
      <c r="AC220" s="378" t="str">
        <f t="shared" si="62"/>
        <v>Exigences de sécurité</v>
      </c>
      <c r="AD220" s="378">
        <f t="shared" si="63"/>
        <v>4.2597293169259469</v>
      </c>
      <c r="AE220" s="378" t="str">
        <f t="shared" si="64"/>
        <v/>
      </c>
      <c r="AF220" s="378">
        <f t="shared" si="65"/>
        <v>2.1999999999999999E-2</v>
      </c>
      <c r="AG220" s="378" t="str">
        <f t="shared" si="66"/>
        <v/>
      </c>
      <c r="AH220" s="378">
        <f t="shared" si="67"/>
        <v>2.1999999999999999E-2</v>
      </c>
      <c r="AI220" s="378" t="str">
        <f t="shared" si="68"/>
        <v/>
      </c>
      <c r="AJ220" s="378">
        <f t="shared" si="69"/>
        <v>2.1999999999999999E-2</v>
      </c>
      <c r="AK220" s="378" t="str">
        <f t="shared" si="70"/>
        <v>Exigences de sécurité</v>
      </c>
      <c r="AL220" s="378">
        <f t="shared" si="71"/>
        <v>1.0814323292314867</v>
      </c>
      <c r="AM220" s="378" t="str">
        <f t="shared" si="72"/>
        <v>Exigences de sécurité</v>
      </c>
      <c r="AN220" s="378">
        <f t="shared" si="73"/>
        <v>4.2597293169259469</v>
      </c>
    </row>
    <row r="221" spans="1:40">
      <c r="A221" t="str">
        <f t="shared" si="39"/>
        <v>14.2</v>
      </c>
      <c r="B221" s="378"/>
      <c r="C221" s="378"/>
      <c r="D221" s="378">
        <f t="shared" si="40"/>
        <v>0</v>
      </c>
      <c r="E221" s="378"/>
      <c r="F221" s="384">
        <f t="shared" si="41"/>
        <v>0</v>
      </c>
      <c r="G221" s="449"/>
      <c r="H221" s="449"/>
      <c r="I221" s="378" t="str">
        <f t="shared" si="42"/>
        <v/>
      </c>
      <c r="J221" s="378">
        <f t="shared" si="43"/>
        <v>2.2100000000000002E-2</v>
      </c>
      <c r="K221" s="378" t="str">
        <f t="shared" si="44"/>
        <v/>
      </c>
      <c r="L221" s="378">
        <f t="shared" si="45"/>
        <v>2.2100000000000002E-2</v>
      </c>
      <c r="M221" s="378" t="str">
        <f t="shared" si="46"/>
        <v>Méthode de développement structurée</v>
      </c>
      <c r="N221" s="378">
        <f t="shared" si="47"/>
        <v>2.2100000000000002E-2</v>
      </c>
      <c r="O221" s="378" t="str">
        <f t="shared" si="48"/>
        <v>Méthode de développement structurée</v>
      </c>
      <c r="P221" s="378">
        <f t="shared" si="49"/>
        <v>2.2100000000000002E-2</v>
      </c>
      <c r="Q221" s="378" t="str">
        <f t="shared" si="50"/>
        <v>Méthode de développement structurée</v>
      </c>
      <c r="R221" s="378">
        <f t="shared" si="51"/>
        <v>2.2100000000000002E-2</v>
      </c>
      <c r="S221" s="378" t="str">
        <f t="shared" si="52"/>
        <v/>
      </c>
      <c r="T221" s="378">
        <f t="shared" si="53"/>
        <v>2.2100000000000002E-2</v>
      </c>
      <c r="U221" s="378" t="str">
        <f t="shared" si="54"/>
        <v/>
      </c>
      <c r="V221" s="378">
        <f t="shared" si="55"/>
        <v>2.2100000000000002E-2</v>
      </c>
      <c r="W221" s="378" t="str">
        <f t="shared" si="56"/>
        <v/>
      </c>
      <c r="X221" s="378">
        <f t="shared" si="57"/>
        <v>2.2100000000000002E-2</v>
      </c>
      <c r="Y221" s="378" t="str">
        <f t="shared" si="58"/>
        <v/>
      </c>
      <c r="Z221" s="378">
        <f t="shared" si="59"/>
        <v>2.2100000000000002E-2</v>
      </c>
      <c r="AA221" s="378" t="str">
        <f t="shared" si="60"/>
        <v/>
      </c>
      <c r="AB221" s="378">
        <f t="shared" si="61"/>
        <v>2.2100000000000002E-2</v>
      </c>
      <c r="AC221" s="378" t="str">
        <f t="shared" si="62"/>
        <v/>
      </c>
      <c r="AD221" s="378">
        <f t="shared" si="63"/>
        <v>2.2100000000000002E-2</v>
      </c>
      <c r="AE221" s="378" t="str">
        <f t="shared" si="64"/>
        <v/>
      </c>
      <c r="AF221" s="378">
        <f t="shared" si="65"/>
        <v>2.2100000000000002E-2</v>
      </c>
      <c r="AG221" s="378" t="str">
        <f t="shared" si="66"/>
        <v>Méthode de développement structurée</v>
      </c>
      <c r="AH221" s="378">
        <f t="shared" si="67"/>
        <v>2.2100000000000002E-2</v>
      </c>
      <c r="AI221" s="378" t="str">
        <f t="shared" si="68"/>
        <v/>
      </c>
      <c r="AJ221" s="378">
        <f t="shared" si="69"/>
        <v>2.2100000000000002E-2</v>
      </c>
      <c r="AK221" s="378" t="str">
        <f t="shared" si="70"/>
        <v>Méthode de développement structurée</v>
      </c>
      <c r="AL221" s="378">
        <f t="shared" si="71"/>
        <v>2.2100000000000002E-2</v>
      </c>
      <c r="AM221" s="378" t="str">
        <f t="shared" si="72"/>
        <v/>
      </c>
      <c r="AN221" s="378">
        <f t="shared" si="73"/>
        <v>2.2100000000000002E-2</v>
      </c>
    </row>
    <row r="222" spans="1:40">
      <c r="A222" t="str">
        <f t="shared" si="39"/>
        <v>14.2.a</v>
      </c>
      <c r="B222" s="378"/>
      <c r="C222" s="378"/>
      <c r="D222" s="378">
        <f t="shared" si="40"/>
        <v>0</v>
      </c>
      <c r="E222" s="378"/>
      <c r="F222" s="384">
        <f t="shared" si="41"/>
        <v>0</v>
      </c>
      <c r="G222" s="449"/>
      <c r="H222" s="449"/>
      <c r="I222" s="378" t="str">
        <f t="shared" si="42"/>
        <v/>
      </c>
      <c r="J222" s="378">
        <f t="shared" si="43"/>
        <v>2.2200000000000001E-2</v>
      </c>
      <c r="K222" s="378" t="str">
        <f t="shared" si="44"/>
        <v/>
      </c>
      <c r="L222" s="378">
        <f t="shared" si="45"/>
        <v>2.2200000000000001E-2</v>
      </c>
      <c r="M222" s="378" t="str">
        <f t="shared" si="46"/>
        <v/>
      </c>
      <c r="N222" s="378">
        <f t="shared" si="47"/>
        <v>2.2200000000000001E-2</v>
      </c>
      <c r="O222" s="378" t="str">
        <f t="shared" si="48"/>
        <v/>
      </c>
      <c r="P222" s="378">
        <f t="shared" si="49"/>
        <v>2.2200000000000001E-2</v>
      </c>
      <c r="Q222" s="378" t="str">
        <f t="shared" si="50"/>
        <v/>
      </c>
      <c r="R222" s="378">
        <f t="shared" si="51"/>
        <v>2.2200000000000001E-2</v>
      </c>
      <c r="S222" s="378" t="str">
        <f t="shared" si="52"/>
        <v/>
      </c>
      <c r="T222" s="378">
        <f t="shared" si="53"/>
        <v>2.2200000000000001E-2</v>
      </c>
      <c r="U222" s="378" t="str">
        <f t="shared" si="54"/>
        <v/>
      </c>
      <c r="V222" s="378">
        <f t="shared" si="55"/>
        <v>2.2200000000000001E-2</v>
      </c>
      <c r="W222" s="378" t="str">
        <f t="shared" si="56"/>
        <v/>
      </c>
      <c r="X222" s="378">
        <f t="shared" si="57"/>
        <v>2.2200000000000001E-2</v>
      </c>
      <c r="Y222" s="378" t="str">
        <f t="shared" si="58"/>
        <v/>
      </c>
      <c r="Z222" s="378">
        <f t="shared" si="59"/>
        <v>2.2200000000000001E-2</v>
      </c>
      <c r="AA222" s="378" t="str">
        <f t="shared" si="60"/>
        <v/>
      </c>
      <c r="AB222" s="378">
        <f t="shared" si="61"/>
        <v>2.2200000000000001E-2</v>
      </c>
      <c r="AC222" s="378" t="str">
        <f t="shared" si="62"/>
        <v/>
      </c>
      <c r="AD222" s="378">
        <f t="shared" si="63"/>
        <v>2.2200000000000001E-2</v>
      </c>
      <c r="AE222" s="378" t="str">
        <f t="shared" si="64"/>
        <v/>
      </c>
      <c r="AF222" s="378">
        <f t="shared" si="65"/>
        <v>2.2200000000000001E-2</v>
      </c>
      <c r="AG222" s="378" t="str">
        <f t="shared" si="66"/>
        <v/>
      </c>
      <c r="AH222" s="378">
        <f t="shared" si="67"/>
        <v>2.2200000000000001E-2</v>
      </c>
      <c r="AI222" s="378" t="str">
        <f t="shared" si="68"/>
        <v/>
      </c>
      <c r="AJ222" s="378">
        <f t="shared" si="69"/>
        <v>2.2200000000000001E-2</v>
      </c>
      <c r="AK222" s="378" t="str">
        <f t="shared" si="70"/>
        <v/>
      </c>
      <c r="AL222" s="378">
        <f t="shared" si="71"/>
        <v>2.2200000000000001E-2</v>
      </c>
      <c r="AM222" s="378" t="str">
        <f t="shared" si="72"/>
        <v/>
      </c>
      <c r="AN222" s="378">
        <f t="shared" si="73"/>
        <v>2.2200000000000001E-2</v>
      </c>
    </row>
    <row r="223" spans="1:40">
      <c r="A223" t="str">
        <f t="shared" si="39"/>
        <v>14.2.b</v>
      </c>
      <c r="B223" s="378"/>
      <c r="C223" s="378"/>
      <c r="D223" s="378">
        <f t="shared" si="40"/>
        <v>0</v>
      </c>
      <c r="E223" s="378"/>
      <c r="F223" s="384">
        <f t="shared" si="41"/>
        <v>0</v>
      </c>
      <c r="G223" s="449"/>
      <c r="H223" s="449"/>
      <c r="I223" s="378" t="str">
        <f t="shared" si="42"/>
        <v/>
      </c>
      <c r="J223" s="378">
        <f t="shared" si="43"/>
        <v>2.23E-2</v>
      </c>
      <c r="K223" s="378" t="str">
        <f t="shared" si="44"/>
        <v/>
      </c>
      <c r="L223" s="378">
        <f t="shared" si="45"/>
        <v>2.23E-2</v>
      </c>
      <c r="M223" s="378" t="str">
        <f t="shared" si="46"/>
        <v/>
      </c>
      <c r="N223" s="378">
        <f t="shared" si="47"/>
        <v>2.23E-2</v>
      </c>
      <c r="O223" s="378" t="str">
        <f t="shared" si="48"/>
        <v/>
      </c>
      <c r="P223" s="378">
        <f t="shared" si="49"/>
        <v>2.23E-2</v>
      </c>
      <c r="Q223" s="378" t="str">
        <f t="shared" si="50"/>
        <v/>
      </c>
      <c r="R223" s="378">
        <f t="shared" si="51"/>
        <v>2.23E-2</v>
      </c>
      <c r="S223" s="378" t="str">
        <f t="shared" si="52"/>
        <v/>
      </c>
      <c r="T223" s="378">
        <f t="shared" si="53"/>
        <v>2.23E-2</v>
      </c>
      <c r="U223" s="378" t="str">
        <f t="shared" si="54"/>
        <v/>
      </c>
      <c r="V223" s="378">
        <f t="shared" si="55"/>
        <v>2.23E-2</v>
      </c>
      <c r="W223" s="378" t="str">
        <f t="shared" si="56"/>
        <v/>
      </c>
      <c r="X223" s="378">
        <f t="shared" si="57"/>
        <v>2.23E-2</v>
      </c>
      <c r="Y223" s="378" t="str">
        <f t="shared" si="58"/>
        <v/>
      </c>
      <c r="Z223" s="378">
        <f t="shared" si="59"/>
        <v>2.23E-2</v>
      </c>
      <c r="AA223" s="378" t="str">
        <f t="shared" si="60"/>
        <v/>
      </c>
      <c r="AB223" s="378">
        <f t="shared" si="61"/>
        <v>2.23E-2</v>
      </c>
      <c r="AC223" s="378" t="str">
        <f t="shared" si="62"/>
        <v/>
      </c>
      <c r="AD223" s="378">
        <f t="shared" si="63"/>
        <v>2.23E-2</v>
      </c>
      <c r="AE223" s="378" t="str">
        <f t="shared" si="64"/>
        <v/>
      </c>
      <c r="AF223" s="378">
        <f t="shared" si="65"/>
        <v>2.23E-2</v>
      </c>
      <c r="AG223" s="378" t="str">
        <f t="shared" si="66"/>
        <v/>
      </c>
      <c r="AH223" s="378">
        <f t="shared" si="67"/>
        <v>2.23E-2</v>
      </c>
      <c r="AI223" s="378" t="str">
        <f t="shared" si="68"/>
        <v/>
      </c>
      <c r="AJ223" s="378">
        <f t="shared" si="69"/>
        <v>2.23E-2</v>
      </c>
      <c r="AK223" s="378" t="str">
        <f t="shared" si="70"/>
        <v/>
      </c>
      <c r="AL223" s="378">
        <f t="shared" si="71"/>
        <v>2.23E-2</v>
      </c>
      <c r="AM223" s="378" t="str">
        <f t="shared" si="72"/>
        <v/>
      </c>
      <c r="AN223" s="378">
        <f t="shared" si="73"/>
        <v>2.23E-2</v>
      </c>
    </row>
    <row r="224" spans="1:40">
      <c r="A224" t="str">
        <f t="shared" si="39"/>
        <v>14.3</v>
      </c>
      <c r="B224" s="378"/>
      <c r="C224" s="378"/>
      <c r="D224" s="378">
        <f t="shared" si="40"/>
        <v>0</v>
      </c>
      <c r="E224" s="378"/>
      <c r="F224" s="384">
        <f t="shared" si="41"/>
        <v>0</v>
      </c>
      <c r="G224" s="449"/>
      <c r="H224" s="449"/>
      <c r="I224" s="378" t="str">
        <f t="shared" si="42"/>
        <v xml:space="preserve">Revue technique des applications </v>
      </c>
      <c r="J224" s="378">
        <f t="shared" si="43"/>
        <v>2.24E-2</v>
      </c>
      <c r="K224" s="378" t="str">
        <f t="shared" si="44"/>
        <v xml:space="preserve">Revue technique des applications </v>
      </c>
      <c r="L224" s="378">
        <f t="shared" si="45"/>
        <v>2.24E-2</v>
      </c>
      <c r="M224" s="378" t="str">
        <f t="shared" si="46"/>
        <v xml:space="preserve">Revue technique des applications </v>
      </c>
      <c r="N224" s="378">
        <f t="shared" si="47"/>
        <v>2.24E-2</v>
      </c>
      <c r="O224" s="378" t="str">
        <f t="shared" si="48"/>
        <v xml:space="preserve">Revue technique des applications </v>
      </c>
      <c r="P224" s="378">
        <f t="shared" si="49"/>
        <v>2.24E-2</v>
      </c>
      <c r="Q224" s="378" t="str">
        <f t="shared" si="50"/>
        <v xml:space="preserve">Revue technique des applications </v>
      </c>
      <c r="R224" s="378">
        <f t="shared" si="51"/>
        <v>2.24E-2</v>
      </c>
      <c r="S224" s="378" t="str">
        <f t="shared" si="52"/>
        <v/>
      </c>
      <c r="T224" s="378">
        <f t="shared" si="53"/>
        <v>2.24E-2</v>
      </c>
      <c r="U224" s="378" t="str">
        <f t="shared" si="54"/>
        <v/>
      </c>
      <c r="V224" s="378">
        <f t="shared" si="55"/>
        <v>2.24E-2</v>
      </c>
      <c r="W224" s="378" t="str">
        <f t="shared" si="56"/>
        <v/>
      </c>
      <c r="X224" s="378">
        <f t="shared" si="57"/>
        <v>2.24E-2</v>
      </c>
      <c r="Y224" s="378" t="str">
        <f t="shared" si="58"/>
        <v/>
      </c>
      <c r="Z224" s="378">
        <f t="shared" si="59"/>
        <v>2.24E-2</v>
      </c>
      <c r="AA224" s="378" t="str">
        <f t="shared" si="60"/>
        <v/>
      </c>
      <c r="AB224" s="378">
        <f t="shared" si="61"/>
        <v>2.24E-2</v>
      </c>
      <c r="AC224" s="378" t="str">
        <f t="shared" si="62"/>
        <v xml:space="preserve">Revue technique des applications </v>
      </c>
      <c r="AD224" s="378">
        <f t="shared" si="63"/>
        <v>2.24E-2</v>
      </c>
      <c r="AE224" s="378" t="str">
        <f t="shared" si="64"/>
        <v/>
      </c>
      <c r="AF224" s="378">
        <f t="shared" si="65"/>
        <v>2.24E-2</v>
      </c>
      <c r="AG224" s="378" t="str">
        <f t="shared" si="66"/>
        <v/>
      </c>
      <c r="AH224" s="378">
        <f t="shared" si="67"/>
        <v>2.24E-2</v>
      </c>
      <c r="AI224" s="378" t="str">
        <f t="shared" si="68"/>
        <v/>
      </c>
      <c r="AJ224" s="378">
        <f t="shared" si="69"/>
        <v>2.24E-2</v>
      </c>
      <c r="AK224" s="378" t="str">
        <f t="shared" si="70"/>
        <v xml:space="preserve">Revue technique des applications </v>
      </c>
      <c r="AL224" s="378">
        <f t="shared" si="71"/>
        <v>2.24E-2</v>
      </c>
      <c r="AM224" s="378" t="str">
        <f t="shared" si="72"/>
        <v/>
      </c>
      <c r="AN224" s="378">
        <f t="shared" si="73"/>
        <v>2.24E-2</v>
      </c>
    </row>
    <row r="225" spans="1:40">
      <c r="A225" t="str">
        <f t="shared" si="39"/>
        <v>14.4</v>
      </c>
      <c r="B225" s="378"/>
      <c r="C225" s="378"/>
      <c r="D225" s="378">
        <f t="shared" si="40"/>
        <v>0</v>
      </c>
      <c r="E225" s="378"/>
      <c r="F225" s="384">
        <f t="shared" si="41"/>
        <v>0</v>
      </c>
      <c r="G225" s="449"/>
      <c r="H225" s="449"/>
      <c r="I225" s="378" t="str">
        <f t="shared" si="42"/>
        <v>Données de test</v>
      </c>
      <c r="J225" s="378">
        <f t="shared" si="43"/>
        <v>2.2499999999999999E-2</v>
      </c>
      <c r="K225" s="378" t="str">
        <f t="shared" si="44"/>
        <v>Données de test</v>
      </c>
      <c r="L225" s="378">
        <f t="shared" si="45"/>
        <v>2.2499999999999999E-2</v>
      </c>
      <c r="M225" s="378" t="str">
        <f t="shared" si="46"/>
        <v/>
      </c>
      <c r="N225" s="378">
        <f t="shared" si="47"/>
        <v>2.2499999999999999E-2</v>
      </c>
      <c r="O225" s="378" t="str">
        <f t="shared" si="48"/>
        <v/>
      </c>
      <c r="P225" s="378">
        <f t="shared" si="49"/>
        <v>2.2499999999999999E-2</v>
      </c>
      <c r="Q225" s="378" t="str">
        <f t="shared" si="50"/>
        <v/>
      </c>
      <c r="R225" s="378">
        <f t="shared" si="51"/>
        <v>2.2499999999999999E-2</v>
      </c>
      <c r="S225" s="378" t="str">
        <f t="shared" si="52"/>
        <v/>
      </c>
      <c r="T225" s="378">
        <f t="shared" si="53"/>
        <v>2.2499999999999999E-2</v>
      </c>
      <c r="U225" s="378" t="str">
        <f t="shared" si="54"/>
        <v/>
      </c>
      <c r="V225" s="378">
        <f t="shared" si="55"/>
        <v>2.2499999999999999E-2</v>
      </c>
      <c r="W225" s="378" t="str">
        <f t="shared" si="56"/>
        <v/>
      </c>
      <c r="X225" s="378">
        <f t="shared" si="57"/>
        <v>2.2499999999999999E-2</v>
      </c>
      <c r="Y225" s="378" t="str">
        <f t="shared" si="58"/>
        <v/>
      </c>
      <c r="Z225" s="378">
        <f t="shared" si="59"/>
        <v>2.2499999999999999E-2</v>
      </c>
      <c r="AA225" s="378" t="str">
        <f t="shared" si="60"/>
        <v/>
      </c>
      <c r="AB225" s="378">
        <f t="shared" si="61"/>
        <v>2.2499999999999999E-2</v>
      </c>
      <c r="AC225" s="378" t="str">
        <f t="shared" si="62"/>
        <v/>
      </c>
      <c r="AD225" s="378">
        <f t="shared" si="63"/>
        <v>2.2499999999999999E-2</v>
      </c>
      <c r="AE225" s="378" t="str">
        <f t="shared" si="64"/>
        <v/>
      </c>
      <c r="AF225" s="378">
        <f t="shared" si="65"/>
        <v>2.2499999999999999E-2</v>
      </c>
      <c r="AG225" s="378" t="str">
        <f t="shared" si="66"/>
        <v/>
      </c>
      <c r="AH225" s="378">
        <f t="shared" si="67"/>
        <v>2.2499999999999999E-2</v>
      </c>
      <c r="AI225" s="378" t="str">
        <f t="shared" si="68"/>
        <v/>
      </c>
      <c r="AJ225" s="378">
        <f t="shared" si="69"/>
        <v>2.2499999999999999E-2</v>
      </c>
      <c r="AK225" s="378" t="str">
        <f t="shared" si="70"/>
        <v/>
      </c>
      <c r="AL225" s="378">
        <f t="shared" si="71"/>
        <v>2.2499999999999999E-2</v>
      </c>
      <c r="AM225" s="378" t="str">
        <f t="shared" si="72"/>
        <v/>
      </c>
      <c r="AN225" s="378">
        <f t="shared" si="73"/>
        <v>2.2499999999999999E-2</v>
      </c>
    </row>
    <row r="226" spans="1:40">
      <c r="A226">
        <f t="shared" si="39"/>
        <v>15</v>
      </c>
      <c r="B226" s="378"/>
      <c r="C226" s="378"/>
      <c r="D226" s="378">
        <f t="shared" si="40"/>
        <v>0</v>
      </c>
      <c r="E226" s="378"/>
      <c r="F226" s="384">
        <f t="shared" si="41"/>
        <v>0</v>
      </c>
      <c r="G226" s="449"/>
      <c r="H226" s="449"/>
      <c r="I226" s="378" t="str">
        <f t="shared" si="42"/>
        <v/>
      </c>
      <c r="J226" s="378">
        <f t="shared" si="43"/>
        <v>2.2599999999999999E-2</v>
      </c>
      <c r="K226" s="378" t="str">
        <f t="shared" si="44"/>
        <v/>
      </c>
      <c r="L226" s="378">
        <f t="shared" si="45"/>
        <v>2.2599999999999999E-2</v>
      </c>
      <c r="M226" s="378" t="str">
        <f t="shared" si="46"/>
        <v/>
      </c>
      <c r="N226" s="378">
        <f t="shared" si="47"/>
        <v>2.2599999999999999E-2</v>
      </c>
      <c r="O226" s="378" t="str">
        <f t="shared" si="48"/>
        <v/>
      </c>
      <c r="P226" s="378">
        <f t="shared" si="49"/>
        <v>2.2599999999999999E-2</v>
      </c>
      <c r="Q226" s="378" t="str">
        <f t="shared" si="50"/>
        <v/>
      </c>
      <c r="R226" s="378">
        <f t="shared" si="51"/>
        <v>2.2599999999999999E-2</v>
      </c>
      <c r="S226" s="378" t="str">
        <f t="shared" si="52"/>
        <v/>
      </c>
      <c r="T226" s="378">
        <f t="shared" si="53"/>
        <v>2.2599999999999999E-2</v>
      </c>
      <c r="U226" s="378" t="str">
        <f t="shared" si="54"/>
        <v/>
      </c>
      <c r="V226" s="378">
        <f t="shared" si="55"/>
        <v>2.2599999999999999E-2</v>
      </c>
      <c r="W226" s="378" t="str">
        <f t="shared" si="56"/>
        <v/>
      </c>
      <c r="X226" s="378">
        <f t="shared" si="57"/>
        <v>2.2599999999999999E-2</v>
      </c>
      <c r="Y226" s="378" t="str">
        <f t="shared" si="58"/>
        <v/>
      </c>
      <c r="Z226" s="378">
        <f t="shared" si="59"/>
        <v>2.2599999999999999E-2</v>
      </c>
      <c r="AA226" s="378" t="str">
        <f t="shared" si="60"/>
        <v/>
      </c>
      <c r="AB226" s="378">
        <f t="shared" si="61"/>
        <v>2.2599999999999999E-2</v>
      </c>
      <c r="AC226" s="378" t="str">
        <f t="shared" si="62"/>
        <v/>
      </c>
      <c r="AD226" s="378">
        <f t="shared" si="63"/>
        <v>2.2599999999999999E-2</v>
      </c>
      <c r="AE226" s="378" t="str">
        <f t="shared" si="64"/>
        <v/>
      </c>
      <c r="AF226" s="378">
        <f t="shared" si="65"/>
        <v>2.2599999999999999E-2</v>
      </c>
      <c r="AG226" s="378" t="str">
        <f t="shared" si="66"/>
        <v/>
      </c>
      <c r="AH226" s="378">
        <f t="shared" si="67"/>
        <v>2.2599999999999999E-2</v>
      </c>
      <c r="AI226" s="378" t="str">
        <f t="shared" si="68"/>
        <v/>
      </c>
      <c r="AJ226" s="378">
        <f t="shared" si="69"/>
        <v>2.2599999999999999E-2</v>
      </c>
      <c r="AK226" s="378" t="str">
        <f t="shared" si="70"/>
        <v/>
      </c>
      <c r="AL226" s="378">
        <f t="shared" si="71"/>
        <v>2.2599999999999999E-2</v>
      </c>
      <c r="AM226" s="378" t="str">
        <f t="shared" si="72"/>
        <v/>
      </c>
      <c r="AN226" s="378">
        <f t="shared" si="73"/>
        <v>2.2599999999999999E-2</v>
      </c>
    </row>
    <row r="227" spans="1:40">
      <c r="A227" t="str">
        <f t="shared" si="39"/>
        <v>15.1</v>
      </c>
      <c r="B227" s="378"/>
      <c r="C227" s="378"/>
      <c r="D227" s="378">
        <f t="shared" si="40"/>
        <v>1</v>
      </c>
      <c r="E227" s="378"/>
      <c r="F227" s="384">
        <f t="shared" si="41"/>
        <v>37</v>
      </c>
      <c r="G227" s="449"/>
      <c r="H227" s="449"/>
      <c r="I227" s="378" t="str">
        <f t="shared" si="42"/>
        <v>Sous-traitant</v>
      </c>
      <c r="J227" s="378">
        <f t="shared" si="43"/>
        <v>3.6749610606209306</v>
      </c>
      <c r="K227" s="378" t="str">
        <f t="shared" si="44"/>
        <v>Sous-traitant</v>
      </c>
      <c r="L227" s="378">
        <f t="shared" si="45"/>
        <v>5.5010915909313969</v>
      </c>
      <c r="M227" s="378" t="str">
        <f t="shared" si="46"/>
        <v>Sous-traitant</v>
      </c>
      <c r="N227" s="378">
        <f t="shared" si="47"/>
        <v>4.1314936931985473</v>
      </c>
      <c r="O227" s="378" t="str">
        <f t="shared" si="48"/>
        <v/>
      </c>
      <c r="P227" s="378">
        <f t="shared" si="49"/>
        <v>2.2700000000000001E-2</v>
      </c>
      <c r="Q227" s="378" t="str">
        <f t="shared" si="50"/>
        <v>Sous-traitant</v>
      </c>
      <c r="R227" s="378">
        <f t="shared" si="51"/>
        <v>4.1314936931985473</v>
      </c>
      <c r="S227" s="378" t="str">
        <f t="shared" si="52"/>
        <v>Sous-traitant</v>
      </c>
      <c r="T227" s="378">
        <f t="shared" si="53"/>
        <v>1.3922978977328491</v>
      </c>
      <c r="U227" s="378" t="str">
        <f t="shared" si="54"/>
        <v/>
      </c>
      <c r="V227" s="378">
        <f t="shared" si="55"/>
        <v>2.2700000000000001E-2</v>
      </c>
      <c r="W227" s="378" t="str">
        <f t="shared" si="56"/>
        <v/>
      </c>
      <c r="X227" s="378">
        <f t="shared" si="57"/>
        <v>2.2700000000000001E-2</v>
      </c>
      <c r="Y227" s="378" t="str">
        <f t="shared" si="58"/>
        <v/>
      </c>
      <c r="Z227" s="378">
        <f t="shared" si="59"/>
        <v>2.2700000000000001E-2</v>
      </c>
      <c r="AA227" s="378" t="str">
        <f t="shared" si="60"/>
        <v>Sous-traitant</v>
      </c>
      <c r="AB227" s="378">
        <f t="shared" si="61"/>
        <v>1.3922978977328491</v>
      </c>
      <c r="AC227" s="378" t="str">
        <f t="shared" si="62"/>
        <v>Sous-traitant</v>
      </c>
      <c r="AD227" s="378">
        <f t="shared" si="63"/>
        <v>5.5010915909313969</v>
      </c>
      <c r="AE227" s="378" t="str">
        <f t="shared" si="64"/>
        <v/>
      </c>
      <c r="AF227" s="378">
        <f t="shared" si="65"/>
        <v>2.2700000000000001E-2</v>
      </c>
      <c r="AG227" s="378" t="str">
        <f t="shared" si="66"/>
        <v>Sous-traitant</v>
      </c>
      <c r="AH227" s="378">
        <f t="shared" si="67"/>
        <v>1.3922978977328491</v>
      </c>
      <c r="AI227" s="378" t="str">
        <f t="shared" si="68"/>
        <v>Sous-traitant</v>
      </c>
      <c r="AJ227" s="378">
        <f t="shared" si="69"/>
        <v>1.3922978977328491</v>
      </c>
      <c r="AK227" s="378" t="str">
        <f t="shared" si="70"/>
        <v>Sous-traitant</v>
      </c>
      <c r="AL227" s="378">
        <f t="shared" si="71"/>
        <v>1.3922978977328491</v>
      </c>
      <c r="AM227" s="378" t="str">
        <f t="shared" si="72"/>
        <v>Sous-traitant</v>
      </c>
      <c r="AN227" s="378">
        <f t="shared" si="73"/>
        <v>5.5010915909313969</v>
      </c>
    </row>
    <row r="228" spans="1:40">
      <c r="A228" t="str">
        <f t="shared" si="39"/>
        <v>15.1.a</v>
      </c>
      <c r="B228" s="378"/>
      <c r="C228" s="378"/>
      <c r="D228" s="378">
        <f t="shared" si="40"/>
        <v>0</v>
      </c>
      <c r="E228" s="378"/>
      <c r="F228" s="384">
        <f t="shared" si="41"/>
        <v>0</v>
      </c>
      <c r="G228" s="449"/>
      <c r="H228" s="449"/>
      <c r="I228" s="378" t="str">
        <f t="shared" si="42"/>
        <v/>
      </c>
      <c r="J228" s="378">
        <f t="shared" si="43"/>
        <v>2.2800000000000001E-2</v>
      </c>
      <c r="K228" s="378" t="str">
        <f t="shared" si="44"/>
        <v/>
      </c>
      <c r="L228" s="378">
        <f t="shared" si="45"/>
        <v>2.2800000000000001E-2</v>
      </c>
      <c r="M228" s="378" t="str">
        <f t="shared" si="46"/>
        <v/>
      </c>
      <c r="N228" s="378">
        <f t="shared" si="47"/>
        <v>2.2800000000000001E-2</v>
      </c>
      <c r="O228" s="378" t="str">
        <f t="shared" si="48"/>
        <v/>
      </c>
      <c r="P228" s="378">
        <f t="shared" si="49"/>
        <v>2.2800000000000001E-2</v>
      </c>
      <c r="Q228" s="378" t="str">
        <f t="shared" si="50"/>
        <v/>
      </c>
      <c r="R228" s="378">
        <f t="shared" si="51"/>
        <v>2.2800000000000001E-2</v>
      </c>
      <c r="S228" s="378" t="str">
        <f t="shared" si="52"/>
        <v/>
      </c>
      <c r="T228" s="378">
        <f t="shared" si="53"/>
        <v>2.2800000000000001E-2</v>
      </c>
      <c r="U228" s="378" t="str">
        <f t="shared" si="54"/>
        <v/>
      </c>
      <c r="V228" s="378">
        <f t="shared" si="55"/>
        <v>2.2800000000000001E-2</v>
      </c>
      <c r="W228" s="378" t="str">
        <f t="shared" si="56"/>
        <v/>
      </c>
      <c r="X228" s="378">
        <f t="shared" si="57"/>
        <v>2.2800000000000001E-2</v>
      </c>
      <c r="Y228" s="378" t="str">
        <f t="shared" si="58"/>
        <v/>
      </c>
      <c r="Z228" s="378">
        <f t="shared" si="59"/>
        <v>2.2800000000000001E-2</v>
      </c>
      <c r="AA228" s="378" t="str">
        <f t="shared" si="60"/>
        <v/>
      </c>
      <c r="AB228" s="378">
        <f t="shared" si="61"/>
        <v>2.2800000000000001E-2</v>
      </c>
      <c r="AC228" s="378" t="str">
        <f t="shared" si="62"/>
        <v/>
      </c>
      <c r="AD228" s="378">
        <f t="shared" si="63"/>
        <v>2.2800000000000001E-2</v>
      </c>
      <c r="AE228" s="378" t="str">
        <f t="shared" si="64"/>
        <v/>
      </c>
      <c r="AF228" s="378">
        <f t="shared" si="65"/>
        <v>2.2800000000000001E-2</v>
      </c>
      <c r="AG228" s="378" t="str">
        <f t="shared" si="66"/>
        <v/>
      </c>
      <c r="AH228" s="378">
        <f t="shared" si="67"/>
        <v>2.2800000000000001E-2</v>
      </c>
      <c r="AI228" s="378" t="str">
        <f t="shared" si="68"/>
        <v/>
      </c>
      <c r="AJ228" s="378">
        <f t="shared" si="69"/>
        <v>2.2800000000000001E-2</v>
      </c>
      <c r="AK228" s="378" t="str">
        <f t="shared" si="70"/>
        <v/>
      </c>
      <c r="AL228" s="378">
        <f t="shared" si="71"/>
        <v>2.2800000000000001E-2</v>
      </c>
      <c r="AM228" s="378" t="str">
        <f t="shared" si="72"/>
        <v/>
      </c>
      <c r="AN228" s="378">
        <f t="shared" si="73"/>
        <v>2.2800000000000001E-2</v>
      </c>
    </row>
    <row r="229" spans="1:40">
      <c r="A229" t="str">
        <f t="shared" si="39"/>
        <v>15.1.b</v>
      </c>
      <c r="B229" s="378"/>
      <c r="C229" s="378"/>
      <c r="D229" s="378">
        <f t="shared" si="40"/>
        <v>0</v>
      </c>
      <c r="E229" s="378"/>
      <c r="F229" s="384">
        <f t="shared" si="41"/>
        <v>0</v>
      </c>
      <c r="G229" s="449"/>
      <c r="H229" s="449"/>
      <c r="I229" s="378" t="str">
        <f t="shared" si="42"/>
        <v/>
      </c>
      <c r="J229" s="378">
        <f t="shared" si="43"/>
        <v>2.29E-2</v>
      </c>
      <c r="K229" s="378" t="str">
        <f t="shared" si="44"/>
        <v/>
      </c>
      <c r="L229" s="378">
        <f t="shared" si="45"/>
        <v>2.29E-2</v>
      </c>
      <c r="M229" s="378" t="str">
        <f t="shared" si="46"/>
        <v/>
      </c>
      <c r="N229" s="378">
        <f t="shared" si="47"/>
        <v>2.29E-2</v>
      </c>
      <c r="O229" s="378" t="str">
        <f t="shared" si="48"/>
        <v/>
      </c>
      <c r="P229" s="378">
        <f t="shared" si="49"/>
        <v>2.29E-2</v>
      </c>
      <c r="Q229" s="378" t="str">
        <f t="shared" si="50"/>
        <v/>
      </c>
      <c r="R229" s="378">
        <f t="shared" si="51"/>
        <v>2.29E-2</v>
      </c>
      <c r="S229" s="378" t="str">
        <f t="shared" si="52"/>
        <v/>
      </c>
      <c r="T229" s="378">
        <f t="shared" si="53"/>
        <v>2.29E-2</v>
      </c>
      <c r="U229" s="378" t="str">
        <f t="shared" si="54"/>
        <v/>
      </c>
      <c r="V229" s="378">
        <f t="shared" si="55"/>
        <v>2.29E-2</v>
      </c>
      <c r="W229" s="378" t="str">
        <f t="shared" si="56"/>
        <v/>
      </c>
      <c r="X229" s="378">
        <f t="shared" si="57"/>
        <v>2.29E-2</v>
      </c>
      <c r="Y229" s="378" t="str">
        <f t="shared" si="58"/>
        <v/>
      </c>
      <c r="Z229" s="378">
        <f t="shared" si="59"/>
        <v>2.29E-2</v>
      </c>
      <c r="AA229" s="378" t="str">
        <f t="shared" si="60"/>
        <v/>
      </c>
      <c r="AB229" s="378">
        <f t="shared" si="61"/>
        <v>2.29E-2</v>
      </c>
      <c r="AC229" s="378" t="str">
        <f t="shared" si="62"/>
        <v/>
      </c>
      <c r="AD229" s="378">
        <f t="shared" si="63"/>
        <v>2.29E-2</v>
      </c>
      <c r="AE229" s="378" t="str">
        <f t="shared" si="64"/>
        <v/>
      </c>
      <c r="AF229" s="378">
        <f t="shared" si="65"/>
        <v>2.29E-2</v>
      </c>
      <c r="AG229" s="378" t="str">
        <f t="shared" si="66"/>
        <v/>
      </c>
      <c r="AH229" s="378">
        <f t="shared" si="67"/>
        <v>2.29E-2</v>
      </c>
      <c r="AI229" s="378" t="str">
        <f t="shared" si="68"/>
        <v/>
      </c>
      <c r="AJ229" s="378">
        <f t="shared" si="69"/>
        <v>2.29E-2</v>
      </c>
      <c r="AK229" s="378" t="str">
        <f t="shared" si="70"/>
        <v/>
      </c>
      <c r="AL229" s="378">
        <f t="shared" si="71"/>
        <v>2.29E-2</v>
      </c>
      <c r="AM229" s="378" t="str">
        <f t="shared" si="72"/>
        <v/>
      </c>
      <c r="AN229" s="378">
        <f t="shared" si="73"/>
        <v>2.29E-2</v>
      </c>
    </row>
    <row r="230" spans="1:40">
      <c r="A230" t="str">
        <f t="shared" si="39"/>
        <v>15.2</v>
      </c>
      <c r="B230" s="378"/>
      <c r="C230" s="378"/>
      <c r="D230" s="378">
        <f t="shared" si="40"/>
        <v>0</v>
      </c>
      <c r="E230" s="378"/>
      <c r="F230" s="384">
        <f t="shared" si="41"/>
        <v>0</v>
      </c>
      <c r="G230" s="449"/>
      <c r="H230" s="449"/>
      <c r="I230" s="378" t="str">
        <f t="shared" si="42"/>
        <v/>
      </c>
      <c r="J230" s="378">
        <f t="shared" si="43"/>
        <v>2.3E-2</v>
      </c>
      <c r="K230" s="378" t="str">
        <f t="shared" si="44"/>
        <v/>
      </c>
      <c r="L230" s="378">
        <f t="shared" si="45"/>
        <v>2.3E-2</v>
      </c>
      <c r="M230" s="378" t="str">
        <f t="shared" si="46"/>
        <v/>
      </c>
      <c r="N230" s="378">
        <f t="shared" si="47"/>
        <v>2.3E-2</v>
      </c>
      <c r="O230" s="378" t="str">
        <f t="shared" si="48"/>
        <v/>
      </c>
      <c r="P230" s="378">
        <f t="shared" si="49"/>
        <v>2.3E-2</v>
      </c>
      <c r="Q230" s="378" t="str">
        <f t="shared" si="50"/>
        <v/>
      </c>
      <c r="R230" s="378">
        <f t="shared" si="51"/>
        <v>2.3E-2</v>
      </c>
      <c r="S230" s="378" t="str">
        <f t="shared" si="52"/>
        <v>Contrôle du sous-traitant</v>
      </c>
      <c r="T230" s="378">
        <f t="shared" si="53"/>
        <v>2.3E-2</v>
      </c>
      <c r="U230" s="378" t="str">
        <f t="shared" si="54"/>
        <v/>
      </c>
      <c r="V230" s="378">
        <f t="shared" si="55"/>
        <v>2.3E-2</v>
      </c>
      <c r="W230" s="378" t="str">
        <f t="shared" si="56"/>
        <v/>
      </c>
      <c r="X230" s="378">
        <f t="shared" si="57"/>
        <v>2.3E-2</v>
      </c>
      <c r="Y230" s="378" t="str">
        <f t="shared" si="58"/>
        <v/>
      </c>
      <c r="Z230" s="378">
        <f t="shared" si="59"/>
        <v>2.3E-2</v>
      </c>
      <c r="AA230" s="378" t="str">
        <f t="shared" si="60"/>
        <v>Contrôle du sous-traitant</v>
      </c>
      <c r="AB230" s="378">
        <f t="shared" si="61"/>
        <v>2.3E-2</v>
      </c>
      <c r="AC230" s="378" t="str">
        <f t="shared" si="62"/>
        <v/>
      </c>
      <c r="AD230" s="378">
        <f t="shared" si="63"/>
        <v>2.3E-2</v>
      </c>
      <c r="AE230" s="378" t="str">
        <f t="shared" si="64"/>
        <v/>
      </c>
      <c r="AF230" s="378">
        <f t="shared" si="65"/>
        <v>2.3E-2</v>
      </c>
      <c r="AG230" s="378" t="str">
        <f t="shared" si="66"/>
        <v>Contrôle du sous-traitant</v>
      </c>
      <c r="AH230" s="378">
        <f t="shared" si="67"/>
        <v>2.3E-2</v>
      </c>
      <c r="AI230" s="378" t="str">
        <f t="shared" si="68"/>
        <v>Contrôle du sous-traitant</v>
      </c>
      <c r="AJ230" s="378">
        <f t="shared" si="69"/>
        <v>2.3E-2</v>
      </c>
      <c r="AK230" s="378" t="str">
        <f t="shared" si="70"/>
        <v>Contrôle du sous-traitant</v>
      </c>
      <c r="AL230" s="378">
        <f t="shared" si="71"/>
        <v>2.3E-2</v>
      </c>
      <c r="AM230" s="378" t="str">
        <f t="shared" si="72"/>
        <v>Contrôle du sous-traitant</v>
      </c>
      <c r="AN230" s="378">
        <f t="shared" si="73"/>
        <v>2.3E-2</v>
      </c>
    </row>
    <row r="231" spans="1:40">
      <c r="A231">
        <f t="shared" si="39"/>
        <v>16</v>
      </c>
      <c r="B231" s="378"/>
      <c r="C231" s="378"/>
      <c r="D231" s="378">
        <f t="shared" si="40"/>
        <v>0</v>
      </c>
      <c r="E231" s="378"/>
      <c r="F231" s="384">
        <f t="shared" si="41"/>
        <v>0</v>
      </c>
      <c r="G231" s="449"/>
      <c r="H231" s="449"/>
      <c r="I231" s="378" t="str">
        <f t="shared" si="42"/>
        <v/>
      </c>
      <c r="J231" s="378">
        <f t="shared" si="43"/>
        <v>2.3099999999999999E-2</v>
      </c>
      <c r="K231" s="378" t="str">
        <f t="shared" si="44"/>
        <v/>
      </c>
      <c r="L231" s="378">
        <f t="shared" si="45"/>
        <v>2.3099999999999999E-2</v>
      </c>
      <c r="M231" s="378" t="str">
        <f t="shared" si="46"/>
        <v/>
      </c>
      <c r="N231" s="378">
        <f t="shared" si="47"/>
        <v>2.3099999999999999E-2</v>
      </c>
      <c r="O231" s="378" t="str">
        <f t="shared" si="48"/>
        <v/>
      </c>
      <c r="P231" s="378">
        <f t="shared" si="49"/>
        <v>2.3099999999999999E-2</v>
      </c>
      <c r="Q231" s="378" t="str">
        <f t="shared" si="50"/>
        <v/>
      </c>
      <c r="R231" s="378">
        <f t="shared" si="51"/>
        <v>2.3099999999999999E-2</v>
      </c>
      <c r="S231" s="378" t="str">
        <f t="shared" si="52"/>
        <v/>
      </c>
      <c r="T231" s="378">
        <f t="shared" si="53"/>
        <v>2.3099999999999999E-2</v>
      </c>
      <c r="U231" s="378" t="str">
        <f t="shared" si="54"/>
        <v/>
      </c>
      <c r="V231" s="378">
        <f t="shared" si="55"/>
        <v>2.3099999999999999E-2</v>
      </c>
      <c r="W231" s="378" t="str">
        <f t="shared" si="56"/>
        <v/>
      </c>
      <c r="X231" s="378">
        <f t="shared" si="57"/>
        <v>2.3099999999999999E-2</v>
      </c>
      <c r="Y231" s="378" t="str">
        <f t="shared" si="58"/>
        <v/>
      </c>
      <c r="Z231" s="378">
        <f t="shared" si="59"/>
        <v>2.3099999999999999E-2</v>
      </c>
      <c r="AA231" s="378" t="str">
        <f t="shared" si="60"/>
        <v/>
      </c>
      <c r="AB231" s="378">
        <f t="shared" si="61"/>
        <v>2.3099999999999999E-2</v>
      </c>
      <c r="AC231" s="378" t="str">
        <f t="shared" si="62"/>
        <v/>
      </c>
      <c r="AD231" s="378">
        <f t="shared" si="63"/>
        <v>2.3099999999999999E-2</v>
      </c>
      <c r="AE231" s="378" t="str">
        <f t="shared" si="64"/>
        <v/>
      </c>
      <c r="AF231" s="378">
        <f t="shared" si="65"/>
        <v>2.3099999999999999E-2</v>
      </c>
      <c r="AG231" s="378" t="str">
        <f t="shared" si="66"/>
        <v/>
      </c>
      <c r="AH231" s="378">
        <f t="shared" si="67"/>
        <v>2.3099999999999999E-2</v>
      </c>
      <c r="AI231" s="378" t="str">
        <f t="shared" si="68"/>
        <v/>
      </c>
      <c r="AJ231" s="378">
        <f t="shared" si="69"/>
        <v>2.3099999999999999E-2</v>
      </c>
      <c r="AK231" s="378" t="str">
        <f t="shared" si="70"/>
        <v/>
      </c>
      <c r="AL231" s="378">
        <f t="shared" si="71"/>
        <v>2.3099999999999999E-2</v>
      </c>
      <c r="AM231" s="378" t="str">
        <f t="shared" si="72"/>
        <v/>
      </c>
      <c r="AN231" s="378">
        <f t="shared" si="73"/>
        <v>2.3099999999999999E-2</v>
      </c>
    </row>
    <row r="232" spans="1:40">
      <c r="A232" t="str">
        <f t="shared" si="39"/>
        <v>16.1</v>
      </c>
      <c r="B232" s="378"/>
      <c r="C232" s="378"/>
      <c r="D232" s="378">
        <f t="shared" si="40"/>
        <v>1</v>
      </c>
      <c r="E232" s="378"/>
      <c r="F232" s="384">
        <f t="shared" si="41"/>
        <v>26</v>
      </c>
      <c r="G232" s="449"/>
      <c r="H232" s="449"/>
      <c r="I232" s="378" t="str">
        <f t="shared" si="42"/>
        <v/>
      </c>
      <c r="J232" s="378">
        <f t="shared" si="43"/>
        <v>0.24589048830913562</v>
      </c>
      <c r="K232" s="378" t="str">
        <f t="shared" si="44"/>
        <v/>
      </c>
      <c r="L232" s="378">
        <f t="shared" si="45"/>
        <v>0.35723573246370344</v>
      </c>
      <c r="M232" s="378" t="str">
        <f t="shared" si="46"/>
        <v/>
      </c>
      <c r="N232" s="378">
        <f t="shared" si="47"/>
        <v>0.27372679934777755</v>
      </c>
      <c r="O232" s="378" t="str">
        <f t="shared" si="48"/>
        <v/>
      </c>
      <c r="P232" s="378">
        <f t="shared" si="49"/>
        <v>0.24589048830913562</v>
      </c>
      <c r="Q232" s="378" t="str">
        <f t="shared" si="50"/>
        <v/>
      </c>
      <c r="R232" s="378">
        <f t="shared" si="51"/>
        <v>0.27372679934777755</v>
      </c>
      <c r="S232" s="378" t="str">
        <f t="shared" si="52"/>
        <v/>
      </c>
      <c r="T232" s="378">
        <f t="shared" si="53"/>
        <v>0.10670893311592586</v>
      </c>
      <c r="U232" s="378" t="str">
        <f t="shared" si="54"/>
        <v/>
      </c>
      <c r="V232" s="378">
        <f t="shared" si="55"/>
        <v>0.24589048830913562</v>
      </c>
      <c r="W232" s="378" t="str">
        <f t="shared" si="56"/>
        <v/>
      </c>
      <c r="X232" s="378">
        <f t="shared" si="57"/>
        <v>7.8872622077283905E-2</v>
      </c>
      <c r="Y232" s="378" t="str">
        <f t="shared" si="58"/>
        <v/>
      </c>
      <c r="Z232" s="378">
        <f t="shared" si="59"/>
        <v>7.8872622077283905E-2</v>
      </c>
      <c r="AA232" s="378" t="str">
        <f t="shared" si="60"/>
        <v/>
      </c>
      <c r="AB232" s="378">
        <f t="shared" si="61"/>
        <v>0.10670893311592586</v>
      </c>
      <c r="AC232" s="378" t="str">
        <f t="shared" si="62"/>
        <v/>
      </c>
      <c r="AD232" s="378">
        <f t="shared" si="63"/>
        <v>0.35723573246370344</v>
      </c>
      <c r="AE232" s="378" t="str">
        <f t="shared" si="64"/>
        <v/>
      </c>
      <c r="AF232" s="378">
        <f t="shared" si="65"/>
        <v>0.35723573246370344</v>
      </c>
      <c r="AG232" s="378" t="str">
        <f t="shared" si="66"/>
        <v/>
      </c>
      <c r="AH232" s="378">
        <f t="shared" si="67"/>
        <v>0.10670893311592586</v>
      </c>
      <c r="AI232" s="378" t="str">
        <f t="shared" si="68"/>
        <v/>
      </c>
      <c r="AJ232" s="378">
        <f t="shared" si="69"/>
        <v>0.10670893311592586</v>
      </c>
      <c r="AK232" s="378" t="str">
        <f t="shared" si="70"/>
        <v/>
      </c>
      <c r="AL232" s="378">
        <f t="shared" si="71"/>
        <v>0.10670893311592586</v>
      </c>
      <c r="AM232" s="378" t="str">
        <f t="shared" si="72"/>
        <v/>
      </c>
      <c r="AN232" s="378">
        <f t="shared" si="73"/>
        <v>0.35723573246370344</v>
      </c>
    </row>
    <row r="233" spans="1:40">
      <c r="A233" t="str">
        <f t="shared" si="39"/>
        <v>16.1.a</v>
      </c>
      <c r="B233" s="378"/>
      <c r="C233" s="378"/>
      <c r="D233" s="378">
        <f t="shared" si="40"/>
        <v>0</v>
      </c>
      <c r="E233" s="378"/>
      <c r="F233" s="384">
        <f t="shared" si="41"/>
        <v>0</v>
      </c>
      <c r="G233" s="449"/>
      <c r="H233" s="449"/>
      <c r="I233" s="378" t="str">
        <f t="shared" si="42"/>
        <v/>
      </c>
      <c r="J233" s="378">
        <f t="shared" si="43"/>
        <v>2.3300000000000001E-2</v>
      </c>
      <c r="K233" s="378" t="str">
        <f t="shared" si="44"/>
        <v/>
      </c>
      <c r="L233" s="378">
        <f t="shared" si="45"/>
        <v>2.3300000000000001E-2</v>
      </c>
      <c r="M233" s="378" t="str">
        <f t="shared" si="46"/>
        <v/>
      </c>
      <c r="N233" s="378">
        <f t="shared" si="47"/>
        <v>2.3300000000000001E-2</v>
      </c>
      <c r="O233" s="378" t="str">
        <f t="shared" si="48"/>
        <v/>
      </c>
      <c r="P233" s="378">
        <f t="shared" si="49"/>
        <v>2.3300000000000001E-2</v>
      </c>
      <c r="Q233" s="378" t="str">
        <f t="shared" si="50"/>
        <v/>
      </c>
      <c r="R233" s="378">
        <f t="shared" si="51"/>
        <v>2.3300000000000001E-2</v>
      </c>
      <c r="S233" s="378" t="str">
        <f t="shared" si="52"/>
        <v/>
      </c>
      <c r="T233" s="378">
        <f t="shared" si="53"/>
        <v>2.3300000000000001E-2</v>
      </c>
      <c r="U233" s="378" t="str">
        <f t="shared" si="54"/>
        <v/>
      </c>
      <c r="V233" s="378">
        <f t="shared" si="55"/>
        <v>2.3300000000000001E-2</v>
      </c>
      <c r="W233" s="378" t="str">
        <f t="shared" si="56"/>
        <v/>
      </c>
      <c r="X233" s="378">
        <f t="shared" si="57"/>
        <v>2.3300000000000001E-2</v>
      </c>
      <c r="Y233" s="378" t="str">
        <f t="shared" si="58"/>
        <v/>
      </c>
      <c r="Z233" s="378">
        <f t="shared" si="59"/>
        <v>2.3300000000000001E-2</v>
      </c>
      <c r="AA233" s="378" t="str">
        <f t="shared" si="60"/>
        <v/>
      </c>
      <c r="AB233" s="378">
        <f t="shared" si="61"/>
        <v>2.3300000000000001E-2</v>
      </c>
      <c r="AC233" s="378" t="str">
        <f t="shared" si="62"/>
        <v/>
      </c>
      <c r="AD233" s="378">
        <f t="shared" si="63"/>
        <v>2.3300000000000001E-2</v>
      </c>
      <c r="AE233" s="378" t="str">
        <f t="shared" si="64"/>
        <v/>
      </c>
      <c r="AF233" s="378">
        <f t="shared" si="65"/>
        <v>2.3300000000000001E-2</v>
      </c>
      <c r="AG233" s="378" t="str">
        <f t="shared" si="66"/>
        <v/>
      </c>
      <c r="AH233" s="378">
        <f t="shared" si="67"/>
        <v>2.3300000000000001E-2</v>
      </c>
      <c r="AI233" s="378" t="str">
        <f t="shared" si="68"/>
        <v/>
      </c>
      <c r="AJ233" s="378">
        <f t="shared" si="69"/>
        <v>2.3300000000000001E-2</v>
      </c>
      <c r="AK233" s="378" t="str">
        <f t="shared" si="70"/>
        <v/>
      </c>
      <c r="AL233" s="378">
        <f t="shared" si="71"/>
        <v>2.3300000000000001E-2</v>
      </c>
      <c r="AM233" s="378" t="str">
        <f t="shared" si="72"/>
        <v/>
      </c>
      <c r="AN233" s="378">
        <f t="shared" si="73"/>
        <v>2.3300000000000001E-2</v>
      </c>
    </row>
    <row r="234" spans="1:40">
      <c r="A234" t="str">
        <f t="shared" si="39"/>
        <v>16.1.b</v>
      </c>
      <c r="B234" s="378"/>
      <c r="C234" s="378"/>
      <c r="D234" s="378">
        <f t="shared" si="40"/>
        <v>0</v>
      </c>
      <c r="E234" s="378"/>
      <c r="F234" s="384">
        <f t="shared" si="41"/>
        <v>0</v>
      </c>
      <c r="G234" s="449"/>
      <c r="H234" s="449"/>
      <c r="I234" s="378" t="str">
        <f t="shared" si="42"/>
        <v/>
      </c>
      <c r="J234" s="378">
        <f t="shared" si="43"/>
        <v>2.3400000000000001E-2</v>
      </c>
      <c r="K234" s="378" t="str">
        <f t="shared" si="44"/>
        <v/>
      </c>
      <c r="L234" s="378">
        <f t="shared" si="45"/>
        <v>2.3400000000000001E-2</v>
      </c>
      <c r="M234" s="378" t="str">
        <f t="shared" si="46"/>
        <v/>
      </c>
      <c r="N234" s="378">
        <f t="shared" si="47"/>
        <v>2.3400000000000001E-2</v>
      </c>
      <c r="O234" s="378" t="str">
        <f t="shared" si="48"/>
        <v/>
      </c>
      <c r="P234" s="378">
        <f t="shared" si="49"/>
        <v>2.3400000000000001E-2</v>
      </c>
      <c r="Q234" s="378" t="str">
        <f t="shared" si="50"/>
        <v/>
      </c>
      <c r="R234" s="378">
        <f t="shared" si="51"/>
        <v>2.3400000000000001E-2</v>
      </c>
      <c r="S234" s="378" t="str">
        <f t="shared" si="52"/>
        <v/>
      </c>
      <c r="T234" s="378">
        <f t="shared" si="53"/>
        <v>2.3400000000000001E-2</v>
      </c>
      <c r="U234" s="378" t="str">
        <f t="shared" si="54"/>
        <v/>
      </c>
      <c r="V234" s="378">
        <f t="shared" si="55"/>
        <v>2.3400000000000001E-2</v>
      </c>
      <c r="W234" s="378" t="str">
        <f t="shared" si="56"/>
        <v/>
      </c>
      <c r="X234" s="378">
        <f t="shared" si="57"/>
        <v>2.3400000000000001E-2</v>
      </c>
      <c r="Y234" s="378" t="str">
        <f t="shared" si="58"/>
        <v/>
      </c>
      <c r="Z234" s="378">
        <f t="shared" si="59"/>
        <v>2.3400000000000001E-2</v>
      </c>
      <c r="AA234" s="378" t="str">
        <f t="shared" si="60"/>
        <v/>
      </c>
      <c r="AB234" s="378">
        <f t="shared" si="61"/>
        <v>2.3400000000000001E-2</v>
      </c>
      <c r="AC234" s="378" t="str">
        <f t="shared" si="62"/>
        <v/>
      </c>
      <c r="AD234" s="378">
        <f t="shared" si="63"/>
        <v>2.3400000000000001E-2</v>
      </c>
      <c r="AE234" s="378" t="str">
        <f t="shared" si="64"/>
        <v/>
      </c>
      <c r="AF234" s="378">
        <f t="shared" si="65"/>
        <v>2.3400000000000001E-2</v>
      </c>
      <c r="AG234" s="378" t="str">
        <f t="shared" si="66"/>
        <v/>
      </c>
      <c r="AH234" s="378">
        <f t="shared" si="67"/>
        <v>2.3400000000000001E-2</v>
      </c>
      <c r="AI234" s="378" t="str">
        <f t="shared" si="68"/>
        <v/>
      </c>
      <c r="AJ234" s="378">
        <f t="shared" si="69"/>
        <v>2.3400000000000001E-2</v>
      </c>
      <c r="AK234" s="378" t="str">
        <f t="shared" si="70"/>
        <v/>
      </c>
      <c r="AL234" s="378">
        <f t="shared" si="71"/>
        <v>2.3400000000000001E-2</v>
      </c>
      <c r="AM234" s="378" t="str">
        <f t="shared" si="72"/>
        <v/>
      </c>
      <c r="AN234" s="378">
        <f t="shared" si="73"/>
        <v>2.3400000000000001E-2</v>
      </c>
    </row>
    <row r="235" spans="1:40">
      <c r="A235">
        <f t="shared" si="39"/>
        <v>17</v>
      </c>
      <c r="B235" s="378"/>
      <c r="C235" s="378"/>
      <c r="D235" s="378">
        <f t="shared" si="40"/>
        <v>0</v>
      </c>
      <c r="E235" s="378"/>
      <c r="F235" s="384">
        <f t="shared" si="41"/>
        <v>0</v>
      </c>
      <c r="G235" s="449"/>
      <c r="H235" s="449"/>
      <c r="I235" s="378" t="str">
        <f t="shared" si="42"/>
        <v/>
      </c>
      <c r="J235" s="378">
        <f t="shared" si="43"/>
        <v>2.35E-2</v>
      </c>
      <c r="K235" s="378" t="str">
        <f t="shared" si="44"/>
        <v/>
      </c>
      <c r="L235" s="378">
        <f t="shared" si="45"/>
        <v>2.35E-2</v>
      </c>
      <c r="M235" s="378" t="str">
        <f t="shared" si="46"/>
        <v/>
      </c>
      <c r="N235" s="378">
        <f t="shared" si="47"/>
        <v>2.35E-2</v>
      </c>
      <c r="O235" s="378" t="str">
        <f t="shared" si="48"/>
        <v/>
      </c>
      <c r="P235" s="378">
        <f t="shared" si="49"/>
        <v>2.35E-2</v>
      </c>
      <c r="Q235" s="378" t="str">
        <f t="shared" si="50"/>
        <v/>
      </c>
      <c r="R235" s="378">
        <f t="shared" si="51"/>
        <v>2.35E-2</v>
      </c>
      <c r="S235" s="378" t="str">
        <f t="shared" si="52"/>
        <v/>
      </c>
      <c r="T235" s="378">
        <f t="shared" si="53"/>
        <v>2.35E-2</v>
      </c>
      <c r="U235" s="378" t="str">
        <f t="shared" si="54"/>
        <v/>
      </c>
      <c r="V235" s="378">
        <f t="shared" si="55"/>
        <v>2.35E-2</v>
      </c>
      <c r="W235" s="378" t="str">
        <f t="shared" si="56"/>
        <v/>
      </c>
      <c r="X235" s="378">
        <f t="shared" si="57"/>
        <v>2.35E-2</v>
      </c>
      <c r="Y235" s="378" t="str">
        <f t="shared" si="58"/>
        <v/>
      </c>
      <c r="Z235" s="378">
        <f t="shared" si="59"/>
        <v>2.35E-2</v>
      </c>
      <c r="AA235" s="378" t="str">
        <f t="shared" si="60"/>
        <v/>
      </c>
      <c r="AB235" s="378">
        <f t="shared" si="61"/>
        <v>2.35E-2</v>
      </c>
      <c r="AC235" s="378" t="str">
        <f t="shared" si="62"/>
        <v/>
      </c>
      <c r="AD235" s="378">
        <f t="shared" si="63"/>
        <v>2.35E-2</v>
      </c>
      <c r="AE235" s="378" t="str">
        <f t="shared" si="64"/>
        <v/>
      </c>
      <c r="AF235" s="378">
        <f t="shared" si="65"/>
        <v>2.35E-2</v>
      </c>
      <c r="AG235" s="378" t="str">
        <f t="shared" si="66"/>
        <v/>
      </c>
      <c r="AH235" s="378">
        <f t="shared" si="67"/>
        <v>2.35E-2</v>
      </c>
      <c r="AI235" s="378" t="str">
        <f t="shared" si="68"/>
        <v/>
      </c>
      <c r="AJ235" s="378">
        <f t="shared" si="69"/>
        <v>2.35E-2</v>
      </c>
      <c r="AK235" s="378" t="str">
        <f t="shared" si="70"/>
        <v/>
      </c>
      <c r="AL235" s="378">
        <f t="shared" si="71"/>
        <v>2.35E-2</v>
      </c>
      <c r="AM235" s="378" t="str">
        <f t="shared" si="72"/>
        <v/>
      </c>
      <c r="AN235" s="378">
        <f t="shared" si="73"/>
        <v>2.35E-2</v>
      </c>
    </row>
    <row r="236" spans="1:40">
      <c r="A236" t="str">
        <f t="shared" si="39"/>
        <v>17.1</v>
      </c>
      <c r="B236" s="378"/>
      <c r="C236" s="378"/>
      <c r="D236" s="378">
        <f t="shared" si="40"/>
        <v>1</v>
      </c>
      <c r="E236" s="378"/>
      <c r="F236" s="384">
        <f t="shared" si="41"/>
        <v>15</v>
      </c>
      <c r="G236" s="449"/>
      <c r="H236" s="449"/>
      <c r="I236" s="378" t="str">
        <f t="shared" si="42"/>
        <v/>
      </c>
      <c r="J236" s="378">
        <f t="shared" si="43"/>
        <v>2.3599999999999999E-2</v>
      </c>
      <c r="K236" s="378" t="str">
        <f t="shared" si="44"/>
        <v/>
      </c>
      <c r="L236" s="378">
        <f t="shared" si="45"/>
        <v>2.3599999999999999E-2</v>
      </c>
      <c r="M236" s="378" t="str">
        <f t="shared" si="46"/>
        <v/>
      </c>
      <c r="N236" s="378">
        <f t="shared" si="47"/>
        <v>2.3599999999999999E-2</v>
      </c>
      <c r="O236" s="378" t="str">
        <f t="shared" si="48"/>
        <v/>
      </c>
      <c r="P236" s="378">
        <f t="shared" si="49"/>
        <v>2.3599999999999999E-2</v>
      </c>
      <c r="Q236" s="378" t="str">
        <f t="shared" si="50"/>
        <v/>
      </c>
      <c r="R236" s="378">
        <f t="shared" si="51"/>
        <v>2.3599999999999999E-2</v>
      </c>
      <c r="S236" s="378" t="str">
        <f t="shared" si="52"/>
        <v>Gestion de la Continuité</v>
      </c>
      <c r="T236" s="378">
        <f t="shared" si="53"/>
        <v>0.76242477573806655</v>
      </c>
      <c r="U236" s="378" t="str">
        <f t="shared" si="54"/>
        <v/>
      </c>
      <c r="V236" s="378">
        <f t="shared" si="55"/>
        <v>2.3599999999999999E-2</v>
      </c>
      <c r="W236" s="378" t="str">
        <f t="shared" si="56"/>
        <v>Gestion de la Continuité</v>
      </c>
      <c r="X236" s="378">
        <f t="shared" si="57"/>
        <v>0.51614985049204432</v>
      </c>
      <c r="Y236" s="378" t="str">
        <f t="shared" si="58"/>
        <v>Gestion de la Continuité</v>
      </c>
      <c r="Z236" s="378">
        <f t="shared" si="59"/>
        <v>0.51614985049204432</v>
      </c>
      <c r="AA236" s="378" t="str">
        <f t="shared" si="60"/>
        <v>Gestion de la Continuité</v>
      </c>
      <c r="AB236" s="378">
        <f t="shared" si="61"/>
        <v>0.76242477573806655</v>
      </c>
      <c r="AC236" s="378" t="str">
        <f t="shared" si="62"/>
        <v>Gestion de la Continuité</v>
      </c>
      <c r="AD236" s="378">
        <f t="shared" si="63"/>
        <v>2.9788991029522665</v>
      </c>
      <c r="AE236" s="378" t="str">
        <f t="shared" si="64"/>
        <v>Gestion de la Continuité</v>
      </c>
      <c r="AF236" s="378">
        <f t="shared" si="65"/>
        <v>2.9788991029522665</v>
      </c>
      <c r="AG236" s="378" t="str">
        <f t="shared" si="66"/>
        <v>Gestion de la Continuité</v>
      </c>
      <c r="AH236" s="378">
        <f t="shared" si="67"/>
        <v>0.76242477573806655</v>
      </c>
      <c r="AI236" s="378" t="str">
        <f t="shared" si="68"/>
        <v/>
      </c>
      <c r="AJ236" s="378">
        <f t="shared" si="69"/>
        <v>2.3599999999999999E-2</v>
      </c>
      <c r="AK236" s="378" t="str">
        <f t="shared" si="70"/>
        <v/>
      </c>
      <c r="AL236" s="378">
        <f t="shared" si="71"/>
        <v>2.3599999999999999E-2</v>
      </c>
      <c r="AM236" s="378" t="str">
        <f t="shared" si="72"/>
        <v>Gestion de la Continuité</v>
      </c>
      <c r="AN236" s="378">
        <f t="shared" si="73"/>
        <v>2.9788991029522665</v>
      </c>
    </row>
    <row r="237" spans="1:40">
      <c r="A237" t="str">
        <f t="shared" si="39"/>
        <v>17.2</v>
      </c>
      <c r="B237" s="378"/>
      <c r="C237" s="378"/>
      <c r="D237" s="378">
        <f t="shared" si="40"/>
        <v>1</v>
      </c>
      <c r="E237" s="378"/>
      <c r="F237" s="384">
        <f t="shared" si="41"/>
        <v>17</v>
      </c>
      <c r="G237" s="449"/>
      <c r="H237" s="449"/>
      <c r="I237" s="378" t="str">
        <f t="shared" si="42"/>
        <v/>
      </c>
      <c r="J237" s="378">
        <f t="shared" si="43"/>
        <v>2.3699999999999999E-2</v>
      </c>
      <c r="K237" s="378" t="str">
        <f t="shared" si="44"/>
        <v/>
      </c>
      <c r="L237" s="378">
        <f t="shared" si="45"/>
        <v>2.3699999999999999E-2</v>
      </c>
      <c r="M237" s="378" t="str">
        <f t="shared" si="46"/>
        <v>Plan de secours informatique</v>
      </c>
      <c r="N237" s="378">
        <f t="shared" si="47"/>
        <v>2.2095012756451302</v>
      </c>
      <c r="O237" s="378" t="str">
        <f t="shared" si="48"/>
        <v>Plan de secours informatique</v>
      </c>
      <c r="P237" s="378">
        <f t="shared" si="49"/>
        <v>1.9666344672401161</v>
      </c>
      <c r="Q237" s="378" t="str">
        <f t="shared" si="50"/>
        <v>Plan de secours informatique</v>
      </c>
      <c r="R237" s="378">
        <f t="shared" si="51"/>
        <v>2.2095012756451302</v>
      </c>
      <c r="S237" s="378" t="str">
        <f t="shared" si="52"/>
        <v/>
      </c>
      <c r="T237" s="378">
        <f t="shared" si="53"/>
        <v>2.3699999999999999E-2</v>
      </c>
      <c r="U237" s="378" t="str">
        <f t="shared" si="54"/>
        <v/>
      </c>
      <c r="V237" s="378">
        <f t="shared" si="55"/>
        <v>2.3699999999999999E-2</v>
      </c>
      <c r="W237" s="378" t="str">
        <f t="shared" si="56"/>
        <v>Plan de secours informatique</v>
      </c>
      <c r="X237" s="378">
        <f t="shared" si="57"/>
        <v>0.50943361681002908</v>
      </c>
      <c r="Y237" s="378" t="str">
        <f t="shared" si="58"/>
        <v>Plan de secours informatique</v>
      </c>
      <c r="Z237" s="378">
        <f t="shared" si="59"/>
        <v>0.50943361681002908</v>
      </c>
      <c r="AA237" s="378" t="str">
        <f t="shared" si="60"/>
        <v>Plan de secours informatique</v>
      </c>
      <c r="AB237" s="378">
        <f t="shared" si="61"/>
        <v>0.75230042521504359</v>
      </c>
      <c r="AC237" s="378" t="str">
        <f t="shared" si="62"/>
        <v>Plan de secours informatique</v>
      </c>
      <c r="AD237" s="378">
        <f t="shared" si="63"/>
        <v>2.938101700860174</v>
      </c>
      <c r="AE237" s="378" t="str">
        <f t="shared" si="64"/>
        <v/>
      </c>
      <c r="AF237" s="378">
        <f t="shared" si="65"/>
        <v>2.3699999999999999E-2</v>
      </c>
      <c r="AG237" s="378" t="str">
        <f t="shared" si="66"/>
        <v/>
      </c>
      <c r="AH237" s="378">
        <f t="shared" si="67"/>
        <v>2.3699999999999999E-2</v>
      </c>
      <c r="AI237" s="378" t="str">
        <f t="shared" si="68"/>
        <v>Plan de secours informatique</v>
      </c>
      <c r="AJ237" s="378">
        <f t="shared" si="69"/>
        <v>0.75230042521504359</v>
      </c>
      <c r="AK237" s="378" t="str">
        <f t="shared" si="70"/>
        <v>Plan de secours informatique</v>
      </c>
      <c r="AL237" s="378">
        <f t="shared" si="71"/>
        <v>0.75230042521504359</v>
      </c>
      <c r="AM237" s="378" t="str">
        <f t="shared" si="72"/>
        <v/>
      </c>
      <c r="AN237" s="378">
        <f t="shared" si="73"/>
        <v>2.3699999999999999E-2</v>
      </c>
    </row>
    <row r="238" spans="1:40">
      <c r="A238" t="str">
        <f t="shared" si="39"/>
        <v>17.2.a</v>
      </c>
      <c r="B238" s="378"/>
      <c r="C238" s="378"/>
      <c r="D238" s="378">
        <f t="shared" si="40"/>
        <v>0</v>
      </c>
      <c r="E238" s="378"/>
      <c r="F238" s="384">
        <f t="shared" si="41"/>
        <v>0</v>
      </c>
      <c r="G238" s="449"/>
      <c r="H238" s="449"/>
      <c r="I238" s="378" t="str">
        <f t="shared" si="42"/>
        <v/>
      </c>
      <c r="J238" s="378">
        <f t="shared" si="43"/>
        <v>2.3800000000000002E-2</v>
      </c>
      <c r="K238" s="378" t="str">
        <f t="shared" si="44"/>
        <v/>
      </c>
      <c r="L238" s="378">
        <f t="shared" si="45"/>
        <v>2.3800000000000002E-2</v>
      </c>
      <c r="M238" s="378" t="str">
        <f t="shared" si="46"/>
        <v/>
      </c>
      <c r="N238" s="378">
        <f t="shared" si="47"/>
        <v>2.3800000000000002E-2</v>
      </c>
      <c r="O238" s="378" t="str">
        <f t="shared" si="48"/>
        <v/>
      </c>
      <c r="P238" s="378">
        <f t="shared" si="49"/>
        <v>2.3800000000000002E-2</v>
      </c>
      <c r="Q238" s="378" t="str">
        <f t="shared" si="50"/>
        <v/>
      </c>
      <c r="R238" s="378">
        <f t="shared" si="51"/>
        <v>2.3800000000000002E-2</v>
      </c>
      <c r="S238" s="378" t="str">
        <f t="shared" si="52"/>
        <v/>
      </c>
      <c r="T238" s="378">
        <f t="shared" si="53"/>
        <v>2.3800000000000002E-2</v>
      </c>
      <c r="U238" s="378" t="str">
        <f t="shared" si="54"/>
        <v/>
      </c>
      <c r="V238" s="378">
        <f t="shared" si="55"/>
        <v>2.3800000000000002E-2</v>
      </c>
      <c r="W238" s="378" t="str">
        <f t="shared" si="56"/>
        <v/>
      </c>
      <c r="X238" s="378">
        <f t="shared" si="57"/>
        <v>2.3800000000000002E-2</v>
      </c>
      <c r="Y238" s="378" t="str">
        <f t="shared" si="58"/>
        <v/>
      </c>
      <c r="Z238" s="378">
        <f t="shared" si="59"/>
        <v>2.3800000000000002E-2</v>
      </c>
      <c r="AA238" s="378" t="str">
        <f t="shared" si="60"/>
        <v/>
      </c>
      <c r="AB238" s="378">
        <f t="shared" si="61"/>
        <v>2.3800000000000002E-2</v>
      </c>
      <c r="AC238" s="378" t="str">
        <f t="shared" si="62"/>
        <v/>
      </c>
      <c r="AD238" s="378">
        <f t="shared" si="63"/>
        <v>2.3800000000000002E-2</v>
      </c>
      <c r="AE238" s="378" t="str">
        <f t="shared" si="64"/>
        <v/>
      </c>
      <c r="AF238" s="378">
        <f t="shared" si="65"/>
        <v>2.3800000000000002E-2</v>
      </c>
      <c r="AG238" s="378" t="str">
        <f t="shared" si="66"/>
        <v/>
      </c>
      <c r="AH238" s="378">
        <f t="shared" si="67"/>
        <v>2.3800000000000002E-2</v>
      </c>
      <c r="AI238" s="378" t="str">
        <f t="shared" si="68"/>
        <v/>
      </c>
      <c r="AJ238" s="378">
        <f t="shared" si="69"/>
        <v>2.3800000000000002E-2</v>
      </c>
      <c r="AK238" s="378" t="str">
        <f t="shared" si="70"/>
        <v/>
      </c>
      <c r="AL238" s="378">
        <f t="shared" si="71"/>
        <v>2.3800000000000002E-2</v>
      </c>
      <c r="AM238" s="378" t="str">
        <f t="shared" si="72"/>
        <v/>
      </c>
      <c r="AN238" s="378">
        <f t="shared" si="73"/>
        <v>2.3800000000000002E-2</v>
      </c>
    </row>
    <row r="239" spans="1:40">
      <c r="A239" t="str">
        <f t="shared" si="39"/>
        <v>17.2.b</v>
      </c>
      <c r="B239" s="378"/>
      <c r="C239" s="378"/>
      <c r="D239" s="378">
        <f t="shared" si="40"/>
        <v>0</v>
      </c>
      <c r="E239" s="378"/>
      <c r="F239" s="384">
        <f t="shared" si="41"/>
        <v>0</v>
      </c>
      <c r="G239" s="449"/>
      <c r="H239" s="449"/>
      <c r="I239" s="378" t="str">
        <f t="shared" si="42"/>
        <v/>
      </c>
      <c r="J239" s="378">
        <f t="shared" si="43"/>
        <v>2.3900000000000001E-2</v>
      </c>
      <c r="K239" s="378" t="str">
        <f t="shared" si="44"/>
        <v/>
      </c>
      <c r="L239" s="378">
        <f t="shared" si="45"/>
        <v>2.3900000000000001E-2</v>
      </c>
      <c r="M239" s="378" t="str">
        <f t="shared" si="46"/>
        <v/>
      </c>
      <c r="N239" s="378">
        <f t="shared" si="47"/>
        <v>2.3900000000000001E-2</v>
      </c>
      <c r="O239" s="378" t="str">
        <f t="shared" si="48"/>
        <v/>
      </c>
      <c r="P239" s="378">
        <f t="shared" si="49"/>
        <v>2.3900000000000001E-2</v>
      </c>
      <c r="Q239" s="378" t="str">
        <f t="shared" si="50"/>
        <v/>
      </c>
      <c r="R239" s="378">
        <f t="shared" si="51"/>
        <v>2.3900000000000001E-2</v>
      </c>
      <c r="S239" s="378" t="str">
        <f t="shared" si="52"/>
        <v/>
      </c>
      <c r="T239" s="378">
        <f t="shared" si="53"/>
        <v>2.3900000000000001E-2</v>
      </c>
      <c r="U239" s="378" t="str">
        <f t="shared" si="54"/>
        <v/>
      </c>
      <c r="V239" s="378">
        <f t="shared" si="55"/>
        <v>2.3900000000000001E-2</v>
      </c>
      <c r="W239" s="378" t="str">
        <f t="shared" si="56"/>
        <v/>
      </c>
      <c r="X239" s="378">
        <f t="shared" si="57"/>
        <v>2.3900000000000001E-2</v>
      </c>
      <c r="Y239" s="378" t="str">
        <f t="shared" si="58"/>
        <v/>
      </c>
      <c r="Z239" s="378">
        <f t="shared" si="59"/>
        <v>2.3900000000000001E-2</v>
      </c>
      <c r="AA239" s="378" t="str">
        <f t="shared" si="60"/>
        <v/>
      </c>
      <c r="AB239" s="378">
        <f t="shared" si="61"/>
        <v>2.3900000000000001E-2</v>
      </c>
      <c r="AC239" s="378" t="str">
        <f t="shared" si="62"/>
        <v/>
      </c>
      <c r="AD239" s="378">
        <f t="shared" si="63"/>
        <v>2.3900000000000001E-2</v>
      </c>
      <c r="AE239" s="378" t="str">
        <f t="shared" si="64"/>
        <v/>
      </c>
      <c r="AF239" s="378">
        <f t="shared" si="65"/>
        <v>2.3900000000000001E-2</v>
      </c>
      <c r="AG239" s="378" t="str">
        <f t="shared" si="66"/>
        <v/>
      </c>
      <c r="AH239" s="378">
        <f t="shared" si="67"/>
        <v>2.3900000000000001E-2</v>
      </c>
      <c r="AI239" s="378" t="str">
        <f t="shared" si="68"/>
        <v/>
      </c>
      <c r="AJ239" s="378">
        <f t="shared" si="69"/>
        <v>2.3900000000000001E-2</v>
      </c>
      <c r="AK239" s="378" t="str">
        <f t="shared" si="70"/>
        <v/>
      </c>
      <c r="AL239" s="378">
        <f t="shared" si="71"/>
        <v>2.3900000000000001E-2</v>
      </c>
      <c r="AM239" s="378" t="str">
        <f t="shared" si="72"/>
        <v/>
      </c>
      <c r="AN239" s="378">
        <f t="shared" si="73"/>
        <v>2.3900000000000001E-2</v>
      </c>
    </row>
    <row r="240" spans="1:40">
      <c r="A240">
        <f t="shared" si="39"/>
        <v>18</v>
      </c>
      <c r="B240" s="378"/>
      <c r="C240" s="378"/>
      <c r="D240" s="378">
        <f t="shared" si="40"/>
        <v>0</v>
      </c>
      <c r="E240" s="378"/>
      <c r="F240" s="384">
        <f t="shared" si="41"/>
        <v>0</v>
      </c>
      <c r="G240" s="449"/>
      <c r="H240" s="449"/>
      <c r="I240" s="378" t="str">
        <f t="shared" si="42"/>
        <v/>
      </c>
      <c r="J240" s="378">
        <f t="shared" si="43"/>
        <v>2.4E-2</v>
      </c>
      <c r="K240" s="378" t="str">
        <f t="shared" si="44"/>
        <v/>
      </c>
      <c r="L240" s="378">
        <f t="shared" si="45"/>
        <v>2.4E-2</v>
      </c>
      <c r="M240" s="378" t="str">
        <f t="shared" si="46"/>
        <v/>
      </c>
      <c r="N240" s="378">
        <f t="shared" si="47"/>
        <v>2.4E-2</v>
      </c>
      <c r="O240" s="378" t="str">
        <f t="shared" si="48"/>
        <v/>
      </c>
      <c r="P240" s="378">
        <f t="shared" si="49"/>
        <v>2.4E-2</v>
      </c>
      <c r="Q240" s="378" t="str">
        <f t="shared" si="50"/>
        <v/>
      </c>
      <c r="R240" s="378">
        <f t="shared" si="51"/>
        <v>2.4E-2</v>
      </c>
      <c r="S240" s="378" t="str">
        <f t="shared" si="52"/>
        <v/>
      </c>
      <c r="T240" s="378">
        <f t="shared" si="53"/>
        <v>2.4E-2</v>
      </c>
      <c r="U240" s="378" t="str">
        <f t="shared" si="54"/>
        <v/>
      </c>
      <c r="V240" s="378">
        <f t="shared" si="55"/>
        <v>2.4E-2</v>
      </c>
      <c r="W240" s="378" t="str">
        <f t="shared" si="56"/>
        <v/>
      </c>
      <c r="X240" s="378">
        <f t="shared" si="57"/>
        <v>2.4E-2</v>
      </c>
      <c r="Y240" s="378" t="str">
        <f t="shared" si="58"/>
        <v/>
      </c>
      <c r="Z240" s="378">
        <f t="shared" si="59"/>
        <v>2.4E-2</v>
      </c>
      <c r="AA240" s="378" t="str">
        <f t="shared" si="60"/>
        <v/>
      </c>
      <c r="AB240" s="378">
        <f t="shared" si="61"/>
        <v>2.4E-2</v>
      </c>
      <c r="AC240" s="378" t="str">
        <f t="shared" si="62"/>
        <v/>
      </c>
      <c r="AD240" s="378">
        <f t="shared" si="63"/>
        <v>2.4E-2</v>
      </c>
      <c r="AE240" s="378" t="str">
        <f t="shared" si="64"/>
        <v/>
      </c>
      <c r="AF240" s="378">
        <f t="shared" si="65"/>
        <v>2.4E-2</v>
      </c>
      <c r="AG240" s="378" t="str">
        <f t="shared" si="66"/>
        <v/>
      </c>
      <c r="AH240" s="378">
        <f t="shared" si="67"/>
        <v>2.4E-2</v>
      </c>
      <c r="AI240" s="378" t="str">
        <f t="shared" si="68"/>
        <v/>
      </c>
      <c r="AJ240" s="378">
        <f t="shared" si="69"/>
        <v>2.4E-2</v>
      </c>
      <c r="AK240" s="378" t="str">
        <f t="shared" si="70"/>
        <v/>
      </c>
      <c r="AL240" s="378">
        <f t="shared" si="71"/>
        <v>2.4E-2</v>
      </c>
      <c r="AM240" s="378" t="str">
        <f t="shared" si="72"/>
        <v/>
      </c>
      <c r="AN240" s="378">
        <f t="shared" si="73"/>
        <v>2.4E-2</v>
      </c>
    </row>
    <row r="241" spans="1:40">
      <c r="A241" t="str">
        <f t="shared" si="39"/>
        <v>18.1</v>
      </c>
      <c r="B241" s="378"/>
      <c r="C241" s="378"/>
      <c r="D241" s="378">
        <f t="shared" si="40"/>
        <v>0</v>
      </c>
      <c r="E241" s="378"/>
      <c r="F241" s="384">
        <f t="shared" si="41"/>
        <v>0</v>
      </c>
      <c r="G241" s="449"/>
      <c r="H241" s="449"/>
      <c r="I241" s="378" t="str">
        <f t="shared" si="42"/>
        <v/>
      </c>
      <c r="J241" s="378">
        <f t="shared" si="43"/>
        <v>2.41E-2</v>
      </c>
      <c r="K241" s="378" t="str">
        <f t="shared" si="44"/>
        <v/>
      </c>
      <c r="L241" s="378">
        <f t="shared" si="45"/>
        <v>2.41E-2</v>
      </c>
      <c r="M241" s="378" t="str">
        <f t="shared" si="46"/>
        <v/>
      </c>
      <c r="N241" s="378">
        <f t="shared" si="47"/>
        <v>2.41E-2</v>
      </c>
      <c r="O241" s="378" t="str">
        <f t="shared" si="48"/>
        <v/>
      </c>
      <c r="P241" s="378">
        <f t="shared" si="49"/>
        <v>2.41E-2</v>
      </c>
      <c r="Q241" s="378" t="str">
        <f t="shared" si="50"/>
        <v/>
      </c>
      <c r="R241" s="378">
        <f t="shared" si="51"/>
        <v>2.41E-2</v>
      </c>
      <c r="S241" s="378" t="str">
        <f t="shared" si="52"/>
        <v>Respect des prescriptions légales</v>
      </c>
      <c r="T241" s="378">
        <f t="shared" si="53"/>
        <v>2.41E-2</v>
      </c>
      <c r="U241" s="378" t="str">
        <f t="shared" si="54"/>
        <v/>
      </c>
      <c r="V241" s="378">
        <f t="shared" si="55"/>
        <v>2.41E-2</v>
      </c>
      <c r="W241" s="378" t="str">
        <f t="shared" si="56"/>
        <v/>
      </c>
      <c r="X241" s="378">
        <f t="shared" si="57"/>
        <v>2.41E-2</v>
      </c>
      <c r="Y241" s="378" t="str">
        <f t="shared" si="58"/>
        <v/>
      </c>
      <c r="Z241" s="378">
        <f t="shared" si="59"/>
        <v>2.41E-2</v>
      </c>
      <c r="AA241" s="378" t="str">
        <f t="shared" si="60"/>
        <v/>
      </c>
      <c r="AB241" s="378">
        <f t="shared" si="61"/>
        <v>2.41E-2</v>
      </c>
      <c r="AC241" s="378" t="str">
        <f t="shared" si="62"/>
        <v/>
      </c>
      <c r="AD241" s="378">
        <f t="shared" si="63"/>
        <v>2.41E-2</v>
      </c>
      <c r="AE241" s="378" t="str">
        <f t="shared" si="64"/>
        <v/>
      </c>
      <c r="AF241" s="378">
        <f t="shared" si="65"/>
        <v>2.41E-2</v>
      </c>
      <c r="AG241" s="378" t="str">
        <f t="shared" si="66"/>
        <v>Respect des prescriptions légales</v>
      </c>
      <c r="AH241" s="378">
        <f t="shared" si="67"/>
        <v>2.41E-2</v>
      </c>
      <c r="AI241" s="378" t="str">
        <f t="shared" si="68"/>
        <v/>
      </c>
      <c r="AJ241" s="378">
        <f t="shared" si="69"/>
        <v>2.41E-2</v>
      </c>
      <c r="AK241" s="378" t="str">
        <f t="shared" si="70"/>
        <v/>
      </c>
      <c r="AL241" s="378">
        <f t="shared" si="71"/>
        <v>2.41E-2</v>
      </c>
      <c r="AM241" s="378" t="str">
        <f t="shared" si="72"/>
        <v>Respect des prescriptions légales</v>
      </c>
      <c r="AN241" s="378">
        <f t="shared" si="73"/>
        <v>2.41E-2</v>
      </c>
    </row>
    <row r="242" spans="1:40">
      <c r="A242" t="str">
        <f t="shared" si="39"/>
        <v>18.1.a</v>
      </c>
      <c r="B242" s="378"/>
      <c r="C242" s="378"/>
      <c r="D242" s="378">
        <f t="shared" si="40"/>
        <v>0</v>
      </c>
      <c r="E242" s="378"/>
      <c r="F242" s="384">
        <f t="shared" si="41"/>
        <v>0</v>
      </c>
      <c r="G242" s="449"/>
      <c r="H242" s="449"/>
      <c r="I242" s="378" t="str">
        <f t="shared" si="42"/>
        <v/>
      </c>
      <c r="J242" s="378">
        <f t="shared" si="43"/>
        <v>2.4199999999999999E-2</v>
      </c>
      <c r="K242" s="378" t="str">
        <f t="shared" si="44"/>
        <v/>
      </c>
      <c r="L242" s="378">
        <f t="shared" si="45"/>
        <v>2.4199999999999999E-2</v>
      </c>
      <c r="M242" s="378" t="str">
        <f t="shared" si="46"/>
        <v/>
      </c>
      <c r="N242" s="378">
        <f t="shared" si="47"/>
        <v>2.4199999999999999E-2</v>
      </c>
      <c r="O242" s="378" t="str">
        <f t="shared" si="48"/>
        <v/>
      </c>
      <c r="P242" s="378">
        <f t="shared" si="49"/>
        <v>2.4199999999999999E-2</v>
      </c>
      <c r="Q242" s="378" t="str">
        <f t="shared" si="50"/>
        <v/>
      </c>
      <c r="R242" s="378">
        <f t="shared" si="51"/>
        <v>2.4199999999999999E-2</v>
      </c>
      <c r="S242" s="378" t="str">
        <f t="shared" si="52"/>
        <v/>
      </c>
      <c r="T242" s="378">
        <f t="shared" si="53"/>
        <v>2.4199999999999999E-2</v>
      </c>
      <c r="U242" s="378" t="str">
        <f t="shared" si="54"/>
        <v/>
      </c>
      <c r="V242" s="378">
        <f t="shared" si="55"/>
        <v>2.4199999999999999E-2</v>
      </c>
      <c r="W242" s="378" t="str">
        <f t="shared" si="56"/>
        <v/>
      </c>
      <c r="X242" s="378">
        <f t="shared" si="57"/>
        <v>2.4199999999999999E-2</v>
      </c>
      <c r="Y242" s="378" t="str">
        <f t="shared" si="58"/>
        <v/>
      </c>
      <c r="Z242" s="378">
        <f t="shared" si="59"/>
        <v>2.4199999999999999E-2</v>
      </c>
      <c r="AA242" s="378" t="str">
        <f t="shared" si="60"/>
        <v/>
      </c>
      <c r="AB242" s="378">
        <f t="shared" si="61"/>
        <v>2.4199999999999999E-2</v>
      </c>
      <c r="AC242" s="378" t="str">
        <f t="shared" si="62"/>
        <v/>
      </c>
      <c r="AD242" s="378">
        <f t="shared" si="63"/>
        <v>2.4199999999999999E-2</v>
      </c>
      <c r="AE242" s="378" t="str">
        <f t="shared" si="64"/>
        <v/>
      </c>
      <c r="AF242" s="378">
        <f t="shared" si="65"/>
        <v>2.4199999999999999E-2</v>
      </c>
      <c r="AG242" s="378" t="str">
        <f t="shared" si="66"/>
        <v/>
      </c>
      <c r="AH242" s="378">
        <f t="shared" si="67"/>
        <v>2.4199999999999999E-2</v>
      </c>
      <c r="AI242" s="378" t="str">
        <f t="shared" si="68"/>
        <v/>
      </c>
      <c r="AJ242" s="378">
        <f t="shared" si="69"/>
        <v>2.4199999999999999E-2</v>
      </c>
      <c r="AK242" s="378" t="str">
        <f t="shared" si="70"/>
        <v/>
      </c>
      <c r="AL242" s="378">
        <f t="shared" si="71"/>
        <v>2.4199999999999999E-2</v>
      </c>
      <c r="AM242" s="378" t="str">
        <f t="shared" si="72"/>
        <v/>
      </c>
      <c r="AN242" s="378">
        <f t="shared" si="73"/>
        <v>2.4199999999999999E-2</v>
      </c>
    </row>
    <row r="243" spans="1:40">
      <c r="A243" t="str">
        <f t="shared" si="39"/>
        <v>18.1.b</v>
      </c>
      <c r="B243" s="378"/>
      <c r="C243" s="378"/>
      <c r="D243" s="378">
        <f t="shared" si="40"/>
        <v>0</v>
      </c>
      <c r="E243" s="378"/>
      <c r="F243" s="384">
        <f t="shared" si="41"/>
        <v>0</v>
      </c>
      <c r="G243" s="449"/>
      <c r="H243" s="449"/>
      <c r="I243" s="378" t="str">
        <f t="shared" si="42"/>
        <v/>
      </c>
      <c r="J243" s="378">
        <f t="shared" si="43"/>
        <v>2.4299999999999999E-2</v>
      </c>
      <c r="K243" s="378" t="str">
        <f t="shared" si="44"/>
        <v/>
      </c>
      <c r="L243" s="378">
        <f t="shared" si="45"/>
        <v>2.4299999999999999E-2</v>
      </c>
      <c r="M243" s="378" t="str">
        <f t="shared" si="46"/>
        <v/>
      </c>
      <c r="N243" s="378">
        <f t="shared" si="47"/>
        <v>2.4299999999999999E-2</v>
      </c>
      <c r="O243" s="378" t="str">
        <f t="shared" si="48"/>
        <v/>
      </c>
      <c r="P243" s="378">
        <f t="shared" si="49"/>
        <v>2.4299999999999999E-2</v>
      </c>
      <c r="Q243" s="378" t="str">
        <f t="shared" si="50"/>
        <v/>
      </c>
      <c r="R243" s="378">
        <f t="shared" si="51"/>
        <v>2.4299999999999999E-2</v>
      </c>
      <c r="S243" s="378" t="str">
        <f t="shared" si="52"/>
        <v/>
      </c>
      <c r="T243" s="378">
        <f t="shared" si="53"/>
        <v>2.4299999999999999E-2</v>
      </c>
      <c r="U243" s="378" t="str">
        <f t="shared" si="54"/>
        <v/>
      </c>
      <c r="V243" s="378">
        <f t="shared" si="55"/>
        <v>2.4299999999999999E-2</v>
      </c>
      <c r="W243" s="378" t="str">
        <f t="shared" si="56"/>
        <v/>
      </c>
      <c r="X243" s="378">
        <f t="shared" si="57"/>
        <v>2.4299999999999999E-2</v>
      </c>
      <c r="Y243" s="378" t="str">
        <f t="shared" si="58"/>
        <v/>
      </c>
      <c r="Z243" s="378">
        <f t="shared" si="59"/>
        <v>2.4299999999999999E-2</v>
      </c>
      <c r="AA243" s="378" t="str">
        <f t="shared" si="60"/>
        <v/>
      </c>
      <c r="AB243" s="378">
        <f t="shared" si="61"/>
        <v>2.4299999999999999E-2</v>
      </c>
      <c r="AC243" s="378" t="str">
        <f t="shared" si="62"/>
        <v/>
      </c>
      <c r="AD243" s="378">
        <f t="shared" si="63"/>
        <v>2.4299999999999999E-2</v>
      </c>
      <c r="AE243" s="378" t="str">
        <f t="shared" si="64"/>
        <v/>
      </c>
      <c r="AF243" s="378">
        <f t="shared" si="65"/>
        <v>2.4299999999999999E-2</v>
      </c>
      <c r="AG243" s="378" t="str">
        <f t="shared" si="66"/>
        <v/>
      </c>
      <c r="AH243" s="378">
        <f t="shared" si="67"/>
        <v>2.4299999999999999E-2</v>
      </c>
      <c r="AI243" s="378" t="str">
        <f t="shared" si="68"/>
        <v/>
      </c>
      <c r="AJ243" s="378">
        <f t="shared" si="69"/>
        <v>2.4299999999999999E-2</v>
      </c>
      <c r="AK243" s="378" t="str">
        <f t="shared" si="70"/>
        <v/>
      </c>
      <c r="AL243" s="378">
        <f t="shared" si="71"/>
        <v>2.4299999999999999E-2</v>
      </c>
      <c r="AM243" s="378" t="str">
        <f t="shared" si="72"/>
        <v/>
      </c>
      <c r="AN243" s="378">
        <f t="shared" si="73"/>
        <v>2.4299999999999999E-2</v>
      </c>
    </row>
    <row r="244" spans="1:40">
      <c r="A244" t="str">
        <f t="shared" si="39"/>
        <v>18.2</v>
      </c>
      <c r="B244" s="378"/>
      <c r="C244" s="378"/>
      <c r="D244" s="378">
        <f t="shared" si="40"/>
        <v>0</v>
      </c>
      <c r="E244" s="378"/>
      <c r="F244" s="384">
        <f t="shared" si="41"/>
        <v>0</v>
      </c>
      <c r="G244" s="449"/>
      <c r="H244" s="449"/>
      <c r="I244" s="378" t="str">
        <f t="shared" si="42"/>
        <v>Protection de la vie privée</v>
      </c>
      <c r="J244" s="378">
        <f t="shared" si="43"/>
        <v>2.4400000000000002E-2</v>
      </c>
      <c r="K244" s="378" t="str">
        <f t="shared" si="44"/>
        <v>Protection de la vie privée</v>
      </c>
      <c r="L244" s="378">
        <f t="shared" si="45"/>
        <v>2.4400000000000002E-2</v>
      </c>
      <c r="M244" s="378" t="str">
        <f t="shared" si="46"/>
        <v>Protection de la vie privée</v>
      </c>
      <c r="N244" s="378">
        <f t="shared" si="47"/>
        <v>2.4400000000000002E-2</v>
      </c>
      <c r="O244" s="378" t="str">
        <f t="shared" si="48"/>
        <v/>
      </c>
      <c r="P244" s="378">
        <f t="shared" si="49"/>
        <v>2.4400000000000002E-2</v>
      </c>
      <c r="Q244" s="378" t="str">
        <f t="shared" si="50"/>
        <v>Protection de la vie privée</v>
      </c>
      <c r="R244" s="378">
        <f t="shared" si="51"/>
        <v>2.4400000000000002E-2</v>
      </c>
      <c r="S244" s="378" t="str">
        <f t="shared" si="52"/>
        <v/>
      </c>
      <c r="T244" s="378">
        <f t="shared" si="53"/>
        <v>2.4400000000000002E-2</v>
      </c>
      <c r="U244" s="378" t="str">
        <f t="shared" si="54"/>
        <v/>
      </c>
      <c r="V244" s="378">
        <f t="shared" si="55"/>
        <v>2.4400000000000002E-2</v>
      </c>
      <c r="W244" s="378" t="str">
        <f t="shared" si="56"/>
        <v/>
      </c>
      <c r="X244" s="378">
        <f t="shared" si="57"/>
        <v>2.4400000000000002E-2</v>
      </c>
      <c r="Y244" s="378" t="str">
        <f t="shared" si="58"/>
        <v/>
      </c>
      <c r="Z244" s="378">
        <f t="shared" si="59"/>
        <v>2.4400000000000002E-2</v>
      </c>
      <c r="AA244" s="378" t="str">
        <f t="shared" si="60"/>
        <v/>
      </c>
      <c r="AB244" s="378">
        <f t="shared" si="61"/>
        <v>2.4400000000000002E-2</v>
      </c>
      <c r="AC244" s="378" t="str">
        <f t="shared" si="62"/>
        <v/>
      </c>
      <c r="AD244" s="378">
        <f t="shared" si="63"/>
        <v>2.4400000000000002E-2</v>
      </c>
      <c r="AE244" s="378" t="str">
        <f t="shared" si="64"/>
        <v/>
      </c>
      <c r="AF244" s="378">
        <f t="shared" si="65"/>
        <v>2.4400000000000002E-2</v>
      </c>
      <c r="AG244" s="378" t="str">
        <f t="shared" si="66"/>
        <v/>
      </c>
      <c r="AH244" s="378">
        <f t="shared" si="67"/>
        <v>2.4400000000000002E-2</v>
      </c>
      <c r="AI244" s="378" t="str">
        <f t="shared" si="68"/>
        <v/>
      </c>
      <c r="AJ244" s="378">
        <f t="shared" si="69"/>
        <v>2.4400000000000002E-2</v>
      </c>
      <c r="AK244" s="378" t="str">
        <f t="shared" si="70"/>
        <v/>
      </c>
      <c r="AL244" s="378">
        <f t="shared" si="71"/>
        <v>2.4400000000000002E-2</v>
      </c>
      <c r="AM244" s="378" t="str">
        <f t="shared" si="72"/>
        <v>Protection de la vie privée</v>
      </c>
      <c r="AN244" s="378">
        <f t="shared" si="73"/>
        <v>2.4400000000000002E-2</v>
      </c>
    </row>
    <row r="245" spans="1:40">
      <c r="A245" t="str">
        <f t="shared" si="39"/>
        <v>18.2.a</v>
      </c>
      <c r="B245" s="378"/>
      <c r="C245" s="378"/>
      <c r="D245" s="378">
        <f t="shared" si="40"/>
        <v>0</v>
      </c>
      <c r="E245" s="378"/>
      <c r="F245" s="384">
        <f t="shared" si="41"/>
        <v>0</v>
      </c>
      <c r="G245" s="449"/>
      <c r="H245" s="449"/>
      <c r="I245" s="378" t="str">
        <f t="shared" si="42"/>
        <v/>
      </c>
      <c r="J245" s="378">
        <f t="shared" si="43"/>
        <v>2.4500000000000001E-2</v>
      </c>
      <c r="K245" s="378" t="str">
        <f t="shared" si="44"/>
        <v/>
      </c>
      <c r="L245" s="378">
        <f t="shared" si="45"/>
        <v>2.4500000000000001E-2</v>
      </c>
      <c r="M245" s="378" t="str">
        <f t="shared" si="46"/>
        <v/>
      </c>
      <c r="N245" s="378">
        <f t="shared" si="47"/>
        <v>2.4500000000000001E-2</v>
      </c>
      <c r="O245" s="378" t="str">
        <f t="shared" si="48"/>
        <v/>
      </c>
      <c r="P245" s="378">
        <f t="shared" si="49"/>
        <v>2.4500000000000001E-2</v>
      </c>
      <c r="Q245" s="378" t="str">
        <f t="shared" si="50"/>
        <v/>
      </c>
      <c r="R245" s="378">
        <f t="shared" si="51"/>
        <v>2.4500000000000001E-2</v>
      </c>
      <c r="S245" s="378" t="str">
        <f t="shared" si="52"/>
        <v/>
      </c>
      <c r="T245" s="378">
        <f t="shared" si="53"/>
        <v>2.4500000000000001E-2</v>
      </c>
      <c r="U245" s="378" t="str">
        <f t="shared" si="54"/>
        <v/>
      </c>
      <c r="V245" s="378">
        <f t="shared" si="55"/>
        <v>2.4500000000000001E-2</v>
      </c>
      <c r="W245" s="378" t="str">
        <f t="shared" si="56"/>
        <v/>
      </c>
      <c r="X245" s="378">
        <f t="shared" si="57"/>
        <v>2.4500000000000001E-2</v>
      </c>
      <c r="Y245" s="378" t="str">
        <f t="shared" si="58"/>
        <v/>
      </c>
      <c r="Z245" s="378">
        <f t="shared" si="59"/>
        <v>2.4500000000000001E-2</v>
      </c>
      <c r="AA245" s="378" t="str">
        <f t="shared" si="60"/>
        <v/>
      </c>
      <c r="AB245" s="378">
        <f t="shared" si="61"/>
        <v>2.4500000000000001E-2</v>
      </c>
      <c r="AC245" s="378" t="str">
        <f t="shared" si="62"/>
        <v/>
      </c>
      <c r="AD245" s="378">
        <f t="shared" si="63"/>
        <v>2.4500000000000001E-2</v>
      </c>
      <c r="AE245" s="378" t="str">
        <f t="shared" si="64"/>
        <v/>
      </c>
      <c r="AF245" s="378">
        <f t="shared" si="65"/>
        <v>2.4500000000000001E-2</v>
      </c>
      <c r="AG245" s="378" t="str">
        <f t="shared" si="66"/>
        <v/>
      </c>
      <c r="AH245" s="378">
        <f t="shared" si="67"/>
        <v>2.4500000000000001E-2</v>
      </c>
      <c r="AI245" s="378" t="str">
        <f t="shared" si="68"/>
        <v/>
      </c>
      <c r="AJ245" s="378">
        <f t="shared" si="69"/>
        <v>2.4500000000000001E-2</v>
      </c>
      <c r="AK245" s="378" t="str">
        <f t="shared" si="70"/>
        <v/>
      </c>
      <c r="AL245" s="378">
        <f t="shared" si="71"/>
        <v>2.4500000000000001E-2</v>
      </c>
      <c r="AM245" s="378" t="str">
        <f t="shared" si="72"/>
        <v/>
      </c>
      <c r="AN245" s="378">
        <f t="shared" si="73"/>
        <v>2.4500000000000001E-2</v>
      </c>
    </row>
    <row r="246" spans="1:40">
      <c r="A246" t="str">
        <f t="shared" si="39"/>
        <v>18.2.b</v>
      </c>
      <c r="B246" s="378"/>
      <c r="C246" s="378"/>
      <c r="D246" s="378">
        <f t="shared" si="40"/>
        <v>0</v>
      </c>
      <c r="E246" s="378"/>
      <c r="F246" s="384">
        <f t="shared" si="41"/>
        <v>0</v>
      </c>
      <c r="G246" s="449"/>
      <c r="H246" s="449"/>
      <c r="I246" s="378" t="str">
        <f t="shared" si="42"/>
        <v/>
      </c>
      <c r="J246" s="378">
        <f t="shared" si="43"/>
        <v>2.46E-2</v>
      </c>
      <c r="K246" s="378" t="str">
        <f t="shared" si="44"/>
        <v/>
      </c>
      <c r="L246" s="378">
        <f t="shared" si="45"/>
        <v>2.46E-2</v>
      </c>
      <c r="M246" s="378" t="str">
        <f t="shared" si="46"/>
        <v/>
      </c>
      <c r="N246" s="378">
        <f t="shared" si="47"/>
        <v>2.46E-2</v>
      </c>
      <c r="O246" s="378" t="str">
        <f t="shared" si="48"/>
        <v/>
      </c>
      <c r="P246" s="378">
        <f t="shared" si="49"/>
        <v>2.46E-2</v>
      </c>
      <c r="Q246" s="378" t="str">
        <f t="shared" si="50"/>
        <v/>
      </c>
      <c r="R246" s="378">
        <f t="shared" si="51"/>
        <v>2.46E-2</v>
      </c>
      <c r="S246" s="378" t="str">
        <f t="shared" si="52"/>
        <v/>
      </c>
      <c r="T246" s="378">
        <f t="shared" si="53"/>
        <v>2.46E-2</v>
      </c>
      <c r="U246" s="378" t="str">
        <f t="shared" si="54"/>
        <v/>
      </c>
      <c r="V246" s="378">
        <f t="shared" si="55"/>
        <v>2.46E-2</v>
      </c>
      <c r="W246" s="378" t="str">
        <f t="shared" si="56"/>
        <v/>
      </c>
      <c r="X246" s="378">
        <f t="shared" si="57"/>
        <v>2.46E-2</v>
      </c>
      <c r="Y246" s="378" t="str">
        <f t="shared" si="58"/>
        <v/>
      </c>
      <c r="Z246" s="378">
        <f t="shared" si="59"/>
        <v>2.46E-2</v>
      </c>
      <c r="AA246" s="378" t="str">
        <f t="shared" si="60"/>
        <v/>
      </c>
      <c r="AB246" s="378">
        <f t="shared" si="61"/>
        <v>2.46E-2</v>
      </c>
      <c r="AC246" s="378" t="str">
        <f t="shared" si="62"/>
        <v/>
      </c>
      <c r="AD246" s="378">
        <f t="shared" si="63"/>
        <v>2.46E-2</v>
      </c>
      <c r="AE246" s="378" t="str">
        <f t="shared" si="64"/>
        <v/>
      </c>
      <c r="AF246" s="378">
        <f t="shared" si="65"/>
        <v>2.46E-2</v>
      </c>
      <c r="AG246" s="378" t="str">
        <f t="shared" si="66"/>
        <v/>
      </c>
      <c r="AH246" s="378">
        <f t="shared" si="67"/>
        <v>2.46E-2</v>
      </c>
      <c r="AI246" s="378" t="str">
        <f t="shared" si="68"/>
        <v/>
      </c>
      <c r="AJ246" s="378">
        <f t="shared" si="69"/>
        <v>2.46E-2</v>
      </c>
      <c r="AK246" s="378" t="str">
        <f t="shared" si="70"/>
        <v/>
      </c>
      <c r="AL246" s="378">
        <f t="shared" si="71"/>
        <v>2.46E-2</v>
      </c>
      <c r="AM246" s="378" t="str">
        <f t="shared" si="72"/>
        <v/>
      </c>
      <c r="AN246" s="378">
        <f t="shared" si="73"/>
        <v>2.46E-2</v>
      </c>
    </row>
    <row r="247" spans="1:40">
      <c r="A247" t="str">
        <f t="shared" si="39"/>
        <v>18.2.c</v>
      </c>
      <c r="B247" s="378"/>
      <c r="C247" s="378"/>
      <c r="D247" s="378">
        <f t="shared" si="40"/>
        <v>0</v>
      </c>
      <c r="E247" s="378"/>
      <c r="F247" s="384">
        <f t="shared" si="41"/>
        <v>0</v>
      </c>
      <c r="G247" s="449"/>
      <c r="H247" s="449"/>
      <c r="I247" s="378" t="str">
        <f t="shared" si="42"/>
        <v/>
      </c>
      <c r="J247" s="378">
        <f t="shared" si="43"/>
        <v>2.47E-2</v>
      </c>
      <c r="K247" s="378" t="str">
        <f t="shared" si="44"/>
        <v/>
      </c>
      <c r="L247" s="378">
        <f t="shared" si="45"/>
        <v>2.47E-2</v>
      </c>
      <c r="M247" s="378" t="str">
        <f t="shared" si="46"/>
        <v/>
      </c>
      <c r="N247" s="378">
        <f t="shared" si="47"/>
        <v>2.47E-2</v>
      </c>
      <c r="O247" s="378" t="str">
        <f t="shared" si="48"/>
        <v/>
      </c>
      <c r="P247" s="378">
        <f t="shared" si="49"/>
        <v>2.47E-2</v>
      </c>
      <c r="Q247" s="378" t="str">
        <f t="shared" si="50"/>
        <v/>
      </c>
      <c r="R247" s="378">
        <f t="shared" si="51"/>
        <v>2.47E-2</v>
      </c>
      <c r="S247" s="378" t="str">
        <f t="shared" si="52"/>
        <v/>
      </c>
      <c r="T247" s="378">
        <f t="shared" si="53"/>
        <v>2.47E-2</v>
      </c>
      <c r="U247" s="378" t="str">
        <f t="shared" si="54"/>
        <v/>
      </c>
      <c r="V247" s="378">
        <f t="shared" si="55"/>
        <v>2.47E-2</v>
      </c>
      <c r="W247" s="378" t="str">
        <f t="shared" si="56"/>
        <v/>
      </c>
      <c r="X247" s="378">
        <f t="shared" si="57"/>
        <v>2.47E-2</v>
      </c>
      <c r="Y247" s="378" t="str">
        <f t="shared" si="58"/>
        <v/>
      </c>
      <c r="Z247" s="378">
        <f t="shared" si="59"/>
        <v>2.47E-2</v>
      </c>
      <c r="AA247" s="378" t="str">
        <f t="shared" si="60"/>
        <v/>
      </c>
      <c r="AB247" s="378">
        <f t="shared" si="61"/>
        <v>2.47E-2</v>
      </c>
      <c r="AC247" s="378" t="str">
        <f t="shared" si="62"/>
        <v/>
      </c>
      <c r="AD247" s="378">
        <f t="shared" si="63"/>
        <v>2.47E-2</v>
      </c>
      <c r="AE247" s="378" t="str">
        <f t="shared" si="64"/>
        <v/>
      </c>
      <c r="AF247" s="378">
        <f t="shared" si="65"/>
        <v>2.47E-2</v>
      </c>
      <c r="AG247" s="378" t="str">
        <f t="shared" si="66"/>
        <v/>
      </c>
      <c r="AH247" s="378">
        <f t="shared" si="67"/>
        <v>2.47E-2</v>
      </c>
      <c r="AI247" s="378" t="str">
        <f t="shared" si="68"/>
        <v/>
      </c>
      <c r="AJ247" s="378">
        <f t="shared" si="69"/>
        <v>2.47E-2</v>
      </c>
      <c r="AK247" s="378" t="str">
        <f t="shared" si="70"/>
        <v/>
      </c>
      <c r="AL247" s="378">
        <f t="shared" si="71"/>
        <v>2.47E-2</v>
      </c>
      <c r="AM247" s="378" t="str">
        <f t="shared" si="72"/>
        <v/>
      </c>
      <c r="AN247" s="378">
        <f t="shared" si="73"/>
        <v>2.47E-2</v>
      </c>
    </row>
    <row r="248" spans="1:40">
      <c r="A248" t="str">
        <f t="shared" si="39"/>
        <v>18.3</v>
      </c>
      <c r="B248" s="378"/>
      <c r="C248" s="378"/>
      <c r="D248" s="378">
        <f t="shared" si="40"/>
        <v>0</v>
      </c>
      <c r="E248" s="378"/>
      <c r="F248" s="384">
        <f t="shared" si="41"/>
        <v>0</v>
      </c>
      <c r="G248" s="449"/>
      <c r="H248" s="449"/>
      <c r="I248" s="378" t="str">
        <f t="shared" si="42"/>
        <v xml:space="preserve">Revue de la sécurité de l'information </v>
      </c>
      <c r="J248" s="378">
        <f t="shared" si="43"/>
        <v>2.4799999999999999E-2</v>
      </c>
      <c r="K248" s="378" t="str">
        <f t="shared" si="44"/>
        <v xml:space="preserve">Revue de la sécurité de l'information </v>
      </c>
      <c r="L248" s="378">
        <f t="shared" si="45"/>
        <v>2.4799999999999999E-2</v>
      </c>
      <c r="M248" s="378" t="str">
        <f t="shared" si="46"/>
        <v xml:space="preserve">Revue de la sécurité de l'information </v>
      </c>
      <c r="N248" s="378">
        <f t="shared" si="47"/>
        <v>2.4799999999999999E-2</v>
      </c>
      <c r="O248" s="378" t="str">
        <f t="shared" si="48"/>
        <v xml:space="preserve">Revue de la sécurité de l'information </v>
      </c>
      <c r="P248" s="378">
        <f t="shared" si="49"/>
        <v>2.4799999999999999E-2</v>
      </c>
      <c r="Q248" s="378" t="str">
        <f t="shared" si="50"/>
        <v xml:space="preserve">Revue de la sécurité de l'information </v>
      </c>
      <c r="R248" s="378">
        <f t="shared" si="51"/>
        <v>2.4799999999999999E-2</v>
      </c>
      <c r="S248" s="378" t="str">
        <f t="shared" si="52"/>
        <v xml:space="preserve">Revue de la sécurité de l'information </v>
      </c>
      <c r="T248" s="378">
        <f t="shared" si="53"/>
        <v>2.4799999999999999E-2</v>
      </c>
      <c r="U248" s="378" t="str">
        <f t="shared" si="54"/>
        <v/>
      </c>
      <c r="V248" s="378">
        <f t="shared" si="55"/>
        <v>2.4799999999999999E-2</v>
      </c>
      <c r="W248" s="378" t="str">
        <f t="shared" si="56"/>
        <v xml:space="preserve">Revue de la sécurité de l'information </v>
      </c>
      <c r="X248" s="378">
        <f t="shared" si="57"/>
        <v>2.4799999999999999E-2</v>
      </c>
      <c r="Y248" s="378" t="str">
        <f t="shared" si="58"/>
        <v xml:space="preserve">Revue de la sécurité de l'information </v>
      </c>
      <c r="Z248" s="378">
        <f t="shared" si="59"/>
        <v>2.4799999999999999E-2</v>
      </c>
      <c r="AA248" s="378" t="str">
        <f t="shared" si="60"/>
        <v xml:space="preserve">Revue de la sécurité de l'information </v>
      </c>
      <c r="AB248" s="378">
        <f t="shared" si="61"/>
        <v>2.4799999999999999E-2</v>
      </c>
      <c r="AC248" s="378" t="str">
        <f t="shared" si="62"/>
        <v xml:space="preserve">Revue de la sécurité de l'information </v>
      </c>
      <c r="AD248" s="378">
        <f t="shared" si="63"/>
        <v>2.4799999999999999E-2</v>
      </c>
      <c r="AE248" s="378" t="str">
        <f t="shared" si="64"/>
        <v xml:space="preserve">Revue de la sécurité de l'information </v>
      </c>
      <c r="AF248" s="378">
        <f t="shared" si="65"/>
        <v>2.4799999999999999E-2</v>
      </c>
      <c r="AG248" s="378" t="str">
        <f t="shared" si="66"/>
        <v xml:space="preserve">Revue de la sécurité de l'information </v>
      </c>
      <c r="AH248" s="378">
        <f t="shared" si="67"/>
        <v>2.4799999999999999E-2</v>
      </c>
      <c r="AI248" s="378" t="str">
        <f t="shared" si="68"/>
        <v xml:space="preserve">Revue de la sécurité de l'information </v>
      </c>
      <c r="AJ248" s="378">
        <f t="shared" si="69"/>
        <v>2.4799999999999999E-2</v>
      </c>
      <c r="AK248" s="378" t="str">
        <f t="shared" si="70"/>
        <v xml:space="preserve">Revue de la sécurité de l'information </v>
      </c>
      <c r="AL248" s="378">
        <f t="shared" si="71"/>
        <v>2.4799999999999999E-2</v>
      </c>
      <c r="AM248" s="378" t="str">
        <f t="shared" si="72"/>
        <v xml:space="preserve">Revue de la sécurité de l'information </v>
      </c>
      <c r="AN248" s="378">
        <f t="shared" si="73"/>
        <v>2.4799999999999999E-2</v>
      </c>
    </row>
    <row r="249" spans="1:40">
      <c r="A249" t="str">
        <f t="shared" si="39"/>
        <v>18.3.a</v>
      </c>
      <c r="B249" s="378"/>
      <c r="C249" s="378"/>
      <c r="D249" s="378">
        <f t="shared" si="40"/>
        <v>0</v>
      </c>
      <c r="E249" s="378"/>
      <c r="F249" s="384">
        <f t="shared" si="41"/>
        <v>0</v>
      </c>
      <c r="G249" s="711"/>
      <c r="H249" s="711"/>
      <c r="I249" s="378" t="str">
        <f t="shared" si="42"/>
        <v/>
      </c>
      <c r="J249" s="378">
        <f t="shared" si="43"/>
        <v>2.4899999999999999E-2</v>
      </c>
      <c r="K249" s="378" t="str">
        <f t="shared" si="44"/>
        <v/>
      </c>
      <c r="L249" s="378">
        <f t="shared" si="45"/>
        <v>2.4899999999999999E-2</v>
      </c>
      <c r="M249" s="378" t="str">
        <f t="shared" si="46"/>
        <v/>
      </c>
      <c r="N249" s="378">
        <f t="shared" si="47"/>
        <v>2.4899999999999999E-2</v>
      </c>
      <c r="O249" s="378" t="str">
        <f t="shared" si="48"/>
        <v/>
      </c>
      <c r="P249" s="378">
        <f t="shared" si="49"/>
        <v>2.4899999999999999E-2</v>
      </c>
      <c r="Q249" s="378" t="str">
        <f t="shared" si="50"/>
        <v/>
      </c>
      <c r="R249" s="378">
        <f t="shared" si="51"/>
        <v>2.4899999999999999E-2</v>
      </c>
      <c r="S249" s="378" t="str">
        <f t="shared" si="52"/>
        <v/>
      </c>
      <c r="T249" s="378">
        <f t="shared" si="53"/>
        <v>2.4899999999999999E-2</v>
      </c>
      <c r="U249" s="378" t="str">
        <f t="shared" si="54"/>
        <v/>
      </c>
      <c r="V249" s="378">
        <f t="shared" si="55"/>
        <v>2.4899999999999999E-2</v>
      </c>
      <c r="W249" s="378" t="str">
        <f t="shared" si="56"/>
        <v/>
      </c>
      <c r="X249" s="378">
        <f t="shared" si="57"/>
        <v>2.4899999999999999E-2</v>
      </c>
      <c r="Y249" s="378" t="str">
        <f t="shared" si="58"/>
        <v/>
      </c>
      <c r="Z249" s="378">
        <f t="shared" si="59"/>
        <v>2.4899999999999999E-2</v>
      </c>
      <c r="AA249" s="378" t="str">
        <f t="shared" si="60"/>
        <v/>
      </c>
      <c r="AB249" s="378">
        <f t="shared" si="61"/>
        <v>2.4899999999999999E-2</v>
      </c>
      <c r="AC249" s="378" t="str">
        <f t="shared" si="62"/>
        <v/>
      </c>
      <c r="AD249" s="378">
        <f t="shared" si="63"/>
        <v>2.4899999999999999E-2</v>
      </c>
      <c r="AE249" s="378" t="str">
        <f t="shared" si="64"/>
        <v/>
      </c>
      <c r="AF249" s="378">
        <f t="shared" si="65"/>
        <v>2.4899999999999999E-2</v>
      </c>
      <c r="AG249" s="378" t="str">
        <f t="shared" si="66"/>
        <v/>
      </c>
      <c r="AH249" s="378">
        <f t="shared" si="67"/>
        <v>2.4899999999999999E-2</v>
      </c>
      <c r="AI249" s="378" t="str">
        <f t="shared" si="68"/>
        <v/>
      </c>
      <c r="AJ249" s="378">
        <f t="shared" si="69"/>
        <v>2.4899999999999999E-2</v>
      </c>
      <c r="AK249" s="378" t="str">
        <f t="shared" si="70"/>
        <v/>
      </c>
      <c r="AL249" s="378">
        <f t="shared" si="71"/>
        <v>2.4899999999999999E-2</v>
      </c>
      <c r="AM249" s="378" t="str">
        <f t="shared" si="72"/>
        <v/>
      </c>
      <c r="AN249" s="378">
        <f t="shared" si="73"/>
        <v>2.4899999999999999E-2</v>
      </c>
    </row>
    <row r="250" spans="1:40">
      <c r="A250" t="str">
        <f t="shared" si="39"/>
        <v>18.3.b</v>
      </c>
      <c r="B250" s="378"/>
      <c r="C250" s="378"/>
      <c r="D250" s="378">
        <f t="shared" si="40"/>
        <v>0</v>
      </c>
      <c r="E250" s="378"/>
      <c r="F250" s="384">
        <f t="shared" si="41"/>
        <v>0</v>
      </c>
      <c r="G250" s="711"/>
      <c r="H250" s="711"/>
      <c r="I250" s="378" t="str">
        <f t="shared" si="42"/>
        <v/>
      </c>
      <c r="J250" s="378">
        <f t="shared" si="43"/>
        <v>2.5000000000000001E-2</v>
      </c>
      <c r="K250" s="378" t="str">
        <f t="shared" si="44"/>
        <v/>
      </c>
      <c r="L250" s="378">
        <f t="shared" si="45"/>
        <v>2.5000000000000001E-2</v>
      </c>
      <c r="M250" s="378" t="str">
        <f t="shared" si="46"/>
        <v/>
      </c>
      <c r="N250" s="378">
        <f t="shared" si="47"/>
        <v>2.5000000000000001E-2</v>
      </c>
      <c r="O250" s="378" t="str">
        <f t="shared" si="48"/>
        <v/>
      </c>
      <c r="P250" s="378">
        <f t="shared" si="49"/>
        <v>2.5000000000000001E-2</v>
      </c>
      <c r="Q250" s="378" t="str">
        <f t="shared" si="50"/>
        <v/>
      </c>
      <c r="R250" s="378">
        <f t="shared" si="51"/>
        <v>2.5000000000000001E-2</v>
      </c>
      <c r="S250" s="378" t="str">
        <f t="shared" si="52"/>
        <v/>
      </c>
      <c r="T250" s="378">
        <f t="shared" si="53"/>
        <v>2.5000000000000001E-2</v>
      </c>
      <c r="U250" s="378" t="str">
        <f t="shared" si="54"/>
        <v/>
      </c>
      <c r="V250" s="378">
        <f t="shared" si="55"/>
        <v>2.5000000000000001E-2</v>
      </c>
      <c r="W250" s="378" t="str">
        <f t="shared" si="56"/>
        <v/>
      </c>
      <c r="X250" s="378">
        <f t="shared" si="57"/>
        <v>2.5000000000000001E-2</v>
      </c>
      <c r="Y250" s="378" t="str">
        <f t="shared" si="58"/>
        <v/>
      </c>
      <c r="Z250" s="378">
        <f t="shared" si="59"/>
        <v>2.5000000000000001E-2</v>
      </c>
      <c r="AA250" s="378" t="str">
        <f t="shared" si="60"/>
        <v/>
      </c>
      <c r="AB250" s="378">
        <f t="shared" si="61"/>
        <v>2.5000000000000001E-2</v>
      </c>
      <c r="AC250" s="378" t="str">
        <f t="shared" si="62"/>
        <v/>
      </c>
      <c r="AD250" s="378">
        <f t="shared" si="63"/>
        <v>2.5000000000000001E-2</v>
      </c>
      <c r="AE250" s="378" t="str">
        <f t="shared" si="64"/>
        <v/>
      </c>
      <c r="AF250" s="378">
        <f t="shared" si="65"/>
        <v>2.5000000000000001E-2</v>
      </c>
      <c r="AG250" s="378" t="str">
        <f t="shared" si="66"/>
        <v/>
      </c>
      <c r="AH250" s="378">
        <f t="shared" si="67"/>
        <v>2.5000000000000001E-2</v>
      </c>
      <c r="AI250" s="378" t="str">
        <f t="shared" si="68"/>
        <v/>
      </c>
      <c r="AJ250" s="378">
        <f t="shared" si="69"/>
        <v>2.5000000000000001E-2</v>
      </c>
      <c r="AK250" s="378" t="str">
        <f t="shared" si="70"/>
        <v/>
      </c>
      <c r="AL250" s="378">
        <f t="shared" si="71"/>
        <v>2.5000000000000001E-2</v>
      </c>
      <c r="AM250" s="378" t="str">
        <f t="shared" si="72"/>
        <v/>
      </c>
      <c r="AN250" s="378">
        <f t="shared" si="73"/>
        <v>2.5000000000000001E-2</v>
      </c>
    </row>
    <row r="251" spans="1:40">
      <c r="A251" t="str">
        <f t="shared" si="39"/>
        <v>18.3.c</v>
      </c>
      <c r="B251" s="378"/>
      <c r="C251" s="378"/>
      <c r="D251" s="378">
        <f t="shared" si="40"/>
        <v>0</v>
      </c>
      <c r="E251" s="378"/>
      <c r="F251" s="384">
        <f t="shared" si="41"/>
        <v>0</v>
      </c>
      <c r="G251" s="711"/>
      <c r="H251" s="711"/>
      <c r="I251" s="378" t="str">
        <f t="shared" si="42"/>
        <v/>
      </c>
      <c r="J251" s="378">
        <f t="shared" si="43"/>
        <v>2.5100000000000001E-2</v>
      </c>
      <c r="K251" s="378" t="str">
        <f t="shared" si="44"/>
        <v/>
      </c>
      <c r="L251" s="378">
        <f t="shared" si="45"/>
        <v>2.5100000000000001E-2</v>
      </c>
      <c r="M251" s="378" t="str">
        <f t="shared" si="46"/>
        <v/>
      </c>
      <c r="N251" s="378">
        <f t="shared" si="47"/>
        <v>2.5100000000000001E-2</v>
      </c>
      <c r="O251" s="378" t="str">
        <f t="shared" si="48"/>
        <v/>
      </c>
      <c r="P251" s="378">
        <f t="shared" si="49"/>
        <v>2.5100000000000001E-2</v>
      </c>
      <c r="Q251" s="378" t="str">
        <f t="shared" si="50"/>
        <v/>
      </c>
      <c r="R251" s="378">
        <f t="shared" si="51"/>
        <v>2.5100000000000001E-2</v>
      </c>
      <c r="S251" s="378" t="str">
        <f t="shared" si="52"/>
        <v/>
      </c>
      <c r="T251" s="378">
        <f t="shared" si="53"/>
        <v>2.5100000000000001E-2</v>
      </c>
      <c r="U251" s="378" t="str">
        <f t="shared" si="54"/>
        <v/>
      </c>
      <c r="V251" s="378">
        <f t="shared" si="55"/>
        <v>2.5100000000000001E-2</v>
      </c>
      <c r="W251" s="378" t="str">
        <f t="shared" si="56"/>
        <v/>
      </c>
      <c r="X251" s="378">
        <f t="shared" si="57"/>
        <v>2.5100000000000001E-2</v>
      </c>
      <c r="Y251" s="378" t="str">
        <f t="shared" si="58"/>
        <v/>
      </c>
      <c r="Z251" s="378">
        <f t="shared" si="59"/>
        <v>2.5100000000000001E-2</v>
      </c>
      <c r="AA251" s="378" t="str">
        <f t="shared" si="60"/>
        <v/>
      </c>
      <c r="AB251" s="378">
        <f t="shared" si="61"/>
        <v>2.5100000000000001E-2</v>
      </c>
      <c r="AC251" s="378" t="str">
        <f t="shared" si="62"/>
        <v/>
      </c>
      <c r="AD251" s="378">
        <f t="shared" si="63"/>
        <v>2.5100000000000001E-2</v>
      </c>
      <c r="AE251" s="378" t="str">
        <f t="shared" si="64"/>
        <v/>
      </c>
      <c r="AF251" s="378">
        <f t="shared" si="65"/>
        <v>2.5100000000000001E-2</v>
      </c>
      <c r="AG251" s="378" t="str">
        <f t="shared" si="66"/>
        <v/>
      </c>
      <c r="AH251" s="378">
        <f t="shared" si="67"/>
        <v>2.5100000000000001E-2</v>
      </c>
      <c r="AI251" s="378" t="str">
        <f t="shared" si="68"/>
        <v/>
      </c>
      <c r="AJ251" s="378">
        <f t="shared" si="69"/>
        <v>2.5100000000000001E-2</v>
      </c>
      <c r="AK251" s="378" t="str">
        <f t="shared" si="70"/>
        <v/>
      </c>
      <c r="AL251" s="378">
        <f t="shared" si="71"/>
        <v>2.5100000000000001E-2</v>
      </c>
      <c r="AM251" s="378" t="str">
        <f t="shared" si="72"/>
        <v/>
      </c>
      <c r="AN251" s="378">
        <f t="shared" si="73"/>
        <v>2.5100000000000001E-2</v>
      </c>
    </row>
    <row r="252" spans="1:40">
      <c r="B252" s="149"/>
      <c r="C252" s="149"/>
      <c r="D252" s="149"/>
      <c r="E252" s="149"/>
      <c r="F252" s="712"/>
      <c r="G252" s="149"/>
      <c r="H252" s="149"/>
      <c r="I252" s="477"/>
      <c r="J252" s="477"/>
      <c r="K252" s="477"/>
      <c r="L252" s="477"/>
      <c r="M252" s="477"/>
      <c r="N252" s="477"/>
      <c r="O252" s="477"/>
      <c r="P252" s="477"/>
      <c r="Q252" s="477"/>
      <c r="R252" s="477"/>
      <c r="S252" s="477"/>
      <c r="T252" s="477"/>
      <c r="U252" s="477"/>
      <c r="V252" s="477"/>
      <c r="W252" s="477"/>
      <c r="X252" s="477"/>
      <c r="Y252" s="477"/>
      <c r="Z252" s="477"/>
      <c r="AA252" s="477"/>
      <c r="AB252" s="477"/>
      <c r="AC252" s="477"/>
      <c r="AD252" s="477"/>
      <c r="AE252" s="477"/>
      <c r="AF252" s="477"/>
      <c r="AG252" s="477"/>
      <c r="AH252" s="477"/>
      <c r="AI252" s="477"/>
      <c r="AJ252" s="477"/>
      <c r="AK252" s="477"/>
      <c r="AL252" s="477"/>
      <c r="AM252" s="477"/>
      <c r="AN252" s="477"/>
    </row>
    <row r="253" spans="1:40">
      <c r="B253" s="149"/>
      <c r="C253" s="149"/>
      <c r="D253" s="149"/>
      <c r="E253" s="149"/>
      <c r="F253" s="712"/>
      <c r="G253" s="149"/>
      <c r="H253" s="149"/>
      <c r="I253" s="711"/>
      <c r="J253" s="711"/>
      <c r="K253" s="711"/>
      <c r="L253" s="711"/>
      <c r="M253" s="711"/>
      <c r="N253" s="711"/>
      <c r="O253" s="711"/>
      <c r="P253" s="711"/>
      <c r="Q253" s="711"/>
      <c r="R253" s="711"/>
      <c r="S253" s="711"/>
      <c r="T253" s="711"/>
      <c r="U253" s="711"/>
      <c r="V253" s="711"/>
      <c r="W253" s="711"/>
      <c r="X253" s="711"/>
      <c r="Y253" s="711"/>
      <c r="Z253" s="711"/>
      <c r="AA253" s="711"/>
      <c r="AB253" s="711"/>
      <c r="AC253" s="711"/>
      <c r="AD253" s="711"/>
      <c r="AE253" s="711"/>
      <c r="AF253" s="711"/>
      <c r="AG253" s="711"/>
      <c r="AH253" s="711"/>
      <c r="AI253" s="711"/>
      <c r="AJ253" s="711"/>
      <c r="AK253" s="711"/>
      <c r="AL253" s="711"/>
      <c r="AM253" s="711"/>
      <c r="AN253" s="711"/>
    </row>
    <row r="254" spans="1:40">
      <c r="F254" s="2" t="s">
        <v>761</v>
      </c>
      <c r="G254" s="2"/>
      <c r="H254" s="2"/>
      <c r="I254" s="383" t="s">
        <v>724</v>
      </c>
      <c r="J254" s="383"/>
      <c r="K254" s="383" t="s">
        <v>725</v>
      </c>
      <c r="L254" s="383"/>
      <c r="M254" s="383" t="s">
        <v>726</v>
      </c>
      <c r="N254" s="383"/>
      <c r="O254" s="383" t="s">
        <v>727</v>
      </c>
      <c r="P254" s="383"/>
      <c r="Q254" s="383" t="s">
        <v>728</v>
      </c>
      <c r="R254" s="383"/>
      <c r="S254" s="383" t="s">
        <v>729</v>
      </c>
      <c r="T254" s="383"/>
      <c r="U254" s="383" t="s">
        <v>730</v>
      </c>
      <c r="V254" s="383"/>
      <c r="W254" s="383" t="s">
        <v>731</v>
      </c>
      <c r="X254" s="383"/>
      <c r="Y254" s="383" t="s">
        <v>732</v>
      </c>
      <c r="Z254" s="383"/>
      <c r="AA254" s="383" t="s">
        <v>341</v>
      </c>
      <c r="AB254" s="383"/>
      <c r="AC254" s="383" t="s">
        <v>343</v>
      </c>
      <c r="AD254" s="383"/>
      <c r="AE254" s="383" t="s">
        <v>344</v>
      </c>
      <c r="AF254" s="383"/>
      <c r="AG254" s="383" t="s">
        <v>346</v>
      </c>
      <c r="AH254" s="383"/>
      <c r="AI254" s="383" t="s">
        <v>348</v>
      </c>
      <c r="AJ254" s="383"/>
      <c r="AK254" s="383" t="s">
        <v>350</v>
      </c>
      <c r="AL254" s="383"/>
      <c r="AM254" s="383" t="s">
        <v>716</v>
      </c>
      <c r="AN254" s="383"/>
    </row>
    <row r="255" spans="1:40">
      <c r="E255">
        <v>1</v>
      </c>
      <c r="F255" s="266"/>
      <c r="G255" s="266"/>
      <c r="H255" s="266"/>
      <c r="I255" s="385" t="str">
        <f>INDEX($I$132:$J$251,MATCH(J255,$J$132:$J$251,0),0)</f>
        <v>Sous-traitant</v>
      </c>
      <c r="J255" s="451">
        <f>LARGE($J$132:$J$251,1)</f>
        <v>3.6749610606209306</v>
      </c>
      <c r="K255" s="378" t="str">
        <f t="shared" ref="K255:K263" si="74">INDEX($K$132:$L$251,MATCH(L255,$L$132:$L$251,0),0)</f>
        <v>Sous-traitant</v>
      </c>
      <c r="L255" s="385">
        <f>LARGE($L$132:$L$251,1)</f>
        <v>5.5010915909313969</v>
      </c>
      <c r="M255" s="378" t="str">
        <f t="shared" ref="M255:M263" si="75">INDEX($M$132:$M$251,MATCH(N255,$N$132:$N$251,0),0)</f>
        <v>Politique de sauvegarde</v>
      </c>
      <c r="N255" s="385">
        <f>LARGE($N$132:$N$251,1)</f>
        <v>9.0754135270526568</v>
      </c>
      <c r="O255" s="378" t="str">
        <f t="shared" ref="O255:O263" si="76">INDEX($O$132:$O$251,MATCH(P255,$P$132:$P$251,0),0)</f>
        <v>Politique de sauvegarde</v>
      </c>
      <c r="P255" s="378">
        <f>LARGE($P$132:$P$251,1)</f>
        <v>8.0692675796023607</v>
      </c>
      <c r="Q255" s="378" t="str">
        <f t="shared" ref="Q255:Q263" si="77">INDEX($Q$132:$Q$251,MATCH(R255,$R$132:$R$251,0),0)</f>
        <v>Politique de sauvegarde</v>
      </c>
      <c r="R255" s="378">
        <f>LARGE($R$132:$R$251,1)</f>
        <v>9.0754135270526568</v>
      </c>
      <c r="S255" s="378" t="str">
        <f t="shared" ref="S255:S263" si="78">INDEX($S$132:$S$251,MATCH(T255,$T$132:$T$251,0),0)</f>
        <v>Sous-traitant</v>
      </c>
      <c r="T255" s="378">
        <f>LARGE($T$132:$T$251,1)</f>
        <v>1.3922978977328491</v>
      </c>
      <c r="U255" s="378" t="str">
        <f t="shared" ref="U255:U263" si="79">INDEX($U$132:$U$251,MATCH(V255,$V$132:$V$251,0),0)</f>
        <v>Politique de sauvegarde</v>
      </c>
      <c r="V255" s="378">
        <f>LARGE($V$132:$V$251,1)</f>
        <v>8.0692675796023607</v>
      </c>
      <c r="W255" s="378" t="str">
        <f t="shared" ref="W255:W263" si="80">INDEX($W$132:$W$251,MATCH(X255,$X$132:$X$251,0),0)</f>
        <v>Gestion de la Continuité</v>
      </c>
      <c r="X255" s="378">
        <f>LARGE($X$132:$X$251,1)</f>
        <v>0.51614985049204432</v>
      </c>
      <c r="Y255" s="378" t="str">
        <f t="shared" ref="Y255:Y263" si="81">INDEX($Y$132:$Y$251,MATCH(Z255,$Z$132:$Z$251,0),0)</f>
        <v>Gestion de la Continuité</v>
      </c>
      <c r="Z255" s="378">
        <f>LARGE($Z$132:$Z$251,1)</f>
        <v>0.51614985049204432</v>
      </c>
      <c r="AA255" s="378" t="str">
        <f t="shared" ref="AA255:AA263" si="82">INDEX($AA$132:$AA$251,MATCH(AB255,$AB$132:$AB$251,0),0)</f>
        <v>Politique de sauvegarde</v>
      </c>
      <c r="AB255" s="378">
        <f>LARGE($AB$132:$AB$251,1)</f>
        <v>3.0385378423508853</v>
      </c>
      <c r="AC255" s="378" t="str">
        <f t="shared" ref="AC255:AC263" si="83">INDEX($AC$132:$AC$251,MATCH(AD255,$AD$132:$AD$251,0),0)</f>
        <v>Politique de sauvegarde</v>
      </c>
      <c r="AD255" s="378">
        <f>LARGE($AD$132:$AD$251,1)</f>
        <v>12.093851369403541</v>
      </c>
      <c r="AE255" s="378" t="str">
        <f t="shared" ref="AE255:AE263" si="84">INDEX($AE$132:$AE$251,MATCH(AF255,$AF$132:$AF$251,0),0)</f>
        <v>Politique de sauvegarde</v>
      </c>
      <c r="AF255" s="378">
        <f>LARGE($AF$132:$AF$251,1)</f>
        <v>12.093851369403541</v>
      </c>
      <c r="AG255" s="378" t="str">
        <f t="shared" ref="AG255:AG263" si="85">INDEX($AG$132:$AG$251,MATCH(AH255,$AH$132:$AH$251,0),0)</f>
        <v>Sous-traitant</v>
      </c>
      <c r="AH255" s="378">
        <f>LARGE($AH$132:$AH$251,1)</f>
        <v>1.3922978977328491</v>
      </c>
      <c r="AI255" s="378" t="str">
        <f t="shared" ref="AI255:AI263" si="86">INDEX($AI$132:$AI$251,MATCH(AJ255,$AJ$132:$AJ$251,0),0)</f>
        <v>Politique de sauvegarde</v>
      </c>
      <c r="AJ255" s="378">
        <f>LARGE($AJ$132:$AJ$251,1)</f>
        <v>3.0385378423508853</v>
      </c>
      <c r="AK255" s="378" t="str">
        <f t="shared" ref="AK255:AK263" si="87">INDEX($AK$132:$AK$251,MATCH(AL255,$AL$132:$AL$251,0),0)</f>
        <v>Politique de sauvegarde</v>
      </c>
      <c r="AL255" s="378">
        <f>LARGE($AL$132:$AL$251,1)</f>
        <v>3.0385378423508853</v>
      </c>
      <c r="AM255" s="378" t="str">
        <f t="shared" ref="AM255:AM263" si="88">INDEX($AM$132:$AM$251,MATCH(AN255,$AN$132:$AN$251,0),0)</f>
        <v>Sous-traitant</v>
      </c>
      <c r="AN255" s="378">
        <f>LARGE($AN$132:$AN$251,1)</f>
        <v>5.5010915909313969</v>
      </c>
    </row>
    <row r="256" spans="1:40">
      <c r="E256">
        <v>2</v>
      </c>
      <c r="F256" s="266"/>
      <c r="G256" s="266"/>
      <c r="H256" s="266"/>
      <c r="I256" s="385" t="str">
        <f>INDEX($I$132:$J$251,MATCH(J256,$J$132:$J$251,0),0)</f>
        <v>Journalisation et surveillance</v>
      </c>
      <c r="J256" s="451">
        <f>LARGE($J$132:$J$251,2)</f>
        <v>3.5433665894316606</v>
      </c>
      <c r="K256" s="378" t="str">
        <f t="shared" si="74"/>
        <v>Journalisation et surveillance</v>
      </c>
      <c r="L256" s="385">
        <f>LARGE($L$132:$L$251,2)</f>
        <v>5.3048498841474911</v>
      </c>
      <c r="M256" s="378" t="str">
        <f t="shared" si="75"/>
        <v>Sous-traitant</v>
      </c>
      <c r="N256" s="385">
        <f>LARGE($N$132:$N$251,2)</f>
        <v>4.1314936931985473</v>
      </c>
      <c r="O256" s="378" t="str">
        <f t="shared" si="76"/>
        <v>Journalisation et surveillance</v>
      </c>
      <c r="P256" s="378">
        <f>LARGE($P$132:$P$251,2)</f>
        <v>3.5433665894316606</v>
      </c>
      <c r="Q256" s="378" t="str">
        <f t="shared" si="77"/>
        <v>Sous-traitant</v>
      </c>
      <c r="R256" s="378">
        <f>LARGE($R$132:$R$251,2)</f>
        <v>4.1314936931985473</v>
      </c>
      <c r="S256" s="378" t="str">
        <f t="shared" si="78"/>
        <v>Journalisation et surveillance</v>
      </c>
      <c r="T256" s="378">
        <f>LARGE($T$132:$T$251,2)</f>
        <v>1.3415124710368727</v>
      </c>
      <c r="U256" s="378" t="str">
        <f t="shared" si="79"/>
        <v>Inventaire</v>
      </c>
      <c r="V256" s="378">
        <f>LARGE($V$132:$V$251,2)</f>
        <v>2.7993853069551009</v>
      </c>
      <c r="W256" s="378" t="str">
        <f t="shared" si="80"/>
        <v>Plan de secours informatique</v>
      </c>
      <c r="X256" s="378">
        <f>LARGE($X$132:$X$251,2)</f>
        <v>0.50943361681002908</v>
      </c>
      <c r="Y256" s="378" t="str">
        <f t="shared" si="81"/>
        <v>Plan de secours informatique</v>
      </c>
      <c r="Z256" s="378">
        <f>LARGE($Z$132:$Z$251,2)</f>
        <v>0.50943361681002908</v>
      </c>
      <c r="AA256" s="378" t="str">
        <f t="shared" si="82"/>
        <v>Sous-traitant</v>
      </c>
      <c r="AB256" s="378">
        <f>LARGE($AB$132:$AB$251,2)</f>
        <v>1.3922978977328491</v>
      </c>
      <c r="AC256" s="378" t="str">
        <f t="shared" si="83"/>
        <v>Sous-traitant</v>
      </c>
      <c r="AD256" s="378">
        <f>LARGE($AD$132:$AD$251,2)</f>
        <v>5.5010915909313969</v>
      </c>
      <c r="AE256" s="378" t="str">
        <f t="shared" si="84"/>
        <v>Journalisation et surveillance</v>
      </c>
      <c r="AF256" s="378">
        <f>LARGE($AF$132:$AF$251,2)</f>
        <v>5.3048498841474911</v>
      </c>
      <c r="AG256" s="378" t="str">
        <f t="shared" si="85"/>
        <v>Inventaire</v>
      </c>
      <c r="AH256" s="378">
        <f>LARGE($AH$132:$AH$251,2)</f>
        <v>1.0597694901081629</v>
      </c>
      <c r="AI256" s="378" t="str">
        <f t="shared" si="86"/>
        <v>Sous-traitant</v>
      </c>
      <c r="AJ256" s="378">
        <f>LARGE($AJ$132:$AJ$251,2)</f>
        <v>1.3922978977328491</v>
      </c>
      <c r="AK256" s="378" t="str">
        <f t="shared" si="87"/>
        <v>Sous-traitant</v>
      </c>
      <c r="AL256" s="378">
        <f>LARGE($AL$132:$AL$251,2)</f>
        <v>1.3922978977328491</v>
      </c>
      <c r="AM256" s="378" t="str">
        <f t="shared" si="88"/>
        <v>Journalisation et surveillance</v>
      </c>
      <c r="AN256" s="378">
        <f>LARGE($AN$132:$AN$251,2)</f>
        <v>5.3048498841474911</v>
      </c>
    </row>
    <row r="257" spans="1:40">
      <c r="E257">
        <v>3</v>
      </c>
      <c r="F257" s="266"/>
      <c r="G257" s="266"/>
      <c r="H257" s="266"/>
      <c r="I257" s="385" t="str">
        <f>INDEX($I$132:$J$251,MATCH(J257,$J$132:$J$251,0),0)</f>
        <v>Exigences de sécurité</v>
      </c>
      <c r="J257" s="451">
        <f>LARGE($J$132:$J$251,3)</f>
        <v>2.8471528779506312</v>
      </c>
      <c r="K257" s="378" t="str">
        <f t="shared" si="74"/>
        <v>Exigences de sécurité</v>
      </c>
      <c r="L257" s="385">
        <f>LARGE($L$132:$L$251,3)</f>
        <v>4.2597293169259469</v>
      </c>
      <c r="M257" s="378" t="str">
        <f t="shared" si="75"/>
        <v>Journalisation et surveillance</v>
      </c>
      <c r="N257" s="385">
        <f>LARGE($N$132:$N$251,3)</f>
        <v>3.9837374131106182</v>
      </c>
      <c r="O257" s="378" t="str">
        <f t="shared" si="76"/>
        <v>Exigences de sécurité</v>
      </c>
      <c r="P257" s="378">
        <f>LARGE($P$132:$P$251,3)</f>
        <v>2.8471528779506312</v>
      </c>
      <c r="Q257" s="378" t="str">
        <f t="shared" si="77"/>
        <v>Journalisation et surveillance</v>
      </c>
      <c r="R257" s="378">
        <f>LARGE($R$132:$R$251,3)</f>
        <v>3.9837374131106182</v>
      </c>
      <c r="S257" s="378" t="str">
        <f t="shared" si="78"/>
        <v>Exigences de sécurité</v>
      </c>
      <c r="T257" s="378">
        <f>LARGE($T$132:$T$251,3)</f>
        <v>1.0814323292314867</v>
      </c>
      <c r="U257" s="378" t="str">
        <f t="shared" si="79"/>
        <v>Organisation de la sécurité</v>
      </c>
      <c r="V257" s="378">
        <f>LARGE($V$132:$V$251,3)</f>
        <v>1.1840197957666376</v>
      </c>
      <c r="W257" s="378" t="str">
        <f t="shared" si="80"/>
        <v>Organisation de la sécurité</v>
      </c>
      <c r="X257" s="378">
        <f>LARGE($X$132:$X$251,3)</f>
        <v>0.30650494894165942</v>
      </c>
      <c r="Y257" s="378" t="str">
        <f t="shared" si="81"/>
        <v>Organisation de la sécurité</v>
      </c>
      <c r="Z257" s="378">
        <f>LARGE($Z$132:$Z$251,3)</f>
        <v>0.30650494894165942</v>
      </c>
      <c r="AA257" s="378" t="str">
        <f t="shared" si="82"/>
        <v>Exigences de sécurité</v>
      </c>
      <c r="AB257" s="378">
        <f>LARGE($AB$132:$AB$251,3)</f>
        <v>1.0814323292314867</v>
      </c>
      <c r="AC257" s="378" t="str">
        <f t="shared" si="83"/>
        <v>Journalisation et surveillance</v>
      </c>
      <c r="AD257" s="378">
        <f>LARGE($AD$132:$AD$251,3)</f>
        <v>5.3048498841474911</v>
      </c>
      <c r="AE257" s="378" t="str">
        <f t="shared" si="84"/>
        <v>Inventaire</v>
      </c>
      <c r="AF257" s="378">
        <f>LARGE($AF$132:$AF$251,3)</f>
        <v>4.1910779604326516</v>
      </c>
      <c r="AG257" s="378" t="str">
        <f t="shared" si="85"/>
        <v>Gestion de la Continuité</v>
      </c>
      <c r="AH257" s="378">
        <f>LARGE($AH$132:$AH$251,3)</f>
        <v>0.76242477573806655</v>
      </c>
      <c r="AI257" s="378" t="str">
        <f t="shared" si="86"/>
        <v>Journalisation et surveillance</v>
      </c>
      <c r="AJ257" s="378">
        <f>LARGE($AJ$132:$AJ$251,3)</f>
        <v>1.3415124710368727</v>
      </c>
      <c r="AK257" s="378" t="str">
        <f t="shared" si="87"/>
        <v>Exigences de sécurité</v>
      </c>
      <c r="AL257" s="378">
        <f>LARGE($AL$132:$AL$251,3)</f>
        <v>1.0814323292314867</v>
      </c>
      <c r="AM257" s="378" t="str">
        <f t="shared" si="88"/>
        <v>Exigences de sécurité</v>
      </c>
      <c r="AN257" s="378">
        <f>LARGE($AN$132:$AN$251,3)</f>
        <v>4.2597293169259469</v>
      </c>
    </row>
    <row r="258" spans="1:40">
      <c r="E258">
        <v>4</v>
      </c>
      <c r="F258" s="266"/>
      <c r="G258" s="266"/>
      <c r="H258" s="266"/>
      <c r="I258" s="385" t="str">
        <f>INDEX($I$132:$J$251,MATCH(J258,$J$132:$J$251,0),0)</f>
        <v>Séparation des tâches</v>
      </c>
      <c r="J258" s="451">
        <f>LARGE($J$132:$J$251,4)</f>
        <v>2.3804057645130108</v>
      </c>
      <c r="K258" s="378" t="str">
        <f t="shared" si="74"/>
        <v>Séparation des tâches</v>
      </c>
      <c r="L258" s="385">
        <f>LARGE($L$132:$L$251,4)</f>
        <v>3.5631586467695162</v>
      </c>
      <c r="M258" s="378" t="str">
        <f t="shared" si="75"/>
        <v>Exigences de sécurité</v>
      </c>
      <c r="N258" s="385">
        <f>LARGE($N$132:$N$251,4)</f>
        <v>3.2002969876944602</v>
      </c>
      <c r="O258" s="378" t="str">
        <f t="shared" si="76"/>
        <v>Séparation des tâches</v>
      </c>
      <c r="P258" s="378">
        <f>LARGE($P$132:$P$251,4)</f>
        <v>2.3804057645130108</v>
      </c>
      <c r="Q258" s="378" t="str">
        <f t="shared" si="77"/>
        <v>Exigences de sécurité</v>
      </c>
      <c r="R258" s="378">
        <f>LARGE($R$132:$R$251,4)</f>
        <v>3.2002969876944602</v>
      </c>
      <c r="S258" s="378" t="str">
        <f t="shared" si="78"/>
        <v>Séparation des tâches</v>
      </c>
      <c r="T258" s="378">
        <f>LARGE($T$132:$T$251,4)</f>
        <v>0.9019646616923791</v>
      </c>
      <c r="U258" s="378" t="str">
        <f t="shared" si="79"/>
        <v>Protection des données  sur des médias mobiles</v>
      </c>
      <c r="V258" s="378">
        <f>LARGE($V$132:$V$251,4)</f>
        <v>0.85552579259605899</v>
      </c>
      <c r="W258" s="378" t="str">
        <f t="shared" si="80"/>
        <v/>
      </c>
      <c r="X258" s="378">
        <f>LARGE($X$132:$X$251,4)</f>
        <v>7.8872622077283905E-2</v>
      </c>
      <c r="Y258" s="378" t="str">
        <f t="shared" si="81"/>
        <v/>
      </c>
      <c r="Z258" s="378">
        <f>LARGE($Z$132:$Z$251,4)</f>
        <v>7.8872622077283905E-2</v>
      </c>
      <c r="AA258" s="378" t="str">
        <f t="shared" si="82"/>
        <v>Inventaire</v>
      </c>
      <c r="AB258" s="378">
        <f>LARGE($AB$132:$AB$251,4)</f>
        <v>1.0597694901081629</v>
      </c>
      <c r="AC258" s="378" t="str">
        <f t="shared" si="83"/>
        <v>Exigences de sécurité</v>
      </c>
      <c r="AD258" s="378">
        <f>LARGE($AD$132:$AD$251,4)</f>
        <v>4.2597293169259469</v>
      </c>
      <c r="AE258" s="378" t="str">
        <f t="shared" si="84"/>
        <v>Gestion de la Continuité</v>
      </c>
      <c r="AF258" s="378">
        <f>LARGE($AF$132:$AF$251,4)</f>
        <v>2.9788991029522665</v>
      </c>
      <c r="AG258" s="378" t="str">
        <f t="shared" si="85"/>
        <v>Organisation de la sécurité</v>
      </c>
      <c r="AH258" s="378">
        <f>LARGE($AH$132:$AH$251,4)</f>
        <v>0.45275742341248915</v>
      </c>
      <c r="AI258" s="378" t="str">
        <f t="shared" si="86"/>
        <v>Inventaire</v>
      </c>
      <c r="AJ258" s="378">
        <f>LARGE($AJ$132:$AJ$251,4)</f>
        <v>1.0597694901081629</v>
      </c>
      <c r="AK258" s="378" t="str">
        <f t="shared" si="87"/>
        <v>Inventaire</v>
      </c>
      <c r="AL258" s="378">
        <f>LARGE($AL$132:$AL$251,4)</f>
        <v>1.0597694901081629</v>
      </c>
      <c r="AM258" s="378" t="str">
        <f t="shared" si="88"/>
        <v>Séparation des tâches</v>
      </c>
      <c r="AN258" s="378">
        <f>LARGE($AN$132:$AN$251,4)</f>
        <v>3.5631586467695162</v>
      </c>
    </row>
    <row r="259" spans="1:40">
      <c r="E259">
        <v>5</v>
      </c>
      <c r="F259" s="266"/>
      <c r="G259" s="266"/>
      <c r="H259" s="266"/>
      <c r="I259" s="385" t="str">
        <f>INDEX($I$132:$J$251,MATCH(J259,$J$132:$J$251,0),0)</f>
        <v>Organisation de la sécurité</v>
      </c>
      <c r="J259" s="451">
        <f>LARGE($J$132:$J$251,5)</f>
        <v>1.1840197957666376</v>
      </c>
      <c r="K259" s="378" t="str">
        <f t="shared" si="74"/>
        <v>Organisation de la sécurité</v>
      </c>
      <c r="L259" s="385">
        <f>LARGE($L$132:$L$251,5)</f>
        <v>1.7690296936499565</v>
      </c>
      <c r="M259" s="378" t="str">
        <f t="shared" si="75"/>
        <v>Séparation des tâches</v>
      </c>
      <c r="N259" s="385">
        <f>LARGE($N$132:$N$251,5)</f>
        <v>2.676093985077137</v>
      </c>
      <c r="O259" s="378" t="str">
        <f t="shared" si="76"/>
        <v>Plan de secours informatique</v>
      </c>
      <c r="P259" s="378">
        <f>LARGE($P$132:$P$251,5)</f>
        <v>1.9666344672401161</v>
      </c>
      <c r="Q259" s="378" t="str">
        <f t="shared" si="77"/>
        <v>Séparation des tâches</v>
      </c>
      <c r="R259" s="378">
        <f>LARGE($R$132:$R$251,5)</f>
        <v>2.676093985077137</v>
      </c>
      <c r="S259" s="378" t="str">
        <f t="shared" si="78"/>
        <v>Gestion de la Continuité</v>
      </c>
      <c r="T259" s="378">
        <f>LARGE($T$132:$T$251,5)</f>
        <v>0.76242477573806655</v>
      </c>
      <c r="U259" s="378" t="str">
        <f t="shared" si="79"/>
        <v>Manipulation des supports</v>
      </c>
      <c r="V259" s="378">
        <f>LARGE($V$132:$V$251,5)</f>
        <v>0.55966237457242596</v>
      </c>
      <c r="W259" s="378" t="str">
        <f t="shared" si="80"/>
        <v/>
      </c>
      <c r="X259" s="378">
        <f>LARGE($X$132:$X$251,5)</f>
        <v>5.6727793935224272E-2</v>
      </c>
      <c r="Y259" s="378" t="str">
        <f t="shared" si="81"/>
        <v/>
      </c>
      <c r="Z259" s="378">
        <f>LARGE($Z$132:$Z$251,5)</f>
        <v>5.6727793935224272E-2</v>
      </c>
      <c r="AA259" s="378" t="str">
        <f t="shared" si="82"/>
        <v>Gestion de la Continuité</v>
      </c>
      <c r="AB259" s="378">
        <f>LARGE($AB$132:$AB$251,5)</f>
        <v>0.76242477573806655</v>
      </c>
      <c r="AC259" s="378" t="str">
        <f t="shared" si="83"/>
        <v>Inventaire</v>
      </c>
      <c r="AD259" s="378">
        <f>LARGE($AD$132:$AD$251,5)</f>
        <v>4.1910779604326516</v>
      </c>
      <c r="AE259" s="378" t="str">
        <f t="shared" si="84"/>
        <v>Organisation de la sécurité</v>
      </c>
      <c r="AF259" s="378">
        <f>LARGE($AF$132:$AF$251,5)</f>
        <v>1.7690296936499565</v>
      </c>
      <c r="AG259" s="378" t="str">
        <f t="shared" si="85"/>
        <v/>
      </c>
      <c r="AH259" s="378">
        <f>LARGE($AH$132:$AH$251,5)</f>
        <v>0.10670893311592586</v>
      </c>
      <c r="AI259" s="378" t="str">
        <f t="shared" si="86"/>
        <v>Plan de secours informatique</v>
      </c>
      <c r="AJ259" s="378">
        <f>LARGE($AJ$132:$AJ$251,5)</f>
        <v>0.75230042521504359</v>
      </c>
      <c r="AK259" s="378" t="str">
        <f t="shared" si="87"/>
        <v>Plan de secours informatique</v>
      </c>
      <c r="AL259" s="378">
        <f>LARGE($AL$132:$AL$251,5)</f>
        <v>0.75230042521504359</v>
      </c>
      <c r="AM259" s="378" t="str">
        <f t="shared" si="88"/>
        <v>Gestion de la Continuité</v>
      </c>
      <c r="AN259" s="378">
        <f>LARGE($AN$132:$AN$251,5)</f>
        <v>2.9788991029522665</v>
      </c>
    </row>
    <row r="260" spans="1:40">
      <c r="E260">
        <v>6</v>
      </c>
      <c r="F260" s="266"/>
      <c r="G260" s="266"/>
      <c r="H260" s="266"/>
      <c r="I260" s="385" t="str">
        <f>INDEX($I$132:$J$261,MATCH(J260,$J$132:$J$261,0),0)</f>
        <v>Protection des accès aux données</v>
      </c>
      <c r="J260" s="451">
        <f>LARGE($J$132:$J$251,6)</f>
        <v>0.99942984177685257</v>
      </c>
      <c r="K260" s="378" t="str">
        <f t="shared" si="74"/>
        <v>Protection des accès aux données</v>
      </c>
      <c r="L260" s="385">
        <f>LARGE($L$132:$L$251,6)</f>
        <v>1.4906447626652788</v>
      </c>
      <c r="M260" s="378" t="str">
        <f t="shared" si="75"/>
        <v>Plan de secours informatique</v>
      </c>
      <c r="N260" s="385">
        <f>LARGE($N$132:$N$251,6)</f>
        <v>2.2095012756451302</v>
      </c>
      <c r="O260" s="378" t="str">
        <f t="shared" si="76"/>
        <v>Organisation de la sécurité</v>
      </c>
      <c r="P260" s="378">
        <f>LARGE($P$132:$P$251,6)</f>
        <v>1.1840197957666376</v>
      </c>
      <c r="Q260" s="378" t="str">
        <f t="shared" si="77"/>
        <v>Plan de secours informatique</v>
      </c>
      <c r="R260" s="378">
        <f>LARGE($R$132:$R$251,6)</f>
        <v>2.2095012756451302</v>
      </c>
      <c r="S260" s="378" t="str">
        <f t="shared" si="78"/>
        <v>Organisation de la sécurité</v>
      </c>
      <c r="T260" s="378">
        <f>LARGE($T$132:$T$251,6)</f>
        <v>0.45275742341248915</v>
      </c>
      <c r="U260" s="378" t="str">
        <f t="shared" si="79"/>
        <v/>
      </c>
      <c r="V260" s="378">
        <f>LARGE($V$132:$V$251,6)</f>
        <v>0.24589048830913562</v>
      </c>
      <c r="W260" s="378" t="str">
        <f t="shared" si="80"/>
        <v/>
      </c>
      <c r="X260" s="378">
        <f>LARGE($X$132:$X$251,6)</f>
        <v>5.3346551923181718E-2</v>
      </c>
      <c r="Y260" s="378" t="str">
        <f t="shared" si="81"/>
        <v/>
      </c>
      <c r="Z260" s="378">
        <f>LARGE($Z$132:$Z$251,6)</f>
        <v>5.3346551923181718E-2</v>
      </c>
      <c r="AA260" s="378" t="str">
        <f t="shared" si="82"/>
        <v>Plan de secours informatique</v>
      </c>
      <c r="AB260" s="378">
        <f>LARGE($AB$132:$AB$251,6)</f>
        <v>0.75230042521504359</v>
      </c>
      <c r="AC260" s="378" t="str">
        <f t="shared" si="83"/>
        <v>Gestion de la Continuité</v>
      </c>
      <c r="AD260" s="378">
        <f>LARGE($AD$132:$AD$251,6)</f>
        <v>2.9788991029522665</v>
      </c>
      <c r="AE260" s="378" t="str">
        <f t="shared" si="84"/>
        <v xml:space="preserve">Gestion de la sécurité des réseaux </v>
      </c>
      <c r="AF260" s="378">
        <f>LARGE($AF$132:$AF$251,6)</f>
        <v>1.4683986497680128</v>
      </c>
      <c r="AG260" s="378" t="str">
        <f t="shared" si="85"/>
        <v/>
      </c>
      <c r="AH260" s="378">
        <f>LARGE($AH$132:$AH$251,6)</f>
        <v>7.3369827884772587E-2</v>
      </c>
      <c r="AI260" s="378" t="str">
        <f t="shared" si="86"/>
        <v>Organisation de la sécurité</v>
      </c>
      <c r="AJ260" s="378">
        <f>LARGE($AJ$132:$AJ$251,6)</f>
        <v>0.45275742341248915</v>
      </c>
      <c r="AK260" s="378" t="str">
        <f t="shared" si="87"/>
        <v>Organisation de la sécurité</v>
      </c>
      <c r="AL260" s="378">
        <f>LARGE($AL$132:$AL$251,6)</f>
        <v>0.45275742341248915</v>
      </c>
      <c r="AM260" s="378" t="str">
        <f t="shared" si="88"/>
        <v>Organisation de la sécurité</v>
      </c>
      <c r="AN260" s="378">
        <f>LARGE($AN$132:$AN$251,6)</f>
        <v>1.7690296936499565</v>
      </c>
    </row>
    <row r="261" spans="1:40">
      <c r="E261">
        <v>7</v>
      </c>
      <c r="I261" s="385" t="str">
        <f>INDEX($I$132:$J$251,MATCH(J261,$J$132:$J$251,0),0)</f>
        <v>Protection des données  sur des médias mobiles</v>
      </c>
      <c r="J261" s="451">
        <f>LARGE($J$132:$J$251,7)</f>
        <v>0.85552579259605899</v>
      </c>
      <c r="K261" s="378" t="str">
        <f t="shared" si="74"/>
        <v>Protection des données  sur des médias mobiles</v>
      </c>
      <c r="L261" s="385">
        <f>LARGE($L$132:$L$251,7)</f>
        <v>1.2756386888940887</v>
      </c>
      <c r="M261" s="378" t="str">
        <f t="shared" si="75"/>
        <v>Organisation de la sécurité</v>
      </c>
      <c r="N261" s="385">
        <f>LARGE($N$132:$N$251,7)</f>
        <v>1.3302722702374674</v>
      </c>
      <c r="O261" s="378" t="str">
        <f t="shared" si="76"/>
        <v/>
      </c>
      <c r="P261" s="378">
        <f>LARGE($P$132:$P$251,7)</f>
        <v>0.24589048830913562</v>
      </c>
      <c r="Q261" s="378" t="str">
        <f t="shared" si="77"/>
        <v>Organisation de la sécurité</v>
      </c>
      <c r="R261" s="378">
        <f>LARGE($R$132:$R$251,7)</f>
        <v>1.3302722702374674</v>
      </c>
      <c r="S261" s="378" t="str">
        <f t="shared" si="78"/>
        <v>Protection des accès aux données</v>
      </c>
      <c r="T261" s="378">
        <f>LARGE($T$132:$T$251,7)</f>
        <v>0.38541119066631974</v>
      </c>
      <c r="U261" s="378" t="str">
        <f t="shared" si="79"/>
        <v/>
      </c>
      <c r="V261" s="378">
        <f>LARGE($V$132:$V$251,7)</f>
        <v>0.17348620769272688</v>
      </c>
      <c r="W261" s="378" t="str">
        <f t="shared" si="80"/>
        <v/>
      </c>
      <c r="X261" s="378">
        <f>LARGE($X$132:$X$251,7)</f>
        <v>2.5100000000000001E-2</v>
      </c>
      <c r="Y261" s="378" t="str">
        <f t="shared" si="81"/>
        <v/>
      </c>
      <c r="Z261" s="378">
        <f>LARGE($Z$132:$Z$251,7)</f>
        <v>2.5100000000000001E-2</v>
      </c>
      <c r="AA261" s="378" t="str">
        <f t="shared" si="82"/>
        <v>Organisation de la sécurité</v>
      </c>
      <c r="AB261" s="378">
        <f>LARGE($AB$132:$AB$251,7)</f>
        <v>0.45275742341248915</v>
      </c>
      <c r="AC261" s="378" t="str">
        <f t="shared" si="83"/>
        <v>Plan de secours informatique</v>
      </c>
      <c r="AD261" s="378">
        <f>LARGE($AD$132:$AD$251,7)</f>
        <v>2.938101700860174</v>
      </c>
      <c r="AE261" s="378" t="str">
        <f t="shared" si="84"/>
        <v>Gestion des vulnérabilités</v>
      </c>
      <c r="AF261" s="378">
        <f>LARGE($AF$132:$AF$251,7)</f>
        <v>1.4190336407030038</v>
      </c>
      <c r="AG261" s="378" t="str">
        <f t="shared" si="85"/>
        <v/>
      </c>
      <c r="AH261" s="378">
        <f>LARGE($AH$132:$AH$251,7)</f>
        <v>5.4662039793873921E-2</v>
      </c>
      <c r="AI261" s="378" t="str">
        <f t="shared" si="86"/>
        <v xml:space="preserve">Gestion de la sécurité des réseaux </v>
      </c>
      <c r="AJ261" s="378">
        <f>LARGE($AJ$132:$AJ$251,7)</f>
        <v>0.38307466244200317</v>
      </c>
      <c r="AK261" s="378" t="str">
        <f t="shared" si="87"/>
        <v xml:space="preserve">Gestion de la sécurité des réseaux </v>
      </c>
      <c r="AL261" s="378">
        <f>LARGE($AL$132:$AL$251,7)</f>
        <v>0.38307466244200317</v>
      </c>
      <c r="AM261" s="378" t="str">
        <f t="shared" si="88"/>
        <v/>
      </c>
      <c r="AN261" s="378">
        <f>LARGE($AN$132:$AN$251,7)</f>
        <v>0.35723573246370344</v>
      </c>
    </row>
    <row r="262" spans="1:40">
      <c r="E262">
        <v>8</v>
      </c>
      <c r="I262" s="385" t="str">
        <f>INDEX($I$132:$J$251,MATCH(J262,$J$132:$J$251,0),0)</f>
        <v>Manipulation des supports</v>
      </c>
      <c r="J262" s="451">
        <f>LARGE($J$132:$J$251,8)</f>
        <v>0.55966237457242596</v>
      </c>
      <c r="K262" s="378" t="str">
        <f t="shared" si="74"/>
        <v>Manipulation des supports</v>
      </c>
      <c r="L262" s="385">
        <f>LARGE($L$132:$L$251,8)</f>
        <v>0.83119356185863902</v>
      </c>
      <c r="M262" s="378" t="str">
        <f t="shared" si="75"/>
        <v>Protection des accès aux données</v>
      </c>
      <c r="N262" s="385">
        <f>LARGE($N$132:$N$251,8)</f>
        <v>1.1222335719989591</v>
      </c>
      <c r="O262" s="378" t="str">
        <f t="shared" si="76"/>
        <v/>
      </c>
      <c r="P262" s="378">
        <f>LARGE($P$132:$P$251,8)</f>
        <v>0.17348620769272688</v>
      </c>
      <c r="Q262" s="378" t="str">
        <f t="shared" si="77"/>
        <v>Protection des accès aux données</v>
      </c>
      <c r="R262" s="378">
        <f>LARGE($R$132:$R$251,8)</f>
        <v>1.1222335719989591</v>
      </c>
      <c r="S262" s="378" t="str">
        <f t="shared" si="78"/>
        <v xml:space="preserve">Gestion de la sécurité des réseaux </v>
      </c>
      <c r="T262" s="378">
        <f>LARGE($T$132:$T$251,8)</f>
        <v>0.38307466244200317</v>
      </c>
      <c r="U262" s="378" t="str">
        <f t="shared" si="79"/>
        <v/>
      </c>
      <c r="V262" s="378">
        <f>LARGE($V$132:$V$251,8)</f>
        <v>0.11976543945033047</v>
      </c>
      <c r="W262" s="378" t="str">
        <f t="shared" si="80"/>
        <v/>
      </c>
      <c r="X262" s="378">
        <f>LARGE($X$132:$X$251,8)</f>
        <v>2.5000000000000001E-2</v>
      </c>
      <c r="Y262" s="378" t="str">
        <f t="shared" si="81"/>
        <v/>
      </c>
      <c r="Z262" s="378">
        <f>LARGE($Z$132:$Z$251,8)</f>
        <v>2.5000000000000001E-2</v>
      </c>
      <c r="AA262" s="378" t="str">
        <f t="shared" si="82"/>
        <v xml:space="preserve">Gestion de la sécurité des réseaux </v>
      </c>
      <c r="AB262" s="378">
        <f>LARGE($AB$132:$AB$251,8)</f>
        <v>0.38307466244200317</v>
      </c>
      <c r="AC262" s="378" t="str">
        <f t="shared" si="83"/>
        <v>Organisation de la sécurité</v>
      </c>
      <c r="AD262" s="378">
        <f>LARGE($AD$132:$AD$251,8)</f>
        <v>1.7690296936499565</v>
      </c>
      <c r="AE262" s="378" t="str">
        <f t="shared" si="84"/>
        <v>Protection des données  sur des médias mobiles</v>
      </c>
      <c r="AF262" s="378">
        <f>LARGE($AF$132:$AF$251,8)</f>
        <v>1.2756386888940887</v>
      </c>
      <c r="AG262" s="378" t="str">
        <f t="shared" si="85"/>
        <v/>
      </c>
      <c r="AH262" s="378">
        <f>LARGE($AH$132:$AH$251,8)</f>
        <v>5.1935954289267047E-2</v>
      </c>
      <c r="AI262" s="378" t="str">
        <f t="shared" si="86"/>
        <v>Manipulation des supports</v>
      </c>
      <c r="AJ262" s="378">
        <f>LARGE($AJ$132:$AJ$251,8)</f>
        <v>0.22024839046465977</v>
      </c>
      <c r="AK262" s="378" t="str">
        <f t="shared" si="87"/>
        <v>Gestion des vulnérabilités</v>
      </c>
      <c r="AL262" s="378">
        <f>LARGE($AL$132:$AL$251,8)</f>
        <v>0.37050841017575098</v>
      </c>
      <c r="AM262" s="378" t="str">
        <f t="shared" si="88"/>
        <v/>
      </c>
      <c r="AN262" s="378">
        <f>LARGE($AN$132:$AN$251,8)</f>
        <v>0.2535793115390903</v>
      </c>
    </row>
    <row r="263" spans="1:40">
      <c r="E263">
        <v>9</v>
      </c>
      <c r="I263" s="385" t="str">
        <f>INDEX($I$132:$J$251,MATCH(J263,$J$132:$J$251,0),0)</f>
        <v>Cycle de vie  des accès</v>
      </c>
      <c r="J263" s="451">
        <f>LARGE($J$132:$J$251,9)</f>
        <v>0.53379030496957369</v>
      </c>
      <c r="K263" s="378" t="str">
        <f t="shared" si="74"/>
        <v/>
      </c>
      <c r="L263" s="385">
        <f>LARGE($L$132:$L$251,19)</f>
        <v>2.5000000000000001E-2</v>
      </c>
      <c r="M263" s="378" t="str">
        <f t="shared" si="75"/>
        <v>Protection des données  sur des médias mobiles</v>
      </c>
      <c r="N263" s="385">
        <f>LARGE($N$132:$N$251,9)</f>
        <v>0.9605540166705665</v>
      </c>
      <c r="O263" s="378" t="str">
        <f t="shared" si="76"/>
        <v/>
      </c>
      <c r="P263" s="378">
        <f>LARGE($P$132:$P$251,9)</f>
        <v>2.5100000000000001E-2</v>
      </c>
      <c r="Q263" s="378" t="str">
        <f t="shared" si="77"/>
        <v>Protection des données  sur des médias mobiles</v>
      </c>
      <c r="R263" s="378">
        <f>LARGE($R$132:$R$251,9)</f>
        <v>0.9605540166705665</v>
      </c>
      <c r="S263" s="378" t="str">
        <f t="shared" si="78"/>
        <v>Gestion des vulnérabilités</v>
      </c>
      <c r="T263" s="378">
        <f>LARGE($T$132:$T$251,9)</f>
        <v>0.37050841017575098</v>
      </c>
      <c r="U263" s="378" t="str">
        <f t="shared" si="79"/>
        <v/>
      </c>
      <c r="V263" s="378">
        <f>LARGE($V$132:$V$251,9)</f>
        <v>0.10599587810471213</v>
      </c>
      <c r="W263" s="378" t="str">
        <f t="shared" si="80"/>
        <v/>
      </c>
      <c r="X263" s="378">
        <f>LARGE($X$132:$X$251,9)</f>
        <v>2.4899999999999999E-2</v>
      </c>
      <c r="Y263" s="378" t="str">
        <f t="shared" si="81"/>
        <v/>
      </c>
      <c r="Z263" s="378">
        <f>LARGE($Z$132:$Z$251,9)</f>
        <v>2.4899999999999999E-2</v>
      </c>
      <c r="AA263" s="378" t="str">
        <f t="shared" si="82"/>
        <v/>
      </c>
      <c r="AB263" s="378">
        <f>LARGE($AB$132:$AB$251,9)</f>
        <v>0.10670893311592586</v>
      </c>
      <c r="AC263" s="378" t="str">
        <f t="shared" si="83"/>
        <v xml:space="preserve">Gestion de la sécurité des réseaux </v>
      </c>
      <c r="AD263" s="378">
        <f>LARGE($AD$132:$AD$251,9)</f>
        <v>1.4683986497680128</v>
      </c>
      <c r="AE263" s="378" t="str">
        <f t="shared" si="84"/>
        <v/>
      </c>
      <c r="AF263" s="378">
        <f>LARGE($AF$132:$AF$251,9)</f>
        <v>0.35723573246370344</v>
      </c>
      <c r="AG263" s="378" t="str">
        <f t="shared" si="85"/>
        <v/>
      </c>
      <c r="AH263" s="378">
        <f>LARGE($AH$132:$AH$251,9)</f>
        <v>4.6272003168456255E-2</v>
      </c>
      <c r="AI263" s="378" t="str">
        <f t="shared" si="86"/>
        <v/>
      </c>
      <c r="AJ263" s="378">
        <f>LARGE($AJ$132:$AJ$251,9)</f>
        <v>0.10670893311592586</v>
      </c>
      <c r="AK263" s="378" t="str">
        <f t="shared" si="87"/>
        <v/>
      </c>
      <c r="AL263" s="378">
        <f>LARGE($AL$132:$AL$251,9)</f>
        <v>0.10670893311592586</v>
      </c>
      <c r="AM263" s="378" t="str">
        <f t="shared" si="88"/>
        <v/>
      </c>
      <c r="AN263" s="378">
        <f>LARGE($AN$132:$AN$251,9)</f>
        <v>9.9687705743934263E-2</v>
      </c>
    </row>
    <row r="265" spans="1:40">
      <c r="D265" s="388"/>
    </row>
    <row r="266" spans="1:40">
      <c r="D266" s="388"/>
    </row>
    <row r="268" spans="1:40">
      <c r="C268" s="2" t="s">
        <v>778</v>
      </c>
    </row>
    <row r="269" spans="1:40">
      <c r="C269" s="2" t="s">
        <v>1096</v>
      </c>
    </row>
    <row r="271" spans="1:40">
      <c r="A271" s="2" t="s">
        <v>455</v>
      </c>
      <c r="B271" s="2" t="s">
        <v>320</v>
      </c>
      <c r="C271" s="2" t="s">
        <v>778</v>
      </c>
      <c r="D271" s="2" t="s">
        <v>1518</v>
      </c>
      <c r="E271" s="2" t="s">
        <v>1145</v>
      </c>
      <c r="F271" s="2"/>
      <c r="G271" s="2"/>
    </row>
    <row r="272" spans="1:40" ht="13.5">
      <c r="A272" s="2" t="str">
        <f t="shared" ref="A272:A277" si="89">$I$2</f>
        <v>T1</v>
      </c>
      <c r="B272" t="str">
        <f t="shared" ref="B272:B277" si="90">$I$3</f>
        <v>Divulgation malicieuse de données</v>
      </c>
      <c r="C272" s="452">
        <f t="shared" ref="C272:C277" si="91">$I$4</f>
        <v>8</v>
      </c>
      <c r="D272" t="str">
        <f>$I$255</f>
        <v>Sous-traitant</v>
      </c>
      <c r="E272">
        <v>1</v>
      </c>
      <c r="H272" s="455"/>
      <c r="I272" s="456"/>
      <c r="J272" s="2"/>
    </row>
    <row r="273" spans="1:10" ht="13.5">
      <c r="A273" s="2" t="str">
        <f t="shared" si="89"/>
        <v>T1</v>
      </c>
      <c r="B273" t="str">
        <f t="shared" si="90"/>
        <v>Divulgation malicieuse de données</v>
      </c>
      <c r="C273" s="452">
        <f t="shared" si="91"/>
        <v>8</v>
      </c>
      <c r="D273" t="str">
        <f>$I$256</f>
        <v>Journalisation et surveillance</v>
      </c>
      <c r="E273">
        <v>2</v>
      </c>
      <c r="H273" s="455"/>
      <c r="I273" s="456"/>
      <c r="J273" s="2"/>
    </row>
    <row r="274" spans="1:10" ht="13.5">
      <c r="A274" s="2" t="str">
        <f t="shared" si="89"/>
        <v>T1</v>
      </c>
      <c r="B274" t="str">
        <f t="shared" si="90"/>
        <v>Divulgation malicieuse de données</v>
      </c>
      <c r="C274" s="452">
        <f t="shared" si="91"/>
        <v>8</v>
      </c>
      <c r="D274" t="str">
        <f>$I$257</f>
        <v>Exigences de sécurité</v>
      </c>
      <c r="E274">
        <v>3</v>
      </c>
      <c r="H274" s="455"/>
      <c r="I274" s="456"/>
      <c r="J274" s="2"/>
    </row>
    <row r="275" spans="1:10" ht="13.5">
      <c r="A275" s="2" t="str">
        <f t="shared" si="89"/>
        <v>T1</v>
      </c>
      <c r="B275" t="str">
        <f t="shared" si="90"/>
        <v>Divulgation malicieuse de données</v>
      </c>
      <c r="C275" s="452">
        <f t="shared" si="91"/>
        <v>8</v>
      </c>
      <c r="D275" t="str">
        <f>$I$258</f>
        <v>Séparation des tâches</v>
      </c>
      <c r="E275">
        <v>4</v>
      </c>
      <c r="H275" s="455"/>
      <c r="I275" s="456"/>
      <c r="J275" s="2"/>
    </row>
    <row r="276" spans="1:10" ht="13.5">
      <c r="A276" s="2" t="str">
        <f t="shared" si="89"/>
        <v>T1</v>
      </c>
      <c r="B276" t="str">
        <f t="shared" si="90"/>
        <v>Divulgation malicieuse de données</v>
      </c>
      <c r="C276" s="452">
        <f t="shared" si="91"/>
        <v>8</v>
      </c>
      <c r="D276" t="str">
        <f>$I$259</f>
        <v>Organisation de la sécurité</v>
      </c>
      <c r="E276">
        <v>5</v>
      </c>
      <c r="H276" s="455"/>
      <c r="I276" s="456"/>
      <c r="J276" s="2"/>
    </row>
    <row r="277" spans="1:10" ht="13.5">
      <c r="A277" s="2" t="str">
        <f t="shared" si="89"/>
        <v>T1</v>
      </c>
      <c r="B277" t="str">
        <f t="shared" si="90"/>
        <v>Divulgation malicieuse de données</v>
      </c>
      <c r="C277" s="452">
        <f t="shared" si="91"/>
        <v>8</v>
      </c>
      <c r="D277" t="str">
        <f>$I$260</f>
        <v>Protection des accès aux données</v>
      </c>
      <c r="E277">
        <v>6</v>
      </c>
      <c r="H277" s="455"/>
      <c r="I277" s="456"/>
      <c r="J277" s="2"/>
    </row>
    <row r="278" spans="1:10" ht="13.5">
      <c r="A278" s="2" t="str">
        <f t="shared" ref="A278:A283" si="92">$K$2</f>
        <v>T2</v>
      </c>
      <c r="B278" t="str">
        <f t="shared" ref="B278:B283" si="93">$K$3</f>
        <v>Divulgation accidentelle de données</v>
      </c>
      <c r="C278" s="452">
        <f t="shared" ref="C278:C283" si="94">$K$4</f>
        <v>12</v>
      </c>
      <c r="D278" s="149" t="str">
        <f>$K$255</f>
        <v>Sous-traitant</v>
      </c>
      <c r="E278">
        <v>7</v>
      </c>
      <c r="H278" s="455"/>
      <c r="I278" s="456"/>
    </row>
    <row r="279" spans="1:10" ht="13.5">
      <c r="A279" s="2" t="str">
        <f t="shared" si="92"/>
        <v>T2</v>
      </c>
      <c r="B279" t="str">
        <f t="shared" si="93"/>
        <v>Divulgation accidentelle de données</v>
      </c>
      <c r="C279" s="452">
        <f t="shared" si="94"/>
        <v>12</v>
      </c>
      <c r="D279" s="149" t="str">
        <f>$K$256</f>
        <v>Journalisation et surveillance</v>
      </c>
      <c r="E279">
        <v>8</v>
      </c>
      <c r="H279" s="455"/>
      <c r="I279" s="456"/>
    </row>
    <row r="280" spans="1:10" ht="13.5">
      <c r="A280" s="2" t="str">
        <f t="shared" si="92"/>
        <v>T2</v>
      </c>
      <c r="B280" t="str">
        <f t="shared" si="93"/>
        <v>Divulgation accidentelle de données</v>
      </c>
      <c r="C280" s="452">
        <f t="shared" si="94"/>
        <v>12</v>
      </c>
      <c r="D280" s="149" t="str">
        <f>$K$257</f>
        <v>Exigences de sécurité</v>
      </c>
      <c r="E280">
        <v>9</v>
      </c>
      <c r="H280" s="455"/>
      <c r="I280" s="456"/>
    </row>
    <row r="281" spans="1:10" ht="13.5">
      <c r="A281" s="2" t="str">
        <f t="shared" si="92"/>
        <v>T2</v>
      </c>
      <c r="B281" t="str">
        <f t="shared" si="93"/>
        <v>Divulgation accidentelle de données</v>
      </c>
      <c r="C281" s="452">
        <f t="shared" si="94"/>
        <v>12</v>
      </c>
      <c r="D281" s="149" t="str">
        <f>$K$258</f>
        <v>Séparation des tâches</v>
      </c>
      <c r="E281">
        <v>10</v>
      </c>
      <c r="H281" s="455"/>
      <c r="I281" s="456"/>
    </row>
    <row r="282" spans="1:10" ht="13.5">
      <c r="A282" s="2" t="str">
        <f t="shared" si="92"/>
        <v>T2</v>
      </c>
      <c r="B282" t="str">
        <f t="shared" si="93"/>
        <v>Divulgation accidentelle de données</v>
      </c>
      <c r="C282" s="452">
        <f t="shared" si="94"/>
        <v>12</v>
      </c>
      <c r="D282" s="149" t="str">
        <f>$K$259</f>
        <v>Organisation de la sécurité</v>
      </c>
      <c r="E282">
        <v>11</v>
      </c>
      <c r="H282" s="455"/>
      <c r="I282" s="456"/>
    </row>
    <row r="283" spans="1:10" ht="13.5">
      <c r="A283" s="2" t="str">
        <f t="shared" si="92"/>
        <v>T2</v>
      </c>
      <c r="B283" t="str">
        <f t="shared" si="93"/>
        <v>Divulgation accidentelle de données</v>
      </c>
      <c r="C283" s="452">
        <f t="shared" si="94"/>
        <v>12</v>
      </c>
      <c r="D283" s="149" t="str">
        <f>$K$260</f>
        <v>Protection des accès aux données</v>
      </c>
      <c r="E283">
        <v>12</v>
      </c>
      <c r="H283" s="455"/>
      <c r="I283" s="456"/>
    </row>
    <row r="284" spans="1:10" ht="13.5">
      <c r="A284" s="2" t="str">
        <f t="shared" ref="A284:A289" si="95">$M$2</f>
        <v>T3</v>
      </c>
      <c r="B284" t="str">
        <f>$M$3</f>
        <v>Modification ou destruction malicieuse de données</v>
      </c>
      <c r="C284" s="452">
        <f t="shared" ref="C284:C289" si="96">$M$4</f>
        <v>9</v>
      </c>
      <c r="D284" t="str">
        <f>$M$255</f>
        <v>Politique de sauvegarde</v>
      </c>
      <c r="E284">
        <v>13</v>
      </c>
      <c r="H284" s="455"/>
      <c r="I284" s="456"/>
    </row>
    <row r="285" spans="1:10" ht="13.5">
      <c r="A285" s="2" t="str">
        <f t="shared" si="95"/>
        <v>T3</v>
      </c>
      <c r="B285" t="str">
        <f>$M$3</f>
        <v>Modification ou destruction malicieuse de données</v>
      </c>
      <c r="C285" s="452">
        <f t="shared" si="96"/>
        <v>9</v>
      </c>
      <c r="D285" t="str">
        <f>$M$256</f>
        <v>Sous-traitant</v>
      </c>
      <c r="E285">
        <v>14</v>
      </c>
      <c r="H285" s="455"/>
      <c r="I285" s="456"/>
    </row>
    <row r="286" spans="1:10" ht="13.5">
      <c r="A286" s="2" t="str">
        <f t="shared" si="95"/>
        <v>T3</v>
      </c>
      <c r="B286" t="str">
        <f>$M$3</f>
        <v>Modification ou destruction malicieuse de données</v>
      </c>
      <c r="C286" s="452">
        <f t="shared" si="96"/>
        <v>9</v>
      </c>
      <c r="D286" t="str">
        <f>$M$257</f>
        <v>Journalisation et surveillance</v>
      </c>
      <c r="E286">
        <v>15</v>
      </c>
      <c r="H286" s="455"/>
      <c r="I286" s="456"/>
    </row>
    <row r="287" spans="1:10" ht="13.5">
      <c r="A287" s="2" t="str">
        <f t="shared" si="95"/>
        <v>T3</v>
      </c>
      <c r="B287" t="str">
        <f>$M$3</f>
        <v>Modification ou destruction malicieuse de données</v>
      </c>
      <c r="C287" s="452">
        <f t="shared" si="96"/>
        <v>9</v>
      </c>
      <c r="D287" t="str">
        <f>$M$258</f>
        <v>Exigences de sécurité</v>
      </c>
      <c r="E287">
        <v>16</v>
      </c>
      <c r="H287" s="455"/>
      <c r="I287" s="456"/>
    </row>
    <row r="288" spans="1:10" ht="13.5">
      <c r="A288" s="2" t="str">
        <f t="shared" si="95"/>
        <v>T3</v>
      </c>
      <c r="B288" t="str">
        <f>$Q$3</f>
        <v>Modification ou destruction accidentelle de données</v>
      </c>
      <c r="C288" s="452">
        <f t="shared" si="96"/>
        <v>9</v>
      </c>
      <c r="D288" t="str">
        <f>$M$259</f>
        <v>Séparation des tâches</v>
      </c>
      <c r="E288">
        <v>17</v>
      </c>
      <c r="H288" s="455"/>
      <c r="I288" s="456"/>
    </row>
    <row r="289" spans="1:9" ht="13.5">
      <c r="A289" s="2" t="str">
        <f t="shared" si="95"/>
        <v>T3</v>
      </c>
      <c r="B289" t="str">
        <f>$Q$3</f>
        <v>Modification ou destruction accidentelle de données</v>
      </c>
      <c r="C289" s="452">
        <f t="shared" si="96"/>
        <v>9</v>
      </c>
      <c r="D289" t="str">
        <f>$M$260</f>
        <v>Plan de secours informatique</v>
      </c>
      <c r="E289">
        <v>18</v>
      </c>
      <c r="H289" s="455"/>
      <c r="I289" s="456"/>
    </row>
    <row r="290" spans="1:9" ht="13.5">
      <c r="A290" s="2" t="str">
        <f t="shared" ref="A290:A295" si="97">$O$2</f>
        <v>T4</v>
      </c>
      <c r="B290" t="str">
        <f t="shared" ref="B290:B295" si="98">$O$3</f>
        <v>Erreur d'encodage</v>
      </c>
      <c r="C290" s="452">
        <f t="shared" ref="C290:C295" si="99">$O$4</f>
        <v>8</v>
      </c>
      <c r="D290" t="str">
        <f>$O$255</f>
        <v>Politique de sauvegarde</v>
      </c>
      <c r="E290">
        <v>19</v>
      </c>
      <c r="H290" s="455"/>
      <c r="I290" s="456"/>
    </row>
    <row r="291" spans="1:9" ht="13.5">
      <c r="A291" s="2" t="str">
        <f t="shared" si="97"/>
        <v>T4</v>
      </c>
      <c r="B291" t="str">
        <f t="shared" si="98"/>
        <v>Erreur d'encodage</v>
      </c>
      <c r="C291" s="452">
        <f t="shared" si="99"/>
        <v>8</v>
      </c>
      <c r="D291" t="str">
        <f>$O$256</f>
        <v>Journalisation et surveillance</v>
      </c>
      <c r="E291">
        <v>20</v>
      </c>
      <c r="H291" s="455"/>
      <c r="I291" s="456"/>
    </row>
    <row r="292" spans="1:9" ht="13.5">
      <c r="A292" s="2" t="str">
        <f t="shared" si="97"/>
        <v>T4</v>
      </c>
      <c r="B292" t="str">
        <f t="shared" si="98"/>
        <v>Erreur d'encodage</v>
      </c>
      <c r="C292" s="452">
        <f t="shared" si="99"/>
        <v>8</v>
      </c>
      <c r="D292" t="str">
        <f>$O$257</f>
        <v>Exigences de sécurité</v>
      </c>
      <c r="E292">
        <v>21</v>
      </c>
      <c r="H292" s="455"/>
      <c r="I292" s="456"/>
    </row>
    <row r="293" spans="1:9" ht="13.5">
      <c r="A293" s="2" t="str">
        <f t="shared" si="97"/>
        <v>T4</v>
      </c>
      <c r="B293" t="str">
        <f t="shared" si="98"/>
        <v>Erreur d'encodage</v>
      </c>
      <c r="C293" s="452">
        <f t="shared" si="99"/>
        <v>8</v>
      </c>
      <c r="D293" t="str">
        <f>$O$258</f>
        <v>Séparation des tâches</v>
      </c>
      <c r="E293">
        <v>22</v>
      </c>
      <c r="H293" s="455"/>
      <c r="I293" s="456"/>
    </row>
    <row r="294" spans="1:9" ht="13.5">
      <c r="A294" s="2" t="str">
        <f t="shared" si="97"/>
        <v>T4</v>
      </c>
      <c r="B294" t="str">
        <f t="shared" si="98"/>
        <v>Erreur d'encodage</v>
      </c>
      <c r="C294" s="452">
        <f t="shared" si="99"/>
        <v>8</v>
      </c>
      <c r="D294" t="str">
        <f>$O$259</f>
        <v>Plan de secours informatique</v>
      </c>
      <c r="E294">
        <v>23</v>
      </c>
      <c r="H294" s="455"/>
      <c r="I294" s="456"/>
    </row>
    <row r="295" spans="1:9" ht="13.5">
      <c r="A295" s="2" t="str">
        <f t="shared" si="97"/>
        <v>T4</v>
      </c>
      <c r="B295" t="str">
        <f t="shared" si="98"/>
        <v>Erreur d'encodage</v>
      </c>
      <c r="C295" s="452">
        <f t="shared" si="99"/>
        <v>8</v>
      </c>
      <c r="D295" t="str">
        <f>$O$260</f>
        <v>Organisation de la sécurité</v>
      </c>
      <c r="E295">
        <v>24</v>
      </c>
      <c r="H295" s="455"/>
      <c r="I295" s="456"/>
    </row>
    <row r="296" spans="1:9" ht="13.5">
      <c r="A296" s="2" t="str">
        <f t="shared" ref="A296:A301" si="100">$Q$2</f>
        <v>T5</v>
      </c>
      <c r="B296" t="str">
        <f t="shared" ref="B296:B301" si="101">$Q$3</f>
        <v>Modification ou destruction accidentelle de données</v>
      </c>
      <c r="C296" s="452">
        <f t="shared" ref="C296:C301" si="102">$Q$4</f>
        <v>9</v>
      </c>
      <c r="D296" t="str">
        <f>$Q$255</f>
        <v>Politique de sauvegarde</v>
      </c>
      <c r="E296">
        <v>25</v>
      </c>
      <c r="H296" s="455"/>
      <c r="I296" s="456"/>
    </row>
    <row r="297" spans="1:9" ht="13.5">
      <c r="A297" s="2" t="str">
        <f t="shared" si="100"/>
        <v>T5</v>
      </c>
      <c r="B297" t="str">
        <f t="shared" si="101"/>
        <v>Modification ou destruction accidentelle de données</v>
      </c>
      <c r="C297" s="452">
        <f t="shared" si="102"/>
        <v>9</v>
      </c>
      <c r="D297" t="str">
        <f>$Q$256</f>
        <v>Sous-traitant</v>
      </c>
      <c r="E297">
        <v>26</v>
      </c>
      <c r="H297" s="455"/>
      <c r="I297" s="456"/>
    </row>
    <row r="298" spans="1:9" ht="13.5">
      <c r="A298" s="2" t="str">
        <f t="shared" si="100"/>
        <v>T5</v>
      </c>
      <c r="B298" t="str">
        <f t="shared" si="101"/>
        <v>Modification ou destruction accidentelle de données</v>
      </c>
      <c r="C298" s="452">
        <f t="shared" si="102"/>
        <v>9</v>
      </c>
      <c r="D298" t="str">
        <f>$Q$257</f>
        <v>Journalisation et surveillance</v>
      </c>
      <c r="E298">
        <v>27</v>
      </c>
      <c r="H298" s="455"/>
      <c r="I298" s="456"/>
    </row>
    <row r="299" spans="1:9" ht="13.5">
      <c r="A299" s="2" t="str">
        <f t="shared" si="100"/>
        <v>T5</v>
      </c>
      <c r="B299" t="str">
        <f t="shared" si="101"/>
        <v>Modification ou destruction accidentelle de données</v>
      </c>
      <c r="C299" s="452">
        <f t="shared" si="102"/>
        <v>9</v>
      </c>
      <c r="D299" t="str">
        <f>$Q$258</f>
        <v>Exigences de sécurité</v>
      </c>
      <c r="E299">
        <v>28</v>
      </c>
      <c r="H299" s="455"/>
      <c r="I299" s="456"/>
    </row>
    <row r="300" spans="1:9" ht="13.5">
      <c r="A300" s="2" t="str">
        <f t="shared" si="100"/>
        <v>T5</v>
      </c>
      <c r="B300" t="str">
        <f t="shared" si="101"/>
        <v>Modification ou destruction accidentelle de données</v>
      </c>
      <c r="C300" s="452">
        <f t="shared" si="102"/>
        <v>9</v>
      </c>
      <c r="D300" t="str">
        <f>$Q$259</f>
        <v>Séparation des tâches</v>
      </c>
      <c r="E300">
        <v>29</v>
      </c>
      <c r="H300" s="455"/>
      <c r="I300" s="456"/>
    </row>
    <row r="301" spans="1:9" ht="13.5">
      <c r="A301" s="2" t="str">
        <f t="shared" si="100"/>
        <v>T5</v>
      </c>
      <c r="B301" t="str">
        <f t="shared" si="101"/>
        <v>Modification ou destruction accidentelle de données</v>
      </c>
      <c r="C301" s="452">
        <f t="shared" si="102"/>
        <v>9</v>
      </c>
      <c r="D301" t="str">
        <f>$Q$260</f>
        <v>Plan de secours informatique</v>
      </c>
      <c r="E301">
        <v>30</v>
      </c>
      <c r="H301" s="455"/>
      <c r="I301" s="456"/>
    </row>
    <row r="302" spans="1:9" ht="13.5">
      <c r="A302" s="2" t="str">
        <f>$S$2</f>
        <v>T6</v>
      </c>
      <c r="B302" t="str">
        <f t="shared" ref="B302:B307" si="103">$S$3</f>
        <v>Abus de ressources ICT</v>
      </c>
      <c r="C302" s="452">
        <f t="shared" ref="C302:C307" si="104">$S$4</f>
        <v>3</v>
      </c>
      <c r="D302" t="str">
        <f>$S$255</f>
        <v>Sous-traitant</v>
      </c>
      <c r="E302">
        <v>31</v>
      </c>
      <c r="H302" s="455"/>
      <c r="I302" s="456"/>
    </row>
    <row r="303" spans="1:9" ht="13.5">
      <c r="A303" s="2" t="str">
        <f>$S$2</f>
        <v>T6</v>
      </c>
      <c r="B303" t="str">
        <f t="shared" si="103"/>
        <v>Abus de ressources ICT</v>
      </c>
      <c r="C303" s="452">
        <f t="shared" si="104"/>
        <v>3</v>
      </c>
      <c r="D303" t="str">
        <f>$S$256</f>
        <v>Journalisation et surveillance</v>
      </c>
      <c r="E303">
        <v>32</v>
      </c>
      <c r="H303" s="455"/>
      <c r="I303" s="456"/>
    </row>
    <row r="304" spans="1:9" ht="13.5">
      <c r="A304" s="2" t="str">
        <f>$S$2</f>
        <v>T6</v>
      </c>
      <c r="B304" t="str">
        <f t="shared" si="103"/>
        <v>Abus de ressources ICT</v>
      </c>
      <c r="C304" s="452">
        <f t="shared" si="104"/>
        <v>3</v>
      </c>
      <c r="D304" t="str">
        <f>$S$257</f>
        <v>Exigences de sécurité</v>
      </c>
      <c r="E304">
        <v>33</v>
      </c>
      <c r="H304" s="455"/>
      <c r="I304" s="456"/>
    </row>
    <row r="305" spans="1:9" ht="13.5">
      <c r="A305" s="2" t="str">
        <f>$S$2</f>
        <v>T6</v>
      </c>
      <c r="B305" t="str">
        <f t="shared" si="103"/>
        <v>Abus de ressources ICT</v>
      </c>
      <c r="C305" s="452">
        <f t="shared" si="104"/>
        <v>3</v>
      </c>
      <c r="D305" t="str">
        <f>$S$258</f>
        <v>Séparation des tâches</v>
      </c>
      <c r="E305">
        <v>34</v>
      </c>
      <c r="H305" s="455"/>
      <c r="I305" s="456"/>
    </row>
    <row r="306" spans="1:9" ht="13.5">
      <c r="A306" s="2" t="str">
        <f>$Q$2</f>
        <v>T5</v>
      </c>
      <c r="B306" t="str">
        <f t="shared" si="103"/>
        <v>Abus de ressources ICT</v>
      </c>
      <c r="C306" s="452">
        <f t="shared" si="104"/>
        <v>3</v>
      </c>
      <c r="D306" t="str">
        <f>$S$259</f>
        <v>Gestion de la Continuité</v>
      </c>
      <c r="E306">
        <v>35</v>
      </c>
      <c r="H306" s="455"/>
      <c r="I306" s="456"/>
    </row>
    <row r="307" spans="1:9" ht="13.5">
      <c r="A307" s="2" t="str">
        <f>$Q$2</f>
        <v>T5</v>
      </c>
      <c r="B307" t="str">
        <f t="shared" si="103"/>
        <v>Abus de ressources ICT</v>
      </c>
      <c r="C307" s="452">
        <f t="shared" si="104"/>
        <v>3</v>
      </c>
      <c r="D307" t="str">
        <f>$S$260</f>
        <v>Organisation de la sécurité</v>
      </c>
      <c r="E307">
        <v>36</v>
      </c>
      <c r="H307" s="455"/>
      <c r="I307" s="456"/>
    </row>
    <row r="308" spans="1:9" ht="13.5">
      <c r="A308" s="2" t="str">
        <f t="shared" ref="A308:A313" si="105">$U$2</f>
        <v>T7</v>
      </c>
      <c r="B308" t="str">
        <f t="shared" ref="B308:B313" si="106">$U$3</f>
        <v>Vol d'équipement ICT</v>
      </c>
      <c r="C308" s="452">
        <f t="shared" ref="C308:C313" si="107">$U$4</f>
        <v>8</v>
      </c>
      <c r="D308" t="str">
        <f>$U$255</f>
        <v>Politique de sauvegarde</v>
      </c>
      <c r="E308">
        <v>37</v>
      </c>
      <c r="H308" s="455"/>
      <c r="I308" s="456"/>
    </row>
    <row r="309" spans="1:9" ht="13.5">
      <c r="A309" s="2" t="str">
        <f t="shared" si="105"/>
        <v>T7</v>
      </c>
      <c r="B309" t="str">
        <f t="shared" si="106"/>
        <v>Vol d'équipement ICT</v>
      </c>
      <c r="C309" s="452">
        <f t="shared" si="107"/>
        <v>8</v>
      </c>
      <c r="D309" t="str">
        <f>$U$256</f>
        <v>Inventaire</v>
      </c>
      <c r="E309">
        <v>38</v>
      </c>
      <c r="H309" s="455"/>
      <c r="I309" s="456"/>
    </row>
    <row r="310" spans="1:9" ht="13.5">
      <c r="A310" s="2" t="str">
        <f t="shared" si="105"/>
        <v>T7</v>
      </c>
      <c r="B310" t="str">
        <f t="shared" si="106"/>
        <v>Vol d'équipement ICT</v>
      </c>
      <c r="C310" s="452">
        <f t="shared" si="107"/>
        <v>8</v>
      </c>
      <c r="D310" t="str">
        <f>$U$257</f>
        <v>Organisation de la sécurité</v>
      </c>
      <c r="E310">
        <v>39</v>
      </c>
      <c r="H310" s="455"/>
      <c r="I310" s="456"/>
    </row>
    <row r="311" spans="1:9" ht="13.5">
      <c r="A311" s="2" t="str">
        <f t="shared" si="105"/>
        <v>T7</v>
      </c>
      <c r="B311" t="str">
        <f t="shared" si="106"/>
        <v>Vol d'équipement ICT</v>
      </c>
      <c r="C311" s="452">
        <f t="shared" si="107"/>
        <v>8</v>
      </c>
      <c r="D311" t="str">
        <f>$U$258</f>
        <v>Protection des données  sur des médias mobiles</v>
      </c>
      <c r="E311">
        <v>40</v>
      </c>
      <c r="H311" s="455"/>
      <c r="I311" s="456"/>
    </row>
    <row r="312" spans="1:9" ht="13.5">
      <c r="A312" s="2" t="str">
        <f t="shared" si="105"/>
        <v>T7</v>
      </c>
      <c r="B312" t="str">
        <f t="shared" si="106"/>
        <v>Vol d'équipement ICT</v>
      </c>
      <c r="C312" s="452">
        <f t="shared" si="107"/>
        <v>8</v>
      </c>
      <c r="D312" t="str">
        <f>$U$259</f>
        <v>Manipulation des supports</v>
      </c>
      <c r="E312">
        <v>41</v>
      </c>
      <c r="H312" s="455"/>
      <c r="I312" s="456"/>
    </row>
    <row r="313" spans="1:9" ht="13.5">
      <c r="A313" s="2" t="str">
        <f t="shared" si="105"/>
        <v>T7</v>
      </c>
      <c r="B313" t="str">
        <f t="shared" si="106"/>
        <v>Vol d'équipement ICT</v>
      </c>
      <c r="C313" s="452">
        <f t="shared" si="107"/>
        <v>8</v>
      </c>
      <c r="D313" t="str">
        <f>$U$260</f>
        <v/>
      </c>
      <c r="E313">
        <v>42</v>
      </c>
      <c r="H313" s="455"/>
      <c r="I313" s="456"/>
    </row>
    <row r="314" spans="1:9" ht="13.5">
      <c r="A314" s="2" t="str">
        <f t="shared" ref="A314:A319" si="108">$W$2</f>
        <v>T8</v>
      </c>
      <c r="B314" t="str">
        <f t="shared" ref="B314:B319" si="109">$W$3</f>
        <v>Problème électrique</v>
      </c>
      <c r="C314" s="452">
        <f t="shared" ref="C314:C319" si="110">$W$4</f>
        <v>2</v>
      </c>
      <c r="D314" t="str">
        <f>$W$255</f>
        <v>Gestion de la Continuité</v>
      </c>
      <c r="E314">
        <v>43</v>
      </c>
      <c r="H314" s="455"/>
      <c r="I314" s="456"/>
    </row>
    <row r="315" spans="1:9" ht="13.5">
      <c r="A315" s="2" t="str">
        <f t="shared" si="108"/>
        <v>T8</v>
      </c>
      <c r="B315" t="str">
        <f t="shared" si="109"/>
        <v>Problème électrique</v>
      </c>
      <c r="C315" s="452">
        <f t="shared" si="110"/>
        <v>2</v>
      </c>
      <c r="D315" t="str">
        <f>$W$256</f>
        <v>Plan de secours informatique</v>
      </c>
      <c r="E315">
        <v>44</v>
      </c>
      <c r="H315" s="455"/>
      <c r="I315" s="456"/>
    </row>
    <row r="316" spans="1:9" ht="13.5">
      <c r="A316" s="2" t="str">
        <f t="shared" si="108"/>
        <v>T8</v>
      </c>
      <c r="B316" t="str">
        <f t="shared" si="109"/>
        <v>Problème électrique</v>
      </c>
      <c r="C316" s="452">
        <f t="shared" si="110"/>
        <v>2</v>
      </c>
      <c r="D316" t="str">
        <f>$W$257</f>
        <v>Organisation de la sécurité</v>
      </c>
      <c r="E316">
        <v>45</v>
      </c>
      <c r="H316" s="455"/>
      <c r="I316" s="456"/>
    </row>
    <row r="317" spans="1:9" ht="13.5">
      <c r="A317" s="2" t="str">
        <f t="shared" si="108"/>
        <v>T8</v>
      </c>
      <c r="B317" t="str">
        <f t="shared" si="109"/>
        <v>Problème électrique</v>
      </c>
      <c r="C317" s="452">
        <f t="shared" si="110"/>
        <v>2</v>
      </c>
      <c r="D317" t="str">
        <f>$W$258</f>
        <v/>
      </c>
      <c r="E317">
        <v>46</v>
      </c>
      <c r="H317" s="455"/>
      <c r="I317" s="456"/>
    </row>
    <row r="318" spans="1:9" ht="13.5">
      <c r="A318" s="2" t="str">
        <f t="shared" si="108"/>
        <v>T8</v>
      </c>
      <c r="B318" t="str">
        <f t="shared" si="109"/>
        <v>Problème électrique</v>
      </c>
      <c r="C318" s="452">
        <f t="shared" si="110"/>
        <v>2</v>
      </c>
      <c r="D318" t="str">
        <f>$W$259</f>
        <v/>
      </c>
      <c r="E318">
        <v>47</v>
      </c>
      <c r="H318" s="455"/>
      <c r="I318" s="456"/>
    </row>
    <row r="319" spans="1:9" ht="13.5">
      <c r="A319" s="2" t="str">
        <f t="shared" si="108"/>
        <v>T8</v>
      </c>
      <c r="B319" t="str">
        <f t="shared" si="109"/>
        <v>Problème électrique</v>
      </c>
      <c r="C319" s="452">
        <f t="shared" si="110"/>
        <v>2</v>
      </c>
      <c r="D319" t="str">
        <f>$W$260</f>
        <v/>
      </c>
      <c r="E319">
        <v>48</v>
      </c>
      <c r="H319" s="455"/>
      <c r="I319" s="456"/>
    </row>
    <row r="320" spans="1:9" ht="13.5">
      <c r="A320" s="2" t="str">
        <f t="shared" ref="A320:A325" si="111">$Y$2</f>
        <v>T9</v>
      </c>
      <c r="B320" t="str">
        <f t="shared" ref="B320:B325" si="112">$Y$3</f>
        <v xml:space="preserve">Problème environnemental </v>
      </c>
      <c r="C320" s="452">
        <f t="shared" ref="C320:C325" si="113">$Y$4</f>
        <v>2</v>
      </c>
      <c r="D320" t="str">
        <f>$Y$255</f>
        <v>Gestion de la Continuité</v>
      </c>
      <c r="E320">
        <v>49</v>
      </c>
      <c r="H320" s="455"/>
      <c r="I320" s="456"/>
    </row>
    <row r="321" spans="1:9" ht="13.5">
      <c r="A321" s="2" t="str">
        <f t="shared" si="111"/>
        <v>T9</v>
      </c>
      <c r="B321" t="str">
        <f t="shared" si="112"/>
        <v xml:space="preserve">Problème environnemental </v>
      </c>
      <c r="C321" s="452">
        <f t="shared" si="113"/>
        <v>2</v>
      </c>
      <c r="D321" t="str">
        <f>$Y$256</f>
        <v>Plan de secours informatique</v>
      </c>
      <c r="E321">
        <v>50</v>
      </c>
      <c r="H321" s="455"/>
      <c r="I321" s="456"/>
    </row>
    <row r="322" spans="1:9" ht="13.5">
      <c r="A322" s="2" t="str">
        <f t="shared" si="111"/>
        <v>T9</v>
      </c>
      <c r="B322" t="str">
        <f t="shared" si="112"/>
        <v xml:space="preserve">Problème environnemental </v>
      </c>
      <c r="C322" s="452">
        <f t="shared" si="113"/>
        <v>2</v>
      </c>
      <c r="D322" t="str">
        <f>$Y$257</f>
        <v>Organisation de la sécurité</v>
      </c>
      <c r="E322">
        <v>51</v>
      </c>
      <c r="H322" s="455"/>
      <c r="I322" s="456"/>
    </row>
    <row r="323" spans="1:9" ht="13.5">
      <c r="A323" s="2" t="str">
        <f t="shared" si="111"/>
        <v>T9</v>
      </c>
      <c r="B323" t="str">
        <f t="shared" si="112"/>
        <v xml:space="preserve">Problème environnemental </v>
      </c>
      <c r="C323" s="452">
        <f t="shared" si="113"/>
        <v>2</v>
      </c>
      <c r="D323" t="str">
        <f>$Y$258</f>
        <v/>
      </c>
      <c r="E323">
        <v>52</v>
      </c>
      <c r="H323" s="455"/>
      <c r="I323" s="456"/>
    </row>
    <row r="324" spans="1:9" ht="13.5">
      <c r="A324" s="2" t="str">
        <f t="shared" si="111"/>
        <v>T9</v>
      </c>
      <c r="B324" t="str">
        <f t="shared" si="112"/>
        <v xml:space="preserve">Problème environnemental </v>
      </c>
      <c r="C324" s="452">
        <f t="shared" si="113"/>
        <v>2</v>
      </c>
      <c r="D324" t="str">
        <f>$Y$259</f>
        <v/>
      </c>
      <c r="E324">
        <v>53</v>
      </c>
      <c r="H324" s="455"/>
      <c r="I324" s="456"/>
    </row>
    <row r="325" spans="1:9" ht="13.5">
      <c r="A325" s="2" t="str">
        <f t="shared" si="111"/>
        <v>T9</v>
      </c>
      <c r="B325" t="str">
        <f t="shared" si="112"/>
        <v xml:space="preserve">Problème environnemental </v>
      </c>
      <c r="C325" s="452">
        <f t="shared" si="113"/>
        <v>2</v>
      </c>
      <c r="D325" t="str">
        <f>$Y$260</f>
        <v/>
      </c>
      <c r="E325">
        <v>54</v>
      </c>
      <c r="H325" s="455"/>
      <c r="I325" s="456"/>
    </row>
    <row r="326" spans="1:9">
      <c r="A326" s="2" t="str">
        <f t="shared" ref="A326:A331" si="114">$AA$2</f>
        <v>T10</v>
      </c>
      <c r="B326" t="str">
        <f t="shared" ref="B326:B331" si="115">$AA$3</f>
        <v>Dommage majeur ou indisponibilité de long terme</v>
      </c>
      <c r="C326" s="452">
        <f t="shared" ref="C326:C331" si="116">$AA$4</f>
        <v>3</v>
      </c>
      <c r="D326" t="str">
        <f>$AA$255</f>
        <v>Politique de sauvegarde</v>
      </c>
      <c r="E326">
        <v>55</v>
      </c>
    </row>
    <row r="327" spans="1:9">
      <c r="A327" s="2" t="str">
        <f t="shared" si="114"/>
        <v>T10</v>
      </c>
      <c r="B327" t="str">
        <f t="shared" si="115"/>
        <v>Dommage majeur ou indisponibilité de long terme</v>
      </c>
      <c r="C327" s="452">
        <f t="shared" si="116"/>
        <v>3</v>
      </c>
      <c r="D327" t="str">
        <f>$AA$256</f>
        <v>Sous-traitant</v>
      </c>
      <c r="E327">
        <v>56</v>
      </c>
    </row>
    <row r="328" spans="1:9">
      <c r="A328" s="2" t="str">
        <f t="shared" si="114"/>
        <v>T10</v>
      </c>
      <c r="B328" t="str">
        <f t="shared" si="115"/>
        <v>Dommage majeur ou indisponibilité de long terme</v>
      </c>
      <c r="C328" s="452">
        <f t="shared" si="116"/>
        <v>3</v>
      </c>
      <c r="D328" t="str">
        <f>$AA$257</f>
        <v>Exigences de sécurité</v>
      </c>
      <c r="E328">
        <v>57</v>
      </c>
    </row>
    <row r="329" spans="1:9">
      <c r="A329" s="2" t="str">
        <f t="shared" si="114"/>
        <v>T10</v>
      </c>
      <c r="B329" t="str">
        <f t="shared" si="115"/>
        <v>Dommage majeur ou indisponibilité de long terme</v>
      </c>
      <c r="C329" s="452">
        <f t="shared" si="116"/>
        <v>3</v>
      </c>
      <c r="D329" t="str">
        <f>$AA$258</f>
        <v>Inventaire</v>
      </c>
      <c r="E329">
        <v>58</v>
      </c>
    </row>
    <row r="330" spans="1:9">
      <c r="A330" s="2" t="str">
        <f t="shared" si="114"/>
        <v>T10</v>
      </c>
      <c r="B330" t="str">
        <f t="shared" si="115"/>
        <v>Dommage majeur ou indisponibilité de long terme</v>
      </c>
      <c r="C330" s="452">
        <f t="shared" si="116"/>
        <v>3</v>
      </c>
      <c r="D330" t="str">
        <f>$AA$259</f>
        <v>Gestion de la Continuité</v>
      </c>
      <c r="E330">
        <v>59</v>
      </c>
    </row>
    <row r="331" spans="1:9">
      <c r="A331" s="2" t="str">
        <f t="shared" si="114"/>
        <v>T10</v>
      </c>
      <c r="B331" t="str">
        <f t="shared" si="115"/>
        <v>Dommage majeur ou indisponibilité de long terme</v>
      </c>
      <c r="C331" s="452">
        <f t="shared" si="116"/>
        <v>3</v>
      </c>
      <c r="D331" t="str">
        <f>$AA$260</f>
        <v>Plan de secours informatique</v>
      </c>
      <c r="E331">
        <v>60</v>
      </c>
    </row>
    <row r="332" spans="1:9">
      <c r="A332" s="2" t="str">
        <f t="shared" ref="A332:A337" si="117">$AC$2</f>
        <v>T11</v>
      </c>
      <c r="B332" t="str">
        <f t="shared" ref="B332:B337" si="118">$AC$3</f>
        <v>Cyberattaque sur périmètre externe</v>
      </c>
      <c r="C332" s="452">
        <f t="shared" ref="C332:C337" si="119">$AC$4</f>
        <v>12</v>
      </c>
      <c r="D332" t="str">
        <f>$AC$255</f>
        <v>Politique de sauvegarde</v>
      </c>
      <c r="E332">
        <v>61</v>
      </c>
    </row>
    <row r="333" spans="1:9">
      <c r="A333" s="2" t="str">
        <f t="shared" si="117"/>
        <v>T11</v>
      </c>
      <c r="B333" t="str">
        <f t="shared" si="118"/>
        <v>Cyberattaque sur périmètre externe</v>
      </c>
      <c r="C333" s="452">
        <f t="shared" si="119"/>
        <v>12</v>
      </c>
      <c r="D333" t="str">
        <f>$AC$256</f>
        <v>Sous-traitant</v>
      </c>
      <c r="E333">
        <v>62</v>
      </c>
    </row>
    <row r="334" spans="1:9">
      <c r="A334" s="2" t="str">
        <f t="shared" si="117"/>
        <v>T11</v>
      </c>
      <c r="B334" t="str">
        <f t="shared" si="118"/>
        <v>Cyberattaque sur périmètre externe</v>
      </c>
      <c r="C334" s="452">
        <f t="shared" si="119"/>
        <v>12</v>
      </c>
      <c r="D334" t="str">
        <f>$AC$257</f>
        <v>Journalisation et surveillance</v>
      </c>
      <c r="E334">
        <v>63</v>
      </c>
    </row>
    <row r="335" spans="1:9">
      <c r="A335" s="2" t="str">
        <f t="shared" si="117"/>
        <v>T11</v>
      </c>
      <c r="B335" t="str">
        <f t="shared" si="118"/>
        <v>Cyberattaque sur périmètre externe</v>
      </c>
      <c r="C335" s="452">
        <f t="shared" si="119"/>
        <v>12</v>
      </c>
      <c r="D335" t="str">
        <f>$AC$258</f>
        <v>Exigences de sécurité</v>
      </c>
      <c r="E335">
        <v>64</v>
      </c>
    </row>
    <row r="336" spans="1:9">
      <c r="A336" s="2" t="str">
        <f t="shared" si="117"/>
        <v>T11</v>
      </c>
      <c r="B336" t="str">
        <f t="shared" si="118"/>
        <v>Cyberattaque sur périmètre externe</v>
      </c>
      <c r="C336" s="452">
        <f t="shared" si="119"/>
        <v>12</v>
      </c>
      <c r="D336" t="str">
        <f>$AC$259</f>
        <v>Inventaire</v>
      </c>
      <c r="E336">
        <v>65</v>
      </c>
    </row>
    <row r="337" spans="1:5">
      <c r="A337" s="2" t="str">
        <f t="shared" si="117"/>
        <v>T11</v>
      </c>
      <c r="B337" t="str">
        <f t="shared" si="118"/>
        <v>Cyberattaque sur périmètre externe</v>
      </c>
      <c r="C337" s="452">
        <f t="shared" si="119"/>
        <v>12</v>
      </c>
      <c r="D337" t="str">
        <f>$AC$260</f>
        <v>Gestion de la Continuité</v>
      </c>
      <c r="E337">
        <v>66</v>
      </c>
    </row>
    <row r="338" spans="1:5">
      <c r="A338" s="2" t="str">
        <f t="shared" ref="A338:A343" si="120">$AE$2</f>
        <v>T12</v>
      </c>
      <c r="B338" t="str">
        <f t="shared" ref="B338:B343" si="121">$AE$3</f>
        <v>Code malicieux / infection virale</v>
      </c>
      <c r="C338" s="452">
        <f t="shared" ref="C338:C343" si="122">$AE$4</f>
        <v>12</v>
      </c>
      <c r="D338" t="str">
        <f>$AE$255</f>
        <v>Politique de sauvegarde</v>
      </c>
      <c r="E338">
        <v>67</v>
      </c>
    </row>
    <row r="339" spans="1:5">
      <c r="A339" s="2" t="str">
        <f t="shared" si="120"/>
        <v>T12</v>
      </c>
      <c r="B339" t="str">
        <f t="shared" si="121"/>
        <v>Code malicieux / infection virale</v>
      </c>
      <c r="C339" s="452">
        <f t="shared" si="122"/>
        <v>12</v>
      </c>
      <c r="D339" t="str">
        <f>$AE$256</f>
        <v>Journalisation et surveillance</v>
      </c>
      <c r="E339">
        <v>68</v>
      </c>
    </row>
    <row r="340" spans="1:5">
      <c r="A340" s="2" t="str">
        <f t="shared" si="120"/>
        <v>T12</v>
      </c>
      <c r="B340" t="str">
        <f t="shared" si="121"/>
        <v>Code malicieux / infection virale</v>
      </c>
      <c r="C340" s="452">
        <f t="shared" si="122"/>
        <v>12</v>
      </c>
      <c r="D340" t="str">
        <f>$AE$257</f>
        <v>Inventaire</v>
      </c>
      <c r="E340">
        <v>69</v>
      </c>
    </row>
    <row r="341" spans="1:5">
      <c r="A341" s="2" t="str">
        <f t="shared" si="120"/>
        <v>T12</v>
      </c>
      <c r="B341" t="str">
        <f t="shared" si="121"/>
        <v>Code malicieux / infection virale</v>
      </c>
      <c r="C341" s="452">
        <f t="shared" si="122"/>
        <v>12</v>
      </c>
      <c r="D341" t="str">
        <f>$AE$258</f>
        <v>Gestion de la Continuité</v>
      </c>
      <c r="E341">
        <v>70</v>
      </c>
    </row>
    <row r="342" spans="1:5">
      <c r="A342" s="2" t="str">
        <f t="shared" si="120"/>
        <v>T12</v>
      </c>
      <c r="B342" t="str">
        <f t="shared" si="121"/>
        <v>Code malicieux / infection virale</v>
      </c>
      <c r="C342" s="452">
        <f t="shared" si="122"/>
        <v>12</v>
      </c>
      <c r="D342" t="str">
        <f>$AE$259</f>
        <v>Organisation de la sécurité</v>
      </c>
      <c r="E342">
        <v>71</v>
      </c>
    </row>
    <row r="343" spans="1:5">
      <c r="A343" s="2" t="str">
        <f t="shared" si="120"/>
        <v>T12</v>
      </c>
      <c r="B343" t="str">
        <f t="shared" si="121"/>
        <v>Code malicieux / infection virale</v>
      </c>
      <c r="C343" s="452">
        <f t="shared" si="122"/>
        <v>12</v>
      </c>
      <c r="D343" t="str">
        <f>$AE$260</f>
        <v xml:space="preserve">Gestion de la sécurité des réseaux </v>
      </c>
      <c r="E343">
        <v>72</v>
      </c>
    </row>
    <row r="344" spans="1:5">
      <c r="A344" s="2" t="str">
        <f t="shared" ref="A344:A349" si="123">$AG$2</f>
        <v>T13</v>
      </c>
      <c r="B344" s="2" t="str">
        <f t="shared" ref="B344:B349" si="124">$AG$3</f>
        <v>Déficience de ressources, connaissance ou support</v>
      </c>
      <c r="C344" s="452">
        <f t="shared" ref="C344:C349" si="125">$AG$4</f>
        <v>3</v>
      </c>
      <c r="D344" t="str">
        <f>$AG$255</f>
        <v>Sous-traitant</v>
      </c>
      <c r="E344">
        <v>73</v>
      </c>
    </row>
    <row r="345" spans="1:5">
      <c r="A345" s="2" t="str">
        <f t="shared" si="123"/>
        <v>T13</v>
      </c>
      <c r="B345" t="str">
        <f t="shared" si="124"/>
        <v>Déficience de ressources, connaissance ou support</v>
      </c>
      <c r="C345" s="452">
        <f t="shared" si="125"/>
        <v>3</v>
      </c>
      <c r="D345" t="str">
        <f>$AG$256</f>
        <v>Inventaire</v>
      </c>
      <c r="E345">
        <v>74</v>
      </c>
    </row>
    <row r="346" spans="1:5">
      <c r="A346" s="2" t="str">
        <f t="shared" si="123"/>
        <v>T13</v>
      </c>
      <c r="B346" t="str">
        <f t="shared" si="124"/>
        <v>Déficience de ressources, connaissance ou support</v>
      </c>
      <c r="C346" s="452">
        <f t="shared" si="125"/>
        <v>3</v>
      </c>
      <c r="D346" t="str">
        <f>$AG$257</f>
        <v>Gestion de la Continuité</v>
      </c>
      <c r="E346">
        <v>75</v>
      </c>
    </row>
    <row r="347" spans="1:5">
      <c r="A347" s="2" t="str">
        <f t="shared" si="123"/>
        <v>T13</v>
      </c>
      <c r="B347" t="str">
        <f t="shared" si="124"/>
        <v>Déficience de ressources, connaissance ou support</v>
      </c>
      <c r="C347" s="452">
        <f t="shared" si="125"/>
        <v>3</v>
      </c>
      <c r="D347" t="str">
        <f>$AG$258</f>
        <v>Organisation de la sécurité</v>
      </c>
      <c r="E347">
        <v>76</v>
      </c>
    </row>
    <row r="348" spans="1:5">
      <c r="A348" s="2" t="str">
        <f t="shared" si="123"/>
        <v>T13</v>
      </c>
      <c r="B348" t="str">
        <f t="shared" si="124"/>
        <v>Déficience de ressources, connaissance ou support</v>
      </c>
      <c r="C348" s="452">
        <f t="shared" si="125"/>
        <v>3</v>
      </c>
      <c r="D348" t="str">
        <f>$AG$259</f>
        <v/>
      </c>
      <c r="E348">
        <v>77</v>
      </c>
    </row>
    <row r="349" spans="1:5">
      <c r="A349" s="2" t="str">
        <f t="shared" si="123"/>
        <v>T13</v>
      </c>
      <c r="B349" t="str">
        <f t="shared" si="124"/>
        <v>Déficience de ressources, connaissance ou support</v>
      </c>
      <c r="C349" s="452">
        <f t="shared" si="125"/>
        <v>3</v>
      </c>
      <c r="D349" t="str">
        <f>$AG$260</f>
        <v/>
      </c>
      <c r="E349">
        <v>78</v>
      </c>
    </row>
    <row r="350" spans="1:5">
      <c r="A350" s="2" t="str">
        <f t="shared" ref="A350:A355" si="126">$AI$2</f>
        <v>T14</v>
      </c>
      <c r="B350" t="str">
        <f t="shared" ref="B350:B355" si="127">$AI$3</f>
        <v>Défaillance matérielle</v>
      </c>
      <c r="C350" s="452">
        <f t="shared" ref="C350:C355" si="128">$AI$4</f>
        <v>3</v>
      </c>
      <c r="D350" t="str">
        <f>$AI$255</f>
        <v>Politique de sauvegarde</v>
      </c>
      <c r="E350">
        <v>79</v>
      </c>
    </row>
    <row r="351" spans="1:5">
      <c r="A351" s="2" t="str">
        <f t="shared" si="126"/>
        <v>T14</v>
      </c>
      <c r="B351" t="str">
        <f t="shared" si="127"/>
        <v>Défaillance matérielle</v>
      </c>
      <c r="C351" s="452">
        <f t="shared" si="128"/>
        <v>3</v>
      </c>
      <c r="D351" t="str">
        <f>$AI$256</f>
        <v>Sous-traitant</v>
      </c>
      <c r="E351">
        <v>80</v>
      </c>
    </row>
    <row r="352" spans="1:5">
      <c r="A352" s="2" t="str">
        <f t="shared" si="126"/>
        <v>T14</v>
      </c>
      <c r="B352" t="str">
        <f t="shared" si="127"/>
        <v>Défaillance matérielle</v>
      </c>
      <c r="C352" s="452">
        <f t="shared" si="128"/>
        <v>3</v>
      </c>
      <c r="D352" t="str">
        <f>$AI$257</f>
        <v>Journalisation et surveillance</v>
      </c>
      <c r="E352">
        <v>81</v>
      </c>
    </row>
    <row r="353" spans="1:5">
      <c r="A353" s="2" t="str">
        <f t="shared" si="126"/>
        <v>T14</v>
      </c>
      <c r="B353" t="str">
        <f t="shared" si="127"/>
        <v>Défaillance matérielle</v>
      </c>
      <c r="C353" s="452">
        <f t="shared" si="128"/>
        <v>3</v>
      </c>
      <c r="D353" t="str">
        <f>$AI$258</f>
        <v>Inventaire</v>
      </c>
      <c r="E353">
        <v>82</v>
      </c>
    </row>
    <row r="354" spans="1:5">
      <c r="A354" s="2" t="str">
        <f t="shared" si="126"/>
        <v>T14</v>
      </c>
      <c r="B354" t="str">
        <f t="shared" si="127"/>
        <v>Défaillance matérielle</v>
      </c>
      <c r="C354" s="452">
        <f t="shared" si="128"/>
        <v>3</v>
      </c>
      <c r="D354" t="str">
        <f>$AI$259</f>
        <v>Plan de secours informatique</v>
      </c>
      <c r="E354">
        <v>83</v>
      </c>
    </row>
    <row r="355" spans="1:5">
      <c r="A355" s="2" t="str">
        <f t="shared" si="126"/>
        <v>T14</v>
      </c>
      <c r="B355" t="str">
        <f t="shared" si="127"/>
        <v>Défaillance matérielle</v>
      </c>
      <c r="C355" s="452">
        <f t="shared" si="128"/>
        <v>3</v>
      </c>
      <c r="D355" t="str">
        <f>$AI$260</f>
        <v>Organisation de la sécurité</v>
      </c>
      <c r="E355">
        <v>84</v>
      </c>
    </row>
    <row r="356" spans="1:5">
      <c r="A356" s="2" t="str">
        <f t="shared" ref="A356:A361" si="129">$AK$2</f>
        <v>T15</v>
      </c>
      <c r="B356" t="str">
        <f t="shared" ref="B356:B361" si="130">$AK$3</f>
        <v>Défaillance logicielle</v>
      </c>
      <c r="C356" s="452">
        <f t="shared" ref="C356:C361" si="131">$AK$4</f>
        <v>3</v>
      </c>
      <c r="D356" t="str">
        <f>$AK$255</f>
        <v>Politique de sauvegarde</v>
      </c>
      <c r="E356">
        <v>85</v>
      </c>
    </row>
    <row r="357" spans="1:5">
      <c r="A357" s="2" t="str">
        <f t="shared" si="129"/>
        <v>T15</v>
      </c>
      <c r="B357" t="str">
        <f t="shared" si="130"/>
        <v>Défaillance logicielle</v>
      </c>
      <c r="C357" s="452">
        <f t="shared" si="131"/>
        <v>3</v>
      </c>
      <c r="D357" t="str">
        <f>$AK$256</f>
        <v>Sous-traitant</v>
      </c>
      <c r="E357">
        <v>86</v>
      </c>
    </row>
    <row r="358" spans="1:5">
      <c r="A358" s="2" t="str">
        <f t="shared" si="129"/>
        <v>T15</v>
      </c>
      <c r="B358" t="str">
        <f t="shared" si="130"/>
        <v>Défaillance logicielle</v>
      </c>
      <c r="C358" s="452">
        <f t="shared" si="131"/>
        <v>3</v>
      </c>
      <c r="D358" t="str">
        <f>$AK$257</f>
        <v>Exigences de sécurité</v>
      </c>
      <c r="E358">
        <v>87</v>
      </c>
    </row>
    <row r="359" spans="1:5">
      <c r="A359" s="2" t="str">
        <f t="shared" si="129"/>
        <v>T15</v>
      </c>
      <c r="B359" t="str">
        <f t="shared" si="130"/>
        <v>Défaillance logicielle</v>
      </c>
      <c r="C359" s="452">
        <f t="shared" si="131"/>
        <v>3</v>
      </c>
      <c r="D359" t="str">
        <f>$AK$258</f>
        <v>Inventaire</v>
      </c>
      <c r="E359">
        <v>88</v>
      </c>
    </row>
    <row r="360" spans="1:5">
      <c r="A360" s="2" t="str">
        <f t="shared" si="129"/>
        <v>T15</v>
      </c>
      <c r="B360" t="str">
        <f t="shared" si="130"/>
        <v>Défaillance logicielle</v>
      </c>
      <c r="C360" s="452">
        <f t="shared" si="131"/>
        <v>3</v>
      </c>
      <c r="D360" t="str">
        <f>$AK$259</f>
        <v>Plan de secours informatique</v>
      </c>
      <c r="E360">
        <v>89</v>
      </c>
    </row>
    <row r="361" spans="1:5">
      <c r="A361" s="2" t="str">
        <f t="shared" si="129"/>
        <v>T15</v>
      </c>
      <c r="B361" t="str">
        <f t="shared" si="130"/>
        <v>Défaillance logicielle</v>
      </c>
      <c r="C361" s="452">
        <f t="shared" si="131"/>
        <v>3</v>
      </c>
      <c r="D361" t="str">
        <f>$AK$260</f>
        <v>Organisation de la sécurité</v>
      </c>
      <c r="E361">
        <v>90</v>
      </c>
    </row>
    <row r="362" spans="1:5">
      <c r="A362" s="2" t="str">
        <f t="shared" ref="A362:A367" si="132">$AM$2</f>
        <v>T16</v>
      </c>
      <c r="B362" t="str">
        <f t="shared" ref="B362:B367" si="133">$AM$3</f>
        <v>Non-Conformité  aux lois et règlement</v>
      </c>
      <c r="C362" s="452">
        <f t="shared" ref="C362:C367" si="134">$AM$4</f>
        <v>12</v>
      </c>
      <c r="D362" t="str">
        <f>$AM$255</f>
        <v>Sous-traitant</v>
      </c>
      <c r="E362">
        <v>91</v>
      </c>
    </row>
    <row r="363" spans="1:5">
      <c r="A363" s="2" t="str">
        <f t="shared" si="132"/>
        <v>T16</v>
      </c>
      <c r="B363" t="str">
        <f t="shared" si="133"/>
        <v>Non-Conformité  aux lois et règlement</v>
      </c>
      <c r="C363" s="452">
        <f t="shared" si="134"/>
        <v>12</v>
      </c>
      <c r="D363" t="str">
        <f>$AM$256</f>
        <v>Journalisation et surveillance</v>
      </c>
      <c r="E363">
        <v>92</v>
      </c>
    </row>
    <row r="364" spans="1:5">
      <c r="A364" s="2" t="str">
        <f t="shared" si="132"/>
        <v>T16</v>
      </c>
      <c r="B364" t="str">
        <f t="shared" si="133"/>
        <v>Non-Conformité  aux lois et règlement</v>
      </c>
      <c r="C364" s="452">
        <f t="shared" si="134"/>
        <v>12</v>
      </c>
      <c r="D364" t="str">
        <f>$AM$257</f>
        <v>Exigences de sécurité</v>
      </c>
      <c r="E364">
        <v>93</v>
      </c>
    </row>
    <row r="365" spans="1:5">
      <c r="A365" s="2" t="str">
        <f t="shared" si="132"/>
        <v>T16</v>
      </c>
      <c r="B365" t="str">
        <f t="shared" si="133"/>
        <v>Non-Conformité  aux lois et règlement</v>
      </c>
      <c r="C365" s="452">
        <f t="shared" si="134"/>
        <v>12</v>
      </c>
      <c r="D365" t="str">
        <f>$AM$258</f>
        <v>Séparation des tâches</v>
      </c>
      <c r="E365">
        <v>94</v>
      </c>
    </row>
    <row r="366" spans="1:5">
      <c r="A366" s="2" t="str">
        <f t="shared" si="132"/>
        <v>T16</v>
      </c>
      <c r="B366" t="str">
        <f t="shared" si="133"/>
        <v>Non-Conformité  aux lois et règlement</v>
      </c>
      <c r="C366" s="452">
        <f t="shared" si="134"/>
        <v>12</v>
      </c>
      <c r="D366" t="str">
        <f>$AM$259</f>
        <v>Gestion de la Continuité</v>
      </c>
      <c r="E366">
        <v>95</v>
      </c>
    </row>
    <row r="367" spans="1:5">
      <c r="A367" s="2" t="str">
        <f t="shared" si="132"/>
        <v>T16</v>
      </c>
      <c r="B367" t="str">
        <f t="shared" si="133"/>
        <v>Non-Conformité  aux lois et règlement</v>
      </c>
      <c r="C367" s="452">
        <f t="shared" si="134"/>
        <v>12</v>
      </c>
      <c r="D367" t="str">
        <f>$AM$260</f>
        <v>Organisation de la sécurité</v>
      </c>
      <c r="E367">
        <v>96</v>
      </c>
    </row>
  </sheetData>
  <autoFilter ref="A4:AO119"/>
  <dataConsolidate/>
  <customSheetViews>
    <customSheetView guid="{0E0D9003-12DF-4E33-969D-E7E93BBD195D}" showPageBreaks="1" showAutoFilter="1" topLeftCell="C145">
      <selection activeCell="AL220" sqref="AL220"/>
      <pageMargins left="0.7" right="0.7" top="0.75" bottom="0.75" header="0.3" footer="0.3"/>
      <pageSetup paperSize="9" orientation="portrait"/>
      <autoFilter ref="A110:AK210">
        <sortState ref="A112:V210">
          <sortCondition ref="F110:F210"/>
        </sortState>
      </autoFilter>
    </customSheetView>
  </customSheetViews>
  <mergeCells count="1">
    <mergeCell ref="A1:B1"/>
  </mergeCells>
  <conditionalFormatting sqref="P284">
    <cfRule type="top10" dxfId="0" priority="1" rank="16"/>
  </conditionalFormatting>
  <pageMargins left="0.7" right="0.7" top="0.75" bottom="0.75" header="0.3" footer="0.3"/>
  <pageSetup paperSize="9" orientation="portrait" r:id="rId1"/>
  <ignoredErrors>
    <ignoredError sqref="M132 O132 Q132 K132 S132 U132 W132 Y132 AA132 AC132 AE132 AG132 AI132 AK132 AM132" formula="1"/>
  </ignoredErrors>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W38"/>
  <sheetViews>
    <sheetView workbookViewId="0">
      <selection activeCell="B3" sqref="B3:G18"/>
    </sheetView>
  </sheetViews>
  <sheetFormatPr baseColWidth="10" defaultRowHeight="12.75"/>
  <cols>
    <col min="3" max="5" width="20.28515625" customWidth="1"/>
    <col min="7" max="7" width="15" customWidth="1"/>
    <col min="15" max="15" width="15.28515625" bestFit="1" customWidth="1"/>
    <col min="20" max="23" width="11.7109375" customWidth="1"/>
  </cols>
  <sheetData>
    <row r="1" spans="1:23">
      <c r="A1" s="134" t="s">
        <v>1921</v>
      </c>
    </row>
    <row r="2" spans="1:23">
      <c r="B2" s="844" t="s">
        <v>1922</v>
      </c>
      <c r="C2" s="844" t="s">
        <v>320</v>
      </c>
      <c r="D2" s="848"/>
      <c r="E2" s="848"/>
      <c r="F2" s="848" t="s">
        <v>778</v>
      </c>
      <c r="G2" s="998" t="s">
        <v>1923</v>
      </c>
      <c r="H2" s="153"/>
      <c r="I2" s="195"/>
      <c r="J2" s="195"/>
      <c r="K2" s="195"/>
      <c r="L2" s="195"/>
      <c r="M2" s="153"/>
      <c r="N2" s="153"/>
      <c r="O2" s="153"/>
      <c r="P2" s="195"/>
      <c r="Q2" s="845"/>
    </row>
    <row r="3" spans="1:23" ht="15">
      <c r="A3">
        <v>1</v>
      </c>
      <c r="B3" s="850" t="str">
        <f>'3_Menaces'!B4</f>
        <v>T01</v>
      </c>
      <c r="C3" s="999" t="str">
        <f>'3_Menaces'!C4</f>
        <v>Divulgation malicieuse de données</v>
      </c>
      <c r="D3" s="851"/>
      <c r="E3" s="851"/>
      <c r="F3" s="850">
        <f>'3_Menaces'!R4</f>
        <v>8</v>
      </c>
      <c r="G3" s="849">
        <f>IF(F3&gt;='3_Menaces'!$F$2,1,0)</f>
        <v>1</v>
      </c>
      <c r="H3" s="846"/>
      <c r="I3" s="149"/>
      <c r="J3" s="149"/>
      <c r="K3" s="149"/>
      <c r="L3" s="153"/>
      <c r="M3" s="153"/>
      <c r="N3" s="153"/>
      <c r="O3" s="149"/>
      <c r="P3" s="847"/>
      <c r="Q3" s="266"/>
    </row>
    <row r="4" spans="1:23" ht="15">
      <c r="A4">
        <v>2</v>
      </c>
      <c r="B4" s="850" t="str">
        <f>'3_Menaces'!B5</f>
        <v>T02</v>
      </c>
      <c r="C4" s="999" t="str">
        <f>'3_Menaces'!C5</f>
        <v>Divulgation accidentelle de données</v>
      </c>
      <c r="D4" s="851"/>
      <c r="E4" s="851"/>
      <c r="F4" s="850">
        <f>'3_Menaces'!R5</f>
        <v>12</v>
      </c>
      <c r="G4" s="849">
        <f>IF(F4&gt;='3_Menaces'!$F$2,1,0)</f>
        <v>1</v>
      </c>
      <c r="H4" s="846"/>
      <c r="I4" s="149"/>
      <c r="J4" s="149"/>
      <c r="K4" s="149"/>
      <c r="L4" s="153"/>
      <c r="M4" s="153"/>
      <c r="N4" s="153"/>
      <c r="O4" s="149"/>
      <c r="P4" s="847"/>
      <c r="Q4" s="266"/>
      <c r="T4" s="2"/>
      <c r="U4" s="2"/>
      <c r="V4" s="2"/>
      <c r="W4" s="2"/>
    </row>
    <row r="5" spans="1:23" ht="15">
      <c r="A5">
        <v>3</v>
      </c>
      <c r="B5" s="850" t="str">
        <f>'3_Menaces'!B6</f>
        <v>T03</v>
      </c>
      <c r="C5" s="999" t="str">
        <f>'3_Menaces'!C6</f>
        <v>Modification ou destruction malicieuse de données</v>
      </c>
      <c r="D5" s="851"/>
      <c r="E5" s="851"/>
      <c r="F5" s="850">
        <f>'3_Menaces'!R6</f>
        <v>9</v>
      </c>
      <c r="G5" s="849">
        <f>IF(F5&gt;='3_Menaces'!$F$2,1,0)</f>
        <v>1</v>
      </c>
      <c r="H5" s="846"/>
      <c r="I5" s="149"/>
      <c r="J5" s="149"/>
      <c r="K5" s="149"/>
      <c r="L5" s="153"/>
      <c r="M5" s="153"/>
      <c r="N5" s="153"/>
      <c r="O5" s="149"/>
      <c r="P5" s="847"/>
      <c r="Q5" s="266"/>
    </row>
    <row r="6" spans="1:23" ht="15">
      <c r="A6">
        <v>4</v>
      </c>
      <c r="B6" s="850" t="str">
        <f>'3_Menaces'!B7</f>
        <v>T04</v>
      </c>
      <c r="C6" s="999" t="str">
        <f>'3_Menaces'!C7</f>
        <v>Erreur d'encodage</v>
      </c>
      <c r="D6" s="851"/>
      <c r="E6" s="851"/>
      <c r="F6" s="850">
        <f>'3_Menaces'!R7</f>
        <v>8</v>
      </c>
      <c r="G6" s="849">
        <f>IF(F6&gt;='3_Menaces'!$F$2,1,0)</f>
        <v>1</v>
      </c>
      <c r="H6" s="846"/>
      <c r="I6" s="149"/>
      <c r="J6" s="149"/>
      <c r="K6" s="149"/>
      <c r="L6" s="153"/>
      <c r="M6" s="153"/>
      <c r="N6" s="153"/>
      <c r="O6" s="149"/>
      <c r="P6" s="847"/>
      <c r="Q6" s="266"/>
    </row>
    <row r="7" spans="1:23" ht="15">
      <c r="A7">
        <v>5</v>
      </c>
      <c r="B7" s="850" t="str">
        <f>'3_Menaces'!B8</f>
        <v>T05</v>
      </c>
      <c r="C7" s="999" t="str">
        <f>'3_Menaces'!C8</f>
        <v>Modification ou destruction accidentelle de données</v>
      </c>
      <c r="D7" s="851"/>
      <c r="E7" s="851"/>
      <c r="F7" s="850">
        <f>'3_Menaces'!R8</f>
        <v>9</v>
      </c>
      <c r="G7" s="849">
        <f>IF(F7&gt;='3_Menaces'!$F$2,1,0)</f>
        <v>1</v>
      </c>
      <c r="H7" s="846"/>
      <c r="I7" s="149"/>
      <c r="J7" s="149"/>
      <c r="K7" s="149"/>
      <c r="L7" s="153"/>
      <c r="M7" s="153"/>
      <c r="N7" s="153"/>
      <c r="O7" s="149"/>
      <c r="P7" s="847"/>
      <c r="Q7" s="266"/>
    </row>
    <row r="8" spans="1:23" ht="15">
      <c r="A8">
        <v>6</v>
      </c>
      <c r="B8" s="850" t="str">
        <f>'3_Menaces'!B9</f>
        <v>T06</v>
      </c>
      <c r="C8" s="999" t="str">
        <f>'3_Menaces'!C9</f>
        <v>Abus de ressources ICT</v>
      </c>
      <c r="D8" s="851"/>
      <c r="E8" s="851"/>
      <c r="F8" s="850">
        <f>'3_Menaces'!R9</f>
        <v>3</v>
      </c>
      <c r="G8" s="849">
        <f>IF(F8&gt;='3_Menaces'!$F$2,1,0)</f>
        <v>1</v>
      </c>
      <c r="H8" s="846"/>
      <c r="I8" s="149"/>
      <c r="J8" s="149"/>
      <c r="K8" s="149"/>
      <c r="L8" s="153"/>
      <c r="M8" s="153"/>
      <c r="N8" s="153"/>
      <c r="O8" s="149"/>
      <c r="P8" s="847"/>
      <c r="Q8" s="266"/>
    </row>
    <row r="9" spans="1:23" ht="15">
      <c r="A9">
        <v>7</v>
      </c>
      <c r="B9" s="850" t="str">
        <f>'3_Menaces'!B10</f>
        <v>T07</v>
      </c>
      <c r="C9" s="999" t="str">
        <f>'3_Menaces'!C10</f>
        <v>Vol d'équipement ICT</v>
      </c>
      <c r="D9" s="851"/>
      <c r="E9" s="851"/>
      <c r="F9" s="850">
        <f>'3_Menaces'!R10</f>
        <v>8</v>
      </c>
      <c r="G9" s="849">
        <f>IF(F9&gt;='3_Menaces'!$F$2,1,0)</f>
        <v>1</v>
      </c>
      <c r="H9" s="846"/>
      <c r="I9" s="149"/>
      <c r="J9" s="149"/>
      <c r="K9" s="149"/>
      <c r="L9" s="153"/>
      <c r="M9" s="153"/>
      <c r="N9" s="153"/>
      <c r="O9" s="149"/>
      <c r="P9" s="847"/>
      <c r="Q9" s="266"/>
    </row>
    <row r="10" spans="1:23" ht="15">
      <c r="A10">
        <v>8</v>
      </c>
      <c r="B10" s="850" t="str">
        <f>'3_Menaces'!B11</f>
        <v>T08</v>
      </c>
      <c r="C10" s="999" t="str">
        <f>'3_Menaces'!C11</f>
        <v>Problème électrique</v>
      </c>
      <c r="D10" s="851"/>
      <c r="E10" s="851"/>
      <c r="F10" s="850">
        <f>'3_Menaces'!R11</f>
        <v>2</v>
      </c>
      <c r="G10" s="849">
        <f>IF(F10&gt;='3_Menaces'!$F$2,1,0)</f>
        <v>0</v>
      </c>
      <c r="H10" s="846"/>
      <c r="I10" s="149"/>
      <c r="J10" s="149"/>
      <c r="K10" s="149"/>
      <c r="L10" s="153"/>
      <c r="M10" s="153"/>
      <c r="N10" s="153"/>
      <c r="O10" s="149"/>
      <c r="P10" s="847"/>
      <c r="Q10" s="266"/>
    </row>
    <row r="11" spans="1:23" ht="15">
      <c r="A11">
        <v>9</v>
      </c>
      <c r="B11" s="850" t="str">
        <f>'3_Menaces'!B12</f>
        <v>T09</v>
      </c>
      <c r="C11" s="999" t="str">
        <f>'3_Menaces'!C12</f>
        <v xml:space="preserve">Problème environnemental </v>
      </c>
      <c r="D11" s="851"/>
      <c r="E11" s="851"/>
      <c r="F11" s="850">
        <f>'3_Menaces'!R12</f>
        <v>2</v>
      </c>
      <c r="G11" s="849">
        <f>IF(F11&gt;='3_Menaces'!$F$2,1,0)</f>
        <v>0</v>
      </c>
      <c r="H11" s="846"/>
      <c r="I11" s="149"/>
      <c r="J11" s="149"/>
      <c r="K11" s="149"/>
      <c r="L11" s="153"/>
      <c r="M11" s="153"/>
      <c r="N11" s="153"/>
      <c r="O11" s="149"/>
      <c r="P11" s="847"/>
      <c r="Q11" s="266"/>
    </row>
    <row r="12" spans="1:23" ht="15">
      <c r="A12">
        <v>10</v>
      </c>
      <c r="B12" s="850" t="str">
        <f>'3_Menaces'!B13</f>
        <v>T10</v>
      </c>
      <c r="C12" s="999" t="str">
        <f>'3_Menaces'!C13</f>
        <v>Dommage majeur ou indisponibilité de long terme</v>
      </c>
      <c r="D12" s="851"/>
      <c r="E12" s="851"/>
      <c r="F12" s="850">
        <f>'3_Menaces'!R13</f>
        <v>3</v>
      </c>
      <c r="G12" s="849">
        <f>IF(F12&gt;='3_Menaces'!$F$2,1,0)</f>
        <v>1</v>
      </c>
      <c r="H12" s="846"/>
      <c r="I12" s="149"/>
      <c r="J12" s="149"/>
      <c r="K12" s="149"/>
      <c r="L12" s="153"/>
      <c r="M12" s="153"/>
      <c r="N12" s="153"/>
      <c r="O12" s="335"/>
      <c r="P12" s="847"/>
      <c r="Q12" s="266"/>
    </row>
    <row r="13" spans="1:23" ht="15">
      <c r="A13">
        <v>11</v>
      </c>
      <c r="B13" s="850" t="str">
        <f>'3_Menaces'!B14</f>
        <v>T11</v>
      </c>
      <c r="C13" s="999" t="str">
        <f>'3_Menaces'!C14</f>
        <v>Cyberattaque sur périmètre externe</v>
      </c>
      <c r="D13" s="851"/>
      <c r="E13" s="851"/>
      <c r="F13" s="850">
        <f>'3_Menaces'!R14</f>
        <v>12</v>
      </c>
      <c r="G13" s="849">
        <f>IF(F13&gt;='3_Menaces'!$F$2,1,0)</f>
        <v>1</v>
      </c>
      <c r="H13" s="846"/>
      <c r="I13" s="149"/>
      <c r="J13" s="149"/>
      <c r="K13" s="149"/>
      <c r="L13" s="153"/>
      <c r="M13" s="153"/>
      <c r="N13" s="153"/>
      <c r="O13" s="149"/>
      <c r="P13" s="847"/>
      <c r="Q13" s="266"/>
    </row>
    <row r="14" spans="1:23" ht="15">
      <c r="A14">
        <v>12</v>
      </c>
      <c r="B14" s="850" t="str">
        <f>'3_Menaces'!B15</f>
        <v>T12</v>
      </c>
      <c r="C14" s="999" t="str">
        <f>'3_Menaces'!C15</f>
        <v>Code malicieux / infection virale</v>
      </c>
      <c r="D14" s="851"/>
      <c r="E14" s="851"/>
      <c r="F14" s="850">
        <f>'3_Menaces'!R15</f>
        <v>12</v>
      </c>
      <c r="G14" s="849">
        <f>IF(F14&gt;='3_Menaces'!$F$2,1,0)</f>
        <v>1</v>
      </c>
      <c r="H14" s="846"/>
      <c r="I14" s="149"/>
      <c r="J14" s="149"/>
      <c r="K14" s="149"/>
      <c r="L14" s="153"/>
      <c r="M14" s="153"/>
      <c r="N14" s="153"/>
      <c r="O14" s="149"/>
      <c r="P14" s="847"/>
      <c r="Q14" s="266"/>
    </row>
    <row r="15" spans="1:23" ht="15">
      <c r="A15">
        <v>13</v>
      </c>
      <c r="B15" s="850" t="str">
        <f>'3_Menaces'!B16</f>
        <v>T13</v>
      </c>
      <c r="C15" s="999" t="str">
        <f>'3_Menaces'!C16</f>
        <v>Déficience de ressources, connaissance ou support</v>
      </c>
      <c r="D15" s="851"/>
      <c r="E15" s="851"/>
      <c r="F15" s="850">
        <f>'3_Menaces'!R16</f>
        <v>3</v>
      </c>
      <c r="G15" s="849">
        <f>IF(F15&gt;='3_Menaces'!$F$2,1,0)</f>
        <v>1</v>
      </c>
      <c r="H15" s="846"/>
      <c r="I15" s="149"/>
      <c r="J15" s="149"/>
      <c r="K15" s="149"/>
      <c r="L15" s="153"/>
      <c r="M15" s="153"/>
      <c r="N15" s="153"/>
      <c r="O15" s="149"/>
      <c r="P15" s="847"/>
      <c r="Q15" s="266"/>
    </row>
    <row r="16" spans="1:23" ht="15">
      <c r="A16">
        <v>14</v>
      </c>
      <c r="B16" s="850" t="str">
        <f>'3_Menaces'!B17</f>
        <v>T14</v>
      </c>
      <c r="C16" s="999" t="str">
        <f>'3_Menaces'!C17</f>
        <v>Défaillance matérielle</v>
      </c>
      <c r="D16" s="851"/>
      <c r="E16" s="851"/>
      <c r="F16" s="850">
        <f>'3_Menaces'!R17</f>
        <v>3</v>
      </c>
      <c r="G16" s="849">
        <f>IF(F16&gt;='3_Menaces'!$F$2,1,0)</f>
        <v>1</v>
      </c>
      <c r="H16" s="846"/>
      <c r="I16" s="149"/>
      <c r="J16" s="149"/>
      <c r="K16" s="149"/>
      <c r="L16" s="153"/>
      <c r="M16" s="153"/>
      <c r="N16" s="153"/>
      <c r="O16" s="149"/>
      <c r="P16" s="847"/>
      <c r="Q16" s="266"/>
    </row>
    <row r="17" spans="1:17" ht="15">
      <c r="A17">
        <v>15</v>
      </c>
      <c r="B17" s="850" t="str">
        <f>'3_Menaces'!B18</f>
        <v>T15</v>
      </c>
      <c r="C17" s="999" t="str">
        <f>'3_Menaces'!C18</f>
        <v>Défaillance logicielle</v>
      </c>
      <c r="D17" s="851"/>
      <c r="E17" s="851"/>
      <c r="F17" s="850">
        <f>'3_Menaces'!R18</f>
        <v>3</v>
      </c>
      <c r="G17" s="849">
        <f>IF(F17&gt;='3_Menaces'!$F$2,1,0)</f>
        <v>1</v>
      </c>
      <c r="H17" s="846"/>
      <c r="I17" s="149"/>
      <c r="J17" s="149"/>
      <c r="K17" s="149"/>
      <c r="L17" s="153"/>
      <c r="M17" s="153"/>
      <c r="N17" s="153"/>
      <c r="O17" s="149"/>
      <c r="P17" s="847"/>
      <c r="Q17" s="266"/>
    </row>
    <row r="18" spans="1:17" ht="15">
      <c r="A18">
        <v>16</v>
      </c>
      <c r="B18" s="850" t="str">
        <f>'3_Menaces'!B19</f>
        <v>T16</v>
      </c>
      <c r="C18" s="999" t="str">
        <f>'3_Menaces'!C19</f>
        <v>Non-conformité aux lois et règlements</v>
      </c>
      <c r="D18" s="851"/>
      <c r="E18" s="851"/>
      <c r="F18" s="850">
        <f>'3_Menaces'!R19</f>
        <v>12</v>
      </c>
      <c r="G18" s="849">
        <f>IF(F18&gt;='3_Menaces'!$F$2,1,0)</f>
        <v>1</v>
      </c>
      <c r="H18" s="846"/>
      <c r="I18" s="149"/>
      <c r="J18" s="149"/>
      <c r="K18" s="149"/>
      <c r="L18" s="153"/>
      <c r="M18" s="153"/>
      <c r="N18" s="153"/>
      <c r="O18" s="149"/>
      <c r="P18" s="847"/>
    </row>
    <row r="21" spans="1:17">
      <c r="A21" s="1699" t="s">
        <v>1170</v>
      </c>
      <c r="B21" s="1699"/>
      <c r="C21" s="1699"/>
      <c r="D21" s="1699"/>
      <c r="E21" s="1699"/>
      <c r="F21" s="1699"/>
      <c r="G21" s="1699"/>
      <c r="H21" s="1699"/>
      <c r="I21" s="1699"/>
      <c r="J21" s="1699"/>
      <c r="K21" s="1699"/>
      <c r="L21" s="1699"/>
      <c r="M21" s="1699"/>
    </row>
    <row r="22" spans="1:17">
      <c r="A22" s="1699"/>
      <c r="B22" s="1699"/>
      <c r="C22" s="1699"/>
      <c r="D22" s="1699"/>
      <c r="E22" s="1699"/>
      <c r="F22" s="1699"/>
      <c r="G22" s="1699"/>
      <c r="H22" s="1699"/>
      <c r="I22" s="1699"/>
      <c r="J22" s="1699"/>
      <c r="K22" s="1699"/>
      <c r="L22" s="1699"/>
      <c r="M22" s="1699"/>
    </row>
    <row r="23" spans="1:17" ht="13.5" thickBot="1">
      <c r="A23" s="1689"/>
      <c r="B23" s="1689"/>
      <c r="C23" s="1689"/>
      <c r="D23" s="1689"/>
      <c r="E23" s="1689"/>
      <c r="F23" s="1689"/>
      <c r="G23" s="1689"/>
      <c r="H23" s="1689"/>
      <c r="I23" s="1689"/>
      <c r="J23" s="1689"/>
      <c r="K23" s="1689"/>
      <c r="L23" s="1689"/>
      <c r="M23" s="1689"/>
    </row>
    <row r="24" spans="1:17" ht="33" customHeight="1" thickBot="1">
      <c r="A24" s="465" t="s">
        <v>455</v>
      </c>
      <c r="B24" s="1722" t="s">
        <v>1119</v>
      </c>
      <c r="C24" s="1722"/>
      <c r="D24" s="1722"/>
      <c r="E24" s="1722"/>
      <c r="F24" s="1722"/>
      <c r="G24" s="1722"/>
      <c r="H24" s="1722"/>
      <c r="I24" s="1722"/>
      <c r="J24" s="1722"/>
      <c r="K24" s="1722"/>
      <c r="L24" s="1722"/>
      <c r="M24" s="475" t="s">
        <v>1121</v>
      </c>
    </row>
    <row r="25" spans="1:17">
      <c r="A25" s="474" t="s">
        <v>1097</v>
      </c>
      <c r="B25" s="1706" t="s">
        <v>2227</v>
      </c>
      <c r="C25" s="1723"/>
      <c r="D25" s="1723"/>
      <c r="E25" s="1723"/>
      <c r="F25" s="1723"/>
      <c r="G25" s="1723"/>
      <c r="H25" s="1723"/>
      <c r="I25" s="1723"/>
      <c r="J25" s="1723"/>
      <c r="K25" s="1723"/>
      <c r="L25" s="1723"/>
      <c r="M25" s="474" t="s">
        <v>1129</v>
      </c>
    </row>
    <row r="26" spans="1:17">
      <c r="A26" s="474" t="s">
        <v>1099</v>
      </c>
      <c r="B26" s="1724" t="s">
        <v>2228</v>
      </c>
      <c r="C26" s="1725"/>
      <c r="D26" s="1725"/>
      <c r="E26" s="1725"/>
      <c r="F26" s="1725"/>
      <c r="G26" s="1725"/>
      <c r="H26" s="1725"/>
      <c r="I26" s="1725"/>
      <c r="J26" s="1725"/>
      <c r="K26" s="1725"/>
      <c r="L26" s="1725"/>
      <c r="M26" s="474" t="s">
        <v>1932</v>
      </c>
    </row>
    <row r="27" spans="1:17">
      <c r="A27" s="474" t="s">
        <v>1101</v>
      </c>
      <c r="B27" s="1720" t="s">
        <v>1935</v>
      </c>
      <c r="C27" s="1721"/>
      <c r="D27" s="1721"/>
      <c r="E27" s="1721"/>
      <c r="F27" s="1721"/>
      <c r="G27" s="1721"/>
      <c r="H27" s="1721"/>
      <c r="I27" s="1721"/>
      <c r="J27" s="1721"/>
      <c r="K27" s="1721"/>
      <c r="L27" s="1721"/>
      <c r="M27" s="474" t="s">
        <v>1222</v>
      </c>
    </row>
    <row r="28" spans="1:17">
      <c r="A28" s="474" t="s">
        <v>1933</v>
      </c>
      <c r="B28" s="1726" t="s">
        <v>1934</v>
      </c>
      <c r="C28" s="1727"/>
      <c r="D28" s="1727"/>
      <c r="E28" s="1727"/>
      <c r="F28" s="1727"/>
      <c r="G28" s="1727"/>
      <c r="H28" s="1727"/>
      <c r="I28" s="1727"/>
      <c r="J28" s="1727"/>
      <c r="K28" s="1727"/>
      <c r="L28" s="1727"/>
      <c r="M28" s="474"/>
    </row>
    <row r="29" spans="1:17">
      <c r="A29" s="474"/>
      <c r="B29" s="1726"/>
      <c r="C29" s="1727"/>
      <c r="D29" s="1727"/>
      <c r="E29" s="1727"/>
      <c r="F29" s="1727"/>
      <c r="G29" s="1727"/>
      <c r="H29" s="1727"/>
      <c r="I29" s="1727"/>
      <c r="J29" s="1727"/>
      <c r="K29" s="1727"/>
      <c r="L29" s="1727"/>
      <c r="M29" s="474"/>
    </row>
    <row r="30" spans="1:17">
      <c r="A30" s="474"/>
      <c r="B30" s="1718"/>
      <c r="C30" s="1719"/>
      <c r="D30" s="1719"/>
      <c r="E30" s="1719"/>
      <c r="F30" s="1719"/>
      <c r="G30" s="1719"/>
      <c r="H30" s="1719"/>
      <c r="I30" s="1719"/>
      <c r="J30" s="1719"/>
      <c r="K30" s="1719"/>
      <c r="L30" s="1719"/>
      <c r="M30" s="474"/>
    </row>
    <row r="31" spans="1:17">
      <c r="A31" s="97"/>
      <c r="B31" s="97"/>
      <c r="C31" s="97"/>
      <c r="D31" s="97"/>
      <c r="E31" s="97"/>
      <c r="F31" s="97"/>
      <c r="G31" s="97"/>
      <c r="H31" s="97"/>
      <c r="I31" s="97"/>
      <c r="J31" s="97"/>
      <c r="K31" s="97"/>
      <c r="L31" s="97"/>
      <c r="M31" s="97"/>
    </row>
    <row r="32" spans="1:17">
      <c r="A32" s="97"/>
      <c r="B32" s="97"/>
      <c r="C32" s="97"/>
      <c r="D32" s="97"/>
      <c r="E32" s="97"/>
      <c r="F32" s="97"/>
      <c r="G32" s="97"/>
      <c r="H32" s="97"/>
      <c r="I32" s="97"/>
      <c r="J32" s="97"/>
      <c r="K32" s="97"/>
      <c r="L32" s="97"/>
      <c r="M32" s="97"/>
    </row>
    <row r="33" spans="1:13">
      <c r="A33" s="97"/>
      <c r="B33" s="97"/>
      <c r="C33" s="97"/>
      <c r="D33" s="97"/>
      <c r="E33" s="97"/>
      <c r="F33" s="97"/>
      <c r="G33" s="97"/>
      <c r="H33" s="97"/>
      <c r="I33" s="97"/>
      <c r="J33" s="97"/>
      <c r="K33" s="97"/>
      <c r="L33" s="97"/>
      <c r="M33" s="97"/>
    </row>
    <row r="34" spans="1:13">
      <c r="A34" s="97"/>
      <c r="B34" s="97"/>
      <c r="C34" s="97"/>
      <c r="D34" s="97"/>
      <c r="E34" s="97"/>
      <c r="F34" s="97"/>
      <c r="G34" s="97"/>
      <c r="H34" s="97"/>
      <c r="I34" s="97"/>
      <c r="J34" s="97"/>
      <c r="K34" s="97"/>
      <c r="L34" s="97"/>
      <c r="M34" s="97"/>
    </row>
    <row r="35" spans="1:13">
      <c r="A35" s="97"/>
      <c r="B35" s="97"/>
      <c r="C35" s="97"/>
      <c r="D35" s="97"/>
      <c r="E35" s="97"/>
      <c r="F35" s="97"/>
      <c r="G35" s="97"/>
      <c r="H35" s="97"/>
      <c r="I35" s="97"/>
      <c r="J35" s="97"/>
      <c r="K35" s="97"/>
      <c r="L35" s="97"/>
      <c r="M35" s="97"/>
    </row>
    <row r="36" spans="1:13">
      <c r="A36" s="97"/>
      <c r="B36" s="97"/>
      <c r="C36" s="97"/>
      <c r="D36" s="97"/>
      <c r="E36" s="97"/>
      <c r="F36" s="97"/>
      <c r="G36" s="97"/>
      <c r="H36" s="97"/>
      <c r="I36" s="97"/>
      <c r="J36" s="97"/>
      <c r="K36" s="97"/>
      <c r="L36" s="97"/>
      <c r="M36" s="97"/>
    </row>
    <row r="37" spans="1:13">
      <c r="A37" s="97"/>
      <c r="B37" s="97"/>
      <c r="C37" s="97"/>
      <c r="D37" s="97"/>
      <c r="E37" s="97"/>
      <c r="F37" s="97"/>
      <c r="G37" s="97"/>
      <c r="H37" s="97"/>
      <c r="I37" s="97"/>
      <c r="J37" s="97"/>
      <c r="K37" s="97"/>
      <c r="L37" s="97"/>
      <c r="M37" s="97"/>
    </row>
    <row r="38" spans="1:13">
      <c r="A38" s="97"/>
      <c r="B38" s="97"/>
      <c r="C38" s="97"/>
      <c r="D38" s="97"/>
      <c r="E38" s="97"/>
      <c r="F38" s="97"/>
      <c r="G38" s="97"/>
      <c r="H38" s="97"/>
      <c r="I38" s="97"/>
      <c r="J38" s="97"/>
      <c r="K38" s="97"/>
      <c r="L38" s="97"/>
      <c r="M38" s="97"/>
    </row>
  </sheetData>
  <mergeCells count="8">
    <mergeCell ref="B29:L29"/>
    <mergeCell ref="B30:L30"/>
    <mergeCell ref="A21:M23"/>
    <mergeCell ref="B24:L24"/>
    <mergeCell ref="B25:L25"/>
    <mergeCell ref="B26:L26"/>
    <mergeCell ref="B27:L27"/>
    <mergeCell ref="B28:L28"/>
  </mergeCells>
  <pageMargins left="0.70866141732283472" right="0.70866141732283472" top="0.74803149606299213" bottom="0.74803149606299213" header="0.31496062992125984" footer="0.31496062992125984"/>
  <pageSetup paperSize="9" scale="70" orientation="landscape"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DY161"/>
  <sheetViews>
    <sheetView workbookViewId="0">
      <pane xSplit="5" topLeftCell="BE1" activePane="topRight" state="frozen"/>
      <selection activeCell="H45" sqref="H45"/>
      <selection pane="topRight" activeCell="BE161" sqref="BE161"/>
    </sheetView>
  </sheetViews>
  <sheetFormatPr baseColWidth="10" defaultRowHeight="12.75"/>
  <cols>
    <col min="1" max="1" width="10" style="390" customWidth="1"/>
    <col min="2" max="2" width="5.42578125" style="390" bestFit="1" customWidth="1"/>
    <col min="3" max="3" width="30.140625" style="390" customWidth="1"/>
    <col min="4" max="4" width="52.7109375" style="390" customWidth="1"/>
    <col min="5" max="5" width="28" style="390" customWidth="1"/>
    <col min="6" max="6" width="10.85546875" style="390"/>
    <col min="7" max="7" width="10.85546875" style="581"/>
    <col min="8" max="9" width="10.85546875" style="672"/>
    <col min="10" max="10" width="7.28515625" style="672" customWidth="1"/>
    <col min="11" max="13" width="10.85546875" style="672"/>
    <col min="14" max="14" width="10.85546875" style="581"/>
    <col min="15" max="20" width="10.85546875" style="672"/>
    <col min="21" max="21" width="12" style="672" customWidth="1"/>
    <col min="22" max="22" width="10.85546875" style="672"/>
    <col min="23" max="25" width="10.85546875" style="581"/>
    <col min="26" max="26" width="10.85546875" style="672"/>
    <col min="27" max="27" width="10.85546875" style="581"/>
    <col min="28" max="28" width="10.28515625" style="581" customWidth="1"/>
    <col min="29" max="29" width="10.85546875" style="672"/>
    <col min="30" max="32" width="10.85546875" style="581"/>
    <col min="33" max="33" width="10.85546875" style="672"/>
    <col min="34" max="34" width="10.85546875" style="581"/>
    <col min="35" max="36" width="10.85546875" style="672"/>
    <col min="37" max="37" width="10.85546875" style="581"/>
    <col min="38" max="39" width="10.85546875" style="672"/>
    <col min="40" max="40" width="10.85546875" style="581"/>
    <col min="41" max="42" width="10.85546875" style="672"/>
    <col min="43" max="43" width="10.28515625" style="672" customWidth="1"/>
    <col min="44" max="44" width="10.85546875" style="581"/>
    <col min="45" max="45" width="10.85546875" style="672"/>
    <col min="46" max="46" width="10.85546875" style="581"/>
    <col min="47" max="49" width="10.85546875" style="672"/>
    <col min="50" max="51" width="10.85546875" style="581"/>
    <col min="52" max="53" width="10.85546875" style="672"/>
    <col min="54" max="54" width="10.85546875" style="581"/>
    <col min="55" max="55" width="12.140625" style="672" customWidth="1"/>
    <col min="56" max="56" width="10.85546875" style="672"/>
    <col min="57" max="57" width="10.85546875" style="581"/>
    <col min="58" max="59" width="10.85546875" style="672"/>
    <col min="60" max="60" width="10.85546875" style="581"/>
    <col min="61" max="61" width="10.85546875" style="672"/>
    <col min="62" max="62" width="10.85546875" style="581"/>
    <col min="63" max="63" width="10.85546875" style="672"/>
    <col min="64" max="64" width="10.85546875" style="581"/>
    <col min="65" max="65" width="10.85546875" style="672"/>
    <col min="66" max="66" width="10.85546875" style="581"/>
    <col min="67" max="68" width="10.85546875" style="672"/>
    <col min="69" max="70" width="10.85546875" style="581"/>
    <col min="71" max="72" width="10.85546875" style="672"/>
    <col min="73" max="75" width="10.85546875" style="581"/>
    <col min="76" max="76" width="10.85546875" style="672"/>
    <col min="77" max="77" width="14.140625" style="672" customWidth="1"/>
    <col min="78" max="78" width="10.85546875" style="581"/>
    <col min="79" max="79" width="21" style="672" customWidth="1"/>
    <col min="80" max="82" width="10.85546875" style="672"/>
    <col min="83" max="85" width="10.85546875" style="581"/>
    <col min="86" max="86" width="10.85546875" style="672"/>
    <col min="87" max="87" width="10.85546875" style="581"/>
    <col min="88" max="88" width="10.85546875" style="672"/>
    <col min="89" max="90" width="10.85546875" style="581"/>
    <col min="91" max="91" width="10.85546875" style="672"/>
    <col min="92" max="92" width="10.85546875" style="581"/>
    <col min="93" max="93" width="10.85546875" style="672"/>
    <col min="94" max="95" width="10.85546875" style="581"/>
    <col min="96" max="97" width="10.85546875" style="672"/>
    <col min="98" max="99" width="10.85546875" style="581"/>
    <col min="100" max="100" width="10.85546875" style="672"/>
    <col min="101" max="101" width="10.85546875" style="581"/>
    <col min="102" max="103" width="10.85546875" style="672"/>
    <col min="104" max="104" width="10.85546875" style="581"/>
    <col min="105" max="105" width="10.85546875" style="672"/>
    <col min="106" max="106" width="10.85546875" style="581"/>
    <col min="107" max="109" width="10.85546875" style="672"/>
    <col min="110" max="111" width="10.85546875" style="581"/>
    <col min="112" max="114" width="10.85546875" style="672"/>
    <col min="115" max="115" width="10.85546875" style="581"/>
    <col min="116" max="117" width="10.85546875" style="672"/>
    <col min="118" max="118" width="10.85546875" style="581"/>
    <col min="119" max="121" width="10.85546875" style="672"/>
    <col min="122" max="122" width="10.85546875" style="581"/>
    <col min="123" max="125" width="10.85546875" style="672"/>
    <col min="126" max="277" width="10.85546875" style="390"/>
    <col min="278" max="278" width="5.42578125" style="390" bestFit="1" customWidth="1"/>
    <col min="279" max="279" width="54.28515625" style="390" customWidth="1"/>
    <col min="280" max="280" width="52.7109375" style="390" customWidth="1"/>
    <col min="281" max="281" width="67.28515625" style="390" customWidth="1"/>
    <col min="282" max="533" width="10.85546875" style="390"/>
    <col min="534" max="534" width="5.42578125" style="390" bestFit="1" customWidth="1"/>
    <col min="535" max="535" width="54.28515625" style="390" customWidth="1"/>
    <col min="536" max="536" width="52.7109375" style="390" customWidth="1"/>
    <col min="537" max="537" width="67.28515625" style="390" customWidth="1"/>
    <col min="538" max="789" width="10.85546875" style="390"/>
    <col min="790" max="790" width="5.42578125" style="390" bestFit="1" customWidth="1"/>
    <col min="791" max="791" width="54.28515625" style="390" customWidth="1"/>
    <col min="792" max="792" width="52.7109375" style="390" customWidth="1"/>
    <col min="793" max="793" width="67.28515625" style="390" customWidth="1"/>
    <col min="794" max="1045" width="10.85546875" style="390"/>
    <col min="1046" max="1046" width="5.42578125" style="390" bestFit="1" customWidth="1"/>
    <col min="1047" max="1047" width="54.28515625" style="390" customWidth="1"/>
    <col min="1048" max="1048" width="52.7109375" style="390" customWidth="1"/>
    <col min="1049" max="1049" width="67.28515625" style="390" customWidth="1"/>
    <col min="1050" max="1301" width="10.85546875" style="390"/>
    <col min="1302" max="1302" width="5.42578125" style="390" bestFit="1" customWidth="1"/>
    <col min="1303" max="1303" width="54.28515625" style="390" customWidth="1"/>
    <col min="1304" max="1304" width="52.7109375" style="390" customWidth="1"/>
    <col min="1305" max="1305" width="67.28515625" style="390" customWidth="1"/>
    <col min="1306" max="1557" width="10.85546875" style="390"/>
    <col min="1558" max="1558" width="5.42578125" style="390" bestFit="1" customWidth="1"/>
    <col min="1559" max="1559" width="54.28515625" style="390" customWidth="1"/>
    <col min="1560" max="1560" width="52.7109375" style="390" customWidth="1"/>
    <col min="1561" max="1561" width="67.28515625" style="390" customWidth="1"/>
    <col min="1562" max="1813" width="10.85546875" style="390"/>
    <col min="1814" max="1814" width="5.42578125" style="390" bestFit="1" customWidth="1"/>
    <col min="1815" max="1815" width="54.28515625" style="390" customWidth="1"/>
    <col min="1816" max="1816" width="52.7109375" style="390" customWidth="1"/>
    <col min="1817" max="1817" width="67.28515625" style="390" customWidth="1"/>
    <col min="1818" max="2069" width="10.85546875" style="390"/>
    <col min="2070" max="2070" width="5.42578125" style="390" bestFit="1" customWidth="1"/>
    <col min="2071" max="2071" width="54.28515625" style="390" customWidth="1"/>
    <col min="2072" max="2072" width="52.7109375" style="390" customWidth="1"/>
    <col min="2073" max="2073" width="67.28515625" style="390" customWidth="1"/>
    <col min="2074" max="2325" width="10.85546875" style="390"/>
    <col min="2326" max="2326" width="5.42578125" style="390" bestFit="1" customWidth="1"/>
    <col min="2327" max="2327" width="54.28515625" style="390" customWidth="1"/>
    <col min="2328" max="2328" width="52.7109375" style="390" customWidth="1"/>
    <col min="2329" max="2329" width="67.28515625" style="390" customWidth="1"/>
    <col min="2330" max="2581" width="10.85546875" style="390"/>
    <col min="2582" max="2582" width="5.42578125" style="390" bestFit="1" customWidth="1"/>
    <col min="2583" max="2583" width="54.28515625" style="390" customWidth="1"/>
    <col min="2584" max="2584" width="52.7109375" style="390" customWidth="1"/>
    <col min="2585" max="2585" width="67.28515625" style="390" customWidth="1"/>
    <col min="2586" max="2837" width="10.85546875" style="390"/>
    <col min="2838" max="2838" width="5.42578125" style="390" bestFit="1" customWidth="1"/>
    <col min="2839" max="2839" width="54.28515625" style="390" customWidth="1"/>
    <col min="2840" max="2840" width="52.7109375" style="390" customWidth="1"/>
    <col min="2841" max="2841" width="67.28515625" style="390" customWidth="1"/>
    <col min="2842" max="3093" width="10.85546875" style="390"/>
    <col min="3094" max="3094" width="5.42578125" style="390" bestFit="1" customWidth="1"/>
    <col min="3095" max="3095" width="54.28515625" style="390" customWidth="1"/>
    <col min="3096" max="3096" width="52.7109375" style="390" customWidth="1"/>
    <col min="3097" max="3097" width="67.28515625" style="390" customWidth="1"/>
    <col min="3098" max="3349" width="10.85546875" style="390"/>
    <col min="3350" max="3350" width="5.42578125" style="390" bestFit="1" customWidth="1"/>
    <col min="3351" max="3351" width="54.28515625" style="390" customWidth="1"/>
    <col min="3352" max="3352" width="52.7109375" style="390" customWidth="1"/>
    <col min="3353" max="3353" width="67.28515625" style="390" customWidth="1"/>
    <col min="3354" max="3605" width="10.85546875" style="390"/>
    <col min="3606" max="3606" width="5.42578125" style="390" bestFit="1" customWidth="1"/>
    <col min="3607" max="3607" width="54.28515625" style="390" customWidth="1"/>
    <col min="3608" max="3608" width="52.7109375" style="390" customWidth="1"/>
    <col min="3609" max="3609" width="67.28515625" style="390" customWidth="1"/>
    <col min="3610" max="3861" width="10.85546875" style="390"/>
    <col min="3862" max="3862" width="5.42578125" style="390" bestFit="1" customWidth="1"/>
    <col min="3863" max="3863" width="54.28515625" style="390" customWidth="1"/>
    <col min="3864" max="3864" width="52.7109375" style="390" customWidth="1"/>
    <col min="3865" max="3865" width="67.28515625" style="390" customWidth="1"/>
    <col min="3866" max="4117" width="10.85546875" style="390"/>
    <col min="4118" max="4118" width="5.42578125" style="390" bestFit="1" customWidth="1"/>
    <col min="4119" max="4119" width="54.28515625" style="390" customWidth="1"/>
    <col min="4120" max="4120" width="52.7109375" style="390" customWidth="1"/>
    <col min="4121" max="4121" width="67.28515625" style="390" customWidth="1"/>
    <col min="4122" max="4373" width="10.85546875" style="390"/>
    <col min="4374" max="4374" width="5.42578125" style="390" bestFit="1" customWidth="1"/>
    <col min="4375" max="4375" width="54.28515625" style="390" customWidth="1"/>
    <col min="4376" max="4376" width="52.7109375" style="390" customWidth="1"/>
    <col min="4377" max="4377" width="67.28515625" style="390" customWidth="1"/>
    <col min="4378" max="4629" width="10.85546875" style="390"/>
    <col min="4630" max="4630" width="5.42578125" style="390" bestFit="1" customWidth="1"/>
    <col min="4631" max="4631" width="54.28515625" style="390" customWidth="1"/>
    <col min="4632" max="4632" width="52.7109375" style="390" customWidth="1"/>
    <col min="4633" max="4633" width="67.28515625" style="390" customWidth="1"/>
    <col min="4634" max="4885" width="10.85546875" style="390"/>
    <col min="4886" max="4886" width="5.42578125" style="390" bestFit="1" customWidth="1"/>
    <col min="4887" max="4887" width="54.28515625" style="390" customWidth="1"/>
    <col min="4888" max="4888" width="52.7109375" style="390" customWidth="1"/>
    <col min="4889" max="4889" width="67.28515625" style="390" customWidth="1"/>
    <col min="4890" max="5141" width="10.85546875" style="390"/>
    <col min="5142" max="5142" width="5.42578125" style="390" bestFit="1" customWidth="1"/>
    <col min="5143" max="5143" width="54.28515625" style="390" customWidth="1"/>
    <col min="5144" max="5144" width="52.7109375" style="390" customWidth="1"/>
    <col min="5145" max="5145" width="67.28515625" style="390" customWidth="1"/>
    <col min="5146" max="5397" width="10.85546875" style="390"/>
    <col min="5398" max="5398" width="5.42578125" style="390" bestFit="1" customWidth="1"/>
    <col min="5399" max="5399" width="54.28515625" style="390" customWidth="1"/>
    <col min="5400" max="5400" width="52.7109375" style="390" customWidth="1"/>
    <col min="5401" max="5401" width="67.28515625" style="390" customWidth="1"/>
    <col min="5402" max="5653" width="10.85546875" style="390"/>
    <col min="5654" max="5654" width="5.42578125" style="390" bestFit="1" customWidth="1"/>
    <col min="5655" max="5655" width="54.28515625" style="390" customWidth="1"/>
    <col min="5656" max="5656" width="52.7109375" style="390" customWidth="1"/>
    <col min="5657" max="5657" width="67.28515625" style="390" customWidth="1"/>
    <col min="5658" max="5909" width="10.85546875" style="390"/>
    <col min="5910" max="5910" width="5.42578125" style="390" bestFit="1" customWidth="1"/>
    <col min="5911" max="5911" width="54.28515625" style="390" customWidth="1"/>
    <col min="5912" max="5912" width="52.7109375" style="390" customWidth="1"/>
    <col min="5913" max="5913" width="67.28515625" style="390" customWidth="1"/>
    <col min="5914" max="6165" width="10.85546875" style="390"/>
    <col min="6166" max="6166" width="5.42578125" style="390" bestFit="1" customWidth="1"/>
    <col min="6167" max="6167" width="54.28515625" style="390" customWidth="1"/>
    <col min="6168" max="6168" width="52.7109375" style="390" customWidth="1"/>
    <col min="6169" max="6169" width="67.28515625" style="390" customWidth="1"/>
    <col min="6170" max="6421" width="10.85546875" style="390"/>
    <col min="6422" max="6422" width="5.42578125" style="390" bestFit="1" customWidth="1"/>
    <col min="6423" max="6423" width="54.28515625" style="390" customWidth="1"/>
    <col min="6424" max="6424" width="52.7109375" style="390" customWidth="1"/>
    <col min="6425" max="6425" width="67.28515625" style="390" customWidth="1"/>
    <col min="6426" max="6677" width="10.85546875" style="390"/>
    <col min="6678" max="6678" width="5.42578125" style="390" bestFit="1" customWidth="1"/>
    <col min="6679" max="6679" width="54.28515625" style="390" customWidth="1"/>
    <col min="6680" max="6680" width="52.7109375" style="390" customWidth="1"/>
    <col min="6681" max="6681" width="67.28515625" style="390" customWidth="1"/>
    <col min="6682" max="6933" width="10.85546875" style="390"/>
    <col min="6934" max="6934" width="5.42578125" style="390" bestFit="1" customWidth="1"/>
    <col min="6935" max="6935" width="54.28515625" style="390" customWidth="1"/>
    <col min="6936" max="6936" width="52.7109375" style="390" customWidth="1"/>
    <col min="6937" max="6937" width="67.28515625" style="390" customWidth="1"/>
    <col min="6938" max="7189" width="10.85546875" style="390"/>
    <col min="7190" max="7190" width="5.42578125" style="390" bestFit="1" customWidth="1"/>
    <col min="7191" max="7191" width="54.28515625" style="390" customWidth="1"/>
    <col min="7192" max="7192" width="52.7109375" style="390" customWidth="1"/>
    <col min="7193" max="7193" width="67.28515625" style="390" customWidth="1"/>
    <col min="7194" max="7445" width="10.85546875" style="390"/>
    <col min="7446" max="7446" width="5.42578125" style="390" bestFit="1" customWidth="1"/>
    <col min="7447" max="7447" width="54.28515625" style="390" customWidth="1"/>
    <col min="7448" max="7448" width="52.7109375" style="390" customWidth="1"/>
    <col min="7449" max="7449" width="67.28515625" style="390" customWidth="1"/>
    <col min="7450" max="7701" width="10.85546875" style="390"/>
    <col min="7702" max="7702" width="5.42578125" style="390" bestFit="1" customWidth="1"/>
    <col min="7703" max="7703" width="54.28515625" style="390" customWidth="1"/>
    <col min="7704" max="7704" width="52.7109375" style="390" customWidth="1"/>
    <col min="7705" max="7705" width="67.28515625" style="390" customWidth="1"/>
    <col min="7706" max="7957" width="10.85546875" style="390"/>
    <col min="7958" max="7958" width="5.42578125" style="390" bestFit="1" customWidth="1"/>
    <col min="7959" max="7959" width="54.28515625" style="390" customWidth="1"/>
    <col min="7960" max="7960" width="52.7109375" style="390" customWidth="1"/>
    <col min="7961" max="7961" width="67.28515625" style="390" customWidth="1"/>
    <col min="7962" max="8213" width="10.85546875" style="390"/>
    <col min="8214" max="8214" width="5.42578125" style="390" bestFit="1" customWidth="1"/>
    <col min="8215" max="8215" width="54.28515625" style="390" customWidth="1"/>
    <col min="8216" max="8216" width="52.7109375" style="390" customWidth="1"/>
    <col min="8217" max="8217" width="67.28515625" style="390" customWidth="1"/>
    <col min="8218" max="8469" width="10.85546875" style="390"/>
    <col min="8470" max="8470" width="5.42578125" style="390" bestFit="1" customWidth="1"/>
    <col min="8471" max="8471" width="54.28515625" style="390" customWidth="1"/>
    <col min="8472" max="8472" width="52.7109375" style="390" customWidth="1"/>
    <col min="8473" max="8473" width="67.28515625" style="390" customWidth="1"/>
    <col min="8474" max="8725" width="10.85546875" style="390"/>
    <col min="8726" max="8726" width="5.42578125" style="390" bestFit="1" customWidth="1"/>
    <col min="8727" max="8727" width="54.28515625" style="390" customWidth="1"/>
    <col min="8728" max="8728" width="52.7109375" style="390" customWidth="1"/>
    <col min="8729" max="8729" width="67.28515625" style="390" customWidth="1"/>
    <col min="8730" max="8981" width="10.85546875" style="390"/>
    <col min="8982" max="8982" width="5.42578125" style="390" bestFit="1" customWidth="1"/>
    <col min="8983" max="8983" width="54.28515625" style="390" customWidth="1"/>
    <col min="8984" max="8984" width="52.7109375" style="390" customWidth="1"/>
    <col min="8985" max="8985" width="67.28515625" style="390" customWidth="1"/>
    <col min="8986" max="9237" width="10.85546875" style="390"/>
    <col min="9238" max="9238" width="5.42578125" style="390" bestFit="1" customWidth="1"/>
    <col min="9239" max="9239" width="54.28515625" style="390" customWidth="1"/>
    <col min="9240" max="9240" width="52.7109375" style="390" customWidth="1"/>
    <col min="9241" max="9241" width="67.28515625" style="390" customWidth="1"/>
    <col min="9242" max="9493" width="10.85546875" style="390"/>
    <col min="9494" max="9494" width="5.42578125" style="390" bestFit="1" customWidth="1"/>
    <col min="9495" max="9495" width="54.28515625" style="390" customWidth="1"/>
    <col min="9496" max="9496" width="52.7109375" style="390" customWidth="1"/>
    <col min="9497" max="9497" width="67.28515625" style="390" customWidth="1"/>
    <col min="9498" max="9749" width="10.85546875" style="390"/>
    <col min="9750" max="9750" width="5.42578125" style="390" bestFit="1" customWidth="1"/>
    <col min="9751" max="9751" width="54.28515625" style="390" customWidth="1"/>
    <col min="9752" max="9752" width="52.7109375" style="390" customWidth="1"/>
    <col min="9753" max="9753" width="67.28515625" style="390" customWidth="1"/>
    <col min="9754" max="10005" width="10.85546875" style="390"/>
    <col min="10006" max="10006" width="5.42578125" style="390" bestFit="1" customWidth="1"/>
    <col min="10007" max="10007" width="54.28515625" style="390" customWidth="1"/>
    <col min="10008" max="10008" width="52.7109375" style="390" customWidth="1"/>
    <col min="10009" max="10009" width="67.28515625" style="390" customWidth="1"/>
    <col min="10010" max="10261" width="10.85546875" style="390"/>
    <col min="10262" max="10262" width="5.42578125" style="390" bestFit="1" customWidth="1"/>
    <col min="10263" max="10263" width="54.28515625" style="390" customWidth="1"/>
    <col min="10264" max="10264" width="52.7109375" style="390" customWidth="1"/>
    <col min="10265" max="10265" width="67.28515625" style="390" customWidth="1"/>
    <col min="10266" max="10517" width="10.85546875" style="390"/>
    <col min="10518" max="10518" width="5.42578125" style="390" bestFit="1" customWidth="1"/>
    <col min="10519" max="10519" width="54.28515625" style="390" customWidth="1"/>
    <col min="10520" max="10520" width="52.7109375" style="390" customWidth="1"/>
    <col min="10521" max="10521" width="67.28515625" style="390" customWidth="1"/>
    <col min="10522" max="10773" width="10.85546875" style="390"/>
    <col min="10774" max="10774" width="5.42578125" style="390" bestFit="1" customWidth="1"/>
    <col min="10775" max="10775" width="54.28515625" style="390" customWidth="1"/>
    <col min="10776" max="10776" width="52.7109375" style="390" customWidth="1"/>
    <col min="10777" max="10777" width="67.28515625" style="390" customWidth="1"/>
    <col min="10778" max="11029" width="10.85546875" style="390"/>
    <col min="11030" max="11030" width="5.42578125" style="390" bestFit="1" customWidth="1"/>
    <col min="11031" max="11031" width="54.28515625" style="390" customWidth="1"/>
    <col min="11032" max="11032" width="52.7109375" style="390" customWidth="1"/>
    <col min="11033" max="11033" width="67.28515625" style="390" customWidth="1"/>
    <col min="11034" max="11285" width="10.85546875" style="390"/>
    <col min="11286" max="11286" width="5.42578125" style="390" bestFit="1" customWidth="1"/>
    <col min="11287" max="11287" width="54.28515625" style="390" customWidth="1"/>
    <col min="11288" max="11288" width="52.7109375" style="390" customWidth="1"/>
    <col min="11289" max="11289" width="67.28515625" style="390" customWidth="1"/>
    <col min="11290" max="11541" width="10.85546875" style="390"/>
    <col min="11542" max="11542" width="5.42578125" style="390" bestFit="1" customWidth="1"/>
    <col min="11543" max="11543" width="54.28515625" style="390" customWidth="1"/>
    <col min="11544" max="11544" width="52.7109375" style="390" customWidth="1"/>
    <col min="11545" max="11545" width="67.28515625" style="390" customWidth="1"/>
    <col min="11546" max="11797" width="10.85546875" style="390"/>
    <col min="11798" max="11798" width="5.42578125" style="390" bestFit="1" customWidth="1"/>
    <col min="11799" max="11799" width="54.28515625" style="390" customWidth="1"/>
    <col min="11800" max="11800" width="52.7109375" style="390" customWidth="1"/>
    <col min="11801" max="11801" width="67.28515625" style="390" customWidth="1"/>
    <col min="11802" max="12053" width="10.85546875" style="390"/>
    <col min="12054" max="12054" width="5.42578125" style="390" bestFit="1" customWidth="1"/>
    <col min="12055" max="12055" width="54.28515625" style="390" customWidth="1"/>
    <col min="12056" max="12056" width="52.7109375" style="390" customWidth="1"/>
    <col min="12057" max="12057" width="67.28515625" style="390" customWidth="1"/>
    <col min="12058" max="12309" width="10.85546875" style="390"/>
    <col min="12310" max="12310" width="5.42578125" style="390" bestFit="1" customWidth="1"/>
    <col min="12311" max="12311" width="54.28515625" style="390" customWidth="1"/>
    <col min="12312" max="12312" width="52.7109375" style="390" customWidth="1"/>
    <col min="12313" max="12313" width="67.28515625" style="390" customWidth="1"/>
    <col min="12314" max="12565" width="10.85546875" style="390"/>
    <col min="12566" max="12566" width="5.42578125" style="390" bestFit="1" customWidth="1"/>
    <col min="12567" max="12567" width="54.28515625" style="390" customWidth="1"/>
    <col min="12568" max="12568" width="52.7109375" style="390" customWidth="1"/>
    <col min="12569" max="12569" width="67.28515625" style="390" customWidth="1"/>
    <col min="12570" max="12821" width="10.85546875" style="390"/>
    <col min="12822" max="12822" width="5.42578125" style="390" bestFit="1" customWidth="1"/>
    <col min="12823" max="12823" width="54.28515625" style="390" customWidth="1"/>
    <col min="12824" max="12824" width="52.7109375" style="390" customWidth="1"/>
    <col min="12825" max="12825" width="67.28515625" style="390" customWidth="1"/>
    <col min="12826" max="13077" width="10.85546875" style="390"/>
    <col min="13078" max="13078" width="5.42578125" style="390" bestFit="1" customWidth="1"/>
    <col min="13079" max="13079" width="54.28515625" style="390" customWidth="1"/>
    <col min="13080" max="13080" width="52.7109375" style="390" customWidth="1"/>
    <col min="13081" max="13081" width="67.28515625" style="390" customWidth="1"/>
    <col min="13082" max="13333" width="10.85546875" style="390"/>
    <col min="13334" max="13334" width="5.42578125" style="390" bestFit="1" customWidth="1"/>
    <col min="13335" max="13335" width="54.28515625" style="390" customWidth="1"/>
    <col min="13336" max="13336" width="52.7109375" style="390" customWidth="1"/>
    <col min="13337" max="13337" width="67.28515625" style="390" customWidth="1"/>
    <col min="13338" max="13589" width="10.85546875" style="390"/>
    <col min="13590" max="13590" width="5.42578125" style="390" bestFit="1" customWidth="1"/>
    <col min="13591" max="13591" width="54.28515625" style="390" customWidth="1"/>
    <col min="13592" max="13592" width="52.7109375" style="390" customWidth="1"/>
    <col min="13593" max="13593" width="67.28515625" style="390" customWidth="1"/>
    <col min="13594" max="13845" width="10.85546875" style="390"/>
    <col min="13846" max="13846" width="5.42578125" style="390" bestFit="1" customWidth="1"/>
    <col min="13847" max="13847" width="54.28515625" style="390" customWidth="1"/>
    <col min="13848" max="13848" width="52.7109375" style="390" customWidth="1"/>
    <col min="13849" max="13849" width="67.28515625" style="390" customWidth="1"/>
    <col min="13850" max="14101" width="10.85546875" style="390"/>
    <col min="14102" max="14102" width="5.42578125" style="390" bestFit="1" customWidth="1"/>
    <col min="14103" max="14103" width="54.28515625" style="390" customWidth="1"/>
    <col min="14104" max="14104" width="52.7109375" style="390" customWidth="1"/>
    <col min="14105" max="14105" width="67.28515625" style="390" customWidth="1"/>
    <col min="14106" max="14357" width="10.85546875" style="390"/>
    <col min="14358" max="14358" width="5.42578125" style="390" bestFit="1" customWidth="1"/>
    <col min="14359" max="14359" width="54.28515625" style="390" customWidth="1"/>
    <col min="14360" max="14360" width="52.7109375" style="390" customWidth="1"/>
    <col min="14361" max="14361" width="67.28515625" style="390" customWidth="1"/>
    <col min="14362" max="14613" width="10.85546875" style="390"/>
    <col min="14614" max="14614" width="5.42578125" style="390" bestFit="1" customWidth="1"/>
    <col min="14615" max="14615" width="54.28515625" style="390" customWidth="1"/>
    <col min="14616" max="14616" width="52.7109375" style="390" customWidth="1"/>
    <col min="14617" max="14617" width="67.28515625" style="390" customWidth="1"/>
    <col min="14618" max="14869" width="10.85546875" style="390"/>
    <col min="14870" max="14870" width="5.42578125" style="390" bestFit="1" customWidth="1"/>
    <col min="14871" max="14871" width="54.28515625" style="390" customWidth="1"/>
    <col min="14872" max="14872" width="52.7109375" style="390" customWidth="1"/>
    <col min="14873" max="14873" width="67.28515625" style="390" customWidth="1"/>
    <col min="14874" max="15125" width="10.85546875" style="390"/>
    <col min="15126" max="15126" width="5.42578125" style="390" bestFit="1" customWidth="1"/>
    <col min="15127" max="15127" width="54.28515625" style="390" customWidth="1"/>
    <col min="15128" max="15128" width="52.7109375" style="390" customWidth="1"/>
    <col min="15129" max="15129" width="67.28515625" style="390" customWidth="1"/>
    <col min="15130" max="15381" width="10.85546875" style="390"/>
    <col min="15382" max="15382" width="5.42578125" style="390" bestFit="1" customWidth="1"/>
    <col min="15383" max="15383" width="54.28515625" style="390" customWidth="1"/>
    <col min="15384" max="15384" width="52.7109375" style="390" customWidth="1"/>
    <col min="15385" max="15385" width="67.28515625" style="390" customWidth="1"/>
    <col min="15386" max="15637" width="10.85546875" style="390"/>
    <col min="15638" max="15638" width="5.42578125" style="390" bestFit="1" customWidth="1"/>
    <col min="15639" max="15639" width="54.28515625" style="390" customWidth="1"/>
    <col min="15640" max="15640" width="52.7109375" style="390" customWidth="1"/>
    <col min="15641" max="15641" width="67.28515625" style="390" customWidth="1"/>
    <col min="15642" max="15893" width="10.85546875" style="390"/>
    <col min="15894" max="15894" width="5.42578125" style="390" bestFit="1" customWidth="1"/>
    <col min="15895" max="15895" width="54.28515625" style="390" customWidth="1"/>
    <col min="15896" max="15896" width="52.7109375" style="390" customWidth="1"/>
    <col min="15897" max="15897" width="67.28515625" style="390" customWidth="1"/>
    <col min="15898" max="16149" width="10.85546875" style="390"/>
    <col min="16150" max="16150" width="5.42578125" style="390" bestFit="1" customWidth="1"/>
    <col min="16151" max="16151" width="54.28515625" style="390" customWidth="1"/>
    <col min="16152" max="16152" width="52.7109375" style="390" customWidth="1"/>
    <col min="16153" max="16153" width="67.28515625" style="390" customWidth="1"/>
    <col min="16154" max="16384" width="10.85546875" style="390"/>
  </cols>
  <sheetData>
    <row r="1" spans="1:129" ht="13.5" thickBot="1">
      <c r="E1" s="518" t="s">
        <v>455</v>
      </c>
      <c r="F1" s="490">
        <f t="array" ref="F1:DU1">TRANSPOSE('2_Maturité'!A5:A125)</f>
        <v>5</v>
      </c>
      <c r="G1" s="576" t="str">
        <v>5.1</v>
      </c>
      <c r="H1" s="667" t="str">
        <v>5.1.a</v>
      </c>
      <c r="I1" s="667" t="str">
        <v>5.1.b</v>
      </c>
      <c r="J1" s="667" t="str">
        <v>5.1.c</v>
      </c>
      <c r="K1" s="667" t="str">
        <v>5.1.d</v>
      </c>
      <c r="L1" s="667">
        <v>6</v>
      </c>
      <c r="M1" s="667" t="str">
        <v>6.1</v>
      </c>
      <c r="N1" s="576" t="str">
        <v>6.1.1</v>
      </c>
      <c r="O1" s="667" t="str">
        <v>6.1.1.a</v>
      </c>
      <c r="P1" s="667" t="str">
        <v>6.1.1.b</v>
      </c>
      <c r="Q1" s="667" t="str">
        <v>6.1.1.c</v>
      </c>
      <c r="R1" s="667" t="str">
        <v>6.1.1.d</v>
      </c>
      <c r="S1" s="667" t="str">
        <v>6.1.1.e</v>
      </c>
      <c r="T1" s="667" t="str">
        <v>6.1.1.f</v>
      </c>
      <c r="U1" s="667" t="str">
        <v>6.1.1.g</v>
      </c>
      <c r="V1" s="667" t="str">
        <v>6.1.1.h</v>
      </c>
      <c r="W1" s="576" t="str">
        <v>6.1.2</v>
      </c>
      <c r="X1" s="576" t="str">
        <v>6.1.3</v>
      </c>
      <c r="Y1" s="576" t="str">
        <v>6.1.4</v>
      </c>
      <c r="Z1" s="667" t="str">
        <v>6.2</v>
      </c>
      <c r="AA1" s="576" t="str">
        <v>6.2.1</v>
      </c>
      <c r="AB1" s="576" t="str">
        <v>6.2.2</v>
      </c>
      <c r="AC1" s="667">
        <v>7</v>
      </c>
      <c r="AD1" s="576" t="str">
        <v>7.1</v>
      </c>
      <c r="AE1" s="576" t="str">
        <v>7.2</v>
      </c>
      <c r="AF1" s="576" t="str">
        <v>7.3</v>
      </c>
      <c r="AG1" s="667">
        <v>8</v>
      </c>
      <c r="AH1" s="576" t="str">
        <v>8.1</v>
      </c>
      <c r="AI1" s="667" t="str">
        <v>8.1a</v>
      </c>
      <c r="AJ1" s="667" t="str">
        <v>8.1.b</v>
      </c>
      <c r="AK1" s="576" t="str">
        <v>8.2</v>
      </c>
      <c r="AL1" s="667" t="str">
        <v>8.2.a</v>
      </c>
      <c r="AM1" s="667" t="str">
        <v>8.2.b</v>
      </c>
      <c r="AN1" s="576" t="str">
        <v>8.3</v>
      </c>
      <c r="AO1" s="667" t="str">
        <v>8.3a</v>
      </c>
      <c r="AP1" s="667" t="str">
        <v>8.3b</v>
      </c>
      <c r="AQ1" s="667">
        <v>9</v>
      </c>
      <c r="AR1" s="576" t="str">
        <v>9.1</v>
      </c>
      <c r="AS1" s="667" t="str">
        <v>9.1.a</v>
      </c>
      <c r="AT1" s="576" t="str">
        <v>9.2</v>
      </c>
      <c r="AU1" s="667" t="str">
        <v>9.2.a</v>
      </c>
      <c r="AV1" s="667" t="str">
        <v>9.2.b</v>
      </c>
      <c r="AW1" s="667" t="str">
        <v>9.2.c</v>
      </c>
      <c r="AX1" s="576" t="str">
        <v>9.3</v>
      </c>
      <c r="AY1" s="576" t="str">
        <v>9.4</v>
      </c>
      <c r="AZ1" s="667" t="str">
        <v>9.4.a</v>
      </c>
      <c r="BA1" s="667" t="str">
        <v>9.4.b</v>
      </c>
      <c r="BB1" s="576" t="str">
        <v>9.5</v>
      </c>
      <c r="BC1" s="667" t="str">
        <v>9.5.a</v>
      </c>
      <c r="BD1" s="667">
        <v>10</v>
      </c>
      <c r="BE1" s="576" t="str">
        <v>10.1</v>
      </c>
      <c r="BF1" s="667" t="str">
        <v>10.a</v>
      </c>
      <c r="BG1" s="667">
        <v>11</v>
      </c>
      <c r="BH1" s="576" t="str">
        <v>11.1</v>
      </c>
      <c r="BI1" s="667" t="str">
        <v>11.1.a</v>
      </c>
      <c r="BJ1" s="576" t="str">
        <v>11.2</v>
      </c>
      <c r="BK1" s="667" t="str">
        <v>11.2.a</v>
      </c>
      <c r="BL1" s="576" t="str">
        <v>11.3</v>
      </c>
      <c r="BM1" s="667" t="str">
        <v>11.3.a</v>
      </c>
      <c r="BN1" s="576" t="str">
        <v>11.4</v>
      </c>
      <c r="BO1" s="667" t="str">
        <v>11.4.a</v>
      </c>
      <c r="BP1" s="667">
        <v>12</v>
      </c>
      <c r="BQ1" s="576" t="str">
        <v>12.1</v>
      </c>
      <c r="BR1" s="576" t="str">
        <v>12.2</v>
      </c>
      <c r="BS1" s="667" t="str">
        <v>12.2.a</v>
      </c>
      <c r="BT1" s="667" t="str">
        <v>12.2.b</v>
      </c>
      <c r="BU1" s="576" t="str">
        <v>12.3</v>
      </c>
      <c r="BV1" s="576" t="str">
        <v>12.4</v>
      </c>
      <c r="BW1" s="576" t="str">
        <v>12.5</v>
      </c>
      <c r="BX1" s="667" t="str">
        <v>12.5.a</v>
      </c>
      <c r="BY1" s="667" t="str">
        <v>12.5.b</v>
      </c>
      <c r="BZ1" s="576" t="str">
        <v>12.6</v>
      </c>
      <c r="CA1" s="667" t="str">
        <v>12.6.a</v>
      </c>
      <c r="CB1" s="667" t="str">
        <v>12.6.b</v>
      </c>
      <c r="CC1" s="667" t="str">
        <v>12.6.c</v>
      </c>
      <c r="CD1" s="667" t="str">
        <v>12.6.d</v>
      </c>
      <c r="CE1" s="576" t="str">
        <v>12.7</v>
      </c>
      <c r="CF1" s="576" t="str">
        <v>12.8</v>
      </c>
      <c r="CG1" s="576" t="str">
        <v>12.9</v>
      </c>
      <c r="CH1" s="667">
        <v>13</v>
      </c>
      <c r="CI1" s="576" t="str">
        <v>13.1</v>
      </c>
      <c r="CJ1" s="667" t="str">
        <v>13.1.a</v>
      </c>
      <c r="CK1" s="576" t="str">
        <v>13.2</v>
      </c>
      <c r="CL1" s="576" t="str">
        <v>13.3</v>
      </c>
      <c r="CM1" s="667" t="str">
        <v>13.3.a</v>
      </c>
      <c r="CN1" s="576" t="str">
        <v>13.4</v>
      </c>
      <c r="CO1" s="667">
        <v>14</v>
      </c>
      <c r="CP1" s="576" t="str">
        <v>14.1</v>
      </c>
      <c r="CQ1" s="576" t="str">
        <v>14.2</v>
      </c>
      <c r="CR1" s="667" t="str">
        <v>14.2.a</v>
      </c>
      <c r="CS1" s="667" t="str">
        <v>14.2.b</v>
      </c>
      <c r="CT1" s="576" t="str">
        <v>14.3</v>
      </c>
      <c r="CU1" s="576" t="str">
        <v>14.4</v>
      </c>
      <c r="CV1" s="667">
        <v>15</v>
      </c>
      <c r="CW1" s="576" t="str">
        <v>15.1</v>
      </c>
      <c r="CX1" s="667" t="str">
        <v>15.1.a</v>
      </c>
      <c r="CY1" s="667" t="str">
        <v>15.1.b</v>
      </c>
      <c r="CZ1" s="576" t="str">
        <v>15.2</v>
      </c>
      <c r="DA1" s="674">
        <v>16</v>
      </c>
      <c r="DB1" s="713" t="str">
        <v>16.1</v>
      </c>
      <c r="DC1" s="674" t="str">
        <v>16.1.a</v>
      </c>
      <c r="DD1" s="674" t="str">
        <v>16.1.b</v>
      </c>
      <c r="DE1" s="674">
        <v>17</v>
      </c>
      <c r="DF1" s="713" t="str">
        <v>17.1</v>
      </c>
      <c r="DG1" s="713" t="str">
        <v>17.2</v>
      </c>
      <c r="DH1" s="674" t="str">
        <v>17.2.a</v>
      </c>
      <c r="DI1" s="674" t="str">
        <v>17.2.b</v>
      </c>
      <c r="DJ1" s="674">
        <v>18</v>
      </c>
      <c r="DK1" s="713" t="str">
        <v>18.1</v>
      </c>
      <c r="DL1" s="674" t="str">
        <v>18.1.a</v>
      </c>
      <c r="DM1" s="674" t="str">
        <v>18.1.b</v>
      </c>
      <c r="DN1" s="713" t="str">
        <v>18.2</v>
      </c>
      <c r="DO1" s="674" t="str">
        <v>18.2.a</v>
      </c>
      <c r="DP1" s="674" t="str">
        <v>18.2.b</v>
      </c>
      <c r="DQ1" s="674" t="str">
        <v>18.2.c</v>
      </c>
      <c r="DR1" s="713" t="str">
        <v>18.3</v>
      </c>
      <c r="DS1" s="674" t="str">
        <v>18.3.a</v>
      </c>
      <c r="DT1" s="674" t="str">
        <v>18.3.b</v>
      </c>
      <c r="DU1" s="490" t="str">
        <v>18.3.c</v>
      </c>
      <c r="DV1" s="490"/>
      <c r="DW1" s="490"/>
      <c r="DX1" s="490"/>
      <c r="DY1" s="490"/>
    </row>
    <row r="2" spans="1:129" ht="13.5" thickBot="1">
      <c r="A2" s="390" t="s">
        <v>440</v>
      </c>
      <c r="B2" s="544">
        <f>'2_Maturité'!H2</f>
        <v>4</v>
      </c>
      <c r="E2" s="518" t="s">
        <v>456</v>
      </c>
      <c r="F2" s="490" t="str">
        <f t="array" ref="F2:DU2">TRANSPOSE('2_Maturité'!B5:B125)</f>
        <v>POLITIQUE DE LA SECURITE DE L'INFORMATION</v>
      </c>
      <c r="G2" s="576" t="str">
        <v>Politique de sécurité de l'information</v>
      </c>
      <c r="H2" s="667">
        <v>0</v>
      </c>
      <c r="I2" s="667">
        <v>0</v>
      </c>
      <c r="J2" s="667">
        <v>0</v>
      </c>
      <c r="K2" s="667">
        <v>0</v>
      </c>
      <c r="L2" s="667" t="str">
        <v>ORGANISATION DE LA SECURITE DE L'INFORMATION</v>
      </c>
      <c r="M2" s="667" t="str">
        <v>Organisation Interne</v>
      </c>
      <c r="N2" s="576" t="str">
        <v>Organisation de la sécurité</v>
      </c>
      <c r="O2" s="667">
        <v>0</v>
      </c>
      <c r="P2" s="667">
        <v>0</v>
      </c>
      <c r="Q2" s="667">
        <v>0</v>
      </c>
      <c r="R2" s="667">
        <v>0</v>
      </c>
      <c r="S2" s="667">
        <v>0</v>
      </c>
      <c r="T2" s="667">
        <v>0</v>
      </c>
      <c r="U2" s="667">
        <v>0</v>
      </c>
      <c r="V2" s="667">
        <v>0</v>
      </c>
      <c r="W2" s="576" t="str">
        <v>Séparation des tâches</v>
      </c>
      <c r="X2" s="576" t="str">
        <v>Partage d'information</v>
      </c>
      <c r="Y2" s="576" t="str">
        <v>Sécurité de l'information dans le cadre de projets</v>
      </c>
      <c r="Z2" s="667" t="str">
        <v>Appareils mobiles et télétravail</v>
      </c>
      <c r="AA2" s="576" t="str">
        <v>Protection des données  sur des médias mobiles</v>
      </c>
      <c r="AB2" s="576" t="str">
        <v>Télétravail</v>
      </c>
      <c r="AC2" s="667" t="str">
        <v>SECURITE LIEE AUX COLLABORATEURS</v>
      </c>
      <c r="AD2" s="576" t="str">
        <v>Traitement des données</v>
      </c>
      <c r="AE2" s="576" t="str">
        <v>Responsabilité de la direction</v>
      </c>
      <c r="AF2" s="576" t="str">
        <v>Sensibilisation et formation</v>
      </c>
      <c r="AG2" s="667" t="str">
        <v>GESTION DES RESSOURCES DE L'ENTREPRISE</v>
      </c>
      <c r="AH2" s="576" t="str">
        <v>Inventaire</v>
      </c>
      <c r="AI2" s="667">
        <v>0</v>
      </c>
      <c r="AJ2" s="667">
        <v>0</v>
      </c>
      <c r="AK2" s="576" t="str">
        <v xml:space="preserve">Classification de l'information </v>
      </c>
      <c r="AL2" s="667">
        <v>0</v>
      </c>
      <c r="AM2" s="667">
        <v>0</v>
      </c>
      <c r="AN2" s="576" t="str">
        <v>Manipulation des supports</v>
      </c>
      <c r="AO2" s="667">
        <v>0</v>
      </c>
      <c r="AP2" s="667">
        <v>0</v>
      </c>
      <c r="AQ2" s="667" t="str">
        <v>PROTECTION DE L'ACCES (LOGIQUE)</v>
      </c>
      <c r="AR2" s="576" t="str">
        <v>Protection des accès aux données</v>
      </c>
      <c r="AS2" s="667">
        <v>0</v>
      </c>
      <c r="AT2" s="576" t="str">
        <v>Cycle de vie  des accès</v>
      </c>
      <c r="AU2" s="667">
        <v>0</v>
      </c>
      <c r="AV2" s="667">
        <v>0</v>
      </c>
      <c r="AW2" s="667">
        <v>0</v>
      </c>
      <c r="AX2" s="576" t="str">
        <v>Responsabilité des utilisateurs</v>
      </c>
      <c r="AY2" s="576" t="str">
        <v>Contrôle de l'accès</v>
      </c>
      <c r="AZ2" s="667">
        <v>0</v>
      </c>
      <c r="BA2" s="667">
        <v>0</v>
      </c>
      <c r="BB2" s="576" t="str">
        <v>Limitation des programmes utilitaires</v>
      </c>
      <c r="BC2" s="667">
        <v>0</v>
      </c>
      <c r="BD2" s="667" t="str">
        <v>CRYPTOGRAPHIE</v>
      </c>
      <c r="BE2" s="576" t="str">
        <v>Chiffrement</v>
      </c>
      <c r="BF2" s="667" t="str">
        <v>Gestion des clés cryptographiques</v>
      </c>
      <c r="BG2" s="667" t="str">
        <v>PROTECTION PHYSIQUE ET PROTECTION DE L'ENVIRONNEMENT</v>
      </c>
      <c r="BH2" s="576" t="str">
        <v>Protection Physique</v>
      </c>
      <c r="BI2" s="667">
        <v>0</v>
      </c>
      <c r="BJ2" s="576" t="str">
        <v>Protection de l'environnement</v>
      </c>
      <c r="BK2" s="667">
        <v>0</v>
      </c>
      <c r="BL2" s="576" t="str">
        <v>Protection du matériel</v>
      </c>
      <c r="BM2" s="667">
        <v>0</v>
      </c>
      <c r="BN2" s="576" t="str">
        <v>Matériels utilisateurs sans surveillance</v>
      </c>
      <c r="BO2" s="667">
        <v>0</v>
      </c>
      <c r="BP2" s="667" t="str">
        <v>GESTION OPERATIONNELLE</v>
      </c>
      <c r="BQ2" s="576" t="str">
        <v>Cartographie et documentation  de l'infrastructure</v>
      </c>
      <c r="BR2" s="576" t="str">
        <v>Gestion du changement</v>
      </c>
      <c r="BS2" s="667">
        <v>0</v>
      </c>
      <c r="BT2" s="667">
        <v>0</v>
      </c>
      <c r="BU2" s="576" t="str">
        <v>Séparation des environnements</v>
      </c>
      <c r="BV2" s="576" t="str">
        <v>Protection contre des logiciels malveillants</v>
      </c>
      <c r="BW2" s="576" t="str">
        <v>Politique de sauvegarde</v>
      </c>
      <c r="BX2" s="667">
        <v>0</v>
      </c>
      <c r="BY2" s="667">
        <v>0</v>
      </c>
      <c r="BZ2" s="576" t="str">
        <v>Journalisation et surveillance</v>
      </c>
      <c r="CA2" s="667">
        <v>0</v>
      </c>
      <c r="CB2" s="667">
        <v>0</v>
      </c>
      <c r="CC2" s="667">
        <v>0</v>
      </c>
      <c r="CD2" s="667">
        <v>0</v>
      </c>
      <c r="CE2" s="576" t="str">
        <v>Maîtrise des logiciels</v>
      </c>
      <c r="CF2" s="576" t="str">
        <v>Gestion des vulnérabilités</v>
      </c>
      <c r="CG2" s="576" t="str">
        <v>Impact des activités d'audit de sécurité</v>
      </c>
      <c r="CH2" s="667" t="str">
        <v>SECURITE DES COMMUNICATIONS</v>
      </c>
      <c r="CI2" s="576" t="str">
        <v xml:space="preserve">Gestion de la sécurité des réseaux </v>
      </c>
      <c r="CJ2" s="667" t="str">
        <v xml:space="preserve">Cartographie des flux </v>
      </c>
      <c r="CK2" s="576" t="str">
        <v>Cloisonnement</v>
      </c>
      <c r="CL2" s="576" t="str">
        <v xml:space="preserve">Politique de transfert d'information </v>
      </c>
      <c r="CM2" s="667" t="str">
        <v>Accord de transfert d'information</v>
      </c>
      <c r="CN2" s="576" t="str">
        <v>Messagerie électronique</v>
      </c>
      <c r="CO2" s="667" t="str">
        <v>ACQUISITION, DEVELOPPEMENT ET MAINTENANCE DE SYSTEMES</v>
      </c>
      <c r="CP2" s="576" t="str">
        <v>Exigences de sécurité</v>
      </c>
      <c r="CQ2" s="576" t="str">
        <v>Méthode de développement structurée</v>
      </c>
      <c r="CR2" s="667">
        <v>0</v>
      </c>
      <c r="CS2" s="667">
        <v>0</v>
      </c>
      <c r="CT2" s="576" t="str">
        <v xml:space="preserve">Revue technique des applications </v>
      </c>
      <c r="CU2" s="576" t="str">
        <v>Données de test</v>
      </c>
      <c r="CV2" s="667" t="str">
        <v>RELATIONS AVEC LES FOURNISSEURS</v>
      </c>
      <c r="CW2" s="576" t="str">
        <v>Sous-traitant</v>
      </c>
      <c r="CX2" s="667">
        <v>0</v>
      </c>
      <c r="CY2" s="667">
        <v>0</v>
      </c>
      <c r="CZ2" s="576" t="str">
        <v>Contrôle du sous-traitant</v>
      </c>
      <c r="DA2" s="674" t="str">
        <v>GESTION D'INCIDENTS RELATIFS A LA SECURITE DE L'INFORMATION</v>
      </c>
      <c r="DB2" s="713" t="str">
        <v>Gestion des Incidents de sécurité</v>
      </c>
      <c r="DC2" s="674">
        <v>0</v>
      </c>
      <c r="DD2" s="674">
        <v>0</v>
      </c>
      <c r="DE2" s="674" t="str">
        <v>ASPECT DE LA SECURITE DE L'INFORMATION DANS LA GESTION DE LA CONTINUITE</v>
      </c>
      <c r="DF2" s="713" t="str">
        <v>Gestion de la Continuité</v>
      </c>
      <c r="DG2" s="713" t="str">
        <v>Plan de secours informatique</v>
      </c>
      <c r="DH2" s="674">
        <v>0</v>
      </c>
      <c r="DI2" s="674">
        <v>0</v>
      </c>
      <c r="DJ2" s="674" t="str">
        <v>CONFORMITE</v>
      </c>
      <c r="DK2" s="713" t="str">
        <v>Respect des prescriptions légales</v>
      </c>
      <c r="DL2" s="674">
        <v>0</v>
      </c>
      <c r="DM2" s="674">
        <v>0</v>
      </c>
      <c r="DN2" s="713" t="str">
        <v>Protection de la vie privée</v>
      </c>
      <c r="DO2" s="674">
        <v>0</v>
      </c>
      <c r="DP2" s="674">
        <v>0</v>
      </c>
      <c r="DQ2" s="674">
        <v>0</v>
      </c>
      <c r="DR2" s="713" t="str">
        <v xml:space="preserve">Revue de la sécurité de l'information </v>
      </c>
      <c r="DS2" s="674">
        <v>0</v>
      </c>
      <c r="DT2" s="674">
        <v>0</v>
      </c>
      <c r="DU2" s="674">
        <v>0</v>
      </c>
      <c r="DV2" s="490"/>
      <c r="DW2" s="490"/>
      <c r="DX2" s="490"/>
      <c r="DY2" s="490"/>
    </row>
    <row r="3" spans="1:129" ht="13.5" thickBot="1">
      <c r="E3" s="518" t="s">
        <v>457</v>
      </c>
      <c r="F3" s="490">
        <f t="array" ref="F3:DU3">TRANSPOSE('2_Maturité'!C5:C125)</f>
        <v>0</v>
      </c>
      <c r="G3" s="576" t="str">
        <v>Gouvernance de la sécurité. Il convient de garantir que la direction de l'organisme apporte à la sécurité de l'information une orientation et un soutien conformément aux exigences métier et aux lois et règlements en vigueur, notamment par l'existence de revue de direction</v>
      </c>
      <c r="H3" s="667" t="str">
        <v>Il convient que l'organisation définisse, à son plus haut niveau, une «politique de sécurité de l’information», qui soit approuvée par la direction et qui décrive l’approche adoptée pour gérer les objectifs de sécurité de l’information.</v>
      </c>
      <c r="I3" s="667" t="str">
        <v>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v>
      </c>
      <c r="J3" s="667" t="str">
        <v>Garantir la pertinence, l’adéquation et l’efficacité de la politique de sécurité de l’information, réexaminer la politique à intervalles fixés préalablement ou en cas de changements majeurs.</v>
      </c>
      <c r="K3" s="667" t="str">
        <v>L'organisme doit être dans une démarche ISO27001 ou toute norme équivalente permettant de garantir la bonne gouvernance et l'amélioration continue de la sécurité de l'information</v>
      </c>
      <c r="L3" s="667">
        <v>0</v>
      </c>
      <c r="M3" s="667">
        <v>0</v>
      </c>
      <c r="N3" s="576" t="str">
        <v>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v>
      </c>
      <c r="O3" s="667" t="str">
        <v>Il convient de disposer en son sein d'un service de sécurité de l’information placé sous la direction d’un conseiller en sécurité de l’information ou confier cette tâche à un service de sécurité de l’information spécialisé agréé.</v>
      </c>
      <c r="P3" s="667" t="str">
        <v>Le conseiller en sécurité doit disposer des qualités professionnelles et d'une expérience suffisante pour exercer son rôle. Son expertise est démontrée par des certifications/formations pertinentes dans le domaine de la sécurité de l'information.</v>
      </c>
      <c r="Q3" s="667" t="str">
        <v>L’exécution du plan de sécurité et des tâches du service de sécurité doit être assurée par la mise à disposition des crédits de fonctionnement nécessaires, approuvés par le responsable de la gestion journalière de l’organisation concernée.</v>
      </c>
      <c r="R3" s="667" t="str">
        <v>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v>
      </c>
      <c r="S3" s="667" t="str">
        <v>Le conseiller en sécurité dispose de l'information nécessaire pour l’exécution de ses missions et a accès aux différents organes de décision afin de l'associer au mieux aux travaux de l'organisation. Le conseiller en sécurité de l'information et/ou le DPO doivent disposer d'une indépendance significative dans l'exécution de leur mission et rapporter au responsable de l'activité journalière de l'organisation.</v>
      </c>
      <c r="T3" s="667" t="str">
        <v xml:space="preserve">Le conseiller en sécurité de l'information et/ou le DPO doivent disposer d'une indépendance significative dans l'exécution de leur mission et rapporter au responsable de l'activité journalière de l'organisation. </v>
      </c>
      <c r="U3" s="667" t="str">
        <v>Des points de contacts en matière de protection des données sensibles  et/ou de sécurité de l'information sont identifiés au sein de l'organisation et amenés à répondre aux questions des parties prenantes concernant ces thématiques (personnel, utilisateurs, sous-traitants, ...)</v>
      </c>
      <c r="V3" s="667" t="str">
        <v>L'organisation dispose d'un Comité de Sécurité ou d'une plate-forme de décision équivalente afin de suivre et valider les mesures de sécurité retenues.</v>
      </c>
      <c r="W3" s="576" t="str">
        <v>Il convient de séparer les tâches et les domaines de responsabilité incompatibles  pour limiter les possibilités de modification ou de mauvais usage, non autorisé ou involontaire, des actifs de l'organisation</v>
      </c>
      <c r="X3" s="576" t="str">
        <v>Le conseiller en sécurité de l'information et/ou le DPO entretiennent des relations appropriées avec les autorités compétentes, des groupes d'intérêt et/ou des associations professionnelles pertinentes dans le cadre de leurs fonctions.</v>
      </c>
      <c r="Y3" s="576" t="str">
        <v xml:space="preserve">Il est nécessaire de considérer la sécurité de l'information dans la gestion de projet, quel que soit le type de projet concerné afin de pouvoir déterminer les exigences de sécurité au début de la phase initiale du projet. </v>
      </c>
      <c r="Z3" s="667">
        <v>0</v>
      </c>
      <c r="AA3" s="576" t="str">
        <v>Il est nécessaire de prendre les mesures adéquates afin que les données sensibles enregistrées sur des médias mobiles ne soient accessibles qu’aux personnes autorisées</v>
      </c>
      <c r="AB3" s="576" t="str">
        <v>.Il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v>
      </c>
      <c r="AC3" s="667">
        <v>0</v>
      </c>
      <c r="AD3" s="576" t="str">
        <v>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v>
      </c>
      <c r="AE3" s="576" t="str">
        <v>Il est nécessaire que la direction demande à tous les salariés et sous-traitants d'appliquer les règles de sécurité d'information conformément aux politiques  et aux procédures en vigueur dans l'organisation</v>
      </c>
      <c r="AF3" s="576" t="str">
        <v>Le personnel, les consultants et les sous-traitants doivent être sensibilisés aux principes de sécurité de l’information, ainsi qu’aux obligations qui y sont liées.  Cette sensibilisation doit également couvrir les informations concernant la responsabilité des collaborateurs après la fin du contrat. Le Conseiller en Sécurité, le DPO et les parties prenantes impliquées dans la gestion de la sécurité doivent disposer d'un plan de formation nécessaire à l’exercice des tâches qui leur sont assignées.</v>
      </c>
      <c r="AG3" s="667">
        <v>0</v>
      </c>
      <c r="AH3" s="576" t="str">
        <v>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v>
      </c>
      <c r="AI3" s="667" t="str">
        <v>Il est nécessaire d'établir et appliquer un code de bonne conduite pour l’usage des outils informatique</v>
      </c>
      <c r="AJ3" s="667" t="str">
        <v>Il est nécessaire que tous les salariés et les utilisateurs tiers restituent la totalité des actifs de l'organisation  qu'ils ont en leur possession au terme de la période d'empli, du contrat ou de l'accord</v>
      </c>
      <c r="AK3" s="576" t="str">
        <v>Il convient de classifier les informations en termes d'exigences légales, de valeur, de caractère critique et de sensibilité au regard d'une  divulgation ou modification non autorisée</v>
      </c>
      <c r="AL3" s="667" t="str">
        <v xml:space="preserve">Il convient d'élaborer un dispositif de marquage de l'information  conformément au plan de classification </v>
      </c>
      <c r="AM3" s="667" t="str">
        <v xml:space="preserve">Il convient  d'établir des procédures de traitement de l'information conformément au plan de classification </v>
      </c>
      <c r="AN3" s="576" t="str">
        <v xml:space="preserve">Il convient de disposer de procédures de gestion des supports amovibles conformément au plan de classification adopté par l'organisation </v>
      </c>
      <c r="AO3" s="667" t="str">
        <v>Les supports qui ne sont plus nécessaires doivent être mis au rebut de manière sécurisée en suivant des procédures formelles</v>
      </c>
      <c r="AP3" s="667" t="str">
        <v xml:space="preserve">Tout transport de média physique contenant des données confidentielles doit être protégé contre les accès non autorisés. Il convient d'empêcher la divulgation , la modification, le retrait ou la destruction non autorisée de l'information de l'organisation stockée sur ces supports. </v>
      </c>
      <c r="AQ3" s="667">
        <v>0</v>
      </c>
      <c r="AR3" s="576" t="str">
        <v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v>
      </c>
      <c r="AS3" s="667" t="str">
        <v xml:space="preserve">Il est nécessaire de prendre les mesures adéquates afin que toute personne n’ait uniquement accès qu’aux applications pour lesquels elle a spécifiquement reçu une autorisation. </v>
      </c>
      <c r="AT3" s="576" t="str">
        <v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v>
      </c>
      <c r="AU3" s="667" t="str">
        <v>Il est nécessaire d'établir un processus formel d'enregistrement et de désinscriptions des utilisateurs pour permettre attibution des droits d'accès</v>
      </c>
      <c r="AV3" s="667" t="str">
        <v xml:space="preserve">Il est nécessaire que l'allocation et l'utilisation des droits d'accès à privilèges doivent être restreintes et contrôlées. Tous les comptes communs et les comptes génériques doivent être proscrits. </v>
      </c>
      <c r="AW3" s="667" t="str">
        <v>Une procédure de suspension, de suppression d'accès des utilisateurs doit être décrite et auditée une fois par an.</v>
      </c>
      <c r="AX3" s="576" t="str">
        <v xml:space="preserve">Il convient que les utilisateurs suivent les pratiques de l'organisation pour l'utilisation des informations secrètes d'authentification </v>
      </c>
      <c r="AY3" s="576" t="str">
        <v>Il convient que l'accès à l'information et aux fonctions d'application système doit être restreint pour les utilisateurs et le personnel chargé de l'assistance technique conformément  à la politique de controle d'accès.</v>
      </c>
      <c r="AZ3" s="667" t="str">
        <v>La session d’authentification pour l'accès aux données doit être sécurisé .</v>
      </c>
      <c r="BA3" s="667" t="str">
        <v>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v>
      </c>
      <c r="BB3" s="576" t="str">
        <v>Il convient de limiter et de contrôler  étroitement l'utilisation des programmes utilitaires permettant de contourner les mesures de sécurité d'un système ou d'une application</v>
      </c>
      <c r="BC3" s="667" t="str">
        <v>Il est nécessaire de restreindre l'accès au code source des programmes</v>
      </c>
      <c r="BD3" s="667">
        <v>0</v>
      </c>
      <c r="BE3" s="576" t="str">
        <v>Il est nécessaire d'avoir une politique formelle de gestion des moyens cryptographiques utilisés au sein de son infrastructure</v>
      </c>
      <c r="BF3" s="667" t="str">
        <v>Une procédure formelle de gestion des clés cryptographiques doit être créée et appliquée.</v>
      </c>
      <c r="BG3" s="667">
        <v>0</v>
      </c>
      <c r="BH3" s="576" t="str">
        <v xml:space="preserve">Les supports des données  ainsi que les systèmes informatiques les traitant doivent être placés dans des locaux identifiés et protégés et dont l’accès est limité aux seules personnes autorisées et aux seules heures justifiées par leur fonction. </v>
      </c>
      <c r="BI3" s="667" t="str">
        <v>Les zones sécurisées doivent être protégées par des contrôles adéquats à l'entrée pour s'assurer que seul le personnel autorisé est admis</v>
      </c>
      <c r="BJ3" s="576" t="str">
        <v>Des dispositifs de prévention, de détection et de traitement de dangers physiques tels que les incendies ou les inondations doivent être installés et régulièrement contrôlés.</v>
      </c>
      <c r="BK3" s="667" t="str">
        <v xml:space="preserve">Il est nécessaire d'établir et appliquer des procédures pour le travail dans les zones sécurisées.  Il est nécessaire si possible, que les points d'accès tels que les zones de livraison soient isolés des moyens de traitement d'information.  </v>
      </c>
      <c r="BL3" s="576" t="str">
        <v xml:space="preserve">Il est nécessaire de prendre des mesures adéquates afin de protéger le matériel contre les risques liés à des menaces et des dangers environnementaux et les possiblités d'accès non autorisé au sein et en dehors de l'organisation  </v>
      </c>
      <c r="BM3" s="667" t="str">
        <v>Il est nécessaire de prendre des mesures pour que toute donnée soit supprimée ou rendue inaccessible sur tout support de stockage avant sa mise au rebut ou recyclage</v>
      </c>
      <c r="BN3" s="576" t="str">
        <v>Il convient que les utilisateurs s'assurent que les matériels  non surveillés sont dotés d'une protection appropriée</v>
      </c>
      <c r="BO3" s="667" t="str">
        <v>Lorsque le niveau de sécurité l'exige, il convient d'adopter une politique du bureau propre pour les documents papier et les supports de stockage amovibles, une politique de l'écran vide pour les moyens de traitement de l'information</v>
      </c>
      <c r="BP3" s="667">
        <v>0</v>
      </c>
      <c r="BQ3" s="576" t="str">
        <v>Il est nécessaire de formaliser  une cartographie des composants de l'infrastructure et les procédures d'exploitaton. Ceux -ci doivent être mises à jour régulièrement.</v>
      </c>
      <c r="BR3" s="576" t="str">
        <v>Il est nécessaire de contrôler les changements apportés aux systèmes et moyens de traitement de l’information.</v>
      </c>
      <c r="BS3" s="667" t="str">
        <v>Une vérification de la sécurité est systématiquement faite après chaque changement apporté aux systèmes et moyens de traitement de l'information ( exemple, on s'assure que tous comptes créés par défaut lors d'un déploiement ont leur mot de passe changé).Les serveurs de base de données doivent être physiques. Ils doivent être dédiés aux données  et accessibles à l'organisme uniquement (non mutualisés).</v>
      </c>
      <c r="BT3" s="667" t="str">
        <v>Il convient de surveiller et ajuster  l'utilisation des ressources  et effectuer des projections sur les dimensionnements afin de garantir les performances exigées du système.</v>
      </c>
      <c r="BU3" s="576" t="str">
        <v>La séparation des environnements et des équipements de développement, de test et d’exploitation doit être implémentée.</v>
      </c>
      <c r="BV3" s="576" t="str">
        <v>Des mesures de détection, de prévention et de restauration adéquates doivent être implémentées afin de protéger le système d’information contre les logiciels malveillants.</v>
      </c>
      <c r="BW3" s="576" t="str">
        <v>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v>
      </c>
      <c r="BX3" s="667" t="str">
        <v>Des procédures formelles relatives à la création, l’activation et la restauration des données de sauvegarde doivent être créés et appliquées.</v>
      </c>
      <c r="BY3" s="667" t="str">
        <v>La confidentialité, la disponibilité et l’intégrité des données de sauvegarde doivent être protégées avec le même niveau de sécurité que celui des données correspondantes actives sur le système.</v>
      </c>
      <c r="BZ3" s="576" t="str">
        <v xml:space="preserve">Des mécanismes de journalisation, de traçage et de surveillance doivent être mises en œuvre. </v>
      </c>
      <c r="CA3" s="667" t="str">
        <v>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v>
      </c>
      <c r="CB3" s="667" t="str">
        <v>Les traces doivent être non répudiables et des mécanismes doivent être mis en place afin de prévenir toute modification, suppression ou substitution de celles-ci. Un système de traçage de l'accès aux traces doit être mis en place. Il convient également de journaliser les activités des administrateurs système et des opérateurs système, ainsi que de protéger et de revoir régulièrement les journaux.</v>
      </c>
      <c r="CC3" s="667" t="str">
        <v>Il convient de journaliser, protéger et vérifier régulièrement les activités de l'administrateur système et de l'opérateur</v>
      </c>
      <c r="CD3" s="667" t="str">
        <v>Les horloges des différents systèmes informatiques impliqués doivent être synchronisées à l’aide d’une source de temps unique et préalablement définie afin d'assurer le traçage de bout en bout.</v>
      </c>
      <c r="CE3" s="576" t="str">
        <v>Il est nécessaire de disposer de procédures pour la mise en production de nouvelles applications et la réalisation d’adaptations aux applications existantes afin d'éviter qu’une seule et même personne n'assure le contrôle de l’ensemble de ce processus.</v>
      </c>
      <c r="CF3" s="576" t="str">
        <v>Un processus de gestion des vulnérabilités et des correctifs de sécurité doit être établi et appliqué</v>
      </c>
      <c r="CG3" s="576" t="str">
        <v xml:space="preserve">Il convient de s'assurer de réduire au minimum l'incidence des activités d'audit sur les systèmes en exploitation. </v>
      </c>
      <c r="CH3" s="667">
        <v>0</v>
      </c>
      <c r="CI3" s="576" t="str">
        <v>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v>
      </c>
      <c r="CJ3" s="667" t="str">
        <v>Il convient de tenir à jour une cartographie technique des flux de données implémentés. Cette cartographie identifie les flux de données au sein de l'infrastructure et entre ses composants internes et externes.</v>
      </c>
      <c r="CK3" s="576" t="str">
        <v>Un cloisonnement entre les flux business et les flux d'administration doit être mise en place.  Il convient que les groupes de services d'information , d'utilisateurs et de systèmes d'information soient  cloisonés sur les réseaux</v>
      </c>
      <c r="CL3" s="576" t="str">
        <v>Il convient de disposer d'une politique formelle, actualisée et approuvée en matière de moyens de communication qui est régulièrement communiquée à toutes les parties et dans laquelle on consacre une attention particulière à l'utilisation de données sensibles.</v>
      </c>
      <c r="CM3" s="667" t="str">
        <v>Il convient d'établir des accords pour tout transfert d'information entre l'organisation et des tiers. La confidentialité et l'intégrité des informations doivent être assurées durant leur transmission au sein ou en dehors  de l'infrastructure informatique par des mesures sécurités adéquates liés à la classification des informations</v>
      </c>
      <c r="CN3" s="576" t="str">
        <v>Il convient de protéger de manière appropriée l'information transitant par la messagerie electronique</v>
      </c>
      <c r="CO3" s="667">
        <v>0</v>
      </c>
      <c r="CP3" s="576" t="str">
        <v>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v>
      </c>
      <c r="CQ3" s="576" t="str">
        <v xml:space="preserve">Une méthodologie SDLC (Software Development Life Cycle) doit être décrite et implémentée incluant la sécurité pour chaque phase (Define, Design, Develop, Deploy, Maintain); Cette méthode suit le processus de gestion du changement </v>
      </c>
      <c r="CR3" s="667" t="str">
        <v>Il convient de disposer de procédures pour la rédaction de documentation lors du développement de nouveaux systèmes et applications et lors de la maintenance des applications et systèmes existants. 
Des principes d'ingénierie de la sécurité doivent être établis, documentés et tenus à jour et appliqués à tous les travaux de mise en oeuvre des systèmes d'information. 
Les modifications des progiciels  ne doivent pas être encouragées, être limitées aux changements nécessaires et tout changement doit être strictement contrôlé.
Des environnements de développement sécurisés  pour les tâches de développement et d'intégration sont établis et sécurisés</v>
      </c>
      <c r="CS3" s="667" t="str">
        <v>Il convient de contrôler les changements apportés au système dans le cycle de développement en utilisant des procédures formelles de contrôle des changements</v>
      </c>
      <c r="CT3" s="576" t="str">
        <v>Lorsque les changements sont apportés au plateformes d'exploitation, il convient de revoir et de tester les applications critiques afin de vérifier l'absence de tout effet indésirable sur l'activité ou sur la sécurité</v>
      </c>
      <c r="CU3" s="576" t="str">
        <v>Il convient que les données de test soient sélectionnées avec soin, protégées et contrôlées. Lorsque les données de test contiennent des données à caractère personnel ou confidentielles, il convient de les anonymiser ou, à défaut, de garantir la traçabilité des accès et des actions sur les jeux de données de test.</v>
      </c>
      <c r="CV3" s="667">
        <v>0</v>
      </c>
      <c r="CW3" s="576" t="str">
        <v xml:space="preserve">Les contrats établis avec le ou les (ses) sous-traitant(s) doivent inclure les garanties nécessaires au respect des exigences de sécurité applicables aux informations. </v>
      </c>
      <c r="CX3" s="667" t="str">
        <v>L’implémentation et la maintenance des mesures de sécurité et des niveaux de service négociés et formalisés contractuellement avec les fournisseurs doivent être vérifiées sur base de rapports réguliers</v>
      </c>
      <c r="CY3" s="667" t="str">
        <v>Il convient que le fournisseur de service  diffuse les exigences des sécurité de l'organisation jusqu'au dernier maillon de la chaîne d'approvisionnement si le fournisseur sous-traite des parties des services informatiques  qu'il fournit à l'organisation</v>
      </c>
      <c r="CZ3" s="576" t="str">
        <v xml:space="preserve">Il convient de surveiller, revoir et auditer à intervalles réguliers la prestation des services assurés par les fournisseurs et leurs sous-traitants éventuels </v>
      </c>
      <c r="DA3" s="674">
        <v>0</v>
      </c>
      <c r="DB3" s="713" t="str">
        <v>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v>
      </c>
      <c r="DC3" s="674" t="str">
        <v>Il est nécessaire de pouvoir lier la gestion d'incident avec la gestion des problèmes</v>
      </c>
      <c r="DD3" s="674" t="str">
        <v>Le processus de gestion d'incident de sécurité doit permettre le respect du délai légal ou non de notification de fuite d'informations à caractère personnel  et d'informer les individus de toute fuite d'information les concernant, en collaboration avec les autorités de contrôle concernées</v>
      </c>
      <c r="DE3" s="674">
        <v>0</v>
      </c>
      <c r="DF3" s="713" t="str">
        <v>Il est nécessaire d'élaborer, tester et maintenir un plan de continuité basé sur une analyse des risques, afin d’assurer la mission de l’organisation. Le plan de continuité doit aussi garantir un niveau adéquat de continuité de la sécurité de l'information.</v>
      </c>
      <c r="DG3" s="713" t="str">
        <v>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v>
      </c>
      <c r="DH3" s="674" t="str">
        <v>Il est nécessaire que les postes clés du service ICT doivent être dédoublés en termes de connaissances et de compétences  afin d'assurer la continuité du poste en cas d'une indisponibilité prolongée de l'acteur principal</v>
      </c>
      <c r="DI3" s="674" t="str">
        <v>Le plan de secours informatique doit être mis à jour, testé et communiqué régulièrement.</v>
      </c>
      <c r="DJ3" s="674">
        <v>0</v>
      </c>
      <c r="DK3" s="713" t="str">
        <v>Pour chaque système d'information et pour l'organisme , définir , documenter et mettre à jour explicitement toutes les exigences légales, réglementaires et contractuelles en vigueur, ainsi que la procédure  utilisée  par l'organisme pour satisfaire à ces exigences</v>
      </c>
      <c r="DL3" s="674" t="str">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M3" s="674" t="str">
        <v>Il est nécessaire de déterminer  les exigences légales en termes d'archivage et de la pérennité des enregistrements de l'organisation, dûment classifiés.  Il convient de protéger les enregistrements de la perte, de la destruction, de la falsification des accès non autorisés et des diffusions non autorisées.</v>
      </c>
      <c r="DN3" s="713" t="str">
        <v>Il convient de développer et de mettre en œuvre une politique des données de l'organisation pour assurer la protection de la vie privée et la protection des données à caractère personnel telles que l'exigent la législation et les réglementations applicables</v>
      </c>
      <c r="DO3" s="674" t="str">
        <v xml:space="preserve">Il est nécessaire de s’assurer de l’existence des autorisations nécessaires par les autorités   compétentes pour l’accès aux données. </v>
      </c>
      <c r="DP3" s="674" t="str">
        <v>Il est nécessaire de formaliser une analyse d'impact relative à la protection des données (Data Protection Impact Assessment - GDPR) et de maintenir un registre des activités des traitements de données à caractère personnel (cf. Article 28 GDPR, min 250 personnes employées)</v>
      </c>
      <c r="DQ3" s="674" t="str">
        <v>il est nécessaire de prendre des mesures cryptographiques conformément aux accords, lois et réglementations applicables.</v>
      </c>
      <c r="DR3" s="713" t="str">
        <v xml:space="preserve">Des audits de sécurité de l'information doivent être réalisés régulièrement et ce au moins une fois par an. </v>
      </c>
      <c r="DS3" s="674" t="str">
        <v xml:space="preserve">Il est nécessaire de procéder à des revues régulières et indépendantes de l’approche retenue par l’organisme pour gérer et mettre en oeuvre sa sécurité (à savoir le suivi des objectifs de sécurité, les politiques, </v>
      </c>
      <c r="DT3" s="674" t="str">
        <v>Il est nécessaire que  les responsables s’assurent de l’exécution correcte de l’ensemble des procédures de sécurité placées sous leur responsabilité en vue de garantir leur conformité avec les politiques et normes de sécurité.</v>
      </c>
      <c r="DU3" s="674" t="str">
        <v>il est nécessaire de vérifier régulièrement la conformité des systèmes d’information avec les normes relatives à la mise en oeuvre de la sécurité.</v>
      </c>
      <c r="DV3" s="490"/>
      <c r="DW3" s="490"/>
      <c r="DX3" s="490"/>
      <c r="DY3" s="490"/>
    </row>
    <row r="4" spans="1:129" ht="13.5" thickBot="1">
      <c r="E4" s="518" t="s">
        <v>619</v>
      </c>
      <c r="F4" s="490">
        <f t="array" ref="F4:DU4">TRANSPOSE('2_Maturité'!D5:D125)</f>
        <v>0</v>
      </c>
      <c r="G4" s="576" t="str">
        <v>ESG</v>
      </c>
      <c r="H4" s="667" t="str">
        <v>ESG</v>
      </c>
      <c r="I4" s="667" t="str">
        <v>ESG</v>
      </c>
      <c r="J4" s="667" t="str">
        <v>ESS</v>
      </c>
      <c r="K4" s="667" t="str">
        <v>ESF</v>
      </c>
      <c r="L4" s="667">
        <v>0</v>
      </c>
      <c r="M4" s="667">
        <v>0</v>
      </c>
      <c r="N4" s="576" t="str">
        <v>ESG</v>
      </c>
      <c r="O4" s="667" t="str">
        <v>ESG</v>
      </c>
      <c r="P4" s="667" t="str">
        <v>ESS</v>
      </c>
      <c r="Q4" s="667" t="str">
        <v>ESS</v>
      </c>
      <c r="R4" s="667" t="str">
        <v>ESG</v>
      </c>
      <c r="S4" s="667" t="str">
        <v>ESS</v>
      </c>
      <c r="T4" s="667" t="str">
        <v>ESS</v>
      </c>
      <c r="U4" s="667" t="str">
        <v>ESS</v>
      </c>
      <c r="V4" s="667" t="str">
        <v>ESS</v>
      </c>
      <c r="W4" s="576" t="str">
        <v>ESG</v>
      </c>
      <c r="X4" s="576" t="str">
        <v>ESG</v>
      </c>
      <c r="Y4" s="576" t="str">
        <v>ESS</v>
      </c>
      <c r="Z4" s="667">
        <v>0</v>
      </c>
      <c r="AA4" s="576" t="str">
        <v>ESG</v>
      </c>
      <c r="AB4" s="576" t="str">
        <v>ESG</v>
      </c>
      <c r="AC4" s="667">
        <v>0</v>
      </c>
      <c r="AD4" s="576" t="str">
        <v>ESG</v>
      </c>
      <c r="AE4" s="576" t="str">
        <v>ESG</v>
      </c>
      <c r="AF4" s="576" t="str">
        <v>ESS</v>
      </c>
      <c r="AG4" s="667">
        <v>0</v>
      </c>
      <c r="AH4" s="576" t="str">
        <v>ESG</v>
      </c>
      <c r="AI4" s="667" t="str">
        <v>ESG</v>
      </c>
      <c r="AJ4" s="667" t="str">
        <v>ESG</v>
      </c>
      <c r="AK4" s="576" t="str">
        <v>ESS</v>
      </c>
      <c r="AL4" s="667" t="str">
        <v>ESF</v>
      </c>
      <c r="AM4" s="667" t="str">
        <v>ESS</v>
      </c>
      <c r="AN4" s="576" t="str">
        <v>ESG</v>
      </c>
      <c r="AO4" s="667" t="str">
        <v>ESS</v>
      </c>
      <c r="AP4" s="667" t="str">
        <v>ESS</v>
      </c>
      <c r="AQ4" s="667">
        <v>0</v>
      </c>
      <c r="AR4" s="576" t="str">
        <v>ESG</v>
      </c>
      <c r="AS4" s="667" t="str">
        <v>ESG</v>
      </c>
      <c r="AT4" s="576" t="str">
        <v>ESG</v>
      </c>
      <c r="AU4" s="667" t="str">
        <v>ESG</v>
      </c>
      <c r="AV4" s="667" t="str">
        <v>ESS</v>
      </c>
      <c r="AW4" s="667" t="str">
        <v>ESS</v>
      </c>
      <c r="AX4" s="576" t="str">
        <v>ESG</v>
      </c>
      <c r="AY4" s="576" t="str">
        <v>ESG</v>
      </c>
      <c r="AZ4" s="667" t="str">
        <v>ESG</v>
      </c>
      <c r="BA4" s="667" t="str">
        <v>ESG</v>
      </c>
      <c r="BB4" s="576" t="str">
        <v>ESS</v>
      </c>
      <c r="BC4" s="667" t="str">
        <v>ESS</v>
      </c>
      <c r="BD4" s="667">
        <v>0</v>
      </c>
      <c r="BE4" s="576" t="str">
        <v>ESS</v>
      </c>
      <c r="BF4" s="667" t="str">
        <v>ESS</v>
      </c>
      <c r="BG4" s="667">
        <v>0</v>
      </c>
      <c r="BH4" s="576" t="str">
        <v>ESG</v>
      </c>
      <c r="BI4" s="667" t="str">
        <v>ESG</v>
      </c>
      <c r="BJ4" s="576" t="str">
        <v>ESG</v>
      </c>
      <c r="BK4" s="667" t="str">
        <v>ESF</v>
      </c>
      <c r="BL4" s="576" t="str">
        <v>ESS</v>
      </c>
      <c r="BM4" s="667" t="str">
        <v>ESS</v>
      </c>
      <c r="BN4" s="576" t="str">
        <v>ESG</v>
      </c>
      <c r="BO4" s="667" t="str">
        <v>ESG</v>
      </c>
      <c r="BP4" s="667">
        <v>0</v>
      </c>
      <c r="BQ4" s="576" t="str">
        <v>ESG</v>
      </c>
      <c r="BR4" s="576" t="str">
        <v>ESG</v>
      </c>
      <c r="BS4" s="667" t="str">
        <v>ESS</v>
      </c>
      <c r="BT4" s="667" t="str">
        <v>ESF</v>
      </c>
      <c r="BU4" s="576" t="str">
        <v>ESS</v>
      </c>
      <c r="BV4" s="576" t="str">
        <v>ESG</v>
      </c>
      <c r="BW4" s="576" t="str">
        <v>ESG</v>
      </c>
      <c r="BX4" s="667" t="str">
        <v>ESG</v>
      </c>
      <c r="BY4" s="667" t="str">
        <v>ESS</v>
      </c>
      <c r="BZ4" s="576" t="str">
        <v>ESG</v>
      </c>
      <c r="CA4" s="667" t="str">
        <v>ESG</v>
      </c>
      <c r="CB4" s="667" t="str">
        <v>ESS</v>
      </c>
      <c r="CC4" s="667" t="str">
        <v>ESF</v>
      </c>
      <c r="CD4" s="667" t="str">
        <v>ESS</v>
      </c>
      <c r="CE4" s="576" t="str">
        <v>ESG</v>
      </c>
      <c r="CF4" s="576" t="str">
        <v>ESG</v>
      </c>
      <c r="CG4" s="576" t="str">
        <v>ESF</v>
      </c>
      <c r="CH4" s="667">
        <v>0</v>
      </c>
      <c r="CI4" s="576" t="str">
        <v>ESG</v>
      </c>
      <c r="CJ4" s="667" t="str">
        <v>ESS</v>
      </c>
      <c r="CK4" s="576" t="str">
        <v>ESF</v>
      </c>
      <c r="CL4" s="576" t="str">
        <v>ESS</v>
      </c>
      <c r="CM4" s="667" t="str">
        <v>ESS</v>
      </c>
      <c r="CN4" s="576" t="str">
        <v>ESS</v>
      </c>
      <c r="CO4" s="667">
        <v>0</v>
      </c>
      <c r="CP4" s="576" t="str">
        <v>ESG</v>
      </c>
      <c r="CQ4" s="576" t="str">
        <v>ESS</v>
      </c>
      <c r="CR4" s="667" t="str">
        <v>ESS</v>
      </c>
      <c r="CS4" s="667" t="str">
        <v>ESS</v>
      </c>
      <c r="CT4" s="576" t="str">
        <v>ESF</v>
      </c>
      <c r="CU4" s="576" t="str">
        <v>ESS</v>
      </c>
      <c r="CV4" s="667">
        <v>0</v>
      </c>
      <c r="CW4" s="576" t="str">
        <v>ESG</v>
      </c>
      <c r="CX4" s="667" t="str">
        <v>ESS</v>
      </c>
      <c r="CY4" s="667" t="str">
        <v>ESF</v>
      </c>
      <c r="CZ4" s="576" t="str">
        <v>ESF</v>
      </c>
      <c r="DA4" s="674">
        <v>0</v>
      </c>
      <c r="DB4" s="713" t="str">
        <v>ESG</v>
      </c>
      <c r="DC4" s="674" t="str">
        <v>ESS</v>
      </c>
      <c r="DD4" s="674" t="str">
        <v>ESS</v>
      </c>
      <c r="DE4" s="674">
        <v>0</v>
      </c>
      <c r="DF4" s="713" t="str">
        <v>ESG</v>
      </c>
      <c r="DG4" s="713" t="str">
        <v>ESG</v>
      </c>
      <c r="DH4" s="674" t="str">
        <v>ESS</v>
      </c>
      <c r="DI4" s="674" t="str">
        <v>ESS</v>
      </c>
      <c r="DJ4" s="674">
        <v>0</v>
      </c>
      <c r="DK4" s="713" t="str">
        <v>ESS</v>
      </c>
      <c r="DL4" s="674" t="str">
        <v>ESS</v>
      </c>
      <c r="DM4" s="674" t="str">
        <v>ESS</v>
      </c>
      <c r="DN4" s="713" t="str">
        <v>ESS</v>
      </c>
      <c r="DO4" s="674" t="str">
        <v>ESS</v>
      </c>
      <c r="DP4" s="674" t="str">
        <v>ESS</v>
      </c>
      <c r="DQ4" s="674" t="str">
        <v>ESF</v>
      </c>
      <c r="DR4" s="713" t="str">
        <v>ESS</v>
      </c>
      <c r="DS4" s="674" t="str">
        <v>ESF</v>
      </c>
      <c r="DT4" s="674" t="str">
        <v>ESS</v>
      </c>
      <c r="DU4" s="674" t="str">
        <v>ESS</v>
      </c>
      <c r="DV4" s="490"/>
      <c r="DW4" s="490"/>
      <c r="DX4" s="490"/>
      <c r="DY4" s="490"/>
    </row>
    <row r="5" spans="1:129" ht="13.5" thickBot="1">
      <c r="E5" s="518" t="s">
        <v>621</v>
      </c>
      <c r="F5" s="519">
        <f t="array" ref="F5:DU5">TRANSPOSE('2_Maturité'!$E5:E125)</f>
        <v>0</v>
      </c>
      <c r="G5" s="577">
        <v>1</v>
      </c>
      <c r="H5" s="668">
        <v>1</v>
      </c>
      <c r="I5" s="668">
        <v>1</v>
      </c>
      <c r="J5" s="668">
        <v>0</v>
      </c>
      <c r="K5" s="668">
        <v>0</v>
      </c>
      <c r="L5" s="668">
        <v>0</v>
      </c>
      <c r="M5" s="668">
        <v>0</v>
      </c>
      <c r="N5" s="577">
        <v>1</v>
      </c>
      <c r="O5" s="668">
        <v>1</v>
      </c>
      <c r="P5" s="668">
        <v>0</v>
      </c>
      <c r="Q5" s="668">
        <v>0</v>
      </c>
      <c r="R5" s="668">
        <v>1</v>
      </c>
      <c r="S5" s="668">
        <v>0</v>
      </c>
      <c r="T5" s="668">
        <v>0</v>
      </c>
      <c r="U5" s="668">
        <v>0</v>
      </c>
      <c r="V5" s="668">
        <v>0</v>
      </c>
      <c r="W5" s="577">
        <v>1</v>
      </c>
      <c r="X5" s="577">
        <v>1</v>
      </c>
      <c r="Y5" s="577">
        <v>0</v>
      </c>
      <c r="Z5" s="668">
        <v>0</v>
      </c>
      <c r="AA5" s="577">
        <v>1</v>
      </c>
      <c r="AB5" s="577">
        <v>1</v>
      </c>
      <c r="AC5" s="668">
        <v>0</v>
      </c>
      <c r="AD5" s="577">
        <v>1</v>
      </c>
      <c r="AE5" s="577">
        <v>1</v>
      </c>
      <c r="AF5" s="577">
        <v>0</v>
      </c>
      <c r="AG5" s="668">
        <v>0</v>
      </c>
      <c r="AH5" s="577">
        <v>1</v>
      </c>
      <c r="AI5" s="668">
        <v>1</v>
      </c>
      <c r="AJ5" s="668">
        <v>1</v>
      </c>
      <c r="AK5" s="577">
        <v>0</v>
      </c>
      <c r="AL5" s="668">
        <v>0</v>
      </c>
      <c r="AM5" s="668">
        <v>0</v>
      </c>
      <c r="AN5" s="577">
        <v>1</v>
      </c>
      <c r="AO5" s="668">
        <v>0</v>
      </c>
      <c r="AP5" s="668">
        <v>0</v>
      </c>
      <c r="AQ5" s="668">
        <v>0</v>
      </c>
      <c r="AR5" s="577">
        <v>1</v>
      </c>
      <c r="AS5" s="668">
        <v>1</v>
      </c>
      <c r="AT5" s="577">
        <v>1</v>
      </c>
      <c r="AU5" s="668">
        <v>1</v>
      </c>
      <c r="AV5" s="668">
        <v>0</v>
      </c>
      <c r="AW5" s="668">
        <v>0</v>
      </c>
      <c r="AX5" s="577">
        <v>1</v>
      </c>
      <c r="AY5" s="577">
        <v>1</v>
      </c>
      <c r="AZ5" s="668">
        <v>1</v>
      </c>
      <c r="BA5" s="668">
        <v>1</v>
      </c>
      <c r="BB5" s="577">
        <v>0</v>
      </c>
      <c r="BC5" s="668">
        <v>0</v>
      </c>
      <c r="BD5" s="668">
        <v>0</v>
      </c>
      <c r="BE5" s="577">
        <v>0</v>
      </c>
      <c r="BF5" s="668">
        <v>0</v>
      </c>
      <c r="BG5" s="668">
        <v>0</v>
      </c>
      <c r="BH5" s="577">
        <v>1</v>
      </c>
      <c r="BI5" s="668">
        <v>1</v>
      </c>
      <c r="BJ5" s="577">
        <v>1</v>
      </c>
      <c r="BK5" s="668">
        <v>0</v>
      </c>
      <c r="BL5" s="577">
        <v>0</v>
      </c>
      <c r="BM5" s="668">
        <v>0</v>
      </c>
      <c r="BN5" s="577">
        <v>1</v>
      </c>
      <c r="BO5" s="668">
        <v>1</v>
      </c>
      <c r="BP5" s="668">
        <v>0</v>
      </c>
      <c r="BQ5" s="577">
        <v>1</v>
      </c>
      <c r="BR5" s="577">
        <v>1</v>
      </c>
      <c r="BS5" s="668">
        <v>0</v>
      </c>
      <c r="BT5" s="668">
        <v>0</v>
      </c>
      <c r="BU5" s="577">
        <v>0</v>
      </c>
      <c r="BV5" s="577">
        <v>1</v>
      </c>
      <c r="BW5" s="577">
        <v>1</v>
      </c>
      <c r="BX5" s="668">
        <v>1</v>
      </c>
      <c r="BY5" s="668">
        <v>0</v>
      </c>
      <c r="BZ5" s="577">
        <v>1</v>
      </c>
      <c r="CA5" s="668">
        <v>1</v>
      </c>
      <c r="CB5" s="668">
        <v>0</v>
      </c>
      <c r="CC5" s="668">
        <v>0</v>
      </c>
      <c r="CD5" s="668">
        <v>0</v>
      </c>
      <c r="CE5" s="577">
        <v>1</v>
      </c>
      <c r="CF5" s="577">
        <v>1</v>
      </c>
      <c r="CG5" s="577">
        <v>0</v>
      </c>
      <c r="CH5" s="668">
        <v>0</v>
      </c>
      <c r="CI5" s="577">
        <v>1</v>
      </c>
      <c r="CJ5" s="668">
        <v>0</v>
      </c>
      <c r="CK5" s="577">
        <v>0</v>
      </c>
      <c r="CL5" s="577">
        <v>0</v>
      </c>
      <c r="CM5" s="668">
        <v>0</v>
      </c>
      <c r="CN5" s="577">
        <v>0</v>
      </c>
      <c r="CO5" s="668">
        <v>0</v>
      </c>
      <c r="CP5" s="577">
        <v>1</v>
      </c>
      <c r="CQ5" s="577">
        <v>0</v>
      </c>
      <c r="CR5" s="668">
        <v>0</v>
      </c>
      <c r="CS5" s="668">
        <v>0</v>
      </c>
      <c r="CT5" s="577">
        <v>0</v>
      </c>
      <c r="CU5" s="577">
        <v>0</v>
      </c>
      <c r="CV5" s="668">
        <v>0</v>
      </c>
      <c r="CW5" s="577">
        <v>1</v>
      </c>
      <c r="CX5" s="668">
        <v>0</v>
      </c>
      <c r="CY5" s="668">
        <v>0</v>
      </c>
      <c r="CZ5" s="577">
        <v>0</v>
      </c>
      <c r="DA5" s="668">
        <v>0</v>
      </c>
      <c r="DB5" s="577">
        <v>1</v>
      </c>
      <c r="DC5" s="668">
        <v>0</v>
      </c>
      <c r="DD5" s="668">
        <v>0</v>
      </c>
      <c r="DE5" s="668">
        <v>0</v>
      </c>
      <c r="DF5" s="577">
        <v>1</v>
      </c>
      <c r="DG5" s="577">
        <v>1</v>
      </c>
      <c r="DH5" s="668">
        <v>1</v>
      </c>
      <c r="DI5" s="668">
        <v>1</v>
      </c>
      <c r="DJ5" s="668">
        <v>0</v>
      </c>
      <c r="DK5" s="577">
        <v>0</v>
      </c>
      <c r="DL5" s="668">
        <v>0</v>
      </c>
      <c r="DM5" s="668">
        <v>0</v>
      </c>
      <c r="DN5" s="577">
        <v>0</v>
      </c>
      <c r="DO5" s="668">
        <v>0</v>
      </c>
      <c r="DP5" s="668">
        <v>0</v>
      </c>
      <c r="DQ5" s="668">
        <v>0</v>
      </c>
      <c r="DR5" s="577">
        <v>0</v>
      </c>
      <c r="DS5" s="668">
        <v>0</v>
      </c>
      <c r="DT5" s="668">
        <v>0</v>
      </c>
      <c r="DU5" s="668">
        <v>0</v>
      </c>
      <c r="DV5" s="490"/>
      <c r="DW5" s="490"/>
      <c r="DX5" s="490"/>
      <c r="DY5" s="490"/>
    </row>
    <row r="6" spans="1:129" ht="13.5" thickBot="1">
      <c r="A6" s="491" t="s">
        <v>1154</v>
      </c>
      <c r="B6" s="402" t="s">
        <v>1156</v>
      </c>
      <c r="C6" s="402" t="s">
        <v>74</v>
      </c>
      <c r="D6" s="402" t="s">
        <v>786</v>
      </c>
      <c r="E6" s="518" t="s">
        <v>1177</v>
      </c>
      <c r="F6" s="520" t="str">
        <f t="array" ref="F6:DU6">TRANSPOSE(Compute1!$D5:D125)</f>
        <v>0</v>
      </c>
      <c r="G6" s="578" t="str">
        <v>3</v>
      </c>
      <c r="H6" s="669" t="str">
        <v>0</v>
      </c>
      <c r="I6" s="669" t="str">
        <v>0</v>
      </c>
      <c r="J6" s="690" t="str">
        <v>0</v>
      </c>
      <c r="K6" s="669" t="str">
        <v>0</v>
      </c>
      <c r="L6" s="669" t="str">
        <v>0</v>
      </c>
      <c r="M6" s="669" t="str">
        <v>0</v>
      </c>
      <c r="N6" s="582" t="str">
        <v>2</v>
      </c>
      <c r="O6" s="669" t="str">
        <v>0</v>
      </c>
      <c r="P6" s="669" t="str">
        <v>0</v>
      </c>
      <c r="Q6" s="669" t="str">
        <v>0</v>
      </c>
      <c r="R6" s="669" t="str">
        <v>0</v>
      </c>
      <c r="S6" s="669" t="str">
        <v>0</v>
      </c>
      <c r="T6" s="669" t="str">
        <v>0</v>
      </c>
      <c r="U6" s="669" t="str">
        <v>0</v>
      </c>
      <c r="V6" s="669" t="str">
        <v>0</v>
      </c>
      <c r="W6" s="582" t="str">
        <v>1</v>
      </c>
      <c r="X6" s="582" t="str">
        <v>3</v>
      </c>
      <c r="Y6" s="582" t="str">
        <v>1</v>
      </c>
      <c r="Z6" s="669" t="str">
        <v>0</v>
      </c>
      <c r="AA6" s="582" t="str">
        <v>2</v>
      </c>
      <c r="AB6" s="582" t="str">
        <v>3</v>
      </c>
      <c r="AC6" s="669" t="str">
        <v>0</v>
      </c>
      <c r="AD6" s="582" t="str">
        <v>3</v>
      </c>
      <c r="AE6" s="582" t="str">
        <v>3</v>
      </c>
      <c r="AF6" s="582" t="str">
        <v>2</v>
      </c>
      <c r="AG6" s="669" t="str">
        <v>0</v>
      </c>
      <c r="AH6" s="582" t="str">
        <v>1</v>
      </c>
      <c r="AI6" s="669" t="str">
        <v>0</v>
      </c>
      <c r="AJ6" s="669" t="str">
        <v>0</v>
      </c>
      <c r="AK6" s="582" t="str">
        <v>1</v>
      </c>
      <c r="AL6" s="669" t="str">
        <v>0</v>
      </c>
      <c r="AM6" s="669" t="str">
        <v>0</v>
      </c>
      <c r="AN6" s="582" t="str">
        <v>2</v>
      </c>
      <c r="AO6" s="669" t="str">
        <v>0</v>
      </c>
      <c r="AP6" s="669" t="str">
        <v>0</v>
      </c>
      <c r="AQ6" s="669" t="str">
        <v>0</v>
      </c>
      <c r="AR6" s="582" t="str">
        <v>2</v>
      </c>
      <c r="AS6" s="669" t="str">
        <v>0</v>
      </c>
      <c r="AT6" s="582" t="str">
        <v>2</v>
      </c>
      <c r="AU6" s="669" t="str">
        <v>0</v>
      </c>
      <c r="AV6" s="669" t="str">
        <v>0</v>
      </c>
      <c r="AW6" s="669" t="str">
        <v>0</v>
      </c>
      <c r="AX6" s="582" t="str">
        <v>4</v>
      </c>
      <c r="AY6" s="582" t="str">
        <v>4</v>
      </c>
      <c r="AZ6" s="669" t="str">
        <v>0</v>
      </c>
      <c r="BA6" s="669" t="str">
        <v>0</v>
      </c>
      <c r="BB6" s="582" t="str">
        <v>1</v>
      </c>
      <c r="BC6" s="669" t="str">
        <v>0</v>
      </c>
      <c r="BD6" s="669" t="str">
        <v>0</v>
      </c>
      <c r="BE6" s="582" t="str">
        <v>1</v>
      </c>
      <c r="BF6" s="669" t="str">
        <v>0</v>
      </c>
      <c r="BG6" s="669" t="str">
        <v>0</v>
      </c>
      <c r="BH6" s="582" t="str">
        <v>4</v>
      </c>
      <c r="BI6" s="669" t="str">
        <v>0</v>
      </c>
      <c r="BJ6" s="582" t="str">
        <v>4</v>
      </c>
      <c r="BK6" s="669" t="str">
        <v>0</v>
      </c>
      <c r="BL6" s="582" t="str">
        <v>4</v>
      </c>
      <c r="BM6" s="669" t="str">
        <v>0</v>
      </c>
      <c r="BN6" s="582" t="str">
        <v>4</v>
      </c>
      <c r="BO6" s="669" t="str">
        <v>0</v>
      </c>
      <c r="BP6" s="669" t="str">
        <v>0</v>
      </c>
      <c r="BQ6" s="582" t="str">
        <v>4</v>
      </c>
      <c r="BR6" s="582" t="str">
        <v>4</v>
      </c>
      <c r="BS6" s="669" t="str">
        <v>0</v>
      </c>
      <c r="BT6" s="669" t="str">
        <v>0</v>
      </c>
      <c r="BU6" s="582" t="str">
        <v>1</v>
      </c>
      <c r="BV6" s="582" t="str">
        <v>3</v>
      </c>
      <c r="BW6" s="582" t="str">
        <v>0</v>
      </c>
      <c r="BX6" s="669" t="str">
        <v>0</v>
      </c>
      <c r="BY6" s="669" t="str">
        <v>0</v>
      </c>
      <c r="BZ6" s="582" t="str">
        <v>1</v>
      </c>
      <c r="CA6" s="669" t="str">
        <v>0</v>
      </c>
      <c r="CB6" s="669" t="str">
        <v>0</v>
      </c>
      <c r="CC6" s="669" t="str">
        <v>0</v>
      </c>
      <c r="CD6" s="669" t="str">
        <v>0</v>
      </c>
      <c r="CE6" s="582" t="str">
        <v>3</v>
      </c>
      <c r="CF6" s="582" t="str">
        <v>2</v>
      </c>
      <c r="CG6" s="582" t="str">
        <v>1</v>
      </c>
      <c r="CH6" s="669" t="str">
        <v>0</v>
      </c>
      <c r="CI6" s="582" t="str">
        <v>2</v>
      </c>
      <c r="CJ6" s="669" t="str">
        <v>0</v>
      </c>
      <c r="CK6" s="582" t="str">
        <v>1</v>
      </c>
      <c r="CL6" s="582" t="str">
        <v>1</v>
      </c>
      <c r="CM6" s="669" t="str">
        <v>0</v>
      </c>
      <c r="CN6" s="582" t="str">
        <v>1</v>
      </c>
      <c r="CO6" s="669" t="str">
        <v>0</v>
      </c>
      <c r="CP6" s="582" t="str">
        <v>1</v>
      </c>
      <c r="CQ6" s="582" t="str">
        <v>1</v>
      </c>
      <c r="CR6" s="669" t="str">
        <v>0</v>
      </c>
      <c r="CS6" s="669" t="str">
        <v>0</v>
      </c>
      <c r="CT6" s="582" t="str">
        <v>1</v>
      </c>
      <c r="CU6" s="582" t="str">
        <v>1</v>
      </c>
      <c r="CV6" s="669" t="str">
        <v>0</v>
      </c>
      <c r="CW6" s="582" t="str">
        <v>1</v>
      </c>
      <c r="CX6" s="669" t="str">
        <v>0</v>
      </c>
      <c r="CY6" s="669" t="str">
        <v>0</v>
      </c>
      <c r="CZ6" s="582" t="str">
        <v>1</v>
      </c>
      <c r="DA6" s="675" t="str">
        <v>0</v>
      </c>
      <c r="DB6" s="714" t="str">
        <v>3</v>
      </c>
      <c r="DC6" s="675" t="str">
        <v>0</v>
      </c>
      <c r="DD6" s="675" t="str">
        <v>0</v>
      </c>
      <c r="DE6" s="675" t="str">
        <v>0</v>
      </c>
      <c r="DF6" s="714" t="str">
        <v>2</v>
      </c>
      <c r="DG6" s="716" t="str">
        <v>2</v>
      </c>
      <c r="DH6" s="717" t="str">
        <v>0</v>
      </c>
      <c r="DI6" s="717" t="str">
        <v>0</v>
      </c>
      <c r="DJ6" s="717" t="str">
        <v>0</v>
      </c>
      <c r="DK6" s="716" t="str">
        <v>2</v>
      </c>
      <c r="DL6" s="717" t="str">
        <v>0</v>
      </c>
      <c r="DM6" s="717" t="str">
        <v>0</v>
      </c>
      <c r="DN6" s="716" t="str">
        <v>1</v>
      </c>
      <c r="DO6" s="717" t="str">
        <v>0</v>
      </c>
      <c r="DP6" s="717" t="str">
        <v>0</v>
      </c>
      <c r="DQ6" s="717" t="str">
        <v>0</v>
      </c>
      <c r="DR6" s="716" t="str">
        <v>2</v>
      </c>
      <c r="DS6" s="717" t="str">
        <v>0</v>
      </c>
      <c r="DT6" s="717" t="str">
        <v>0</v>
      </c>
      <c r="DU6" s="718" t="str">
        <v>0</v>
      </c>
      <c r="DV6" s="490"/>
      <c r="DW6" s="490"/>
      <c r="DX6" s="490"/>
      <c r="DY6" s="490"/>
    </row>
    <row r="7" spans="1:129" ht="13.5" thickBot="1">
      <c r="A7" s="491"/>
      <c r="B7" s="402"/>
      <c r="C7" s="402"/>
      <c r="D7" s="402"/>
      <c r="E7" s="518" t="s">
        <v>1194</v>
      </c>
      <c r="F7" s="521" t="str">
        <f>IF((F$5=1),IF(($B$2&lt;= (F$6*1)),1,0),"-")</f>
        <v>-</v>
      </c>
      <c r="G7" s="579">
        <f>IF((G$5=1),IF(($B$2&lt;= (G$6*1)),1,0),"-")</f>
        <v>0</v>
      </c>
      <c r="H7" s="670">
        <f>IF((H$5=1),IF(($B$2&lt;= (G$6*1)),1,0),"-")</f>
        <v>0</v>
      </c>
      <c r="I7" s="670">
        <f>IF((I$5=1),IF(($B$2&lt;= (G$6*1)),1,0),"-")</f>
        <v>0</v>
      </c>
      <c r="J7" s="670" t="str">
        <f>IF((J$5=1),IF(($B$2&lt;= (G$6*1)),1,0),"-")</f>
        <v>-</v>
      </c>
      <c r="K7" s="670" t="str">
        <f>IF((K$5=1),IF(($B$2&lt;= ($G$6*1)),1,0),"-")</f>
        <v>-</v>
      </c>
      <c r="L7" s="670" t="str">
        <f>IF((L$5=1),IF(($B$2&lt;= (L$6*1)),1,0),"-")</f>
        <v>-</v>
      </c>
      <c r="M7" s="670" t="str">
        <f>IF((M$5=1),IF(($B$2&lt;= ($M$6*1)),1,0),"-")</f>
        <v>-</v>
      </c>
      <c r="N7" s="579">
        <f t="shared" ref="N7:V7" si="0">IF((N$5=1),IF(($B$2&lt;= ($N$6*1)),1,0),"-")</f>
        <v>0</v>
      </c>
      <c r="O7" s="670">
        <f t="shared" si="0"/>
        <v>0</v>
      </c>
      <c r="P7" s="670" t="str">
        <f t="shared" si="0"/>
        <v>-</v>
      </c>
      <c r="Q7" s="670" t="str">
        <f t="shared" si="0"/>
        <v>-</v>
      </c>
      <c r="R7" s="670">
        <f t="shared" si="0"/>
        <v>0</v>
      </c>
      <c r="S7" s="670" t="str">
        <f t="shared" si="0"/>
        <v>-</v>
      </c>
      <c r="T7" s="670" t="str">
        <f t="shared" si="0"/>
        <v>-</v>
      </c>
      <c r="U7" s="670" t="str">
        <f t="shared" si="0"/>
        <v>-</v>
      </c>
      <c r="V7" s="670" t="str">
        <f t="shared" si="0"/>
        <v>-</v>
      </c>
      <c r="W7" s="579">
        <f t="shared" ref="W7:AH7" si="1">IF((W$5=1),IF(($B$2&lt;= (W$6*1)),1,0),"-")</f>
        <v>0</v>
      </c>
      <c r="X7" s="579">
        <f t="shared" si="1"/>
        <v>0</v>
      </c>
      <c r="Y7" s="579" t="str">
        <f t="shared" si="1"/>
        <v>-</v>
      </c>
      <c r="Z7" s="670" t="str">
        <f t="shared" si="1"/>
        <v>-</v>
      </c>
      <c r="AA7" s="579">
        <f t="shared" si="1"/>
        <v>0</v>
      </c>
      <c r="AB7" s="579">
        <f t="shared" si="1"/>
        <v>0</v>
      </c>
      <c r="AC7" s="670" t="str">
        <f t="shared" si="1"/>
        <v>-</v>
      </c>
      <c r="AD7" s="579">
        <f t="shared" si="1"/>
        <v>0</v>
      </c>
      <c r="AE7" s="579">
        <f t="shared" si="1"/>
        <v>0</v>
      </c>
      <c r="AF7" s="579" t="str">
        <f t="shared" si="1"/>
        <v>-</v>
      </c>
      <c r="AG7" s="670" t="str">
        <f t="shared" si="1"/>
        <v>-</v>
      </c>
      <c r="AH7" s="579">
        <f t="shared" si="1"/>
        <v>0</v>
      </c>
      <c r="AI7" s="670">
        <f>IF((AI$5=1),IF(($B$2&lt;= (AH$6*1)),1,0),"-")</f>
        <v>0</v>
      </c>
      <c r="AJ7" s="670">
        <f>IF((AJ$5=1),IF(($B$2&lt;= ($AH$6*1)),1,0),"-")</f>
        <v>0</v>
      </c>
      <c r="AK7" s="579" t="str">
        <f>IF((AK$5=1),IF(($B$2&lt;= ($AK$6*1)),1,0),"-")</f>
        <v>-</v>
      </c>
      <c r="AL7" s="670" t="str">
        <f>IF((AL$5=1),IF(($B$2&lt;= ($AK$6*1)),1,0),"-")</f>
        <v>-</v>
      </c>
      <c r="AM7" s="670" t="str">
        <f>IF((AM$5=1),IF(($B$2&lt;= ($AK$6*1)),1,0),"-")</f>
        <v>-</v>
      </c>
      <c r="AN7" s="579">
        <f>IF((AN$5=1),IF(($B$2&lt;= (AN$6*1)),1,0),"-")</f>
        <v>0</v>
      </c>
      <c r="AO7" s="670" t="str">
        <f>IF((AO$5=1),IF(($B$2&lt;= (AN$6*1)),1,0),"-")</f>
        <v>-</v>
      </c>
      <c r="AP7" s="670" t="str">
        <f>IF((AP$5=1),IF(($B$2&lt;= ($AN$6*1)),1,0),"-")</f>
        <v>-</v>
      </c>
      <c r="AQ7" s="670" t="str">
        <f>IF((AQ$5=1),IF(($B$2&lt;= ($AQ$6*1)),1,0),"-")</f>
        <v>-</v>
      </c>
      <c r="AR7" s="579">
        <f>IF((AR$5=1),IF(($B$2&lt;= ($AR$6*1)),1,0),"-")</f>
        <v>0</v>
      </c>
      <c r="AS7" s="670">
        <f>IF((AS$5=1),IF(($B$2&lt;= (AR$6*1)),1,0),"-")</f>
        <v>0</v>
      </c>
      <c r="AT7" s="579">
        <f>IF((AT$5=1),IF(($B$2&lt;= (AT$6*1)),1,0),"-")</f>
        <v>0</v>
      </c>
      <c r="AU7" s="670">
        <f>IF((AU$5=1),IF(($B$2&lt;= (AT$6*1)),1,0),"-")</f>
        <v>0</v>
      </c>
      <c r="AV7" s="670" t="str">
        <f>IF((AV$5=1),IF(($B$2&lt;= (AT$6*1)),1,0),"-")</f>
        <v>-</v>
      </c>
      <c r="AW7" s="670" t="str">
        <f>IF((AW$5=1),IF(($B$2&lt;= (AT$6*1)),1,0),"-")</f>
        <v>-</v>
      </c>
      <c r="AX7" s="579">
        <f>IF((AX$5=1),IF(($B$2&lt;= (AX$6*1)),1,0),"-")</f>
        <v>1</v>
      </c>
      <c r="AY7" s="579">
        <f>IF((AY$5=1),IF(($B$2&lt;= ($AY$6*1)),1,0),"-")</f>
        <v>1</v>
      </c>
      <c r="AZ7" s="670">
        <f>IF((AZ$5=1),IF(($B$2&lt;= (AY$6*1)),1,0),"-")</f>
        <v>1</v>
      </c>
      <c r="BA7" s="670">
        <f>IF((BA$5=1),IF(($B$2&lt;= (AY$6*1)),1,0),"-")</f>
        <v>1</v>
      </c>
      <c r="BB7" s="579" t="str">
        <f>IF((BB$5=1),IF(($B$2&lt;= (BB$6*1)),1,0),"-")</f>
        <v>-</v>
      </c>
      <c r="BC7" s="670" t="str">
        <f>IF((BC$5=1),IF(($B$2&lt;= (BB$6*1)),1,0),"-")</f>
        <v>-</v>
      </c>
      <c r="BD7" s="670" t="str">
        <f>IF((BD$5=1),IF(($B$2&lt;= (BD$6*1)),1,0),"-")</f>
        <v>-</v>
      </c>
      <c r="BE7" s="579" t="str">
        <f>IF((BE$5=1),IF(($B$2&lt;= ($BE$6*1)),1,0),"-")</f>
        <v>-</v>
      </c>
      <c r="BF7" s="670" t="str">
        <f>IF((BF$5=1),IF(($B$2&lt;= (BE$6*1)),1,0),"-")</f>
        <v>-</v>
      </c>
      <c r="BG7" s="670" t="str">
        <f>IF((BG$5=1),IF(($B$2&lt;= (BF$6*1)),1,0),"-")</f>
        <v>-</v>
      </c>
      <c r="BH7" s="579">
        <f>IF((BH$5=1),IF(($B$2&lt;= (BH$6*1)),1,0),"-")</f>
        <v>1</v>
      </c>
      <c r="BI7" s="670">
        <f>IF((BI$5=1),IF(($B$2&lt;= (BH$6*1)),1,0),"-")</f>
        <v>1</v>
      </c>
      <c r="BJ7" s="579">
        <f>IF((BJ$5=1),IF(($B$2&lt;= ($BJ$6*1)),1,0),"-")</f>
        <v>1</v>
      </c>
      <c r="BK7" s="670" t="str">
        <f>IF((BK$5=1),IF(($B$2&lt;= ($BJ$6*1)),1,0),"-")</f>
        <v>-</v>
      </c>
      <c r="BL7" s="579" t="str">
        <f>IF((BL$5=1),IF(($B$2&lt;= ($BL$6*1)),1,0),"-")</f>
        <v>-</v>
      </c>
      <c r="BM7" s="670" t="str">
        <f>IF((BM$5=1),IF(($B$2&lt;= ($BL$6*1)),1,0),"-")</f>
        <v>-</v>
      </c>
      <c r="BN7" s="579">
        <f>IF((BN$5=1),IF(($B$2&lt;= ($BN$6*1)),1,0),"-")</f>
        <v>1</v>
      </c>
      <c r="BO7" s="670">
        <f>IF((BO$5=1),IF(($B$2&lt;= ($BN$6*1)),1,0),"-")</f>
        <v>1</v>
      </c>
      <c r="BP7" s="670" t="str">
        <f>IF((BP$5=1),IF(($B$2&lt;= ($BP$6*1)),1,0),"-")</f>
        <v>-</v>
      </c>
      <c r="BQ7" s="579">
        <f>IF((BQ$5=1),IF(($B$2&lt;= ($BQ$6*1)),1,0),"-")</f>
        <v>1</v>
      </c>
      <c r="BR7" s="579">
        <f>IF((BR$5=1),IF(($B$2&lt;= ($BR$6*1)),1,0),"-")</f>
        <v>1</v>
      </c>
      <c r="BS7" s="670" t="str">
        <f>IF((BS$5=1),IF(($B$2&lt;= ($BR$6*1)),1,0),"-")</f>
        <v>-</v>
      </c>
      <c r="BT7" s="670" t="str">
        <f>IF((BT$5=1),IF(($B$2&lt;= ($BR$6*1)),1,0),"-")</f>
        <v>-</v>
      </c>
      <c r="BU7" s="579" t="str">
        <f>IF((BU$5=1),IF(($B$2&lt;= (BU$6*1)),1,0),"-")</f>
        <v>-</v>
      </c>
      <c r="BV7" s="579">
        <f>IF((BV$5=1),IF(($B$2&lt;= (BV$6*1)),1,0),"-")</f>
        <v>0</v>
      </c>
      <c r="BW7" s="579">
        <f>IF((BW$5=1),IF(($B$2&lt;= ($BW$6*1)),1,0),"-")</f>
        <v>0</v>
      </c>
      <c r="BX7" s="670">
        <f>IF((BX$5=1),IF(($B$2&lt;= ($BW$6*1)),1,0),"-")</f>
        <v>0</v>
      </c>
      <c r="BY7" s="670" t="str">
        <f>IF((BY$5=1),IF(($B$2&lt;= (BW$6*1)),1,0),"-")</f>
        <v>-</v>
      </c>
      <c r="BZ7" s="579">
        <f t="shared" ref="BZ7:CG7" si="2">IF((BZ$5=1),IF(($B$2&lt;= (BZ$6*1)),1,0),"-")</f>
        <v>0</v>
      </c>
      <c r="CA7" s="670">
        <f>IF((CA$5=1),IF(($B$2&lt;= (BZ$6*1)),1,0),"-")</f>
        <v>0</v>
      </c>
      <c r="CB7" s="670" t="str">
        <f>IF((CB$5=1),IF(($B$2&lt;= (BZ$6*1)),1,0),"-")</f>
        <v>-</v>
      </c>
      <c r="CC7" s="670" t="str">
        <f>IF((CC$5=1),IF(($B$2&lt;= (BZ$6*1)),1,0),"-")</f>
        <v>-</v>
      </c>
      <c r="CD7" s="670" t="str">
        <f>IF((CD$5=1),IF(($B$2&lt;= (BZ$6*1)),1,0),"-")</f>
        <v>-</v>
      </c>
      <c r="CE7" s="579">
        <f t="shared" si="2"/>
        <v>0</v>
      </c>
      <c r="CF7" s="579">
        <f t="shared" si="2"/>
        <v>0</v>
      </c>
      <c r="CG7" s="579" t="str">
        <f t="shared" si="2"/>
        <v>-</v>
      </c>
      <c r="CH7" s="670" t="str">
        <f>IF((CH$5=1),IF(($B$2&lt;= ($CH$6*1)),1,0),"-")</f>
        <v>-</v>
      </c>
      <c r="CI7" s="579">
        <f>IF((CI$5=1),IF(($B$2&lt;= ($CI$6*1)),1,0),"-")</f>
        <v>0</v>
      </c>
      <c r="CJ7" s="670" t="str">
        <f>IF((CJ$5=1),IF(($B$2&lt;= ($CI$6*1)),1,0),"-")</f>
        <v>-</v>
      </c>
      <c r="CK7" s="579" t="str">
        <f>IF((CK$5=1),IF(($B$2&lt;= ($CK$6*1)),1,0),"-")</f>
        <v>-</v>
      </c>
      <c r="CL7" s="579" t="str">
        <f>IF((CL$5=1),IF(($B$2&lt;= (CL$6*1)),1,0),"-")</f>
        <v>-</v>
      </c>
      <c r="CM7" s="670" t="str">
        <f>IF((CM$5=1),IF(($B$2&lt;= ($CL$6*1)),1,0),"-")</f>
        <v>-</v>
      </c>
      <c r="CN7" s="579" t="str">
        <f>IF((CN$5=1),IF(($B$2&lt;= ($CN$6*1)),1,0),"-")</f>
        <v>-</v>
      </c>
      <c r="CO7" s="670" t="str">
        <f>IF((CO$5=1),IF(($B$2&lt;= ($CO$6*1)),1,0),"-")</f>
        <v>-</v>
      </c>
      <c r="CP7" s="579">
        <f>IF((CP$5=1),IF(($B$2&lt;= (CP$6*1)),1,0),"-")</f>
        <v>0</v>
      </c>
      <c r="CQ7" s="579" t="str">
        <f>IF((CQ$5=1),IF(($B$2&lt;= (CQ$6*1)),1,0),"-")</f>
        <v>-</v>
      </c>
      <c r="CR7" s="670" t="str">
        <f>IF((CR$5=1),IF(($B$2&lt;= ($CQ$6*1)),1,0),"-")</f>
        <v>-</v>
      </c>
      <c r="CS7" s="670" t="str">
        <f>IF((CS$5=1),IF(($B$2&lt;= ($CQ$6*1)),1,0),"-")</f>
        <v>-</v>
      </c>
      <c r="CT7" s="579" t="str">
        <f>IF((CT$5=1),IF(($B$2&lt;= ($CT$6*1)),1,0),"-")</f>
        <v>-</v>
      </c>
      <c r="CU7" s="579" t="str">
        <f>IF((CU$5=1),IF(($B$2&lt;= (CU$6*1)),1,0),"-")</f>
        <v>-</v>
      </c>
      <c r="CV7" s="670" t="str">
        <f>IF((CV$5=1),IF(($B$2&lt;= (CV$6*1)),1,0),"-")</f>
        <v>-</v>
      </c>
      <c r="CW7" s="579">
        <f>IF((CW$5=1),IF(($B$2&lt;= ($CW$6*1)),1,0),"-")</f>
        <v>0</v>
      </c>
      <c r="CX7" s="670" t="str">
        <f>IF((CX$5=1),IF(($B$2&lt;= ($CW$6*1)),1,0),"-")</f>
        <v>-</v>
      </c>
      <c r="CY7" s="670" t="str">
        <f>IF((CY$5=1),IF(($B$2&lt;= ($CW$6*1)),1,0),"-")</f>
        <v>-</v>
      </c>
      <c r="CZ7" s="579" t="str">
        <f>IF((CZ$5=1),IF(($B$2&lt;= ($CZ$6*1)),1,0),"-")</f>
        <v>-</v>
      </c>
      <c r="DA7" s="670" t="str">
        <f>IF((DA$5=1),IF(($B$2&lt;= ($DA$6*1)),1,0),"-")</f>
        <v>-</v>
      </c>
      <c r="DB7" s="579">
        <f>IF((DB$5=1),IF(($B$2&lt;= ($DB$6*1)),1,0),"-")</f>
        <v>0</v>
      </c>
      <c r="DC7" s="670" t="str">
        <f>IF((DC$5=1),IF(($B$2&lt;= ($DB$6*1)),1,0),"-")</f>
        <v>-</v>
      </c>
      <c r="DD7" s="670" t="str">
        <f>IF((DD$5=1),IF(($B$2&lt;= (DB$6*1)),1,0),"-")</f>
        <v>-</v>
      </c>
      <c r="DE7" s="670" t="str">
        <f>IF((DE$5=1),IF(($B$2&lt;= (DE$6*1)),1,0),"-")</f>
        <v>-</v>
      </c>
      <c r="DF7" s="579">
        <f>IF((DF$5=1),IF(($B$2&lt;= (DF$6*1)),1,0),"-")</f>
        <v>0</v>
      </c>
      <c r="DG7" s="579">
        <f>IF((DG$5=1),IF(($B$2&lt;= (DG$6*1)),1,0),"-")</f>
        <v>0</v>
      </c>
      <c r="DH7" s="579">
        <f>IF((DH$5=1),IF(($B$2&lt;= (DG$6*1)),1,0),"-")</f>
        <v>0</v>
      </c>
      <c r="DI7" s="579">
        <f>IF((DI$5=1),IF(($B$2&lt;= (DG$6*1)),1,0),"-")</f>
        <v>0</v>
      </c>
      <c r="DJ7" s="579" t="str">
        <f>IF((DJ$5=1),IF(($B$2&lt;= (DJ$6*1)),1,0),"-")</f>
        <v>-</v>
      </c>
      <c r="DK7" s="579" t="str">
        <f>IF((DK$5=1),IF(($B$2&lt;= (DK$6*1)),1,0),"-")</f>
        <v>-</v>
      </c>
      <c r="DL7" s="579" t="str">
        <f>IF((DL$5=1),IF(($B$2&lt;= (DK$6*1)),1,0),"-")</f>
        <v>-</v>
      </c>
      <c r="DM7" s="579" t="str">
        <f>IF((DM$5=1),IF(($B$2&lt;= (DK$6*1)),1,0),"-")</f>
        <v>-</v>
      </c>
      <c r="DN7" s="579" t="str">
        <f>IF((DN$5=1),IF(($B$2&lt;= (DN$6*1)),1,0),"-")</f>
        <v>-</v>
      </c>
      <c r="DO7" s="579" t="str">
        <f>IF((DO$5=1),IF(($B$2&lt;= (DN$6*1)),1,0),"-")</f>
        <v>-</v>
      </c>
      <c r="DP7" s="579" t="str">
        <f>IF((DP$5=1),IF(($B$2&lt;= (DN$6*1)),1,0),"-")</f>
        <v>-</v>
      </c>
      <c r="DQ7" s="579" t="str">
        <f>IF((DQ$5=1),IF(($B$2&lt;= (DN$6*1)),1,0),"-")</f>
        <v>-</v>
      </c>
      <c r="DR7" s="579" t="str">
        <f>IF((DR$5=1),IF(($B$2&lt;= (DR$6*1)),1,0),"-")</f>
        <v>-</v>
      </c>
      <c r="DS7" s="579" t="str">
        <f>IF((DS$5=1),IF(($B$2&lt;= (DR$6*1)),1,0),"-")</f>
        <v>-</v>
      </c>
      <c r="DT7" s="579" t="str">
        <f>IF((DT$5=1),IF(($B$2&lt;= (DR$6*1)),1,0),"-")</f>
        <v>-</v>
      </c>
      <c r="DU7" s="579" t="str">
        <f>IF((DU$5=1),IF(($B$2&lt;= (DR$6*1)),1,0),"-")</f>
        <v>-</v>
      </c>
      <c r="DV7" s="490"/>
      <c r="DW7" s="490"/>
      <c r="DX7" s="490"/>
      <c r="DY7" s="490"/>
    </row>
    <row r="8" spans="1:129" ht="15">
      <c r="A8" s="497"/>
      <c r="B8" s="492" t="s">
        <v>466</v>
      </c>
      <c r="C8" s="404" t="s">
        <v>788</v>
      </c>
      <c r="D8" s="404" t="s">
        <v>789</v>
      </c>
      <c r="E8" s="522"/>
      <c r="F8" s="523">
        <v>0</v>
      </c>
      <c r="G8" s="580">
        <v>0</v>
      </c>
      <c r="H8" s="671">
        <v>0</v>
      </c>
      <c r="I8" s="671">
        <v>0</v>
      </c>
      <c r="J8" s="671">
        <v>0</v>
      </c>
      <c r="K8" s="671">
        <v>0</v>
      </c>
      <c r="L8" s="671">
        <v>0</v>
      </c>
      <c r="M8" s="671">
        <v>0</v>
      </c>
      <c r="N8" s="580">
        <v>0</v>
      </c>
      <c r="O8" s="671">
        <v>0</v>
      </c>
      <c r="P8" s="671">
        <v>0</v>
      </c>
      <c r="Q8" s="671">
        <v>0</v>
      </c>
      <c r="R8" s="671">
        <v>0</v>
      </c>
      <c r="S8" s="671">
        <v>0</v>
      </c>
      <c r="T8" s="671">
        <v>0</v>
      </c>
      <c r="U8" s="671">
        <v>0</v>
      </c>
      <c r="V8" s="671">
        <v>0</v>
      </c>
      <c r="W8" s="580">
        <v>0</v>
      </c>
      <c r="X8" s="580">
        <v>0</v>
      </c>
      <c r="Y8" s="580">
        <v>0</v>
      </c>
      <c r="Z8" s="671">
        <v>0</v>
      </c>
      <c r="AA8" s="580">
        <v>0</v>
      </c>
      <c r="AB8" s="580">
        <v>0</v>
      </c>
      <c r="AC8" s="671">
        <v>0</v>
      </c>
      <c r="AD8" s="580">
        <v>0</v>
      </c>
      <c r="AE8" s="580">
        <v>0</v>
      </c>
      <c r="AF8" s="580">
        <v>0</v>
      </c>
      <c r="AG8" s="671">
        <v>0</v>
      </c>
      <c r="AH8" s="580">
        <v>0</v>
      </c>
      <c r="AI8" s="671">
        <v>0</v>
      </c>
      <c r="AJ8" s="671">
        <v>0</v>
      </c>
      <c r="AK8" s="580">
        <v>0</v>
      </c>
      <c r="AL8" s="671">
        <v>0</v>
      </c>
      <c r="AM8" s="671">
        <v>0</v>
      </c>
      <c r="AN8" s="580">
        <v>0</v>
      </c>
      <c r="AO8" s="671">
        <v>0</v>
      </c>
      <c r="AP8" s="671">
        <v>0</v>
      </c>
      <c r="AQ8" s="671">
        <v>0</v>
      </c>
      <c r="AR8" s="580">
        <v>0</v>
      </c>
      <c r="AS8" s="671">
        <v>0</v>
      </c>
      <c r="AT8" s="580">
        <v>0</v>
      </c>
      <c r="AU8" s="671">
        <v>0</v>
      </c>
      <c r="AV8" s="671">
        <v>0</v>
      </c>
      <c r="AW8" s="671">
        <v>0</v>
      </c>
      <c r="AX8" s="580">
        <v>0</v>
      </c>
      <c r="AY8" s="580">
        <v>0</v>
      </c>
      <c r="AZ8" s="671">
        <v>0</v>
      </c>
      <c r="BA8" s="671">
        <v>0</v>
      </c>
      <c r="BB8" s="580">
        <v>0</v>
      </c>
      <c r="BC8" s="671">
        <v>0</v>
      </c>
      <c r="BD8" s="671">
        <v>0</v>
      </c>
      <c r="BE8" s="580">
        <v>0</v>
      </c>
      <c r="BF8" s="671">
        <v>0</v>
      </c>
      <c r="BG8" s="671">
        <v>0</v>
      </c>
      <c r="BH8" s="580">
        <v>0</v>
      </c>
      <c r="BI8" s="671">
        <v>0</v>
      </c>
      <c r="BJ8" s="580">
        <v>0</v>
      </c>
      <c r="BK8" s="671">
        <v>0</v>
      </c>
      <c r="BL8" s="580">
        <v>0</v>
      </c>
      <c r="BM8" s="671">
        <v>0</v>
      </c>
      <c r="BN8" s="580">
        <v>0</v>
      </c>
      <c r="BO8" s="671">
        <v>0</v>
      </c>
      <c r="BP8" s="671">
        <v>0</v>
      </c>
      <c r="BQ8" s="580">
        <v>0</v>
      </c>
      <c r="BR8" s="580">
        <v>0</v>
      </c>
      <c r="BS8" s="671">
        <v>0</v>
      </c>
      <c r="BT8" s="671">
        <v>0</v>
      </c>
      <c r="BU8" s="580">
        <v>0</v>
      </c>
      <c r="BV8" s="580">
        <v>0</v>
      </c>
      <c r="BW8" s="580">
        <v>0</v>
      </c>
      <c r="BX8" s="671">
        <v>0</v>
      </c>
      <c r="BY8" s="671">
        <v>0</v>
      </c>
      <c r="BZ8" s="580">
        <v>0</v>
      </c>
      <c r="CA8" s="671">
        <v>0</v>
      </c>
      <c r="CB8" s="671">
        <v>0</v>
      </c>
      <c r="CC8" s="671">
        <v>0</v>
      </c>
      <c r="CD8" s="671">
        <v>0</v>
      </c>
      <c r="CE8" s="580">
        <v>0</v>
      </c>
      <c r="CF8" s="580">
        <v>0</v>
      </c>
      <c r="CG8" s="580">
        <v>0</v>
      </c>
      <c r="CH8" s="671">
        <v>0</v>
      </c>
      <c r="CI8" s="580">
        <v>0</v>
      </c>
      <c r="CJ8" s="671">
        <v>0</v>
      </c>
      <c r="CK8" s="580">
        <v>0</v>
      </c>
      <c r="CL8" s="580">
        <v>0</v>
      </c>
      <c r="CM8" s="671">
        <v>0</v>
      </c>
      <c r="CN8" s="580">
        <v>0</v>
      </c>
      <c r="CO8" s="671">
        <v>0</v>
      </c>
      <c r="CP8" s="580">
        <v>0</v>
      </c>
      <c r="CQ8" s="580">
        <v>0</v>
      </c>
      <c r="CR8" s="671">
        <v>0</v>
      </c>
      <c r="CS8" s="671">
        <v>0</v>
      </c>
      <c r="CT8" s="580">
        <v>0</v>
      </c>
      <c r="CU8" s="580">
        <v>0</v>
      </c>
      <c r="CV8" s="671">
        <v>0</v>
      </c>
      <c r="CW8" s="580">
        <v>0</v>
      </c>
      <c r="CX8" s="671">
        <v>0</v>
      </c>
      <c r="CY8" s="671">
        <v>0</v>
      </c>
      <c r="CZ8" s="580">
        <v>0</v>
      </c>
      <c r="DA8" s="676">
        <v>0</v>
      </c>
      <c r="DB8" s="715">
        <v>0</v>
      </c>
      <c r="DC8" s="676">
        <v>0</v>
      </c>
      <c r="DD8" s="676">
        <v>0</v>
      </c>
      <c r="DE8" s="676">
        <v>0</v>
      </c>
      <c r="DF8" s="715">
        <v>0</v>
      </c>
      <c r="DG8" s="715">
        <v>0</v>
      </c>
      <c r="DH8" s="676">
        <v>0</v>
      </c>
      <c r="DI8" s="676">
        <v>0</v>
      </c>
      <c r="DJ8" s="676">
        <v>0</v>
      </c>
      <c r="DK8" s="715">
        <v>0</v>
      </c>
      <c r="DL8" s="676">
        <v>0</v>
      </c>
      <c r="DM8" s="676">
        <v>0</v>
      </c>
      <c r="DN8" s="715">
        <v>0</v>
      </c>
      <c r="DO8" s="676">
        <v>0</v>
      </c>
      <c r="DP8" s="676">
        <v>0</v>
      </c>
      <c r="DQ8" s="676">
        <v>0</v>
      </c>
      <c r="DR8" s="715">
        <v>0</v>
      </c>
      <c r="DS8" s="676">
        <v>0</v>
      </c>
      <c r="DT8" s="676">
        <v>0</v>
      </c>
      <c r="DU8" s="676">
        <v>0</v>
      </c>
      <c r="DV8" s="490">
        <f>COUNTIF(F8:DU8,1)</f>
        <v>0</v>
      </c>
      <c r="DW8" s="490">
        <f>IFERROR(MATCH(1,F8:DU8,0),0)</f>
        <v>0</v>
      </c>
      <c r="DX8" s="490">
        <f ca="1">IFERROR(INDIRECT(ADDRESS(ROW(),$DW8+5))*INDIRECT(ADDRESS(5,$DW8+5)),0)</f>
        <v>0</v>
      </c>
      <c r="DY8" s="490" t="str">
        <f ca="1">INDIRECT(ADDRESS(7,$DW8+5))</f>
        <v>-</v>
      </c>
    </row>
    <row r="9" spans="1:129" ht="76.5">
      <c r="A9" s="490">
        <v>1</v>
      </c>
      <c r="B9" s="493" t="s">
        <v>790</v>
      </c>
      <c r="C9" s="490" t="s">
        <v>788</v>
      </c>
      <c r="D9" s="490" t="s">
        <v>789</v>
      </c>
      <c r="E9" s="524" t="s">
        <v>942</v>
      </c>
      <c r="F9" s="523">
        <v>0</v>
      </c>
      <c r="G9" s="580">
        <v>1</v>
      </c>
      <c r="H9" s="671">
        <v>1</v>
      </c>
      <c r="I9" s="671">
        <v>1</v>
      </c>
      <c r="J9" s="671">
        <v>0</v>
      </c>
      <c r="K9" s="671">
        <v>0</v>
      </c>
      <c r="L9" s="671">
        <v>0</v>
      </c>
      <c r="M9" s="671">
        <v>0</v>
      </c>
      <c r="N9" s="580">
        <v>0</v>
      </c>
      <c r="O9" s="671">
        <v>0</v>
      </c>
      <c r="P9" s="671">
        <v>0</v>
      </c>
      <c r="Q9" s="671">
        <v>0</v>
      </c>
      <c r="R9" s="671">
        <v>0</v>
      </c>
      <c r="S9" s="671">
        <v>0</v>
      </c>
      <c r="T9" s="671">
        <v>0</v>
      </c>
      <c r="U9" s="671">
        <v>0</v>
      </c>
      <c r="V9" s="671">
        <v>0</v>
      </c>
      <c r="W9" s="580">
        <v>0</v>
      </c>
      <c r="X9" s="580">
        <v>0</v>
      </c>
      <c r="Y9" s="580">
        <v>0</v>
      </c>
      <c r="Z9" s="671">
        <v>0</v>
      </c>
      <c r="AA9" s="580">
        <v>0</v>
      </c>
      <c r="AB9" s="580">
        <v>0</v>
      </c>
      <c r="AC9" s="671">
        <v>0</v>
      </c>
      <c r="AD9" s="580">
        <v>0</v>
      </c>
      <c r="AE9" s="580">
        <v>0</v>
      </c>
      <c r="AF9" s="580">
        <v>0</v>
      </c>
      <c r="AG9" s="671">
        <v>0</v>
      </c>
      <c r="AH9" s="580">
        <v>0</v>
      </c>
      <c r="AI9" s="671">
        <v>0</v>
      </c>
      <c r="AJ9" s="671">
        <v>0</v>
      </c>
      <c r="AK9" s="580">
        <v>0</v>
      </c>
      <c r="AL9" s="671">
        <v>0</v>
      </c>
      <c r="AM9" s="671">
        <v>0</v>
      </c>
      <c r="AN9" s="580">
        <v>0</v>
      </c>
      <c r="AO9" s="671">
        <v>0</v>
      </c>
      <c r="AP9" s="671">
        <v>0</v>
      </c>
      <c r="AQ9" s="671">
        <v>0</v>
      </c>
      <c r="AR9" s="580">
        <v>0</v>
      </c>
      <c r="AS9" s="671">
        <v>0</v>
      </c>
      <c r="AT9" s="580">
        <v>0</v>
      </c>
      <c r="AU9" s="671">
        <v>0</v>
      </c>
      <c r="AV9" s="671">
        <v>0</v>
      </c>
      <c r="AW9" s="671">
        <v>0</v>
      </c>
      <c r="AX9" s="580">
        <v>0</v>
      </c>
      <c r="AY9" s="580">
        <v>0</v>
      </c>
      <c r="AZ9" s="671">
        <v>0</v>
      </c>
      <c r="BA9" s="671">
        <v>0</v>
      </c>
      <c r="BB9" s="580">
        <v>0</v>
      </c>
      <c r="BC9" s="671">
        <v>0</v>
      </c>
      <c r="BD9" s="671">
        <v>0</v>
      </c>
      <c r="BE9" s="580">
        <v>0</v>
      </c>
      <c r="BF9" s="671">
        <v>0</v>
      </c>
      <c r="BG9" s="671">
        <v>0</v>
      </c>
      <c r="BH9" s="580">
        <v>0</v>
      </c>
      <c r="BI9" s="671">
        <v>0</v>
      </c>
      <c r="BJ9" s="580">
        <v>0</v>
      </c>
      <c r="BK9" s="671">
        <v>0</v>
      </c>
      <c r="BL9" s="580">
        <v>0</v>
      </c>
      <c r="BM9" s="671">
        <v>0</v>
      </c>
      <c r="BN9" s="580">
        <v>0</v>
      </c>
      <c r="BO9" s="671">
        <v>0</v>
      </c>
      <c r="BP9" s="671">
        <v>0</v>
      </c>
      <c r="BQ9" s="580">
        <v>0</v>
      </c>
      <c r="BR9" s="580">
        <v>0</v>
      </c>
      <c r="BS9" s="671">
        <v>0</v>
      </c>
      <c r="BT9" s="671">
        <v>0</v>
      </c>
      <c r="BU9" s="580">
        <v>0</v>
      </c>
      <c r="BV9" s="580">
        <v>0</v>
      </c>
      <c r="BW9" s="580">
        <v>0</v>
      </c>
      <c r="BX9" s="671">
        <v>0</v>
      </c>
      <c r="BY9" s="671">
        <v>0</v>
      </c>
      <c r="BZ9" s="580">
        <v>0</v>
      </c>
      <c r="CA9" s="671">
        <v>0</v>
      </c>
      <c r="CB9" s="671">
        <v>0</v>
      </c>
      <c r="CC9" s="671">
        <v>0</v>
      </c>
      <c r="CD9" s="671">
        <v>0</v>
      </c>
      <c r="CE9" s="580">
        <v>0</v>
      </c>
      <c r="CF9" s="580">
        <v>0</v>
      </c>
      <c r="CG9" s="580">
        <v>0</v>
      </c>
      <c r="CH9" s="671">
        <v>0</v>
      </c>
      <c r="CI9" s="580">
        <v>0</v>
      </c>
      <c r="CJ9" s="671">
        <v>0</v>
      </c>
      <c r="CK9" s="580">
        <v>0</v>
      </c>
      <c r="CL9" s="580">
        <v>0</v>
      </c>
      <c r="CM9" s="671">
        <v>0</v>
      </c>
      <c r="CN9" s="580">
        <v>0</v>
      </c>
      <c r="CO9" s="671">
        <v>0</v>
      </c>
      <c r="CP9" s="580">
        <v>0</v>
      </c>
      <c r="CQ9" s="580">
        <v>0</v>
      </c>
      <c r="CR9" s="671">
        <v>0</v>
      </c>
      <c r="CS9" s="671">
        <v>0</v>
      </c>
      <c r="CT9" s="580">
        <v>0</v>
      </c>
      <c r="CU9" s="580">
        <v>0</v>
      </c>
      <c r="CV9" s="671">
        <v>0</v>
      </c>
      <c r="CW9" s="580">
        <v>0</v>
      </c>
      <c r="CX9" s="671">
        <v>0</v>
      </c>
      <c r="CY9" s="671">
        <v>0</v>
      </c>
      <c r="CZ9" s="580">
        <v>0</v>
      </c>
      <c r="DA9" s="676">
        <v>0</v>
      </c>
      <c r="DB9" s="715">
        <v>0</v>
      </c>
      <c r="DC9" s="676">
        <v>0</v>
      </c>
      <c r="DD9" s="676">
        <v>0</v>
      </c>
      <c r="DE9" s="676">
        <v>0</v>
      </c>
      <c r="DF9" s="715">
        <v>0</v>
      </c>
      <c r="DG9" s="715">
        <v>0</v>
      </c>
      <c r="DH9" s="676">
        <v>0</v>
      </c>
      <c r="DI9" s="676">
        <v>0</v>
      </c>
      <c r="DJ9" s="676">
        <v>0</v>
      </c>
      <c r="DK9" s="715">
        <v>0</v>
      </c>
      <c r="DL9" s="676">
        <v>0</v>
      </c>
      <c r="DM9" s="676">
        <v>0</v>
      </c>
      <c r="DN9" s="715">
        <v>0</v>
      </c>
      <c r="DO9" s="676">
        <v>0</v>
      </c>
      <c r="DP9" s="676">
        <v>0</v>
      </c>
      <c r="DQ9" s="676">
        <v>0</v>
      </c>
      <c r="DR9" s="715">
        <v>0</v>
      </c>
      <c r="DS9" s="676">
        <v>0</v>
      </c>
      <c r="DT9" s="676">
        <v>0</v>
      </c>
      <c r="DU9" s="676">
        <v>0</v>
      </c>
      <c r="DV9" s="490">
        <f t="shared" ref="DV9:DV72" si="3">COUNTIF(F9:DU9,1)</f>
        <v>3</v>
      </c>
      <c r="DW9" s="490">
        <f t="shared" ref="DW9:DW72" si="4">IFERROR(MATCH(1,F9:DU9,0),0)</f>
        <v>2</v>
      </c>
      <c r="DX9" s="490">
        <f t="shared" ref="DX9:DX72" ca="1" si="5">IFERROR(INDIRECT(ADDRESS(ROW(),$DW9+5))*INDIRECT(ADDRESS(5,$DW9+5)),0)</f>
        <v>1</v>
      </c>
      <c r="DY9" s="490">
        <f t="shared" ref="DY9:DY72" ca="1" si="6">INDIRECT(ADDRESS(7,$DW9+5))</f>
        <v>0</v>
      </c>
    </row>
    <row r="10" spans="1:129" ht="76.5">
      <c r="A10" s="490">
        <v>2</v>
      </c>
      <c r="B10" s="493" t="s">
        <v>791</v>
      </c>
      <c r="C10" s="490" t="s">
        <v>788</v>
      </c>
      <c r="D10" s="490" t="s">
        <v>789</v>
      </c>
      <c r="E10" s="525" t="s">
        <v>943</v>
      </c>
      <c r="F10" s="523">
        <v>0</v>
      </c>
      <c r="G10" s="580">
        <v>0</v>
      </c>
      <c r="H10" s="671">
        <v>0</v>
      </c>
      <c r="I10" s="671">
        <v>0</v>
      </c>
      <c r="J10" s="671">
        <v>1</v>
      </c>
      <c r="K10" s="671">
        <v>1</v>
      </c>
      <c r="L10" s="671">
        <v>0</v>
      </c>
      <c r="M10" s="671">
        <v>0</v>
      </c>
      <c r="N10" s="580">
        <v>0</v>
      </c>
      <c r="O10" s="671">
        <v>0</v>
      </c>
      <c r="P10" s="671">
        <v>0</v>
      </c>
      <c r="Q10" s="671">
        <v>0</v>
      </c>
      <c r="R10" s="671">
        <v>0</v>
      </c>
      <c r="S10" s="671">
        <v>0</v>
      </c>
      <c r="T10" s="671">
        <v>0</v>
      </c>
      <c r="U10" s="671">
        <v>0</v>
      </c>
      <c r="V10" s="671">
        <v>0</v>
      </c>
      <c r="W10" s="580">
        <v>0</v>
      </c>
      <c r="X10" s="580">
        <v>0</v>
      </c>
      <c r="Y10" s="580">
        <v>0</v>
      </c>
      <c r="Z10" s="671">
        <v>0</v>
      </c>
      <c r="AA10" s="580">
        <v>0</v>
      </c>
      <c r="AB10" s="580">
        <v>0</v>
      </c>
      <c r="AC10" s="671">
        <v>0</v>
      </c>
      <c r="AD10" s="580">
        <v>0</v>
      </c>
      <c r="AE10" s="580">
        <v>0</v>
      </c>
      <c r="AF10" s="580">
        <v>0</v>
      </c>
      <c r="AG10" s="671">
        <v>0</v>
      </c>
      <c r="AH10" s="580">
        <v>0</v>
      </c>
      <c r="AI10" s="671">
        <v>0</v>
      </c>
      <c r="AJ10" s="671">
        <v>0</v>
      </c>
      <c r="AK10" s="580">
        <v>0</v>
      </c>
      <c r="AL10" s="671">
        <v>0</v>
      </c>
      <c r="AM10" s="671">
        <v>0</v>
      </c>
      <c r="AN10" s="580">
        <v>0</v>
      </c>
      <c r="AO10" s="671">
        <v>0</v>
      </c>
      <c r="AP10" s="671">
        <v>0</v>
      </c>
      <c r="AQ10" s="671">
        <v>0</v>
      </c>
      <c r="AR10" s="580">
        <v>0</v>
      </c>
      <c r="AS10" s="671">
        <v>0</v>
      </c>
      <c r="AT10" s="580">
        <v>0</v>
      </c>
      <c r="AU10" s="671">
        <v>0</v>
      </c>
      <c r="AV10" s="671">
        <v>0</v>
      </c>
      <c r="AW10" s="671">
        <v>0</v>
      </c>
      <c r="AX10" s="580">
        <v>0</v>
      </c>
      <c r="AY10" s="580">
        <v>0</v>
      </c>
      <c r="AZ10" s="671">
        <v>0</v>
      </c>
      <c r="BA10" s="671">
        <v>0</v>
      </c>
      <c r="BB10" s="580">
        <v>0</v>
      </c>
      <c r="BC10" s="671">
        <v>0</v>
      </c>
      <c r="BD10" s="671">
        <v>0</v>
      </c>
      <c r="BE10" s="580">
        <v>0</v>
      </c>
      <c r="BF10" s="671">
        <v>0</v>
      </c>
      <c r="BG10" s="671">
        <v>0</v>
      </c>
      <c r="BH10" s="580">
        <v>0</v>
      </c>
      <c r="BI10" s="671">
        <v>0</v>
      </c>
      <c r="BJ10" s="580">
        <v>0</v>
      </c>
      <c r="BK10" s="671">
        <v>0</v>
      </c>
      <c r="BL10" s="580">
        <v>0</v>
      </c>
      <c r="BM10" s="671">
        <v>0</v>
      </c>
      <c r="BN10" s="580">
        <v>0</v>
      </c>
      <c r="BO10" s="671">
        <v>0</v>
      </c>
      <c r="BP10" s="671">
        <v>0</v>
      </c>
      <c r="BQ10" s="580">
        <v>0</v>
      </c>
      <c r="BR10" s="580">
        <v>0</v>
      </c>
      <c r="BS10" s="671">
        <v>0</v>
      </c>
      <c r="BT10" s="671">
        <v>0</v>
      </c>
      <c r="BU10" s="580">
        <v>0</v>
      </c>
      <c r="BV10" s="580">
        <v>0</v>
      </c>
      <c r="BW10" s="580">
        <v>0</v>
      </c>
      <c r="BX10" s="671">
        <v>0</v>
      </c>
      <c r="BY10" s="671">
        <v>0</v>
      </c>
      <c r="BZ10" s="580">
        <v>0</v>
      </c>
      <c r="CA10" s="671">
        <v>0</v>
      </c>
      <c r="CB10" s="671">
        <v>0</v>
      </c>
      <c r="CC10" s="671">
        <v>0</v>
      </c>
      <c r="CD10" s="671">
        <v>0</v>
      </c>
      <c r="CE10" s="580">
        <v>0</v>
      </c>
      <c r="CF10" s="580">
        <v>0</v>
      </c>
      <c r="CG10" s="580">
        <v>0</v>
      </c>
      <c r="CH10" s="671">
        <v>0</v>
      </c>
      <c r="CI10" s="671">
        <v>0</v>
      </c>
      <c r="CJ10" s="671">
        <v>0</v>
      </c>
      <c r="CK10" s="580">
        <v>0</v>
      </c>
      <c r="CL10" s="580">
        <v>0</v>
      </c>
      <c r="CM10" s="671">
        <v>0</v>
      </c>
      <c r="CN10" s="580">
        <v>0</v>
      </c>
      <c r="CO10" s="671">
        <v>0</v>
      </c>
      <c r="CP10" s="580">
        <v>0</v>
      </c>
      <c r="CQ10" s="580">
        <v>0</v>
      </c>
      <c r="CR10" s="671">
        <v>0</v>
      </c>
      <c r="CS10" s="671">
        <v>0</v>
      </c>
      <c r="CT10" s="580">
        <v>0</v>
      </c>
      <c r="CU10" s="580">
        <v>0</v>
      </c>
      <c r="CV10" s="671">
        <v>0</v>
      </c>
      <c r="CW10" s="580">
        <v>0</v>
      </c>
      <c r="CX10" s="671">
        <v>0</v>
      </c>
      <c r="CY10" s="671">
        <v>0</v>
      </c>
      <c r="CZ10" s="580">
        <v>0</v>
      </c>
      <c r="DA10" s="676">
        <v>0</v>
      </c>
      <c r="DB10" s="715">
        <v>0</v>
      </c>
      <c r="DC10" s="676">
        <v>0</v>
      </c>
      <c r="DD10" s="676">
        <v>0</v>
      </c>
      <c r="DE10" s="676">
        <v>0</v>
      </c>
      <c r="DF10" s="715">
        <v>0</v>
      </c>
      <c r="DG10" s="715">
        <v>0</v>
      </c>
      <c r="DH10" s="676">
        <v>0</v>
      </c>
      <c r="DI10" s="676">
        <v>0</v>
      </c>
      <c r="DJ10" s="676">
        <v>0</v>
      </c>
      <c r="DK10" s="715">
        <v>0</v>
      </c>
      <c r="DL10" s="676">
        <v>0</v>
      </c>
      <c r="DM10" s="676">
        <v>0</v>
      </c>
      <c r="DN10" s="715">
        <v>0</v>
      </c>
      <c r="DO10" s="676">
        <v>0</v>
      </c>
      <c r="DP10" s="676">
        <v>0</v>
      </c>
      <c r="DQ10" s="676">
        <v>0</v>
      </c>
      <c r="DR10" s="715">
        <v>0</v>
      </c>
      <c r="DS10" s="676">
        <v>0</v>
      </c>
      <c r="DT10" s="676">
        <v>0</v>
      </c>
      <c r="DU10" s="676">
        <v>0</v>
      </c>
      <c r="DV10" s="490">
        <f t="shared" si="3"/>
        <v>2</v>
      </c>
      <c r="DW10" s="490">
        <f t="shared" si="4"/>
        <v>5</v>
      </c>
      <c r="DX10" s="490">
        <f t="shared" ca="1" si="5"/>
        <v>0</v>
      </c>
      <c r="DY10" s="490" t="str">
        <f t="shared" ca="1" si="6"/>
        <v>-</v>
      </c>
    </row>
    <row r="11" spans="1:129" ht="15">
      <c r="A11" s="497"/>
      <c r="B11" s="494" t="s">
        <v>471</v>
      </c>
      <c r="C11" s="406" t="s">
        <v>792</v>
      </c>
      <c r="D11" s="407" t="s">
        <v>793</v>
      </c>
      <c r="E11" s="526"/>
      <c r="F11" s="523">
        <v>0</v>
      </c>
      <c r="G11" s="580">
        <v>0</v>
      </c>
      <c r="H11" s="671">
        <v>0</v>
      </c>
      <c r="I11" s="671">
        <v>0</v>
      </c>
      <c r="J11" s="671">
        <v>0</v>
      </c>
      <c r="K11" s="671">
        <v>0</v>
      </c>
      <c r="L11" s="671">
        <v>0</v>
      </c>
      <c r="M11" s="671">
        <v>0</v>
      </c>
      <c r="N11" s="580">
        <v>0</v>
      </c>
      <c r="O11" s="671">
        <v>0</v>
      </c>
      <c r="P11" s="671">
        <v>0</v>
      </c>
      <c r="Q11" s="671">
        <v>0</v>
      </c>
      <c r="R11" s="671">
        <v>0</v>
      </c>
      <c r="S11" s="671">
        <v>0</v>
      </c>
      <c r="T11" s="671">
        <v>0</v>
      </c>
      <c r="U11" s="671">
        <v>0</v>
      </c>
      <c r="V11" s="671">
        <v>0</v>
      </c>
      <c r="W11" s="580">
        <v>0</v>
      </c>
      <c r="X11" s="580">
        <v>0</v>
      </c>
      <c r="Y11" s="580">
        <v>0</v>
      </c>
      <c r="Z11" s="671">
        <v>0</v>
      </c>
      <c r="AA11" s="580">
        <v>0</v>
      </c>
      <c r="AB11" s="580">
        <v>0</v>
      </c>
      <c r="AC11" s="671">
        <v>0</v>
      </c>
      <c r="AD11" s="580">
        <v>0</v>
      </c>
      <c r="AE11" s="580">
        <v>0</v>
      </c>
      <c r="AF11" s="580">
        <v>0</v>
      </c>
      <c r="AG11" s="671">
        <v>0</v>
      </c>
      <c r="AH11" s="580">
        <v>0</v>
      </c>
      <c r="AI11" s="671">
        <v>0</v>
      </c>
      <c r="AJ11" s="671">
        <v>0</v>
      </c>
      <c r="AK11" s="580">
        <v>0</v>
      </c>
      <c r="AL11" s="671">
        <v>0</v>
      </c>
      <c r="AM11" s="671">
        <v>0</v>
      </c>
      <c r="AN11" s="580">
        <v>0</v>
      </c>
      <c r="AO11" s="671">
        <v>0</v>
      </c>
      <c r="AP11" s="671">
        <v>0</v>
      </c>
      <c r="AQ11" s="671">
        <v>0</v>
      </c>
      <c r="AR11" s="580">
        <v>0</v>
      </c>
      <c r="AS11" s="671">
        <v>0</v>
      </c>
      <c r="AT11" s="580">
        <v>0</v>
      </c>
      <c r="AU11" s="671">
        <v>0</v>
      </c>
      <c r="AV11" s="671">
        <v>0</v>
      </c>
      <c r="AW11" s="671">
        <v>0</v>
      </c>
      <c r="AX11" s="580">
        <v>0</v>
      </c>
      <c r="AY11" s="580">
        <v>0</v>
      </c>
      <c r="AZ11" s="671">
        <v>0</v>
      </c>
      <c r="BA11" s="671">
        <v>0</v>
      </c>
      <c r="BB11" s="580">
        <v>0</v>
      </c>
      <c r="BC11" s="671">
        <v>0</v>
      </c>
      <c r="BD11" s="671">
        <v>0</v>
      </c>
      <c r="BE11" s="580">
        <v>0</v>
      </c>
      <c r="BF11" s="671">
        <v>0</v>
      </c>
      <c r="BG11" s="671">
        <v>0</v>
      </c>
      <c r="BH11" s="580">
        <v>0</v>
      </c>
      <c r="BI11" s="671">
        <v>0</v>
      </c>
      <c r="BJ11" s="580">
        <v>0</v>
      </c>
      <c r="BK11" s="671">
        <v>0</v>
      </c>
      <c r="BL11" s="580">
        <v>0</v>
      </c>
      <c r="BM11" s="671">
        <v>0</v>
      </c>
      <c r="BN11" s="580">
        <v>0</v>
      </c>
      <c r="BO11" s="671">
        <v>0</v>
      </c>
      <c r="BP11" s="671">
        <v>0</v>
      </c>
      <c r="BQ11" s="580">
        <v>0</v>
      </c>
      <c r="BR11" s="580">
        <v>0</v>
      </c>
      <c r="BS11" s="671">
        <v>0</v>
      </c>
      <c r="BT11" s="671">
        <v>0</v>
      </c>
      <c r="BU11" s="580">
        <v>0</v>
      </c>
      <c r="BV11" s="580">
        <v>0</v>
      </c>
      <c r="BW11" s="580">
        <v>0</v>
      </c>
      <c r="BX11" s="671">
        <v>0</v>
      </c>
      <c r="BY11" s="671">
        <v>0</v>
      </c>
      <c r="BZ11" s="580">
        <v>0</v>
      </c>
      <c r="CA11" s="671">
        <v>0</v>
      </c>
      <c r="CB11" s="671">
        <v>0</v>
      </c>
      <c r="CC11" s="671">
        <v>0</v>
      </c>
      <c r="CD11" s="671">
        <v>0</v>
      </c>
      <c r="CE11" s="580">
        <v>0</v>
      </c>
      <c r="CF11" s="580">
        <v>0</v>
      </c>
      <c r="CG11" s="580">
        <v>0</v>
      </c>
      <c r="CH11" s="671">
        <v>0</v>
      </c>
      <c r="CI11" s="580">
        <v>0</v>
      </c>
      <c r="CJ11" s="671">
        <v>0</v>
      </c>
      <c r="CK11" s="580">
        <v>0</v>
      </c>
      <c r="CL11" s="580">
        <v>0</v>
      </c>
      <c r="CM11" s="671">
        <v>0</v>
      </c>
      <c r="CN11" s="580">
        <v>0</v>
      </c>
      <c r="CO11" s="671">
        <v>0</v>
      </c>
      <c r="CP11" s="580">
        <v>0</v>
      </c>
      <c r="CQ11" s="580">
        <v>0</v>
      </c>
      <c r="CR11" s="671">
        <v>0</v>
      </c>
      <c r="CS11" s="671">
        <v>0</v>
      </c>
      <c r="CT11" s="580">
        <v>0</v>
      </c>
      <c r="CU11" s="580">
        <v>0</v>
      </c>
      <c r="CV11" s="671">
        <v>0</v>
      </c>
      <c r="CW11" s="580">
        <v>0</v>
      </c>
      <c r="CX11" s="671">
        <v>0</v>
      </c>
      <c r="CY11" s="671">
        <v>0</v>
      </c>
      <c r="CZ11" s="580">
        <v>0</v>
      </c>
      <c r="DA11" s="676">
        <v>0</v>
      </c>
      <c r="DB11" s="715">
        <v>0</v>
      </c>
      <c r="DC11" s="676">
        <v>0</v>
      </c>
      <c r="DD11" s="676">
        <v>0</v>
      </c>
      <c r="DE11" s="676">
        <v>0</v>
      </c>
      <c r="DF11" s="715">
        <v>0</v>
      </c>
      <c r="DG11" s="715">
        <v>0</v>
      </c>
      <c r="DH11" s="676">
        <v>0</v>
      </c>
      <c r="DI11" s="676">
        <v>0</v>
      </c>
      <c r="DJ11" s="676">
        <v>0</v>
      </c>
      <c r="DK11" s="715">
        <v>0</v>
      </c>
      <c r="DL11" s="676">
        <v>0</v>
      </c>
      <c r="DM11" s="676">
        <v>0</v>
      </c>
      <c r="DN11" s="715">
        <v>0</v>
      </c>
      <c r="DO11" s="676">
        <v>0</v>
      </c>
      <c r="DP11" s="676">
        <v>0</v>
      </c>
      <c r="DQ11" s="676">
        <v>0</v>
      </c>
      <c r="DR11" s="715">
        <v>0</v>
      </c>
      <c r="DS11" s="676">
        <v>0</v>
      </c>
      <c r="DT11" s="676">
        <v>0</v>
      </c>
      <c r="DU11" s="676">
        <v>0</v>
      </c>
      <c r="DV11" s="490">
        <f t="shared" si="3"/>
        <v>0</v>
      </c>
      <c r="DW11" s="490">
        <f t="shared" si="4"/>
        <v>0</v>
      </c>
      <c r="DX11" s="490">
        <f t="shared" ca="1" si="5"/>
        <v>0</v>
      </c>
      <c r="DY11" s="490" t="str">
        <f t="shared" ca="1" si="6"/>
        <v>-</v>
      </c>
    </row>
    <row r="12" spans="1:129" ht="12.75" customHeight="1">
      <c r="A12" s="490">
        <v>3</v>
      </c>
      <c r="B12" s="527" t="s">
        <v>645</v>
      </c>
      <c r="C12" s="527" t="s">
        <v>792</v>
      </c>
      <c r="D12" s="528" t="s">
        <v>793</v>
      </c>
      <c r="E12" s="529" t="s">
        <v>944</v>
      </c>
      <c r="F12" s="523">
        <v>0</v>
      </c>
      <c r="G12" s="580">
        <v>0</v>
      </c>
      <c r="H12" s="671">
        <v>0</v>
      </c>
      <c r="I12" s="671">
        <v>0</v>
      </c>
      <c r="J12" s="671">
        <v>0</v>
      </c>
      <c r="K12" s="671">
        <v>0</v>
      </c>
      <c r="L12" s="671">
        <v>0</v>
      </c>
      <c r="M12" s="671">
        <v>0</v>
      </c>
      <c r="N12" s="580">
        <v>1</v>
      </c>
      <c r="O12" s="671">
        <v>1</v>
      </c>
      <c r="P12" s="671">
        <v>1</v>
      </c>
      <c r="Q12" s="671">
        <v>1</v>
      </c>
      <c r="R12" s="671">
        <v>1</v>
      </c>
      <c r="S12" s="671">
        <v>1</v>
      </c>
      <c r="T12" s="671">
        <v>1</v>
      </c>
      <c r="U12" s="671">
        <v>1</v>
      </c>
      <c r="V12" s="671">
        <v>1</v>
      </c>
      <c r="W12" s="580">
        <v>0</v>
      </c>
      <c r="X12" s="580">
        <v>0</v>
      </c>
      <c r="Y12" s="580">
        <v>0</v>
      </c>
      <c r="Z12" s="671">
        <v>0</v>
      </c>
      <c r="AA12" s="580">
        <v>0</v>
      </c>
      <c r="AB12" s="580">
        <v>0</v>
      </c>
      <c r="AC12" s="671">
        <v>0</v>
      </c>
      <c r="AD12" s="580">
        <v>0</v>
      </c>
      <c r="AE12" s="580">
        <v>0</v>
      </c>
      <c r="AF12" s="580">
        <v>0</v>
      </c>
      <c r="AG12" s="671">
        <v>0</v>
      </c>
      <c r="AH12" s="580">
        <v>0</v>
      </c>
      <c r="AI12" s="671">
        <v>0</v>
      </c>
      <c r="AJ12" s="671">
        <v>0</v>
      </c>
      <c r="AK12" s="580">
        <v>0</v>
      </c>
      <c r="AL12" s="671">
        <v>0</v>
      </c>
      <c r="AM12" s="671">
        <v>0</v>
      </c>
      <c r="AN12" s="580">
        <v>0</v>
      </c>
      <c r="AO12" s="671">
        <v>0</v>
      </c>
      <c r="AP12" s="671">
        <v>0</v>
      </c>
      <c r="AQ12" s="671">
        <v>0</v>
      </c>
      <c r="AR12" s="580">
        <v>0</v>
      </c>
      <c r="AS12" s="671">
        <v>0</v>
      </c>
      <c r="AT12" s="580">
        <v>0</v>
      </c>
      <c r="AU12" s="671">
        <v>0</v>
      </c>
      <c r="AV12" s="671">
        <v>0</v>
      </c>
      <c r="AW12" s="671">
        <v>0</v>
      </c>
      <c r="AX12" s="580">
        <v>0</v>
      </c>
      <c r="AY12" s="580">
        <v>0</v>
      </c>
      <c r="AZ12" s="671">
        <v>0</v>
      </c>
      <c r="BA12" s="671">
        <v>0</v>
      </c>
      <c r="BB12" s="580">
        <v>0</v>
      </c>
      <c r="BC12" s="671">
        <v>0</v>
      </c>
      <c r="BD12" s="671">
        <v>0</v>
      </c>
      <c r="BE12" s="580">
        <v>0</v>
      </c>
      <c r="BF12" s="671">
        <v>0</v>
      </c>
      <c r="BG12" s="671">
        <v>0</v>
      </c>
      <c r="BH12" s="580">
        <v>0</v>
      </c>
      <c r="BI12" s="671">
        <v>0</v>
      </c>
      <c r="BJ12" s="580">
        <v>0</v>
      </c>
      <c r="BK12" s="671">
        <v>0</v>
      </c>
      <c r="BL12" s="580">
        <v>0</v>
      </c>
      <c r="BM12" s="671">
        <v>0</v>
      </c>
      <c r="BN12" s="580">
        <v>0</v>
      </c>
      <c r="BO12" s="671">
        <v>0</v>
      </c>
      <c r="BP12" s="671">
        <v>0</v>
      </c>
      <c r="BQ12" s="580">
        <v>0</v>
      </c>
      <c r="BR12" s="580">
        <v>0</v>
      </c>
      <c r="BS12" s="671">
        <v>0</v>
      </c>
      <c r="BT12" s="671">
        <v>0</v>
      </c>
      <c r="BU12" s="580">
        <v>0</v>
      </c>
      <c r="BV12" s="580">
        <v>0</v>
      </c>
      <c r="BW12" s="580">
        <v>0</v>
      </c>
      <c r="BX12" s="671">
        <v>0</v>
      </c>
      <c r="BY12" s="671">
        <v>0</v>
      </c>
      <c r="BZ12" s="580">
        <v>0</v>
      </c>
      <c r="CA12" s="671">
        <v>0</v>
      </c>
      <c r="CB12" s="671">
        <v>0</v>
      </c>
      <c r="CC12" s="671">
        <v>0</v>
      </c>
      <c r="CD12" s="671">
        <v>0</v>
      </c>
      <c r="CE12" s="580">
        <v>0</v>
      </c>
      <c r="CF12" s="580">
        <v>0</v>
      </c>
      <c r="CG12" s="580">
        <v>0</v>
      </c>
      <c r="CH12" s="671">
        <v>0</v>
      </c>
      <c r="CI12" s="580">
        <v>0</v>
      </c>
      <c r="CJ12" s="671">
        <v>0</v>
      </c>
      <c r="CK12" s="580">
        <v>0</v>
      </c>
      <c r="CL12" s="580">
        <v>0</v>
      </c>
      <c r="CM12" s="671">
        <v>0</v>
      </c>
      <c r="CN12" s="580">
        <v>0</v>
      </c>
      <c r="CO12" s="671">
        <v>0</v>
      </c>
      <c r="CP12" s="580">
        <v>0</v>
      </c>
      <c r="CQ12" s="580">
        <v>0</v>
      </c>
      <c r="CR12" s="671">
        <v>0</v>
      </c>
      <c r="CS12" s="671">
        <v>0</v>
      </c>
      <c r="CT12" s="580">
        <v>0</v>
      </c>
      <c r="CU12" s="580">
        <v>0</v>
      </c>
      <c r="CV12" s="671">
        <v>0</v>
      </c>
      <c r="CW12" s="580">
        <v>0</v>
      </c>
      <c r="CX12" s="671">
        <v>0</v>
      </c>
      <c r="CY12" s="671">
        <v>0</v>
      </c>
      <c r="CZ12" s="580">
        <v>0</v>
      </c>
      <c r="DA12" s="676">
        <v>0</v>
      </c>
      <c r="DB12" s="715">
        <v>0</v>
      </c>
      <c r="DC12" s="676">
        <v>0</v>
      </c>
      <c r="DD12" s="676">
        <v>0</v>
      </c>
      <c r="DE12" s="676">
        <v>0</v>
      </c>
      <c r="DF12" s="715">
        <v>0</v>
      </c>
      <c r="DG12" s="715">
        <v>0</v>
      </c>
      <c r="DH12" s="676">
        <v>0</v>
      </c>
      <c r="DI12" s="676">
        <v>0</v>
      </c>
      <c r="DJ12" s="676">
        <v>0</v>
      </c>
      <c r="DK12" s="715">
        <v>0</v>
      </c>
      <c r="DL12" s="676">
        <v>0</v>
      </c>
      <c r="DM12" s="676">
        <v>0</v>
      </c>
      <c r="DN12" s="715">
        <v>0</v>
      </c>
      <c r="DO12" s="676">
        <v>0</v>
      </c>
      <c r="DP12" s="676">
        <v>0</v>
      </c>
      <c r="DQ12" s="676">
        <v>0</v>
      </c>
      <c r="DR12" s="715">
        <v>0</v>
      </c>
      <c r="DS12" s="676">
        <v>0</v>
      </c>
      <c r="DT12" s="676">
        <v>0</v>
      </c>
      <c r="DU12" s="676">
        <v>0</v>
      </c>
      <c r="DV12" s="490">
        <f t="shared" si="3"/>
        <v>9</v>
      </c>
      <c r="DW12" s="490">
        <f t="shared" si="4"/>
        <v>9</v>
      </c>
      <c r="DX12" s="490">
        <f t="shared" ca="1" si="5"/>
        <v>1</v>
      </c>
      <c r="DY12" s="490">
        <f t="shared" ca="1" si="6"/>
        <v>0</v>
      </c>
    </row>
    <row r="13" spans="1:129" ht="12.75" customHeight="1">
      <c r="A13" s="490">
        <v>4</v>
      </c>
      <c r="B13" s="527" t="s">
        <v>481</v>
      </c>
      <c r="C13" s="527" t="s">
        <v>792</v>
      </c>
      <c r="D13" s="528" t="s">
        <v>793</v>
      </c>
      <c r="E13" s="529" t="s">
        <v>945</v>
      </c>
      <c r="F13" s="523">
        <v>0</v>
      </c>
      <c r="G13" s="580">
        <v>0</v>
      </c>
      <c r="H13" s="671">
        <v>0</v>
      </c>
      <c r="I13" s="671">
        <v>0</v>
      </c>
      <c r="J13" s="671">
        <v>0</v>
      </c>
      <c r="K13" s="671">
        <v>0</v>
      </c>
      <c r="L13" s="671">
        <v>0</v>
      </c>
      <c r="M13" s="671">
        <v>0</v>
      </c>
      <c r="N13" s="580">
        <v>0</v>
      </c>
      <c r="O13" s="671">
        <v>0</v>
      </c>
      <c r="P13" s="671">
        <v>0</v>
      </c>
      <c r="Q13" s="671">
        <v>0</v>
      </c>
      <c r="R13" s="671">
        <v>0</v>
      </c>
      <c r="S13" s="671">
        <v>0</v>
      </c>
      <c r="T13" s="671">
        <v>0</v>
      </c>
      <c r="U13" s="671">
        <v>0</v>
      </c>
      <c r="V13" s="671">
        <v>0</v>
      </c>
      <c r="W13" s="580">
        <v>1</v>
      </c>
      <c r="X13" s="580">
        <v>0</v>
      </c>
      <c r="Y13" s="580">
        <v>0</v>
      </c>
      <c r="Z13" s="671">
        <v>0</v>
      </c>
      <c r="AA13" s="580">
        <v>0</v>
      </c>
      <c r="AB13" s="580">
        <v>0</v>
      </c>
      <c r="AC13" s="671">
        <v>0</v>
      </c>
      <c r="AD13" s="580">
        <v>0</v>
      </c>
      <c r="AE13" s="580">
        <v>0</v>
      </c>
      <c r="AF13" s="580">
        <v>0</v>
      </c>
      <c r="AG13" s="671">
        <v>0</v>
      </c>
      <c r="AH13" s="580">
        <v>0</v>
      </c>
      <c r="AI13" s="671">
        <v>0</v>
      </c>
      <c r="AJ13" s="671">
        <v>0</v>
      </c>
      <c r="AK13" s="580">
        <v>0</v>
      </c>
      <c r="AL13" s="671">
        <v>0</v>
      </c>
      <c r="AM13" s="671">
        <v>0</v>
      </c>
      <c r="AN13" s="580">
        <v>0</v>
      </c>
      <c r="AO13" s="671">
        <v>0</v>
      </c>
      <c r="AP13" s="671">
        <v>0</v>
      </c>
      <c r="AQ13" s="671">
        <v>0</v>
      </c>
      <c r="AR13" s="580">
        <v>0</v>
      </c>
      <c r="AS13" s="671">
        <v>0</v>
      </c>
      <c r="AT13" s="580">
        <v>0</v>
      </c>
      <c r="AU13" s="671">
        <v>0</v>
      </c>
      <c r="AV13" s="671">
        <v>0</v>
      </c>
      <c r="AW13" s="671">
        <v>0</v>
      </c>
      <c r="AX13" s="580">
        <v>0</v>
      </c>
      <c r="AY13" s="580">
        <v>0</v>
      </c>
      <c r="AZ13" s="671">
        <v>0</v>
      </c>
      <c r="BA13" s="671">
        <v>0</v>
      </c>
      <c r="BB13" s="580">
        <v>0</v>
      </c>
      <c r="BC13" s="671">
        <v>0</v>
      </c>
      <c r="BD13" s="671">
        <v>0</v>
      </c>
      <c r="BE13" s="580">
        <v>0</v>
      </c>
      <c r="BF13" s="671">
        <v>0</v>
      </c>
      <c r="BG13" s="671">
        <v>0</v>
      </c>
      <c r="BH13" s="580">
        <v>0</v>
      </c>
      <c r="BI13" s="671">
        <v>0</v>
      </c>
      <c r="BJ13" s="580">
        <v>0</v>
      </c>
      <c r="BK13" s="671">
        <v>0</v>
      </c>
      <c r="BL13" s="580">
        <v>0</v>
      </c>
      <c r="BM13" s="671">
        <v>0</v>
      </c>
      <c r="BN13" s="580">
        <v>0</v>
      </c>
      <c r="BO13" s="671">
        <v>0</v>
      </c>
      <c r="BP13" s="671">
        <v>0</v>
      </c>
      <c r="BQ13" s="580">
        <v>0</v>
      </c>
      <c r="BR13" s="580">
        <v>0</v>
      </c>
      <c r="BS13" s="671">
        <v>0</v>
      </c>
      <c r="BT13" s="671">
        <v>0</v>
      </c>
      <c r="BU13" s="580">
        <v>0</v>
      </c>
      <c r="BV13" s="580">
        <v>0</v>
      </c>
      <c r="BW13" s="580">
        <v>0</v>
      </c>
      <c r="BX13" s="671">
        <v>0</v>
      </c>
      <c r="BY13" s="671">
        <v>0</v>
      </c>
      <c r="BZ13" s="580">
        <v>0</v>
      </c>
      <c r="CA13" s="671">
        <v>0</v>
      </c>
      <c r="CB13" s="671">
        <v>0</v>
      </c>
      <c r="CC13" s="671">
        <v>0</v>
      </c>
      <c r="CD13" s="671">
        <v>0</v>
      </c>
      <c r="CE13" s="580">
        <v>0</v>
      </c>
      <c r="CF13" s="580">
        <v>0</v>
      </c>
      <c r="CG13" s="580">
        <v>0</v>
      </c>
      <c r="CH13" s="671">
        <v>0</v>
      </c>
      <c r="CI13" s="580">
        <v>0</v>
      </c>
      <c r="CJ13" s="671">
        <v>0</v>
      </c>
      <c r="CK13" s="580">
        <v>0</v>
      </c>
      <c r="CL13" s="580">
        <v>0</v>
      </c>
      <c r="CM13" s="671">
        <v>0</v>
      </c>
      <c r="CN13" s="580">
        <v>0</v>
      </c>
      <c r="CO13" s="671">
        <v>0</v>
      </c>
      <c r="CP13" s="580">
        <v>0</v>
      </c>
      <c r="CQ13" s="580">
        <v>0</v>
      </c>
      <c r="CR13" s="671">
        <v>0</v>
      </c>
      <c r="CS13" s="671">
        <v>0</v>
      </c>
      <c r="CT13" s="580">
        <v>0</v>
      </c>
      <c r="CU13" s="580">
        <v>0</v>
      </c>
      <c r="CV13" s="671">
        <v>0</v>
      </c>
      <c r="CW13" s="580">
        <v>0</v>
      </c>
      <c r="CX13" s="671">
        <v>0</v>
      </c>
      <c r="CY13" s="671">
        <v>0</v>
      </c>
      <c r="CZ13" s="580">
        <v>0</v>
      </c>
      <c r="DA13" s="676">
        <v>0</v>
      </c>
      <c r="DB13" s="715">
        <v>0</v>
      </c>
      <c r="DC13" s="676">
        <v>0</v>
      </c>
      <c r="DD13" s="676">
        <v>0</v>
      </c>
      <c r="DE13" s="676">
        <v>0</v>
      </c>
      <c r="DF13" s="715">
        <v>0</v>
      </c>
      <c r="DG13" s="715">
        <v>0</v>
      </c>
      <c r="DH13" s="676">
        <v>0</v>
      </c>
      <c r="DI13" s="676">
        <v>0</v>
      </c>
      <c r="DJ13" s="676">
        <v>0</v>
      </c>
      <c r="DK13" s="715">
        <v>0</v>
      </c>
      <c r="DL13" s="676">
        <v>0</v>
      </c>
      <c r="DM13" s="676">
        <v>0</v>
      </c>
      <c r="DN13" s="715">
        <v>0</v>
      </c>
      <c r="DO13" s="676">
        <v>0</v>
      </c>
      <c r="DP13" s="676">
        <v>0</v>
      </c>
      <c r="DQ13" s="676">
        <v>0</v>
      </c>
      <c r="DR13" s="715">
        <v>0</v>
      </c>
      <c r="DS13" s="676">
        <v>0</v>
      </c>
      <c r="DT13" s="676">
        <v>0</v>
      </c>
      <c r="DU13" s="676">
        <v>0</v>
      </c>
      <c r="DV13" s="490">
        <f t="shared" si="3"/>
        <v>1</v>
      </c>
      <c r="DW13" s="490">
        <f t="shared" si="4"/>
        <v>18</v>
      </c>
      <c r="DX13" s="490">
        <f t="shared" ca="1" si="5"/>
        <v>1</v>
      </c>
      <c r="DY13" s="490">
        <f t="shared" ca="1" si="6"/>
        <v>0</v>
      </c>
    </row>
    <row r="14" spans="1:129" ht="38.25">
      <c r="A14" s="490">
        <v>5</v>
      </c>
      <c r="B14" s="527" t="s">
        <v>482</v>
      </c>
      <c r="C14" s="527" t="s">
        <v>792</v>
      </c>
      <c r="D14" s="528" t="s">
        <v>793</v>
      </c>
      <c r="E14" s="529" t="s">
        <v>946</v>
      </c>
      <c r="F14" s="523">
        <v>0</v>
      </c>
      <c r="G14" s="580">
        <v>0</v>
      </c>
      <c r="H14" s="671">
        <v>0</v>
      </c>
      <c r="I14" s="671">
        <v>0</v>
      </c>
      <c r="J14" s="671">
        <v>0</v>
      </c>
      <c r="K14" s="671">
        <v>0</v>
      </c>
      <c r="L14" s="671">
        <v>0</v>
      </c>
      <c r="M14" s="671">
        <v>0</v>
      </c>
      <c r="N14" s="580">
        <v>0</v>
      </c>
      <c r="O14" s="671">
        <v>0</v>
      </c>
      <c r="P14" s="671">
        <v>0</v>
      </c>
      <c r="Q14" s="671">
        <v>0</v>
      </c>
      <c r="R14" s="671">
        <v>0</v>
      </c>
      <c r="S14" s="671">
        <v>0</v>
      </c>
      <c r="T14" s="671">
        <v>0</v>
      </c>
      <c r="U14" s="671">
        <v>0</v>
      </c>
      <c r="V14" s="671">
        <v>0</v>
      </c>
      <c r="W14" s="580">
        <v>0</v>
      </c>
      <c r="X14" s="580">
        <v>1</v>
      </c>
      <c r="Y14" s="580">
        <v>0</v>
      </c>
      <c r="Z14" s="671">
        <v>0</v>
      </c>
      <c r="AA14" s="580">
        <v>0</v>
      </c>
      <c r="AB14" s="580">
        <v>0</v>
      </c>
      <c r="AC14" s="671">
        <v>0</v>
      </c>
      <c r="AD14" s="580">
        <v>0</v>
      </c>
      <c r="AE14" s="580">
        <v>0</v>
      </c>
      <c r="AF14" s="580">
        <v>0</v>
      </c>
      <c r="AG14" s="671">
        <v>0</v>
      </c>
      <c r="AH14" s="580">
        <v>0</v>
      </c>
      <c r="AI14" s="671">
        <v>0</v>
      </c>
      <c r="AJ14" s="671">
        <v>0</v>
      </c>
      <c r="AK14" s="580">
        <v>0</v>
      </c>
      <c r="AL14" s="671">
        <v>0</v>
      </c>
      <c r="AM14" s="671">
        <v>0</v>
      </c>
      <c r="AN14" s="580">
        <v>0</v>
      </c>
      <c r="AO14" s="671">
        <v>0</v>
      </c>
      <c r="AP14" s="671">
        <v>0</v>
      </c>
      <c r="AQ14" s="671">
        <v>0</v>
      </c>
      <c r="AR14" s="580">
        <v>0</v>
      </c>
      <c r="AS14" s="671">
        <v>0</v>
      </c>
      <c r="AT14" s="580">
        <v>0</v>
      </c>
      <c r="AU14" s="671">
        <v>0</v>
      </c>
      <c r="AV14" s="671">
        <v>0</v>
      </c>
      <c r="AW14" s="671">
        <v>0</v>
      </c>
      <c r="AX14" s="580">
        <v>0</v>
      </c>
      <c r="AY14" s="580">
        <v>0</v>
      </c>
      <c r="AZ14" s="671">
        <v>0</v>
      </c>
      <c r="BA14" s="671">
        <v>0</v>
      </c>
      <c r="BB14" s="580">
        <v>0</v>
      </c>
      <c r="BC14" s="671">
        <v>0</v>
      </c>
      <c r="BD14" s="671">
        <v>0</v>
      </c>
      <c r="BE14" s="580">
        <v>0</v>
      </c>
      <c r="BF14" s="671">
        <v>0</v>
      </c>
      <c r="BG14" s="671">
        <v>0</v>
      </c>
      <c r="BH14" s="580">
        <v>0</v>
      </c>
      <c r="BI14" s="671">
        <v>0</v>
      </c>
      <c r="BJ14" s="580">
        <v>0</v>
      </c>
      <c r="BK14" s="671">
        <v>0</v>
      </c>
      <c r="BL14" s="580">
        <v>0</v>
      </c>
      <c r="BM14" s="671">
        <v>0</v>
      </c>
      <c r="BN14" s="580">
        <v>0</v>
      </c>
      <c r="BO14" s="671">
        <v>0</v>
      </c>
      <c r="BP14" s="671">
        <v>0</v>
      </c>
      <c r="BQ14" s="580">
        <v>0</v>
      </c>
      <c r="BR14" s="580">
        <v>0</v>
      </c>
      <c r="BS14" s="671">
        <v>0</v>
      </c>
      <c r="BT14" s="671">
        <v>0</v>
      </c>
      <c r="BU14" s="580">
        <v>0</v>
      </c>
      <c r="BV14" s="580">
        <v>0</v>
      </c>
      <c r="BW14" s="580">
        <v>0</v>
      </c>
      <c r="BX14" s="671">
        <v>0</v>
      </c>
      <c r="BY14" s="671">
        <v>0</v>
      </c>
      <c r="BZ14" s="580">
        <v>0</v>
      </c>
      <c r="CA14" s="671">
        <v>0</v>
      </c>
      <c r="CB14" s="671">
        <v>0</v>
      </c>
      <c r="CC14" s="671">
        <v>0</v>
      </c>
      <c r="CD14" s="671">
        <v>0</v>
      </c>
      <c r="CE14" s="580">
        <v>0</v>
      </c>
      <c r="CF14" s="580">
        <v>0</v>
      </c>
      <c r="CG14" s="580">
        <v>0</v>
      </c>
      <c r="CH14" s="671">
        <v>0</v>
      </c>
      <c r="CI14" s="580">
        <v>0</v>
      </c>
      <c r="CJ14" s="671">
        <v>0</v>
      </c>
      <c r="CK14" s="580">
        <v>0</v>
      </c>
      <c r="CL14" s="580">
        <v>0</v>
      </c>
      <c r="CM14" s="671">
        <v>0</v>
      </c>
      <c r="CN14" s="580">
        <v>0</v>
      </c>
      <c r="CO14" s="671">
        <v>0</v>
      </c>
      <c r="CP14" s="580">
        <v>0</v>
      </c>
      <c r="CQ14" s="580">
        <v>0</v>
      </c>
      <c r="CR14" s="671">
        <v>0</v>
      </c>
      <c r="CS14" s="671">
        <v>0</v>
      </c>
      <c r="CT14" s="580">
        <v>0</v>
      </c>
      <c r="CU14" s="580">
        <v>0</v>
      </c>
      <c r="CV14" s="671">
        <v>0</v>
      </c>
      <c r="CW14" s="580">
        <v>0</v>
      </c>
      <c r="CX14" s="671">
        <v>0</v>
      </c>
      <c r="CY14" s="671">
        <v>0</v>
      </c>
      <c r="CZ14" s="580">
        <v>0</v>
      </c>
      <c r="DA14" s="676">
        <v>0</v>
      </c>
      <c r="DB14" s="715">
        <v>0</v>
      </c>
      <c r="DC14" s="676">
        <v>0</v>
      </c>
      <c r="DD14" s="676">
        <v>0</v>
      </c>
      <c r="DE14" s="676">
        <v>0</v>
      </c>
      <c r="DF14" s="715">
        <v>0</v>
      </c>
      <c r="DG14" s="715">
        <v>0</v>
      </c>
      <c r="DH14" s="676">
        <v>0</v>
      </c>
      <c r="DI14" s="676">
        <v>0</v>
      </c>
      <c r="DJ14" s="676">
        <v>0</v>
      </c>
      <c r="DK14" s="715">
        <v>0</v>
      </c>
      <c r="DL14" s="676">
        <v>0</v>
      </c>
      <c r="DM14" s="676">
        <v>0</v>
      </c>
      <c r="DN14" s="715">
        <v>0</v>
      </c>
      <c r="DO14" s="676">
        <v>0</v>
      </c>
      <c r="DP14" s="676">
        <v>0</v>
      </c>
      <c r="DQ14" s="676">
        <v>0</v>
      </c>
      <c r="DR14" s="715">
        <v>0</v>
      </c>
      <c r="DS14" s="676">
        <v>0</v>
      </c>
      <c r="DT14" s="676">
        <v>0</v>
      </c>
      <c r="DU14" s="676">
        <v>0</v>
      </c>
      <c r="DV14" s="490">
        <f t="shared" si="3"/>
        <v>1</v>
      </c>
      <c r="DW14" s="490">
        <f t="shared" si="4"/>
        <v>19</v>
      </c>
      <c r="DX14" s="490">
        <f t="shared" ca="1" si="5"/>
        <v>1</v>
      </c>
      <c r="DY14" s="490">
        <f t="shared" ca="1" si="6"/>
        <v>0</v>
      </c>
    </row>
    <row r="15" spans="1:129" ht="12.75" customHeight="1">
      <c r="A15" s="490">
        <v>6</v>
      </c>
      <c r="B15" s="527" t="s">
        <v>622</v>
      </c>
      <c r="C15" s="527" t="s">
        <v>792</v>
      </c>
      <c r="D15" s="528" t="s">
        <v>793</v>
      </c>
      <c r="E15" s="529" t="s">
        <v>947</v>
      </c>
      <c r="F15" s="523">
        <v>0</v>
      </c>
      <c r="G15" s="580">
        <v>0</v>
      </c>
      <c r="H15" s="671">
        <v>0</v>
      </c>
      <c r="I15" s="671">
        <v>0</v>
      </c>
      <c r="J15" s="671">
        <v>0</v>
      </c>
      <c r="K15" s="671">
        <v>0</v>
      </c>
      <c r="L15" s="671">
        <v>0</v>
      </c>
      <c r="M15" s="671">
        <v>0</v>
      </c>
      <c r="N15" s="580">
        <v>0</v>
      </c>
      <c r="O15" s="671">
        <v>0</v>
      </c>
      <c r="P15" s="671">
        <v>0</v>
      </c>
      <c r="Q15" s="671">
        <v>0</v>
      </c>
      <c r="R15" s="671">
        <v>0</v>
      </c>
      <c r="S15" s="671">
        <v>0</v>
      </c>
      <c r="T15" s="671">
        <v>0</v>
      </c>
      <c r="U15" s="671">
        <v>0</v>
      </c>
      <c r="V15" s="671">
        <v>0</v>
      </c>
      <c r="W15" s="580">
        <v>0</v>
      </c>
      <c r="X15" s="580">
        <v>1</v>
      </c>
      <c r="Y15" s="580">
        <v>0</v>
      </c>
      <c r="Z15" s="671">
        <v>0</v>
      </c>
      <c r="AA15" s="580">
        <v>0</v>
      </c>
      <c r="AB15" s="580">
        <v>0</v>
      </c>
      <c r="AC15" s="671">
        <v>0</v>
      </c>
      <c r="AD15" s="580">
        <v>0</v>
      </c>
      <c r="AE15" s="580">
        <v>0</v>
      </c>
      <c r="AF15" s="580">
        <v>0</v>
      </c>
      <c r="AG15" s="671">
        <v>0</v>
      </c>
      <c r="AH15" s="580">
        <v>0</v>
      </c>
      <c r="AI15" s="671">
        <v>0</v>
      </c>
      <c r="AJ15" s="671">
        <v>0</v>
      </c>
      <c r="AK15" s="580">
        <v>0</v>
      </c>
      <c r="AL15" s="671">
        <v>0</v>
      </c>
      <c r="AM15" s="671">
        <v>0</v>
      </c>
      <c r="AN15" s="580">
        <v>0</v>
      </c>
      <c r="AO15" s="671">
        <v>0</v>
      </c>
      <c r="AP15" s="671">
        <v>0</v>
      </c>
      <c r="AQ15" s="671">
        <v>0</v>
      </c>
      <c r="AR15" s="580">
        <v>0</v>
      </c>
      <c r="AS15" s="671">
        <v>0</v>
      </c>
      <c r="AT15" s="580">
        <v>0</v>
      </c>
      <c r="AU15" s="671">
        <v>0</v>
      </c>
      <c r="AV15" s="671">
        <v>0</v>
      </c>
      <c r="AW15" s="671">
        <v>0</v>
      </c>
      <c r="AX15" s="580">
        <v>0</v>
      </c>
      <c r="AY15" s="580">
        <v>0</v>
      </c>
      <c r="AZ15" s="671">
        <v>0</v>
      </c>
      <c r="BA15" s="671">
        <v>0</v>
      </c>
      <c r="BB15" s="580">
        <v>0</v>
      </c>
      <c r="BC15" s="671">
        <v>0</v>
      </c>
      <c r="BD15" s="671">
        <v>0</v>
      </c>
      <c r="BE15" s="580">
        <v>0</v>
      </c>
      <c r="BF15" s="671">
        <v>0</v>
      </c>
      <c r="BG15" s="671">
        <v>0</v>
      </c>
      <c r="BH15" s="580">
        <v>0</v>
      </c>
      <c r="BI15" s="671">
        <v>0</v>
      </c>
      <c r="BJ15" s="580">
        <v>0</v>
      </c>
      <c r="BK15" s="671">
        <v>0</v>
      </c>
      <c r="BL15" s="580">
        <v>0</v>
      </c>
      <c r="BM15" s="671">
        <v>0</v>
      </c>
      <c r="BN15" s="580">
        <v>0</v>
      </c>
      <c r="BO15" s="671">
        <v>0</v>
      </c>
      <c r="BP15" s="671">
        <v>0</v>
      </c>
      <c r="BQ15" s="580">
        <v>0</v>
      </c>
      <c r="BR15" s="580">
        <v>0</v>
      </c>
      <c r="BS15" s="671">
        <v>0</v>
      </c>
      <c r="BT15" s="671">
        <v>0</v>
      </c>
      <c r="BU15" s="580">
        <v>0</v>
      </c>
      <c r="BV15" s="580">
        <v>0</v>
      </c>
      <c r="BW15" s="580">
        <v>0</v>
      </c>
      <c r="BX15" s="671">
        <v>0</v>
      </c>
      <c r="BY15" s="671">
        <v>0</v>
      </c>
      <c r="BZ15" s="580">
        <v>0</v>
      </c>
      <c r="CA15" s="671">
        <v>0</v>
      </c>
      <c r="CB15" s="671">
        <v>0</v>
      </c>
      <c r="CC15" s="671">
        <v>0</v>
      </c>
      <c r="CD15" s="671">
        <v>0</v>
      </c>
      <c r="CE15" s="580">
        <v>0</v>
      </c>
      <c r="CF15" s="580">
        <v>0</v>
      </c>
      <c r="CG15" s="580">
        <v>0</v>
      </c>
      <c r="CH15" s="671">
        <v>0</v>
      </c>
      <c r="CI15" s="580">
        <v>0</v>
      </c>
      <c r="CJ15" s="671">
        <v>0</v>
      </c>
      <c r="CK15" s="580">
        <v>0</v>
      </c>
      <c r="CL15" s="580">
        <v>0</v>
      </c>
      <c r="CM15" s="671">
        <v>0</v>
      </c>
      <c r="CN15" s="580">
        <v>0</v>
      </c>
      <c r="CO15" s="671">
        <v>0</v>
      </c>
      <c r="CP15" s="580">
        <v>0</v>
      </c>
      <c r="CQ15" s="580">
        <v>0</v>
      </c>
      <c r="CR15" s="671">
        <v>0</v>
      </c>
      <c r="CS15" s="671">
        <v>0</v>
      </c>
      <c r="CT15" s="580">
        <v>0</v>
      </c>
      <c r="CU15" s="580">
        <v>0</v>
      </c>
      <c r="CV15" s="671">
        <v>0</v>
      </c>
      <c r="CW15" s="580">
        <v>0</v>
      </c>
      <c r="CX15" s="671">
        <v>0</v>
      </c>
      <c r="CY15" s="671">
        <v>0</v>
      </c>
      <c r="CZ15" s="580">
        <v>0</v>
      </c>
      <c r="DA15" s="676">
        <v>0</v>
      </c>
      <c r="DB15" s="715">
        <v>0</v>
      </c>
      <c r="DC15" s="676">
        <v>0</v>
      </c>
      <c r="DD15" s="676">
        <v>0</v>
      </c>
      <c r="DE15" s="676">
        <v>0</v>
      </c>
      <c r="DF15" s="715">
        <v>0</v>
      </c>
      <c r="DG15" s="715">
        <v>0</v>
      </c>
      <c r="DH15" s="676">
        <v>0</v>
      </c>
      <c r="DI15" s="676">
        <v>0</v>
      </c>
      <c r="DJ15" s="676">
        <v>0</v>
      </c>
      <c r="DK15" s="715">
        <v>0</v>
      </c>
      <c r="DL15" s="676">
        <v>0</v>
      </c>
      <c r="DM15" s="676">
        <v>0</v>
      </c>
      <c r="DN15" s="715">
        <v>0</v>
      </c>
      <c r="DO15" s="676">
        <v>0</v>
      </c>
      <c r="DP15" s="676">
        <v>0</v>
      </c>
      <c r="DQ15" s="676">
        <v>0</v>
      </c>
      <c r="DR15" s="715">
        <v>0</v>
      </c>
      <c r="DS15" s="676">
        <v>0</v>
      </c>
      <c r="DT15" s="676">
        <v>0</v>
      </c>
      <c r="DU15" s="676">
        <v>0</v>
      </c>
      <c r="DV15" s="490">
        <f t="shared" si="3"/>
        <v>1</v>
      </c>
      <c r="DW15" s="490">
        <f t="shared" si="4"/>
        <v>19</v>
      </c>
      <c r="DX15" s="490">
        <f t="shared" ca="1" si="5"/>
        <v>1</v>
      </c>
      <c r="DY15" s="490">
        <f t="shared" ca="1" si="6"/>
        <v>0</v>
      </c>
    </row>
    <row r="16" spans="1:129" ht="12.75" customHeight="1">
      <c r="A16" s="490">
        <v>7</v>
      </c>
      <c r="B16" s="527" t="s">
        <v>794</v>
      </c>
      <c r="C16" s="527" t="s">
        <v>792</v>
      </c>
      <c r="D16" s="528" t="s">
        <v>793</v>
      </c>
      <c r="E16" s="529" t="s">
        <v>948</v>
      </c>
      <c r="F16" s="523">
        <v>0</v>
      </c>
      <c r="G16" s="580">
        <v>0</v>
      </c>
      <c r="H16" s="671">
        <v>0</v>
      </c>
      <c r="I16" s="671">
        <v>0</v>
      </c>
      <c r="J16" s="671">
        <v>0</v>
      </c>
      <c r="K16" s="671">
        <v>0</v>
      </c>
      <c r="L16" s="671">
        <v>0</v>
      </c>
      <c r="M16" s="671">
        <v>0</v>
      </c>
      <c r="N16" s="580">
        <v>0</v>
      </c>
      <c r="O16" s="671">
        <v>0</v>
      </c>
      <c r="P16" s="671">
        <v>0</v>
      </c>
      <c r="Q16" s="671">
        <v>0</v>
      </c>
      <c r="R16" s="671">
        <v>0</v>
      </c>
      <c r="S16" s="671">
        <v>0</v>
      </c>
      <c r="T16" s="671">
        <v>0</v>
      </c>
      <c r="U16" s="671">
        <v>0</v>
      </c>
      <c r="V16" s="671">
        <v>0</v>
      </c>
      <c r="W16" s="580">
        <v>0</v>
      </c>
      <c r="X16" s="580">
        <v>0</v>
      </c>
      <c r="Y16" s="580">
        <v>1</v>
      </c>
      <c r="Z16" s="671">
        <v>0</v>
      </c>
      <c r="AA16" s="580">
        <v>0</v>
      </c>
      <c r="AB16" s="580">
        <v>0</v>
      </c>
      <c r="AC16" s="671">
        <v>0</v>
      </c>
      <c r="AD16" s="580">
        <v>0</v>
      </c>
      <c r="AE16" s="580">
        <v>0</v>
      </c>
      <c r="AF16" s="580">
        <v>0</v>
      </c>
      <c r="AG16" s="671">
        <v>0</v>
      </c>
      <c r="AH16" s="580">
        <v>0</v>
      </c>
      <c r="AI16" s="671">
        <v>0</v>
      </c>
      <c r="AJ16" s="671">
        <v>0</v>
      </c>
      <c r="AK16" s="580">
        <v>0</v>
      </c>
      <c r="AL16" s="671">
        <v>0</v>
      </c>
      <c r="AM16" s="671">
        <v>0</v>
      </c>
      <c r="AN16" s="580">
        <v>0</v>
      </c>
      <c r="AO16" s="671">
        <v>0</v>
      </c>
      <c r="AP16" s="671">
        <v>0</v>
      </c>
      <c r="AQ16" s="671">
        <v>0</v>
      </c>
      <c r="AR16" s="580">
        <v>0</v>
      </c>
      <c r="AS16" s="671">
        <v>0</v>
      </c>
      <c r="AT16" s="580">
        <v>0</v>
      </c>
      <c r="AU16" s="671">
        <v>0</v>
      </c>
      <c r="AV16" s="671">
        <v>0</v>
      </c>
      <c r="AW16" s="671">
        <v>0</v>
      </c>
      <c r="AX16" s="580">
        <v>0</v>
      </c>
      <c r="AY16" s="580">
        <v>0</v>
      </c>
      <c r="AZ16" s="671">
        <v>0</v>
      </c>
      <c r="BA16" s="671">
        <v>0</v>
      </c>
      <c r="BB16" s="580">
        <v>0</v>
      </c>
      <c r="BC16" s="671">
        <v>0</v>
      </c>
      <c r="BD16" s="671">
        <v>0</v>
      </c>
      <c r="BE16" s="580">
        <v>0</v>
      </c>
      <c r="BF16" s="671">
        <v>0</v>
      </c>
      <c r="BG16" s="671">
        <v>0</v>
      </c>
      <c r="BH16" s="580">
        <v>0</v>
      </c>
      <c r="BI16" s="671">
        <v>0</v>
      </c>
      <c r="BJ16" s="580">
        <v>0</v>
      </c>
      <c r="BK16" s="671">
        <v>0</v>
      </c>
      <c r="BL16" s="580">
        <v>0</v>
      </c>
      <c r="BM16" s="671">
        <v>0</v>
      </c>
      <c r="BN16" s="580">
        <v>0</v>
      </c>
      <c r="BO16" s="671">
        <v>0</v>
      </c>
      <c r="BP16" s="671">
        <v>0</v>
      </c>
      <c r="BQ16" s="580">
        <v>0</v>
      </c>
      <c r="BR16" s="580">
        <v>0</v>
      </c>
      <c r="BS16" s="671">
        <v>0</v>
      </c>
      <c r="BT16" s="671">
        <v>0</v>
      </c>
      <c r="BU16" s="580">
        <v>0</v>
      </c>
      <c r="BV16" s="580">
        <v>0</v>
      </c>
      <c r="BW16" s="580">
        <v>0</v>
      </c>
      <c r="BX16" s="671">
        <v>0</v>
      </c>
      <c r="BY16" s="671">
        <v>0</v>
      </c>
      <c r="BZ16" s="580">
        <v>0</v>
      </c>
      <c r="CA16" s="671">
        <v>0</v>
      </c>
      <c r="CB16" s="671">
        <v>0</v>
      </c>
      <c r="CC16" s="671">
        <v>0</v>
      </c>
      <c r="CD16" s="671">
        <v>0</v>
      </c>
      <c r="CE16" s="580">
        <v>0</v>
      </c>
      <c r="CF16" s="580">
        <v>0</v>
      </c>
      <c r="CG16" s="580">
        <v>0</v>
      </c>
      <c r="CH16" s="671">
        <v>0</v>
      </c>
      <c r="CI16" s="580">
        <v>0</v>
      </c>
      <c r="CJ16" s="671">
        <v>0</v>
      </c>
      <c r="CK16" s="580">
        <v>0</v>
      </c>
      <c r="CL16" s="580">
        <v>0</v>
      </c>
      <c r="CM16" s="671">
        <v>0</v>
      </c>
      <c r="CN16" s="580">
        <v>0</v>
      </c>
      <c r="CO16" s="671">
        <v>0</v>
      </c>
      <c r="CP16" s="580">
        <v>0</v>
      </c>
      <c r="CQ16" s="580">
        <v>0</v>
      </c>
      <c r="CR16" s="671">
        <v>0</v>
      </c>
      <c r="CS16" s="671">
        <v>0</v>
      </c>
      <c r="CT16" s="580">
        <v>0</v>
      </c>
      <c r="CU16" s="580">
        <v>0</v>
      </c>
      <c r="CV16" s="671">
        <v>0</v>
      </c>
      <c r="CW16" s="580">
        <v>0</v>
      </c>
      <c r="CX16" s="671">
        <v>0</v>
      </c>
      <c r="CY16" s="671">
        <v>0</v>
      </c>
      <c r="CZ16" s="580">
        <v>0</v>
      </c>
      <c r="DA16" s="676">
        <v>0</v>
      </c>
      <c r="DB16" s="715">
        <v>0</v>
      </c>
      <c r="DC16" s="676">
        <v>0</v>
      </c>
      <c r="DD16" s="676">
        <v>0</v>
      </c>
      <c r="DE16" s="676">
        <v>0</v>
      </c>
      <c r="DF16" s="715">
        <v>0</v>
      </c>
      <c r="DG16" s="715">
        <v>0</v>
      </c>
      <c r="DH16" s="676">
        <v>0</v>
      </c>
      <c r="DI16" s="676">
        <v>0</v>
      </c>
      <c r="DJ16" s="676">
        <v>0</v>
      </c>
      <c r="DK16" s="715">
        <v>0</v>
      </c>
      <c r="DL16" s="676">
        <v>0</v>
      </c>
      <c r="DM16" s="676">
        <v>0</v>
      </c>
      <c r="DN16" s="715">
        <v>0</v>
      </c>
      <c r="DO16" s="676">
        <v>0</v>
      </c>
      <c r="DP16" s="676">
        <v>0</v>
      </c>
      <c r="DQ16" s="676">
        <v>0</v>
      </c>
      <c r="DR16" s="715">
        <v>0</v>
      </c>
      <c r="DS16" s="676">
        <v>0</v>
      </c>
      <c r="DT16" s="676">
        <v>0</v>
      </c>
      <c r="DU16" s="676">
        <v>0</v>
      </c>
      <c r="DV16" s="490">
        <f t="shared" si="3"/>
        <v>1</v>
      </c>
      <c r="DW16" s="490">
        <f t="shared" si="4"/>
        <v>20</v>
      </c>
      <c r="DX16" s="490">
        <f t="shared" ca="1" si="5"/>
        <v>0</v>
      </c>
      <c r="DY16" s="490" t="str">
        <f t="shared" ca="1" si="6"/>
        <v>-</v>
      </c>
    </row>
    <row r="17" spans="1:129" ht="15">
      <c r="A17" s="497"/>
      <c r="B17" s="530" t="s">
        <v>483</v>
      </c>
      <c r="C17" s="530" t="s">
        <v>792</v>
      </c>
      <c r="D17" s="531" t="s">
        <v>484</v>
      </c>
      <c r="E17" s="526"/>
      <c r="F17" s="523">
        <v>0</v>
      </c>
      <c r="G17" s="580">
        <v>0</v>
      </c>
      <c r="H17" s="671">
        <v>0</v>
      </c>
      <c r="I17" s="671">
        <v>0</v>
      </c>
      <c r="J17" s="671">
        <v>0</v>
      </c>
      <c r="K17" s="671">
        <v>0</v>
      </c>
      <c r="L17" s="671">
        <v>0</v>
      </c>
      <c r="M17" s="671">
        <v>0</v>
      </c>
      <c r="N17" s="580">
        <v>0</v>
      </c>
      <c r="O17" s="671">
        <v>0</v>
      </c>
      <c r="P17" s="671">
        <v>0</v>
      </c>
      <c r="Q17" s="671">
        <v>0</v>
      </c>
      <c r="R17" s="671">
        <v>0</v>
      </c>
      <c r="S17" s="671">
        <v>0</v>
      </c>
      <c r="T17" s="671">
        <v>0</v>
      </c>
      <c r="U17" s="671">
        <v>0</v>
      </c>
      <c r="V17" s="671">
        <v>0</v>
      </c>
      <c r="W17" s="580">
        <v>0</v>
      </c>
      <c r="X17" s="580">
        <v>0</v>
      </c>
      <c r="Y17" s="580">
        <v>0</v>
      </c>
      <c r="Z17" s="671">
        <v>0</v>
      </c>
      <c r="AA17" s="580">
        <v>0</v>
      </c>
      <c r="AB17" s="580">
        <v>0</v>
      </c>
      <c r="AC17" s="671">
        <v>0</v>
      </c>
      <c r="AD17" s="580">
        <v>0</v>
      </c>
      <c r="AE17" s="580">
        <v>0</v>
      </c>
      <c r="AF17" s="580">
        <v>0</v>
      </c>
      <c r="AG17" s="671">
        <v>0</v>
      </c>
      <c r="AH17" s="580">
        <v>0</v>
      </c>
      <c r="AI17" s="671">
        <v>0</v>
      </c>
      <c r="AJ17" s="671">
        <v>0</v>
      </c>
      <c r="AK17" s="580">
        <v>0</v>
      </c>
      <c r="AL17" s="671">
        <v>0</v>
      </c>
      <c r="AM17" s="671">
        <v>0</v>
      </c>
      <c r="AN17" s="580">
        <v>0</v>
      </c>
      <c r="AO17" s="671">
        <v>0</v>
      </c>
      <c r="AP17" s="671">
        <v>0</v>
      </c>
      <c r="AQ17" s="671">
        <v>0</v>
      </c>
      <c r="AR17" s="580">
        <v>0</v>
      </c>
      <c r="AS17" s="671">
        <v>0</v>
      </c>
      <c r="AT17" s="580">
        <v>0</v>
      </c>
      <c r="AU17" s="671">
        <v>0</v>
      </c>
      <c r="AV17" s="671">
        <v>0</v>
      </c>
      <c r="AW17" s="671">
        <v>0</v>
      </c>
      <c r="AX17" s="580">
        <v>0</v>
      </c>
      <c r="AY17" s="580">
        <v>0</v>
      </c>
      <c r="AZ17" s="671">
        <v>0</v>
      </c>
      <c r="BA17" s="671">
        <v>0</v>
      </c>
      <c r="BB17" s="580">
        <v>0</v>
      </c>
      <c r="BC17" s="671">
        <v>0</v>
      </c>
      <c r="BD17" s="671">
        <v>0</v>
      </c>
      <c r="BE17" s="580">
        <v>0</v>
      </c>
      <c r="BF17" s="671">
        <v>0</v>
      </c>
      <c r="BG17" s="671">
        <v>0</v>
      </c>
      <c r="BH17" s="580">
        <v>0</v>
      </c>
      <c r="BI17" s="671">
        <v>0</v>
      </c>
      <c r="BJ17" s="580">
        <v>0</v>
      </c>
      <c r="BK17" s="671">
        <v>0</v>
      </c>
      <c r="BL17" s="580">
        <v>0</v>
      </c>
      <c r="BM17" s="671">
        <v>0</v>
      </c>
      <c r="BN17" s="580">
        <v>0</v>
      </c>
      <c r="BO17" s="671">
        <v>0</v>
      </c>
      <c r="BP17" s="671">
        <v>0</v>
      </c>
      <c r="BQ17" s="580">
        <v>0</v>
      </c>
      <c r="BR17" s="580">
        <v>0</v>
      </c>
      <c r="BS17" s="671">
        <v>0</v>
      </c>
      <c r="BT17" s="671">
        <v>0</v>
      </c>
      <c r="BU17" s="580">
        <v>0</v>
      </c>
      <c r="BV17" s="580">
        <v>0</v>
      </c>
      <c r="BW17" s="580">
        <v>0</v>
      </c>
      <c r="BX17" s="671">
        <v>0</v>
      </c>
      <c r="BY17" s="671">
        <v>0</v>
      </c>
      <c r="BZ17" s="580">
        <v>0</v>
      </c>
      <c r="CA17" s="671">
        <v>0</v>
      </c>
      <c r="CB17" s="671">
        <v>0</v>
      </c>
      <c r="CC17" s="671">
        <v>0</v>
      </c>
      <c r="CD17" s="671">
        <v>0</v>
      </c>
      <c r="CE17" s="580">
        <v>0</v>
      </c>
      <c r="CF17" s="580">
        <v>0</v>
      </c>
      <c r="CG17" s="580">
        <v>0</v>
      </c>
      <c r="CH17" s="671">
        <v>0</v>
      </c>
      <c r="CI17" s="580">
        <v>0</v>
      </c>
      <c r="CJ17" s="671">
        <v>0</v>
      </c>
      <c r="CK17" s="580">
        <v>0</v>
      </c>
      <c r="CL17" s="580">
        <v>0</v>
      </c>
      <c r="CM17" s="671">
        <v>0</v>
      </c>
      <c r="CN17" s="580">
        <v>0</v>
      </c>
      <c r="CO17" s="671">
        <v>0</v>
      </c>
      <c r="CP17" s="580">
        <v>0</v>
      </c>
      <c r="CQ17" s="580">
        <v>0</v>
      </c>
      <c r="CR17" s="671">
        <v>0</v>
      </c>
      <c r="CS17" s="671">
        <v>0</v>
      </c>
      <c r="CT17" s="580">
        <v>0</v>
      </c>
      <c r="CU17" s="580">
        <v>0</v>
      </c>
      <c r="CV17" s="671">
        <v>0</v>
      </c>
      <c r="CW17" s="580">
        <v>0</v>
      </c>
      <c r="CX17" s="671">
        <v>0</v>
      </c>
      <c r="CY17" s="671">
        <v>0</v>
      </c>
      <c r="CZ17" s="580">
        <v>0</v>
      </c>
      <c r="DA17" s="676">
        <v>0</v>
      </c>
      <c r="DB17" s="715">
        <v>0</v>
      </c>
      <c r="DC17" s="676">
        <v>0</v>
      </c>
      <c r="DD17" s="676">
        <v>0</v>
      </c>
      <c r="DE17" s="676">
        <v>0</v>
      </c>
      <c r="DF17" s="715">
        <v>0</v>
      </c>
      <c r="DG17" s="715">
        <v>0</v>
      </c>
      <c r="DH17" s="676">
        <v>0</v>
      </c>
      <c r="DI17" s="676">
        <v>0</v>
      </c>
      <c r="DJ17" s="676">
        <v>0</v>
      </c>
      <c r="DK17" s="715">
        <v>0</v>
      </c>
      <c r="DL17" s="676">
        <v>0</v>
      </c>
      <c r="DM17" s="676">
        <v>0</v>
      </c>
      <c r="DN17" s="715">
        <v>0</v>
      </c>
      <c r="DO17" s="676">
        <v>0</v>
      </c>
      <c r="DP17" s="676">
        <v>0</v>
      </c>
      <c r="DQ17" s="676">
        <v>0</v>
      </c>
      <c r="DR17" s="715">
        <v>0</v>
      </c>
      <c r="DS17" s="676">
        <v>0</v>
      </c>
      <c r="DT17" s="676">
        <v>0</v>
      </c>
      <c r="DU17" s="676">
        <v>0</v>
      </c>
      <c r="DV17" s="490">
        <f t="shared" si="3"/>
        <v>0</v>
      </c>
      <c r="DW17" s="490">
        <f t="shared" si="4"/>
        <v>0</v>
      </c>
      <c r="DX17" s="490">
        <f t="shared" ca="1" si="5"/>
        <v>0</v>
      </c>
      <c r="DY17" s="490" t="str">
        <f t="shared" ca="1" si="6"/>
        <v>-</v>
      </c>
    </row>
    <row r="18" spans="1:129" ht="89.25">
      <c r="A18" s="490">
        <v>8</v>
      </c>
      <c r="B18" s="527" t="s">
        <v>485</v>
      </c>
      <c r="C18" s="527" t="s">
        <v>792</v>
      </c>
      <c r="D18" s="528" t="s">
        <v>484</v>
      </c>
      <c r="E18" s="529" t="s">
        <v>949</v>
      </c>
      <c r="F18" s="523">
        <v>0</v>
      </c>
      <c r="G18" s="580">
        <v>0</v>
      </c>
      <c r="H18" s="671">
        <v>0</v>
      </c>
      <c r="I18" s="671">
        <v>0</v>
      </c>
      <c r="J18" s="671">
        <v>0</v>
      </c>
      <c r="K18" s="671">
        <v>0</v>
      </c>
      <c r="L18" s="671">
        <v>0</v>
      </c>
      <c r="M18" s="671">
        <v>0</v>
      </c>
      <c r="N18" s="580">
        <v>0</v>
      </c>
      <c r="O18" s="671">
        <v>0</v>
      </c>
      <c r="P18" s="671">
        <v>0</v>
      </c>
      <c r="Q18" s="671">
        <v>0</v>
      </c>
      <c r="R18" s="671">
        <v>0</v>
      </c>
      <c r="S18" s="671">
        <v>0</v>
      </c>
      <c r="T18" s="671">
        <v>0</v>
      </c>
      <c r="U18" s="671">
        <v>0</v>
      </c>
      <c r="V18" s="671">
        <v>0</v>
      </c>
      <c r="W18" s="580">
        <v>0</v>
      </c>
      <c r="X18" s="580">
        <v>0</v>
      </c>
      <c r="Y18" s="580">
        <v>0</v>
      </c>
      <c r="Z18" s="671">
        <v>0</v>
      </c>
      <c r="AA18" s="580">
        <v>1</v>
      </c>
      <c r="AB18" s="580">
        <v>0</v>
      </c>
      <c r="AC18" s="671">
        <v>0</v>
      </c>
      <c r="AD18" s="580">
        <v>0</v>
      </c>
      <c r="AE18" s="580">
        <v>0</v>
      </c>
      <c r="AF18" s="580">
        <v>0</v>
      </c>
      <c r="AG18" s="671">
        <v>0</v>
      </c>
      <c r="AH18" s="580">
        <v>0</v>
      </c>
      <c r="AI18" s="671">
        <v>0</v>
      </c>
      <c r="AJ18" s="671">
        <v>0</v>
      </c>
      <c r="AK18" s="580">
        <v>0</v>
      </c>
      <c r="AL18" s="671">
        <v>0</v>
      </c>
      <c r="AM18" s="671">
        <v>0</v>
      </c>
      <c r="AN18" s="580">
        <v>0</v>
      </c>
      <c r="AO18" s="671">
        <v>0</v>
      </c>
      <c r="AP18" s="671">
        <v>0</v>
      </c>
      <c r="AQ18" s="671">
        <v>0</v>
      </c>
      <c r="AR18" s="580">
        <v>0</v>
      </c>
      <c r="AS18" s="671">
        <v>0</v>
      </c>
      <c r="AT18" s="580">
        <v>0</v>
      </c>
      <c r="AU18" s="671">
        <v>0</v>
      </c>
      <c r="AV18" s="671">
        <v>0</v>
      </c>
      <c r="AW18" s="671">
        <v>0</v>
      </c>
      <c r="AX18" s="580">
        <v>0</v>
      </c>
      <c r="AY18" s="580">
        <v>0</v>
      </c>
      <c r="AZ18" s="671">
        <v>0</v>
      </c>
      <c r="BA18" s="671">
        <v>0</v>
      </c>
      <c r="BB18" s="580">
        <v>0</v>
      </c>
      <c r="BC18" s="671">
        <v>0</v>
      </c>
      <c r="BD18" s="671">
        <v>0</v>
      </c>
      <c r="BE18" s="580">
        <v>0</v>
      </c>
      <c r="BF18" s="671">
        <v>0</v>
      </c>
      <c r="BG18" s="671">
        <v>0</v>
      </c>
      <c r="BH18" s="580">
        <v>0</v>
      </c>
      <c r="BI18" s="671">
        <v>0</v>
      </c>
      <c r="BJ18" s="580">
        <v>0</v>
      </c>
      <c r="BK18" s="671">
        <v>0</v>
      </c>
      <c r="BL18" s="580">
        <v>0</v>
      </c>
      <c r="BM18" s="671">
        <v>0</v>
      </c>
      <c r="BN18" s="580">
        <v>0</v>
      </c>
      <c r="BO18" s="671">
        <v>0</v>
      </c>
      <c r="BP18" s="671">
        <v>0</v>
      </c>
      <c r="BQ18" s="580">
        <v>0</v>
      </c>
      <c r="BR18" s="580">
        <v>0</v>
      </c>
      <c r="BS18" s="671">
        <v>0</v>
      </c>
      <c r="BT18" s="671">
        <v>0</v>
      </c>
      <c r="BU18" s="580">
        <v>0</v>
      </c>
      <c r="BV18" s="580">
        <v>0</v>
      </c>
      <c r="BW18" s="580">
        <v>0</v>
      </c>
      <c r="BX18" s="671">
        <v>0</v>
      </c>
      <c r="BY18" s="671">
        <v>0</v>
      </c>
      <c r="BZ18" s="580">
        <v>0</v>
      </c>
      <c r="CA18" s="671">
        <v>0</v>
      </c>
      <c r="CB18" s="671">
        <v>0</v>
      </c>
      <c r="CC18" s="671">
        <v>0</v>
      </c>
      <c r="CD18" s="671">
        <v>0</v>
      </c>
      <c r="CE18" s="580">
        <v>0</v>
      </c>
      <c r="CF18" s="580">
        <v>0</v>
      </c>
      <c r="CG18" s="580">
        <v>0</v>
      </c>
      <c r="CH18" s="671">
        <v>0</v>
      </c>
      <c r="CI18" s="580">
        <v>0</v>
      </c>
      <c r="CJ18" s="671">
        <v>0</v>
      </c>
      <c r="CK18" s="580">
        <v>0</v>
      </c>
      <c r="CL18" s="580">
        <v>0</v>
      </c>
      <c r="CM18" s="671">
        <v>0</v>
      </c>
      <c r="CN18" s="580">
        <v>0</v>
      </c>
      <c r="CO18" s="671">
        <v>0</v>
      </c>
      <c r="CP18" s="580">
        <v>0</v>
      </c>
      <c r="CQ18" s="580">
        <v>0</v>
      </c>
      <c r="CR18" s="671">
        <v>0</v>
      </c>
      <c r="CS18" s="671">
        <v>0</v>
      </c>
      <c r="CT18" s="580">
        <v>0</v>
      </c>
      <c r="CU18" s="580">
        <v>0</v>
      </c>
      <c r="CV18" s="671">
        <v>0</v>
      </c>
      <c r="CW18" s="580">
        <v>0</v>
      </c>
      <c r="CX18" s="671">
        <v>0</v>
      </c>
      <c r="CY18" s="671">
        <v>0</v>
      </c>
      <c r="CZ18" s="580">
        <v>0</v>
      </c>
      <c r="DA18" s="676">
        <v>0</v>
      </c>
      <c r="DB18" s="715">
        <v>0</v>
      </c>
      <c r="DC18" s="676">
        <v>0</v>
      </c>
      <c r="DD18" s="676">
        <v>0</v>
      </c>
      <c r="DE18" s="676">
        <v>0</v>
      </c>
      <c r="DF18" s="715">
        <v>0</v>
      </c>
      <c r="DG18" s="715">
        <v>0</v>
      </c>
      <c r="DH18" s="676">
        <v>0</v>
      </c>
      <c r="DI18" s="676">
        <v>0</v>
      </c>
      <c r="DJ18" s="676">
        <v>0</v>
      </c>
      <c r="DK18" s="715">
        <v>0</v>
      </c>
      <c r="DL18" s="676">
        <v>0</v>
      </c>
      <c r="DM18" s="676">
        <v>0</v>
      </c>
      <c r="DN18" s="715">
        <v>0</v>
      </c>
      <c r="DO18" s="676">
        <v>0</v>
      </c>
      <c r="DP18" s="676">
        <v>0</v>
      </c>
      <c r="DQ18" s="676">
        <v>0</v>
      </c>
      <c r="DR18" s="715">
        <v>0</v>
      </c>
      <c r="DS18" s="676">
        <v>0</v>
      </c>
      <c r="DT18" s="676">
        <v>0</v>
      </c>
      <c r="DU18" s="676">
        <v>0</v>
      </c>
      <c r="DV18" s="490">
        <f t="shared" si="3"/>
        <v>1</v>
      </c>
      <c r="DW18" s="490">
        <f t="shared" si="4"/>
        <v>22</v>
      </c>
      <c r="DX18" s="490">
        <f t="shared" ca="1" si="5"/>
        <v>1</v>
      </c>
      <c r="DY18" s="490">
        <f t="shared" ca="1" si="6"/>
        <v>0</v>
      </c>
    </row>
    <row r="19" spans="1:129" ht="36.75" customHeight="1">
      <c r="A19" s="490">
        <v>9</v>
      </c>
      <c r="B19" s="527" t="s">
        <v>486</v>
      </c>
      <c r="C19" s="527" t="s">
        <v>792</v>
      </c>
      <c r="D19" s="528" t="s">
        <v>484</v>
      </c>
      <c r="E19" s="529" t="s">
        <v>950</v>
      </c>
      <c r="F19" s="523">
        <v>0</v>
      </c>
      <c r="G19" s="580">
        <v>0</v>
      </c>
      <c r="H19" s="671">
        <v>0</v>
      </c>
      <c r="I19" s="671">
        <v>0</v>
      </c>
      <c r="J19" s="671">
        <v>0</v>
      </c>
      <c r="K19" s="671">
        <v>0</v>
      </c>
      <c r="L19" s="671">
        <v>0</v>
      </c>
      <c r="M19" s="671">
        <v>0</v>
      </c>
      <c r="N19" s="580">
        <v>0</v>
      </c>
      <c r="O19" s="671">
        <v>0</v>
      </c>
      <c r="P19" s="671">
        <v>0</v>
      </c>
      <c r="Q19" s="671">
        <v>0</v>
      </c>
      <c r="R19" s="671">
        <v>0</v>
      </c>
      <c r="S19" s="671">
        <v>0</v>
      </c>
      <c r="T19" s="671">
        <v>0</v>
      </c>
      <c r="U19" s="671">
        <v>0</v>
      </c>
      <c r="V19" s="671">
        <v>0</v>
      </c>
      <c r="W19" s="580">
        <v>0</v>
      </c>
      <c r="X19" s="580">
        <v>0</v>
      </c>
      <c r="Y19" s="580">
        <v>0</v>
      </c>
      <c r="Z19" s="671">
        <v>0</v>
      </c>
      <c r="AA19" s="580">
        <v>0</v>
      </c>
      <c r="AB19" s="580">
        <v>1</v>
      </c>
      <c r="AC19" s="671">
        <v>0</v>
      </c>
      <c r="AD19" s="580">
        <v>0</v>
      </c>
      <c r="AE19" s="580">
        <v>0</v>
      </c>
      <c r="AF19" s="580">
        <v>0</v>
      </c>
      <c r="AG19" s="671">
        <v>0</v>
      </c>
      <c r="AH19" s="580">
        <v>0</v>
      </c>
      <c r="AI19" s="671">
        <v>0</v>
      </c>
      <c r="AJ19" s="671">
        <v>0</v>
      </c>
      <c r="AK19" s="580">
        <v>0</v>
      </c>
      <c r="AL19" s="671">
        <v>0</v>
      </c>
      <c r="AM19" s="671">
        <v>0</v>
      </c>
      <c r="AN19" s="580">
        <v>0</v>
      </c>
      <c r="AO19" s="671">
        <v>0</v>
      </c>
      <c r="AP19" s="671">
        <v>0</v>
      </c>
      <c r="AQ19" s="671">
        <v>0</v>
      </c>
      <c r="AR19" s="580">
        <v>0</v>
      </c>
      <c r="AS19" s="671">
        <v>0</v>
      </c>
      <c r="AT19" s="580">
        <v>0</v>
      </c>
      <c r="AU19" s="671">
        <v>0</v>
      </c>
      <c r="AV19" s="671">
        <v>0</v>
      </c>
      <c r="AW19" s="671">
        <v>0</v>
      </c>
      <c r="AX19" s="580">
        <v>0</v>
      </c>
      <c r="AY19" s="580">
        <v>0</v>
      </c>
      <c r="AZ19" s="671">
        <v>0</v>
      </c>
      <c r="BA19" s="671">
        <v>0</v>
      </c>
      <c r="BB19" s="580">
        <v>0</v>
      </c>
      <c r="BC19" s="671">
        <v>0</v>
      </c>
      <c r="BD19" s="671">
        <v>0</v>
      </c>
      <c r="BE19" s="580">
        <v>0</v>
      </c>
      <c r="BF19" s="671">
        <v>0</v>
      </c>
      <c r="BG19" s="671">
        <v>0</v>
      </c>
      <c r="BH19" s="580">
        <v>0</v>
      </c>
      <c r="BI19" s="671">
        <v>0</v>
      </c>
      <c r="BJ19" s="580">
        <v>0</v>
      </c>
      <c r="BK19" s="671">
        <v>0</v>
      </c>
      <c r="BL19" s="580">
        <v>0</v>
      </c>
      <c r="BM19" s="671">
        <v>0</v>
      </c>
      <c r="BN19" s="580">
        <v>0</v>
      </c>
      <c r="BO19" s="671">
        <v>0</v>
      </c>
      <c r="BP19" s="671">
        <v>0</v>
      </c>
      <c r="BQ19" s="580">
        <v>0</v>
      </c>
      <c r="BR19" s="580">
        <v>0</v>
      </c>
      <c r="BS19" s="671">
        <v>0</v>
      </c>
      <c r="BT19" s="671">
        <v>0</v>
      </c>
      <c r="BU19" s="580">
        <v>0</v>
      </c>
      <c r="BV19" s="580">
        <v>0</v>
      </c>
      <c r="BW19" s="580">
        <v>0</v>
      </c>
      <c r="BX19" s="671">
        <v>0</v>
      </c>
      <c r="BY19" s="671">
        <v>0</v>
      </c>
      <c r="BZ19" s="580">
        <v>0</v>
      </c>
      <c r="CA19" s="671">
        <v>0</v>
      </c>
      <c r="CB19" s="671">
        <v>0</v>
      </c>
      <c r="CC19" s="671">
        <v>0</v>
      </c>
      <c r="CD19" s="671">
        <v>0</v>
      </c>
      <c r="CE19" s="580">
        <v>0</v>
      </c>
      <c r="CF19" s="580">
        <v>0</v>
      </c>
      <c r="CG19" s="580">
        <v>0</v>
      </c>
      <c r="CH19" s="671">
        <v>0</v>
      </c>
      <c r="CI19" s="580">
        <v>0</v>
      </c>
      <c r="CJ19" s="671">
        <v>0</v>
      </c>
      <c r="CK19" s="580">
        <v>0</v>
      </c>
      <c r="CL19" s="580">
        <v>0</v>
      </c>
      <c r="CM19" s="671">
        <v>0</v>
      </c>
      <c r="CN19" s="580">
        <v>0</v>
      </c>
      <c r="CO19" s="671">
        <v>0</v>
      </c>
      <c r="CP19" s="580">
        <v>0</v>
      </c>
      <c r="CQ19" s="580">
        <v>0</v>
      </c>
      <c r="CR19" s="671">
        <v>0</v>
      </c>
      <c r="CS19" s="671">
        <v>0</v>
      </c>
      <c r="CT19" s="580">
        <v>0</v>
      </c>
      <c r="CU19" s="580">
        <v>0</v>
      </c>
      <c r="CV19" s="671">
        <v>0</v>
      </c>
      <c r="CW19" s="580">
        <v>0</v>
      </c>
      <c r="CX19" s="671">
        <v>0</v>
      </c>
      <c r="CY19" s="671">
        <v>0</v>
      </c>
      <c r="CZ19" s="580">
        <v>0</v>
      </c>
      <c r="DA19" s="676">
        <v>0</v>
      </c>
      <c r="DB19" s="715">
        <v>0</v>
      </c>
      <c r="DC19" s="676">
        <v>0</v>
      </c>
      <c r="DD19" s="676">
        <v>0</v>
      </c>
      <c r="DE19" s="676">
        <v>0</v>
      </c>
      <c r="DF19" s="715">
        <v>0</v>
      </c>
      <c r="DG19" s="715">
        <v>0</v>
      </c>
      <c r="DH19" s="676">
        <v>0</v>
      </c>
      <c r="DI19" s="676">
        <v>0</v>
      </c>
      <c r="DJ19" s="676">
        <v>0</v>
      </c>
      <c r="DK19" s="715">
        <v>0</v>
      </c>
      <c r="DL19" s="676">
        <v>0</v>
      </c>
      <c r="DM19" s="676">
        <v>0</v>
      </c>
      <c r="DN19" s="715">
        <v>0</v>
      </c>
      <c r="DO19" s="676">
        <v>0</v>
      </c>
      <c r="DP19" s="676">
        <v>0</v>
      </c>
      <c r="DQ19" s="676">
        <v>0</v>
      </c>
      <c r="DR19" s="715">
        <v>0</v>
      </c>
      <c r="DS19" s="676">
        <v>0</v>
      </c>
      <c r="DT19" s="676">
        <v>0</v>
      </c>
      <c r="DU19" s="676">
        <v>0</v>
      </c>
      <c r="DV19" s="490">
        <f t="shared" si="3"/>
        <v>1</v>
      </c>
      <c r="DW19" s="490">
        <f t="shared" si="4"/>
        <v>23</v>
      </c>
      <c r="DX19" s="490">
        <f t="shared" ca="1" si="5"/>
        <v>1</v>
      </c>
      <c r="DY19" s="490">
        <f ca="1">INDIRECT(ADDRESS(7,$DW19+5))</f>
        <v>0</v>
      </c>
    </row>
    <row r="20" spans="1:129" ht="15">
      <c r="A20" s="497"/>
      <c r="B20" s="530" t="s">
        <v>489</v>
      </c>
      <c r="C20" s="530" t="s">
        <v>795</v>
      </c>
      <c r="D20" s="531" t="s">
        <v>796</v>
      </c>
      <c r="E20" s="526"/>
      <c r="F20" s="523">
        <v>0</v>
      </c>
      <c r="G20" s="580">
        <v>0</v>
      </c>
      <c r="H20" s="671">
        <v>0</v>
      </c>
      <c r="I20" s="671">
        <v>0</v>
      </c>
      <c r="J20" s="671">
        <v>0</v>
      </c>
      <c r="K20" s="671">
        <v>0</v>
      </c>
      <c r="L20" s="671">
        <v>0</v>
      </c>
      <c r="M20" s="671">
        <v>0</v>
      </c>
      <c r="N20" s="580">
        <v>0</v>
      </c>
      <c r="O20" s="671">
        <v>0</v>
      </c>
      <c r="P20" s="671">
        <v>0</v>
      </c>
      <c r="Q20" s="671">
        <v>0</v>
      </c>
      <c r="R20" s="671">
        <v>0</v>
      </c>
      <c r="S20" s="671">
        <v>0</v>
      </c>
      <c r="T20" s="671">
        <v>0</v>
      </c>
      <c r="U20" s="671">
        <v>0</v>
      </c>
      <c r="V20" s="671">
        <v>0</v>
      </c>
      <c r="W20" s="580">
        <v>0</v>
      </c>
      <c r="X20" s="580">
        <v>0</v>
      </c>
      <c r="Y20" s="580">
        <v>0</v>
      </c>
      <c r="Z20" s="671">
        <v>0</v>
      </c>
      <c r="AA20" s="580">
        <v>0</v>
      </c>
      <c r="AB20" s="580">
        <v>0</v>
      </c>
      <c r="AC20" s="671">
        <v>0</v>
      </c>
      <c r="AD20" s="580">
        <v>0</v>
      </c>
      <c r="AE20" s="580">
        <v>0</v>
      </c>
      <c r="AF20" s="580">
        <v>0</v>
      </c>
      <c r="AG20" s="671">
        <v>0</v>
      </c>
      <c r="AH20" s="580">
        <v>0</v>
      </c>
      <c r="AI20" s="671">
        <v>0</v>
      </c>
      <c r="AJ20" s="671">
        <v>0</v>
      </c>
      <c r="AK20" s="580">
        <v>0</v>
      </c>
      <c r="AL20" s="671">
        <v>0</v>
      </c>
      <c r="AM20" s="671">
        <v>0</v>
      </c>
      <c r="AN20" s="580">
        <v>0</v>
      </c>
      <c r="AO20" s="671">
        <v>0</v>
      </c>
      <c r="AP20" s="671">
        <v>0</v>
      </c>
      <c r="AQ20" s="671">
        <v>0</v>
      </c>
      <c r="AR20" s="580">
        <v>0</v>
      </c>
      <c r="AS20" s="671">
        <v>0</v>
      </c>
      <c r="AT20" s="580">
        <v>0</v>
      </c>
      <c r="AU20" s="671">
        <v>0</v>
      </c>
      <c r="AV20" s="671">
        <v>0</v>
      </c>
      <c r="AW20" s="671">
        <v>0</v>
      </c>
      <c r="AX20" s="580">
        <v>0</v>
      </c>
      <c r="AY20" s="580">
        <v>0</v>
      </c>
      <c r="AZ20" s="671">
        <v>0</v>
      </c>
      <c r="BA20" s="671">
        <v>0</v>
      </c>
      <c r="BB20" s="580">
        <v>0</v>
      </c>
      <c r="BC20" s="671">
        <v>0</v>
      </c>
      <c r="BD20" s="671">
        <v>0</v>
      </c>
      <c r="BE20" s="580">
        <v>0</v>
      </c>
      <c r="BF20" s="671">
        <v>0</v>
      </c>
      <c r="BG20" s="671">
        <v>0</v>
      </c>
      <c r="BH20" s="580">
        <v>0</v>
      </c>
      <c r="BI20" s="671">
        <v>0</v>
      </c>
      <c r="BJ20" s="580">
        <v>0</v>
      </c>
      <c r="BK20" s="671">
        <v>0</v>
      </c>
      <c r="BL20" s="580">
        <v>0</v>
      </c>
      <c r="BM20" s="671">
        <v>0</v>
      </c>
      <c r="BN20" s="580">
        <v>0</v>
      </c>
      <c r="BO20" s="671">
        <v>0</v>
      </c>
      <c r="BP20" s="671">
        <v>0</v>
      </c>
      <c r="BQ20" s="580">
        <v>0</v>
      </c>
      <c r="BR20" s="580">
        <v>0</v>
      </c>
      <c r="BS20" s="671">
        <v>0</v>
      </c>
      <c r="BT20" s="671">
        <v>0</v>
      </c>
      <c r="BU20" s="580">
        <v>0</v>
      </c>
      <c r="BV20" s="580">
        <v>0</v>
      </c>
      <c r="BW20" s="580">
        <v>0</v>
      </c>
      <c r="BX20" s="671">
        <v>0</v>
      </c>
      <c r="BY20" s="671">
        <v>0</v>
      </c>
      <c r="BZ20" s="580">
        <v>0</v>
      </c>
      <c r="CA20" s="671">
        <v>0</v>
      </c>
      <c r="CB20" s="671">
        <v>0</v>
      </c>
      <c r="CC20" s="671">
        <v>0</v>
      </c>
      <c r="CD20" s="671">
        <v>0</v>
      </c>
      <c r="CE20" s="580">
        <v>0</v>
      </c>
      <c r="CF20" s="580">
        <v>0</v>
      </c>
      <c r="CG20" s="580">
        <v>0</v>
      </c>
      <c r="CH20" s="671">
        <v>0</v>
      </c>
      <c r="CI20" s="580">
        <v>0</v>
      </c>
      <c r="CJ20" s="671">
        <v>0</v>
      </c>
      <c r="CK20" s="580">
        <v>0</v>
      </c>
      <c r="CL20" s="580">
        <v>0</v>
      </c>
      <c r="CM20" s="671">
        <v>0</v>
      </c>
      <c r="CN20" s="580">
        <v>0</v>
      </c>
      <c r="CO20" s="671">
        <v>0</v>
      </c>
      <c r="CP20" s="580">
        <v>0</v>
      </c>
      <c r="CQ20" s="580">
        <v>0</v>
      </c>
      <c r="CR20" s="671">
        <v>0</v>
      </c>
      <c r="CS20" s="671">
        <v>0</v>
      </c>
      <c r="CT20" s="580">
        <v>0</v>
      </c>
      <c r="CU20" s="580">
        <v>0</v>
      </c>
      <c r="CV20" s="671">
        <v>0</v>
      </c>
      <c r="CW20" s="580">
        <v>0</v>
      </c>
      <c r="CX20" s="671">
        <v>0</v>
      </c>
      <c r="CY20" s="671">
        <v>0</v>
      </c>
      <c r="CZ20" s="580">
        <v>0</v>
      </c>
      <c r="DA20" s="676">
        <v>0</v>
      </c>
      <c r="DB20" s="715">
        <v>0</v>
      </c>
      <c r="DC20" s="676">
        <v>0</v>
      </c>
      <c r="DD20" s="676">
        <v>0</v>
      </c>
      <c r="DE20" s="676">
        <v>0</v>
      </c>
      <c r="DF20" s="715">
        <v>0</v>
      </c>
      <c r="DG20" s="715">
        <v>0</v>
      </c>
      <c r="DH20" s="676">
        <v>0</v>
      </c>
      <c r="DI20" s="676">
        <v>0</v>
      </c>
      <c r="DJ20" s="676">
        <v>0</v>
      </c>
      <c r="DK20" s="715">
        <v>0</v>
      </c>
      <c r="DL20" s="676">
        <v>0</v>
      </c>
      <c r="DM20" s="676">
        <v>0</v>
      </c>
      <c r="DN20" s="715">
        <v>0</v>
      </c>
      <c r="DO20" s="676">
        <v>0</v>
      </c>
      <c r="DP20" s="676">
        <v>0</v>
      </c>
      <c r="DQ20" s="676">
        <v>0</v>
      </c>
      <c r="DR20" s="715">
        <v>0</v>
      </c>
      <c r="DS20" s="676">
        <v>0</v>
      </c>
      <c r="DT20" s="676">
        <v>0</v>
      </c>
      <c r="DU20" s="676"/>
      <c r="DV20" s="490">
        <f t="shared" si="3"/>
        <v>0</v>
      </c>
      <c r="DW20" s="490">
        <f t="shared" si="4"/>
        <v>0</v>
      </c>
      <c r="DX20" s="490">
        <f t="shared" ca="1" si="5"/>
        <v>0</v>
      </c>
      <c r="DY20" s="490" t="str">
        <f t="shared" ca="1" si="6"/>
        <v>-</v>
      </c>
    </row>
    <row r="21" spans="1:129" ht="153">
      <c r="A21" s="490">
        <v>10</v>
      </c>
      <c r="B21" s="527" t="s">
        <v>797</v>
      </c>
      <c r="C21" s="527" t="s">
        <v>795</v>
      </c>
      <c r="D21" s="528" t="s">
        <v>796</v>
      </c>
      <c r="E21" s="529" t="s">
        <v>951</v>
      </c>
      <c r="F21" s="523">
        <v>0</v>
      </c>
      <c r="G21" s="580">
        <v>0</v>
      </c>
      <c r="H21" s="671">
        <v>0</v>
      </c>
      <c r="I21" s="671">
        <v>0</v>
      </c>
      <c r="J21" s="671">
        <v>0</v>
      </c>
      <c r="K21" s="671">
        <v>0</v>
      </c>
      <c r="L21" s="671">
        <v>0</v>
      </c>
      <c r="M21" s="671">
        <v>0</v>
      </c>
      <c r="N21" s="580">
        <v>0</v>
      </c>
      <c r="O21" s="671">
        <v>0</v>
      </c>
      <c r="P21" s="671">
        <v>0</v>
      </c>
      <c r="Q21" s="671">
        <v>0</v>
      </c>
      <c r="R21" s="671">
        <v>0</v>
      </c>
      <c r="S21" s="671">
        <v>0</v>
      </c>
      <c r="T21" s="671">
        <v>0</v>
      </c>
      <c r="U21" s="671">
        <v>0</v>
      </c>
      <c r="V21" s="671">
        <v>0</v>
      </c>
      <c r="W21" s="580">
        <v>0</v>
      </c>
      <c r="X21" s="580">
        <v>0</v>
      </c>
      <c r="Y21" s="580">
        <v>0</v>
      </c>
      <c r="Z21" s="671">
        <v>0</v>
      </c>
      <c r="AA21" s="580">
        <v>0</v>
      </c>
      <c r="AB21" s="580">
        <v>0</v>
      </c>
      <c r="AC21" s="671">
        <v>0</v>
      </c>
      <c r="AD21" s="580">
        <v>1</v>
      </c>
      <c r="AE21" s="580">
        <v>0</v>
      </c>
      <c r="AF21" s="580">
        <v>0</v>
      </c>
      <c r="AG21" s="671">
        <v>0</v>
      </c>
      <c r="AH21" s="580">
        <v>0</v>
      </c>
      <c r="AI21" s="671">
        <v>0</v>
      </c>
      <c r="AJ21" s="671">
        <v>0</v>
      </c>
      <c r="AK21" s="580">
        <v>0</v>
      </c>
      <c r="AL21" s="671">
        <v>0</v>
      </c>
      <c r="AM21" s="671">
        <v>0</v>
      </c>
      <c r="AN21" s="580">
        <v>0</v>
      </c>
      <c r="AO21" s="671">
        <v>0</v>
      </c>
      <c r="AP21" s="671">
        <v>0</v>
      </c>
      <c r="AQ21" s="671">
        <v>0</v>
      </c>
      <c r="AR21" s="580">
        <v>0</v>
      </c>
      <c r="AS21" s="671">
        <v>0</v>
      </c>
      <c r="AT21" s="580">
        <v>0</v>
      </c>
      <c r="AU21" s="671">
        <v>0</v>
      </c>
      <c r="AV21" s="671">
        <v>0</v>
      </c>
      <c r="AW21" s="671">
        <v>0</v>
      </c>
      <c r="AX21" s="580">
        <v>0</v>
      </c>
      <c r="AY21" s="580">
        <v>0</v>
      </c>
      <c r="AZ21" s="671">
        <v>0</v>
      </c>
      <c r="BA21" s="671">
        <v>0</v>
      </c>
      <c r="BB21" s="580">
        <v>0</v>
      </c>
      <c r="BC21" s="671">
        <v>0</v>
      </c>
      <c r="BD21" s="671">
        <v>0</v>
      </c>
      <c r="BE21" s="580">
        <v>0</v>
      </c>
      <c r="BF21" s="671">
        <v>0</v>
      </c>
      <c r="BG21" s="671">
        <v>0</v>
      </c>
      <c r="BH21" s="580">
        <v>0</v>
      </c>
      <c r="BI21" s="671">
        <v>0</v>
      </c>
      <c r="BJ21" s="580">
        <v>0</v>
      </c>
      <c r="BK21" s="671">
        <v>0</v>
      </c>
      <c r="BL21" s="580">
        <v>0</v>
      </c>
      <c r="BM21" s="671">
        <v>0</v>
      </c>
      <c r="BN21" s="580">
        <v>0</v>
      </c>
      <c r="BO21" s="671">
        <v>0</v>
      </c>
      <c r="BP21" s="671">
        <v>0</v>
      </c>
      <c r="BQ21" s="580">
        <v>0</v>
      </c>
      <c r="BR21" s="580">
        <v>0</v>
      </c>
      <c r="BS21" s="671">
        <v>0</v>
      </c>
      <c r="BT21" s="671">
        <v>0</v>
      </c>
      <c r="BU21" s="580">
        <v>0</v>
      </c>
      <c r="BV21" s="580">
        <v>0</v>
      </c>
      <c r="BW21" s="580">
        <v>0</v>
      </c>
      <c r="BX21" s="671">
        <v>0</v>
      </c>
      <c r="BY21" s="671">
        <v>0</v>
      </c>
      <c r="BZ21" s="580">
        <v>0</v>
      </c>
      <c r="CA21" s="671">
        <v>0</v>
      </c>
      <c r="CB21" s="671">
        <v>0</v>
      </c>
      <c r="CC21" s="671">
        <v>0</v>
      </c>
      <c r="CD21" s="671">
        <v>0</v>
      </c>
      <c r="CE21" s="580">
        <v>0</v>
      </c>
      <c r="CF21" s="580">
        <v>0</v>
      </c>
      <c r="CG21" s="580">
        <v>0</v>
      </c>
      <c r="CH21" s="671">
        <v>0</v>
      </c>
      <c r="CI21" s="580">
        <v>0</v>
      </c>
      <c r="CJ21" s="671">
        <v>0</v>
      </c>
      <c r="CK21" s="580">
        <v>0</v>
      </c>
      <c r="CL21" s="580">
        <v>0</v>
      </c>
      <c r="CM21" s="671">
        <v>0</v>
      </c>
      <c r="CN21" s="580">
        <v>0</v>
      </c>
      <c r="CO21" s="671">
        <v>0</v>
      </c>
      <c r="CP21" s="580">
        <v>0</v>
      </c>
      <c r="CQ21" s="580">
        <v>0</v>
      </c>
      <c r="CR21" s="671">
        <v>0</v>
      </c>
      <c r="CS21" s="671">
        <v>0</v>
      </c>
      <c r="CT21" s="580">
        <v>0</v>
      </c>
      <c r="CU21" s="580">
        <v>0</v>
      </c>
      <c r="CV21" s="671">
        <v>0</v>
      </c>
      <c r="CW21" s="580">
        <v>0</v>
      </c>
      <c r="CX21" s="671">
        <v>0</v>
      </c>
      <c r="CY21" s="671">
        <v>0</v>
      </c>
      <c r="CZ21" s="580">
        <v>0</v>
      </c>
      <c r="DA21" s="676">
        <v>0</v>
      </c>
      <c r="DB21" s="715">
        <v>0</v>
      </c>
      <c r="DC21" s="676">
        <v>0</v>
      </c>
      <c r="DD21" s="676">
        <v>0</v>
      </c>
      <c r="DE21" s="676">
        <v>0</v>
      </c>
      <c r="DF21" s="715">
        <v>0</v>
      </c>
      <c r="DG21" s="715">
        <v>0</v>
      </c>
      <c r="DH21" s="676">
        <v>0</v>
      </c>
      <c r="DI21" s="676">
        <v>0</v>
      </c>
      <c r="DJ21" s="676">
        <v>0</v>
      </c>
      <c r="DK21" s="715">
        <v>0</v>
      </c>
      <c r="DL21" s="676">
        <v>0</v>
      </c>
      <c r="DM21" s="676">
        <v>0</v>
      </c>
      <c r="DN21" s="715">
        <v>0</v>
      </c>
      <c r="DO21" s="676">
        <v>0</v>
      </c>
      <c r="DP21" s="676">
        <v>0</v>
      </c>
      <c r="DQ21" s="676">
        <v>0</v>
      </c>
      <c r="DR21" s="715">
        <v>0</v>
      </c>
      <c r="DS21" s="676">
        <v>0</v>
      </c>
      <c r="DT21" s="676">
        <v>0</v>
      </c>
      <c r="DU21" s="676">
        <v>0</v>
      </c>
      <c r="DV21" s="490">
        <f t="shared" si="3"/>
        <v>1</v>
      </c>
      <c r="DW21" s="490">
        <f t="shared" si="4"/>
        <v>25</v>
      </c>
      <c r="DX21" s="490">
        <f t="shared" ca="1" si="5"/>
        <v>1</v>
      </c>
      <c r="DY21" s="490">
        <f t="shared" ca="1" si="6"/>
        <v>0</v>
      </c>
    </row>
    <row r="22" spans="1:129" ht="127.5">
      <c r="A22" s="490">
        <v>11</v>
      </c>
      <c r="B22" s="527" t="s">
        <v>798</v>
      </c>
      <c r="C22" s="527" t="s">
        <v>795</v>
      </c>
      <c r="D22" s="528" t="s">
        <v>796</v>
      </c>
      <c r="E22" s="529" t="s">
        <v>952</v>
      </c>
      <c r="F22" s="523">
        <v>0</v>
      </c>
      <c r="G22" s="580">
        <v>0</v>
      </c>
      <c r="H22" s="671">
        <v>0</v>
      </c>
      <c r="I22" s="671">
        <v>0</v>
      </c>
      <c r="J22" s="671">
        <v>0</v>
      </c>
      <c r="K22" s="671">
        <v>0</v>
      </c>
      <c r="L22" s="671">
        <v>0</v>
      </c>
      <c r="M22" s="671">
        <v>0</v>
      </c>
      <c r="N22" s="580">
        <v>0</v>
      </c>
      <c r="O22" s="671">
        <v>0</v>
      </c>
      <c r="P22" s="671">
        <v>0</v>
      </c>
      <c r="Q22" s="671">
        <v>0</v>
      </c>
      <c r="R22" s="671">
        <v>0</v>
      </c>
      <c r="S22" s="671">
        <v>0</v>
      </c>
      <c r="T22" s="671">
        <v>0</v>
      </c>
      <c r="U22" s="671">
        <v>0</v>
      </c>
      <c r="V22" s="671">
        <v>0</v>
      </c>
      <c r="W22" s="580">
        <v>0</v>
      </c>
      <c r="X22" s="580">
        <v>0</v>
      </c>
      <c r="Y22" s="580">
        <v>0</v>
      </c>
      <c r="Z22" s="671">
        <v>0</v>
      </c>
      <c r="AA22" s="580">
        <v>0</v>
      </c>
      <c r="AB22" s="580">
        <v>0</v>
      </c>
      <c r="AC22" s="671">
        <v>0</v>
      </c>
      <c r="AD22" s="580">
        <v>1</v>
      </c>
      <c r="AE22" s="580">
        <v>0</v>
      </c>
      <c r="AF22" s="580">
        <v>0</v>
      </c>
      <c r="AG22" s="671">
        <v>0</v>
      </c>
      <c r="AH22" s="580">
        <v>0</v>
      </c>
      <c r="AI22" s="671">
        <v>0</v>
      </c>
      <c r="AJ22" s="671">
        <v>0</v>
      </c>
      <c r="AK22" s="580">
        <v>0</v>
      </c>
      <c r="AL22" s="671">
        <v>0</v>
      </c>
      <c r="AM22" s="671">
        <v>0</v>
      </c>
      <c r="AN22" s="580">
        <v>0</v>
      </c>
      <c r="AO22" s="671">
        <v>0</v>
      </c>
      <c r="AP22" s="671">
        <v>0</v>
      </c>
      <c r="AQ22" s="671">
        <v>0</v>
      </c>
      <c r="AR22" s="580">
        <v>0</v>
      </c>
      <c r="AS22" s="671">
        <v>0</v>
      </c>
      <c r="AT22" s="580">
        <v>0</v>
      </c>
      <c r="AU22" s="671">
        <v>0</v>
      </c>
      <c r="AV22" s="671">
        <v>0</v>
      </c>
      <c r="AW22" s="671">
        <v>0</v>
      </c>
      <c r="AX22" s="580">
        <v>0</v>
      </c>
      <c r="AY22" s="580">
        <v>0</v>
      </c>
      <c r="AZ22" s="671">
        <v>0</v>
      </c>
      <c r="BA22" s="671">
        <v>0</v>
      </c>
      <c r="BB22" s="580">
        <v>0</v>
      </c>
      <c r="BC22" s="671">
        <v>0</v>
      </c>
      <c r="BD22" s="671">
        <v>0</v>
      </c>
      <c r="BE22" s="580">
        <v>0</v>
      </c>
      <c r="BF22" s="671">
        <v>0</v>
      </c>
      <c r="BG22" s="671">
        <v>0</v>
      </c>
      <c r="BH22" s="580">
        <v>0</v>
      </c>
      <c r="BI22" s="671">
        <v>0</v>
      </c>
      <c r="BJ22" s="580">
        <v>0</v>
      </c>
      <c r="BK22" s="671">
        <v>0</v>
      </c>
      <c r="BL22" s="580">
        <v>0</v>
      </c>
      <c r="BM22" s="671">
        <v>0</v>
      </c>
      <c r="BN22" s="580">
        <v>0</v>
      </c>
      <c r="BO22" s="671">
        <v>0</v>
      </c>
      <c r="BP22" s="671">
        <v>0</v>
      </c>
      <c r="BQ22" s="580">
        <v>0</v>
      </c>
      <c r="BR22" s="580">
        <v>0</v>
      </c>
      <c r="BS22" s="671">
        <v>0</v>
      </c>
      <c r="BT22" s="671">
        <v>0</v>
      </c>
      <c r="BU22" s="580">
        <v>0</v>
      </c>
      <c r="BV22" s="580">
        <v>0</v>
      </c>
      <c r="BW22" s="580">
        <v>0</v>
      </c>
      <c r="BX22" s="671">
        <v>0</v>
      </c>
      <c r="BY22" s="671">
        <v>0</v>
      </c>
      <c r="BZ22" s="580">
        <v>0</v>
      </c>
      <c r="CA22" s="671">
        <v>0</v>
      </c>
      <c r="CB22" s="671">
        <v>0</v>
      </c>
      <c r="CC22" s="671">
        <v>0</v>
      </c>
      <c r="CD22" s="671">
        <v>0</v>
      </c>
      <c r="CE22" s="580">
        <v>0</v>
      </c>
      <c r="CF22" s="580">
        <v>0</v>
      </c>
      <c r="CG22" s="580">
        <v>0</v>
      </c>
      <c r="CH22" s="671">
        <v>0</v>
      </c>
      <c r="CI22" s="580">
        <v>0</v>
      </c>
      <c r="CJ22" s="671">
        <v>0</v>
      </c>
      <c r="CK22" s="580">
        <v>0</v>
      </c>
      <c r="CL22" s="580">
        <v>0</v>
      </c>
      <c r="CM22" s="671">
        <v>0</v>
      </c>
      <c r="CN22" s="580">
        <v>0</v>
      </c>
      <c r="CO22" s="671">
        <v>0</v>
      </c>
      <c r="CP22" s="580">
        <v>0</v>
      </c>
      <c r="CQ22" s="580">
        <v>0</v>
      </c>
      <c r="CR22" s="671">
        <v>0</v>
      </c>
      <c r="CS22" s="671">
        <v>0</v>
      </c>
      <c r="CT22" s="580">
        <v>0</v>
      </c>
      <c r="CU22" s="580">
        <v>0</v>
      </c>
      <c r="CV22" s="671">
        <v>0</v>
      </c>
      <c r="CW22" s="580">
        <v>0</v>
      </c>
      <c r="CX22" s="671">
        <v>0</v>
      </c>
      <c r="CY22" s="671">
        <v>0</v>
      </c>
      <c r="CZ22" s="580">
        <v>0</v>
      </c>
      <c r="DA22" s="676">
        <v>0</v>
      </c>
      <c r="DB22" s="715">
        <v>0</v>
      </c>
      <c r="DC22" s="676">
        <v>0</v>
      </c>
      <c r="DD22" s="676">
        <v>0</v>
      </c>
      <c r="DE22" s="676">
        <v>0</v>
      </c>
      <c r="DF22" s="715">
        <v>0</v>
      </c>
      <c r="DG22" s="715">
        <v>0</v>
      </c>
      <c r="DH22" s="676">
        <v>0</v>
      </c>
      <c r="DI22" s="676">
        <v>0</v>
      </c>
      <c r="DJ22" s="676">
        <v>0</v>
      </c>
      <c r="DK22" s="715">
        <v>0</v>
      </c>
      <c r="DL22" s="676">
        <v>0</v>
      </c>
      <c r="DM22" s="676">
        <v>0</v>
      </c>
      <c r="DN22" s="715">
        <v>0</v>
      </c>
      <c r="DO22" s="676">
        <v>0</v>
      </c>
      <c r="DP22" s="676">
        <v>0</v>
      </c>
      <c r="DQ22" s="676">
        <v>0</v>
      </c>
      <c r="DR22" s="715">
        <v>0</v>
      </c>
      <c r="DS22" s="676">
        <v>0</v>
      </c>
      <c r="DT22" s="676">
        <v>0</v>
      </c>
      <c r="DU22" s="676">
        <v>0</v>
      </c>
      <c r="DV22" s="490">
        <f t="shared" si="3"/>
        <v>1</v>
      </c>
      <c r="DW22" s="490">
        <f t="shared" si="4"/>
        <v>25</v>
      </c>
      <c r="DX22" s="490">
        <f t="shared" ca="1" si="5"/>
        <v>1</v>
      </c>
      <c r="DY22" s="490">
        <f t="shared" ca="1" si="6"/>
        <v>0</v>
      </c>
    </row>
    <row r="23" spans="1:129" ht="15">
      <c r="A23" s="497"/>
      <c r="B23" s="530" t="s">
        <v>491</v>
      </c>
      <c r="C23" s="530" t="s">
        <v>795</v>
      </c>
      <c r="D23" s="531" t="s">
        <v>799</v>
      </c>
      <c r="E23" s="526"/>
      <c r="F23" s="523">
        <v>0</v>
      </c>
      <c r="G23" s="580">
        <v>0</v>
      </c>
      <c r="H23" s="671">
        <v>0</v>
      </c>
      <c r="I23" s="671">
        <v>0</v>
      </c>
      <c r="J23" s="671">
        <v>0</v>
      </c>
      <c r="K23" s="671">
        <v>0</v>
      </c>
      <c r="L23" s="671">
        <v>0</v>
      </c>
      <c r="M23" s="671">
        <v>0</v>
      </c>
      <c r="N23" s="580">
        <v>0</v>
      </c>
      <c r="O23" s="671">
        <v>0</v>
      </c>
      <c r="P23" s="671">
        <v>0</v>
      </c>
      <c r="Q23" s="671">
        <v>0</v>
      </c>
      <c r="R23" s="671">
        <v>0</v>
      </c>
      <c r="S23" s="671">
        <v>0</v>
      </c>
      <c r="T23" s="671">
        <v>0</v>
      </c>
      <c r="U23" s="671">
        <v>0</v>
      </c>
      <c r="V23" s="671">
        <v>0</v>
      </c>
      <c r="W23" s="580">
        <v>0</v>
      </c>
      <c r="X23" s="580">
        <v>0</v>
      </c>
      <c r="Y23" s="580">
        <v>0</v>
      </c>
      <c r="Z23" s="671">
        <v>0</v>
      </c>
      <c r="AA23" s="580">
        <v>0</v>
      </c>
      <c r="AB23" s="580">
        <v>0</v>
      </c>
      <c r="AC23" s="671">
        <v>0</v>
      </c>
      <c r="AD23" s="580">
        <v>0</v>
      </c>
      <c r="AE23" s="580">
        <v>0</v>
      </c>
      <c r="AF23" s="580">
        <v>0</v>
      </c>
      <c r="AG23" s="671">
        <v>0</v>
      </c>
      <c r="AH23" s="580">
        <v>0</v>
      </c>
      <c r="AI23" s="671">
        <v>0</v>
      </c>
      <c r="AJ23" s="671">
        <v>0</v>
      </c>
      <c r="AK23" s="580">
        <v>0</v>
      </c>
      <c r="AL23" s="671">
        <v>0</v>
      </c>
      <c r="AM23" s="671">
        <v>0</v>
      </c>
      <c r="AN23" s="580">
        <v>0</v>
      </c>
      <c r="AO23" s="671">
        <v>0</v>
      </c>
      <c r="AP23" s="671">
        <v>0</v>
      </c>
      <c r="AQ23" s="671">
        <v>0</v>
      </c>
      <c r="AR23" s="580">
        <v>0</v>
      </c>
      <c r="AS23" s="671">
        <v>0</v>
      </c>
      <c r="AT23" s="580">
        <v>0</v>
      </c>
      <c r="AU23" s="671">
        <v>0</v>
      </c>
      <c r="AV23" s="671">
        <v>0</v>
      </c>
      <c r="AW23" s="671">
        <v>0</v>
      </c>
      <c r="AX23" s="580">
        <v>0</v>
      </c>
      <c r="AY23" s="580">
        <v>0</v>
      </c>
      <c r="AZ23" s="671">
        <v>0</v>
      </c>
      <c r="BA23" s="671">
        <v>0</v>
      </c>
      <c r="BB23" s="580">
        <v>0</v>
      </c>
      <c r="BC23" s="671">
        <v>0</v>
      </c>
      <c r="BD23" s="671">
        <v>0</v>
      </c>
      <c r="BE23" s="580">
        <v>0</v>
      </c>
      <c r="BF23" s="671">
        <v>0</v>
      </c>
      <c r="BG23" s="671">
        <v>0</v>
      </c>
      <c r="BH23" s="580">
        <v>0</v>
      </c>
      <c r="BI23" s="671">
        <v>0</v>
      </c>
      <c r="BJ23" s="580">
        <v>0</v>
      </c>
      <c r="BK23" s="671">
        <v>0</v>
      </c>
      <c r="BL23" s="580">
        <v>0</v>
      </c>
      <c r="BM23" s="671">
        <v>0</v>
      </c>
      <c r="BN23" s="580">
        <v>0</v>
      </c>
      <c r="BO23" s="671">
        <v>0</v>
      </c>
      <c r="BP23" s="671">
        <v>0</v>
      </c>
      <c r="BQ23" s="580">
        <v>0</v>
      </c>
      <c r="BR23" s="580">
        <v>0</v>
      </c>
      <c r="BS23" s="671">
        <v>0</v>
      </c>
      <c r="BT23" s="671">
        <v>0</v>
      </c>
      <c r="BU23" s="580">
        <v>0</v>
      </c>
      <c r="BV23" s="580">
        <v>0</v>
      </c>
      <c r="BW23" s="580">
        <v>0</v>
      </c>
      <c r="BX23" s="671">
        <v>0</v>
      </c>
      <c r="BY23" s="671">
        <v>0</v>
      </c>
      <c r="BZ23" s="580">
        <v>0</v>
      </c>
      <c r="CA23" s="671">
        <v>0</v>
      </c>
      <c r="CB23" s="671">
        <v>0</v>
      </c>
      <c r="CC23" s="671">
        <v>0</v>
      </c>
      <c r="CD23" s="671">
        <v>0</v>
      </c>
      <c r="CE23" s="580">
        <v>0</v>
      </c>
      <c r="CF23" s="580">
        <v>0</v>
      </c>
      <c r="CG23" s="580">
        <v>0</v>
      </c>
      <c r="CH23" s="671">
        <v>0</v>
      </c>
      <c r="CI23" s="580">
        <v>0</v>
      </c>
      <c r="CJ23" s="671">
        <v>0</v>
      </c>
      <c r="CK23" s="580">
        <v>0</v>
      </c>
      <c r="CL23" s="580">
        <v>0</v>
      </c>
      <c r="CM23" s="671">
        <v>0</v>
      </c>
      <c r="CN23" s="580">
        <v>0</v>
      </c>
      <c r="CO23" s="671">
        <v>0</v>
      </c>
      <c r="CP23" s="580">
        <v>0</v>
      </c>
      <c r="CQ23" s="580">
        <v>0</v>
      </c>
      <c r="CR23" s="671">
        <v>0</v>
      </c>
      <c r="CS23" s="671">
        <v>0</v>
      </c>
      <c r="CT23" s="580">
        <v>0</v>
      </c>
      <c r="CU23" s="580">
        <v>0</v>
      </c>
      <c r="CV23" s="671">
        <v>0</v>
      </c>
      <c r="CW23" s="580">
        <v>0</v>
      </c>
      <c r="CX23" s="671">
        <v>0</v>
      </c>
      <c r="CY23" s="671">
        <v>0</v>
      </c>
      <c r="CZ23" s="580">
        <v>0</v>
      </c>
      <c r="DA23" s="676">
        <v>0</v>
      </c>
      <c r="DB23" s="715">
        <v>0</v>
      </c>
      <c r="DC23" s="676">
        <v>0</v>
      </c>
      <c r="DD23" s="676">
        <v>0</v>
      </c>
      <c r="DE23" s="676">
        <v>0</v>
      </c>
      <c r="DF23" s="715">
        <v>0</v>
      </c>
      <c r="DG23" s="715">
        <v>0</v>
      </c>
      <c r="DH23" s="676">
        <v>0</v>
      </c>
      <c r="DI23" s="676">
        <v>0</v>
      </c>
      <c r="DJ23" s="676">
        <v>0</v>
      </c>
      <c r="DK23" s="715">
        <v>0</v>
      </c>
      <c r="DL23" s="676">
        <v>0</v>
      </c>
      <c r="DM23" s="676">
        <v>0</v>
      </c>
      <c r="DN23" s="715">
        <v>0</v>
      </c>
      <c r="DO23" s="676">
        <v>0</v>
      </c>
      <c r="DP23" s="676">
        <v>0</v>
      </c>
      <c r="DQ23" s="676">
        <v>0</v>
      </c>
      <c r="DR23" s="715">
        <v>0</v>
      </c>
      <c r="DS23" s="676">
        <v>0</v>
      </c>
      <c r="DT23" s="676">
        <v>0</v>
      </c>
      <c r="DU23" s="676">
        <v>0</v>
      </c>
      <c r="DV23" s="490">
        <f t="shared" si="3"/>
        <v>0</v>
      </c>
      <c r="DW23" s="490">
        <f t="shared" si="4"/>
        <v>0</v>
      </c>
      <c r="DX23" s="490">
        <f t="shared" ca="1" si="5"/>
        <v>0</v>
      </c>
      <c r="DY23" s="490" t="str">
        <f t="shared" ca="1" si="6"/>
        <v>-</v>
      </c>
    </row>
    <row r="24" spans="1:129" ht="76.5">
      <c r="A24" s="490">
        <v>12</v>
      </c>
      <c r="B24" s="527" t="s">
        <v>800</v>
      </c>
      <c r="C24" s="527" t="s">
        <v>795</v>
      </c>
      <c r="D24" s="528" t="s">
        <v>799</v>
      </c>
      <c r="E24" s="529" t="s">
        <v>953</v>
      </c>
      <c r="F24" s="523">
        <v>0</v>
      </c>
      <c r="G24" s="580">
        <v>0</v>
      </c>
      <c r="H24" s="671">
        <v>0</v>
      </c>
      <c r="I24" s="671">
        <v>0</v>
      </c>
      <c r="J24" s="671">
        <v>0</v>
      </c>
      <c r="K24" s="671">
        <v>0</v>
      </c>
      <c r="L24" s="671">
        <v>0</v>
      </c>
      <c r="M24" s="671">
        <v>0</v>
      </c>
      <c r="N24" s="580">
        <v>0</v>
      </c>
      <c r="O24" s="671">
        <v>0</v>
      </c>
      <c r="P24" s="671">
        <v>0</v>
      </c>
      <c r="Q24" s="671">
        <v>0</v>
      </c>
      <c r="R24" s="671">
        <v>0</v>
      </c>
      <c r="S24" s="671">
        <v>0</v>
      </c>
      <c r="T24" s="671">
        <v>0</v>
      </c>
      <c r="U24" s="671">
        <v>0</v>
      </c>
      <c r="V24" s="671">
        <v>0</v>
      </c>
      <c r="W24" s="580">
        <v>0</v>
      </c>
      <c r="X24" s="580">
        <v>0</v>
      </c>
      <c r="Y24" s="580">
        <v>0</v>
      </c>
      <c r="Z24" s="671">
        <v>0</v>
      </c>
      <c r="AA24" s="580">
        <v>0</v>
      </c>
      <c r="AB24" s="580">
        <v>0</v>
      </c>
      <c r="AC24" s="671">
        <v>0</v>
      </c>
      <c r="AD24" s="580">
        <v>0</v>
      </c>
      <c r="AE24" s="580">
        <v>1</v>
      </c>
      <c r="AF24" s="580">
        <v>0</v>
      </c>
      <c r="AG24" s="671">
        <v>0</v>
      </c>
      <c r="AH24" s="580">
        <v>0</v>
      </c>
      <c r="AI24" s="671">
        <v>0</v>
      </c>
      <c r="AJ24" s="671">
        <v>0</v>
      </c>
      <c r="AK24" s="580">
        <v>0</v>
      </c>
      <c r="AL24" s="671">
        <v>0</v>
      </c>
      <c r="AM24" s="671">
        <v>0</v>
      </c>
      <c r="AN24" s="580">
        <v>0</v>
      </c>
      <c r="AO24" s="671">
        <v>0</v>
      </c>
      <c r="AP24" s="671">
        <v>0</v>
      </c>
      <c r="AQ24" s="671">
        <v>0</v>
      </c>
      <c r="AR24" s="580">
        <v>0</v>
      </c>
      <c r="AS24" s="671">
        <v>0</v>
      </c>
      <c r="AT24" s="580">
        <v>0</v>
      </c>
      <c r="AU24" s="671">
        <v>0</v>
      </c>
      <c r="AV24" s="671">
        <v>0</v>
      </c>
      <c r="AW24" s="671">
        <v>0</v>
      </c>
      <c r="AX24" s="580">
        <v>0</v>
      </c>
      <c r="AY24" s="580">
        <v>0</v>
      </c>
      <c r="AZ24" s="671">
        <v>0</v>
      </c>
      <c r="BA24" s="671">
        <v>0</v>
      </c>
      <c r="BB24" s="580">
        <v>0</v>
      </c>
      <c r="BC24" s="671">
        <v>0</v>
      </c>
      <c r="BD24" s="671">
        <v>0</v>
      </c>
      <c r="BE24" s="580">
        <v>0</v>
      </c>
      <c r="BF24" s="671">
        <v>0</v>
      </c>
      <c r="BG24" s="671">
        <v>0</v>
      </c>
      <c r="BH24" s="580">
        <v>0</v>
      </c>
      <c r="BI24" s="671">
        <v>0</v>
      </c>
      <c r="BJ24" s="580">
        <v>0</v>
      </c>
      <c r="BK24" s="671">
        <v>0</v>
      </c>
      <c r="BL24" s="580">
        <v>0</v>
      </c>
      <c r="BM24" s="671">
        <v>0</v>
      </c>
      <c r="BN24" s="580">
        <v>0</v>
      </c>
      <c r="BO24" s="671">
        <v>0</v>
      </c>
      <c r="BP24" s="671">
        <v>0</v>
      </c>
      <c r="BQ24" s="580">
        <v>0</v>
      </c>
      <c r="BR24" s="580">
        <v>0</v>
      </c>
      <c r="BS24" s="671">
        <v>0</v>
      </c>
      <c r="BT24" s="671">
        <v>0</v>
      </c>
      <c r="BU24" s="580">
        <v>0</v>
      </c>
      <c r="BV24" s="580">
        <v>0</v>
      </c>
      <c r="BW24" s="580">
        <v>0</v>
      </c>
      <c r="BX24" s="671">
        <v>0</v>
      </c>
      <c r="BY24" s="671">
        <v>0</v>
      </c>
      <c r="BZ24" s="580">
        <v>0</v>
      </c>
      <c r="CA24" s="671">
        <v>0</v>
      </c>
      <c r="CB24" s="671">
        <v>0</v>
      </c>
      <c r="CC24" s="671">
        <v>0</v>
      </c>
      <c r="CD24" s="671">
        <v>0</v>
      </c>
      <c r="CE24" s="580">
        <v>0</v>
      </c>
      <c r="CF24" s="580">
        <v>0</v>
      </c>
      <c r="CG24" s="580">
        <v>0</v>
      </c>
      <c r="CH24" s="671">
        <v>0</v>
      </c>
      <c r="CI24" s="580">
        <v>0</v>
      </c>
      <c r="CJ24" s="671">
        <v>0</v>
      </c>
      <c r="CK24" s="580">
        <v>0</v>
      </c>
      <c r="CL24" s="580">
        <v>0</v>
      </c>
      <c r="CM24" s="671">
        <v>0</v>
      </c>
      <c r="CN24" s="580">
        <v>0</v>
      </c>
      <c r="CO24" s="671">
        <v>0</v>
      </c>
      <c r="CP24" s="580">
        <v>0</v>
      </c>
      <c r="CQ24" s="580">
        <v>0</v>
      </c>
      <c r="CR24" s="671">
        <v>0</v>
      </c>
      <c r="CS24" s="671">
        <v>0</v>
      </c>
      <c r="CT24" s="580">
        <v>0</v>
      </c>
      <c r="CU24" s="580">
        <v>0</v>
      </c>
      <c r="CV24" s="671">
        <v>0</v>
      </c>
      <c r="CW24" s="580">
        <v>0</v>
      </c>
      <c r="CX24" s="671">
        <v>0</v>
      </c>
      <c r="CY24" s="671">
        <v>0</v>
      </c>
      <c r="CZ24" s="580">
        <v>0</v>
      </c>
      <c r="DA24" s="676">
        <v>0</v>
      </c>
      <c r="DB24" s="715">
        <v>0</v>
      </c>
      <c r="DC24" s="676">
        <v>0</v>
      </c>
      <c r="DD24" s="676">
        <v>0</v>
      </c>
      <c r="DE24" s="676">
        <v>0</v>
      </c>
      <c r="DF24" s="715">
        <v>0</v>
      </c>
      <c r="DG24" s="715">
        <v>0</v>
      </c>
      <c r="DH24" s="676">
        <v>0</v>
      </c>
      <c r="DI24" s="676">
        <v>0</v>
      </c>
      <c r="DJ24" s="676">
        <v>0</v>
      </c>
      <c r="DK24" s="715">
        <v>0</v>
      </c>
      <c r="DL24" s="676">
        <v>0</v>
      </c>
      <c r="DM24" s="676">
        <v>0</v>
      </c>
      <c r="DN24" s="715">
        <v>0</v>
      </c>
      <c r="DO24" s="676">
        <v>0</v>
      </c>
      <c r="DP24" s="676">
        <v>0</v>
      </c>
      <c r="DQ24" s="676">
        <v>0</v>
      </c>
      <c r="DR24" s="715">
        <v>0</v>
      </c>
      <c r="DS24" s="676">
        <v>0</v>
      </c>
      <c r="DT24" s="676">
        <v>0</v>
      </c>
      <c r="DU24" s="676">
        <v>0</v>
      </c>
      <c r="DV24" s="490">
        <f t="shared" si="3"/>
        <v>1</v>
      </c>
      <c r="DW24" s="490">
        <f t="shared" si="4"/>
        <v>26</v>
      </c>
      <c r="DX24" s="490">
        <f t="shared" ca="1" si="5"/>
        <v>1</v>
      </c>
      <c r="DY24" s="490">
        <f t="shared" ca="1" si="6"/>
        <v>0</v>
      </c>
    </row>
    <row r="25" spans="1:129" ht="114.75">
      <c r="A25" s="490">
        <v>13</v>
      </c>
      <c r="B25" s="527" t="s">
        <v>801</v>
      </c>
      <c r="C25" s="527" t="s">
        <v>795</v>
      </c>
      <c r="D25" s="528" t="s">
        <v>799</v>
      </c>
      <c r="E25" s="529" t="s">
        <v>954</v>
      </c>
      <c r="F25" s="523">
        <v>0</v>
      </c>
      <c r="G25" s="580">
        <v>0</v>
      </c>
      <c r="H25" s="671">
        <v>0</v>
      </c>
      <c r="I25" s="671">
        <v>0</v>
      </c>
      <c r="J25" s="671">
        <v>0</v>
      </c>
      <c r="K25" s="671">
        <v>0</v>
      </c>
      <c r="L25" s="671">
        <v>0</v>
      </c>
      <c r="M25" s="671">
        <v>0</v>
      </c>
      <c r="N25" s="580">
        <v>0</v>
      </c>
      <c r="O25" s="671">
        <v>0</v>
      </c>
      <c r="P25" s="671">
        <v>0</v>
      </c>
      <c r="Q25" s="671">
        <v>0</v>
      </c>
      <c r="R25" s="671">
        <v>0</v>
      </c>
      <c r="S25" s="671">
        <v>0</v>
      </c>
      <c r="T25" s="671">
        <v>0</v>
      </c>
      <c r="U25" s="671">
        <v>0</v>
      </c>
      <c r="V25" s="671">
        <v>0</v>
      </c>
      <c r="W25" s="580">
        <v>0</v>
      </c>
      <c r="X25" s="580">
        <v>0</v>
      </c>
      <c r="Y25" s="580">
        <v>0</v>
      </c>
      <c r="Z25" s="671">
        <v>0</v>
      </c>
      <c r="AA25" s="580">
        <v>0</v>
      </c>
      <c r="AB25" s="580">
        <v>0</v>
      </c>
      <c r="AC25" s="671">
        <v>0</v>
      </c>
      <c r="AD25" s="580">
        <v>0</v>
      </c>
      <c r="AE25" s="580">
        <v>0</v>
      </c>
      <c r="AF25" s="580">
        <v>1</v>
      </c>
      <c r="AG25" s="671">
        <v>0</v>
      </c>
      <c r="AH25" s="580">
        <v>0</v>
      </c>
      <c r="AI25" s="671">
        <v>0</v>
      </c>
      <c r="AJ25" s="671">
        <v>0</v>
      </c>
      <c r="AK25" s="580">
        <v>0</v>
      </c>
      <c r="AL25" s="671">
        <v>0</v>
      </c>
      <c r="AM25" s="671">
        <v>0</v>
      </c>
      <c r="AN25" s="580">
        <v>0</v>
      </c>
      <c r="AO25" s="671">
        <v>0</v>
      </c>
      <c r="AP25" s="671">
        <v>0</v>
      </c>
      <c r="AQ25" s="671">
        <v>0</v>
      </c>
      <c r="AR25" s="580">
        <v>0</v>
      </c>
      <c r="AS25" s="671">
        <v>0</v>
      </c>
      <c r="AT25" s="580">
        <v>0</v>
      </c>
      <c r="AU25" s="671">
        <v>0</v>
      </c>
      <c r="AV25" s="671">
        <v>0</v>
      </c>
      <c r="AW25" s="671">
        <v>0</v>
      </c>
      <c r="AX25" s="580">
        <v>0</v>
      </c>
      <c r="AY25" s="580">
        <v>0</v>
      </c>
      <c r="AZ25" s="671">
        <v>0</v>
      </c>
      <c r="BA25" s="671">
        <v>0</v>
      </c>
      <c r="BB25" s="580">
        <v>0</v>
      </c>
      <c r="BC25" s="671">
        <v>0</v>
      </c>
      <c r="BD25" s="671">
        <v>0</v>
      </c>
      <c r="BE25" s="580">
        <v>0</v>
      </c>
      <c r="BF25" s="671">
        <v>0</v>
      </c>
      <c r="BG25" s="671">
        <v>0</v>
      </c>
      <c r="BH25" s="580">
        <v>0</v>
      </c>
      <c r="BI25" s="671">
        <v>0</v>
      </c>
      <c r="BJ25" s="580">
        <v>0</v>
      </c>
      <c r="BK25" s="671">
        <v>0</v>
      </c>
      <c r="BL25" s="580">
        <v>0</v>
      </c>
      <c r="BM25" s="671">
        <v>0</v>
      </c>
      <c r="BN25" s="580">
        <v>0</v>
      </c>
      <c r="BO25" s="671">
        <v>0</v>
      </c>
      <c r="BP25" s="671">
        <v>0</v>
      </c>
      <c r="BQ25" s="580">
        <v>0</v>
      </c>
      <c r="BR25" s="580">
        <v>0</v>
      </c>
      <c r="BS25" s="671">
        <v>0</v>
      </c>
      <c r="BT25" s="671">
        <v>0</v>
      </c>
      <c r="BU25" s="580">
        <v>0</v>
      </c>
      <c r="BV25" s="580">
        <v>0</v>
      </c>
      <c r="BW25" s="580">
        <v>0</v>
      </c>
      <c r="BX25" s="671">
        <v>0</v>
      </c>
      <c r="BY25" s="671">
        <v>0</v>
      </c>
      <c r="BZ25" s="580">
        <v>0</v>
      </c>
      <c r="CA25" s="671">
        <v>0</v>
      </c>
      <c r="CB25" s="671">
        <v>0</v>
      </c>
      <c r="CC25" s="671">
        <v>0</v>
      </c>
      <c r="CD25" s="671">
        <v>0</v>
      </c>
      <c r="CE25" s="580">
        <v>0</v>
      </c>
      <c r="CF25" s="580">
        <v>0</v>
      </c>
      <c r="CG25" s="580">
        <v>0</v>
      </c>
      <c r="CH25" s="671">
        <v>0</v>
      </c>
      <c r="CI25" s="580">
        <v>0</v>
      </c>
      <c r="CJ25" s="671">
        <v>0</v>
      </c>
      <c r="CK25" s="580">
        <v>0</v>
      </c>
      <c r="CL25" s="580">
        <v>0</v>
      </c>
      <c r="CM25" s="671">
        <v>0</v>
      </c>
      <c r="CN25" s="580">
        <v>0</v>
      </c>
      <c r="CO25" s="671">
        <v>0</v>
      </c>
      <c r="CP25" s="580">
        <v>0</v>
      </c>
      <c r="CQ25" s="580">
        <v>0</v>
      </c>
      <c r="CR25" s="671">
        <v>0</v>
      </c>
      <c r="CS25" s="671">
        <v>0</v>
      </c>
      <c r="CT25" s="580">
        <v>0</v>
      </c>
      <c r="CU25" s="580">
        <v>0</v>
      </c>
      <c r="CV25" s="671">
        <v>0</v>
      </c>
      <c r="CW25" s="580">
        <v>0</v>
      </c>
      <c r="CX25" s="671">
        <v>0</v>
      </c>
      <c r="CY25" s="671">
        <v>0</v>
      </c>
      <c r="CZ25" s="580">
        <v>0</v>
      </c>
      <c r="DA25" s="676">
        <v>0</v>
      </c>
      <c r="DB25" s="715">
        <v>0</v>
      </c>
      <c r="DC25" s="676">
        <v>0</v>
      </c>
      <c r="DD25" s="676">
        <v>0</v>
      </c>
      <c r="DE25" s="676">
        <v>0</v>
      </c>
      <c r="DF25" s="715">
        <v>0</v>
      </c>
      <c r="DG25" s="715">
        <v>0</v>
      </c>
      <c r="DH25" s="676">
        <v>0</v>
      </c>
      <c r="DI25" s="676">
        <v>0</v>
      </c>
      <c r="DJ25" s="676">
        <v>0</v>
      </c>
      <c r="DK25" s="715">
        <v>0</v>
      </c>
      <c r="DL25" s="676">
        <v>0</v>
      </c>
      <c r="DM25" s="676">
        <v>0</v>
      </c>
      <c r="DN25" s="715">
        <v>0</v>
      </c>
      <c r="DO25" s="676">
        <v>0</v>
      </c>
      <c r="DP25" s="676">
        <v>0</v>
      </c>
      <c r="DQ25" s="676">
        <v>0</v>
      </c>
      <c r="DR25" s="715">
        <v>0</v>
      </c>
      <c r="DS25" s="676">
        <v>0</v>
      </c>
      <c r="DT25" s="676">
        <v>0</v>
      </c>
      <c r="DU25" s="676">
        <v>0</v>
      </c>
      <c r="DV25" s="490">
        <f t="shared" si="3"/>
        <v>1</v>
      </c>
      <c r="DW25" s="490">
        <f t="shared" si="4"/>
        <v>27</v>
      </c>
      <c r="DX25" s="490">
        <f t="shared" ca="1" si="5"/>
        <v>0</v>
      </c>
      <c r="DY25" s="490" t="str">
        <f t="shared" ca="1" si="6"/>
        <v>-</v>
      </c>
    </row>
    <row r="26" spans="1:129" ht="12.75" customHeight="1">
      <c r="A26" s="490">
        <v>14</v>
      </c>
      <c r="B26" s="527" t="s">
        <v>802</v>
      </c>
      <c r="C26" s="527" t="s">
        <v>795</v>
      </c>
      <c r="D26" s="528" t="s">
        <v>799</v>
      </c>
      <c r="E26" s="529" t="s">
        <v>955</v>
      </c>
      <c r="F26" s="523">
        <v>0</v>
      </c>
      <c r="G26" s="580">
        <v>0</v>
      </c>
      <c r="H26" s="671">
        <v>0</v>
      </c>
      <c r="I26" s="671">
        <v>0</v>
      </c>
      <c r="J26" s="671">
        <v>0</v>
      </c>
      <c r="K26" s="671">
        <v>0</v>
      </c>
      <c r="L26" s="671">
        <v>0</v>
      </c>
      <c r="M26" s="671">
        <v>0</v>
      </c>
      <c r="N26" s="580">
        <v>0</v>
      </c>
      <c r="O26" s="671">
        <v>0</v>
      </c>
      <c r="P26" s="671">
        <v>0</v>
      </c>
      <c r="Q26" s="671">
        <v>0</v>
      </c>
      <c r="R26" s="671">
        <v>0</v>
      </c>
      <c r="S26" s="671">
        <v>0</v>
      </c>
      <c r="T26" s="671">
        <v>0</v>
      </c>
      <c r="U26" s="671">
        <v>0</v>
      </c>
      <c r="V26" s="671">
        <v>0</v>
      </c>
      <c r="W26" s="580">
        <v>0</v>
      </c>
      <c r="X26" s="580">
        <v>0</v>
      </c>
      <c r="Y26" s="580">
        <v>0</v>
      </c>
      <c r="Z26" s="671">
        <v>0</v>
      </c>
      <c r="AA26" s="580">
        <v>0</v>
      </c>
      <c r="AB26" s="580">
        <v>0</v>
      </c>
      <c r="AC26" s="671">
        <v>0</v>
      </c>
      <c r="AD26" s="580">
        <v>1</v>
      </c>
      <c r="AE26" s="580">
        <v>0</v>
      </c>
      <c r="AF26" s="580">
        <v>0</v>
      </c>
      <c r="AG26" s="671">
        <v>0</v>
      </c>
      <c r="AH26" s="580">
        <v>0</v>
      </c>
      <c r="AI26" s="671">
        <v>0</v>
      </c>
      <c r="AJ26" s="671">
        <v>0</v>
      </c>
      <c r="AK26" s="580">
        <v>0</v>
      </c>
      <c r="AL26" s="671">
        <v>0</v>
      </c>
      <c r="AM26" s="671">
        <v>0</v>
      </c>
      <c r="AN26" s="580">
        <v>0</v>
      </c>
      <c r="AO26" s="671">
        <v>0</v>
      </c>
      <c r="AP26" s="671">
        <v>0</v>
      </c>
      <c r="AQ26" s="671">
        <v>0</v>
      </c>
      <c r="AR26" s="580">
        <v>0</v>
      </c>
      <c r="AS26" s="671">
        <v>0</v>
      </c>
      <c r="AT26" s="580">
        <v>0</v>
      </c>
      <c r="AU26" s="671">
        <v>0</v>
      </c>
      <c r="AV26" s="671">
        <v>0</v>
      </c>
      <c r="AW26" s="671">
        <v>0</v>
      </c>
      <c r="AX26" s="580">
        <v>0</v>
      </c>
      <c r="AY26" s="580">
        <v>0</v>
      </c>
      <c r="AZ26" s="671">
        <v>0</v>
      </c>
      <c r="BA26" s="671">
        <v>0</v>
      </c>
      <c r="BB26" s="580">
        <v>0</v>
      </c>
      <c r="BC26" s="671">
        <v>0</v>
      </c>
      <c r="BD26" s="671">
        <v>0</v>
      </c>
      <c r="BE26" s="580">
        <v>0</v>
      </c>
      <c r="BF26" s="671">
        <v>0</v>
      </c>
      <c r="BG26" s="671">
        <v>0</v>
      </c>
      <c r="BH26" s="580">
        <v>0</v>
      </c>
      <c r="BI26" s="671">
        <v>0</v>
      </c>
      <c r="BJ26" s="580">
        <v>0</v>
      </c>
      <c r="BK26" s="671">
        <v>0</v>
      </c>
      <c r="BL26" s="580">
        <v>0</v>
      </c>
      <c r="BM26" s="671">
        <v>0</v>
      </c>
      <c r="BN26" s="580">
        <v>0</v>
      </c>
      <c r="BO26" s="671">
        <v>0</v>
      </c>
      <c r="BP26" s="671">
        <v>0</v>
      </c>
      <c r="BQ26" s="580">
        <v>0</v>
      </c>
      <c r="BR26" s="580">
        <v>0</v>
      </c>
      <c r="BS26" s="671">
        <v>0</v>
      </c>
      <c r="BT26" s="671">
        <v>0</v>
      </c>
      <c r="BU26" s="580">
        <v>0</v>
      </c>
      <c r="BV26" s="580">
        <v>0</v>
      </c>
      <c r="BW26" s="580">
        <v>0</v>
      </c>
      <c r="BX26" s="671">
        <v>0</v>
      </c>
      <c r="BY26" s="671">
        <v>0</v>
      </c>
      <c r="BZ26" s="580">
        <v>0</v>
      </c>
      <c r="CA26" s="671">
        <v>0</v>
      </c>
      <c r="CB26" s="671">
        <v>0</v>
      </c>
      <c r="CC26" s="671">
        <v>0</v>
      </c>
      <c r="CD26" s="671">
        <v>0</v>
      </c>
      <c r="CE26" s="580">
        <v>0</v>
      </c>
      <c r="CF26" s="580">
        <v>0</v>
      </c>
      <c r="CG26" s="580">
        <v>0</v>
      </c>
      <c r="CH26" s="671">
        <v>0</v>
      </c>
      <c r="CI26" s="580">
        <v>0</v>
      </c>
      <c r="CJ26" s="671">
        <v>0</v>
      </c>
      <c r="CK26" s="580">
        <v>0</v>
      </c>
      <c r="CL26" s="580">
        <v>0</v>
      </c>
      <c r="CM26" s="671">
        <v>0</v>
      </c>
      <c r="CN26" s="580">
        <v>0</v>
      </c>
      <c r="CO26" s="671">
        <v>0</v>
      </c>
      <c r="CP26" s="580">
        <v>0</v>
      </c>
      <c r="CQ26" s="580">
        <v>0</v>
      </c>
      <c r="CR26" s="671">
        <v>0</v>
      </c>
      <c r="CS26" s="671">
        <v>0</v>
      </c>
      <c r="CT26" s="580">
        <v>0</v>
      </c>
      <c r="CU26" s="580">
        <v>0</v>
      </c>
      <c r="CV26" s="671">
        <v>0</v>
      </c>
      <c r="CW26" s="580">
        <v>0</v>
      </c>
      <c r="CX26" s="671">
        <v>0</v>
      </c>
      <c r="CY26" s="671">
        <v>0</v>
      </c>
      <c r="CZ26" s="580">
        <v>0</v>
      </c>
      <c r="DA26" s="676">
        <v>0</v>
      </c>
      <c r="DB26" s="715">
        <v>0</v>
      </c>
      <c r="DC26" s="676">
        <v>0</v>
      </c>
      <c r="DD26" s="676">
        <v>0</v>
      </c>
      <c r="DE26" s="676">
        <v>0</v>
      </c>
      <c r="DF26" s="715">
        <v>0</v>
      </c>
      <c r="DG26" s="715">
        <v>0</v>
      </c>
      <c r="DH26" s="676">
        <v>0</v>
      </c>
      <c r="DI26" s="676">
        <v>0</v>
      </c>
      <c r="DJ26" s="676">
        <v>0</v>
      </c>
      <c r="DK26" s="715">
        <v>0</v>
      </c>
      <c r="DL26" s="676">
        <v>0</v>
      </c>
      <c r="DM26" s="676">
        <v>0</v>
      </c>
      <c r="DN26" s="715">
        <v>0</v>
      </c>
      <c r="DO26" s="676">
        <v>0</v>
      </c>
      <c r="DP26" s="676">
        <v>0</v>
      </c>
      <c r="DQ26" s="676">
        <v>0</v>
      </c>
      <c r="DR26" s="715">
        <v>0</v>
      </c>
      <c r="DS26" s="676">
        <v>0</v>
      </c>
      <c r="DT26" s="676">
        <v>0</v>
      </c>
      <c r="DU26" s="676">
        <v>0</v>
      </c>
      <c r="DV26" s="490">
        <f t="shared" si="3"/>
        <v>1</v>
      </c>
      <c r="DW26" s="490">
        <f t="shared" si="4"/>
        <v>25</v>
      </c>
      <c r="DX26" s="490">
        <f t="shared" ca="1" si="5"/>
        <v>1</v>
      </c>
      <c r="DY26" s="490">
        <f t="shared" ca="1" si="6"/>
        <v>0</v>
      </c>
    </row>
    <row r="27" spans="1:129" ht="15">
      <c r="A27" s="497"/>
      <c r="B27" s="530" t="s">
        <v>708</v>
      </c>
      <c r="C27" s="530" t="s">
        <v>795</v>
      </c>
      <c r="D27" s="531" t="s">
        <v>803</v>
      </c>
      <c r="E27" s="526"/>
      <c r="F27" s="523">
        <v>0</v>
      </c>
      <c r="G27" s="580">
        <v>0</v>
      </c>
      <c r="H27" s="671">
        <v>0</v>
      </c>
      <c r="I27" s="671">
        <v>0</v>
      </c>
      <c r="J27" s="671">
        <v>0</v>
      </c>
      <c r="K27" s="671">
        <v>0</v>
      </c>
      <c r="L27" s="671">
        <v>0</v>
      </c>
      <c r="M27" s="671">
        <v>0</v>
      </c>
      <c r="N27" s="580">
        <v>0</v>
      </c>
      <c r="O27" s="671">
        <v>0</v>
      </c>
      <c r="P27" s="671">
        <v>0</v>
      </c>
      <c r="Q27" s="671">
        <v>0</v>
      </c>
      <c r="R27" s="671">
        <v>0</v>
      </c>
      <c r="S27" s="671">
        <v>0</v>
      </c>
      <c r="T27" s="671">
        <v>0</v>
      </c>
      <c r="U27" s="671">
        <v>0</v>
      </c>
      <c r="V27" s="671">
        <v>0</v>
      </c>
      <c r="W27" s="580">
        <v>0</v>
      </c>
      <c r="X27" s="580">
        <v>0</v>
      </c>
      <c r="Y27" s="580">
        <v>0</v>
      </c>
      <c r="Z27" s="671">
        <v>0</v>
      </c>
      <c r="AA27" s="580">
        <v>0</v>
      </c>
      <c r="AB27" s="580">
        <v>0</v>
      </c>
      <c r="AC27" s="671">
        <v>0</v>
      </c>
      <c r="AD27" s="580">
        <v>0</v>
      </c>
      <c r="AE27" s="580">
        <v>0</v>
      </c>
      <c r="AF27" s="580">
        <v>0</v>
      </c>
      <c r="AG27" s="671">
        <v>0</v>
      </c>
      <c r="AH27" s="580">
        <v>0</v>
      </c>
      <c r="AI27" s="671">
        <v>0</v>
      </c>
      <c r="AJ27" s="671">
        <v>0</v>
      </c>
      <c r="AK27" s="580">
        <v>0</v>
      </c>
      <c r="AL27" s="671">
        <v>0</v>
      </c>
      <c r="AM27" s="671">
        <v>0</v>
      </c>
      <c r="AN27" s="580">
        <v>0</v>
      </c>
      <c r="AO27" s="671">
        <v>0</v>
      </c>
      <c r="AP27" s="671">
        <v>0</v>
      </c>
      <c r="AQ27" s="671">
        <v>0</v>
      </c>
      <c r="AR27" s="580">
        <v>0</v>
      </c>
      <c r="AS27" s="671">
        <v>0</v>
      </c>
      <c r="AT27" s="580">
        <v>0</v>
      </c>
      <c r="AU27" s="671">
        <v>0</v>
      </c>
      <c r="AV27" s="671">
        <v>0</v>
      </c>
      <c r="AW27" s="671">
        <v>0</v>
      </c>
      <c r="AX27" s="580">
        <v>0</v>
      </c>
      <c r="AY27" s="580">
        <v>0</v>
      </c>
      <c r="AZ27" s="671">
        <v>0</v>
      </c>
      <c r="BA27" s="671">
        <v>0</v>
      </c>
      <c r="BB27" s="580">
        <v>0</v>
      </c>
      <c r="BC27" s="671">
        <v>0</v>
      </c>
      <c r="BD27" s="671">
        <v>0</v>
      </c>
      <c r="BE27" s="580">
        <v>0</v>
      </c>
      <c r="BF27" s="671">
        <v>0</v>
      </c>
      <c r="BG27" s="671">
        <v>0</v>
      </c>
      <c r="BH27" s="580">
        <v>0</v>
      </c>
      <c r="BI27" s="671">
        <v>0</v>
      </c>
      <c r="BJ27" s="580">
        <v>0</v>
      </c>
      <c r="BK27" s="671">
        <v>0</v>
      </c>
      <c r="BL27" s="580">
        <v>0</v>
      </c>
      <c r="BM27" s="671">
        <v>0</v>
      </c>
      <c r="BN27" s="580">
        <v>0</v>
      </c>
      <c r="BO27" s="671">
        <v>0</v>
      </c>
      <c r="BP27" s="671">
        <v>0</v>
      </c>
      <c r="BQ27" s="580">
        <v>0</v>
      </c>
      <c r="BR27" s="580">
        <v>0</v>
      </c>
      <c r="BS27" s="671">
        <v>0</v>
      </c>
      <c r="BT27" s="671">
        <v>0</v>
      </c>
      <c r="BU27" s="580">
        <v>0</v>
      </c>
      <c r="BV27" s="580">
        <v>0</v>
      </c>
      <c r="BW27" s="580">
        <v>0</v>
      </c>
      <c r="BX27" s="671">
        <v>0</v>
      </c>
      <c r="BY27" s="671">
        <v>0</v>
      </c>
      <c r="BZ27" s="580">
        <v>0</v>
      </c>
      <c r="CA27" s="671">
        <v>0</v>
      </c>
      <c r="CB27" s="671">
        <v>0</v>
      </c>
      <c r="CC27" s="671">
        <v>0</v>
      </c>
      <c r="CD27" s="671">
        <v>0</v>
      </c>
      <c r="CE27" s="580">
        <v>0</v>
      </c>
      <c r="CF27" s="580">
        <v>0</v>
      </c>
      <c r="CG27" s="580">
        <v>0</v>
      </c>
      <c r="CH27" s="671">
        <v>0</v>
      </c>
      <c r="CI27" s="580">
        <v>0</v>
      </c>
      <c r="CJ27" s="671">
        <v>0</v>
      </c>
      <c r="CK27" s="580">
        <v>0</v>
      </c>
      <c r="CL27" s="580">
        <v>0</v>
      </c>
      <c r="CM27" s="671">
        <v>0</v>
      </c>
      <c r="CN27" s="580">
        <v>0</v>
      </c>
      <c r="CO27" s="671">
        <v>0</v>
      </c>
      <c r="CP27" s="580">
        <v>0</v>
      </c>
      <c r="CQ27" s="580">
        <v>0</v>
      </c>
      <c r="CR27" s="671">
        <v>0</v>
      </c>
      <c r="CS27" s="671">
        <v>0</v>
      </c>
      <c r="CT27" s="580">
        <v>0</v>
      </c>
      <c r="CU27" s="580">
        <v>0</v>
      </c>
      <c r="CV27" s="671">
        <v>0</v>
      </c>
      <c r="CW27" s="580">
        <v>0</v>
      </c>
      <c r="CX27" s="671">
        <v>0</v>
      </c>
      <c r="CY27" s="671">
        <v>0</v>
      </c>
      <c r="CZ27" s="580">
        <v>0</v>
      </c>
      <c r="DA27" s="676">
        <v>0</v>
      </c>
      <c r="DB27" s="715">
        <v>0</v>
      </c>
      <c r="DC27" s="676">
        <v>0</v>
      </c>
      <c r="DD27" s="676">
        <v>0</v>
      </c>
      <c r="DE27" s="676">
        <v>0</v>
      </c>
      <c r="DF27" s="715">
        <v>0</v>
      </c>
      <c r="DG27" s="715">
        <v>0</v>
      </c>
      <c r="DH27" s="676">
        <v>0</v>
      </c>
      <c r="DI27" s="676">
        <v>0</v>
      </c>
      <c r="DJ27" s="676">
        <v>0</v>
      </c>
      <c r="DK27" s="715">
        <v>0</v>
      </c>
      <c r="DL27" s="676">
        <v>0</v>
      </c>
      <c r="DM27" s="676">
        <v>0</v>
      </c>
      <c r="DN27" s="715">
        <v>0</v>
      </c>
      <c r="DO27" s="676">
        <v>0</v>
      </c>
      <c r="DP27" s="676">
        <v>0</v>
      </c>
      <c r="DQ27" s="676">
        <v>0</v>
      </c>
      <c r="DR27" s="715">
        <v>0</v>
      </c>
      <c r="DS27" s="676">
        <v>0</v>
      </c>
      <c r="DT27" s="676">
        <v>0</v>
      </c>
      <c r="DU27" s="676">
        <v>0</v>
      </c>
      <c r="DV27" s="490">
        <f t="shared" si="3"/>
        <v>0</v>
      </c>
      <c r="DW27" s="490">
        <f t="shared" si="4"/>
        <v>0</v>
      </c>
      <c r="DX27" s="490">
        <f t="shared" ca="1" si="5"/>
        <v>0</v>
      </c>
      <c r="DY27" s="490" t="str">
        <f t="shared" ca="1" si="6"/>
        <v>-</v>
      </c>
    </row>
    <row r="28" spans="1:129" ht="12.75" customHeight="1">
      <c r="A28" s="490">
        <v>15</v>
      </c>
      <c r="B28" s="527" t="s">
        <v>804</v>
      </c>
      <c r="C28" s="527" t="s">
        <v>795</v>
      </c>
      <c r="D28" s="528" t="s">
        <v>803</v>
      </c>
      <c r="E28" s="529" t="s">
        <v>956</v>
      </c>
      <c r="F28" s="523">
        <v>0</v>
      </c>
      <c r="G28" s="580">
        <v>0</v>
      </c>
      <c r="H28" s="671">
        <v>0</v>
      </c>
      <c r="I28" s="671">
        <v>0</v>
      </c>
      <c r="J28" s="671">
        <v>0</v>
      </c>
      <c r="K28" s="671">
        <v>0</v>
      </c>
      <c r="L28" s="671">
        <v>0</v>
      </c>
      <c r="M28" s="671">
        <v>0</v>
      </c>
      <c r="N28" s="580">
        <v>0</v>
      </c>
      <c r="O28" s="671">
        <v>0</v>
      </c>
      <c r="P28" s="671">
        <v>0</v>
      </c>
      <c r="Q28" s="671">
        <v>0</v>
      </c>
      <c r="R28" s="671">
        <v>0</v>
      </c>
      <c r="S28" s="671">
        <v>0</v>
      </c>
      <c r="T28" s="671">
        <v>0</v>
      </c>
      <c r="U28" s="671">
        <v>0</v>
      </c>
      <c r="V28" s="671">
        <v>0</v>
      </c>
      <c r="W28" s="580">
        <v>0</v>
      </c>
      <c r="X28" s="580">
        <v>0</v>
      </c>
      <c r="Y28" s="580">
        <v>0</v>
      </c>
      <c r="Z28" s="671">
        <v>0</v>
      </c>
      <c r="AA28" s="580">
        <v>0</v>
      </c>
      <c r="AB28" s="580">
        <v>0</v>
      </c>
      <c r="AC28" s="671">
        <v>0</v>
      </c>
      <c r="AD28" s="580">
        <v>1</v>
      </c>
      <c r="AE28" s="580">
        <v>0</v>
      </c>
      <c r="AF28" s="580">
        <v>0</v>
      </c>
      <c r="AG28" s="671">
        <v>0</v>
      </c>
      <c r="AH28" s="580">
        <v>0</v>
      </c>
      <c r="AI28" s="671">
        <v>0</v>
      </c>
      <c r="AJ28" s="671">
        <v>0</v>
      </c>
      <c r="AK28" s="580">
        <v>0</v>
      </c>
      <c r="AL28" s="671">
        <v>0</v>
      </c>
      <c r="AM28" s="671">
        <v>0</v>
      </c>
      <c r="AN28" s="580">
        <v>0</v>
      </c>
      <c r="AO28" s="671">
        <v>0</v>
      </c>
      <c r="AP28" s="671">
        <v>0</v>
      </c>
      <c r="AQ28" s="671">
        <v>0</v>
      </c>
      <c r="AR28" s="580">
        <v>0</v>
      </c>
      <c r="AS28" s="671">
        <v>0</v>
      </c>
      <c r="AT28" s="580">
        <v>0</v>
      </c>
      <c r="AU28" s="671">
        <v>0</v>
      </c>
      <c r="AV28" s="671">
        <v>0</v>
      </c>
      <c r="AW28" s="671">
        <v>0</v>
      </c>
      <c r="AX28" s="580">
        <v>0</v>
      </c>
      <c r="AY28" s="580">
        <v>0</v>
      </c>
      <c r="AZ28" s="671">
        <v>0</v>
      </c>
      <c r="BA28" s="671">
        <v>0</v>
      </c>
      <c r="BB28" s="580">
        <v>0</v>
      </c>
      <c r="BC28" s="671">
        <v>0</v>
      </c>
      <c r="BD28" s="671">
        <v>0</v>
      </c>
      <c r="BE28" s="580">
        <v>0</v>
      </c>
      <c r="BF28" s="671">
        <v>0</v>
      </c>
      <c r="BG28" s="671">
        <v>0</v>
      </c>
      <c r="BH28" s="580">
        <v>0</v>
      </c>
      <c r="BI28" s="671">
        <v>0</v>
      </c>
      <c r="BJ28" s="580">
        <v>0</v>
      </c>
      <c r="BK28" s="671">
        <v>0</v>
      </c>
      <c r="BL28" s="580">
        <v>0</v>
      </c>
      <c r="BM28" s="671">
        <v>0</v>
      </c>
      <c r="BN28" s="580">
        <v>0</v>
      </c>
      <c r="BO28" s="671">
        <v>0</v>
      </c>
      <c r="BP28" s="671">
        <v>0</v>
      </c>
      <c r="BQ28" s="580">
        <v>0</v>
      </c>
      <c r="BR28" s="580">
        <v>0</v>
      </c>
      <c r="BS28" s="671">
        <v>0</v>
      </c>
      <c r="BT28" s="671">
        <v>0</v>
      </c>
      <c r="BU28" s="580">
        <v>0</v>
      </c>
      <c r="BV28" s="580">
        <v>0</v>
      </c>
      <c r="BW28" s="580">
        <v>0</v>
      </c>
      <c r="BX28" s="671">
        <v>0</v>
      </c>
      <c r="BY28" s="671">
        <v>0</v>
      </c>
      <c r="BZ28" s="580">
        <v>0</v>
      </c>
      <c r="CA28" s="671">
        <v>0</v>
      </c>
      <c r="CB28" s="671">
        <v>0</v>
      </c>
      <c r="CC28" s="671">
        <v>0</v>
      </c>
      <c r="CD28" s="671">
        <v>0</v>
      </c>
      <c r="CE28" s="580">
        <v>0</v>
      </c>
      <c r="CF28" s="580">
        <v>0</v>
      </c>
      <c r="CG28" s="580">
        <v>0</v>
      </c>
      <c r="CH28" s="671">
        <v>0</v>
      </c>
      <c r="CI28" s="580">
        <v>0</v>
      </c>
      <c r="CJ28" s="671">
        <v>0</v>
      </c>
      <c r="CK28" s="580">
        <v>0</v>
      </c>
      <c r="CL28" s="580">
        <v>0</v>
      </c>
      <c r="CM28" s="671">
        <v>0</v>
      </c>
      <c r="CN28" s="580">
        <v>0</v>
      </c>
      <c r="CO28" s="671">
        <v>0</v>
      </c>
      <c r="CP28" s="580">
        <v>0</v>
      </c>
      <c r="CQ28" s="580">
        <v>0</v>
      </c>
      <c r="CR28" s="671">
        <v>0</v>
      </c>
      <c r="CS28" s="671">
        <v>0</v>
      </c>
      <c r="CT28" s="580">
        <v>0</v>
      </c>
      <c r="CU28" s="580">
        <v>0</v>
      </c>
      <c r="CV28" s="671">
        <v>0</v>
      </c>
      <c r="CW28" s="580">
        <v>0</v>
      </c>
      <c r="CX28" s="671">
        <v>0</v>
      </c>
      <c r="CY28" s="671">
        <v>0</v>
      </c>
      <c r="CZ28" s="580">
        <v>0</v>
      </c>
      <c r="DA28" s="676">
        <v>0</v>
      </c>
      <c r="DB28" s="715">
        <v>0</v>
      </c>
      <c r="DC28" s="676">
        <v>0</v>
      </c>
      <c r="DD28" s="676">
        <v>0</v>
      </c>
      <c r="DE28" s="676">
        <v>0</v>
      </c>
      <c r="DF28" s="715">
        <v>0</v>
      </c>
      <c r="DG28" s="715">
        <v>0</v>
      </c>
      <c r="DH28" s="676">
        <v>0</v>
      </c>
      <c r="DI28" s="676">
        <v>0</v>
      </c>
      <c r="DJ28" s="676">
        <v>0</v>
      </c>
      <c r="DK28" s="715">
        <v>0</v>
      </c>
      <c r="DL28" s="676">
        <v>0</v>
      </c>
      <c r="DM28" s="676">
        <v>0</v>
      </c>
      <c r="DN28" s="715">
        <v>0</v>
      </c>
      <c r="DO28" s="676">
        <v>0</v>
      </c>
      <c r="DP28" s="676">
        <v>0</v>
      </c>
      <c r="DQ28" s="676">
        <v>0</v>
      </c>
      <c r="DR28" s="715">
        <v>0</v>
      </c>
      <c r="DS28" s="676">
        <v>0</v>
      </c>
      <c r="DT28" s="676">
        <v>0</v>
      </c>
      <c r="DU28" s="676">
        <v>0</v>
      </c>
      <c r="DV28" s="490">
        <f t="shared" si="3"/>
        <v>1</v>
      </c>
      <c r="DW28" s="490">
        <f t="shared" si="4"/>
        <v>25</v>
      </c>
      <c r="DX28" s="490">
        <f t="shared" ca="1" si="5"/>
        <v>1</v>
      </c>
      <c r="DY28" s="490">
        <f t="shared" ca="1" si="6"/>
        <v>0</v>
      </c>
    </row>
    <row r="29" spans="1:129" ht="15">
      <c r="A29" s="497"/>
      <c r="B29" s="530" t="s">
        <v>493</v>
      </c>
      <c r="C29" s="530" t="s">
        <v>805</v>
      </c>
      <c r="D29" s="531" t="s">
        <v>806</v>
      </c>
      <c r="E29" s="526"/>
      <c r="F29" s="523">
        <v>0</v>
      </c>
      <c r="G29" s="580">
        <v>0</v>
      </c>
      <c r="H29" s="671">
        <v>0</v>
      </c>
      <c r="I29" s="671">
        <v>0</v>
      </c>
      <c r="J29" s="671">
        <v>0</v>
      </c>
      <c r="K29" s="671">
        <v>0</v>
      </c>
      <c r="L29" s="671">
        <v>0</v>
      </c>
      <c r="M29" s="671">
        <v>0</v>
      </c>
      <c r="N29" s="580">
        <v>0</v>
      </c>
      <c r="O29" s="671">
        <v>0</v>
      </c>
      <c r="P29" s="671">
        <v>0</v>
      </c>
      <c r="Q29" s="671">
        <v>0</v>
      </c>
      <c r="R29" s="671">
        <v>0</v>
      </c>
      <c r="S29" s="671">
        <v>0</v>
      </c>
      <c r="T29" s="671">
        <v>0</v>
      </c>
      <c r="U29" s="671">
        <v>0</v>
      </c>
      <c r="V29" s="671">
        <v>0</v>
      </c>
      <c r="W29" s="580">
        <v>0</v>
      </c>
      <c r="X29" s="580">
        <v>0</v>
      </c>
      <c r="Y29" s="580">
        <v>0</v>
      </c>
      <c r="Z29" s="671">
        <v>0</v>
      </c>
      <c r="AA29" s="580">
        <v>0</v>
      </c>
      <c r="AB29" s="580">
        <v>0</v>
      </c>
      <c r="AC29" s="671">
        <v>0</v>
      </c>
      <c r="AD29" s="580">
        <v>0</v>
      </c>
      <c r="AE29" s="580">
        <v>0</v>
      </c>
      <c r="AF29" s="580">
        <v>0</v>
      </c>
      <c r="AG29" s="671">
        <v>0</v>
      </c>
      <c r="AH29" s="580">
        <v>0</v>
      </c>
      <c r="AI29" s="671">
        <v>0</v>
      </c>
      <c r="AJ29" s="671">
        <v>0</v>
      </c>
      <c r="AK29" s="580">
        <v>0</v>
      </c>
      <c r="AL29" s="671">
        <v>0</v>
      </c>
      <c r="AM29" s="671">
        <v>0</v>
      </c>
      <c r="AN29" s="580">
        <v>0</v>
      </c>
      <c r="AO29" s="671">
        <v>0</v>
      </c>
      <c r="AP29" s="671">
        <v>0</v>
      </c>
      <c r="AQ29" s="671">
        <v>0</v>
      </c>
      <c r="AR29" s="580">
        <v>0</v>
      </c>
      <c r="AS29" s="671">
        <v>0</v>
      </c>
      <c r="AT29" s="580">
        <v>0</v>
      </c>
      <c r="AU29" s="671">
        <v>0</v>
      </c>
      <c r="AV29" s="671">
        <v>0</v>
      </c>
      <c r="AW29" s="671">
        <v>0</v>
      </c>
      <c r="AX29" s="580">
        <v>0</v>
      </c>
      <c r="AY29" s="580">
        <v>0</v>
      </c>
      <c r="AZ29" s="671">
        <v>0</v>
      </c>
      <c r="BA29" s="671">
        <v>0</v>
      </c>
      <c r="BB29" s="580">
        <v>0</v>
      </c>
      <c r="BC29" s="671">
        <v>0</v>
      </c>
      <c r="BD29" s="671">
        <v>0</v>
      </c>
      <c r="BE29" s="580">
        <v>0</v>
      </c>
      <c r="BF29" s="671">
        <v>0</v>
      </c>
      <c r="BG29" s="671">
        <v>0</v>
      </c>
      <c r="BH29" s="580">
        <v>0</v>
      </c>
      <c r="BI29" s="671">
        <v>0</v>
      </c>
      <c r="BJ29" s="580">
        <v>0</v>
      </c>
      <c r="BK29" s="671">
        <v>0</v>
      </c>
      <c r="BL29" s="580">
        <v>0</v>
      </c>
      <c r="BM29" s="671">
        <v>0</v>
      </c>
      <c r="BN29" s="580">
        <v>0</v>
      </c>
      <c r="BO29" s="671">
        <v>0</v>
      </c>
      <c r="BP29" s="671">
        <v>0</v>
      </c>
      <c r="BQ29" s="580">
        <v>0</v>
      </c>
      <c r="BR29" s="580">
        <v>0</v>
      </c>
      <c r="BS29" s="671">
        <v>0</v>
      </c>
      <c r="BT29" s="671">
        <v>0</v>
      </c>
      <c r="BU29" s="580">
        <v>0</v>
      </c>
      <c r="BV29" s="580">
        <v>0</v>
      </c>
      <c r="BW29" s="580">
        <v>0</v>
      </c>
      <c r="BX29" s="671">
        <v>0</v>
      </c>
      <c r="BY29" s="671">
        <v>0</v>
      </c>
      <c r="BZ29" s="580">
        <v>0</v>
      </c>
      <c r="CA29" s="671">
        <v>0</v>
      </c>
      <c r="CB29" s="671">
        <v>0</v>
      </c>
      <c r="CC29" s="671">
        <v>0</v>
      </c>
      <c r="CD29" s="671">
        <v>0</v>
      </c>
      <c r="CE29" s="580">
        <v>0</v>
      </c>
      <c r="CF29" s="580">
        <v>0</v>
      </c>
      <c r="CG29" s="580">
        <v>0</v>
      </c>
      <c r="CH29" s="671">
        <v>0</v>
      </c>
      <c r="CI29" s="580">
        <v>0</v>
      </c>
      <c r="CJ29" s="671">
        <v>0</v>
      </c>
      <c r="CK29" s="580">
        <v>0</v>
      </c>
      <c r="CL29" s="580">
        <v>0</v>
      </c>
      <c r="CM29" s="671">
        <v>0</v>
      </c>
      <c r="CN29" s="580">
        <v>0</v>
      </c>
      <c r="CO29" s="671">
        <v>0</v>
      </c>
      <c r="CP29" s="580">
        <v>0</v>
      </c>
      <c r="CQ29" s="580">
        <v>0</v>
      </c>
      <c r="CR29" s="671">
        <v>0</v>
      </c>
      <c r="CS29" s="671">
        <v>0</v>
      </c>
      <c r="CT29" s="580">
        <v>0</v>
      </c>
      <c r="CU29" s="580">
        <v>0</v>
      </c>
      <c r="CV29" s="671">
        <v>0</v>
      </c>
      <c r="CW29" s="580">
        <v>0</v>
      </c>
      <c r="CX29" s="671">
        <v>0</v>
      </c>
      <c r="CY29" s="671">
        <v>0</v>
      </c>
      <c r="CZ29" s="580">
        <v>0</v>
      </c>
      <c r="DA29" s="671">
        <v>0</v>
      </c>
      <c r="DB29" s="580">
        <v>0</v>
      </c>
      <c r="DC29" s="671">
        <v>0</v>
      </c>
      <c r="DD29" s="671">
        <v>0</v>
      </c>
      <c r="DE29" s="676">
        <v>0</v>
      </c>
      <c r="DF29" s="715">
        <v>0</v>
      </c>
      <c r="DG29" s="715">
        <v>0</v>
      </c>
      <c r="DH29" s="676">
        <v>0</v>
      </c>
      <c r="DI29" s="676">
        <v>0</v>
      </c>
      <c r="DJ29" s="676">
        <v>0</v>
      </c>
      <c r="DK29" s="715">
        <v>0</v>
      </c>
      <c r="DL29" s="676">
        <v>0</v>
      </c>
      <c r="DM29" s="676">
        <v>0</v>
      </c>
      <c r="DN29" s="715">
        <v>0</v>
      </c>
      <c r="DO29" s="676">
        <v>0</v>
      </c>
      <c r="DP29" s="676">
        <v>0</v>
      </c>
      <c r="DQ29" s="676">
        <v>0</v>
      </c>
      <c r="DR29" s="715">
        <v>0</v>
      </c>
      <c r="DS29" s="676">
        <v>0</v>
      </c>
      <c r="DT29" s="676">
        <v>0</v>
      </c>
      <c r="DU29" s="676">
        <v>0</v>
      </c>
      <c r="DV29" s="490">
        <f t="shared" si="3"/>
        <v>0</v>
      </c>
      <c r="DW29" s="490">
        <f t="shared" si="4"/>
        <v>0</v>
      </c>
      <c r="DX29" s="490">
        <f t="shared" ca="1" si="5"/>
        <v>0</v>
      </c>
      <c r="DY29" s="490" t="str">
        <f t="shared" ca="1" si="6"/>
        <v>-</v>
      </c>
    </row>
    <row r="30" spans="1:129" ht="12.75" customHeight="1">
      <c r="A30" s="490">
        <v>16</v>
      </c>
      <c r="B30" s="527" t="s">
        <v>807</v>
      </c>
      <c r="C30" s="527" t="s">
        <v>805</v>
      </c>
      <c r="D30" s="528" t="s">
        <v>806</v>
      </c>
      <c r="E30" s="525" t="s">
        <v>957</v>
      </c>
      <c r="F30" s="523">
        <v>0</v>
      </c>
      <c r="G30" s="580">
        <v>0</v>
      </c>
      <c r="H30" s="671">
        <v>0</v>
      </c>
      <c r="I30" s="671">
        <v>0</v>
      </c>
      <c r="J30" s="671">
        <v>0</v>
      </c>
      <c r="K30" s="671">
        <v>0</v>
      </c>
      <c r="L30" s="671">
        <v>0</v>
      </c>
      <c r="M30" s="671">
        <v>0</v>
      </c>
      <c r="N30" s="580">
        <v>0</v>
      </c>
      <c r="O30" s="671">
        <v>0</v>
      </c>
      <c r="P30" s="671">
        <v>0</v>
      </c>
      <c r="Q30" s="671">
        <v>0</v>
      </c>
      <c r="R30" s="671">
        <v>0</v>
      </c>
      <c r="S30" s="671">
        <v>0</v>
      </c>
      <c r="T30" s="671">
        <v>0</v>
      </c>
      <c r="U30" s="671">
        <v>0</v>
      </c>
      <c r="V30" s="671">
        <v>0</v>
      </c>
      <c r="W30" s="580">
        <v>0</v>
      </c>
      <c r="X30" s="580">
        <v>0</v>
      </c>
      <c r="Y30" s="580">
        <v>0</v>
      </c>
      <c r="Z30" s="671">
        <v>0</v>
      </c>
      <c r="AA30" s="580">
        <v>0</v>
      </c>
      <c r="AB30" s="580">
        <v>0</v>
      </c>
      <c r="AC30" s="671">
        <v>0</v>
      </c>
      <c r="AD30" s="580">
        <v>0</v>
      </c>
      <c r="AE30" s="580">
        <v>0</v>
      </c>
      <c r="AF30" s="580">
        <v>0</v>
      </c>
      <c r="AG30" s="671">
        <v>0</v>
      </c>
      <c r="AH30" s="580">
        <v>1</v>
      </c>
      <c r="AI30" s="671">
        <v>0</v>
      </c>
      <c r="AJ30" s="671">
        <v>0</v>
      </c>
      <c r="AK30" s="580">
        <v>0</v>
      </c>
      <c r="AL30" s="671">
        <v>0</v>
      </c>
      <c r="AM30" s="671">
        <v>0</v>
      </c>
      <c r="AN30" s="580">
        <v>0</v>
      </c>
      <c r="AO30" s="671">
        <v>0</v>
      </c>
      <c r="AP30" s="671">
        <v>0</v>
      </c>
      <c r="AQ30" s="671">
        <v>0</v>
      </c>
      <c r="AR30" s="580">
        <v>0</v>
      </c>
      <c r="AS30" s="671">
        <v>0</v>
      </c>
      <c r="AT30" s="580">
        <v>0</v>
      </c>
      <c r="AU30" s="671">
        <v>0</v>
      </c>
      <c r="AV30" s="671">
        <v>0</v>
      </c>
      <c r="AW30" s="671">
        <v>0</v>
      </c>
      <c r="AX30" s="580">
        <v>0</v>
      </c>
      <c r="AY30" s="580">
        <v>0</v>
      </c>
      <c r="AZ30" s="671">
        <v>0</v>
      </c>
      <c r="BA30" s="671">
        <v>0</v>
      </c>
      <c r="BB30" s="580">
        <v>0</v>
      </c>
      <c r="BC30" s="671">
        <v>0</v>
      </c>
      <c r="BD30" s="671">
        <v>0</v>
      </c>
      <c r="BE30" s="580">
        <v>0</v>
      </c>
      <c r="BF30" s="671">
        <v>0</v>
      </c>
      <c r="BG30" s="671">
        <v>0</v>
      </c>
      <c r="BH30" s="580">
        <v>0</v>
      </c>
      <c r="BI30" s="671">
        <v>0</v>
      </c>
      <c r="BJ30" s="580">
        <v>0</v>
      </c>
      <c r="BK30" s="671">
        <v>0</v>
      </c>
      <c r="BL30" s="580">
        <v>0</v>
      </c>
      <c r="BM30" s="671">
        <v>0</v>
      </c>
      <c r="BN30" s="580">
        <v>0</v>
      </c>
      <c r="BO30" s="671">
        <v>0</v>
      </c>
      <c r="BP30" s="671">
        <v>0</v>
      </c>
      <c r="BQ30" s="580">
        <v>0</v>
      </c>
      <c r="BR30" s="580">
        <v>0</v>
      </c>
      <c r="BS30" s="671">
        <v>0</v>
      </c>
      <c r="BT30" s="671">
        <v>0</v>
      </c>
      <c r="BU30" s="580">
        <v>0</v>
      </c>
      <c r="BV30" s="580">
        <v>0</v>
      </c>
      <c r="BW30" s="580">
        <v>0</v>
      </c>
      <c r="BX30" s="671">
        <v>0</v>
      </c>
      <c r="BY30" s="671">
        <v>0</v>
      </c>
      <c r="BZ30" s="580">
        <v>0</v>
      </c>
      <c r="CA30" s="671">
        <v>0</v>
      </c>
      <c r="CB30" s="671">
        <v>0</v>
      </c>
      <c r="CC30" s="671">
        <v>0</v>
      </c>
      <c r="CD30" s="671">
        <v>0</v>
      </c>
      <c r="CE30" s="580">
        <v>0</v>
      </c>
      <c r="CF30" s="580">
        <v>0</v>
      </c>
      <c r="CG30" s="580">
        <v>0</v>
      </c>
      <c r="CH30" s="671">
        <v>0</v>
      </c>
      <c r="CI30" s="580">
        <v>0</v>
      </c>
      <c r="CJ30" s="671">
        <v>0</v>
      </c>
      <c r="CK30" s="580">
        <v>0</v>
      </c>
      <c r="CL30" s="580">
        <v>0</v>
      </c>
      <c r="CM30" s="671">
        <v>0</v>
      </c>
      <c r="CN30" s="580">
        <v>0</v>
      </c>
      <c r="CO30" s="671">
        <v>0</v>
      </c>
      <c r="CP30" s="580">
        <v>0</v>
      </c>
      <c r="CQ30" s="580">
        <v>0</v>
      </c>
      <c r="CR30" s="671">
        <v>0</v>
      </c>
      <c r="CS30" s="671">
        <v>0</v>
      </c>
      <c r="CT30" s="580">
        <v>0</v>
      </c>
      <c r="CU30" s="580">
        <v>0</v>
      </c>
      <c r="CV30" s="671">
        <v>0</v>
      </c>
      <c r="CW30" s="580">
        <v>0</v>
      </c>
      <c r="CX30" s="671">
        <v>0</v>
      </c>
      <c r="CY30" s="671">
        <v>0</v>
      </c>
      <c r="CZ30" s="580">
        <v>0</v>
      </c>
      <c r="DA30" s="671">
        <v>0</v>
      </c>
      <c r="DB30" s="580">
        <v>0</v>
      </c>
      <c r="DC30" s="671">
        <v>0</v>
      </c>
      <c r="DD30" s="671">
        <v>0</v>
      </c>
      <c r="DE30" s="676">
        <v>0</v>
      </c>
      <c r="DF30" s="715">
        <v>0</v>
      </c>
      <c r="DG30" s="715">
        <v>0</v>
      </c>
      <c r="DH30" s="676">
        <v>0</v>
      </c>
      <c r="DI30" s="676">
        <v>0</v>
      </c>
      <c r="DJ30" s="676">
        <v>0</v>
      </c>
      <c r="DK30" s="715">
        <v>0</v>
      </c>
      <c r="DL30" s="676">
        <v>0</v>
      </c>
      <c r="DM30" s="676">
        <v>0</v>
      </c>
      <c r="DN30" s="715">
        <v>0</v>
      </c>
      <c r="DO30" s="676">
        <v>0</v>
      </c>
      <c r="DP30" s="676">
        <v>0</v>
      </c>
      <c r="DQ30" s="676">
        <v>0</v>
      </c>
      <c r="DR30" s="715">
        <v>0</v>
      </c>
      <c r="DS30" s="676">
        <v>0</v>
      </c>
      <c r="DT30" s="676">
        <v>0</v>
      </c>
      <c r="DU30" s="676">
        <v>0</v>
      </c>
      <c r="DV30" s="490">
        <f t="shared" si="3"/>
        <v>1</v>
      </c>
      <c r="DW30" s="490">
        <f t="shared" si="4"/>
        <v>29</v>
      </c>
      <c r="DX30" s="490">
        <f t="shared" ca="1" si="5"/>
        <v>1</v>
      </c>
      <c r="DY30" s="490">
        <f t="shared" ca="1" si="6"/>
        <v>0</v>
      </c>
    </row>
    <row r="31" spans="1:129" ht="12.75" customHeight="1">
      <c r="A31" s="490">
        <v>17</v>
      </c>
      <c r="B31" s="527" t="s">
        <v>808</v>
      </c>
      <c r="C31" s="527" t="s">
        <v>805</v>
      </c>
      <c r="D31" s="528" t="s">
        <v>806</v>
      </c>
      <c r="E31" s="525" t="s">
        <v>958</v>
      </c>
      <c r="F31" s="523">
        <v>0</v>
      </c>
      <c r="G31" s="580">
        <v>0</v>
      </c>
      <c r="H31" s="671">
        <v>0</v>
      </c>
      <c r="I31" s="671">
        <v>0</v>
      </c>
      <c r="J31" s="671">
        <v>0</v>
      </c>
      <c r="K31" s="671">
        <v>0</v>
      </c>
      <c r="L31" s="671">
        <v>0</v>
      </c>
      <c r="M31" s="671">
        <v>0</v>
      </c>
      <c r="N31" s="580">
        <v>0</v>
      </c>
      <c r="O31" s="671">
        <v>0</v>
      </c>
      <c r="P31" s="671">
        <v>0</v>
      </c>
      <c r="Q31" s="671">
        <v>0</v>
      </c>
      <c r="R31" s="671">
        <v>0</v>
      </c>
      <c r="S31" s="671">
        <v>0</v>
      </c>
      <c r="T31" s="671">
        <v>0</v>
      </c>
      <c r="U31" s="671">
        <v>0</v>
      </c>
      <c r="V31" s="671">
        <v>0</v>
      </c>
      <c r="W31" s="580">
        <v>0</v>
      </c>
      <c r="X31" s="580">
        <v>0</v>
      </c>
      <c r="Y31" s="580">
        <v>0</v>
      </c>
      <c r="Z31" s="671">
        <v>0</v>
      </c>
      <c r="AA31" s="580">
        <v>0</v>
      </c>
      <c r="AB31" s="580">
        <v>0</v>
      </c>
      <c r="AC31" s="671">
        <v>0</v>
      </c>
      <c r="AD31" s="580">
        <v>0</v>
      </c>
      <c r="AE31" s="580">
        <v>0</v>
      </c>
      <c r="AF31" s="580">
        <v>0</v>
      </c>
      <c r="AG31" s="671">
        <v>0</v>
      </c>
      <c r="AH31" s="580">
        <v>1</v>
      </c>
      <c r="AI31" s="671">
        <v>0</v>
      </c>
      <c r="AJ31" s="671">
        <v>0</v>
      </c>
      <c r="AK31" s="580">
        <v>0</v>
      </c>
      <c r="AL31" s="671">
        <v>0</v>
      </c>
      <c r="AM31" s="671">
        <v>0</v>
      </c>
      <c r="AN31" s="580">
        <v>0</v>
      </c>
      <c r="AO31" s="671">
        <v>0</v>
      </c>
      <c r="AP31" s="671">
        <v>0</v>
      </c>
      <c r="AQ31" s="671">
        <v>0</v>
      </c>
      <c r="AR31" s="580">
        <v>0</v>
      </c>
      <c r="AS31" s="671">
        <v>0</v>
      </c>
      <c r="AT31" s="580">
        <v>0</v>
      </c>
      <c r="AU31" s="671">
        <v>0</v>
      </c>
      <c r="AV31" s="671">
        <v>0</v>
      </c>
      <c r="AW31" s="671">
        <v>0</v>
      </c>
      <c r="AX31" s="580">
        <v>0</v>
      </c>
      <c r="AY31" s="580">
        <v>0</v>
      </c>
      <c r="AZ31" s="671">
        <v>0</v>
      </c>
      <c r="BA31" s="671">
        <v>0</v>
      </c>
      <c r="BB31" s="580">
        <v>0</v>
      </c>
      <c r="BC31" s="671">
        <v>0</v>
      </c>
      <c r="BD31" s="671">
        <v>0</v>
      </c>
      <c r="BE31" s="580">
        <v>0</v>
      </c>
      <c r="BF31" s="671">
        <v>0</v>
      </c>
      <c r="BG31" s="671">
        <v>0</v>
      </c>
      <c r="BH31" s="580">
        <v>0</v>
      </c>
      <c r="BI31" s="671">
        <v>0</v>
      </c>
      <c r="BJ31" s="580">
        <v>0</v>
      </c>
      <c r="BK31" s="671">
        <v>0</v>
      </c>
      <c r="BL31" s="580">
        <v>0</v>
      </c>
      <c r="BM31" s="671">
        <v>0</v>
      </c>
      <c r="BN31" s="580">
        <v>0</v>
      </c>
      <c r="BO31" s="671">
        <v>0</v>
      </c>
      <c r="BP31" s="671">
        <v>0</v>
      </c>
      <c r="BQ31" s="580">
        <v>0</v>
      </c>
      <c r="BR31" s="580">
        <v>0</v>
      </c>
      <c r="BS31" s="671">
        <v>0</v>
      </c>
      <c r="BT31" s="671">
        <v>0</v>
      </c>
      <c r="BU31" s="580">
        <v>0</v>
      </c>
      <c r="BV31" s="580">
        <v>0</v>
      </c>
      <c r="BW31" s="580">
        <v>0</v>
      </c>
      <c r="BX31" s="671">
        <v>0</v>
      </c>
      <c r="BY31" s="671">
        <v>0</v>
      </c>
      <c r="BZ31" s="580">
        <v>0</v>
      </c>
      <c r="CA31" s="671">
        <v>0</v>
      </c>
      <c r="CB31" s="671">
        <v>0</v>
      </c>
      <c r="CC31" s="671">
        <v>0</v>
      </c>
      <c r="CD31" s="671">
        <v>0</v>
      </c>
      <c r="CE31" s="580">
        <v>0</v>
      </c>
      <c r="CF31" s="580">
        <v>0</v>
      </c>
      <c r="CG31" s="580">
        <v>0</v>
      </c>
      <c r="CH31" s="671">
        <v>0</v>
      </c>
      <c r="CI31" s="580">
        <v>0</v>
      </c>
      <c r="CJ31" s="671">
        <v>0</v>
      </c>
      <c r="CK31" s="580">
        <v>0</v>
      </c>
      <c r="CL31" s="580">
        <v>0</v>
      </c>
      <c r="CM31" s="671">
        <v>0</v>
      </c>
      <c r="CN31" s="580">
        <v>0</v>
      </c>
      <c r="CO31" s="671">
        <v>0</v>
      </c>
      <c r="CP31" s="580">
        <v>0</v>
      </c>
      <c r="CQ31" s="580">
        <v>0</v>
      </c>
      <c r="CR31" s="671">
        <v>0</v>
      </c>
      <c r="CS31" s="671">
        <v>0</v>
      </c>
      <c r="CT31" s="580">
        <v>0</v>
      </c>
      <c r="CU31" s="580">
        <v>0</v>
      </c>
      <c r="CV31" s="671">
        <v>0</v>
      </c>
      <c r="CW31" s="580">
        <v>0</v>
      </c>
      <c r="CX31" s="671">
        <v>0</v>
      </c>
      <c r="CY31" s="671">
        <v>0</v>
      </c>
      <c r="CZ31" s="580">
        <v>0</v>
      </c>
      <c r="DA31" s="671">
        <v>0</v>
      </c>
      <c r="DB31" s="580">
        <v>0</v>
      </c>
      <c r="DC31" s="671">
        <v>0</v>
      </c>
      <c r="DD31" s="671">
        <v>0</v>
      </c>
      <c r="DE31" s="676">
        <v>0</v>
      </c>
      <c r="DF31" s="715">
        <v>0</v>
      </c>
      <c r="DG31" s="715">
        <v>0</v>
      </c>
      <c r="DH31" s="676">
        <v>0</v>
      </c>
      <c r="DI31" s="676">
        <v>0</v>
      </c>
      <c r="DJ31" s="676">
        <v>0</v>
      </c>
      <c r="DK31" s="715">
        <v>0</v>
      </c>
      <c r="DL31" s="676">
        <v>0</v>
      </c>
      <c r="DM31" s="676">
        <v>0</v>
      </c>
      <c r="DN31" s="715">
        <v>0</v>
      </c>
      <c r="DO31" s="676">
        <v>0</v>
      </c>
      <c r="DP31" s="676">
        <v>0</v>
      </c>
      <c r="DQ31" s="676">
        <v>0</v>
      </c>
      <c r="DR31" s="715">
        <v>0</v>
      </c>
      <c r="DS31" s="676">
        <v>0</v>
      </c>
      <c r="DT31" s="676">
        <v>0</v>
      </c>
      <c r="DU31" s="676">
        <v>0</v>
      </c>
      <c r="DV31" s="490">
        <f t="shared" si="3"/>
        <v>1</v>
      </c>
      <c r="DW31" s="490">
        <f t="shared" si="4"/>
        <v>29</v>
      </c>
      <c r="DX31" s="490">
        <f t="shared" ca="1" si="5"/>
        <v>1</v>
      </c>
      <c r="DY31" s="490">
        <f t="shared" ca="1" si="6"/>
        <v>0</v>
      </c>
    </row>
    <row r="32" spans="1:129" ht="12.75" customHeight="1">
      <c r="A32" s="490">
        <v>18</v>
      </c>
      <c r="B32" s="527" t="s">
        <v>809</v>
      </c>
      <c r="C32" s="527" t="s">
        <v>805</v>
      </c>
      <c r="D32" s="528" t="s">
        <v>806</v>
      </c>
      <c r="E32" s="525" t="s">
        <v>959</v>
      </c>
      <c r="F32" s="523">
        <v>0</v>
      </c>
      <c r="G32" s="580">
        <v>0</v>
      </c>
      <c r="H32" s="671">
        <v>0</v>
      </c>
      <c r="I32" s="671">
        <v>0</v>
      </c>
      <c r="J32" s="671">
        <v>0</v>
      </c>
      <c r="K32" s="671">
        <v>0</v>
      </c>
      <c r="L32" s="671">
        <v>0</v>
      </c>
      <c r="M32" s="671">
        <v>0</v>
      </c>
      <c r="N32" s="580">
        <v>0</v>
      </c>
      <c r="O32" s="671">
        <v>0</v>
      </c>
      <c r="P32" s="671">
        <v>0</v>
      </c>
      <c r="Q32" s="671">
        <v>0</v>
      </c>
      <c r="R32" s="671">
        <v>0</v>
      </c>
      <c r="S32" s="671">
        <v>0</v>
      </c>
      <c r="T32" s="671">
        <v>0</v>
      </c>
      <c r="U32" s="671">
        <v>0</v>
      </c>
      <c r="V32" s="671">
        <v>0</v>
      </c>
      <c r="W32" s="580">
        <v>0</v>
      </c>
      <c r="X32" s="580">
        <v>0</v>
      </c>
      <c r="Y32" s="580">
        <v>0</v>
      </c>
      <c r="Z32" s="671">
        <v>0</v>
      </c>
      <c r="AA32" s="580">
        <v>0</v>
      </c>
      <c r="AB32" s="580">
        <v>0</v>
      </c>
      <c r="AC32" s="671">
        <v>0</v>
      </c>
      <c r="AD32" s="580">
        <v>0</v>
      </c>
      <c r="AE32" s="580">
        <v>0</v>
      </c>
      <c r="AF32" s="580">
        <v>0</v>
      </c>
      <c r="AG32" s="671">
        <v>0</v>
      </c>
      <c r="AH32" s="580">
        <v>0</v>
      </c>
      <c r="AI32" s="671">
        <v>1</v>
      </c>
      <c r="AJ32" s="671">
        <v>0</v>
      </c>
      <c r="AK32" s="580">
        <v>0</v>
      </c>
      <c r="AL32" s="671">
        <v>0</v>
      </c>
      <c r="AM32" s="671">
        <v>0</v>
      </c>
      <c r="AN32" s="580">
        <v>0</v>
      </c>
      <c r="AO32" s="671">
        <v>0</v>
      </c>
      <c r="AP32" s="671">
        <v>0</v>
      </c>
      <c r="AQ32" s="671">
        <v>0</v>
      </c>
      <c r="AR32" s="580">
        <v>0</v>
      </c>
      <c r="AS32" s="671">
        <v>0</v>
      </c>
      <c r="AT32" s="580">
        <v>0</v>
      </c>
      <c r="AU32" s="671">
        <v>0</v>
      </c>
      <c r="AV32" s="671">
        <v>0</v>
      </c>
      <c r="AW32" s="671">
        <v>0</v>
      </c>
      <c r="AX32" s="580">
        <v>0</v>
      </c>
      <c r="AY32" s="580">
        <v>0</v>
      </c>
      <c r="AZ32" s="671">
        <v>0</v>
      </c>
      <c r="BA32" s="671">
        <v>0</v>
      </c>
      <c r="BB32" s="580">
        <v>0</v>
      </c>
      <c r="BC32" s="671">
        <v>0</v>
      </c>
      <c r="BD32" s="671">
        <v>0</v>
      </c>
      <c r="BE32" s="580">
        <v>0</v>
      </c>
      <c r="BF32" s="671">
        <v>0</v>
      </c>
      <c r="BG32" s="671">
        <v>0</v>
      </c>
      <c r="BH32" s="580">
        <v>0</v>
      </c>
      <c r="BI32" s="671">
        <v>0</v>
      </c>
      <c r="BJ32" s="580">
        <v>0</v>
      </c>
      <c r="BK32" s="671">
        <v>0</v>
      </c>
      <c r="BL32" s="580">
        <v>0</v>
      </c>
      <c r="BM32" s="671">
        <v>0</v>
      </c>
      <c r="BN32" s="580">
        <v>0</v>
      </c>
      <c r="BO32" s="671">
        <v>0</v>
      </c>
      <c r="BP32" s="671">
        <v>0</v>
      </c>
      <c r="BQ32" s="580">
        <v>0</v>
      </c>
      <c r="BR32" s="580">
        <v>0</v>
      </c>
      <c r="BS32" s="671">
        <v>0</v>
      </c>
      <c r="BT32" s="671">
        <v>0</v>
      </c>
      <c r="BU32" s="580">
        <v>0</v>
      </c>
      <c r="BV32" s="580">
        <v>0</v>
      </c>
      <c r="BW32" s="580">
        <v>0</v>
      </c>
      <c r="BX32" s="671">
        <v>0</v>
      </c>
      <c r="BY32" s="671">
        <v>0</v>
      </c>
      <c r="BZ32" s="580">
        <v>0</v>
      </c>
      <c r="CA32" s="671">
        <v>0</v>
      </c>
      <c r="CB32" s="671">
        <v>0</v>
      </c>
      <c r="CC32" s="671">
        <v>0</v>
      </c>
      <c r="CD32" s="671">
        <v>0</v>
      </c>
      <c r="CE32" s="580">
        <v>0</v>
      </c>
      <c r="CF32" s="580">
        <v>0</v>
      </c>
      <c r="CG32" s="580">
        <v>0</v>
      </c>
      <c r="CH32" s="671">
        <v>0</v>
      </c>
      <c r="CI32" s="580">
        <v>0</v>
      </c>
      <c r="CJ32" s="671">
        <v>0</v>
      </c>
      <c r="CK32" s="580">
        <v>0</v>
      </c>
      <c r="CL32" s="580">
        <v>0</v>
      </c>
      <c r="CM32" s="671">
        <v>0</v>
      </c>
      <c r="CN32" s="580">
        <v>0</v>
      </c>
      <c r="CO32" s="671">
        <v>0</v>
      </c>
      <c r="CP32" s="580">
        <v>0</v>
      </c>
      <c r="CQ32" s="580">
        <v>0</v>
      </c>
      <c r="CR32" s="671">
        <v>0</v>
      </c>
      <c r="CS32" s="671">
        <v>0</v>
      </c>
      <c r="CT32" s="580">
        <v>0</v>
      </c>
      <c r="CU32" s="580">
        <v>0</v>
      </c>
      <c r="CV32" s="671">
        <v>0</v>
      </c>
      <c r="CW32" s="580">
        <v>0</v>
      </c>
      <c r="CX32" s="671">
        <v>0</v>
      </c>
      <c r="CY32" s="671">
        <v>0</v>
      </c>
      <c r="CZ32" s="580">
        <v>0</v>
      </c>
      <c r="DA32" s="671">
        <v>0</v>
      </c>
      <c r="DB32" s="580">
        <v>0</v>
      </c>
      <c r="DC32" s="671">
        <v>0</v>
      </c>
      <c r="DD32" s="671">
        <v>0</v>
      </c>
      <c r="DE32" s="676">
        <v>0</v>
      </c>
      <c r="DF32" s="715">
        <v>0</v>
      </c>
      <c r="DG32" s="715">
        <v>0</v>
      </c>
      <c r="DH32" s="676">
        <v>0</v>
      </c>
      <c r="DI32" s="676">
        <v>0</v>
      </c>
      <c r="DJ32" s="676">
        <v>0</v>
      </c>
      <c r="DK32" s="715">
        <v>0</v>
      </c>
      <c r="DL32" s="676">
        <v>0</v>
      </c>
      <c r="DM32" s="676">
        <v>0</v>
      </c>
      <c r="DN32" s="715">
        <v>0</v>
      </c>
      <c r="DO32" s="676">
        <v>0</v>
      </c>
      <c r="DP32" s="676">
        <v>0</v>
      </c>
      <c r="DQ32" s="676">
        <v>0</v>
      </c>
      <c r="DR32" s="715">
        <v>0</v>
      </c>
      <c r="DS32" s="676">
        <v>0</v>
      </c>
      <c r="DT32" s="676">
        <v>0</v>
      </c>
      <c r="DU32" s="676">
        <v>0</v>
      </c>
      <c r="DV32" s="490">
        <f t="shared" si="3"/>
        <v>1</v>
      </c>
      <c r="DW32" s="490">
        <f t="shared" si="4"/>
        <v>30</v>
      </c>
      <c r="DX32" s="490">
        <f t="shared" ca="1" si="5"/>
        <v>1</v>
      </c>
      <c r="DY32" s="490">
        <f t="shared" ca="1" si="6"/>
        <v>0</v>
      </c>
    </row>
    <row r="33" spans="1:129" ht="12.75" customHeight="1">
      <c r="A33" s="490">
        <v>19</v>
      </c>
      <c r="B33" s="527" t="s">
        <v>810</v>
      </c>
      <c r="C33" s="527" t="s">
        <v>805</v>
      </c>
      <c r="D33" s="528" t="s">
        <v>806</v>
      </c>
      <c r="E33" s="525" t="s">
        <v>960</v>
      </c>
      <c r="F33" s="523">
        <v>0</v>
      </c>
      <c r="G33" s="580">
        <v>0</v>
      </c>
      <c r="H33" s="671">
        <v>0</v>
      </c>
      <c r="I33" s="671">
        <v>0</v>
      </c>
      <c r="J33" s="671">
        <v>0</v>
      </c>
      <c r="K33" s="671">
        <v>0</v>
      </c>
      <c r="L33" s="671">
        <v>0</v>
      </c>
      <c r="M33" s="671">
        <v>0</v>
      </c>
      <c r="N33" s="580">
        <v>0</v>
      </c>
      <c r="O33" s="671">
        <v>0</v>
      </c>
      <c r="P33" s="671">
        <v>0</v>
      </c>
      <c r="Q33" s="671">
        <v>0</v>
      </c>
      <c r="R33" s="671">
        <v>0</v>
      </c>
      <c r="S33" s="671">
        <v>0</v>
      </c>
      <c r="T33" s="671">
        <v>0</v>
      </c>
      <c r="U33" s="671">
        <v>0</v>
      </c>
      <c r="V33" s="671">
        <v>0</v>
      </c>
      <c r="W33" s="580">
        <v>0</v>
      </c>
      <c r="X33" s="580">
        <v>0</v>
      </c>
      <c r="Y33" s="580">
        <v>0</v>
      </c>
      <c r="Z33" s="671">
        <v>0</v>
      </c>
      <c r="AA33" s="580">
        <v>0</v>
      </c>
      <c r="AB33" s="580">
        <v>0</v>
      </c>
      <c r="AC33" s="671">
        <v>0</v>
      </c>
      <c r="AD33" s="580">
        <v>0</v>
      </c>
      <c r="AE33" s="580">
        <v>0</v>
      </c>
      <c r="AF33" s="580">
        <v>0</v>
      </c>
      <c r="AG33" s="671">
        <v>0</v>
      </c>
      <c r="AH33" s="580">
        <v>0</v>
      </c>
      <c r="AI33" s="671">
        <v>0</v>
      </c>
      <c r="AJ33" s="671">
        <v>1</v>
      </c>
      <c r="AK33" s="580">
        <v>0</v>
      </c>
      <c r="AL33" s="671">
        <v>0</v>
      </c>
      <c r="AM33" s="671">
        <v>0</v>
      </c>
      <c r="AN33" s="580">
        <v>0</v>
      </c>
      <c r="AO33" s="671">
        <v>0</v>
      </c>
      <c r="AP33" s="671">
        <v>0</v>
      </c>
      <c r="AQ33" s="671">
        <v>0</v>
      </c>
      <c r="AR33" s="580">
        <v>0</v>
      </c>
      <c r="AS33" s="671">
        <v>0</v>
      </c>
      <c r="AT33" s="580">
        <v>0</v>
      </c>
      <c r="AU33" s="671">
        <v>0</v>
      </c>
      <c r="AV33" s="671">
        <v>0</v>
      </c>
      <c r="AW33" s="671">
        <v>0</v>
      </c>
      <c r="AX33" s="580">
        <v>0</v>
      </c>
      <c r="AY33" s="580">
        <v>0</v>
      </c>
      <c r="AZ33" s="671">
        <v>0</v>
      </c>
      <c r="BA33" s="671">
        <v>0</v>
      </c>
      <c r="BB33" s="580">
        <v>0</v>
      </c>
      <c r="BC33" s="671">
        <v>0</v>
      </c>
      <c r="BD33" s="671">
        <v>0</v>
      </c>
      <c r="BE33" s="580">
        <v>0</v>
      </c>
      <c r="BF33" s="671">
        <v>0</v>
      </c>
      <c r="BG33" s="671">
        <v>0</v>
      </c>
      <c r="BH33" s="580">
        <v>0</v>
      </c>
      <c r="BI33" s="671">
        <v>0</v>
      </c>
      <c r="BJ33" s="580">
        <v>0</v>
      </c>
      <c r="BK33" s="671">
        <v>0</v>
      </c>
      <c r="BL33" s="580">
        <v>0</v>
      </c>
      <c r="BM33" s="671">
        <v>0</v>
      </c>
      <c r="BN33" s="580">
        <v>0</v>
      </c>
      <c r="BO33" s="671">
        <v>0</v>
      </c>
      <c r="BP33" s="671">
        <v>0</v>
      </c>
      <c r="BQ33" s="580">
        <v>0</v>
      </c>
      <c r="BR33" s="580">
        <v>0</v>
      </c>
      <c r="BS33" s="671">
        <v>0</v>
      </c>
      <c r="BT33" s="671">
        <v>0</v>
      </c>
      <c r="BU33" s="580">
        <v>0</v>
      </c>
      <c r="BV33" s="580">
        <v>0</v>
      </c>
      <c r="BW33" s="580">
        <v>0</v>
      </c>
      <c r="BX33" s="671">
        <v>0</v>
      </c>
      <c r="BY33" s="671">
        <v>0</v>
      </c>
      <c r="BZ33" s="580">
        <v>0</v>
      </c>
      <c r="CA33" s="671">
        <v>0</v>
      </c>
      <c r="CB33" s="671">
        <v>0</v>
      </c>
      <c r="CC33" s="671">
        <v>0</v>
      </c>
      <c r="CD33" s="671">
        <v>0</v>
      </c>
      <c r="CE33" s="580">
        <v>0</v>
      </c>
      <c r="CF33" s="580">
        <v>0</v>
      </c>
      <c r="CG33" s="580">
        <v>0</v>
      </c>
      <c r="CH33" s="671">
        <v>0</v>
      </c>
      <c r="CI33" s="580">
        <v>0</v>
      </c>
      <c r="CJ33" s="671">
        <v>0</v>
      </c>
      <c r="CK33" s="580">
        <v>0</v>
      </c>
      <c r="CL33" s="580">
        <v>0</v>
      </c>
      <c r="CM33" s="671">
        <v>0</v>
      </c>
      <c r="CN33" s="580">
        <v>0</v>
      </c>
      <c r="CO33" s="671">
        <v>0</v>
      </c>
      <c r="CP33" s="580">
        <v>0</v>
      </c>
      <c r="CQ33" s="580">
        <v>0</v>
      </c>
      <c r="CR33" s="671">
        <v>0</v>
      </c>
      <c r="CS33" s="671">
        <v>0</v>
      </c>
      <c r="CT33" s="580">
        <v>0</v>
      </c>
      <c r="CU33" s="580">
        <v>0</v>
      </c>
      <c r="CV33" s="671">
        <v>0</v>
      </c>
      <c r="CW33" s="580">
        <v>0</v>
      </c>
      <c r="CX33" s="671">
        <v>0</v>
      </c>
      <c r="CY33" s="671">
        <v>0</v>
      </c>
      <c r="CZ33" s="580">
        <v>0</v>
      </c>
      <c r="DA33" s="671">
        <v>0</v>
      </c>
      <c r="DB33" s="580">
        <v>0</v>
      </c>
      <c r="DC33" s="671">
        <v>0</v>
      </c>
      <c r="DD33" s="671">
        <v>0</v>
      </c>
      <c r="DE33" s="676">
        <v>0</v>
      </c>
      <c r="DF33" s="715">
        <v>0</v>
      </c>
      <c r="DG33" s="715">
        <v>0</v>
      </c>
      <c r="DH33" s="676">
        <v>0</v>
      </c>
      <c r="DI33" s="676">
        <v>0</v>
      </c>
      <c r="DJ33" s="676">
        <v>0</v>
      </c>
      <c r="DK33" s="715">
        <v>0</v>
      </c>
      <c r="DL33" s="676">
        <v>0</v>
      </c>
      <c r="DM33" s="676">
        <v>0</v>
      </c>
      <c r="DN33" s="715">
        <v>0</v>
      </c>
      <c r="DO33" s="676">
        <v>0</v>
      </c>
      <c r="DP33" s="676">
        <v>0</v>
      </c>
      <c r="DQ33" s="676">
        <v>0</v>
      </c>
      <c r="DR33" s="715">
        <v>0</v>
      </c>
      <c r="DS33" s="676">
        <v>0</v>
      </c>
      <c r="DT33" s="676">
        <v>0</v>
      </c>
      <c r="DU33" s="676">
        <v>0</v>
      </c>
      <c r="DV33" s="490">
        <f t="shared" si="3"/>
        <v>1</v>
      </c>
      <c r="DW33" s="490">
        <f t="shared" si="4"/>
        <v>31</v>
      </c>
      <c r="DX33" s="490">
        <f t="shared" ca="1" si="5"/>
        <v>1</v>
      </c>
      <c r="DY33" s="490">
        <f t="shared" ca="1" si="6"/>
        <v>0</v>
      </c>
    </row>
    <row r="34" spans="1:129" ht="15">
      <c r="A34" s="497"/>
      <c r="B34" s="530" t="s">
        <v>495</v>
      </c>
      <c r="C34" s="530" t="s">
        <v>805</v>
      </c>
      <c r="D34" s="531" t="s">
        <v>811</v>
      </c>
      <c r="E34" s="526"/>
      <c r="F34" s="523">
        <v>0</v>
      </c>
      <c r="G34" s="580">
        <v>0</v>
      </c>
      <c r="H34" s="671">
        <v>0</v>
      </c>
      <c r="I34" s="671">
        <v>0</v>
      </c>
      <c r="J34" s="671">
        <v>0</v>
      </c>
      <c r="K34" s="671">
        <v>0</v>
      </c>
      <c r="L34" s="671">
        <v>0</v>
      </c>
      <c r="M34" s="671">
        <v>0</v>
      </c>
      <c r="N34" s="580">
        <v>0</v>
      </c>
      <c r="O34" s="671">
        <v>0</v>
      </c>
      <c r="P34" s="671">
        <v>0</v>
      </c>
      <c r="Q34" s="671">
        <v>0</v>
      </c>
      <c r="R34" s="671">
        <v>0</v>
      </c>
      <c r="S34" s="671">
        <v>0</v>
      </c>
      <c r="T34" s="671">
        <v>0</v>
      </c>
      <c r="U34" s="671">
        <v>0</v>
      </c>
      <c r="V34" s="671">
        <v>0</v>
      </c>
      <c r="W34" s="580">
        <v>0</v>
      </c>
      <c r="X34" s="580">
        <v>0</v>
      </c>
      <c r="Y34" s="580">
        <v>0</v>
      </c>
      <c r="Z34" s="671">
        <v>0</v>
      </c>
      <c r="AA34" s="580">
        <v>0</v>
      </c>
      <c r="AB34" s="580">
        <v>0</v>
      </c>
      <c r="AC34" s="671">
        <v>0</v>
      </c>
      <c r="AD34" s="580">
        <v>0</v>
      </c>
      <c r="AE34" s="580">
        <v>0</v>
      </c>
      <c r="AF34" s="580">
        <v>0</v>
      </c>
      <c r="AG34" s="671">
        <v>0</v>
      </c>
      <c r="AH34" s="580">
        <v>0</v>
      </c>
      <c r="AI34" s="671">
        <v>0</v>
      </c>
      <c r="AJ34" s="671">
        <v>0</v>
      </c>
      <c r="AK34" s="580">
        <v>0</v>
      </c>
      <c r="AL34" s="671">
        <v>0</v>
      </c>
      <c r="AM34" s="671">
        <v>0</v>
      </c>
      <c r="AN34" s="580">
        <v>0</v>
      </c>
      <c r="AO34" s="671">
        <v>0</v>
      </c>
      <c r="AP34" s="671">
        <v>0</v>
      </c>
      <c r="AQ34" s="671">
        <v>0</v>
      </c>
      <c r="AR34" s="580">
        <v>0</v>
      </c>
      <c r="AS34" s="671">
        <v>0</v>
      </c>
      <c r="AT34" s="580">
        <v>0</v>
      </c>
      <c r="AU34" s="671">
        <v>0</v>
      </c>
      <c r="AV34" s="671">
        <v>0</v>
      </c>
      <c r="AW34" s="671">
        <v>0</v>
      </c>
      <c r="AX34" s="580">
        <v>0</v>
      </c>
      <c r="AY34" s="580">
        <v>0</v>
      </c>
      <c r="AZ34" s="671">
        <v>0</v>
      </c>
      <c r="BA34" s="671">
        <v>0</v>
      </c>
      <c r="BB34" s="580">
        <v>0</v>
      </c>
      <c r="BC34" s="671">
        <v>0</v>
      </c>
      <c r="BD34" s="671">
        <v>0</v>
      </c>
      <c r="BE34" s="580">
        <v>0</v>
      </c>
      <c r="BF34" s="671">
        <v>0</v>
      </c>
      <c r="BG34" s="671">
        <v>0</v>
      </c>
      <c r="BH34" s="580">
        <v>0</v>
      </c>
      <c r="BI34" s="671">
        <v>0</v>
      </c>
      <c r="BJ34" s="580">
        <v>0</v>
      </c>
      <c r="BK34" s="671">
        <v>0</v>
      </c>
      <c r="BL34" s="580">
        <v>0</v>
      </c>
      <c r="BM34" s="671">
        <v>0</v>
      </c>
      <c r="BN34" s="580">
        <v>0</v>
      </c>
      <c r="BO34" s="671">
        <v>0</v>
      </c>
      <c r="BP34" s="671">
        <v>0</v>
      </c>
      <c r="BQ34" s="580">
        <v>0</v>
      </c>
      <c r="BR34" s="580">
        <v>0</v>
      </c>
      <c r="BS34" s="671">
        <v>0</v>
      </c>
      <c r="BT34" s="671">
        <v>0</v>
      </c>
      <c r="BU34" s="580">
        <v>0</v>
      </c>
      <c r="BV34" s="580">
        <v>0</v>
      </c>
      <c r="BW34" s="580">
        <v>0</v>
      </c>
      <c r="BX34" s="671">
        <v>0</v>
      </c>
      <c r="BY34" s="671">
        <v>0</v>
      </c>
      <c r="BZ34" s="580">
        <v>0</v>
      </c>
      <c r="CA34" s="671">
        <v>0</v>
      </c>
      <c r="CB34" s="671">
        <v>0</v>
      </c>
      <c r="CC34" s="671">
        <v>0</v>
      </c>
      <c r="CD34" s="671">
        <v>0</v>
      </c>
      <c r="CE34" s="580">
        <v>0</v>
      </c>
      <c r="CF34" s="580">
        <v>0</v>
      </c>
      <c r="CG34" s="580">
        <v>0</v>
      </c>
      <c r="CH34" s="671">
        <v>0</v>
      </c>
      <c r="CI34" s="580">
        <v>0</v>
      </c>
      <c r="CJ34" s="671">
        <v>0</v>
      </c>
      <c r="CK34" s="580">
        <v>0</v>
      </c>
      <c r="CL34" s="580">
        <v>0</v>
      </c>
      <c r="CM34" s="671">
        <v>0</v>
      </c>
      <c r="CN34" s="580">
        <v>0</v>
      </c>
      <c r="CO34" s="671">
        <v>0</v>
      </c>
      <c r="CP34" s="580">
        <v>0</v>
      </c>
      <c r="CQ34" s="580">
        <v>0</v>
      </c>
      <c r="CR34" s="671">
        <v>0</v>
      </c>
      <c r="CS34" s="671">
        <v>0</v>
      </c>
      <c r="CT34" s="580">
        <v>0</v>
      </c>
      <c r="CU34" s="580">
        <v>0</v>
      </c>
      <c r="CV34" s="671">
        <v>0</v>
      </c>
      <c r="CW34" s="580">
        <v>0</v>
      </c>
      <c r="CX34" s="671">
        <v>0</v>
      </c>
      <c r="CY34" s="671">
        <v>0</v>
      </c>
      <c r="CZ34" s="580">
        <v>0</v>
      </c>
      <c r="DA34" s="671">
        <v>0</v>
      </c>
      <c r="DB34" s="580">
        <v>0</v>
      </c>
      <c r="DC34" s="671">
        <v>0</v>
      </c>
      <c r="DD34" s="671">
        <v>0</v>
      </c>
      <c r="DE34" s="676">
        <v>0</v>
      </c>
      <c r="DF34" s="715">
        <v>0</v>
      </c>
      <c r="DG34" s="715">
        <v>0</v>
      </c>
      <c r="DH34" s="676">
        <v>0</v>
      </c>
      <c r="DI34" s="676">
        <v>0</v>
      </c>
      <c r="DJ34" s="676">
        <v>0</v>
      </c>
      <c r="DK34" s="715">
        <v>0</v>
      </c>
      <c r="DL34" s="676">
        <v>0</v>
      </c>
      <c r="DM34" s="676">
        <v>0</v>
      </c>
      <c r="DN34" s="715">
        <v>0</v>
      </c>
      <c r="DO34" s="676">
        <v>0</v>
      </c>
      <c r="DP34" s="676">
        <v>0</v>
      </c>
      <c r="DQ34" s="676">
        <v>0</v>
      </c>
      <c r="DR34" s="715">
        <v>0</v>
      </c>
      <c r="DS34" s="676">
        <v>0</v>
      </c>
      <c r="DT34" s="676">
        <v>0</v>
      </c>
      <c r="DU34" s="676">
        <v>0</v>
      </c>
      <c r="DV34" s="490">
        <f t="shared" si="3"/>
        <v>0</v>
      </c>
      <c r="DW34" s="490">
        <f t="shared" si="4"/>
        <v>0</v>
      </c>
      <c r="DX34" s="490">
        <f t="shared" ca="1" si="5"/>
        <v>0</v>
      </c>
      <c r="DY34" s="490" t="str">
        <f t="shared" ca="1" si="6"/>
        <v>-</v>
      </c>
    </row>
    <row r="35" spans="1:129" ht="12.75" customHeight="1">
      <c r="A35" s="490">
        <v>20</v>
      </c>
      <c r="B35" s="527" t="s">
        <v>812</v>
      </c>
      <c r="C35" s="527" t="s">
        <v>805</v>
      </c>
      <c r="D35" s="528" t="s">
        <v>811</v>
      </c>
      <c r="E35" s="525" t="s">
        <v>961</v>
      </c>
      <c r="F35" s="523">
        <v>0</v>
      </c>
      <c r="G35" s="580">
        <v>0</v>
      </c>
      <c r="H35" s="671">
        <v>0</v>
      </c>
      <c r="I35" s="671">
        <v>0</v>
      </c>
      <c r="J35" s="671">
        <v>0</v>
      </c>
      <c r="K35" s="671">
        <v>0</v>
      </c>
      <c r="L35" s="671">
        <v>0</v>
      </c>
      <c r="M35" s="671">
        <v>0</v>
      </c>
      <c r="N35" s="580">
        <v>0</v>
      </c>
      <c r="O35" s="671">
        <v>0</v>
      </c>
      <c r="P35" s="671">
        <v>0</v>
      </c>
      <c r="Q35" s="671">
        <v>0</v>
      </c>
      <c r="R35" s="671">
        <v>0</v>
      </c>
      <c r="S35" s="671">
        <v>0</v>
      </c>
      <c r="T35" s="671">
        <v>0</v>
      </c>
      <c r="U35" s="671">
        <v>0</v>
      </c>
      <c r="V35" s="671">
        <v>0</v>
      </c>
      <c r="W35" s="580">
        <v>0</v>
      </c>
      <c r="X35" s="580">
        <v>0</v>
      </c>
      <c r="Y35" s="580">
        <v>0</v>
      </c>
      <c r="Z35" s="671">
        <v>0</v>
      </c>
      <c r="AA35" s="580">
        <v>0</v>
      </c>
      <c r="AB35" s="580">
        <v>0</v>
      </c>
      <c r="AC35" s="671">
        <v>0</v>
      </c>
      <c r="AD35" s="580">
        <v>0</v>
      </c>
      <c r="AE35" s="580">
        <v>0</v>
      </c>
      <c r="AF35" s="580">
        <v>0</v>
      </c>
      <c r="AG35" s="671">
        <v>0</v>
      </c>
      <c r="AH35" s="580">
        <v>0</v>
      </c>
      <c r="AI35" s="671">
        <v>0</v>
      </c>
      <c r="AJ35" s="671">
        <v>0</v>
      </c>
      <c r="AK35" s="580">
        <v>1</v>
      </c>
      <c r="AL35" s="671">
        <v>0</v>
      </c>
      <c r="AM35" s="671">
        <v>0</v>
      </c>
      <c r="AN35" s="580">
        <v>0</v>
      </c>
      <c r="AO35" s="671">
        <v>0</v>
      </c>
      <c r="AP35" s="671">
        <v>0</v>
      </c>
      <c r="AQ35" s="671">
        <v>0</v>
      </c>
      <c r="AR35" s="580">
        <v>0</v>
      </c>
      <c r="AS35" s="671">
        <v>0</v>
      </c>
      <c r="AT35" s="580">
        <v>0</v>
      </c>
      <c r="AU35" s="671">
        <v>0</v>
      </c>
      <c r="AV35" s="671">
        <v>0</v>
      </c>
      <c r="AW35" s="671">
        <v>0</v>
      </c>
      <c r="AX35" s="580">
        <v>0</v>
      </c>
      <c r="AY35" s="580">
        <v>0</v>
      </c>
      <c r="AZ35" s="671">
        <v>0</v>
      </c>
      <c r="BA35" s="671">
        <v>0</v>
      </c>
      <c r="BB35" s="580">
        <v>0</v>
      </c>
      <c r="BC35" s="671">
        <v>0</v>
      </c>
      <c r="BD35" s="671">
        <v>0</v>
      </c>
      <c r="BE35" s="580">
        <v>0</v>
      </c>
      <c r="BF35" s="671">
        <v>0</v>
      </c>
      <c r="BG35" s="671">
        <v>0</v>
      </c>
      <c r="BH35" s="580">
        <v>0</v>
      </c>
      <c r="BI35" s="671">
        <v>0</v>
      </c>
      <c r="BJ35" s="580">
        <v>0</v>
      </c>
      <c r="BK35" s="671">
        <v>0</v>
      </c>
      <c r="BL35" s="580">
        <v>0</v>
      </c>
      <c r="BM35" s="671">
        <v>0</v>
      </c>
      <c r="BN35" s="580">
        <v>0</v>
      </c>
      <c r="BO35" s="671">
        <v>0</v>
      </c>
      <c r="BP35" s="671">
        <v>0</v>
      </c>
      <c r="BQ35" s="580">
        <v>0</v>
      </c>
      <c r="BR35" s="580">
        <v>0</v>
      </c>
      <c r="BS35" s="671">
        <v>0</v>
      </c>
      <c r="BT35" s="671">
        <v>0</v>
      </c>
      <c r="BU35" s="580">
        <v>0</v>
      </c>
      <c r="BV35" s="580">
        <v>0</v>
      </c>
      <c r="BW35" s="580">
        <v>0</v>
      </c>
      <c r="BX35" s="671">
        <v>0</v>
      </c>
      <c r="BY35" s="671">
        <v>0</v>
      </c>
      <c r="BZ35" s="580">
        <v>0</v>
      </c>
      <c r="CA35" s="671">
        <v>0</v>
      </c>
      <c r="CB35" s="671">
        <v>0</v>
      </c>
      <c r="CC35" s="671">
        <v>0</v>
      </c>
      <c r="CD35" s="671">
        <v>0</v>
      </c>
      <c r="CE35" s="580">
        <v>0</v>
      </c>
      <c r="CF35" s="580">
        <v>0</v>
      </c>
      <c r="CG35" s="580">
        <v>0</v>
      </c>
      <c r="CH35" s="671">
        <v>0</v>
      </c>
      <c r="CI35" s="580">
        <v>0</v>
      </c>
      <c r="CJ35" s="671">
        <v>0</v>
      </c>
      <c r="CK35" s="580">
        <v>0</v>
      </c>
      <c r="CL35" s="580">
        <v>0</v>
      </c>
      <c r="CM35" s="671">
        <v>0</v>
      </c>
      <c r="CN35" s="580">
        <v>0</v>
      </c>
      <c r="CO35" s="671">
        <v>0</v>
      </c>
      <c r="CP35" s="580">
        <v>0</v>
      </c>
      <c r="CQ35" s="580">
        <v>0</v>
      </c>
      <c r="CR35" s="671">
        <v>0</v>
      </c>
      <c r="CS35" s="671">
        <v>0</v>
      </c>
      <c r="CT35" s="580">
        <v>0</v>
      </c>
      <c r="CU35" s="580">
        <v>0</v>
      </c>
      <c r="CV35" s="671">
        <v>0</v>
      </c>
      <c r="CW35" s="580">
        <v>0</v>
      </c>
      <c r="CX35" s="671">
        <v>0</v>
      </c>
      <c r="CY35" s="671">
        <v>0</v>
      </c>
      <c r="CZ35" s="580">
        <v>0</v>
      </c>
      <c r="DA35" s="671">
        <v>0</v>
      </c>
      <c r="DB35" s="580">
        <v>0</v>
      </c>
      <c r="DC35" s="671">
        <v>0</v>
      </c>
      <c r="DD35" s="671">
        <v>0</v>
      </c>
      <c r="DE35" s="676">
        <v>0</v>
      </c>
      <c r="DF35" s="715">
        <v>0</v>
      </c>
      <c r="DG35" s="715">
        <v>0</v>
      </c>
      <c r="DH35" s="676">
        <v>0</v>
      </c>
      <c r="DI35" s="676">
        <v>0</v>
      </c>
      <c r="DJ35" s="676">
        <v>0</v>
      </c>
      <c r="DK35" s="715">
        <v>0</v>
      </c>
      <c r="DL35" s="676">
        <v>0</v>
      </c>
      <c r="DM35" s="676">
        <v>0</v>
      </c>
      <c r="DN35" s="715">
        <v>0</v>
      </c>
      <c r="DO35" s="676">
        <v>0</v>
      </c>
      <c r="DP35" s="676">
        <v>0</v>
      </c>
      <c r="DQ35" s="676">
        <v>0</v>
      </c>
      <c r="DR35" s="715">
        <v>0</v>
      </c>
      <c r="DS35" s="676">
        <v>0</v>
      </c>
      <c r="DT35" s="676">
        <v>0</v>
      </c>
      <c r="DU35" s="676">
        <v>0</v>
      </c>
      <c r="DV35" s="490">
        <f t="shared" si="3"/>
        <v>1</v>
      </c>
      <c r="DW35" s="490">
        <f t="shared" si="4"/>
        <v>32</v>
      </c>
      <c r="DX35" s="490">
        <f t="shared" ca="1" si="5"/>
        <v>0</v>
      </c>
      <c r="DY35" s="490" t="str">
        <f t="shared" ca="1" si="6"/>
        <v>-</v>
      </c>
    </row>
    <row r="36" spans="1:129" ht="12.75" customHeight="1">
      <c r="A36" s="490">
        <v>21</v>
      </c>
      <c r="B36" s="527" t="s">
        <v>813</v>
      </c>
      <c r="C36" s="527" t="s">
        <v>805</v>
      </c>
      <c r="D36" s="528" t="s">
        <v>811</v>
      </c>
      <c r="E36" s="525" t="s">
        <v>962</v>
      </c>
      <c r="F36" s="523">
        <v>0</v>
      </c>
      <c r="G36" s="580">
        <v>0</v>
      </c>
      <c r="H36" s="671">
        <v>0</v>
      </c>
      <c r="I36" s="671">
        <v>0</v>
      </c>
      <c r="J36" s="671">
        <v>0</v>
      </c>
      <c r="K36" s="671">
        <v>0</v>
      </c>
      <c r="L36" s="671">
        <v>0</v>
      </c>
      <c r="M36" s="671">
        <v>0</v>
      </c>
      <c r="N36" s="580">
        <v>0</v>
      </c>
      <c r="O36" s="671">
        <v>0</v>
      </c>
      <c r="P36" s="671">
        <v>0</v>
      </c>
      <c r="Q36" s="671">
        <v>0</v>
      </c>
      <c r="R36" s="671">
        <v>0</v>
      </c>
      <c r="S36" s="671">
        <v>0</v>
      </c>
      <c r="T36" s="671">
        <v>0</v>
      </c>
      <c r="U36" s="671">
        <v>0</v>
      </c>
      <c r="V36" s="671">
        <v>0</v>
      </c>
      <c r="W36" s="580">
        <v>0</v>
      </c>
      <c r="X36" s="580">
        <v>0</v>
      </c>
      <c r="Y36" s="580">
        <v>0</v>
      </c>
      <c r="Z36" s="671">
        <v>0</v>
      </c>
      <c r="AA36" s="580">
        <v>0</v>
      </c>
      <c r="AB36" s="580">
        <v>0</v>
      </c>
      <c r="AC36" s="671">
        <v>0</v>
      </c>
      <c r="AD36" s="580">
        <v>0</v>
      </c>
      <c r="AE36" s="580">
        <v>0</v>
      </c>
      <c r="AF36" s="580">
        <v>0</v>
      </c>
      <c r="AG36" s="671">
        <v>0</v>
      </c>
      <c r="AH36" s="580">
        <v>0</v>
      </c>
      <c r="AI36" s="671">
        <v>0</v>
      </c>
      <c r="AJ36" s="671">
        <v>0</v>
      </c>
      <c r="AK36" s="580">
        <v>0</v>
      </c>
      <c r="AL36" s="671">
        <v>1</v>
      </c>
      <c r="AM36" s="671">
        <v>0</v>
      </c>
      <c r="AN36" s="580">
        <v>0</v>
      </c>
      <c r="AO36" s="671">
        <v>0</v>
      </c>
      <c r="AP36" s="671">
        <v>0</v>
      </c>
      <c r="AQ36" s="671">
        <v>0</v>
      </c>
      <c r="AR36" s="580">
        <v>0</v>
      </c>
      <c r="AS36" s="671">
        <v>0</v>
      </c>
      <c r="AT36" s="580">
        <v>0</v>
      </c>
      <c r="AU36" s="671">
        <v>0</v>
      </c>
      <c r="AV36" s="671">
        <v>0</v>
      </c>
      <c r="AW36" s="671">
        <v>0</v>
      </c>
      <c r="AX36" s="580">
        <v>0</v>
      </c>
      <c r="AY36" s="580">
        <v>0</v>
      </c>
      <c r="AZ36" s="671">
        <v>0</v>
      </c>
      <c r="BA36" s="671">
        <v>0</v>
      </c>
      <c r="BB36" s="580">
        <v>0</v>
      </c>
      <c r="BC36" s="671">
        <v>0</v>
      </c>
      <c r="BD36" s="671">
        <v>0</v>
      </c>
      <c r="BE36" s="580">
        <v>0</v>
      </c>
      <c r="BF36" s="671">
        <v>0</v>
      </c>
      <c r="BG36" s="671">
        <v>0</v>
      </c>
      <c r="BH36" s="580">
        <v>0</v>
      </c>
      <c r="BI36" s="671">
        <v>0</v>
      </c>
      <c r="BJ36" s="580">
        <v>0</v>
      </c>
      <c r="BK36" s="671">
        <v>0</v>
      </c>
      <c r="BL36" s="580">
        <v>0</v>
      </c>
      <c r="BM36" s="671">
        <v>0</v>
      </c>
      <c r="BN36" s="580">
        <v>0</v>
      </c>
      <c r="BO36" s="671">
        <v>0</v>
      </c>
      <c r="BP36" s="671">
        <v>0</v>
      </c>
      <c r="BQ36" s="580">
        <v>0</v>
      </c>
      <c r="BR36" s="580">
        <v>0</v>
      </c>
      <c r="BS36" s="671">
        <v>0</v>
      </c>
      <c r="BT36" s="671">
        <v>0</v>
      </c>
      <c r="BU36" s="580">
        <v>0</v>
      </c>
      <c r="BV36" s="580">
        <v>0</v>
      </c>
      <c r="BW36" s="580">
        <v>0</v>
      </c>
      <c r="BX36" s="671">
        <v>0</v>
      </c>
      <c r="BY36" s="671">
        <v>0</v>
      </c>
      <c r="BZ36" s="580">
        <v>0</v>
      </c>
      <c r="CA36" s="671">
        <v>0</v>
      </c>
      <c r="CB36" s="671">
        <v>0</v>
      </c>
      <c r="CC36" s="671">
        <v>0</v>
      </c>
      <c r="CD36" s="671">
        <v>0</v>
      </c>
      <c r="CE36" s="580">
        <v>0</v>
      </c>
      <c r="CF36" s="580">
        <v>0</v>
      </c>
      <c r="CG36" s="580">
        <v>0</v>
      </c>
      <c r="CH36" s="671">
        <v>0</v>
      </c>
      <c r="CI36" s="580">
        <v>0</v>
      </c>
      <c r="CJ36" s="671">
        <v>0</v>
      </c>
      <c r="CK36" s="580">
        <v>0</v>
      </c>
      <c r="CL36" s="580">
        <v>0</v>
      </c>
      <c r="CM36" s="671">
        <v>0</v>
      </c>
      <c r="CN36" s="580">
        <v>0</v>
      </c>
      <c r="CO36" s="671">
        <v>0</v>
      </c>
      <c r="CP36" s="580">
        <v>0</v>
      </c>
      <c r="CQ36" s="580">
        <v>0</v>
      </c>
      <c r="CR36" s="671">
        <v>0</v>
      </c>
      <c r="CS36" s="671">
        <v>0</v>
      </c>
      <c r="CT36" s="580">
        <v>0</v>
      </c>
      <c r="CU36" s="580">
        <v>0</v>
      </c>
      <c r="CV36" s="671">
        <v>0</v>
      </c>
      <c r="CW36" s="580">
        <v>0</v>
      </c>
      <c r="CX36" s="671">
        <v>0</v>
      </c>
      <c r="CY36" s="671">
        <v>0</v>
      </c>
      <c r="CZ36" s="580">
        <v>0</v>
      </c>
      <c r="DA36" s="671">
        <v>0</v>
      </c>
      <c r="DB36" s="580">
        <v>0</v>
      </c>
      <c r="DC36" s="671">
        <v>0</v>
      </c>
      <c r="DD36" s="671">
        <v>0</v>
      </c>
      <c r="DE36" s="676">
        <v>0</v>
      </c>
      <c r="DF36" s="715">
        <v>0</v>
      </c>
      <c r="DG36" s="715">
        <v>0</v>
      </c>
      <c r="DH36" s="676">
        <v>0</v>
      </c>
      <c r="DI36" s="676">
        <v>0</v>
      </c>
      <c r="DJ36" s="676">
        <v>0</v>
      </c>
      <c r="DK36" s="715">
        <v>0</v>
      </c>
      <c r="DL36" s="676">
        <v>0</v>
      </c>
      <c r="DM36" s="676">
        <v>0</v>
      </c>
      <c r="DN36" s="715">
        <v>0</v>
      </c>
      <c r="DO36" s="676">
        <v>0</v>
      </c>
      <c r="DP36" s="676">
        <v>0</v>
      </c>
      <c r="DQ36" s="676">
        <v>0</v>
      </c>
      <c r="DR36" s="715">
        <v>0</v>
      </c>
      <c r="DS36" s="676">
        <v>0</v>
      </c>
      <c r="DT36" s="676">
        <v>0</v>
      </c>
      <c r="DU36" s="676">
        <v>0</v>
      </c>
      <c r="DV36" s="490">
        <f t="shared" si="3"/>
        <v>1</v>
      </c>
      <c r="DW36" s="490">
        <f t="shared" si="4"/>
        <v>33</v>
      </c>
      <c r="DX36" s="490">
        <f t="shared" ca="1" si="5"/>
        <v>0</v>
      </c>
      <c r="DY36" s="490" t="str">
        <f t="shared" ca="1" si="6"/>
        <v>-</v>
      </c>
    </row>
    <row r="37" spans="1:129" ht="12.75" customHeight="1">
      <c r="A37" s="490">
        <v>22</v>
      </c>
      <c r="B37" s="527" t="s">
        <v>814</v>
      </c>
      <c r="C37" s="527" t="s">
        <v>805</v>
      </c>
      <c r="D37" s="528" t="s">
        <v>811</v>
      </c>
      <c r="E37" s="525" t="s">
        <v>963</v>
      </c>
      <c r="F37" s="523">
        <v>0</v>
      </c>
      <c r="G37" s="580">
        <v>0</v>
      </c>
      <c r="H37" s="671">
        <v>0</v>
      </c>
      <c r="I37" s="671">
        <v>0</v>
      </c>
      <c r="J37" s="671">
        <v>0</v>
      </c>
      <c r="K37" s="671">
        <v>0</v>
      </c>
      <c r="L37" s="671">
        <v>0</v>
      </c>
      <c r="M37" s="671">
        <v>0</v>
      </c>
      <c r="N37" s="580">
        <v>0</v>
      </c>
      <c r="O37" s="671">
        <v>0</v>
      </c>
      <c r="P37" s="671">
        <v>0</v>
      </c>
      <c r="Q37" s="671">
        <v>0</v>
      </c>
      <c r="R37" s="671">
        <v>0</v>
      </c>
      <c r="S37" s="671">
        <v>0</v>
      </c>
      <c r="T37" s="671">
        <v>0</v>
      </c>
      <c r="U37" s="671">
        <v>0</v>
      </c>
      <c r="V37" s="671">
        <v>0</v>
      </c>
      <c r="W37" s="580">
        <v>0</v>
      </c>
      <c r="X37" s="580">
        <v>0</v>
      </c>
      <c r="Y37" s="580">
        <v>0</v>
      </c>
      <c r="Z37" s="671">
        <v>0</v>
      </c>
      <c r="AA37" s="580">
        <v>0</v>
      </c>
      <c r="AB37" s="580">
        <v>0</v>
      </c>
      <c r="AC37" s="671">
        <v>0</v>
      </c>
      <c r="AD37" s="580">
        <v>0</v>
      </c>
      <c r="AE37" s="580">
        <v>0</v>
      </c>
      <c r="AF37" s="580">
        <v>0</v>
      </c>
      <c r="AG37" s="671">
        <v>0</v>
      </c>
      <c r="AH37" s="580">
        <v>0</v>
      </c>
      <c r="AI37" s="671">
        <v>0</v>
      </c>
      <c r="AJ37" s="671">
        <v>0</v>
      </c>
      <c r="AK37" s="580">
        <v>0</v>
      </c>
      <c r="AL37" s="671">
        <v>0</v>
      </c>
      <c r="AM37" s="671">
        <v>1</v>
      </c>
      <c r="AN37" s="580">
        <v>0</v>
      </c>
      <c r="AO37" s="671">
        <v>0</v>
      </c>
      <c r="AP37" s="671">
        <v>0</v>
      </c>
      <c r="AQ37" s="671">
        <v>0</v>
      </c>
      <c r="AR37" s="580">
        <v>0</v>
      </c>
      <c r="AS37" s="671">
        <v>0</v>
      </c>
      <c r="AT37" s="580">
        <v>0</v>
      </c>
      <c r="AU37" s="671">
        <v>0</v>
      </c>
      <c r="AV37" s="671">
        <v>0</v>
      </c>
      <c r="AW37" s="671">
        <v>0</v>
      </c>
      <c r="AX37" s="580">
        <v>0</v>
      </c>
      <c r="AY37" s="580">
        <v>0</v>
      </c>
      <c r="AZ37" s="671">
        <v>0</v>
      </c>
      <c r="BA37" s="671">
        <v>0</v>
      </c>
      <c r="BB37" s="580">
        <v>0</v>
      </c>
      <c r="BC37" s="671">
        <v>0</v>
      </c>
      <c r="BD37" s="671">
        <v>0</v>
      </c>
      <c r="BE37" s="580">
        <v>0</v>
      </c>
      <c r="BF37" s="671">
        <v>0</v>
      </c>
      <c r="BG37" s="671">
        <v>0</v>
      </c>
      <c r="BH37" s="580">
        <v>0</v>
      </c>
      <c r="BI37" s="671">
        <v>0</v>
      </c>
      <c r="BJ37" s="580">
        <v>0</v>
      </c>
      <c r="BK37" s="671">
        <v>0</v>
      </c>
      <c r="BL37" s="580">
        <v>0</v>
      </c>
      <c r="BM37" s="671">
        <v>0</v>
      </c>
      <c r="BN37" s="580">
        <v>0</v>
      </c>
      <c r="BO37" s="671">
        <v>0</v>
      </c>
      <c r="BP37" s="671">
        <v>0</v>
      </c>
      <c r="BQ37" s="580">
        <v>0</v>
      </c>
      <c r="BR37" s="580">
        <v>0</v>
      </c>
      <c r="BS37" s="671">
        <v>0</v>
      </c>
      <c r="BT37" s="671">
        <v>0</v>
      </c>
      <c r="BU37" s="580">
        <v>0</v>
      </c>
      <c r="BV37" s="580">
        <v>0</v>
      </c>
      <c r="BW37" s="580">
        <v>0</v>
      </c>
      <c r="BX37" s="671">
        <v>0</v>
      </c>
      <c r="BY37" s="671">
        <v>0</v>
      </c>
      <c r="BZ37" s="580">
        <v>0</v>
      </c>
      <c r="CA37" s="671">
        <v>0</v>
      </c>
      <c r="CB37" s="671">
        <v>0</v>
      </c>
      <c r="CC37" s="671">
        <v>0</v>
      </c>
      <c r="CD37" s="671">
        <v>0</v>
      </c>
      <c r="CE37" s="580">
        <v>0</v>
      </c>
      <c r="CF37" s="580">
        <v>0</v>
      </c>
      <c r="CG37" s="580">
        <v>0</v>
      </c>
      <c r="CH37" s="671">
        <v>0</v>
      </c>
      <c r="CI37" s="580">
        <v>0</v>
      </c>
      <c r="CJ37" s="671">
        <v>0</v>
      </c>
      <c r="CK37" s="580">
        <v>0</v>
      </c>
      <c r="CL37" s="580">
        <v>0</v>
      </c>
      <c r="CM37" s="671">
        <v>0</v>
      </c>
      <c r="CN37" s="580">
        <v>0</v>
      </c>
      <c r="CO37" s="671">
        <v>0</v>
      </c>
      <c r="CP37" s="580">
        <v>0</v>
      </c>
      <c r="CQ37" s="580">
        <v>0</v>
      </c>
      <c r="CR37" s="671">
        <v>0</v>
      </c>
      <c r="CS37" s="671">
        <v>0</v>
      </c>
      <c r="CT37" s="580">
        <v>0</v>
      </c>
      <c r="CU37" s="580">
        <v>0</v>
      </c>
      <c r="CV37" s="671">
        <v>0</v>
      </c>
      <c r="CW37" s="580">
        <v>0</v>
      </c>
      <c r="CX37" s="671">
        <v>0</v>
      </c>
      <c r="CY37" s="671">
        <v>0</v>
      </c>
      <c r="CZ37" s="580">
        <v>0</v>
      </c>
      <c r="DA37" s="671">
        <v>0</v>
      </c>
      <c r="DB37" s="580">
        <v>0</v>
      </c>
      <c r="DC37" s="671">
        <v>0</v>
      </c>
      <c r="DD37" s="671">
        <v>0</v>
      </c>
      <c r="DE37" s="676">
        <v>0</v>
      </c>
      <c r="DF37" s="715">
        <v>0</v>
      </c>
      <c r="DG37" s="715">
        <v>0</v>
      </c>
      <c r="DH37" s="676">
        <v>0</v>
      </c>
      <c r="DI37" s="676">
        <v>0</v>
      </c>
      <c r="DJ37" s="676">
        <v>0</v>
      </c>
      <c r="DK37" s="715">
        <v>0</v>
      </c>
      <c r="DL37" s="676">
        <v>0</v>
      </c>
      <c r="DM37" s="676">
        <v>0</v>
      </c>
      <c r="DN37" s="715">
        <v>0</v>
      </c>
      <c r="DO37" s="676">
        <v>0</v>
      </c>
      <c r="DP37" s="676">
        <v>0</v>
      </c>
      <c r="DQ37" s="676">
        <v>0</v>
      </c>
      <c r="DR37" s="715">
        <v>0</v>
      </c>
      <c r="DS37" s="676">
        <v>0</v>
      </c>
      <c r="DT37" s="676">
        <v>0</v>
      </c>
      <c r="DU37" s="676">
        <v>0</v>
      </c>
      <c r="DV37" s="490">
        <f t="shared" si="3"/>
        <v>1</v>
      </c>
      <c r="DW37" s="490">
        <f t="shared" si="4"/>
        <v>34</v>
      </c>
      <c r="DX37" s="490">
        <f t="shared" ca="1" si="5"/>
        <v>0</v>
      </c>
      <c r="DY37" s="490" t="str">
        <f t="shared" ca="1" si="6"/>
        <v>-</v>
      </c>
    </row>
    <row r="38" spans="1:129" ht="15">
      <c r="A38" s="497"/>
      <c r="B38" s="530" t="s">
        <v>624</v>
      </c>
      <c r="C38" s="530" t="s">
        <v>805</v>
      </c>
      <c r="D38" s="531" t="s">
        <v>815</v>
      </c>
      <c r="E38" s="526"/>
      <c r="F38" s="523">
        <v>0</v>
      </c>
      <c r="G38" s="580">
        <v>0</v>
      </c>
      <c r="H38" s="671">
        <v>0</v>
      </c>
      <c r="I38" s="671">
        <v>0</v>
      </c>
      <c r="J38" s="671">
        <v>0</v>
      </c>
      <c r="K38" s="671">
        <v>0</v>
      </c>
      <c r="L38" s="671">
        <v>0</v>
      </c>
      <c r="M38" s="671">
        <v>0</v>
      </c>
      <c r="N38" s="580">
        <v>0</v>
      </c>
      <c r="O38" s="671">
        <v>0</v>
      </c>
      <c r="P38" s="671">
        <v>0</v>
      </c>
      <c r="Q38" s="671">
        <v>0</v>
      </c>
      <c r="R38" s="671">
        <v>0</v>
      </c>
      <c r="S38" s="671">
        <v>0</v>
      </c>
      <c r="T38" s="671">
        <v>0</v>
      </c>
      <c r="U38" s="671">
        <v>0</v>
      </c>
      <c r="V38" s="671">
        <v>0</v>
      </c>
      <c r="W38" s="580">
        <v>0</v>
      </c>
      <c r="X38" s="580">
        <v>0</v>
      </c>
      <c r="Y38" s="580">
        <v>0</v>
      </c>
      <c r="Z38" s="671">
        <v>0</v>
      </c>
      <c r="AA38" s="580">
        <v>0</v>
      </c>
      <c r="AB38" s="580">
        <v>0</v>
      </c>
      <c r="AC38" s="671">
        <v>0</v>
      </c>
      <c r="AD38" s="580">
        <v>0</v>
      </c>
      <c r="AE38" s="580">
        <v>0</v>
      </c>
      <c r="AF38" s="580">
        <v>0</v>
      </c>
      <c r="AG38" s="671">
        <v>0</v>
      </c>
      <c r="AH38" s="580">
        <v>0</v>
      </c>
      <c r="AI38" s="671">
        <v>0</v>
      </c>
      <c r="AJ38" s="671">
        <v>0</v>
      </c>
      <c r="AK38" s="580">
        <v>0</v>
      </c>
      <c r="AL38" s="671">
        <v>0</v>
      </c>
      <c r="AM38" s="671">
        <v>0</v>
      </c>
      <c r="AN38" s="580">
        <v>0</v>
      </c>
      <c r="AO38" s="671">
        <v>0</v>
      </c>
      <c r="AP38" s="671">
        <v>0</v>
      </c>
      <c r="AQ38" s="671">
        <v>0</v>
      </c>
      <c r="AR38" s="580">
        <v>0</v>
      </c>
      <c r="AS38" s="671">
        <v>0</v>
      </c>
      <c r="AT38" s="580">
        <v>0</v>
      </c>
      <c r="AU38" s="671">
        <v>0</v>
      </c>
      <c r="AV38" s="671">
        <v>0</v>
      </c>
      <c r="AW38" s="671">
        <v>0</v>
      </c>
      <c r="AX38" s="580">
        <v>0</v>
      </c>
      <c r="AY38" s="580">
        <v>0</v>
      </c>
      <c r="AZ38" s="671">
        <v>0</v>
      </c>
      <c r="BA38" s="671">
        <v>0</v>
      </c>
      <c r="BB38" s="580">
        <v>0</v>
      </c>
      <c r="BC38" s="671">
        <v>0</v>
      </c>
      <c r="BD38" s="671">
        <v>0</v>
      </c>
      <c r="BE38" s="580">
        <v>0</v>
      </c>
      <c r="BF38" s="671">
        <v>0</v>
      </c>
      <c r="BG38" s="671">
        <v>0</v>
      </c>
      <c r="BH38" s="580">
        <v>0</v>
      </c>
      <c r="BI38" s="671">
        <v>0</v>
      </c>
      <c r="BJ38" s="580">
        <v>0</v>
      </c>
      <c r="BK38" s="671">
        <v>0</v>
      </c>
      <c r="BL38" s="580">
        <v>0</v>
      </c>
      <c r="BM38" s="671">
        <v>0</v>
      </c>
      <c r="BN38" s="580">
        <v>0</v>
      </c>
      <c r="BO38" s="671">
        <v>0</v>
      </c>
      <c r="BP38" s="671">
        <v>0</v>
      </c>
      <c r="BQ38" s="580">
        <v>0</v>
      </c>
      <c r="BR38" s="580">
        <v>0</v>
      </c>
      <c r="BS38" s="671">
        <v>0</v>
      </c>
      <c r="BT38" s="671">
        <v>0</v>
      </c>
      <c r="BU38" s="580">
        <v>0</v>
      </c>
      <c r="BV38" s="580">
        <v>0</v>
      </c>
      <c r="BW38" s="580">
        <v>0</v>
      </c>
      <c r="BX38" s="671">
        <v>0</v>
      </c>
      <c r="BY38" s="671">
        <v>0</v>
      </c>
      <c r="BZ38" s="580">
        <v>0</v>
      </c>
      <c r="CA38" s="671">
        <v>0</v>
      </c>
      <c r="CB38" s="671">
        <v>0</v>
      </c>
      <c r="CC38" s="671">
        <v>0</v>
      </c>
      <c r="CD38" s="671">
        <v>0</v>
      </c>
      <c r="CE38" s="580">
        <v>0</v>
      </c>
      <c r="CF38" s="580">
        <v>0</v>
      </c>
      <c r="CG38" s="580">
        <v>0</v>
      </c>
      <c r="CH38" s="671">
        <v>0</v>
      </c>
      <c r="CI38" s="580">
        <v>0</v>
      </c>
      <c r="CJ38" s="671">
        <v>0</v>
      </c>
      <c r="CK38" s="580">
        <v>0</v>
      </c>
      <c r="CL38" s="580">
        <v>0</v>
      </c>
      <c r="CM38" s="671">
        <v>0</v>
      </c>
      <c r="CN38" s="580">
        <v>0</v>
      </c>
      <c r="CO38" s="671">
        <v>0</v>
      </c>
      <c r="CP38" s="580">
        <v>0</v>
      </c>
      <c r="CQ38" s="580">
        <v>0</v>
      </c>
      <c r="CR38" s="671">
        <v>0</v>
      </c>
      <c r="CS38" s="671">
        <v>0</v>
      </c>
      <c r="CT38" s="580">
        <v>0</v>
      </c>
      <c r="CU38" s="580">
        <v>0</v>
      </c>
      <c r="CV38" s="671">
        <v>0</v>
      </c>
      <c r="CW38" s="580">
        <v>0</v>
      </c>
      <c r="CX38" s="671">
        <v>0</v>
      </c>
      <c r="CY38" s="671">
        <v>0</v>
      </c>
      <c r="CZ38" s="580">
        <v>0</v>
      </c>
      <c r="DA38" s="671">
        <v>0</v>
      </c>
      <c r="DB38" s="580">
        <v>0</v>
      </c>
      <c r="DC38" s="671">
        <v>0</v>
      </c>
      <c r="DD38" s="671">
        <v>0</v>
      </c>
      <c r="DE38" s="676">
        <v>0</v>
      </c>
      <c r="DF38" s="715">
        <v>0</v>
      </c>
      <c r="DG38" s="715">
        <v>0</v>
      </c>
      <c r="DH38" s="676">
        <v>0</v>
      </c>
      <c r="DI38" s="676">
        <v>0</v>
      </c>
      <c r="DJ38" s="676">
        <v>0</v>
      </c>
      <c r="DK38" s="715">
        <v>0</v>
      </c>
      <c r="DL38" s="676">
        <v>0</v>
      </c>
      <c r="DM38" s="676">
        <v>0</v>
      </c>
      <c r="DN38" s="715">
        <v>0</v>
      </c>
      <c r="DO38" s="676">
        <v>0</v>
      </c>
      <c r="DP38" s="676">
        <v>0</v>
      </c>
      <c r="DQ38" s="676">
        <v>0</v>
      </c>
      <c r="DR38" s="715">
        <v>0</v>
      </c>
      <c r="DS38" s="676">
        <v>0</v>
      </c>
      <c r="DT38" s="676">
        <v>0</v>
      </c>
      <c r="DU38" s="676">
        <v>0</v>
      </c>
      <c r="DV38" s="490">
        <f t="shared" si="3"/>
        <v>0</v>
      </c>
      <c r="DW38" s="490">
        <f t="shared" si="4"/>
        <v>0</v>
      </c>
      <c r="DX38" s="490">
        <f t="shared" ca="1" si="5"/>
        <v>0</v>
      </c>
      <c r="DY38" s="490" t="str">
        <f t="shared" ca="1" si="6"/>
        <v>-</v>
      </c>
    </row>
    <row r="39" spans="1:129" ht="38.25">
      <c r="A39" s="490">
        <v>23</v>
      </c>
      <c r="B39" s="527" t="s">
        <v>816</v>
      </c>
      <c r="C39" s="527" t="s">
        <v>805</v>
      </c>
      <c r="D39" s="528" t="s">
        <v>815</v>
      </c>
      <c r="E39" s="532" t="s">
        <v>964</v>
      </c>
      <c r="F39" s="523">
        <v>0</v>
      </c>
      <c r="G39" s="580">
        <v>0</v>
      </c>
      <c r="H39" s="671">
        <v>0</v>
      </c>
      <c r="I39" s="671">
        <v>0</v>
      </c>
      <c r="J39" s="671">
        <v>0</v>
      </c>
      <c r="K39" s="671">
        <v>0</v>
      </c>
      <c r="L39" s="671">
        <v>0</v>
      </c>
      <c r="M39" s="671">
        <v>0</v>
      </c>
      <c r="N39" s="580">
        <v>0</v>
      </c>
      <c r="O39" s="671">
        <v>0</v>
      </c>
      <c r="P39" s="671">
        <v>0</v>
      </c>
      <c r="Q39" s="671">
        <v>0</v>
      </c>
      <c r="R39" s="671">
        <v>0</v>
      </c>
      <c r="S39" s="671">
        <v>0</v>
      </c>
      <c r="T39" s="671">
        <v>0</v>
      </c>
      <c r="U39" s="671">
        <v>0</v>
      </c>
      <c r="V39" s="671">
        <v>0</v>
      </c>
      <c r="W39" s="580">
        <v>0</v>
      </c>
      <c r="X39" s="580">
        <v>0</v>
      </c>
      <c r="Y39" s="580">
        <v>0</v>
      </c>
      <c r="Z39" s="671">
        <v>0</v>
      </c>
      <c r="AA39" s="580">
        <v>0</v>
      </c>
      <c r="AB39" s="580">
        <v>0</v>
      </c>
      <c r="AC39" s="671">
        <v>0</v>
      </c>
      <c r="AD39" s="580">
        <v>0</v>
      </c>
      <c r="AE39" s="580">
        <v>0</v>
      </c>
      <c r="AF39" s="580">
        <v>0</v>
      </c>
      <c r="AG39" s="671">
        <v>0</v>
      </c>
      <c r="AH39" s="580">
        <v>0</v>
      </c>
      <c r="AI39" s="671">
        <v>0</v>
      </c>
      <c r="AJ39" s="671">
        <v>0</v>
      </c>
      <c r="AK39" s="580">
        <v>0</v>
      </c>
      <c r="AL39" s="671">
        <v>0</v>
      </c>
      <c r="AM39" s="671">
        <v>0</v>
      </c>
      <c r="AN39" s="580">
        <v>1</v>
      </c>
      <c r="AO39" s="671">
        <v>0</v>
      </c>
      <c r="AP39" s="671">
        <v>0</v>
      </c>
      <c r="AQ39" s="671">
        <v>0</v>
      </c>
      <c r="AR39" s="580">
        <v>0</v>
      </c>
      <c r="AS39" s="671">
        <v>0</v>
      </c>
      <c r="AT39" s="580">
        <v>0</v>
      </c>
      <c r="AU39" s="671">
        <v>0</v>
      </c>
      <c r="AV39" s="671">
        <v>0</v>
      </c>
      <c r="AW39" s="671">
        <v>0</v>
      </c>
      <c r="AX39" s="580">
        <v>0</v>
      </c>
      <c r="AY39" s="580">
        <v>0</v>
      </c>
      <c r="AZ39" s="671">
        <v>0</v>
      </c>
      <c r="BA39" s="671">
        <v>0</v>
      </c>
      <c r="BB39" s="580">
        <v>0</v>
      </c>
      <c r="BC39" s="671">
        <v>0</v>
      </c>
      <c r="BD39" s="671">
        <v>0</v>
      </c>
      <c r="BE39" s="580">
        <v>0</v>
      </c>
      <c r="BF39" s="671">
        <v>0</v>
      </c>
      <c r="BG39" s="671">
        <v>0</v>
      </c>
      <c r="BH39" s="580">
        <v>0</v>
      </c>
      <c r="BI39" s="671">
        <v>0</v>
      </c>
      <c r="BJ39" s="580">
        <v>0</v>
      </c>
      <c r="BK39" s="671">
        <v>0</v>
      </c>
      <c r="BL39" s="580">
        <v>0</v>
      </c>
      <c r="BM39" s="671">
        <v>0</v>
      </c>
      <c r="BN39" s="580">
        <v>0</v>
      </c>
      <c r="BO39" s="671">
        <v>0</v>
      </c>
      <c r="BP39" s="671">
        <v>0</v>
      </c>
      <c r="BQ39" s="580">
        <v>0</v>
      </c>
      <c r="BR39" s="580">
        <v>0</v>
      </c>
      <c r="BS39" s="671">
        <v>0</v>
      </c>
      <c r="BT39" s="671">
        <v>0</v>
      </c>
      <c r="BU39" s="580">
        <v>0</v>
      </c>
      <c r="BV39" s="580">
        <v>0</v>
      </c>
      <c r="BW39" s="580">
        <v>0</v>
      </c>
      <c r="BX39" s="671">
        <v>0</v>
      </c>
      <c r="BY39" s="671">
        <v>0</v>
      </c>
      <c r="BZ39" s="580">
        <v>0</v>
      </c>
      <c r="CA39" s="671">
        <v>0</v>
      </c>
      <c r="CB39" s="671">
        <v>0</v>
      </c>
      <c r="CC39" s="671">
        <v>0</v>
      </c>
      <c r="CD39" s="671">
        <v>0</v>
      </c>
      <c r="CE39" s="580">
        <v>0</v>
      </c>
      <c r="CF39" s="580">
        <v>0</v>
      </c>
      <c r="CG39" s="580">
        <v>0</v>
      </c>
      <c r="CH39" s="671">
        <v>0</v>
      </c>
      <c r="CI39" s="580">
        <v>0</v>
      </c>
      <c r="CJ39" s="671">
        <v>0</v>
      </c>
      <c r="CK39" s="580">
        <v>0</v>
      </c>
      <c r="CL39" s="580">
        <v>0</v>
      </c>
      <c r="CM39" s="671">
        <v>0</v>
      </c>
      <c r="CN39" s="580">
        <v>0</v>
      </c>
      <c r="CO39" s="671">
        <v>0</v>
      </c>
      <c r="CP39" s="580">
        <v>0</v>
      </c>
      <c r="CQ39" s="580">
        <v>0</v>
      </c>
      <c r="CR39" s="671">
        <v>0</v>
      </c>
      <c r="CS39" s="671">
        <v>0</v>
      </c>
      <c r="CT39" s="580">
        <v>0</v>
      </c>
      <c r="CU39" s="580">
        <v>0</v>
      </c>
      <c r="CV39" s="671">
        <v>0</v>
      </c>
      <c r="CW39" s="580">
        <v>0</v>
      </c>
      <c r="CX39" s="671">
        <v>0</v>
      </c>
      <c r="CY39" s="671">
        <v>0</v>
      </c>
      <c r="CZ39" s="580">
        <v>0</v>
      </c>
      <c r="DA39" s="671">
        <v>0</v>
      </c>
      <c r="DB39" s="580">
        <v>0</v>
      </c>
      <c r="DC39" s="671">
        <v>0</v>
      </c>
      <c r="DD39" s="671">
        <v>0</v>
      </c>
      <c r="DE39" s="676">
        <v>0</v>
      </c>
      <c r="DF39" s="715">
        <v>0</v>
      </c>
      <c r="DG39" s="715">
        <v>0</v>
      </c>
      <c r="DH39" s="676">
        <v>0</v>
      </c>
      <c r="DI39" s="676">
        <v>0</v>
      </c>
      <c r="DJ39" s="676">
        <v>0</v>
      </c>
      <c r="DK39" s="715">
        <v>0</v>
      </c>
      <c r="DL39" s="676">
        <v>0</v>
      </c>
      <c r="DM39" s="676">
        <v>0</v>
      </c>
      <c r="DN39" s="715">
        <v>0</v>
      </c>
      <c r="DO39" s="676">
        <v>0</v>
      </c>
      <c r="DP39" s="676">
        <v>0</v>
      </c>
      <c r="DQ39" s="676">
        <v>0</v>
      </c>
      <c r="DR39" s="715">
        <v>0</v>
      </c>
      <c r="DS39" s="676">
        <v>0</v>
      </c>
      <c r="DT39" s="676">
        <v>0</v>
      </c>
      <c r="DU39" s="676">
        <v>0</v>
      </c>
      <c r="DV39" s="490">
        <f t="shared" si="3"/>
        <v>1</v>
      </c>
      <c r="DW39" s="490">
        <f t="shared" si="4"/>
        <v>35</v>
      </c>
      <c r="DX39" s="490">
        <f t="shared" ca="1" si="5"/>
        <v>1</v>
      </c>
      <c r="DY39" s="490">
        <f t="shared" ca="1" si="6"/>
        <v>0</v>
      </c>
    </row>
    <row r="40" spans="1:129" ht="12.75" customHeight="1">
      <c r="A40" s="490">
        <v>24</v>
      </c>
      <c r="B40" s="527" t="s">
        <v>817</v>
      </c>
      <c r="C40" s="527" t="s">
        <v>805</v>
      </c>
      <c r="D40" s="528" t="s">
        <v>815</v>
      </c>
      <c r="E40" s="532" t="s">
        <v>965</v>
      </c>
      <c r="F40" s="523">
        <v>0</v>
      </c>
      <c r="G40" s="580">
        <v>0</v>
      </c>
      <c r="H40" s="671">
        <v>0</v>
      </c>
      <c r="I40" s="671">
        <v>0</v>
      </c>
      <c r="J40" s="671">
        <v>0</v>
      </c>
      <c r="K40" s="671">
        <v>0</v>
      </c>
      <c r="L40" s="671">
        <v>0</v>
      </c>
      <c r="M40" s="671">
        <v>0</v>
      </c>
      <c r="N40" s="580">
        <v>0</v>
      </c>
      <c r="O40" s="671">
        <v>0</v>
      </c>
      <c r="P40" s="671">
        <v>0</v>
      </c>
      <c r="Q40" s="671">
        <v>0</v>
      </c>
      <c r="R40" s="671">
        <v>0</v>
      </c>
      <c r="S40" s="671">
        <v>0</v>
      </c>
      <c r="T40" s="671">
        <v>0</v>
      </c>
      <c r="U40" s="671">
        <v>0</v>
      </c>
      <c r="V40" s="671">
        <v>0</v>
      </c>
      <c r="W40" s="580">
        <v>0</v>
      </c>
      <c r="X40" s="580">
        <v>0</v>
      </c>
      <c r="Y40" s="580">
        <v>0</v>
      </c>
      <c r="Z40" s="671">
        <v>0</v>
      </c>
      <c r="AA40" s="580">
        <v>0</v>
      </c>
      <c r="AB40" s="580">
        <v>0</v>
      </c>
      <c r="AC40" s="671">
        <v>0</v>
      </c>
      <c r="AD40" s="580">
        <v>0</v>
      </c>
      <c r="AE40" s="580">
        <v>0</v>
      </c>
      <c r="AF40" s="580">
        <v>0</v>
      </c>
      <c r="AG40" s="671">
        <v>0</v>
      </c>
      <c r="AH40" s="580">
        <v>0</v>
      </c>
      <c r="AI40" s="671">
        <v>0</v>
      </c>
      <c r="AJ40" s="671">
        <v>0</v>
      </c>
      <c r="AK40" s="580">
        <v>0</v>
      </c>
      <c r="AL40" s="671">
        <v>0</v>
      </c>
      <c r="AM40" s="671">
        <v>0</v>
      </c>
      <c r="AN40" s="580">
        <v>0</v>
      </c>
      <c r="AO40" s="671">
        <v>1</v>
      </c>
      <c r="AP40" s="671">
        <v>0</v>
      </c>
      <c r="AQ40" s="671">
        <v>0</v>
      </c>
      <c r="AR40" s="580">
        <v>0</v>
      </c>
      <c r="AS40" s="671">
        <v>0</v>
      </c>
      <c r="AT40" s="580">
        <v>0</v>
      </c>
      <c r="AU40" s="671">
        <v>0</v>
      </c>
      <c r="AV40" s="671">
        <v>0</v>
      </c>
      <c r="AW40" s="671">
        <v>0</v>
      </c>
      <c r="AX40" s="580">
        <v>0</v>
      </c>
      <c r="AY40" s="580">
        <v>0</v>
      </c>
      <c r="AZ40" s="671">
        <v>0</v>
      </c>
      <c r="BA40" s="671">
        <v>1</v>
      </c>
      <c r="BB40" s="580">
        <v>0</v>
      </c>
      <c r="BC40" s="671">
        <v>0</v>
      </c>
      <c r="BD40" s="671">
        <v>0</v>
      </c>
      <c r="BE40" s="580">
        <v>0</v>
      </c>
      <c r="BF40" s="671">
        <v>0</v>
      </c>
      <c r="BG40" s="671">
        <v>0</v>
      </c>
      <c r="BH40" s="580">
        <v>0</v>
      </c>
      <c r="BI40" s="671">
        <v>0</v>
      </c>
      <c r="BJ40" s="580">
        <v>0</v>
      </c>
      <c r="BK40" s="671">
        <v>1</v>
      </c>
      <c r="BL40" s="580">
        <v>0</v>
      </c>
      <c r="BM40" s="671">
        <v>0</v>
      </c>
      <c r="BN40" s="580">
        <v>0</v>
      </c>
      <c r="BO40" s="671">
        <v>0</v>
      </c>
      <c r="BP40" s="671">
        <v>0</v>
      </c>
      <c r="BQ40" s="580">
        <v>0</v>
      </c>
      <c r="BR40" s="580">
        <v>0</v>
      </c>
      <c r="BS40" s="671">
        <v>0</v>
      </c>
      <c r="BT40" s="671">
        <v>0</v>
      </c>
      <c r="BU40" s="580">
        <v>0</v>
      </c>
      <c r="BV40" s="580">
        <v>0</v>
      </c>
      <c r="BW40" s="580">
        <v>0</v>
      </c>
      <c r="BX40" s="671">
        <v>0</v>
      </c>
      <c r="BY40" s="671">
        <v>0</v>
      </c>
      <c r="BZ40" s="580">
        <v>0</v>
      </c>
      <c r="CA40" s="671">
        <v>0</v>
      </c>
      <c r="CB40" s="671">
        <v>0</v>
      </c>
      <c r="CC40" s="671">
        <v>0</v>
      </c>
      <c r="CD40" s="671">
        <v>0</v>
      </c>
      <c r="CE40" s="580">
        <v>0</v>
      </c>
      <c r="CF40" s="580">
        <v>0</v>
      </c>
      <c r="CG40" s="580">
        <v>0</v>
      </c>
      <c r="CH40" s="671">
        <v>0</v>
      </c>
      <c r="CI40" s="580">
        <v>0</v>
      </c>
      <c r="CJ40" s="671">
        <v>0</v>
      </c>
      <c r="CK40" s="580">
        <v>0</v>
      </c>
      <c r="CL40" s="580">
        <v>0</v>
      </c>
      <c r="CM40" s="671">
        <v>0</v>
      </c>
      <c r="CN40" s="580">
        <v>0</v>
      </c>
      <c r="CO40" s="671">
        <v>0</v>
      </c>
      <c r="CP40" s="580">
        <v>0</v>
      </c>
      <c r="CQ40" s="580">
        <v>0</v>
      </c>
      <c r="CR40" s="671">
        <v>0</v>
      </c>
      <c r="CS40" s="671">
        <v>0</v>
      </c>
      <c r="CT40" s="580">
        <v>0</v>
      </c>
      <c r="CU40" s="580">
        <v>0</v>
      </c>
      <c r="CV40" s="671">
        <v>0</v>
      </c>
      <c r="CW40" s="580">
        <v>0</v>
      </c>
      <c r="CX40" s="671">
        <v>0</v>
      </c>
      <c r="CY40" s="671">
        <v>0</v>
      </c>
      <c r="CZ40" s="580">
        <v>0</v>
      </c>
      <c r="DA40" s="671">
        <v>0</v>
      </c>
      <c r="DB40" s="580">
        <v>0</v>
      </c>
      <c r="DC40" s="671">
        <v>0</v>
      </c>
      <c r="DD40" s="671">
        <v>0</v>
      </c>
      <c r="DE40" s="676">
        <v>0</v>
      </c>
      <c r="DF40" s="715">
        <v>0</v>
      </c>
      <c r="DG40" s="715">
        <v>0</v>
      </c>
      <c r="DH40" s="676">
        <v>0</v>
      </c>
      <c r="DI40" s="676">
        <v>0</v>
      </c>
      <c r="DJ40" s="676">
        <v>0</v>
      </c>
      <c r="DK40" s="715">
        <v>0</v>
      </c>
      <c r="DL40" s="676">
        <v>0</v>
      </c>
      <c r="DM40" s="676">
        <v>0</v>
      </c>
      <c r="DN40" s="715">
        <v>0</v>
      </c>
      <c r="DO40" s="676">
        <v>0</v>
      </c>
      <c r="DP40" s="676">
        <v>0</v>
      </c>
      <c r="DQ40" s="676">
        <v>0</v>
      </c>
      <c r="DR40" s="715">
        <v>0</v>
      </c>
      <c r="DS40" s="676">
        <v>0</v>
      </c>
      <c r="DT40" s="676">
        <v>0</v>
      </c>
      <c r="DU40" s="676">
        <v>0</v>
      </c>
      <c r="DV40" s="490">
        <f t="shared" si="3"/>
        <v>3</v>
      </c>
      <c r="DW40" s="490">
        <f t="shared" si="4"/>
        <v>36</v>
      </c>
      <c r="DX40" s="490">
        <f t="shared" ca="1" si="5"/>
        <v>0</v>
      </c>
      <c r="DY40" s="490" t="str">
        <f t="shared" ca="1" si="6"/>
        <v>-</v>
      </c>
    </row>
    <row r="41" spans="1:129" ht="33" customHeight="1">
      <c r="A41" s="490">
        <v>25</v>
      </c>
      <c r="B41" s="527" t="s">
        <v>818</v>
      </c>
      <c r="C41" s="527" t="s">
        <v>805</v>
      </c>
      <c r="D41" s="528" t="s">
        <v>815</v>
      </c>
      <c r="E41" s="532" t="s">
        <v>966</v>
      </c>
      <c r="F41" s="523">
        <v>0</v>
      </c>
      <c r="G41" s="580">
        <v>0</v>
      </c>
      <c r="H41" s="671">
        <v>0</v>
      </c>
      <c r="I41" s="671">
        <v>0</v>
      </c>
      <c r="J41" s="671">
        <v>0</v>
      </c>
      <c r="K41" s="671">
        <v>0</v>
      </c>
      <c r="L41" s="671">
        <v>0</v>
      </c>
      <c r="M41" s="671">
        <v>0</v>
      </c>
      <c r="N41" s="580">
        <v>0</v>
      </c>
      <c r="O41" s="671">
        <v>0</v>
      </c>
      <c r="P41" s="671">
        <v>0</v>
      </c>
      <c r="Q41" s="671">
        <v>0</v>
      </c>
      <c r="R41" s="671">
        <v>0</v>
      </c>
      <c r="S41" s="671">
        <v>0</v>
      </c>
      <c r="T41" s="671">
        <v>0</v>
      </c>
      <c r="U41" s="671">
        <v>0</v>
      </c>
      <c r="V41" s="671">
        <v>0</v>
      </c>
      <c r="W41" s="580">
        <v>0</v>
      </c>
      <c r="X41" s="580">
        <v>0</v>
      </c>
      <c r="Y41" s="580">
        <v>0</v>
      </c>
      <c r="Z41" s="671">
        <v>0</v>
      </c>
      <c r="AA41" s="580">
        <v>0</v>
      </c>
      <c r="AB41" s="580">
        <v>0</v>
      </c>
      <c r="AC41" s="671">
        <v>0</v>
      </c>
      <c r="AD41" s="580">
        <v>0</v>
      </c>
      <c r="AE41" s="580">
        <v>0</v>
      </c>
      <c r="AF41" s="580">
        <v>0</v>
      </c>
      <c r="AG41" s="671">
        <v>0</v>
      </c>
      <c r="AH41" s="580">
        <v>0</v>
      </c>
      <c r="AI41" s="671">
        <v>0</v>
      </c>
      <c r="AJ41" s="671">
        <v>0</v>
      </c>
      <c r="AK41" s="580">
        <v>0</v>
      </c>
      <c r="AL41" s="671">
        <v>0</v>
      </c>
      <c r="AM41" s="671">
        <v>0</v>
      </c>
      <c r="AN41" s="580">
        <v>0</v>
      </c>
      <c r="AO41" s="671">
        <v>0</v>
      </c>
      <c r="AP41" s="671">
        <v>1</v>
      </c>
      <c r="AQ41" s="671">
        <v>0</v>
      </c>
      <c r="AR41" s="580">
        <v>0</v>
      </c>
      <c r="AS41" s="671">
        <v>0</v>
      </c>
      <c r="AT41" s="580">
        <v>0</v>
      </c>
      <c r="AU41" s="671">
        <v>0</v>
      </c>
      <c r="AV41" s="671">
        <v>0</v>
      </c>
      <c r="AW41" s="671">
        <v>0</v>
      </c>
      <c r="AX41" s="580">
        <v>0</v>
      </c>
      <c r="AY41" s="580">
        <v>0</v>
      </c>
      <c r="AZ41" s="671">
        <v>0</v>
      </c>
      <c r="BA41" s="671">
        <v>0</v>
      </c>
      <c r="BB41" s="580">
        <v>0</v>
      </c>
      <c r="BC41" s="671">
        <v>0</v>
      </c>
      <c r="BD41" s="671">
        <v>0</v>
      </c>
      <c r="BE41" s="580">
        <v>0</v>
      </c>
      <c r="BF41" s="671">
        <v>0</v>
      </c>
      <c r="BG41" s="671">
        <v>0</v>
      </c>
      <c r="BH41" s="580">
        <v>0</v>
      </c>
      <c r="BI41" s="671">
        <v>0</v>
      </c>
      <c r="BJ41" s="580">
        <v>0</v>
      </c>
      <c r="BK41" s="671">
        <v>0</v>
      </c>
      <c r="BL41" s="580">
        <v>0</v>
      </c>
      <c r="BM41" s="671">
        <v>0</v>
      </c>
      <c r="BN41" s="580">
        <v>0</v>
      </c>
      <c r="BO41" s="671">
        <v>0</v>
      </c>
      <c r="BP41" s="671">
        <v>0</v>
      </c>
      <c r="BQ41" s="580">
        <v>0</v>
      </c>
      <c r="BR41" s="580">
        <v>0</v>
      </c>
      <c r="BS41" s="671">
        <v>0</v>
      </c>
      <c r="BT41" s="671">
        <v>0</v>
      </c>
      <c r="BU41" s="580">
        <v>0</v>
      </c>
      <c r="BV41" s="580">
        <v>0</v>
      </c>
      <c r="BW41" s="580">
        <v>0</v>
      </c>
      <c r="BX41" s="671">
        <v>0</v>
      </c>
      <c r="BY41" s="671">
        <v>0</v>
      </c>
      <c r="BZ41" s="580">
        <v>0</v>
      </c>
      <c r="CA41" s="671">
        <v>0</v>
      </c>
      <c r="CB41" s="671">
        <v>0</v>
      </c>
      <c r="CC41" s="671">
        <v>0</v>
      </c>
      <c r="CD41" s="671">
        <v>0</v>
      </c>
      <c r="CE41" s="580">
        <v>0</v>
      </c>
      <c r="CF41" s="580">
        <v>0</v>
      </c>
      <c r="CG41" s="580">
        <v>0</v>
      </c>
      <c r="CH41" s="671">
        <v>0</v>
      </c>
      <c r="CI41" s="580">
        <v>0</v>
      </c>
      <c r="CJ41" s="671">
        <v>0</v>
      </c>
      <c r="CK41" s="580">
        <v>0</v>
      </c>
      <c r="CL41" s="580">
        <v>0</v>
      </c>
      <c r="CM41" s="671">
        <v>0</v>
      </c>
      <c r="CN41" s="580">
        <v>0</v>
      </c>
      <c r="CO41" s="671">
        <v>0</v>
      </c>
      <c r="CP41" s="580">
        <v>0</v>
      </c>
      <c r="CQ41" s="580">
        <v>0</v>
      </c>
      <c r="CR41" s="671">
        <v>0</v>
      </c>
      <c r="CS41" s="671">
        <v>0</v>
      </c>
      <c r="CT41" s="580">
        <v>0</v>
      </c>
      <c r="CU41" s="580">
        <v>0</v>
      </c>
      <c r="CV41" s="671">
        <v>0</v>
      </c>
      <c r="CW41" s="580">
        <v>0</v>
      </c>
      <c r="CX41" s="671">
        <v>0</v>
      </c>
      <c r="CY41" s="671">
        <v>0</v>
      </c>
      <c r="CZ41" s="580">
        <v>0</v>
      </c>
      <c r="DA41" s="671">
        <v>0</v>
      </c>
      <c r="DB41" s="580">
        <v>0</v>
      </c>
      <c r="DC41" s="671">
        <v>0</v>
      </c>
      <c r="DD41" s="671">
        <v>0</v>
      </c>
      <c r="DE41" s="676">
        <v>0</v>
      </c>
      <c r="DF41" s="715">
        <v>0</v>
      </c>
      <c r="DG41" s="715">
        <v>0</v>
      </c>
      <c r="DH41" s="676">
        <v>0</v>
      </c>
      <c r="DI41" s="676">
        <v>0</v>
      </c>
      <c r="DJ41" s="676">
        <v>0</v>
      </c>
      <c r="DK41" s="715">
        <v>0</v>
      </c>
      <c r="DL41" s="676">
        <v>0</v>
      </c>
      <c r="DM41" s="676">
        <v>0</v>
      </c>
      <c r="DN41" s="715">
        <v>0</v>
      </c>
      <c r="DO41" s="676">
        <v>0</v>
      </c>
      <c r="DP41" s="676">
        <v>0</v>
      </c>
      <c r="DQ41" s="676">
        <v>0</v>
      </c>
      <c r="DR41" s="715">
        <v>0</v>
      </c>
      <c r="DS41" s="676">
        <v>0</v>
      </c>
      <c r="DT41" s="676">
        <v>0</v>
      </c>
      <c r="DU41" s="676">
        <v>0</v>
      </c>
      <c r="DV41" s="490">
        <f t="shared" si="3"/>
        <v>1</v>
      </c>
      <c r="DW41" s="490">
        <f t="shared" si="4"/>
        <v>37</v>
      </c>
      <c r="DX41" s="490">
        <f t="shared" ca="1" si="5"/>
        <v>0</v>
      </c>
      <c r="DY41" s="490" t="str">
        <f t="shared" ca="1" si="6"/>
        <v>-</v>
      </c>
    </row>
    <row r="42" spans="1:129" ht="15">
      <c r="A42" s="497"/>
      <c r="B42" s="530" t="s">
        <v>497</v>
      </c>
      <c r="C42" s="530" t="s">
        <v>819</v>
      </c>
      <c r="D42" s="531" t="s">
        <v>820</v>
      </c>
      <c r="E42" s="526"/>
      <c r="F42" s="523">
        <v>0</v>
      </c>
      <c r="G42" s="580">
        <v>0</v>
      </c>
      <c r="H42" s="671">
        <v>0</v>
      </c>
      <c r="I42" s="671">
        <v>0</v>
      </c>
      <c r="J42" s="671">
        <v>0</v>
      </c>
      <c r="K42" s="671">
        <v>0</v>
      </c>
      <c r="L42" s="671">
        <v>0</v>
      </c>
      <c r="M42" s="671">
        <v>0</v>
      </c>
      <c r="N42" s="580">
        <v>0</v>
      </c>
      <c r="O42" s="671">
        <v>0</v>
      </c>
      <c r="P42" s="671">
        <v>0</v>
      </c>
      <c r="Q42" s="671">
        <v>0</v>
      </c>
      <c r="R42" s="671">
        <v>0</v>
      </c>
      <c r="S42" s="671">
        <v>0</v>
      </c>
      <c r="T42" s="671">
        <v>0</v>
      </c>
      <c r="U42" s="671">
        <v>0</v>
      </c>
      <c r="V42" s="671">
        <v>0</v>
      </c>
      <c r="W42" s="580">
        <v>0</v>
      </c>
      <c r="X42" s="580">
        <v>0</v>
      </c>
      <c r="Y42" s="580">
        <v>0</v>
      </c>
      <c r="Z42" s="671">
        <v>0</v>
      </c>
      <c r="AA42" s="580">
        <v>0</v>
      </c>
      <c r="AB42" s="580">
        <v>0</v>
      </c>
      <c r="AC42" s="671">
        <v>0</v>
      </c>
      <c r="AD42" s="580">
        <v>0</v>
      </c>
      <c r="AE42" s="580">
        <v>0</v>
      </c>
      <c r="AF42" s="580">
        <v>0</v>
      </c>
      <c r="AG42" s="671">
        <v>0</v>
      </c>
      <c r="AH42" s="580">
        <v>0</v>
      </c>
      <c r="AI42" s="671">
        <v>0</v>
      </c>
      <c r="AJ42" s="671">
        <v>0</v>
      </c>
      <c r="AK42" s="580">
        <v>0</v>
      </c>
      <c r="AL42" s="671">
        <v>0</v>
      </c>
      <c r="AM42" s="671">
        <v>0</v>
      </c>
      <c r="AN42" s="580">
        <v>0</v>
      </c>
      <c r="AO42" s="671">
        <v>0</v>
      </c>
      <c r="AP42" s="671">
        <v>0</v>
      </c>
      <c r="AQ42" s="671">
        <v>0</v>
      </c>
      <c r="AR42" s="580">
        <v>0</v>
      </c>
      <c r="AS42" s="671">
        <v>0</v>
      </c>
      <c r="AT42" s="580">
        <v>0</v>
      </c>
      <c r="AU42" s="671">
        <v>0</v>
      </c>
      <c r="AV42" s="671">
        <v>0</v>
      </c>
      <c r="AW42" s="671">
        <v>0</v>
      </c>
      <c r="AX42" s="580">
        <v>0</v>
      </c>
      <c r="AY42" s="580">
        <v>0</v>
      </c>
      <c r="AZ42" s="671">
        <v>0</v>
      </c>
      <c r="BA42" s="671">
        <v>0</v>
      </c>
      <c r="BB42" s="580">
        <v>0</v>
      </c>
      <c r="BC42" s="671">
        <v>0</v>
      </c>
      <c r="BD42" s="671">
        <v>0</v>
      </c>
      <c r="BE42" s="580">
        <v>0</v>
      </c>
      <c r="BF42" s="671">
        <v>0</v>
      </c>
      <c r="BG42" s="671">
        <v>0</v>
      </c>
      <c r="BH42" s="580">
        <v>0</v>
      </c>
      <c r="BI42" s="671">
        <v>0</v>
      </c>
      <c r="BJ42" s="580">
        <v>0</v>
      </c>
      <c r="BK42" s="671">
        <v>0</v>
      </c>
      <c r="BL42" s="580">
        <v>0</v>
      </c>
      <c r="BM42" s="671">
        <v>0</v>
      </c>
      <c r="BN42" s="580">
        <v>0</v>
      </c>
      <c r="BO42" s="671">
        <v>0</v>
      </c>
      <c r="BP42" s="671">
        <v>0</v>
      </c>
      <c r="BQ42" s="580">
        <v>0</v>
      </c>
      <c r="BR42" s="580">
        <v>0</v>
      </c>
      <c r="BS42" s="671">
        <v>0</v>
      </c>
      <c r="BT42" s="671">
        <v>0</v>
      </c>
      <c r="BU42" s="580">
        <v>0</v>
      </c>
      <c r="BV42" s="580">
        <v>0</v>
      </c>
      <c r="BW42" s="580">
        <v>0</v>
      </c>
      <c r="BX42" s="671">
        <v>0</v>
      </c>
      <c r="BY42" s="671">
        <v>0</v>
      </c>
      <c r="BZ42" s="580">
        <v>0</v>
      </c>
      <c r="CA42" s="671">
        <v>0</v>
      </c>
      <c r="CB42" s="671">
        <v>0</v>
      </c>
      <c r="CC42" s="671">
        <v>0</v>
      </c>
      <c r="CD42" s="671">
        <v>0</v>
      </c>
      <c r="CE42" s="580">
        <v>0</v>
      </c>
      <c r="CF42" s="580">
        <v>0</v>
      </c>
      <c r="CG42" s="580">
        <v>0</v>
      </c>
      <c r="CH42" s="671">
        <v>0</v>
      </c>
      <c r="CI42" s="580">
        <v>0</v>
      </c>
      <c r="CJ42" s="671">
        <v>0</v>
      </c>
      <c r="CK42" s="580">
        <v>0</v>
      </c>
      <c r="CL42" s="580">
        <v>0</v>
      </c>
      <c r="CM42" s="671">
        <v>0</v>
      </c>
      <c r="CN42" s="580">
        <v>0</v>
      </c>
      <c r="CO42" s="671">
        <v>0</v>
      </c>
      <c r="CP42" s="580">
        <v>0</v>
      </c>
      <c r="CQ42" s="580">
        <v>0</v>
      </c>
      <c r="CR42" s="671">
        <v>0</v>
      </c>
      <c r="CS42" s="671">
        <v>0</v>
      </c>
      <c r="CT42" s="580">
        <v>0</v>
      </c>
      <c r="CU42" s="580">
        <v>0</v>
      </c>
      <c r="CV42" s="671">
        <v>0</v>
      </c>
      <c r="CW42" s="580">
        <v>0</v>
      </c>
      <c r="CX42" s="671">
        <v>0</v>
      </c>
      <c r="CY42" s="671">
        <v>0</v>
      </c>
      <c r="CZ42" s="580">
        <v>0</v>
      </c>
      <c r="DA42" s="671">
        <v>0</v>
      </c>
      <c r="DB42" s="580">
        <v>0</v>
      </c>
      <c r="DC42" s="671">
        <v>0</v>
      </c>
      <c r="DD42" s="671">
        <v>0</v>
      </c>
      <c r="DE42" s="676">
        <v>0</v>
      </c>
      <c r="DF42" s="715">
        <v>0</v>
      </c>
      <c r="DG42" s="715">
        <v>0</v>
      </c>
      <c r="DH42" s="676">
        <v>0</v>
      </c>
      <c r="DI42" s="676">
        <v>0</v>
      </c>
      <c r="DJ42" s="676">
        <v>0</v>
      </c>
      <c r="DK42" s="715">
        <v>0</v>
      </c>
      <c r="DL42" s="676">
        <v>0</v>
      </c>
      <c r="DM42" s="676">
        <v>0</v>
      </c>
      <c r="DN42" s="715">
        <v>0</v>
      </c>
      <c r="DO42" s="676">
        <v>0</v>
      </c>
      <c r="DP42" s="676">
        <v>0</v>
      </c>
      <c r="DQ42" s="676">
        <v>0</v>
      </c>
      <c r="DR42" s="715">
        <v>0</v>
      </c>
      <c r="DS42" s="676">
        <v>0</v>
      </c>
      <c r="DT42" s="676">
        <v>0</v>
      </c>
      <c r="DU42" s="676">
        <v>0</v>
      </c>
      <c r="DV42" s="490">
        <f t="shared" si="3"/>
        <v>0</v>
      </c>
      <c r="DW42" s="490">
        <f t="shared" si="4"/>
        <v>0</v>
      </c>
      <c r="DX42" s="490">
        <f t="shared" ca="1" si="5"/>
        <v>0</v>
      </c>
      <c r="DY42" s="490" t="str">
        <f t="shared" ca="1" si="6"/>
        <v>-</v>
      </c>
    </row>
    <row r="43" spans="1:129" ht="12.75" customHeight="1">
      <c r="A43" s="490">
        <v>26</v>
      </c>
      <c r="B43" s="527" t="s">
        <v>821</v>
      </c>
      <c r="C43" s="527" t="s">
        <v>819</v>
      </c>
      <c r="D43" s="528" t="s">
        <v>820</v>
      </c>
      <c r="E43" s="525" t="s">
        <v>967</v>
      </c>
      <c r="F43" s="523">
        <v>0</v>
      </c>
      <c r="G43" s="580">
        <v>0</v>
      </c>
      <c r="H43" s="671">
        <v>0</v>
      </c>
      <c r="I43" s="671">
        <v>0</v>
      </c>
      <c r="J43" s="671">
        <v>0</v>
      </c>
      <c r="K43" s="671">
        <v>0</v>
      </c>
      <c r="L43" s="671">
        <v>0</v>
      </c>
      <c r="M43" s="671">
        <v>0</v>
      </c>
      <c r="N43" s="580">
        <v>0</v>
      </c>
      <c r="O43" s="671">
        <v>0</v>
      </c>
      <c r="P43" s="671">
        <v>0</v>
      </c>
      <c r="Q43" s="671">
        <v>0</v>
      </c>
      <c r="R43" s="671">
        <v>0</v>
      </c>
      <c r="S43" s="671">
        <v>0</v>
      </c>
      <c r="T43" s="671">
        <v>0</v>
      </c>
      <c r="U43" s="671">
        <v>0</v>
      </c>
      <c r="V43" s="671">
        <v>0</v>
      </c>
      <c r="W43" s="580">
        <v>0</v>
      </c>
      <c r="X43" s="580">
        <v>0</v>
      </c>
      <c r="Y43" s="580">
        <v>0</v>
      </c>
      <c r="Z43" s="671">
        <v>0</v>
      </c>
      <c r="AA43" s="580">
        <v>0</v>
      </c>
      <c r="AB43" s="580">
        <v>0</v>
      </c>
      <c r="AC43" s="671">
        <v>0</v>
      </c>
      <c r="AD43" s="580">
        <v>0</v>
      </c>
      <c r="AE43" s="580">
        <v>0</v>
      </c>
      <c r="AF43" s="580">
        <v>0</v>
      </c>
      <c r="AG43" s="671">
        <v>0</v>
      </c>
      <c r="AH43" s="580">
        <v>0</v>
      </c>
      <c r="AI43" s="671">
        <v>0</v>
      </c>
      <c r="AJ43" s="671">
        <v>0</v>
      </c>
      <c r="AK43" s="580">
        <v>0</v>
      </c>
      <c r="AL43" s="671">
        <v>0</v>
      </c>
      <c r="AM43" s="671">
        <v>0</v>
      </c>
      <c r="AN43" s="580">
        <v>0</v>
      </c>
      <c r="AO43" s="671">
        <v>0</v>
      </c>
      <c r="AP43" s="671">
        <v>0</v>
      </c>
      <c r="AQ43" s="671">
        <v>0</v>
      </c>
      <c r="AR43" s="580">
        <v>1</v>
      </c>
      <c r="AS43" s="671">
        <v>0</v>
      </c>
      <c r="AT43" s="580">
        <v>0</v>
      </c>
      <c r="AU43" s="671">
        <v>0</v>
      </c>
      <c r="AV43" s="671">
        <v>0</v>
      </c>
      <c r="AW43" s="671">
        <v>0</v>
      </c>
      <c r="AX43" s="580">
        <v>0</v>
      </c>
      <c r="AY43" s="580">
        <v>0</v>
      </c>
      <c r="AZ43" s="671">
        <v>0</v>
      </c>
      <c r="BA43" s="671">
        <v>0</v>
      </c>
      <c r="BB43" s="580">
        <v>0</v>
      </c>
      <c r="BC43" s="671">
        <v>0</v>
      </c>
      <c r="BD43" s="671">
        <v>0</v>
      </c>
      <c r="BE43" s="580">
        <v>0</v>
      </c>
      <c r="BF43" s="671">
        <v>0</v>
      </c>
      <c r="BG43" s="671">
        <v>0</v>
      </c>
      <c r="BH43" s="580">
        <v>0</v>
      </c>
      <c r="BI43" s="671">
        <v>0</v>
      </c>
      <c r="BJ43" s="580">
        <v>0</v>
      </c>
      <c r="BK43" s="671">
        <v>0</v>
      </c>
      <c r="BL43" s="580">
        <v>0</v>
      </c>
      <c r="BM43" s="671">
        <v>0</v>
      </c>
      <c r="BN43" s="580">
        <v>0</v>
      </c>
      <c r="BO43" s="671">
        <v>0</v>
      </c>
      <c r="BP43" s="671">
        <v>0</v>
      </c>
      <c r="BQ43" s="580">
        <v>0</v>
      </c>
      <c r="BR43" s="580">
        <v>0</v>
      </c>
      <c r="BS43" s="671">
        <v>0</v>
      </c>
      <c r="BT43" s="671">
        <v>0</v>
      </c>
      <c r="BU43" s="580">
        <v>0</v>
      </c>
      <c r="BV43" s="580">
        <v>0</v>
      </c>
      <c r="BW43" s="580">
        <v>0</v>
      </c>
      <c r="BX43" s="671">
        <v>0</v>
      </c>
      <c r="BY43" s="671">
        <v>0</v>
      </c>
      <c r="BZ43" s="580">
        <v>0</v>
      </c>
      <c r="CA43" s="671">
        <v>0</v>
      </c>
      <c r="CB43" s="671">
        <v>0</v>
      </c>
      <c r="CC43" s="671">
        <v>0</v>
      </c>
      <c r="CD43" s="671">
        <v>0</v>
      </c>
      <c r="CE43" s="580">
        <v>0</v>
      </c>
      <c r="CF43" s="580">
        <v>0</v>
      </c>
      <c r="CG43" s="580">
        <v>0</v>
      </c>
      <c r="CH43" s="671">
        <v>0</v>
      </c>
      <c r="CI43" s="580">
        <v>0</v>
      </c>
      <c r="CJ43" s="671">
        <v>0</v>
      </c>
      <c r="CK43" s="580">
        <v>0</v>
      </c>
      <c r="CL43" s="580">
        <v>0</v>
      </c>
      <c r="CM43" s="671">
        <v>0</v>
      </c>
      <c r="CN43" s="580">
        <v>0</v>
      </c>
      <c r="CO43" s="671">
        <v>0</v>
      </c>
      <c r="CP43" s="580">
        <v>0</v>
      </c>
      <c r="CQ43" s="580">
        <v>0</v>
      </c>
      <c r="CR43" s="671">
        <v>0</v>
      </c>
      <c r="CS43" s="671">
        <v>0</v>
      </c>
      <c r="CT43" s="580">
        <v>0</v>
      </c>
      <c r="CU43" s="580">
        <v>0</v>
      </c>
      <c r="CV43" s="671">
        <v>0</v>
      </c>
      <c r="CW43" s="580">
        <v>0</v>
      </c>
      <c r="CX43" s="671">
        <v>0</v>
      </c>
      <c r="CY43" s="671">
        <v>0</v>
      </c>
      <c r="CZ43" s="580">
        <v>0</v>
      </c>
      <c r="DA43" s="671">
        <v>0</v>
      </c>
      <c r="DB43" s="580">
        <v>0</v>
      </c>
      <c r="DC43" s="671">
        <v>0</v>
      </c>
      <c r="DD43" s="671">
        <v>0</v>
      </c>
      <c r="DE43" s="676">
        <v>0</v>
      </c>
      <c r="DF43" s="715">
        <v>0</v>
      </c>
      <c r="DG43" s="715">
        <v>0</v>
      </c>
      <c r="DH43" s="676">
        <v>0</v>
      </c>
      <c r="DI43" s="676">
        <v>0</v>
      </c>
      <c r="DJ43" s="676">
        <v>0</v>
      </c>
      <c r="DK43" s="715">
        <v>0</v>
      </c>
      <c r="DL43" s="676">
        <v>0</v>
      </c>
      <c r="DM43" s="676">
        <v>0</v>
      </c>
      <c r="DN43" s="715">
        <v>0</v>
      </c>
      <c r="DO43" s="676">
        <v>0</v>
      </c>
      <c r="DP43" s="676">
        <v>0</v>
      </c>
      <c r="DQ43" s="676">
        <v>0</v>
      </c>
      <c r="DR43" s="715">
        <v>0</v>
      </c>
      <c r="DS43" s="676">
        <v>0</v>
      </c>
      <c r="DT43" s="676">
        <v>0</v>
      </c>
      <c r="DU43" s="676">
        <v>0</v>
      </c>
      <c r="DV43" s="490">
        <f t="shared" si="3"/>
        <v>1</v>
      </c>
      <c r="DW43" s="490">
        <f t="shared" si="4"/>
        <v>39</v>
      </c>
      <c r="DX43" s="490">
        <f t="shared" ca="1" si="5"/>
        <v>1</v>
      </c>
      <c r="DY43" s="490">
        <f t="shared" ca="1" si="6"/>
        <v>0</v>
      </c>
    </row>
    <row r="44" spans="1:129" ht="12.75" customHeight="1">
      <c r="A44" s="490">
        <v>27</v>
      </c>
      <c r="B44" s="527" t="s">
        <v>822</v>
      </c>
      <c r="C44" s="527" t="s">
        <v>819</v>
      </c>
      <c r="D44" s="528" t="s">
        <v>820</v>
      </c>
      <c r="E44" s="525" t="s">
        <v>968</v>
      </c>
      <c r="F44" s="523">
        <v>0</v>
      </c>
      <c r="G44" s="580">
        <v>0</v>
      </c>
      <c r="H44" s="671">
        <v>0</v>
      </c>
      <c r="I44" s="671">
        <v>0</v>
      </c>
      <c r="J44" s="671">
        <v>0</v>
      </c>
      <c r="K44" s="671">
        <v>0</v>
      </c>
      <c r="L44" s="671">
        <v>0</v>
      </c>
      <c r="M44" s="671">
        <v>0</v>
      </c>
      <c r="N44" s="580">
        <v>0</v>
      </c>
      <c r="O44" s="671">
        <v>0</v>
      </c>
      <c r="P44" s="671">
        <v>0</v>
      </c>
      <c r="Q44" s="671">
        <v>0</v>
      </c>
      <c r="R44" s="671">
        <v>0</v>
      </c>
      <c r="S44" s="671">
        <v>0</v>
      </c>
      <c r="T44" s="671">
        <v>0</v>
      </c>
      <c r="U44" s="671">
        <v>0</v>
      </c>
      <c r="V44" s="671">
        <v>0</v>
      </c>
      <c r="W44" s="580">
        <v>0</v>
      </c>
      <c r="X44" s="580">
        <v>0</v>
      </c>
      <c r="Y44" s="580">
        <v>0</v>
      </c>
      <c r="Z44" s="671">
        <v>0</v>
      </c>
      <c r="AA44" s="580">
        <v>0</v>
      </c>
      <c r="AB44" s="580">
        <v>0</v>
      </c>
      <c r="AC44" s="671">
        <v>0</v>
      </c>
      <c r="AD44" s="580">
        <v>0</v>
      </c>
      <c r="AE44" s="580">
        <v>0</v>
      </c>
      <c r="AF44" s="580">
        <v>0</v>
      </c>
      <c r="AG44" s="671">
        <v>0</v>
      </c>
      <c r="AH44" s="580">
        <v>0</v>
      </c>
      <c r="AI44" s="671">
        <v>0</v>
      </c>
      <c r="AJ44" s="671">
        <v>0</v>
      </c>
      <c r="AK44" s="580">
        <v>0</v>
      </c>
      <c r="AL44" s="671">
        <v>0</v>
      </c>
      <c r="AM44" s="671">
        <v>0</v>
      </c>
      <c r="AN44" s="580">
        <v>0</v>
      </c>
      <c r="AO44" s="671">
        <v>0</v>
      </c>
      <c r="AP44" s="671">
        <v>0</v>
      </c>
      <c r="AQ44" s="671">
        <v>0</v>
      </c>
      <c r="AR44" s="580">
        <v>0</v>
      </c>
      <c r="AS44" s="671">
        <v>1</v>
      </c>
      <c r="AT44" s="580">
        <v>0</v>
      </c>
      <c r="AU44" s="671">
        <v>0</v>
      </c>
      <c r="AV44" s="671">
        <v>0</v>
      </c>
      <c r="AW44" s="671">
        <v>0</v>
      </c>
      <c r="AX44" s="580">
        <v>0</v>
      </c>
      <c r="AY44" s="580">
        <v>0</v>
      </c>
      <c r="AZ44" s="671">
        <v>0</v>
      </c>
      <c r="BA44" s="671">
        <v>0</v>
      </c>
      <c r="BB44" s="580">
        <v>0</v>
      </c>
      <c r="BC44" s="671">
        <v>0</v>
      </c>
      <c r="BD44" s="671">
        <v>0</v>
      </c>
      <c r="BE44" s="580">
        <v>0</v>
      </c>
      <c r="BF44" s="671">
        <v>0</v>
      </c>
      <c r="BG44" s="671">
        <v>0</v>
      </c>
      <c r="BH44" s="580">
        <v>0</v>
      </c>
      <c r="BI44" s="671">
        <v>0</v>
      </c>
      <c r="BJ44" s="580">
        <v>0</v>
      </c>
      <c r="BK44" s="671">
        <v>0</v>
      </c>
      <c r="BL44" s="580">
        <v>0</v>
      </c>
      <c r="BM44" s="671">
        <v>0</v>
      </c>
      <c r="BN44" s="580">
        <v>0</v>
      </c>
      <c r="BO44" s="671">
        <v>0</v>
      </c>
      <c r="BP44" s="671">
        <v>0</v>
      </c>
      <c r="BQ44" s="580">
        <v>0</v>
      </c>
      <c r="BR44" s="580">
        <v>0</v>
      </c>
      <c r="BS44" s="671">
        <v>0</v>
      </c>
      <c r="BT44" s="671">
        <v>0</v>
      </c>
      <c r="BU44" s="580">
        <v>0</v>
      </c>
      <c r="BV44" s="580">
        <v>0</v>
      </c>
      <c r="BW44" s="580">
        <v>0</v>
      </c>
      <c r="BX44" s="671">
        <v>0</v>
      </c>
      <c r="BY44" s="671">
        <v>0</v>
      </c>
      <c r="BZ44" s="580">
        <v>0</v>
      </c>
      <c r="CA44" s="671">
        <v>0</v>
      </c>
      <c r="CB44" s="671">
        <v>0</v>
      </c>
      <c r="CC44" s="671">
        <v>0</v>
      </c>
      <c r="CD44" s="671">
        <v>0</v>
      </c>
      <c r="CE44" s="580">
        <v>0</v>
      </c>
      <c r="CF44" s="580">
        <v>0</v>
      </c>
      <c r="CG44" s="580">
        <v>0</v>
      </c>
      <c r="CH44" s="671">
        <v>0</v>
      </c>
      <c r="CI44" s="580">
        <v>0</v>
      </c>
      <c r="CJ44" s="671">
        <v>0</v>
      </c>
      <c r="CK44" s="580">
        <v>0</v>
      </c>
      <c r="CL44" s="580">
        <v>0</v>
      </c>
      <c r="CM44" s="671">
        <v>0</v>
      </c>
      <c r="CN44" s="580">
        <v>0</v>
      </c>
      <c r="CO44" s="671">
        <v>0</v>
      </c>
      <c r="CP44" s="580">
        <v>0</v>
      </c>
      <c r="CQ44" s="580">
        <v>0</v>
      </c>
      <c r="CR44" s="671">
        <v>0</v>
      </c>
      <c r="CS44" s="671">
        <v>0</v>
      </c>
      <c r="CT44" s="580">
        <v>0</v>
      </c>
      <c r="CU44" s="580">
        <v>0</v>
      </c>
      <c r="CV44" s="671">
        <v>0</v>
      </c>
      <c r="CW44" s="580">
        <v>0</v>
      </c>
      <c r="CX44" s="671">
        <v>0</v>
      </c>
      <c r="CY44" s="671">
        <v>0</v>
      </c>
      <c r="CZ44" s="580">
        <v>0</v>
      </c>
      <c r="DA44" s="671">
        <v>0</v>
      </c>
      <c r="DB44" s="580">
        <v>0</v>
      </c>
      <c r="DC44" s="671">
        <v>0</v>
      </c>
      <c r="DD44" s="671">
        <v>0</v>
      </c>
      <c r="DE44" s="676">
        <v>0</v>
      </c>
      <c r="DF44" s="715">
        <v>0</v>
      </c>
      <c r="DG44" s="715">
        <v>0</v>
      </c>
      <c r="DH44" s="676">
        <v>0</v>
      </c>
      <c r="DI44" s="676">
        <v>0</v>
      </c>
      <c r="DJ44" s="676">
        <v>0</v>
      </c>
      <c r="DK44" s="715">
        <v>0</v>
      </c>
      <c r="DL44" s="676">
        <v>0</v>
      </c>
      <c r="DM44" s="676">
        <v>0</v>
      </c>
      <c r="DN44" s="715">
        <v>0</v>
      </c>
      <c r="DO44" s="676">
        <v>0</v>
      </c>
      <c r="DP44" s="676">
        <v>0</v>
      </c>
      <c r="DQ44" s="676">
        <v>0</v>
      </c>
      <c r="DR44" s="715">
        <v>0</v>
      </c>
      <c r="DS44" s="676">
        <v>0</v>
      </c>
      <c r="DT44" s="676">
        <v>0</v>
      </c>
      <c r="DU44" s="676">
        <v>0</v>
      </c>
      <c r="DV44" s="490">
        <f t="shared" si="3"/>
        <v>1</v>
      </c>
      <c r="DW44" s="490">
        <f t="shared" si="4"/>
        <v>40</v>
      </c>
      <c r="DX44" s="490">
        <f t="shared" ca="1" si="5"/>
        <v>1</v>
      </c>
      <c r="DY44" s="490">
        <f t="shared" ca="1" si="6"/>
        <v>0</v>
      </c>
    </row>
    <row r="45" spans="1:129" ht="15">
      <c r="A45" s="497"/>
      <c r="B45" s="530" t="s">
        <v>499</v>
      </c>
      <c r="C45" s="530" t="s">
        <v>819</v>
      </c>
      <c r="D45" s="531" t="s">
        <v>823</v>
      </c>
      <c r="E45" s="526"/>
      <c r="F45" s="523">
        <v>0</v>
      </c>
      <c r="G45" s="580">
        <v>0</v>
      </c>
      <c r="H45" s="671">
        <v>0</v>
      </c>
      <c r="I45" s="671">
        <v>0</v>
      </c>
      <c r="J45" s="671">
        <v>0</v>
      </c>
      <c r="K45" s="671">
        <v>0</v>
      </c>
      <c r="L45" s="671">
        <v>0</v>
      </c>
      <c r="M45" s="671">
        <v>0</v>
      </c>
      <c r="N45" s="580">
        <v>0</v>
      </c>
      <c r="O45" s="671">
        <v>0</v>
      </c>
      <c r="P45" s="671">
        <v>0</v>
      </c>
      <c r="Q45" s="671">
        <v>0</v>
      </c>
      <c r="R45" s="671">
        <v>0</v>
      </c>
      <c r="S45" s="671">
        <v>0</v>
      </c>
      <c r="T45" s="671">
        <v>0</v>
      </c>
      <c r="U45" s="671">
        <v>0</v>
      </c>
      <c r="V45" s="671">
        <v>0</v>
      </c>
      <c r="W45" s="580">
        <v>0</v>
      </c>
      <c r="X45" s="580">
        <v>0</v>
      </c>
      <c r="Y45" s="580">
        <v>0</v>
      </c>
      <c r="Z45" s="671">
        <v>0</v>
      </c>
      <c r="AA45" s="580">
        <v>0</v>
      </c>
      <c r="AB45" s="580">
        <v>0</v>
      </c>
      <c r="AC45" s="671">
        <v>0</v>
      </c>
      <c r="AD45" s="580">
        <v>0</v>
      </c>
      <c r="AE45" s="580">
        <v>0</v>
      </c>
      <c r="AF45" s="580">
        <v>0</v>
      </c>
      <c r="AG45" s="671">
        <v>0</v>
      </c>
      <c r="AH45" s="580">
        <v>0</v>
      </c>
      <c r="AI45" s="671">
        <v>0</v>
      </c>
      <c r="AJ45" s="671">
        <v>0</v>
      </c>
      <c r="AK45" s="580">
        <v>0</v>
      </c>
      <c r="AL45" s="671">
        <v>0</v>
      </c>
      <c r="AM45" s="671">
        <v>0</v>
      </c>
      <c r="AN45" s="580">
        <v>0</v>
      </c>
      <c r="AO45" s="671">
        <v>0</v>
      </c>
      <c r="AP45" s="671">
        <v>0</v>
      </c>
      <c r="AQ45" s="671">
        <v>0</v>
      </c>
      <c r="AR45" s="580">
        <v>0</v>
      </c>
      <c r="AS45" s="671">
        <v>0</v>
      </c>
      <c r="AT45" s="580">
        <v>0</v>
      </c>
      <c r="AU45" s="671">
        <v>0</v>
      </c>
      <c r="AV45" s="671">
        <v>0</v>
      </c>
      <c r="AW45" s="671">
        <v>0</v>
      </c>
      <c r="AX45" s="580">
        <v>0</v>
      </c>
      <c r="AY45" s="580">
        <v>0</v>
      </c>
      <c r="AZ45" s="671">
        <v>0</v>
      </c>
      <c r="BA45" s="671">
        <v>0</v>
      </c>
      <c r="BB45" s="580">
        <v>0</v>
      </c>
      <c r="BC45" s="671">
        <v>0</v>
      </c>
      <c r="BD45" s="671">
        <v>0</v>
      </c>
      <c r="BE45" s="580">
        <v>0</v>
      </c>
      <c r="BF45" s="671">
        <v>0</v>
      </c>
      <c r="BG45" s="671">
        <v>0</v>
      </c>
      <c r="BH45" s="580">
        <v>0</v>
      </c>
      <c r="BI45" s="671">
        <v>0</v>
      </c>
      <c r="BJ45" s="580">
        <v>0</v>
      </c>
      <c r="BK45" s="671">
        <v>0</v>
      </c>
      <c r="BL45" s="580">
        <v>0</v>
      </c>
      <c r="BM45" s="671">
        <v>0</v>
      </c>
      <c r="BN45" s="580">
        <v>0</v>
      </c>
      <c r="BO45" s="671">
        <v>0</v>
      </c>
      <c r="BP45" s="671">
        <v>0</v>
      </c>
      <c r="BQ45" s="580">
        <v>0</v>
      </c>
      <c r="BR45" s="580">
        <v>0</v>
      </c>
      <c r="BS45" s="671">
        <v>0</v>
      </c>
      <c r="BT45" s="671">
        <v>0</v>
      </c>
      <c r="BU45" s="580">
        <v>0</v>
      </c>
      <c r="BV45" s="580">
        <v>0</v>
      </c>
      <c r="BW45" s="580">
        <v>0</v>
      </c>
      <c r="BX45" s="671">
        <v>0</v>
      </c>
      <c r="BY45" s="671">
        <v>0</v>
      </c>
      <c r="BZ45" s="580">
        <v>0</v>
      </c>
      <c r="CA45" s="671">
        <v>0</v>
      </c>
      <c r="CB45" s="671">
        <v>0</v>
      </c>
      <c r="CC45" s="671">
        <v>0</v>
      </c>
      <c r="CD45" s="671">
        <v>0</v>
      </c>
      <c r="CE45" s="580">
        <v>0</v>
      </c>
      <c r="CF45" s="580">
        <v>0</v>
      </c>
      <c r="CG45" s="580">
        <v>0</v>
      </c>
      <c r="CH45" s="671">
        <v>0</v>
      </c>
      <c r="CI45" s="580">
        <v>0</v>
      </c>
      <c r="CJ45" s="671">
        <v>0</v>
      </c>
      <c r="CK45" s="580">
        <v>0</v>
      </c>
      <c r="CL45" s="580">
        <v>0</v>
      </c>
      <c r="CM45" s="671">
        <v>0</v>
      </c>
      <c r="CN45" s="580">
        <v>0</v>
      </c>
      <c r="CO45" s="671">
        <v>0</v>
      </c>
      <c r="CP45" s="580">
        <v>0</v>
      </c>
      <c r="CQ45" s="580">
        <v>0</v>
      </c>
      <c r="CR45" s="671">
        <v>0</v>
      </c>
      <c r="CS45" s="671">
        <v>0</v>
      </c>
      <c r="CT45" s="580">
        <v>0</v>
      </c>
      <c r="CU45" s="580">
        <v>0</v>
      </c>
      <c r="CV45" s="671">
        <v>0</v>
      </c>
      <c r="CW45" s="580">
        <v>0</v>
      </c>
      <c r="CX45" s="671">
        <v>0</v>
      </c>
      <c r="CY45" s="671">
        <v>0</v>
      </c>
      <c r="CZ45" s="580">
        <v>0</v>
      </c>
      <c r="DA45" s="671">
        <v>0</v>
      </c>
      <c r="DB45" s="580">
        <v>0</v>
      </c>
      <c r="DC45" s="671">
        <v>0</v>
      </c>
      <c r="DD45" s="671">
        <v>0</v>
      </c>
      <c r="DE45" s="676">
        <v>0</v>
      </c>
      <c r="DF45" s="715">
        <v>0</v>
      </c>
      <c r="DG45" s="715">
        <v>0</v>
      </c>
      <c r="DH45" s="676">
        <v>0</v>
      </c>
      <c r="DI45" s="676">
        <v>0</v>
      </c>
      <c r="DJ45" s="676">
        <v>0</v>
      </c>
      <c r="DK45" s="715">
        <v>0</v>
      </c>
      <c r="DL45" s="676">
        <v>0</v>
      </c>
      <c r="DM45" s="676">
        <v>0</v>
      </c>
      <c r="DN45" s="715">
        <v>0</v>
      </c>
      <c r="DO45" s="676">
        <v>0</v>
      </c>
      <c r="DP45" s="676">
        <v>0</v>
      </c>
      <c r="DQ45" s="676">
        <v>0</v>
      </c>
      <c r="DR45" s="715">
        <v>0</v>
      </c>
      <c r="DS45" s="676">
        <v>0</v>
      </c>
      <c r="DT45" s="676">
        <v>0</v>
      </c>
      <c r="DU45" s="676">
        <v>0</v>
      </c>
      <c r="DV45" s="490">
        <f t="shared" si="3"/>
        <v>0</v>
      </c>
      <c r="DW45" s="490">
        <f t="shared" si="4"/>
        <v>0</v>
      </c>
      <c r="DX45" s="490">
        <f t="shared" ca="1" si="5"/>
        <v>0</v>
      </c>
      <c r="DY45" s="490" t="str">
        <f t="shared" ca="1" si="6"/>
        <v>-</v>
      </c>
    </row>
    <row r="46" spans="1:129" ht="12.75" customHeight="1">
      <c r="A46" s="490">
        <v>28</v>
      </c>
      <c r="B46" s="527" t="s">
        <v>824</v>
      </c>
      <c r="C46" s="527" t="s">
        <v>819</v>
      </c>
      <c r="D46" s="528" t="s">
        <v>823</v>
      </c>
      <c r="E46" s="525" t="s">
        <v>969</v>
      </c>
      <c r="F46" s="523">
        <v>0</v>
      </c>
      <c r="G46" s="580">
        <v>0</v>
      </c>
      <c r="H46" s="671">
        <v>0</v>
      </c>
      <c r="I46" s="671">
        <v>0</v>
      </c>
      <c r="J46" s="671">
        <v>0</v>
      </c>
      <c r="K46" s="671">
        <v>0</v>
      </c>
      <c r="L46" s="671">
        <v>0</v>
      </c>
      <c r="M46" s="671">
        <v>0</v>
      </c>
      <c r="N46" s="580">
        <v>0</v>
      </c>
      <c r="O46" s="671">
        <v>0</v>
      </c>
      <c r="P46" s="671">
        <v>0</v>
      </c>
      <c r="Q46" s="671">
        <v>0</v>
      </c>
      <c r="R46" s="671">
        <v>0</v>
      </c>
      <c r="S46" s="671">
        <v>0</v>
      </c>
      <c r="T46" s="671">
        <v>0</v>
      </c>
      <c r="U46" s="671">
        <v>0</v>
      </c>
      <c r="V46" s="671">
        <v>0</v>
      </c>
      <c r="W46" s="580">
        <v>0</v>
      </c>
      <c r="X46" s="580">
        <v>0</v>
      </c>
      <c r="Y46" s="580">
        <v>0</v>
      </c>
      <c r="Z46" s="671">
        <v>0</v>
      </c>
      <c r="AA46" s="580">
        <v>0</v>
      </c>
      <c r="AB46" s="580">
        <v>0</v>
      </c>
      <c r="AC46" s="671">
        <v>0</v>
      </c>
      <c r="AD46" s="580">
        <v>0</v>
      </c>
      <c r="AE46" s="580">
        <v>0</v>
      </c>
      <c r="AF46" s="580">
        <v>0</v>
      </c>
      <c r="AG46" s="671">
        <v>0</v>
      </c>
      <c r="AH46" s="580">
        <v>0</v>
      </c>
      <c r="AI46" s="671">
        <v>0</v>
      </c>
      <c r="AJ46" s="671">
        <v>0</v>
      </c>
      <c r="AK46" s="580">
        <v>0</v>
      </c>
      <c r="AL46" s="671">
        <v>0</v>
      </c>
      <c r="AM46" s="671">
        <v>0</v>
      </c>
      <c r="AN46" s="580">
        <v>0</v>
      </c>
      <c r="AO46" s="671">
        <v>0</v>
      </c>
      <c r="AP46" s="671">
        <v>0</v>
      </c>
      <c r="AQ46" s="671">
        <v>0</v>
      </c>
      <c r="AR46" s="580">
        <v>0</v>
      </c>
      <c r="AS46" s="671">
        <v>0</v>
      </c>
      <c r="AT46" s="580">
        <v>1</v>
      </c>
      <c r="AU46" s="671">
        <v>0</v>
      </c>
      <c r="AV46" s="671">
        <v>0</v>
      </c>
      <c r="AW46" s="671">
        <v>0</v>
      </c>
      <c r="AX46" s="580">
        <v>0</v>
      </c>
      <c r="AY46" s="580">
        <v>0</v>
      </c>
      <c r="AZ46" s="671">
        <v>0</v>
      </c>
      <c r="BA46" s="671">
        <v>0</v>
      </c>
      <c r="BB46" s="580">
        <v>0</v>
      </c>
      <c r="BC46" s="671">
        <v>0</v>
      </c>
      <c r="BD46" s="671">
        <v>0</v>
      </c>
      <c r="BE46" s="580">
        <v>0</v>
      </c>
      <c r="BF46" s="671">
        <v>0</v>
      </c>
      <c r="BG46" s="671">
        <v>0</v>
      </c>
      <c r="BH46" s="580">
        <v>0</v>
      </c>
      <c r="BI46" s="671">
        <v>0</v>
      </c>
      <c r="BJ46" s="580">
        <v>0</v>
      </c>
      <c r="BK46" s="671">
        <v>0</v>
      </c>
      <c r="BL46" s="580">
        <v>0</v>
      </c>
      <c r="BM46" s="671">
        <v>0</v>
      </c>
      <c r="BN46" s="580">
        <v>0</v>
      </c>
      <c r="BO46" s="671">
        <v>0</v>
      </c>
      <c r="BP46" s="671">
        <v>0</v>
      </c>
      <c r="BQ46" s="580">
        <v>0</v>
      </c>
      <c r="BR46" s="580">
        <v>0</v>
      </c>
      <c r="BS46" s="671">
        <v>0</v>
      </c>
      <c r="BT46" s="671">
        <v>0</v>
      </c>
      <c r="BU46" s="580">
        <v>0</v>
      </c>
      <c r="BV46" s="580">
        <v>0</v>
      </c>
      <c r="BW46" s="580">
        <v>0</v>
      </c>
      <c r="BX46" s="671">
        <v>0</v>
      </c>
      <c r="BY46" s="671">
        <v>0</v>
      </c>
      <c r="BZ46" s="580">
        <v>0</v>
      </c>
      <c r="CA46" s="671">
        <v>0</v>
      </c>
      <c r="CB46" s="671">
        <v>0</v>
      </c>
      <c r="CC46" s="671">
        <v>0</v>
      </c>
      <c r="CD46" s="671">
        <v>0</v>
      </c>
      <c r="CE46" s="580">
        <v>0</v>
      </c>
      <c r="CF46" s="580">
        <v>0</v>
      </c>
      <c r="CG46" s="580">
        <v>0</v>
      </c>
      <c r="CH46" s="671">
        <v>0</v>
      </c>
      <c r="CI46" s="580">
        <v>0</v>
      </c>
      <c r="CJ46" s="671">
        <v>0</v>
      </c>
      <c r="CK46" s="580">
        <v>0</v>
      </c>
      <c r="CL46" s="580">
        <v>0</v>
      </c>
      <c r="CM46" s="671">
        <v>0</v>
      </c>
      <c r="CN46" s="580">
        <v>0</v>
      </c>
      <c r="CO46" s="671">
        <v>0</v>
      </c>
      <c r="CP46" s="580">
        <v>0</v>
      </c>
      <c r="CQ46" s="580">
        <v>0</v>
      </c>
      <c r="CR46" s="671">
        <v>0</v>
      </c>
      <c r="CS46" s="671">
        <v>0</v>
      </c>
      <c r="CT46" s="580">
        <v>0</v>
      </c>
      <c r="CU46" s="580">
        <v>0</v>
      </c>
      <c r="CV46" s="671">
        <v>0</v>
      </c>
      <c r="CW46" s="580">
        <v>0</v>
      </c>
      <c r="CX46" s="671">
        <v>0</v>
      </c>
      <c r="CY46" s="671">
        <v>0</v>
      </c>
      <c r="CZ46" s="580">
        <v>0</v>
      </c>
      <c r="DA46" s="671">
        <v>0</v>
      </c>
      <c r="DB46" s="580">
        <v>0</v>
      </c>
      <c r="DC46" s="671">
        <v>0</v>
      </c>
      <c r="DD46" s="671">
        <v>0</v>
      </c>
      <c r="DE46" s="676">
        <v>0</v>
      </c>
      <c r="DF46" s="715">
        <v>0</v>
      </c>
      <c r="DG46" s="715">
        <v>0</v>
      </c>
      <c r="DH46" s="676">
        <v>0</v>
      </c>
      <c r="DI46" s="676">
        <v>0</v>
      </c>
      <c r="DJ46" s="676">
        <v>0</v>
      </c>
      <c r="DK46" s="715">
        <v>0</v>
      </c>
      <c r="DL46" s="676">
        <v>0</v>
      </c>
      <c r="DM46" s="676">
        <v>0</v>
      </c>
      <c r="DN46" s="715">
        <v>0</v>
      </c>
      <c r="DO46" s="676">
        <v>0</v>
      </c>
      <c r="DP46" s="676">
        <v>0</v>
      </c>
      <c r="DQ46" s="676">
        <v>0</v>
      </c>
      <c r="DR46" s="715">
        <v>0</v>
      </c>
      <c r="DS46" s="676">
        <v>0</v>
      </c>
      <c r="DT46" s="676">
        <v>0</v>
      </c>
      <c r="DU46" s="676">
        <v>0</v>
      </c>
      <c r="DV46" s="490">
        <f t="shared" si="3"/>
        <v>1</v>
      </c>
      <c r="DW46" s="490">
        <f t="shared" si="4"/>
        <v>41</v>
      </c>
      <c r="DX46" s="490">
        <f t="shared" ca="1" si="5"/>
        <v>1</v>
      </c>
      <c r="DY46" s="490">
        <f t="shared" ca="1" si="6"/>
        <v>0</v>
      </c>
    </row>
    <row r="47" spans="1:129" ht="12.75" customHeight="1">
      <c r="A47" s="490">
        <v>29</v>
      </c>
      <c r="B47" s="527" t="s">
        <v>825</v>
      </c>
      <c r="C47" s="527" t="s">
        <v>819</v>
      </c>
      <c r="D47" s="528" t="s">
        <v>823</v>
      </c>
      <c r="E47" s="525" t="s">
        <v>970</v>
      </c>
      <c r="F47" s="523">
        <v>0</v>
      </c>
      <c r="G47" s="580">
        <v>0</v>
      </c>
      <c r="H47" s="671">
        <v>0</v>
      </c>
      <c r="I47" s="671">
        <v>0</v>
      </c>
      <c r="J47" s="671">
        <v>0</v>
      </c>
      <c r="K47" s="671">
        <v>0</v>
      </c>
      <c r="L47" s="671">
        <v>0</v>
      </c>
      <c r="M47" s="671">
        <v>0</v>
      </c>
      <c r="N47" s="580">
        <v>0</v>
      </c>
      <c r="O47" s="671">
        <v>0</v>
      </c>
      <c r="P47" s="671">
        <v>0</v>
      </c>
      <c r="Q47" s="671">
        <v>0</v>
      </c>
      <c r="R47" s="671">
        <v>0</v>
      </c>
      <c r="S47" s="671">
        <v>0</v>
      </c>
      <c r="T47" s="671">
        <v>0</v>
      </c>
      <c r="U47" s="671">
        <v>0</v>
      </c>
      <c r="V47" s="671">
        <v>0</v>
      </c>
      <c r="W47" s="580">
        <v>0</v>
      </c>
      <c r="X47" s="580">
        <v>0</v>
      </c>
      <c r="Y47" s="580">
        <v>0</v>
      </c>
      <c r="Z47" s="671">
        <v>0</v>
      </c>
      <c r="AA47" s="580">
        <v>0</v>
      </c>
      <c r="AB47" s="580">
        <v>0</v>
      </c>
      <c r="AC47" s="671">
        <v>0</v>
      </c>
      <c r="AD47" s="580">
        <v>0</v>
      </c>
      <c r="AE47" s="580">
        <v>0</v>
      </c>
      <c r="AF47" s="580">
        <v>0</v>
      </c>
      <c r="AG47" s="671">
        <v>0</v>
      </c>
      <c r="AH47" s="580">
        <v>0</v>
      </c>
      <c r="AI47" s="671">
        <v>0</v>
      </c>
      <c r="AJ47" s="671">
        <v>0</v>
      </c>
      <c r="AK47" s="580">
        <v>0</v>
      </c>
      <c r="AL47" s="671">
        <v>0</v>
      </c>
      <c r="AM47" s="671">
        <v>0</v>
      </c>
      <c r="AN47" s="580">
        <v>0</v>
      </c>
      <c r="AO47" s="671">
        <v>0</v>
      </c>
      <c r="AP47" s="671">
        <v>0</v>
      </c>
      <c r="AQ47" s="671">
        <v>0</v>
      </c>
      <c r="AR47" s="580">
        <v>0</v>
      </c>
      <c r="AS47" s="671">
        <v>0</v>
      </c>
      <c r="AT47" s="580">
        <v>0</v>
      </c>
      <c r="AU47" s="671">
        <v>1</v>
      </c>
      <c r="AV47" s="671">
        <v>0</v>
      </c>
      <c r="AW47" s="671">
        <v>0</v>
      </c>
      <c r="AX47" s="580">
        <v>0</v>
      </c>
      <c r="AY47" s="580">
        <v>0</v>
      </c>
      <c r="AZ47" s="671">
        <v>0</v>
      </c>
      <c r="BA47" s="671">
        <v>0</v>
      </c>
      <c r="BB47" s="580">
        <v>0</v>
      </c>
      <c r="BC47" s="671">
        <v>0</v>
      </c>
      <c r="BD47" s="671">
        <v>0</v>
      </c>
      <c r="BE47" s="580">
        <v>0</v>
      </c>
      <c r="BF47" s="671">
        <v>0</v>
      </c>
      <c r="BG47" s="671">
        <v>0</v>
      </c>
      <c r="BH47" s="580">
        <v>0</v>
      </c>
      <c r="BI47" s="671">
        <v>0</v>
      </c>
      <c r="BJ47" s="580">
        <v>0</v>
      </c>
      <c r="BK47" s="671">
        <v>0</v>
      </c>
      <c r="BL47" s="580">
        <v>0</v>
      </c>
      <c r="BM47" s="671">
        <v>0</v>
      </c>
      <c r="BN47" s="580">
        <v>0</v>
      </c>
      <c r="BO47" s="671">
        <v>0</v>
      </c>
      <c r="BP47" s="671">
        <v>0</v>
      </c>
      <c r="BQ47" s="580">
        <v>0</v>
      </c>
      <c r="BR47" s="580">
        <v>0</v>
      </c>
      <c r="BS47" s="671">
        <v>0</v>
      </c>
      <c r="BT47" s="671">
        <v>0</v>
      </c>
      <c r="BU47" s="580">
        <v>0</v>
      </c>
      <c r="BV47" s="580">
        <v>0</v>
      </c>
      <c r="BW47" s="580">
        <v>0</v>
      </c>
      <c r="BX47" s="671">
        <v>0</v>
      </c>
      <c r="BY47" s="671">
        <v>0</v>
      </c>
      <c r="BZ47" s="580">
        <v>0</v>
      </c>
      <c r="CA47" s="671">
        <v>0</v>
      </c>
      <c r="CB47" s="671">
        <v>0</v>
      </c>
      <c r="CC47" s="671">
        <v>0</v>
      </c>
      <c r="CD47" s="671">
        <v>0</v>
      </c>
      <c r="CE47" s="580">
        <v>0</v>
      </c>
      <c r="CF47" s="580">
        <v>0</v>
      </c>
      <c r="CG47" s="580">
        <v>0</v>
      </c>
      <c r="CH47" s="671">
        <v>0</v>
      </c>
      <c r="CI47" s="580">
        <v>0</v>
      </c>
      <c r="CJ47" s="671">
        <v>0</v>
      </c>
      <c r="CK47" s="580">
        <v>0</v>
      </c>
      <c r="CL47" s="580">
        <v>0</v>
      </c>
      <c r="CM47" s="671">
        <v>0</v>
      </c>
      <c r="CN47" s="580">
        <v>0</v>
      </c>
      <c r="CO47" s="671">
        <v>0</v>
      </c>
      <c r="CP47" s="580">
        <v>0</v>
      </c>
      <c r="CQ47" s="580">
        <v>0</v>
      </c>
      <c r="CR47" s="671">
        <v>0</v>
      </c>
      <c r="CS47" s="671">
        <v>0</v>
      </c>
      <c r="CT47" s="580">
        <v>0</v>
      </c>
      <c r="CU47" s="580">
        <v>0</v>
      </c>
      <c r="CV47" s="671">
        <v>0</v>
      </c>
      <c r="CW47" s="580">
        <v>0</v>
      </c>
      <c r="CX47" s="671">
        <v>0</v>
      </c>
      <c r="CY47" s="671">
        <v>0</v>
      </c>
      <c r="CZ47" s="580">
        <v>0</v>
      </c>
      <c r="DA47" s="671">
        <v>0</v>
      </c>
      <c r="DB47" s="580">
        <v>0</v>
      </c>
      <c r="DC47" s="671">
        <v>0</v>
      </c>
      <c r="DD47" s="671">
        <v>0</v>
      </c>
      <c r="DE47" s="676">
        <v>0</v>
      </c>
      <c r="DF47" s="715">
        <v>0</v>
      </c>
      <c r="DG47" s="715">
        <v>0</v>
      </c>
      <c r="DH47" s="676">
        <v>0</v>
      </c>
      <c r="DI47" s="676">
        <v>0</v>
      </c>
      <c r="DJ47" s="676">
        <v>0</v>
      </c>
      <c r="DK47" s="715">
        <v>0</v>
      </c>
      <c r="DL47" s="676">
        <v>0</v>
      </c>
      <c r="DM47" s="676">
        <v>0</v>
      </c>
      <c r="DN47" s="715">
        <v>0</v>
      </c>
      <c r="DO47" s="676">
        <v>0</v>
      </c>
      <c r="DP47" s="676">
        <v>0</v>
      </c>
      <c r="DQ47" s="676">
        <v>0</v>
      </c>
      <c r="DR47" s="715">
        <v>0</v>
      </c>
      <c r="DS47" s="676">
        <v>0</v>
      </c>
      <c r="DT47" s="676">
        <v>0</v>
      </c>
      <c r="DU47" s="676">
        <v>0</v>
      </c>
      <c r="DV47" s="490">
        <f t="shared" si="3"/>
        <v>1</v>
      </c>
      <c r="DW47" s="490">
        <f t="shared" si="4"/>
        <v>42</v>
      </c>
      <c r="DX47" s="490">
        <f t="shared" ca="1" si="5"/>
        <v>1</v>
      </c>
      <c r="DY47" s="490">
        <f t="shared" ca="1" si="6"/>
        <v>0</v>
      </c>
    </row>
    <row r="48" spans="1:129" ht="38.25">
      <c r="A48" s="490">
        <v>30</v>
      </c>
      <c r="B48" s="527" t="s">
        <v>826</v>
      </c>
      <c r="C48" s="527" t="s">
        <v>819</v>
      </c>
      <c r="D48" s="528" t="s">
        <v>823</v>
      </c>
      <c r="E48" s="525" t="s">
        <v>971</v>
      </c>
      <c r="F48" s="523">
        <v>0</v>
      </c>
      <c r="G48" s="580">
        <v>0</v>
      </c>
      <c r="H48" s="671">
        <v>0</v>
      </c>
      <c r="I48" s="671">
        <v>0</v>
      </c>
      <c r="J48" s="671">
        <v>0</v>
      </c>
      <c r="K48" s="671">
        <v>0</v>
      </c>
      <c r="L48" s="671">
        <v>0</v>
      </c>
      <c r="M48" s="671">
        <v>0</v>
      </c>
      <c r="N48" s="580">
        <v>0</v>
      </c>
      <c r="O48" s="671">
        <v>0</v>
      </c>
      <c r="P48" s="671">
        <v>0</v>
      </c>
      <c r="Q48" s="671">
        <v>0</v>
      </c>
      <c r="R48" s="671">
        <v>0</v>
      </c>
      <c r="S48" s="671">
        <v>0</v>
      </c>
      <c r="T48" s="671">
        <v>0</v>
      </c>
      <c r="U48" s="671">
        <v>0</v>
      </c>
      <c r="V48" s="671">
        <v>0</v>
      </c>
      <c r="W48" s="580">
        <v>0</v>
      </c>
      <c r="X48" s="580">
        <v>0</v>
      </c>
      <c r="Y48" s="580">
        <v>0</v>
      </c>
      <c r="Z48" s="671">
        <v>0</v>
      </c>
      <c r="AA48" s="580">
        <v>0</v>
      </c>
      <c r="AB48" s="580">
        <v>0</v>
      </c>
      <c r="AC48" s="671">
        <v>0</v>
      </c>
      <c r="AD48" s="580">
        <v>0</v>
      </c>
      <c r="AE48" s="580">
        <v>0</v>
      </c>
      <c r="AF48" s="580">
        <v>0</v>
      </c>
      <c r="AG48" s="671">
        <v>0</v>
      </c>
      <c r="AH48" s="580">
        <v>0</v>
      </c>
      <c r="AI48" s="671">
        <v>0</v>
      </c>
      <c r="AJ48" s="671">
        <v>0</v>
      </c>
      <c r="AK48" s="580">
        <v>0</v>
      </c>
      <c r="AL48" s="671">
        <v>0</v>
      </c>
      <c r="AM48" s="671">
        <v>0</v>
      </c>
      <c r="AN48" s="580">
        <v>0</v>
      </c>
      <c r="AO48" s="671">
        <v>0</v>
      </c>
      <c r="AP48" s="671">
        <v>0</v>
      </c>
      <c r="AQ48" s="671">
        <v>0</v>
      </c>
      <c r="AR48" s="580">
        <v>0</v>
      </c>
      <c r="AS48" s="671">
        <v>0</v>
      </c>
      <c r="AT48" s="580">
        <v>0</v>
      </c>
      <c r="AU48" s="671">
        <v>0</v>
      </c>
      <c r="AV48" s="684">
        <v>1</v>
      </c>
      <c r="AW48" s="671">
        <v>0</v>
      </c>
      <c r="AX48" s="580">
        <v>0</v>
      </c>
      <c r="AY48" s="580">
        <v>0</v>
      </c>
      <c r="AZ48" s="671">
        <v>0</v>
      </c>
      <c r="BA48" s="671">
        <v>0</v>
      </c>
      <c r="BB48" s="580">
        <v>0</v>
      </c>
      <c r="BC48" s="671">
        <v>0</v>
      </c>
      <c r="BD48" s="671">
        <v>0</v>
      </c>
      <c r="BE48" s="580">
        <v>0</v>
      </c>
      <c r="BF48" s="671">
        <v>0</v>
      </c>
      <c r="BG48" s="671">
        <v>0</v>
      </c>
      <c r="BH48" s="580">
        <v>0</v>
      </c>
      <c r="BI48" s="671">
        <v>0</v>
      </c>
      <c r="BJ48" s="580">
        <v>0</v>
      </c>
      <c r="BK48" s="671">
        <v>0</v>
      </c>
      <c r="BL48" s="580">
        <v>0</v>
      </c>
      <c r="BM48" s="671">
        <v>0</v>
      </c>
      <c r="BN48" s="580">
        <v>0</v>
      </c>
      <c r="BO48" s="671">
        <v>0</v>
      </c>
      <c r="BP48" s="671">
        <v>0</v>
      </c>
      <c r="BQ48" s="580">
        <v>0</v>
      </c>
      <c r="BR48" s="580">
        <v>0</v>
      </c>
      <c r="BS48" s="671">
        <v>0</v>
      </c>
      <c r="BT48" s="671">
        <v>0</v>
      </c>
      <c r="BU48" s="580">
        <v>0</v>
      </c>
      <c r="BV48" s="580">
        <v>0</v>
      </c>
      <c r="BW48" s="580">
        <v>0</v>
      </c>
      <c r="BX48" s="671">
        <v>0</v>
      </c>
      <c r="BY48" s="671">
        <v>0</v>
      </c>
      <c r="BZ48" s="580">
        <v>0</v>
      </c>
      <c r="CA48" s="671">
        <v>0</v>
      </c>
      <c r="CB48" s="671">
        <v>0</v>
      </c>
      <c r="CC48" s="671">
        <v>0</v>
      </c>
      <c r="CD48" s="671">
        <v>0</v>
      </c>
      <c r="CE48" s="580">
        <v>0</v>
      </c>
      <c r="CF48" s="580">
        <v>0</v>
      </c>
      <c r="CG48" s="580">
        <v>0</v>
      </c>
      <c r="CH48" s="671">
        <v>0</v>
      </c>
      <c r="CI48" s="580">
        <v>0</v>
      </c>
      <c r="CJ48" s="671">
        <v>0</v>
      </c>
      <c r="CK48" s="580">
        <v>0</v>
      </c>
      <c r="CL48" s="580">
        <v>0</v>
      </c>
      <c r="CM48" s="671">
        <v>0</v>
      </c>
      <c r="CN48" s="580">
        <v>0</v>
      </c>
      <c r="CO48" s="671">
        <v>0</v>
      </c>
      <c r="CP48" s="580">
        <v>0</v>
      </c>
      <c r="CQ48" s="580">
        <v>0</v>
      </c>
      <c r="CR48" s="671">
        <v>0</v>
      </c>
      <c r="CS48" s="671">
        <v>0</v>
      </c>
      <c r="CT48" s="580">
        <v>0</v>
      </c>
      <c r="CU48" s="580">
        <v>0</v>
      </c>
      <c r="CV48" s="671">
        <v>0</v>
      </c>
      <c r="CW48" s="580">
        <v>0</v>
      </c>
      <c r="CX48" s="671">
        <v>0</v>
      </c>
      <c r="CY48" s="671">
        <v>0</v>
      </c>
      <c r="CZ48" s="580">
        <v>0</v>
      </c>
      <c r="DA48" s="671">
        <v>0</v>
      </c>
      <c r="DB48" s="580">
        <v>0</v>
      </c>
      <c r="DC48" s="671">
        <v>0</v>
      </c>
      <c r="DD48" s="671">
        <v>0</v>
      </c>
      <c r="DE48" s="676">
        <v>0</v>
      </c>
      <c r="DF48" s="715">
        <v>0</v>
      </c>
      <c r="DG48" s="715">
        <v>0</v>
      </c>
      <c r="DH48" s="676">
        <v>0</v>
      </c>
      <c r="DI48" s="676">
        <v>0</v>
      </c>
      <c r="DJ48" s="676">
        <v>0</v>
      </c>
      <c r="DK48" s="715">
        <v>0</v>
      </c>
      <c r="DL48" s="676">
        <v>0</v>
      </c>
      <c r="DM48" s="676">
        <v>0</v>
      </c>
      <c r="DN48" s="715">
        <v>0</v>
      </c>
      <c r="DO48" s="676">
        <v>0</v>
      </c>
      <c r="DP48" s="676">
        <v>0</v>
      </c>
      <c r="DQ48" s="676">
        <v>0</v>
      </c>
      <c r="DR48" s="715">
        <v>0</v>
      </c>
      <c r="DS48" s="676">
        <v>0</v>
      </c>
      <c r="DT48" s="676">
        <v>0</v>
      </c>
      <c r="DU48" s="676">
        <v>0</v>
      </c>
      <c r="DV48" s="490">
        <f t="shared" si="3"/>
        <v>1</v>
      </c>
      <c r="DW48" s="490">
        <f t="shared" si="4"/>
        <v>43</v>
      </c>
      <c r="DX48" s="490">
        <f t="shared" ca="1" si="5"/>
        <v>0</v>
      </c>
      <c r="DY48" s="490" t="str">
        <f t="shared" ca="1" si="6"/>
        <v>-</v>
      </c>
    </row>
    <row r="49" spans="1:129" ht="12.75" customHeight="1">
      <c r="A49" s="490">
        <v>31</v>
      </c>
      <c r="B49" s="527" t="s">
        <v>827</v>
      </c>
      <c r="C49" s="527" t="s">
        <v>819</v>
      </c>
      <c r="D49" s="528" t="s">
        <v>823</v>
      </c>
      <c r="E49" s="525" t="s">
        <v>972</v>
      </c>
      <c r="F49" s="523">
        <v>0</v>
      </c>
      <c r="G49" s="580">
        <v>0</v>
      </c>
      <c r="H49" s="671">
        <v>0</v>
      </c>
      <c r="I49" s="671">
        <v>0</v>
      </c>
      <c r="J49" s="671">
        <v>0</v>
      </c>
      <c r="K49" s="671">
        <v>0</v>
      </c>
      <c r="L49" s="671">
        <v>0</v>
      </c>
      <c r="M49" s="671">
        <v>0</v>
      </c>
      <c r="N49" s="580">
        <v>0</v>
      </c>
      <c r="O49" s="671">
        <v>0</v>
      </c>
      <c r="P49" s="671">
        <v>0</v>
      </c>
      <c r="Q49" s="671">
        <v>0</v>
      </c>
      <c r="R49" s="671">
        <v>0</v>
      </c>
      <c r="S49" s="671">
        <v>0</v>
      </c>
      <c r="T49" s="671">
        <v>0</v>
      </c>
      <c r="U49" s="671">
        <v>0</v>
      </c>
      <c r="V49" s="671">
        <v>0</v>
      </c>
      <c r="W49" s="580">
        <v>0</v>
      </c>
      <c r="X49" s="580">
        <v>0</v>
      </c>
      <c r="Y49" s="580">
        <v>0</v>
      </c>
      <c r="Z49" s="671">
        <v>0</v>
      </c>
      <c r="AA49" s="580">
        <v>0</v>
      </c>
      <c r="AB49" s="580">
        <v>0</v>
      </c>
      <c r="AC49" s="671">
        <v>0</v>
      </c>
      <c r="AD49" s="580">
        <v>0</v>
      </c>
      <c r="AE49" s="580">
        <v>0</v>
      </c>
      <c r="AF49" s="580">
        <v>0</v>
      </c>
      <c r="AG49" s="671">
        <v>0</v>
      </c>
      <c r="AH49" s="580">
        <v>0</v>
      </c>
      <c r="AI49" s="671">
        <v>0</v>
      </c>
      <c r="AJ49" s="671">
        <v>0</v>
      </c>
      <c r="AK49" s="580">
        <v>0</v>
      </c>
      <c r="AL49" s="671">
        <v>0</v>
      </c>
      <c r="AM49" s="671">
        <v>0</v>
      </c>
      <c r="AN49" s="580">
        <v>0</v>
      </c>
      <c r="AO49" s="671">
        <v>0</v>
      </c>
      <c r="AP49" s="671">
        <v>0</v>
      </c>
      <c r="AQ49" s="671">
        <v>0</v>
      </c>
      <c r="AR49" s="580">
        <v>0</v>
      </c>
      <c r="AS49" s="671">
        <v>0</v>
      </c>
      <c r="AT49" s="580">
        <v>0</v>
      </c>
      <c r="AU49" s="671">
        <v>0</v>
      </c>
      <c r="AV49" s="671">
        <v>1</v>
      </c>
      <c r="AW49" s="671">
        <v>0</v>
      </c>
      <c r="AX49" s="580">
        <v>0</v>
      </c>
      <c r="AY49" s="580">
        <v>0</v>
      </c>
      <c r="AZ49" s="671">
        <v>0</v>
      </c>
      <c r="BA49" s="671">
        <v>0</v>
      </c>
      <c r="BB49" s="580">
        <v>0</v>
      </c>
      <c r="BC49" s="671">
        <v>0</v>
      </c>
      <c r="BD49" s="671">
        <v>0</v>
      </c>
      <c r="BE49" s="580">
        <v>0</v>
      </c>
      <c r="BF49" s="671">
        <v>0</v>
      </c>
      <c r="BG49" s="671">
        <v>0</v>
      </c>
      <c r="BH49" s="580">
        <v>0</v>
      </c>
      <c r="BI49" s="671">
        <v>0</v>
      </c>
      <c r="BJ49" s="580">
        <v>0</v>
      </c>
      <c r="BK49" s="671">
        <v>0</v>
      </c>
      <c r="BL49" s="580">
        <v>0</v>
      </c>
      <c r="BM49" s="671">
        <v>0</v>
      </c>
      <c r="BN49" s="580">
        <v>0</v>
      </c>
      <c r="BO49" s="671">
        <v>0</v>
      </c>
      <c r="BP49" s="671">
        <v>0</v>
      </c>
      <c r="BQ49" s="580">
        <v>0</v>
      </c>
      <c r="BR49" s="580">
        <v>0</v>
      </c>
      <c r="BS49" s="671">
        <v>0</v>
      </c>
      <c r="BT49" s="671">
        <v>0</v>
      </c>
      <c r="BU49" s="580">
        <v>0</v>
      </c>
      <c r="BV49" s="580">
        <v>0</v>
      </c>
      <c r="BW49" s="580">
        <v>0</v>
      </c>
      <c r="BX49" s="671">
        <v>0</v>
      </c>
      <c r="BY49" s="671">
        <v>0</v>
      </c>
      <c r="BZ49" s="580">
        <v>0</v>
      </c>
      <c r="CA49" s="671">
        <v>0</v>
      </c>
      <c r="CB49" s="671">
        <v>0</v>
      </c>
      <c r="CC49" s="671">
        <v>0</v>
      </c>
      <c r="CD49" s="671">
        <v>0</v>
      </c>
      <c r="CE49" s="580">
        <v>0</v>
      </c>
      <c r="CF49" s="580">
        <v>0</v>
      </c>
      <c r="CG49" s="580">
        <v>0</v>
      </c>
      <c r="CH49" s="671">
        <v>0</v>
      </c>
      <c r="CI49" s="580">
        <v>0</v>
      </c>
      <c r="CJ49" s="671">
        <v>0</v>
      </c>
      <c r="CK49" s="580">
        <v>0</v>
      </c>
      <c r="CL49" s="580">
        <v>0</v>
      </c>
      <c r="CM49" s="671">
        <v>0</v>
      </c>
      <c r="CN49" s="580">
        <v>0</v>
      </c>
      <c r="CO49" s="671">
        <v>0</v>
      </c>
      <c r="CP49" s="580">
        <v>0</v>
      </c>
      <c r="CQ49" s="580">
        <v>0</v>
      </c>
      <c r="CR49" s="671">
        <v>0</v>
      </c>
      <c r="CS49" s="671">
        <v>0</v>
      </c>
      <c r="CT49" s="580">
        <v>0</v>
      </c>
      <c r="CU49" s="580">
        <v>0</v>
      </c>
      <c r="CV49" s="671">
        <v>0</v>
      </c>
      <c r="CW49" s="580">
        <v>0</v>
      </c>
      <c r="CX49" s="671">
        <v>0</v>
      </c>
      <c r="CY49" s="671">
        <v>0</v>
      </c>
      <c r="CZ49" s="580">
        <v>0</v>
      </c>
      <c r="DA49" s="671">
        <v>0</v>
      </c>
      <c r="DB49" s="580">
        <v>0</v>
      </c>
      <c r="DC49" s="671">
        <v>0</v>
      </c>
      <c r="DD49" s="671">
        <v>0</v>
      </c>
      <c r="DE49" s="676">
        <v>0</v>
      </c>
      <c r="DF49" s="715">
        <v>0</v>
      </c>
      <c r="DG49" s="715">
        <v>0</v>
      </c>
      <c r="DH49" s="676">
        <v>0</v>
      </c>
      <c r="DI49" s="676">
        <v>0</v>
      </c>
      <c r="DJ49" s="676">
        <v>0</v>
      </c>
      <c r="DK49" s="715">
        <v>0</v>
      </c>
      <c r="DL49" s="676">
        <v>0</v>
      </c>
      <c r="DM49" s="676">
        <v>0</v>
      </c>
      <c r="DN49" s="715">
        <v>0</v>
      </c>
      <c r="DO49" s="676">
        <v>0</v>
      </c>
      <c r="DP49" s="676">
        <v>0</v>
      </c>
      <c r="DQ49" s="676">
        <v>0</v>
      </c>
      <c r="DR49" s="715">
        <v>0</v>
      </c>
      <c r="DS49" s="676">
        <v>0</v>
      </c>
      <c r="DT49" s="676">
        <v>0</v>
      </c>
      <c r="DU49" s="676">
        <v>0</v>
      </c>
      <c r="DV49" s="490">
        <f t="shared" si="3"/>
        <v>1</v>
      </c>
      <c r="DW49" s="490">
        <f t="shared" si="4"/>
        <v>43</v>
      </c>
      <c r="DX49" s="490">
        <f t="shared" ca="1" si="5"/>
        <v>0</v>
      </c>
      <c r="DY49" s="490" t="str">
        <f t="shared" ca="1" si="6"/>
        <v>-</v>
      </c>
    </row>
    <row r="50" spans="1:129" ht="12.75" customHeight="1">
      <c r="A50" s="490">
        <v>32</v>
      </c>
      <c r="B50" s="527" t="s">
        <v>828</v>
      </c>
      <c r="C50" s="527" t="s">
        <v>819</v>
      </c>
      <c r="D50" s="528" t="s">
        <v>823</v>
      </c>
      <c r="E50" s="525" t="s">
        <v>973</v>
      </c>
      <c r="F50" s="523">
        <v>0</v>
      </c>
      <c r="G50" s="580">
        <v>0</v>
      </c>
      <c r="H50" s="671">
        <v>0</v>
      </c>
      <c r="I50" s="671">
        <v>0</v>
      </c>
      <c r="J50" s="671">
        <v>0</v>
      </c>
      <c r="K50" s="671">
        <v>0</v>
      </c>
      <c r="L50" s="671">
        <v>0</v>
      </c>
      <c r="M50" s="671">
        <v>0</v>
      </c>
      <c r="N50" s="580">
        <v>0</v>
      </c>
      <c r="O50" s="671">
        <v>0</v>
      </c>
      <c r="P50" s="671">
        <v>0</v>
      </c>
      <c r="Q50" s="671">
        <v>0</v>
      </c>
      <c r="R50" s="671">
        <v>0</v>
      </c>
      <c r="S50" s="671">
        <v>0</v>
      </c>
      <c r="T50" s="671">
        <v>0</v>
      </c>
      <c r="U50" s="671">
        <v>0</v>
      </c>
      <c r="V50" s="671">
        <v>0</v>
      </c>
      <c r="W50" s="580">
        <v>0</v>
      </c>
      <c r="X50" s="580">
        <v>0</v>
      </c>
      <c r="Y50" s="580">
        <v>0</v>
      </c>
      <c r="Z50" s="671">
        <v>0</v>
      </c>
      <c r="AA50" s="580">
        <v>0</v>
      </c>
      <c r="AB50" s="580">
        <v>0</v>
      </c>
      <c r="AC50" s="671">
        <v>0</v>
      </c>
      <c r="AD50" s="580">
        <v>0</v>
      </c>
      <c r="AE50" s="580">
        <v>0</v>
      </c>
      <c r="AF50" s="580">
        <v>0</v>
      </c>
      <c r="AG50" s="671">
        <v>0</v>
      </c>
      <c r="AH50" s="580">
        <v>0</v>
      </c>
      <c r="AI50" s="671">
        <v>0</v>
      </c>
      <c r="AJ50" s="671">
        <v>0</v>
      </c>
      <c r="AK50" s="580">
        <v>0</v>
      </c>
      <c r="AL50" s="671">
        <v>0</v>
      </c>
      <c r="AM50" s="671">
        <v>0</v>
      </c>
      <c r="AN50" s="580">
        <v>0</v>
      </c>
      <c r="AO50" s="671">
        <v>0</v>
      </c>
      <c r="AP50" s="671">
        <v>0</v>
      </c>
      <c r="AQ50" s="671">
        <v>0</v>
      </c>
      <c r="AR50" s="580">
        <v>0</v>
      </c>
      <c r="AS50" s="671">
        <v>0</v>
      </c>
      <c r="AT50" s="580">
        <v>0</v>
      </c>
      <c r="AU50" s="671">
        <v>0</v>
      </c>
      <c r="AV50" s="671">
        <v>0</v>
      </c>
      <c r="AW50" s="671">
        <v>1</v>
      </c>
      <c r="AX50" s="580">
        <v>0</v>
      </c>
      <c r="AY50" s="580">
        <v>0</v>
      </c>
      <c r="AZ50" s="671">
        <v>0</v>
      </c>
      <c r="BA50" s="671">
        <v>0</v>
      </c>
      <c r="BB50" s="580">
        <v>0</v>
      </c>
      <c r="BC50" s="671">
        <v>0</v>
      </c>
      <c r="BD50" s="671">
        <v>0</v>
      </c>
      <c r="BE50" s="580">
        <v>0</v>
      </c>
      <c r="BF50" s="671">
        <v>0</v>
      </c>
      <c r="BG50" s="671">
        <v>0</v>
      </c>
      <c r="BH50" s="580">
        <v>0</v>
      </c>
      <c r="BI50" s="671">
        <v>0</v>
      </c>
      <c r="BJ50" s="580">
        <v>0</v>
      </c>
      <c r="BK50" s="671">
        <v>0</v>
      </c>
      <c r="BL50" s="580">
        <v>0</v>
      </c>
      <c r="BM50" s="671">
        <v>0</v>
      </c>
      <c r="BN50" s="580">
        <v>0</v>
      </c>
      <c r="BO50" s="671">
        <v>0</v>
      </c>
      <c r="BP50" s="671">
        <v>0</v>
      </c>
      <c r="BQ50" s="580">
        <v>0</v>
      </c>
      <c r="BR50" s="580">
        <v>0</v>
      </c>
      <c r="BS50" s="671">
        <v>0</v>
      </c>
      <c r="BT50" s="671">
        <v>0</v>
      </c>
      <c r="BU50" s="580">
        <v>0</v>
      </c>
      <c r="BV50" s="580">
        <v>0</v>
      </c>
      <c r="BW50" s="580">
        <v>0</v>
      </c>
      <c r="BX50" s="671">
        <v>0</v>
      </c>
      <c r="BY50" s="671">
        <v>0</v>
      </c>
      <c r="BZ50" s="580">
        <v>0</v>
      </c>
      <c r="CA50" s="671">
        <v>0</v>
      </c>
      <c r="CB50" s="671">
        <v>0</v>
      </c>
      <c r="CC50" s="671">
        <v>0</v>
      </c>
      <c r="CD50" s="671">
        <v>0</v>
      </c>
      <c r="CE50" s="580">
        <v>0</v>
      </c>
      <c r="CF50" s="580">
        <v>0</v>
      </c>
      <c r="CG50" s="580">
        <v>0</v>
      </c>
      <c r="CH50" s="671">
        <v>0</v>
      </c>
      <c r="CI50" s="580">
        <v>0</v>
      </c>
      <c r="CJ50" s="671">
        <v>0</v>
      </c>
      <c r="CK50" s="580">
        <v>0</v>
      </c>
      <c r="CL50" s="580">
        <v>0</v>
      </c>
      <c r="CM50" s="671">
        <v>0</v>
      </c>
      <c r="CN50" s="580">
        <v>0</v>
      </c>
      <c r="CO50" s="671">
        <v>0</v>
      </c>
      <c r="CP50" s="580">
        <v>0</v>
      </c>
      <c r="CQ50" s="580">
        <v>0</v>
      </c>
      <c r="CR50" s="671">
        <v>0</v>
      </c>
      <c r="CS50" s="671">
        <v>0</v>
      </c>
      <c r="CT50" s="580">
        <v>0</v>
      </c>
      <c r="CU50" s="580">
        <v>0</v>
      </c>
      <c r="CV50" s="671">
        <v>0</v>
      </c>
      <c r="CW50" s="580">
        <v>0</v>
      </c>
      <c r="CX50" s="671">
        <v>0</v>
      </c>
      <c r="CY50" s="671">
        <v>0</v>
      </c>
      <c r="CZ50" s="580">
        <v>0</v>
      </c>
      <c r="DA50" s="671">
        <v>0</v>
      </c>
      <c r="DB50" s="580">
        <v>0</v>
      </c>
      <c r="DC50" s="671">
        <v>0</v>
      </c>
      <c r="DD50" s="671">
        <v>0</v>
      </c>
      <c r="DE50" s="676">
        <v>0</v>
      </c>
      <c r="DF50" s="715">
        <v>0</v>
      </c>
      <c r="DG50" s="715">
        <v>0</v>
      </c>
      <c r="DH50" s="676">
        <v>0</v>
      </c>
      <c r="DI50" s="676">
        <v>0</v>
      </c>
      <c r="DJ50" s="676">
        <v>0</v>
      </c>
      <c r="DK50" s="715">
        <v>0</v>
      </c>
      <c r="DL50" s="676">
        <v>0</v>
      </c>
      <c r="DM50" s="676">
        <v>0</v>
      </c>
      <c r="DN50" s="715">
        <v>0</v>
      </c>
      <c r="DO50" s="676">
        <v>0</v>
      </c>
      <c r="DP50" s="676">
        <v>0</v>
      </c>
      <c r="DQ50" s="676">
        <v>0</v>
      </c>
      <c r="DR50" s="715">
        <v>0</v>
      </c>
      <c r="DS50" s="676">
        <v>0</v>
      </c>
      <c r="DT50" s="676">
        <v>0</v>
      </c>
      <c r="DU50" s="676">
        <v>0</v>
      </c>
      <c r="DV50" s="490">
        <f t="shared" si="3"/>
        <v>1</v>
      </c>
      <c r="DW50" s="490">
        <f t="shared" si="4"/>
        <v>44</v>
      </c>
      <c r="DX50" s="490">
        <f t="shared" ca="1" si="5"/>
        <v>0</v>
      </c>
      <c r="DY50" s="490" t="str">
        <f t="shared" ca="1" si="6"/>
        <v>-</v>
      </c>
    </row>
    <row r="51" spans="1:129" ht="12.75" customHeight="1">
      <c r="A51" s="490">
        <v>33</v>
      </c>
      <c r="B51" s="527" t="s">
        <v>829</v>
      </c>
      <c r="C51" s="527" t="s">
        <v>819</v>
      </c>
      <c r="D51" s="528" t="s">
        <v>823</v>
      </c>
      <c r="E51" s="525" t="s">
        <v>974</v>
      </c>
      <c r="F51" s="523">
        <v>0</v>
      </c>
      <c r="G51" s="580">
        <v>0</v>
      </c>
      <c r="H51" s="671">
        <v>0</v>
      </c>
      <c r="I51" s="671">
        <v>0</v>
      </c>
      <c r="J51" s="671">
        <v>0</v>
      </c>
      <c r="K51" s="671">
        <v>0</v>
      </c>
      <c r="L51" s="671">
        <v>0</v>
      </c>
      <c r="M51" s="671">
        <v>0</v>
      </c>
      <c r="N51" s="580">
        <v>0</v>
      </c>
      <c r="O51" s="671">
        <v>0</v>
      </c>
      <c r="P51" s="671">
        <v>0</v>
      </c>
      <c r="Q51" s="671">
        <v>0</v>
      </c>
      <c r="R51" s="671">
        <v>0</v>
      </c>
      <c r="S51" s="671">
        <v>0</v>
      </c>
      <c r="T51" s="671">
        <v>0</v>
      </c>
      <c r="U51" s="671">
        <v>0</v>
      </c>
      <c r="V51" s="671">
        <v>0</v>
      </c>
      <c r="W51" s="580">
        <v>0</v>
      </c>
      <c r="X51" s="580">
        <v>0</v>
      </c>
      <c r="Y51" s="580">
        <v>0</v>
      </c>
      <c r="Z51" s="671">
        <v>0</v>
      </c>
      <c r="AA51" s="580">
        <v>0</v>
      </c>
      <c r="AB51" s="580">
        <v>0</v>
      </c>
      <c r="AC51" s="671">
        <v>0</v>
      </c>
      <c r="AD51" s="580">
        <v>0</v>
      </c>
      <c r="AE51" s="580">
        <v>0</v>
      </c>
      <c r="AF51" s="580">
        <v>0</v>
      </c>
      <c r="AG51" s="671">
        <v>0</v>
      </c>
      <c r="AH51" s="580">
        <v>0</v>
      </c>
      <c r="AI51" s="671">
        <v>0</v>
      </c>
      <c r="AJ51" s="671">
        <v>0</v>
      </c>
      <c r="AK51" s="580">
        <v>0</v>
      </c>
      <c r="AL51" s="671">
        <v>0</v>
      </c>
      <c r="AM51" s="671">
        <v>0</v>
      </c>
      <c r="AN51" s="580">
        <v>0</v>
      </c>
      <c r="AO51" s="671">
        <v>0</v>
      </c>
      <c r="AP51" s="671">
        <v>0</v>
      </c>
      <c r="AQ51" s="671">
        <v>0</v>
      </c>
      <c r="AR51" s="580">
        <v>0</v>
      </c>
      <c r="AS51" s="671">
        <v>0</v>
      </c>
      <c r="AT51" s="580">
        <v>0</v>
      </c>
      <c r="AU51" s="671">
        <v>0</v>
      </c>
      <c r="AV51" s="671">
        <v>0</v>
      </c>
      <c r="AW51" s="671">
        <v>1</v>
      </c>
      <c r="AX51" s="580">
        <v>0</v>
      </c>
      <c r="AY51" s="580">
        <v>0</v>
      </c>
      <c r="AZ51" s="671">
        <v>0</v>
      </c>
      <c r="BA51" s="671">
        <v>0</v>
      </c>
      <c r="BB51" s="580">
        <v>0</v>
      </c>
      <c r="BC51" s="671">
        <v>0</v>
      </c>
      <c r="BD51" s="671">
        <v>0</v>
      </c>
      <c r="BE51" s="580">
        <v>0</v>
      </c>
      <c r="BF51" s="671">
        <v>0</v>
      </c>
      <c r="BG51" s="671">
        <v>0</v>
      </c>
      <c r="BH51" s="580">
        <v>0</v>
      </c>
      <c r="BI51" s="671">
        <v>0</v>
      </c>
      <c r="BJ51" s="580">
        <v>0</v>
      </c>
      <c r="BK51" s="671">
        <v>0</v>
      </c>
      <c r="BL51" s="580">
        <v>0</v>
      </c>
      <c r="BM51" s="671">
        <v>0</v>
      </c>
      <c r="BN51" s="580">
        <v>0</v>
      </c>
      <c r="BO51" s="671">
        <v>0</v>
      </c>
      <c r="BP51" s="671">
        <v>0</v>
      </c>
      <c r="BQ51" s="580">
        <v>0</v>
      </c>
      <c r="BR51" s="580">
        <v>0</v>
      </c>
      <c r="BS51" s="671">
        <v>0</v>
      </c>
      <c r="BT51" s="671">
        <v>0</v>
      </c>
      <c r="BU51" s="580">
        <v>0</v>
      </c>
      <c r="BV51" s="580">
        <v>0</v>
      </c>
      <c r="BW51" s="580">
        <v>0</v>
      </c>
      <c r="BX51" s="671">
        <v>0</v>
      </c>
      <c r="BY51" s="671">
        <v>0</v>
      </c>
      <c r="BZ51" s="580">
        <v>0</v>
      </c>
      <c r="CA51" s="671">
        <v>0</v>
      </c>
      <c r="CB51" s="671">
        <v>0</v>
      </c>
      <c r="CC51" s="671">
        <v>0</v>
      </c>
      <c r="CD51" s="671">
        <v>0</v>
      </c>
      <c r="CE51" s="580">
        <v>0</v>
      </c>
      <c r="CF51" s="580">
        <v>0</v>
      </c>
      <c r="CG51" s="580">
        <v>0</v>
      </c>
      <c r="CH51" s="671">
        <v>0</v>
      </c>
      <c r="CI51" s="580">
        <v>0</v>
      </c>
      <c r="CJ51" s="671">
        <v>0</v>
      </c>
      <c r="CK51" s="580">
        <v>0</v>
      </c>
      <c r="CL51" s="580">
        <v>0</v>
      </c>
      <c r="CM51" s="671">
        <v>0</v>
      </c>
      <c r="CN51" s="580">
        <v>0</v>
      </c>
      <c r="CO51" s="671">
        <v>0</v>
      </c>
      <c r="CP51" s="580">
        <v>0</v>
      </c>
      <c r="CQ51" s="580">
        <v>0</v>
      </c>
      <c r="CR51" s="671">
        <v>0</v>
      </c>
      <c r="CS51" s="671">
        <v>0</v>
      </c>
      <c r="CT51" s="580">
        <v>0</v>
      </c>
      <c r="CU51" s="580">
        <v>0</v>
      </c>
      <c r="CV51" s="671">
        <v>0</v>
      </c>
      <c r="CW51" s="580">
        <v>0</v>
      </c>
      <c r="CX51" s="671">
        <v>0</v>
      </c>
      <c r="CY51" s="671">
        <v>0</v>
      </c>
      <c r="CZ51" s="580">
        <v>0</v>
      </c>
      <c r="DA51" s="671">
        <v>0</v>
      </c>
      <c r="DB51" s="580">
        <v>0</v>
      </c>
      <c r="DC51" s="671">
        <v>0</v>
      </c>
      <c r="DD51" s="671">
        <v>0</v>
      </c>
      <c r="DE51" s="676">
        <v>0</v>
      </c>
      <c r="DF51" s="715">
        <v>0</v>
      </c>
      <c r="DG51" s="715">
        <v>0</v>
      </c>
      <c r="DH51" s="676">
        <v>0</v>
      </c>
      <c r="DI51" s="676">
        <v>0</v>
      </c>
      <c r="DJ51" s="676">
        <v>0</v>
      </c>
      <c r="DK51" s="715">
        <v>0</v>
      </c>
      <c r="DL51" s="676">
        <v>0</v>
      </c>
      <c r="DM51" s="676">
        <v>0</v>
      </c>
      <c r="DN51" s="715">
        <v>0</v>
      </c>
      <c r="DO51" s="676">
        <v>0</v>
      </c>
      <c r="DP51" s="676">
        <v>0</v>
      </c>
      <c r="DQ51" s="676">
        <v>0</v>
      </c>
      <c r="DR51" s="715">
        <v>0</v>
      </c>
      <c r="DS51" s="676">
        <v>0</v>
      </c>
      <c r="DT51" s="676">
        <v>0</v>
      </c>
      <c r="DU51" s="676">
        <v>0</v>
      </c>
      <c r="DV51" s="490">
        <f t="shared" si="3"/>
        <v>1</v>
      </c>
      <c r="DW51" s="490">
        <f t="shared" si="4"/>
        <v>44</v>
      </c>
      <c r="DX51" s="490">
        <f t="shared" ca="1" si="5"/>
        <v>0</v>
      </c>
      <c r="DY51" s="490" t="str">
        <f t="shared" ca="1" si="6"/>
        <v>-</v>
      </c>
    </row>
    <row r="52" spans="1:129" ht="15">
      <c r="A52" s="497"/>
      <c r="B52" s="530" t="s">
        <v>500</v>
      </c>
      <c r="C52" s="530" t="s">
        <v>819</v>
      </c>
      <c r="D52" s="531" t="s">
        <v>830</v>
      </c>
      <c r="E52" s="526"/>
      <c r="F52" s="523">
        <v>0</v>
      </c>
      <c r="G52" s="580">
        <v>0</v>
      </c>
      <c r="H52" s="671">
        <v>0</v>
      </c>
      <c r="I52" s="671">
        <v>0</v>
      </c>
      <c r="J52" s="671">
        <v>0</v>
      </c>
      <c r="K52" s="671">
        <v>0</v>
      </c>
      <c r="L52" s="671">
        <v>0</v>
      </c>
      <c r="M52" s="671">
        <v>0</v>
      </c>
      <c r="N52" s="580">
        <v>0</v>
      </c>
      <c r="O52" s="671">
        <v>0</v>
      </c>
      <c r="P52" s="671">
        <v>0</v>
      </c>
      <c r="Q52" s="671">
        <v>0</v>
      </c>
      <c r="R52" s="671">
        <v>0</v>
      </c>
      <c r="S52" s="671">
        <v>0</v>
      </c>
      <c r="T52" s="671">
        <v>0</v>
      </c>
      <c r="U52" s="671">
        <v>0</v>
      </c>
      <c r="V52" s="671">
        <v>0</v>
      </c>
      <c r="W52" s="580">
        <v>0</v>
      </c>
      <c r="X52" s="580">
        <v>0</v>
      </c>
      <c r="Y52" s="580">
        <v>0</v>
      </c>
      <c r="Z52" s="671">
        <v>0</v>
      </c>
      <c r="AA52" s="580">
        <v>0</v>
      </c>
      <c r="AB52" s="580">
        <v>0</v>
      </c>
      <c r="AC52" s="671">
        <v>0</v>
      </c>
      <c r="AD52" s="580">
        <v>0</v>
      </c>
      <c r="AE52" s="580">
        <v>0</v>
      </c>
      <c r="AF52" s="580">
        <v>0</v>
      </c>
      <c r="AG52" s="671">
        <v>0</v>
      </c>
      <c r="AH52" s="580">
        <v>0</v>
      </c>
      <c r="AI52" s="671">
        <v>0</v>
      </c>
      <c r="AJ52" s="671">
        <v>0</v>
      </c>
      <c r="AK52" s="580">
        <v>0</v>
      </c>
      <c r="AL52" s="671">
        <v>0</v>
      </c>
      <c r="AM52" s="671">
        <v>0</v>
      </c>
      <c r="AN52" s="580">
        <v>0</v>
      </c>
      <c r="AO52" s="671">
        <v>0</v>
      </c>
      <c r="AP52" s="671">
        <v>0</v>
      </c>
      <c r="AQ52" s="671">
        <v>0</v>
      </c>
      <c r="AR52" s="580">
        <v>0</v>
      </c>
      <c r="AS52" s="671">
        <v>0</v>
      </c>
      <c r="AT52" s="580">
        <v>0</v>
      </c>
      <c r="AU52" s="671">
        <v>0</v>
      </c>
      <c r="AV52" s="671">
        <v>0</v>
      </c>
      <c r="AW52" s="671">
        <v>0</v>
      </c>
      <c r="AX52" s="580">
        <v>0</v>
      </c>
      <c r="AY52" s="580">
        <v>0</v>
      </c>
      <c r="AZ52" s="671">
        <v>0</v>
      </c>
      <c r="BA52" s="671">
        <v>0</v>
      </c>
      <c r="BB52" s="580">
        <v>0</v>
      </c>
      <c r="BC52" s="671">
        <v>0</v>
      </c>
      <c r="BD52" s="671">
        <v>0</v>
      </c>
      <c r="BE52" s="580">
        <v>0</v>
      </c>
      <c r="BF52" s="671">
        <v>0</v>
      </c>
      <c r="BG52" s="671">
        <v>0</v>
      </c>
      <c r="BH52" s="580">
        <v>0</v>
      </c>
      <c r="BI52" s="671">
        <v>0</v>
      </c>
      <c r="BJ52" s="580">
        <v>0</v>
      </c>
      <c r="BK52" s="671">
        <v>0</v>
      </c>
      <c r="BL52" s="580">
        <v>0</v>
      </c>
      <c r="BM52" s="671">
        <v>0</v>
      </c>
      <c r="BN52" s="580">
        <v>0</v>
      </c>
      <c r="BO52" s="671">
        <v>0</v>
      </c>
      <c r="BP52" s="671">
        <v>0</v>
      </c>
      <c r="BQ52" s="580">
        <v>0</v>
      </c>
      <c r="BR52" s="580">
        <v>0</v>
      </c>
      <c r="BS52" s="671">
        <v>0</v>
      </c>
      <c r="BT52" s="671">
        <v>0</v>
      </c>
      <c r="BU52" s="580">
        <v>0</v>
      </c>
      <c r="BV52" s="580">
        <v>0</v>
      </c>
      <c r="BW52" s="580">
        <v>0</v>
      </c>
      <c r="BX52" s="671">
        <v>0</v>
      </c>
      <c r="BY52" s="671">
        <v>0</v>
      </c>
      <c r="BZ52" s="580">
        <v>0</v>
      </c>
      <c r="CA52" s="671">
        <v>0</v>
      </c>
      <c r="CB52" s="671">
        <v>0</v>
      </c>
      <c r="CC52" s="671">
        <v>0</v>
      </c>
      <c r="CD52" s="671">
        <v>0</v>
      </c>
      <c r="CE52" s="580">
        <v>0</v>
      </c>
      <c r="CF52" s="580">
        <v>0</v>
      </c>
      <c r="CG52" s="580">
        <v>0</v>
      </c>
      <c r="CH52" s="671">
        <v>0</v>
      </c>
      <c r="CI52" s="580">
        <v>0</v>
      </c>
      <c r="CJ52" s="671">
        <v>0</v>
      </c>
      <c r="CK52" s="580">
        <v>0</v>
      </c>
      <c r="CL52" s="580">
        <v>0</v>
      </c>
      <c r="CM52" s="671">
        <v>0</v>
      </c>
      <c r="CN52" s="580">
        <v>0</v>
      </c>
      <c r="CO52" s="671">
        <v>0</v>
      </c>
      <c r="CP52" s="580">
        <v>0</v>
      </c>
      <c r="CQ52" s="580">
        <v>0</v>
      </c>
      <c r="CR52" s="671">
        <v>0</v>
      </c>
      <c r="CS52" s="671">
        <v>0</v>
      </c>
      <c r="CT52" s="580">
        <v>0</v>
      </c>
      <c r="CU52" s="580">
        <v>0</v>
      </c>
      <c r="CV52" s="671">
        <v>0</v>
      </c>
      <c r="CW52" s="580">
        <v>0</v>
      </c>
      <c r="CX52" s="671">
        <v>0</v>
      </c>
      <c r="CY52" s="671">
        <v>0</v>
      </c>
      <c r="CZ52" s="580">
        <v>0</v>
      </c>
      <c r="DA52" s="671">
        <v>0</v>
      </c>
      <c r="DB52" s="580">
        <v>0</v>
      </c>
      <c r="DC52" s="671">
        <v>0</v>
      </c>
      <c r="DD52" s="671">
        <v>0</v>
      </c>
      <c r="DE52" s="676">
        <v>0</v>
      </c>
      <c r="DF52" s="715">
        <v>0</v>
      </c>
      <c r="DG52" s="715">
        <v>0</v>
      </c>
      <c r="DH52" s="676">
        <v>0</v>
      </c>
      <c r="DI52" s="676">
        <v>0</v>
      </c>
      <c r="DJ52" s="676">
        <v>0</v>
      </c>
      <c r="DK52" s="715">
        <v>0</v>
      </c>
      <c r="DL52" s="676">
        <v>0</v>
      </c>
      <c r="DM52" s="676">
        <v>0</v>
      </c>
      <c r="DN52" s="715">
        <v>0</v>
      </c>
      <c r="DO52" s="676">
        <v>0</v>
      </c>
      <c r="DP52" s="676">
        <v>0</v>
      </c>
      <c r="DQ52" s="676">
        <v>0</v>
      </c>
      <c r="DR52" s="715">
        <v>0</v>
      </c>
      <c r="DS52" s="676">
        <v>0</v>
      </c>
      <c r="DT52" s="676">
        <v>0</v>
      </c>
      <c r="DU52" s="676">
        <v>0</v>
      </c>
      <c r="DV52" s="490">
        <f t="shared" si="3"/>
        <v>0</v>
      </c>
      <c r="DW52" s="490">
        <f t="shared" si="4"/>
        <v>0</v>
      </c>
      <c r="DX52" s="490">
        <f t="shared" ca="1" si="5"/>
        <v>0</v>
      </c>
      <c r="DY52" s="490" t="str">
        <f t="shared" ca="1" si="6"/>
        <v>-</v>
      </c>
    </row>
    <row r="53" spans="1:129" ht="12.75" customHeight="1">
      <c r="A53" s="490">
        <v>34</v>
      </c>
      <c r="B53" s="527" t="s">
        <v>831</v>
      </c>
      <c r="C53" s="527" t="s">
        <v>819</v>
      </c>
      <c r="D53" s="528" t="s">
        <v>830</v>
      </c>
      <c r="E53" s="525" t="s">
        <v>975</v>
      </c>
      <c r="F53" s="523">
        <v>0</v>
      </c>
      <c r="G53" s="580">
        <v>0</v>
      </c>
      <c r="H53" s="671">
        <v>0</v>
      </c>
      <c r="I53" s="671">
        <v>0</v>
      </c>
      <c r="J53" s="671">
        <v>0</v>
      </c>
      <c r="K53" s="671">
        <v>0</v>
      </c>
      <c r="L53" s="671">
        <v>0</v>
      </c>
      <c r="M53" s="671">
        <v>0</v>
      </c>
      <c r="N53" s="580">
        <v>0</v>
      </c>
      <c r="O53" s="671">
        <v>0</v>
      </c>
      <c r="P53" s="671">
        <v>0</v>
      </c>
      <c r="Q53" s="671">
        <v>0</v>
      </c>
      <c r="R53" s="671">
        <v>0</v>
      </c>
      <c r="S53" s="671">
        <v>0</v>
      </c>
      <c r="T53" s="671">
        <v>0</v>
      </c>
      <c r="U53" s="671">
        <v>0</v>
      </c>
      <c r="V53" s="671">
        <v>0</v>
      </c>
      <c r="W53" s="580">
        <v>0</v>
      </c>
      <c r="X53" s="580">
        <v>0</v>
      </c>
      <c r="Y53" s="580">
        <v>0</v>
      </c>
      <c r="Z53" s="671">
        <v>0</v>
      </c>
      <c r="AA53" s="580">
        <v>0</v>
      </c>
      <c r="AB53" s="580">
        <v>0</v>
      </c>
      <c r="AC53" s="671">
        <v>0</v>
      </c>
      <c r="AD53" s="580">
        <v>0</v>
      </c>
      <c r="AE53" s="580">
        <v>0</v>
      </c>
      <c r="AF53" s="580">
        <v>0</v>
      </c>
      <c r="AG53" s="671">
        <v>0</v>
      </c>
      <c r="AH53" s="580">
        <v>0</v>
      </c>
      <c r="AI53" s="671">
        <v>0</v>
      </c>
      <c r="AJ53" s="671">
        <v>0</v>
      </c>
      <c r="AK53" s="580">
        <v>0</v>
      </c>
      <c r="AL53" s="671">
        <v>0</v>
      </c>
      <c r="AM53" s="671">
        <v>0</v>
      </c>
      <c r="AN53" s="580">
        <v>0</v>
      </c>
      <c r="AO53" s="671">
        <v>0</v>
      </c>
      <c r="AP53" s="671">
        <v>0</v>
      </c>
      <c r="AQ53" s="671">
        <v>0</v>
      </c>
      <c r="AR53" s="580">
        <v>0</v>
      </c>
      <c r="AS53" s="671">
        <v>0</v>
      </c>
      <c r="AT53" s="580">
        <v>0</v>
      </c>
      <c r="AU53" s="671">
        <v>0</v>
      </c>
      <c r="AV53" s="671">
        <v>0</v>
      </c>
      <c r="AW53" s="671">
        <v>0</v>
      </c>
      <c r="AX53" s="580">
        <v>1</v>
      </c>
      <c r="AY53" s="580">
        <v>0</v>
      </c>
      <c r="AZ53" s="671">
        <v>0</v>
      </c>
      <c r="BA53" s="671">
        <v>0</v>
      </c>
      <c r="BB53" s="580">
        <v>0</v>
      </c>
      <c r="BC53" s="671">
        <v>0</v>
      </c>
      <c r="BD53" s="671">
        <v>0</v>
      </c>
      <c r="BE53" s="580">
        <v>0</v>
      </c>
      <c r="BF53" s="671">
        <v>0</v>
      </c>
      <c r="BG53" s="671">
        <v>0</v>
      </c>
      <c r="BH53" s="580">
        <v>0</v>
      </c>
      <c r="BI53" s="671">
        <v>0</v>
      </c>
      <c r="BJ53" s="580">
        <v>0</v>
      </c>
      <c r="BK53" s="671">
        <v>0</v>
      </c>
      <c r="BL53" s="580">
        <v>0</v>
      </c>
      <c r="BM53" s="671">
        <v>0</v>
      </c>
      <c r="BN53" s="580">
        <v>0</v>
      </c>
      <c r="BO53" s="671">
        <v>0</v>
      </c>
      <c r="BP53" s="671">
        <v>0</v>
      </c>
      <c r="BQ53" s="580">
        <v>0</v>
      </c>
      <c r="BR53" s="580">
        <v>0</v>
      </c>
      <c r="BS53" s="671">
        <v>0</v>
      </c>
      <c r="BT53" s="671">
        <v>0</v>
      </c>
      <c r="BU53" s="580">
        <v>0</v>
      </c>
      <c r="BV53" s="580">
        <v>0</v>
      </c>
      <c r="BW53" s="580">
        <v>0</v>
      </c>
      <c r="BX53" s="671">
        <v>0</v>
      </c>
      <c r="BY53" s="671">
        <v>0</v>
      </c>
      <c r="BZ53" s="580">
        <v>0</v>
      </c>
      <c r="CA53" s="671">
        <v>0</v>
      </c>
      <c r="CB53" s="671">
        <v>0</v>
      </c>
      <c r="CC53" s="671">
        <v>0</v>
      </c>
      <c r="CD53" s="671">
        <v>0</v>
      </c>
      <c r="CE53" s="580">
        <v>0</v>
      </c>
      <c r="CF53" s="580">
        <v>0</v>
      </c>
      <c r="CG53" s="580">
        <v>0</v>
      </c>
      <c r="CH53" s="671">
        <v>0</v>
      </c>
      <c r="CI53" s="580">
        <v>0</v>
      </c>
      <c r="CJ53" s="671">
        <v>0</v>
      </c>
      <c r="CK53" s="580">
        <v>0</v>
      </c>
      <c r="CL53" s="580">
        <v>0</v>
      </c>
      <c r="CM53" s="671">
        <v>0</v>
      </c>
      <c r="CN53" s="580">
        <v>0</v>
      </c>
      <c r="CO53" s="671">
        <v>0</v>
      </c>
      <c r="CP53" s="580">
        <v>0</v>
      </c>
      <c r="CQ53" s="580">
        <v>0</v>
      </c>
      <c r="CR53" s="671">
        <v>0</v>
      </c>
      <c r="CS53" s="671">
        <v>0</v>
      </c>
      <c r="CT53" s="580">
        <v>0</v>
      </c>
      <c r="CU53" s="580">
        <v>0</v>
      </c>
      <c r="CV53" s="671">
        <v>0</v>
      </c>
      <c r="CW53" s="580">
        <v>0</v>
      </c>
      <c r="CX53" s="671">
        <v>0</v>
      </c>
      <c r="CY53" s="671">
        <v>0</v>
      </c>
      <c r="CZ53" s="580">
        <v>0</v>
      </c>
      <c r="DA53" s="671">
        <v>0</v>
      </c>
      <c r="DB53" s="580">
        <v>0</v>
      </c>
      <c r="DC53" s="671">
        <v>0</v>
      </c>
      <c r="DD53" s="671">
        <v>0</v>
      </c>
      <c r="DE53" s="676">
        <v>0</v>
      </c>
      <c r="DF53" s="715">
        <v>0</v>
      </c>
      <c r="DG53" s="715">
        <v>0</v>
      </c>
      <c r="DH53" s="676">
        <v>0</v>
      </c>
      <c r="DI53" s="676">
        <v>0</v>
      </c>
      <c r="DJ53" s="676">
        <v>0</v>
      </c>
      <c r="DK53" s="715">
        <v>0</v>
      </c>
      <c r="DL53" s="676">
        <v>0</v>
      </c>
      <c r="DM53" s="676">
        <v>0</v>
      </c>
      <c r="DN53" s="715">
        <v>0</v>
      </c>
      <c r="DO53" s="676">
        <v>0</v>
      </c>
      <c r="DP53" s="676">
        <v>0</v>
      </c>
      <c r="DQ53" s="676">
        <v>0</v>
      </c>
      <c r="DR53" s="715">
        <v>0</v>
      </c>
      <c r="DS53" s="676">
        <v>0</v>
      </c>
      <c r="DT53" s="676">
        <v>0</v>
      </c>
      <c r="DU53" s="676">
        <v>0</v>
      </c>
      <c r="DV53" s="490">
        <f t="shared" si="3"/>
        <v>1</v>
      </c>
      <c r="DW53" s="490">
        <f t="shared" si="4"/>
        <v>45</v>
      </c>
      <c r="DX53" s="490">
        <f t="shared" ca="1" si="5"/>
        <v>1</v>
      </c>
      <c r="DY53" s="490">
        <f t="shared" ca="1" si="6"/>
        <v>1</v>
      </c>
    </row>
    <row r="54" spans="1:129" ht="15">
      <c r="A54" s="497"/>
      <c r="B54" s="530" t="s">
        <v>501</v>
      </c>
      <c r="C54" s="530" t="s">
        <v>819</v>
      </c>
      <c r="D54" s="531" t="s">
        <v>832</v>
      </c>
      <c r="E54" s="526"/>
      <c r="F54" s="523">
        <v>0</v>
      </c>
      <c r="G54" s="580">
        <v>0</v>
      </c>
      <c r="H54" s="671">
        <v>0</v>
      </c>
      <c r="I54" s="671">
        <v>0</v>
      </c>
      <c r="J54" s="671">
        <v>0</v>
      </c>
      <c r="K54" s="671">
        <v>0</v>
      </c>
      <c r="L54" s="671">
        <v>0</v>
      </c>
      <c r="M54" s="671">
        <v>0</v>
      </c>
      <c r="N54" s="580">
        <v>0</v>
      </c>
      <c r="O54" s="671">
        <v>0</v>
      </c>
      <c r="P54" s="671">
        <v>0</v>
      </c>
      <c r="Q54" s="671">
        <v>0</v>
      </c>
      <c r="R54" s="671">
        <v>0</v>
      </c>
      <c r="S54" s="671">
        <v>0</v>
      </c>
      <c r="T54" s="671">
        <v>0</v>
      </c>
      <c r="U54" s="671">
        <v>0</v>
      </c>
      <c r="V54" s="671">
        <v>0</v>
      </c>
      <c r="W54" s="580">
        <v>0</v>
      </c>
      <c r="X54" s="580">
        <v>0</v>
      </c>
      <c r="Y54" s="580">
        <v>0</v>
      </c>
      <c r="Z54" s="671">
        <v>0</v>
      </c>
      <c r="AA54" s="580">
        <v>0</v>
      </c>
      <c r="AB54" s="580">
        <v>0</v>
      </c>
      <c r="AC54" s="671">
        <v>0</v>
      </c>
      <c r="AD54" s="580">
        <v>0</v>
      </c>
      <c r="AE54" s="580">
        <v>0</v>
      </c>
      <c r="AF54" s="580">
        <v>0</v>
      </c>
      <c r="AG54" s="671">
        <v>0</v>
      </c>
      <c r="AH54" s="580">
        <v>0</v>
      </c>
      <c r="AI54" s="671">
        <v>0</v>
      </c>
      <c r="AJ54" s="671">
        <v>0</v>
      </c>
      <c r="AK54" s="580">
        <v>0</v>
      </c>
      <c r="AL54" s="671">
        <v>0</v>
      </c>
      <c r="AM54" s="671">
        <v>0</v>
      </c>
      <c r="AN54" s="580">
        <v>0</v>
      </c>
      <c r="AO54" s="671">
        <v>0</v>
      </c>
      <c r="AP54" s="671">
        <v>0</v>
      </c>
      <c r="AQ54" s="671">
        <v>0</v>
      </c>
      <c r="AR54" s="580">
        <v>0</v>
      </c>
      <c r="AS54" s="671">
        <v>0</v>
      </c>
      <c r="AT54" s="580">
        <v>0</v>
      </c>
      <c r="AU54" s="671">
        <v>0</v>
      </c>
      <c r="AV54" s="671">
        <v>0</v>
      </c>
      <c r="AW54" s="671">
        <v>0</v>
      </c>
      <c r="AX54" s="580">
        <v>0</v>
      </c>
      <c r="AY54" s="580">
        <v>0</v>
      </c>
      <c r="AZ54" s="671">
        <v>0</v>
      </c>
      <c r="BA54" s="671">
        <v>0</v>
      </c>
      <c r="BB54" s="580">
        <v>0</v>
      </c>
      <c r="BC54" s="671">
        <v>0</v>
      </c>
      <c r="BD54" s="671">
        <v>0</v>
      </c>
      <c r="BE54" s="580">
        <v>0</v>
      </c>
      <c r="BF54" s="671">
        <v>0</v>
      </c>
      <c r="BG54" s="671">
        <v>0</v>
      </c>
      <c r="BH54" s="580">
        <v>0</v>
      </c>
      <c r="BI54" s="671">
        <v>0</v>
      </c>
      <c r="BJ54" s="580">
        <v>0</v>
      </c>
      <c r="BK54" s="671">
        <v>0</v>
      </c>
      <c r="BL54" s="580">
        <v>0</v>
      </c>
      <c r="BM54" s="671">
        <v>0</v>
      </c>
      <c r="BN54" s="580">
        <v>0</v>
      </c>
      <c r="BO54" s="671">
        <v>0</v>
      </c>
      <c r="BP54" s="671">
        <v>0</v>
      </c>
      <c r="BQ54" s="580">
        <v>0</v>
      </c>
      <c r="BR54" s="580">
        <v>0</v>
      </c>
      <c r="BS54" s="671">
        <v>0</v>
      </c>
      <c r="BT54" s="671">
        <v>0</v>
      </c>
      <c r="BU54" s="580">
        <v>0</v>
      </c>
      <c r="BV54" s="580">
        <v>0</v>
      </c>
      <c r="BW54" s="580">
        <v>0</v>
      </c>
      <c r="BX54" s="671">
        <v>0</v>
      </c>
      <c r="BY54" s="671">
        <v>0</v>
      </c>
      <c r="BZ54" s="580">
        <v>0</v>
      </c>
      <c r="CA54" s="671">
        <v>0</v>
      </c>
      <c r="CB54" s="671">
        <v>0</v>
      </c>
      <c r="CC54" s="671">
        <v>0</v>
      </c>
      <c r="CD54" s="671">
        <v>0</v>
      </c>
      <c r="CE54" s="580">
        <v>0</v>
      </c>
      <c r="CF54" s="580">
        <v>0</v>
      </c>
      <c r="CG54" s="580">
        <v>0</v>
      </c>
      <c r="CH54" s="671">
        <v>0</v>
      </c>
      <c r="CI54" s="580">
        <v>0</v>
      </c>
      <c r="CJ54" s="671">
        <v>0</v>
      </c>
      <c r="CK54" s="580">
        <v>0</v>
      </c>
      <c r="CL54" s="580">
        <v>0</v>
      </c>
      <c r="CM54" s="671">
        <v>0</v>
      </c>
      <c r="CN54" s="580">
        <v>0</v>
      </c>
      <c r="CO54" s="671">
        <v>0</v>
      </c>
      <c r="CP54" s="580">
        <v>0</v>
      </c>
      <c r="CQ54" s="580">
        <v>0</v>
      </c>
      <c r="CR54" s="671">
        <v>0</v>
      </c>
      <c r="CS54" s="671">
        <v>0</v>
      </c>
      <c r="CT54" s="580">
        <v>0</v>
      </c>
      <c r="CU54" s="580">
        <v>0</v>
      </c>
      <c r="CV54" s="671">
        <v>0</v>
      </c>
      <c r="CW54" s="580">
        <v>0</v>
      </c>
      <c r="CX54" s="671">
        <v>0</v>
      </c>
      <c r="CY54" s="671">
        <v>0</v>
      </c>
      <c r="CZ54" s="580">
        <v>0</v>
      </c>
      <c r="DA54" s="671">
        <v>0</v>
      </c>
      <c r="DB54" s="580">
        <v>0</v>
      </c>
      <c r="DC54" s="671">
        <v>0</v>
      </c>
      <c r="DD54" s="671">
        <v>0</v>
      </c>
      <c r="DE54" s="676">
        <v>0</v>
      </c>
      <c r="DF54" s="715">
        <v>0</v>
      </c>
      <c r="DG54" s="715">
        <v>0</v>
      </c>
      <c r="DH54" s="676">
        <v>0</v>
      </c>
      <c r="DI54" s="676">
        <v>0</v>
      </c>
      <c r="DJ54" s="676">
        <v>0</v>
      </c>
      <c r="DK54" s="715">
        <v>0</v>
      </c>
      <c r="DL54" s="676">
        <v>0</v>
      </c>
      <c r="DM54" s="676">
        <v>0</v>
      </c>
      <c r="DN54" s="715">
        <v>0</v>
      </c>
      <c r="DO54" s="676">
        <v>0</v>
      </c>
      <c r="DP54" s="676">
        <v>0</v>
      </c>
      <c r="DQ54" s="676">
        <v>0</v>
      </c>
      <c r="DR54" s="715">
        <v>0</v>
      </c>
      <c r="DS54" s="676">
        <v>0</v>
      </c>
      <c r="DT54" s="676">
        <v>0</v>
      </c>
      <c r="DU54" s="676">
        <v>0</v>
      </c>
      <c r="DV54" s="490">
        <f t="shared" si="3"/>
        <v>0</v>
      </c>
      <c r="DW54" s="490">
        <f t="shared" si="4"/>
        <v>0</v>
      </c>
      <c r="DX54" s="490">
        <f t="shared" ca="1" si="5"/>
        <v>0</v>
      </c>
      <c r="DY54" s="490" t="str">
        <f t="shared" ca="1" si="6"/>
        <v>-</v>
      </c>
    </row>
    <row r="55" spans="1:129" ht="24.75" customHeight="1">
      <c r="A55" s="490">
        <v>35</v>
      </c>
      <c r="B55" s="527" t="s">
        <v>833</v>
      </c>
      <c r="C55" s="527" t="s">
        <v>819</v>
      </c>
      <c r="D55" s="528" t="s">
        <v>832</v>
      </c>
      <c r="E55" s="532" t="s">
        <v>976</v>
      </c>
      <c r="F55" s="523">
        <v>0</v>
      </c>
      <c r="G55" s="580">
        <v>0</v>
      </c>
      <c r="H55" s="671">
        <v>0</v>
      </c>
      <c r="I55" s="671">
        <v>0</v>
      </c>
      <c r="J55" s="671">
        <v>0</v>
      </c>
      <c r="K55" s="671">
        <v>0</v>
      </c>
      <c r="L55" s="671">
        <v>0</v>
      </c>
      <c r="M55" s="671">
        <v>0</v>
      </c>
      <c r="N55" s="580">
        <v>0</v>
      </c>
      <c r="O55" s="671">
        <v>0</v>
      </c>
      <c r="P55" s="671">
        <v>0</v>
      </c>
      <c r="Q55" s="671">
        <v>0</v>
      </c>
      <c r="R55" s="671">
        <v>0</v>
      </c>
      <c r="S55" s="671">
        <v>0</v>
      </c>
      <c r="T55" s="671">
        <v>0</v>
      </c>
      <c r="U55" s="671">
        <v>0</v>
      </c>
      <c r="V55" s="671">
        <v>0</v>
      </c>
      <c r="W55" s="580">
        <v>0</v>
      </c>
      <c r="X55" s="580">
        <v>0</v>
      </c>
      <c r="Y55" s="580">
        <v>0</v>
      </c>
      <c r="Z55" s="671">
        <v>0</v>
      </c>
      <c r="AA55" s="580">
        <v>0</v>
      </c>
      <c r="AB55" s="580">
        <v>0</v>
      </c>
      <c r="AC55" s="671">
        <v>0</v>
      </c>
      <c r="AD55" s="580">
        <v>0</v>
      </c>
      <c r="AE55" s="580">
        <v>0</v>
      </c>
      <c r="AF55" s="580">
        <v>0</v>
      </c>
      <c r="AG55" s="671">
        <v>0</v>
      </c>
      <c r="AH55" s="580">
        <v>0</v>
      </c>
      <c r="AI55" s="671">
        <v>0</v>
      </c>
      <c r="AJ55" s="671">
        <v>0</v>
      </c>
      <c r="AK55" s="580">
        <v>0</v>
      </c>
      <c r="AL55" s="671">
        <v>0</v>
      </c>
      <c r="AM55" s="671">
        <v>0</v>
      </c>
      <c r="AN55" s="580">
        <v>0</v>
      </c>
      <c r="AO55" s="671">
        <v>0</v>
      </c>
      <c r="AP55" s="671">
        <v>0</v>
      </c>
      <c r="AQ55" s="671">
        <v>0</v>
      </c>
      <c r="AR55" s="580">
        <v>0</v>
      </c>
      <c r="AS55" s="671">
        <v>0</v>
      </c>
      <c r="AT55" s="580">
        <v>0</v>
      </c>
      <c r="AU55" s="671">
        <v>0</v>
      </c>
      <c r="AV55" s="671">
        <v>0</v>
      </c>
      <c r="AW55" s="671">
        <v>0</v>
      </c>
      <c r="AX55" s="580">
        <v>0</v>
      </c>
      <c r="AY55" s="580">
        <v>1</v>
      </c>
      <c r="AZ55" s="671">
        <v>0</v>
      </c>
      <c r="BA55" s="671">
        <v>0</v>
      </c>
      <c r="BB55" s="580">
        <v>0</v>
      </c>
      <c r="BC55" s="671">
        <v>0</v>
      </c>
      <c r="BD55" s="671">
        <v>0</v>
      </c>
      <c r="BE55" s="580">
        <v>0</v>
      </c>
      <c r="BF55" s="671">
        <v>0</v>
      </c>
      <c r="BG55" s="671">
        <v>0</v>
      </c>
      <c r="BH55" s="580">
        <v>0</v>
      </c>
      <c r="BI55" s="671">
        <v>0</v>
      </c>
      <c r="BJ55" s="580">
        <v>0</v>
      </c>
      <c r="BK55" s="671">
        <v>0</v>
      </c>
      <c r="BL55" s="580">
        <v>0</v>
      </c>
      <c r="BM55" s="671">
        <v>0</v>
      </c>
      <c r="BN55" s="580">
        <v>0</v>
      </c>
      <c r="BO55" s="671">
        <v>0</v>
      </c>
      <c r="BP55" s="671">
        <v>0</v>
      </c>
      <c r="BQ55" s="580">
        <v>0</v>
      </c>
      <c r="BR55" s="580">
        <v>0</v>
      </c>
      <c r="BS55" s="671">
        <v>0</v>
      </c>
      <c r="BT55" s="671">
        <v>0</v>
      </c>
      <c r="BU55" s="580">
        <v>0</v>
      </c>
      <c r="BV55" s="580">
        <v>0</v>
      </c>
      <c r="BW55" s="580">
        <v>0</v>
      </c>
      <c r="BX55" s="671">
        <v>0</v>
      </c>
      <c r="BY55" s="671">
        <v>0</v>
      </c>
      <c r="BZ55" s="580">
        <v>0</v>
      </c>
      <c r="CA55" s="671">
        <v>0</v>
      </c>
      <c r="CB55" s="671">
        <v>0</v>
      </c>
      <c r="CC55" s="671">
        <v>0</v>
      </c>
      <c r="CD55" s="671">
        <v>0</v>
      </c>
      <c r="CE55" s="580">
        <v>0</v>
      </c>
      <c r="CF55" s="580">
        <v>0</v>
      </c>
      <c r="CG55" s="580">
        <v>0</v>
      </c>
      <c r="CH55" s="671">
        <v>0</v>
      </c>
      <c r="CI55" s="580">
        <v>0</v>
      </c>
      <c r="CJ55" s="671">
        <v>0</v>
      </c>
      <c r="CK55" s="580">
        <v>0</v>
      </c>
      <c r="CL55" s="580">
        <v>0</v>
      </c>
      <c r="CM55" s="671">
        <v>0</v>
      </c>
      <c r="CN55" s="580">
        <v>0</v>
      </c>
      <c r="CO55" s="671">
        <v>0</v>
      </c>
      <c r="CP55" s="580">
        <v>0</v>
      </c>
      <c r="CQ55" s="580">
        <v>0</v>
      </c>
      <c r="CR55" s="671">
        <v>0</v>
      </c>
      <c r="CS55" s="671">
        <v>0</v>
      </c>
      <c r="CT55" s="580">
        <v>0</v>
      </c>
      <c r="CU55" s="580">
        <v>0</v>
      </c>
      <c r="CV55" s="671">
        <v>0</v>
      </c>
      <c r="CW55" s="580">
        <v>0</v>
      </c>
      <c r="CX55" s="671">
        <v>0</v>
      </c>
      <c r="CY55" s="671">
        <v>0</v>
      </c>
      <c r="CZ55" s="580">
        <v>0</v>
      </c>
      <c r="DA55" s="671">
        <v>0</v>
      </c>
      <c r="DB55" s="580">
        <v>0</v>
      </c>
      <c r="DC55" s="671">
        <v>0</v>
      </c>
      <c r="DD55" s="671">
        <v>0</v>
      </c>
      <c r="DE55" s="676">
        <v>0</v>
      </c>
      <c r="DF55" s="715">
        <v>0</v>
      </c>
      <c r="DG55" s="715">
        <v>0</v>
      </c>
      <c r="DH55" s="676">
        <v>0</v>
      </c>
      <c r="DI55" s="676">
        <v>0</v>
      </c>
      <c r="DJ55" s="676">
        <v>0</v>
      </c>
      <c r="DK55" s="715">
        <v>0</v>
      </c>
      <c r="DL55" s="676">
        <v>0</v>
      </c>
      <c r="DM55" s="676">
        <v>0</v>
      </c>
      <c r="DN55" s="715">
        <v>0</v>
      </c>
      <c r="DO55" s="676">
        <v>0</v>
      </c>
      <c r="DP55" s="676">
        <v>0</v>
      </c>
      <c r="DQ55" s="676">
        <v>0</v>
      </c>
      <c r="DR55" s="715">
        <v>0</v>
      </c>
      <c r="DS55" s="676">
        <v>0</v>
      </c>
      <c r="DT55" s="676">
        <v>0</v>
      </c>
      <c r="DU55" s="676">
        <v>0</v>
      </c>
      <c r="DV55" s="490">
        <f t="shared" si="3"/>
        <v>1</v>
      </c>
      <c r="DW55" s="490">
        <f t="shared" si="4"/>
        <v>46</v>
      </c>
      <c r="DX55" s="490">
        <f t="shared" ca="1" si="5"/>
        <v>1</v>
      </c>
      <c r="DY55" s="490">
        <f t="shared" ca="1" si="6"/>
        <v>1</v>
      </c>
    </row>
    <row r="56" spans="1:129" ht="12.75" customHeight="1">
      <c r="A56" s="490">
        <v>36</v>
      </c>
      <c r="B56" s="527" t="s">
        <v>834</v>
      </c>
      <c r="C56" s="527" t="s">
        <v>819</v>
      </c>
      <c r="D56" s="528" t="s">
        <v>832</v>
      </c>
      <c r="E56" s="525" t="s">
        <v>977</v>
      </c>
      <c r="F56" s="523">
        <v>0</v>
      </c>
      <c r="G56" s="580">
        <v>0</v>
      </c>
      <c r="H56" s="671">
        <v>0</v>
      </c>
      <c r="I56" s="671">
        <v>0</v>
      </c>
      <c r="J56" s="671">
        <v>0</v>
      </c>
      <c r="K56" s="671">
        <v>0</v>
      </c>
      <c r="L56" s="671">
        <v>0</v>
      </c>
      <c r="M56" s="671">
        <v>0</v>
      </c>
      <c r="N56" s="580">
        <v>0</v>
      </c>
      <c r="O56" s="671">
        <v>0</v>
      </c>
      <c r="P56" s="671">
        <v>0</v>
      </c>
      <c r="Q56" s="671">
        <v>0</v>
      </c>
      <c r="R56" s="671">
        <v>0</v>
      </c>
      <c r="S56" s="671">
        <v>0</v>
      </c>
      <c r="T56" s="671">
        <v>0</v>
      </c>
      <c r="U56" s="671">
        <v>0</v>
      </c>
      <c r="V56" s="671">
        <v>0</v>
      </c>
      <c r="W56" s="580">
        <v>0</v>
      </c>
      <c r="X56" s="580">
        <v>0</v>
      </c>
      <c r="Y56" s="580">
        <v>0</v>
      </c>
      <c r="Z56" s="671">
        <v>0</v>
      </c>
      <c r="AA56" s="580">
        <v>0</v>
      </c>
      <c r="AB56" s="580">
        <v>0</v>
      </c>
      <c r="AC56" s="671">
        <v>0</v>
      </c>
      <c r="AD56" s="580">
        <v>0</v>
      </c>
      <c r="AE56" s="580">
        <v>0</v>
      </c>
      <c r="AF56" s="580">
        <v>0</v>
      </c>
      <c r="AG56" s="671">
        <v>0</v>
      </c>
      <c r="AH56" s="580">
        <v>0</v>
      </c>
      <c r="AI56" s="671">
        <v>0</v>
      </c>
      <c r="AJ56" s="671">
        <v>0</v>
      </c>
      <c r="AK56" s="580">
        <v>0</v>
      </c>
      <c r="AL56" s="671">
        <v>0</v>
      </c>
      <c r="AM56" s="671">
        <v>0</v>
      </c>
      <c r="AN56" s="580">
        <v>0</v>
      </c>
      <c r="AO56" s="671">
        <v>0</v>
      </c>
      <c r="AP56" s="671">
        <v>0</v>
      </c>
      <c r="AQ56" s="671">
        <v>0</v>
      </c>
      <c r="AR56" s="580">
        <v>0</v>
      </c>
      <c r="AS56" s="671">
        <v>0</v>
      </c>
      <c r="AT56" s="580">
        <v>0</v>
      </c>
      <c r="AU56" s="671">
        <v>0</v>
      </c>
      <c r="AV56" s="671">
        <v>0</v>
      </c>
      <c r="AW56" s="671">
        <v>0</v>
      </c>
      <c r="AX56" s="580">
        <v>0</v>
      </c>
      <c r="AY56" s="580">
        <v>0</v>
      </c>
      <c r="AZ56" s="671">
        <v>1</v>
      </c>
      <c r="BA56" s="671">
        <v>0</v>
      </c>
      <c r="BB56" s="580">
        <v>0</v>
      </c>
      <c r="BC56" s="671">
        <v>0</v>
      </c>
      <c r="BD56" s="671">
        <v>0</v>
      </c>
      <c r="BE56" s="580">
        <v>0</v>
      </c>
      <c r="BF56" s="671">
        <v>0</v>
      </c>
      <c r="BG56" s="671">
        <v>0</v>
      </c>
      <c r="BH56" s="580">
        <v>0</v>
      </c>
      <c r="BI56" s="671">
        <v>0</v>
      </c>
      <c r="BJ56" s="580">
        <v>0</v>
      </c>
      <c r="BK56" s="671">
        <v>0</v>
      </c>
      <c r="BL56" s="580">
        <v>0</v>
      </c>
      <c r="BM56" s="671">
        <v>0</v>
      </c>
      <c r="BN56" s="580">
        <v>0</v>
      </c>
      <c r="BO56" s="671">
        <v>0</v>
      </c>
      <c r="BP56" s="671">
        <v>0</v>
      </c>
      <c r="BQ56" s="580">
        <v>0</v>
      </c>
      <c r="BR56" s="580">
        <v>0</v>
      </c>
      <c r="BS56" s="671">
        <v>0</v>
      </c>
      <c r="BT56" s="671">
        <v>0</v>
      </c>
      <c r="BU56" s="580">
        <v>0</v>
      </c>
      <c r="BV56" s="580">
        <v>0</v>
      </c>
      <c r="BW56" s="580">
        <v>0</v>
      </c>
      <c r="BX56" s="671">
        <v>0</v>
      </c>
      <c r="BY56" s="671">
        <v>0</v>
      </c>
      <c r="BZ56" s="580">
        <v>0</v>
      </c>
      <c r="CA56" s="671">
        <v>0</v>
      </c>
      <c r="CB56" s="671">
        <v>0</v>
      </c>
      <c r="CC56" s="671">
        <v>0</v>
      </c>
      <c r="CD56" s="671">
        <v>0</v>
      </c>
      <c r="CE56" s="580">
        <v>0</v>
      </c>
      <c r="CF56" s="580">
        <v>0</v>
      </c>
      <c r="CG56" s="580">
        <v>0</v>
      </c>
      <c r="CH56" s="671">
        <v>0</v>
      </c>
      <c r="CI56" s="580">
        <v>0</v>
      </c>
      <c r="CJ56" s="671">
        <v>0</v>
      </c>
      <c r="CK56" s="580">
        <v>0</v>
      </c>
      <c r="CL56" s="580">
        <v>0</v>
      </c>
      <c r="CM56" s="671">
        <v>0</v>
      </c>
      <c r="CN56" s="580">
        <v>0</v>
      </c>
      <c r="CO56" s="671">
        <v>0</v>
      </c>
      <c r="CP56" s="580">
        <v>0</v>
      </c>
      <c r="CQ56" s="580">
        <v>0</v>
      </c>
      <c r="CR56" s="671">
        <v>0</v>
      </c>
      <c r="CS56" s="671">
        <v>0</v>
      </c>
      <c r="CT56" s="580">
        <v>0</v>
      </c>
      <c r="CU56" s="580">
        <v>0</v>
      </c>
      <c r="CV56" s="671">
        <v>0</v>
      </c>
      <c r="CW56" s="580">
        <v>0</v>
      </c>
      <c r="CX56" s="671">
        <v>0</v>
      </c>
      <c r="CY56" s="671">
        <v>0</v>
      </c>
      <c r="CZ56" s="580">
        <v>0</v>
      </c>
      <c r="DA56" s="671">
        <v>0</v>
      </c>
      <c r="DB56" s="580">
        <v>0</v>
      </c>
      <c r="DC56" s="671">
        <v>0</v>
      </c>
      <c r="DD56" s="671">
        <v>0</v>
      </c>
      <c r="DE56" s="676">
        <v>0</v>
      </c>
      <c r="DF56" s="715">
        <v>0</v>
      </c>
      <c r="DG56" s="715">
        <v>0</v>
      </c>
      <c r="DH56" s="676">
        <v>0</v>
      </c>
      <c r="DI56" s="676">
        <v>0</v>
      </c>
      <c r="DJ56" s="676">
        <v>0</v>
      </c>
      <c r="DK56" s="715">
        <v>0</v>
      </c>
      <c r="DL56" s="676">
        <v>0</v>
      </c>
      <c r="DM56" s="676">
        <v>0</v>
      </c>
      <c r="DN56" s="715">
        <v>0</v>
      </c>
      <c r="DO56" s="676">
        <v>0</v>
      </c>
      <c r="DP56" s="676">
        <v>0</v>
      </c>
      <c r="DQ56" s="676">
        <v>0</v>
      </c>
      <c r="DR56" s="715">
        <v>0</v>
      </c>
      <c r="DS56" s="676">
        <v>0</v>
      </c>
      <c r="DT56" s="676">
        <v>0</v>
      </c>
      <c r="DU56" s="676">
        <v>0</v>
      </c>
      <c r="DV56" s="490">
        <f t="shared" si="3"/>
        <v>1</v>
      </c>
      <c r="DW56" s="490">
        <f t="shared" si="4"/>
        <v>47</v>
      </c>
      <c r="DX56" s="490">
        <f t="shared" ca="1" si="5"/>
        <v>1</v>
      </c>
      <c r="DY56" s="490">
        <f t="shared" ca="1" si="6"/>
        <v>1</v>
      </c>
    </row>
    <row r="57" spans="1:129" ht="12.75" customHeight="1">
      <c r="A57" s="490">
        <v>37</v>
      </c>
      <c r="B57" s="527" t="s">
        <v>835</v>
      </c>
      <c r="C57" s="527" t="s">
        <v>819</v>
      </c>
      <c r="D57" s="528" t="s">
        <v>832</v>
      </c>
      <c r="E57" s="525" t="s">
        <v>978</v>
      </c>
      <c r="F57" s="523">
        <v>0</v>
      </c>
      <c r="G57" s="580">
        <v>0</v>
      </c>
      <c r="H57" s="671">
        <v>0</v>
      </c>
      <c r="I57" s="671">
        <v>0</v>
      </c>
      <c r="J57" s="671">
        <v>0</v>
      </c>
      <c r="K57" s="671">
        <v>0</v>
      </c>
      <c r="L57" s="671">
        <v>0</v>
      </c>
      <c r="M57" s="671">
        <v>0</v>
      </c>
      <c r="N57" s="580">
        <v>0</v>
      </c>
      <c r="O57" s="671">
        <v>0</v>
      </c>
      <c r="P57" s="671">
        <v>0</v>
      </c>
      <c r="Q57" s="671">
        <v>0</v>
      </c>
      <c r="R57" s="671">
        <v>0</v>
      </c>
      <c r="S57" s="671">
        <v>0</v>
      </c>
      <c r="T57" s="671">
        <v>0</v>
      </c>
      <c r="U57" s="671">
        <v>0</v>
      </c>
      <c r="V57" s="671">
        <v>0</v>
      </c>
      <c r="W57" s="580">
        <v>0</v>
      </c>
      <c r="X57" s="580">
        <v>0</v>
      </c>
      <c r="Y57" s="580">
        <v>0</v>
      </c>
      <c r="Z57" s="671">
        <v>0</v>
      </c>
      <c r="AA57" s="580">
        <v>0</v>
      </c>
      <c r="AB57" s="580">
        <v>0</v>
      </c>
      <c r="AC57" s="671">
        <v>0</v>
      </c>
      <c r="AD57" s="580">
        <v>0</v>
      </c>
      <c r="AE57" s="580">
        <v>0</v>
      </c>
      <c r="AF57" s="580">
        <v>0</v>
      </c>
      <c r="AG57" s="671">
        <v>0</v>
      </c>
      <c r="AH57" s="580">
        <v>0</v>
      </c>
      <c r="AI57" s="671">
        <v>0</v>
      </c>
      <c r="AJ57" s="671">
        <v>0</v>
      </c>
      <c r="AK57" s="580">
        <v>0</v>
      </c>
      <c r="AL57" s="671">
        <v>0</v>
      </c>
      <c r="AM57" s="671">
        <v>0</v>
      </c>
      <c r="AN57" s="580">
        <v>0</v>
      </c>
      <c r="AO57" s="671">
        <v>0</v>
      </c>
      <c r="AP57" s="671">
        <v>0</v>
      </c>
      <c r="AQ57" s="671">
        <v>0</v>
      </c>
      <c r="AR57" s="580">
        <v>0</v>
      </c>
      <c r="AS57" s="671">
        <v>0</v>
      </c>
      <c r="AT57" s="580">
        <v>0</v>
      </c>
      <c r="AU57" s="671">
        <v>0</v>
      </c>
      <c r="AV57" s="671">
        <v>0</v>
      </c>
      <c r="AW57" s="671">
        <v>0</v>
      </c>
      <c r="AX57" s="580">
        <v>0</v>
      </c>
      <c r="AY57" s="580">
        <v>0</v>
      </c>
      <c r="AZ57" s="671">
        <v>0</v>
      </c>
      <c r="BA57" s="684">
        <v>1</v>
      </c>
      <c r="BB57" s="580">
        <v>0</v>
      </c>
      <c r="BC57" s="671">
        <v>0</v>
      </c>
      <c r="BD57" s="671">
        <v>0</v>
      </c>
      <c r="BE57" s="580">
        <v>0</v>
      </c>
      <c r="BF57" s="671">
        <v>0</v>
      </c>
      <c r="BG57" s="671">
        <v>0</v>
      </c>
      <c r="BH57" s="580">
        <v>0</v>
      </c>
      <c r="BI57" s="671">
        <v>0</v>
      </c>
      <c r="BJ57" s="580">
        <v>0</v>
      </c>
      <c r="BK57" s="671">
        <v>0</v>
      </c>
      <c r="BL57" s="580">
        <v>0</v>
      </c>
      <c r="BM57" s="671">
        <v>0</v>
      </c>
      <c r="BN57" s="580">
        <v>0</v>
      </c>
      <c r="BO57" s="671">
        <v>0</v>
      </c>
      <c r="BP57" s="671">
        <v>0</v>
      </c>
      <c r="BQ57" s="580">
        <v>0</v>
      </c>
      <c r="BR57" s="580">
        <v>0</v>
      </c>
      <c r="BS57" s="671">
        <v>0</v>
      </c>
      <c r="BT57" s="671">
        <v>0</v>
      </c>
      <c r="BU57" s="580">
        <v>0</v>
      </c>
      <c r="BV57" s="580">
        <v>0</v>
      </c>
      <c r="BW57" s="580">
        <v>0</v>
      </c>
      <c r="BX57" s="671">
        <v>0</v>
      </c>
      <c r="BY57" s="671">
        <v>0</v>
      </c>
      <c r="BZ57" s="580">
        <v>0</v>
      </c>
      <c r="CA57" s="671">
        <v>0</v>
      </c>
      <c r="CB57" s="671">
        <v>0</v>
      </c>
      <c r="CC57" s="671">
        <v>0</v>
      </c>
      <c r="CD57" s="671">
        <v>0</v>
      </c>
      <c r="CE57" s="580">
        <v>0</v>
      </c>
      <c r="CF57" s="580">
        <v>0</v>
      </c>
      <c r="CG57" s="580">
        <v>0</v>
      </c>
      <c r="CH57" s="671">
        <v>0</v>
      </c>
      <c r="CI57" s="580">
        <v>0</v>
      </c>
      <c r="CJ57" s="671">
        <v>0</v>
      </c>
      <c r="CK57" s="580">
        <v>0</v>
      </c>
      <c r="CL57" s="580">
        <v>0</v>
      </c>
      <c r="CM57" s="671">
        <v>0</v>
      </c>
      <c r="CN57" s="580">
        <v>0</v>
      </c>
      <c r="CO57" s="671">
        <v>0</v>
      </c>
      <c r="CP57" s="580">
        <v>0</v>
      </c>
      <c r="CQ57" s="580">
        <v>0</v>
      </c>
      <c r="CR57" s="671">
        <v>0</v>
      </c>
      <c r="CS57" s="671">
        <v>0</v>
      </c>
      <c r="CT57" s="580">
        <v>0</v>
      </c>
      <c r="CU57" s="580">
        <v>0</v>
      </c>
      <c r="CV57" s="671">
        <v>0</v>
      </c>
      <c r="CW57" s="580">
        <v>0</v>
      </c>
      <c r="CX57" s="671">
        <v>0</v>
      </c>
      <c r="CY57" s="671">
        <v>0</v>
      </c>
      <c r="CZ57" s="580">
        <v>0</v>
      </c>
      <c r="DA57" s="671">
        <v>0</v>
      </c>
      <c r="DB57" s="580">
        <v>0</v>
      </c>
      <c r="DC57" s="671">
        <v>0</v>
      </c>
      <c r="DD57" s="671">
        <v>0</v>
      </c>
      <c r="DE57" s="676">
        <v>0</v>
      </c>
      <c r="DF57" s="715">
        <v>0</v>
      </c>
      <c r="DG57" s="715">
        <v>0</v>
      </c>
      <c r="DH57" s="676">
        <v>0</v>
      </c>
      <c r="DI57" s="676">
        <v>0</v>
      </c>
      <c r="DJ57" s="676">
        <v>0</v>
      </c>
      <c r="DK57" s="715">
        <v>0</v>
      </c>
      <c r="DL57" s="676">
        <v>0</v>
      </c>
      <c r="DM57" s="676">
        <v>0</v>
      </c>
      <c r="DN57" s="715">
        <v>0</v>
      </c>
      <c r="DO57" s="676">
        <v>0</v>
      </c>
      <c r="DP57" s="676">
        <v>0</v>
      </c>
      <c r="DQ57" s="676">
        <v>0</v>
      </c>
      <c r="DR57" s="715">
        <v>0</v>
      </c>
      <c r="DS57" s="676">
        <v>0</v>
      </c>
      <c r="DT57" s="676">
        <v>0</v>
      </c>
      <c r="DU57" s="676">
        <v>0</v>
      </c>
      <c r="DV57" s="490">
        <f t="shared" si="3"/>
        <v>1</v>
      </c>
      <c r="DW57" s="490">
        <f t="shared" si="4"/>
        <v>48</v>
      </c>
      <c r="DX57" s="490">
        <f t="shared" ca="1" si="5"/>
        <v>1</v>
      </c>
      <c r="DY57" s="490">
        <f t="shared" ca="1" si="6"/>
        <v>1</v>
      </c>
    </row>
    <row r="58" spans="1:129" ht="12.75" customHeight="1">
      <c r="A58" s="490">
        <v>38</v>
      </c>
      <c r="B58" s="527" t="s">
        <v>836</v>
      </c>
      <c r="C58" s="527" t="s">
        <v>819</v>
      </c>
      <c r="D58" s="528" t="s">
        <v>832</v>
      </c>
      <c r="E58" s="525" t="s">
        <v>979</v>
      </c>
      <c r="F58" s="523">
        <v>0</v>
      </c>
      <c r="G58" s="580">
        <v>0</v>
      </c>
      <c r="H58" s="671">
        <v>0</v>
      </c>
      <c r="I58" s="671">
        <v>0</v>
      </c>
      <c r="J58" s="671">
        <v>0</v>
      </c>
      <c r="K58" s="671">
        <v>0</v>
      </c>
      <c r="L58" s="671">
        <v>0</v>
      </c>
      <c r="M58" s="671">
        <v>0</v>
      </c>
      <c r="N58" s="580">
        <v>0</v>
      </c>
      <c r="O58" s="671">
        <v>0</v>
      </c>
      <c r="P58" s="671">
        <v>0</v>
      </c>
      <c r="Q58" s="671">
        <v>0</v>
      </c>
      <c r="R58" s="671">
        <v>0</v>
      </c>
      <c r="S58" s="671">
        <v>0</v>
      </c>
      <c r="T58" s="671">
        <v>0</v>
      </c>
      <c r="U58" s="671">
        <v>0</v>
      </c>
      <c r="V58" s="671">
        <v>0</v>
      </c>
      <c r="W58" s="580">
        <v>0</v>
      </c>
      <c r="X58" s="580">
        <v>0</v>
      </c>
      <c r="Y58" s="580">
        <v>0</v>
      </c>
      <c r="Z58" s="671">
        <v>0</v>
      </c>
      <c r="AA58" s="580">
        <v>0</v>
      </c>
      <c r="AB58" s="580">
        <v>0</v>
      </c>
      <c r="AC58" s="671">
        <v>0</v>
      </c>
      <c r="AD58" s="580">
        <v>0</v>
      </c>
      <c r="AE58" s="580">
        <v>0</v>
      </c>
      <c r="AF58" s="580">
        <v>0</v>
      </c>
      <c r="AG58" s="671">
        <v>0</v>
      </c>
      <c r="AH58" s="580">
        <v>0</v>
      </c>
      <c r="AI58" s="671">
        <v>0</v>
      </c>
      <c r="AJ58" s="671">
        <v>0</v>
      </c>
      <c r="AK58" s="580">
        <v>0</v>
      </c>
      <c r="AL58" s="671">
        <v>0</v>
      </c>
      <c r="AM58" s="671">
        <v>0</v>
      </c>
      <c r="AN58" s="580">
        <v>0</v>
      </c>
      <c r="AO58" s="671">
        <v>0</v>
      </c>
      <c r="AP58" s="671">
        <v>0</v>
      </c>
      <c r="AQ58" s="671">
        <v>0</v>
      </c>
      <c r="AR58" s="580">
        <v>0</v>
      </c>
      <c r="AS58" s="671">
        <v>0</v>
      </c>
      <c r="AT58" s="580">
        <v>0</v>
      </c>
      <c r="AU58" s="671">
        <v>0</v>
      </c>
      <c r="AV58" s="671">
        <v>0</v>
      </c>
      <c r="AW58" s="671">
        <v>0</v>
      </c>
      <c r="AX58" s="580">
        <v>0</v>
      </c>
      <c r="AY58" s="580">
        <v>0</v>
      </c>
      <c r="AZ58" s="671">
        <v>0</v>
      </c>
      <c r="BA58" s="671">
        <v>0</v>
      </c>
      <c r="BB58" s="580">
        <v>1</v>
      </c>
      <c r="BC58" s="671">
        <v>0</v>
      </c>
      <c r="BD58" s="671">
        <v>0</v>
      </c>
      <c r="BE58" s="580">
        <v>0</v>
      </c>
      <c r="BF58" s="671">
        <v>0</v>
      </c>
      <c r="BG58" s="671">
        <v>0</v>
      </c>
      <c r="BH58" s="580">
        <v>0</v>
      </c>
      <c r="BI58" s="671">
        <v>0</v>
      </c>
      <c r="BJ58" s="580">
        <v>0</v>
      </c>
      <c r="BK58" s="671">
        <v>0</v>
      </c>
      <c r="BL58" s="580">
        <v>0</v>
      </c>
      <c r="BM58" s="671">
        <v>0</v>
      </c>
      <c r="BN58" s="580">
        <v>0</v>
      </c>
      <c r="BO58" s="671">
        <v>0</v>
      </c>
      <c r="BP58" s="671">
        <v>0</v>
      </c>
      <c r="BQ58" s="580">
        <v>0</v>
      </c>
      <c r="BR58" s="580">
        <v>0</v>
      </c>
      <c r="BS58" s="671">
        <v>0</v>
      </c>
      <c r="BT58" s="671">
        <v>0</v>
      </c>
      <c r="BU58" s="580">
        <v>0</v>
      </c>
      <c r="BV58" s="580">
        <v>0</v>
      </c>
      <c r="BW58" s="580">
        <v>0</v>
      </c>
      <c r="BX58" s="671">
        <v>0</v>
      </c>
      <c r="BY58" s="671">
        <v>0</v>
      </c>
      <c r="BZ58" s="580">
        <v>0</v>
      </c>
      <c r="CA58" s="671">
        <v>0</v>
      </c>
      <c r="CB58" s="671">
        <v>0</v>
      </c>
      <c r="CC58" s="671">
        <v>0</v>
      </c>
      <c r="CD58" s="671">
        <v>0</v>
      </c>
      <c r="CE58" s="580">
        <v>0</v>
      </c>
      <c r="CF58" s="580">
        <v>0</v>
      </c>
      <c r="CG58" s="580">
        <v>0</v>
      </c>
      <c r="CH58" s="671">
        <v>0</v>
      </c>
      <c r="CI58" s="580">
        <v>0</v>
      </c>
      <c r="CJ58" s="671">
        <v>0</v>
      </c>
      <c r="CK58" s="580">
        <v>0</v>
      </c>
      <c r="CL58" s="580">
        <v>0</v>
      </c>
      <c r="CM58" s="671">
        <v>0</v>
      </c>
      <c r="CN58" s="580">
        <v>0</v>
      </c>
      <c r="CO58" s="671">
        <v>0</v>
      </c>
      <c r="CP58" s="580">
        <v>0</v>
      </c>
      <c r="CQ58" s="580">
        <v>0</v>
      </c>
      <c r="CR58" s="671">
        <v>0</v>
      </c>
      <c r="CS58" s="671">
        <v>0</v>
      </c>
      <c r="CT58" s="580">
        <v>0</v>
      </c>
      <c r="CU58" s="580">
        <v>0</v>
      </c>
      <c r="CV58" s="671">
        <v>0</v>
      </c>
      <c r="CW58" s="580">
        <v>0</v>
      </c>
      <c r="CX58" s="671">
        <v>0</v>
      </c>
      <c r="CY58" s="671">
        <v>0</v>
      </c>
      <c r="CZ58" s="580">
        <v>0</v>
      </c>
      <c r="DA58" s="671">
        <v>0</v>
      </c>
      <c r="DB58" s="580">
        <v>0</v>
      </c>
      <c r="DC58" s="671">
        <v>0</v>
      </c>
      <c r="DD58" s="671">
        <v>0</v>
      </c>
      <c r="DE58" s="676">
        <v>0</v>
      </c>
      <c r="DF58" s="715">
        <v>0</v>
      </c>
      <c r="DG58" s="715">
        <v>0</v>
      </c>
      <c r="DH58" s="676">
        <v>0</v>
      </c>
      <c r="DI58" s="676">
        <v>0</v>
      </c>
      <c r="DJ58" s="676">
        <v>0</v>
      </c>
      <c r="DK58" s="715">
        <v>0</v>
      </c>
      <c r="DL58" s="676">
        <v>0</v>
      </c>
      <c r="DM58" s="676">
        <v>0</v>
      </c>
      <c r="DN58" s="715">
        <v>0</v>
      </c>
      <c r="DO58" s="676">
        <v>0</v>
      </c>
      <c r="DP58" s="676">
        <v>0</v>
      </c>
      <c r="DQ58" s="676">
        <v>0</v>
      </c>
      <c r="DR58" s="715">
        <v>0</v>
      </c>
      <c r="DS58" s="676">
        <v>0</v>
      </c>
      <c r="DT58" s="676">
        <v>0</v>
      </c>
      <c r="DU58" s="676">
        <v>0</v>
      </c>
      <c r="DV58" s="490">
        <f t="shared" si="3"/>
        <v>1</v>
      </c>
      <c r="DW58" s="490">
        <f t="shared" si="4"/>
        <v>49</v>
      </c>
      <c r="DX58" s="490">
        <f t="shared" ca="1" si="5"/>
        <v>0</v>
      </c>
      <c r="DY58" s="490" t="str">
        <f t="shared" ca="1" si="6"/>
        <v>-</v>
      </c>
    </row>
    <row r="59" spans="1:129" ht="25.5">
      <c r="A59" s="490">
        <v>39</v>
      </c>
      <c r="B59" s="527" t="s">
        <v>837</v>
      </c>
      <c r="C59" s="527" t="s">
        <v>819</v>
      </c>
      <c r="D59" s="528" t="s">
        <v>832</v>
      </c>
      <c r="E59" s="525" t="s">
        <v>980</v>
      </c>
      <c r="F59" s="523">
        <v>0</v>
      </c>
      <c r="G59" s="580">
        <v>0</v>
      </c>
      <c r="H59" s="671">
        <v>0</v>
      </c>
      <c r="I59" s="671">
        <v>0</v>
      </c>
      <c r="J59" s="671">
        <v>0</v>
      </c>
      <c r="K59" s="671">
        <v>0</v>
      </c>
      <c r="L59" s="671">
        <v>0</v>
      </c>
      <c r="M59" s="671">
        <v>0</v>
      </c>
      <c r="N59" s="580">
        <v>0</v>
      </c>
      <c r="O59" s="671">
        <v>0</v>
      </c>
      <c r="P59" s="671">
        <v>0</v>
      </c>
      <c r="Q59" s="671">
        <v>0</v>
      </c>
      <c r="R59" s="671">
        <v>0</v>
      </c>
      <c r="S59" s="671">
        <v>0</v>
      </c>
      <c r="T59" s="671">
        <v>0</v>
      </c>
      <c r="U59" s="671">
        <v>0</v>
      </c>
      <c r="V59" s="671">
        <v>0</v>
      </c>
      <c r="W59" s="580">
        <v>0</v>
      </c>
      <c r="X59" s="580">
        <v>0</v>
      </c>
      <c r="Y59" s="580">
        <v>0</v>
      </c>
      <c r="Z59" s="671">
        <v>0</v>
      </c>
      <c r="AA59" s="580">
        <v>0</v>
      </c>
      <c r="AB59" s="580">
        <v>0</v>
      </c>
      <c r="AC59" s="671">
        <v>0</v>
      </c>
      <c r="AD59" s="580">
        <v>0</v>
      </c>
      <c r="AE59" s="580">
        <v>0</v>
      </c>
      <c r="AF59" s="580">
        <v>0</v>
      </c>
      <c r="AG59" s="671">
        <v>0</v>
      </c>
      <c r="AH59" s="580">
        <v>0</v>
      </c>
      <c r="AI59" s="671">
        <v>0</v>
      </c>
      <c r="AJ59" s="671">
        <v>0</v>
      </c>
      <c r="AK59" s="580">
        <v>0</v>
      </c>
      <c r="AL59" s="671">
        <v>0</v>
      </c>
      <c r="AM59" s="671">
        <v>0</v>
      </c>
      <c r="AN59" s="580">
        <v>0</v>
      </c>
      <c r="AO59" s="671">
        <v>0</v>
      </c>
      <c r="AP59" s="671">
        <v>0</v>
      </c>
      <c r="AQ59" s="671">
        <v>0</v>
      </c>
      <c r="AR59" s="580">
        <v>0</v>
      </c>
      <c r="AS59" s="671">
        <v>0</v>
      </c>
      <c r="AT59" s="580">
        <v>0</v>
      </c>
      <c r="AU59" s="671">
        <v>0</v>
      </c>
      <c r="AV59" s="671">
        <v>0</v>
      </c>
      <c r="AW59" s="671">
        <v>0</v>
      </c>
      <c r="AX59" s="580">
        <v>0</v>
      </c>
      <c r="AY59" s="580">
        <v>0</v>
      </c>
      <c r="AZ59" s="671">
        <v>0</v>
      </c>
      <c r="BA59" s="671">
        <v>0</v>
      </c>
      <c r="BB59" s="580">
        <v>0</v>
      </c>
      <c r="BC59" s="671">
        <v>1</v>
      </c>
      <c r="BD59" s="671">
        <v>0</v>
      </c>
      <c r="BE59" s="580">
        <v>0</v>
      </c>
      <c r="BF59" s="671">
        <v>0</v>
      </c>
      <c r="BG59" s="671">
        <v>0</v>
      </c>
      <c r="BH59" s="580">
        <v>0</v>
      </c>
      <c r="BI59" s="671">
        <v>0</v>
      </c>
      <c r="BJ59" s="580">
        <v>0</v>
      </c>
      <c r="BK59" s="671">
        <v>0</v>
      </c>
      <c r="BL59" s="580">
        <v>0</v>
      </c>
      <c r="BM59" s="671">
        <v>0</v>
      </c>
      <c r="BN59" s="580">
        <v>0</v>
      </c>
      <c r="BO59" s="671">
        <v>0</v>
      </c>
      <c r="BP59" s="671">
        <v>0</v>
      </c>
      <c r="BQ59" s="580">
        <v>0</v>
      </c>
      <c r="BR59" s="580">
        <v>0</v>
      </c>
      <c r="BS59" s="671">
        <v>0</v>
      </c>
      <c r="BT59" s="671">
        <v>0</v>
      </c>
      <c r="BU59" s="580">
        <v>0</v>
      </c>
      <c r="BV59" s="580">
        <v>0</v>
      </c>
      <c r="BW59" s="580">
        <v>0</v>
      </c>
      <c r="BX59" s="671">
        <v>0</v>
      </c>
      <c r="BY59" s="671">
        <v>0</v>
      </c>
      <c r="BZ59" s="580">
        <v>0</v>
      </c>
      <c r="CA59" s="671">
        <v>0</v>
      </c>
      <c r="CB59" s="671">
        <v>0</v>
      </c>
      <c r="CC59" s="671">
        <v>0</v>
      </c>
      <c r="CD59" s="671">
        <v>0</v>
      </c>
      <c r="CE59" s="580">
        <v>0</v>
      </c>
      <c r="CF59" s="580">
        <v>0</v>
      </c>
      <c r="CG59" s="580">
        <v>0</v>
      </c>
      <c r="CH59" s="671">
        <v>0</v>
      </c>
      <c r="CI59" s="580">
        <v>0</v>
      </c>
      <c r="CJ59" s="671">
        <v>0</v>
      </c>
      <c r="CK59" s="580">
        <v>0</v>
      </c>
      <c r="CL59" s="580">
        <v>0</v>
      </c>
      <c r="CM59" s="671">
        <v>0</v>
      </c>
      <c r="CN59" s="580">
        <v>0</v>
      </c>
      <c r="CO59" s="671">
        <v>0</v>
      </c>
      <c r="CP59" s="580">
        <v>0</v>
      </c>
      <c r="CQ59" s="580">
        <v>0</v>
      </c>
      <c r="CR59" s="671">
        <v>0</v>
      </c>
      <c r="CS59" s="671">
        <v>0</v>
      </c>
      <c r="CT59" s="580">
        <v>0</v>
      </c>
      <c r="CU59" s="580">
        <v>0</v>
      </c>
      <c r="CV59" s="671">
        <v>0</v>
      </c>
      <c r="CW59" s="580">
        <v>0</v>
      </c>
      <c r="CX59" s="671">
        <v>0</v>
      </c>
      <c r="CY59" s="671">
        <v>0</v>
      </c>
      <c r="CZ59" s="580">
        <v>0</v>
      </c>
      <c r="DA59" s="671">
        <v>0</v>
      </c>
      <c r="DB59" s="580">
        <v>0</v>
      </c>
      <c r="DC59" s="671">
        <v>0</v>
      </c>
      <c r="DD59" s="671">
        <v>0</v>
      </c>
      <c r="DE59" s="676">
        <v>0</v>
      </c>
      <c r="DF59" s="715">
        <v>0</v>
      </c>
      <c r="DG59" s="715">
        <v>0</v>
      </c>
      <c r="DH59" s="676">
        <v>0</v>
      </c>
      <c r="DI59" s="676">
        <v>0</v>
      </c>
      <c r="DJ59" s="676">
        <v>0</v>
      </c>
      <c r="DK59" s="715">
        <v>0</v>
      </c>
      <c r="DL59" s="676">
        <v>0</v>
      </c>
      <c r="DM59" s="676">
        <v>0</v>
      </c>
      <c r="DN59" s="715">
        <v>0</v>
      </c>
      <c r="DO59" s="676">
        <v>0</v>
      </c>
      <c r="DP59" s="676">
        <v>0</v>
      </c>
      <c r="DQ59" s="676">
        <v>0</v>
      </c>
      <c r="DR59" s="715">
        <v>0</v>
      </c>
      <c r="DS59" s="676">
        <v>0</v>
      </c>
      <c r="DT59" s="676">
        <v>0</v>
      </c>
      <c r="DU59" s="676">
        <v>0</v>
      </c>
      <c r="DV59" s="490">
        <f t="shared" si="3"/>
        <v>1</v>
      </c>
      <c r="DW59" s="490">
        <f t="shared" si="4"/>
        <v>50</v>
      </c>
      <c r="DX59" s="490">
        <f t="shared" ca="1" si="5"/>
        <v>0</v>
      </c>
      <c r="DY59" s="490" t="str">
        <f t="shared" ca="1" si="6"/>
        <v>-</v>
      </c>
    </row>
    <row r="60" spans="1:129" ht="15">
      <c r="A60" s="497"/>
      <c r="B60" s="530" t="s">
        <v>506</v>
      </c>
      <c r="C60" s="530" t="s">
        <v>139</v>
      </c>
      <c r="D60" s="531" t="s">
        <v>838</v>
      </c>
      <c r="E60" s="526"/>
      <c r="F60" s="523">
        <v>0</v>
      </c>
      <c r="G60" s="580">
        <v>0</v>
      </c>
      <c r="H60" s="671">
        <v>0</v>
      </c>
      <c r="I60" s="671">
        <v>0</v>
      </c>
      <c r="J60" s="671">
        <v>0</v>
      </c>
      <c r="K60" s="671">
        <v>0</v>
      </c>
      <c r="L60" s="671">
        <v>0</v>
      </c>
      <c r="M60" s="671">
        <v>0</v>
      </c>
      <c r="N60" s="580">
        <v>0</v>
      </c>
      <c r="O60" s="671">
        <v>0</v>
      </c>
      <c r="P60" s="671">
        <v>0</v>
      </c>
      <c r="Q60" s="671">
        <v>0</v>
      </c>
      <c r="R60" s="671">
        <v>0</v>
      </c>
      <c r="S60" s="671">
        <v>0</v>
      </c>
      <c r="T60" s="671">
        <v>0</v>
      </c>
      <c r="U60" s="671">
        <v>0</v>
      </c>
      <c r="V60" s="671">
        <v>0</v>
      </c>
      <c r="W60" s="580">
        <v>0</v>
      </c>
      <c r="X60" s="580">
        <v>0</v>
      </c>
      <c r="Y60" s="580">
        <v>0</v>
      </c>
      <c r="Z60" s="671">
        <v>0</v>
      </c>
      <c r="AA60" s="580">
        <v>0</v>
      </c>
      <c r="AB60" s="580">
        <v>0</v>
      </c>
      <c r="AC60" s="671">
        <v>0</v>
      </c>
      <c r="AD60" s="580">
        <v>0</v>
      </c>
      <c r="AE60" s="580">
        <v>0</v>
      </c>
      <c r="AF60" s="580">
        <v>0</v>
      </c>
      <c r="AG60" s="671">
        <v>0</v>
      </c>
      <c r="AH60" s="580">
        <v>0</v>
      </c>
      <c r="AI60" s="671">
        <v>0</v>
      </c>
      <c r="AJ60" s="671">
        <v>0</v>
      </c>
      <c r="AK60" s="580">
        <v>0</v>
      </c>
      <c r="AL60" s="671">
        <v>0</v>
      </c>
      <c r="AM60" s="671">
        <v>0</v>
      </c>
      <c r="AN60" s="580">
        <v>0</v>
      </c>
      <c r="AO60" s="671">
        <v>0</v>
      </c>
      <c r="AP60" s="671">
        <v>0</v>
      </c>
      <c r="AQ60" s="671">
        <v>0</v>
      </c>
      <c r="AR60" s="580">
        <v>0</v>
      </c>
      <c r="AS60" s="671">
        <v>0</v>
      </c>
      <c r="AT60" s="580">
        <v>0</v>
      </c>
      <c r="AU60" s="671">
        <v>0</v>
      </c>
      <c r="AV60" s="671">
        <v>0</v>
      </c>
      <c r="AW60" s="671">
        <v>0</v>
      </c>
      <c r="AX60" s="580">
        <v>0</v>
      </c>
      <c r="AY60" s="580">
        <v>0</v>
      </c>
      <c r="AZ60" s="671">
        <v>0</v>
      </c>
      <c r="BA60" s="671">
        <v>0</v>
      </c>
      <c r="BB60" s="580">
        <v>0</v>
      </c>
      <c r="BC60" s="671">
        <v>0</v>
      </c>
      <c r="BD60" s="671">
        <v>0</v>
      </c>
      <c r="BE60" s="580">
        <v>0</v>
      </c>
      <c r="BF60" s="671">
        <v>0</v>
      </c>
      <c r="BG60" s="671">
        <v>0</v>
      </c>
      <c r="BH60" s="580">
        <v>0</v>
      </c>
      <c r="BI60" s="671">
        <v>0</v>
      </c>
      <c r="BJ60" s="580">
        <v>0</v>
      </c>
      <c r="BK60" s="671">
        <v>0</v>
      </c>
      <c r="BL60" s="580">
        <v>0</v>
      </c>
      <c r="BM60" s="671">
        <v>0</v>
      </c>
      <c r="BN60" s="580">
        <v>0</v>
      </c>
      <c r="BO60" s="671">
        <v>0</v>
      </c>
      <c r="BP60" s="671">
        <v>0</v>
      </c>
      <c r="BQ60" s="580">
        <v>0</v>
      </c>
      <c r="BR60" s="580">
        <v>0</v>
      </c>
      <c r="BS60" s="671">
        <v>0</v>
      </c>
      <c r="BT60" s="671">
        <v>0</v>
      </c>
      <c r="BU60" s="580">
        <v>0</v>
      </c>
      <c r="BV60" s="580">
        <v>0</v>
      </c>
      <c r="BW60" s="580">
        <v>0</v>
      </c>
      <c r="BX60" s="671">
        <v>0</v>
      </c>
      <c r="BY60" s="671">
        <v>0</v>
      </c>
      <c r="BZ60" s="580">
        <v>0</v>
      </c>
      <c r="CA60" s="671">
        <v>0</v>
      </c>
      <c r="CB60" s="671">
        <v>0</v>
      </c>
      <c r="CC60" s="671">
        <v>0</v>
      </c>
      <c r="CD60" s="671">
        <v>0</v>
      </c>
      <c r="CE60" s="580">
        <v>0</v>
      </c>
      <c r="CF60" s="580">
        <v>0</v>
      </c>
      <c r="CG60" s="580">
        <v>0</v>
      </c>
      <c r="CH60" s="671">
        <v>0</v>
      </c>
      <c r="CI60" s="580">
        <v>0</v>
      </c>
      <c r="CJ60" s="671">
        <v>0</v>
      </c>
      <c r="CK60" s="580">
        <v>0</v>
      </c>
      <c r="CL60" s="580">
        <v>0</v>
      </c>
      <c r="CM60" s="671">
        <v>0</v>
      </c>
      <c r="CN60" s="580">
        <v>0</v>
      </c>
      <c r="CO60" s="671">
        <v>0</v>
      </c>
      <c r="CP60" s="580">
        <v>0</v>
      </c>
      <c r="CQ60" s="580">
        <v>0</v>
      </c>
      <c r="CR60" s="671">
        <v>0</v>
      </c>
      <c r="CS60" s="671">
        <v>0</v>
      </c>
      <c r="CT60" s="580">
        <v>0</v>
      </c>
      <c r="CU60" s="580">
        <v>0</v>
      </c>
      <c r="CV60" s="671">
        <v>0</v>
      </c>
      <c r="CW60" s="580">
        <v>0</v>
      </c>
      <c r="CX60" s="671">
        <v>0</v>
      </c>
      <c r="CY60" s="671">
        <v>0</v>
      </c>
      <c r="CZ60" s="580">
        <v>0</v>
      </c>
      <c r="DA60" s="671">
        <v>0</v>
      </c>
      <c r="DB60" s="580">
        <v>0</v>
      </c>
      <c r="DC60" s="671">
        <v>0</v>
      </c>
      <c r="DD60" s="671">
        <v>0</v>
      </c>
      <c r="DE60" s="676">
        <v>0</v>
      </c>
      <c r="DF60" s="715">
        <v>0</v>
      </c>
      <c r="DG60" s="715">
        <v>0</v>
      </c>
      <c r="DH60" s="676">
        <v>0</v>
      </c>
      <c r="DI60" s="676">
        <v>0</v>
      </c>
      <c r="DJ60" s="676">
        <v>0</v>
      </c>
      <c r="DK60" s="715">
        <v>0</v>
      </c>
      <c r="DL60" s="676">
        <v>0</v>
      </c>
      <c r="DM60" s="676">
        <v>0</v>
      </c>
      <c r="DN60" s="715">
        <v>0</v>
      </c>
      <c r="DO60" s="676">
        <v>0</v>
      </c>
      <c r="DP60" s="676">
        <v>0</v>
      </c>
      <c r="DQ60" s="676">
        <v>0</v>
      </c>
      <c r="DR60" s="715">
        <v>0</v>
      </c>
      <c r="DS60" s="676">
        <v>0</v>
      </c>
      <c r="DT60" s="676">
        <v>0</v>
      </c>
      <c r="DU60" s="676">
        <v>0</v>
      </c>
      <c r="DV60" s="490">
        <f t="shared" si="3"/>
        <v>0</v>
      </c>
      <c r="DW60" s="490">
        <f t="shared" si="4"/>
        <v>0</v>
      </c>
      <c r="DX60" s="490">
        <f t="shared" ca="1" si="5"/>
        <v>0</v>
      </c>
      <c r="DY60" s="490" t="str">
        <f t="shared" ca="1" si="6"/>
        <v>-</v>
      </c>
    </row>
    <row r="61" spans="1:129" ht="12.75" customHeight="1">
      <c r="A61" s="490">
        <v>40</v>
      </c>
      <c r="B61" s="527" t="s">
        <v>839</v>
      </c>
      <c r="C61" s="527" t="s">
        <v>139</v>
      </c>
      <c r="D61" s="528" t="s">
        <v>838</v>
      </c>
      <c r="E61" s="525" t="s">
        <v>981</v>
      </c>
      <c r="F61" s="523">
        <v>0</v>
      </c>
      <c r="G61" s="580">
        <v>0</v>
      </c>
      <c r="H61" s="671">
        <v>0</v>
      </c>
      <c r="I61" s="671">
        <v>0</v>
      </c>
      <c r="J61" s="671">
        <v>0</v>
      </c>
      <c r="K61" s="671">
        <v>0</v>
      </c>
      <c r="L61" s="671">
        <v>0</v>
      </c>
      <c r="M61" s="671">
        <v>0</v>
      </c>
      <c r="N61" s="580">
        <v>0</v>
      </c>
      <c r="O61" s="671">
        <v>0</v>
      </c>
      <c r="P61" s="671">
        <v>0</v>
      </c>
      <c r="Q61" s="671">
        <v>0</v>
      </c>
      <c r="R61" s="671">
        <v>0</v>
      </c>
      <c r="S61" s="671">
        <v>0</v>
      </c>
      <c r="T61" s="671">
        <v>0</v>
      </c>
      <c r="U61" s="671">
        <v>0</v>
      </c>
      <c r="V61" s="671">
        <v>0</v>
      </c>
      <c r="W61" s="580">
        <v>0</v>
      </c>
      <c r="X61" s="580">
        <v>0</v>
      </c>
      <c r="Y61" s="580">
        <v>0</v>
      </c>
      <c r="Z61" s="671">
        <v>0</v>
      </c>
      <c r="AA61" s="580">
        <v>0</v>
      </c>
      <c r="AB61" s="580">
        <v>0</v>
      </c>
      <c r="AC61" s="671">
        <v>0</v>
      </c>
      <c r="AD61" s="580">
        <v>0</v>
      </c>
      <c r="AE61" s="580">
        <v>0</v>
      </c>
      <c r="AF61" s="580">
        <v>0</v>
      </c>
      <c r="AG61" s="671">
        <v>0</v>
      </c>
      <c r="AH61" s="580">
        <v>0</v>
      </c>
      <c r="AI61" s="671">
        <v>0</v>
      </c>
      <c r="AJ61" s="671">
        <v>0</v>
      </c>
      <c r="AK61" s="580">
        <v>0</v>
      </c>
      <c r="AL61" s="671">
        <v>0</v>
      </c>
      <c r="AM61" s="671">
        <v>0</v>
      </c>
      <c r="AN61" s="580">
        <v>0</v>
      </c>
      <c r="AO61" s="671">
        <v>0</v>
      </c>
      <c r="AP61" s="671">
        <v>0</v>
      </c>
      <c r="AQ61" s="671">
        <v>0</v>
      </c>
      <c r="AR61" s="580">
        <v>0</v>
      </c>
      <c r="AS61" s="671">
        <v>0</v>
      </c>
      <c r="AT61" s="580">
        <v>0</v>
      </c>
      <c r="AU61" s="671">
        <v>0</v>
      </c>
      <c r="AV61" s="671">
        <v>0</v>
      </c>
      <c r="AW61" s="671">
        <v>0</v>
      </c>
      <c r="AX61" s="580">
        <v>0</v>
      </c>
      <c r="AY61" s="580">
        <v>0</v>
      </c>
      <c r="AZ61" s="671">
        <v>0</v>
      </c>
      <c r="BA61" s="671">
        <v>0</v>
      </c>
      <c r="BB61" s="580">
        <v>0</v>
      </c>
      <c r="BC61" s="671">
        <v>0</v>
      </c>
      <c r="BD61" s="671">
        <v>0</v>
      </c>
      <c r="BE61" s="580">
        <v>1</v>
      </c>
      <c r="BF61" s="671">
        <v>0</v>
      </c>
      <c r="BG61" s="671">
        <v>0</v>
      </c>
      <c r="BH61" s="580">
        <v>0</v>
      </c>
      <c r="BI61" s="671">
        <v>0</v>
      </c>
      <c r="BJ61" s="580">
        <v>0</v>
      </c>
      <c r="BK61" s="671">
        <v>0</v>
      </c>
      <c r="BL61" s="580">
        <v>0</v>
      </c>
      <c r="BM61" s="671">
        <v>0</v>
      </c>
      <c r="BN61" s="580">
        <v>0</v>
      </c>
      <c r="BO61" s="671">
        <v>0</v>
      </c>
      <c r="BP61" s="671">
        <v>0</v>
      </c>
      <c r="BQ61" s="580">
        <v>0</v>
      </c>
      <c r="BR61" s="580">
        <v>0</v>
      </c>
      <c r="BS61" s="671">
        <v>0</v>
      </c>
      <c r="BT61" s="671">
        <v>0</v>
      </c>
      <c r="BU61" s="580">
        <v>0</v>
      </c>
      <c r="BV61" s="580">
        <v>0</v>
      </c>
      <c r="BW61" s="580">
        <v>0</v>
      </c>
      <c r="BX61" s="671">
        <v>0</v>
      </c>
      <c r="BY61" s="671">
        <v>0</v>
      </c>
      <c r="BZ61" s="580">
        <v>0</v>
      </c>
      <c r="CA61" s="671">
        <v>0</v>
      </c>
      <c r="CB61" s="671">
        <v>0</v>
      </c>
      <c r="CC61" s="671">
        <v>0</v>
      </c>
      <c r="CD61" s="671">
        <v>0</v>
      </c>
      <c r="CE61" s="580">
        <v>0</v>
      </c>
      <c r="CF61" s="580">
        <v>0</v>
      </c>
      <c r="CG61" s="580">
        <v>0</v>
      </c>
      <c r="CH61" s="671">
        <v>0</v>
      </c>
      <c r="CI61" s="580">
        <v>0</v>
      </c>
      <c r="CJ61" s="671">
        <v>0</v>
      </c>
      <c r="CK61" s="580">
        <v>0</v>
      </c>
      <c r="CL61" s="580">
        <v>0</v>
      </c>
      <c r="CM61" s="671">
        <v>0</v>
      </c>
      <c r="CN61" s="580">
        <v>0</v>
      </c>
      <c r="CO61" s="671">
        <v>0</v>
      </c>
      <c r="CP61" s="580">
        <v>0</v>
      </c>
      <c r="CQ61" s="580">
        <v>0</v>
      </c>
      <c r="CR61" s="671">
        <v>0</v>
      </c>
      <c r="CS61" s="671">
        <v>0</v>
      </c>
      <c r="CT61" s="580">
        <v>0</v>
      </c>
      <c r="CU61" s="580">
        <v>0</v>
      </c>
      <c r="CV61" s="671">
        <v>0</v>
      </c>
      <c r="CW61" s="580">
        <v>0</v>
      </c>
      <c r="CX61" s="671">
        <v>0</v>
      </c>
      <c r="CY61" s="671">
        <v>0</v>
      </c>
      <c r="CZ61" s="580">
        <v>0</v>
      </c>
      <c r="DA61" s="671">
        <v>0</v>
      </c>
      <c r="DB61" s="580">
        <v>0</v>
      </c>
      <c r="DC61" s="671">
        <v>0</v>
      </c>
      <c r="DD61" s="671">
        <v>0</v>
      </c>
      <c r="DE61" s="676">
        <v>0</v>
      </c>
      <c r="DF61" s="715">
        <v>0</v>
      </c>
      <c r="DG61" s="715">
        <v>0</v>
      </c>
      <c r="DH61" s="676">
        <v>0</v>
      </c>
      <c r="DI61" s="676">
        <v>0</v>
      </c>
      <c r="DJ61" s="676">
        <v>0</v>
      </c>
      <c r="DK61" s="715">
        <v>0</v>
      </c>
      <c r="DL61" s="676">
        <v>0</v>
      </c>
      <c r="DM61" s="676">
        <v>0</v>
      </c>
      <c r="DN61" s="715">
        <v>0</v>
      </c>
      <c r="DO61" s="676">
        <v>0</v>
      </c>
      <c r="DP61" s="676">
        <v>0</v>
      </c>
      <c r="DQ61" s="676">
        <v>0</v>
      </c>
      <c r="DR61" s="715">
        <v>0</v>
      </c>
      <c r="DS61" s="676">
        <v>0</v>
      </c>
      <c r="DT61" s="676">
        <v>0</v>
      </c>
      <c r="DU61" s="676">
        <v>0</v>
      </c>
      <c r="DV61" s="490">
        <f t="shared" si="3"/>
        <v>1</v>
      </c>
      <c r="DW61" s="490">
        <f t="shared" si="4"/>
        <v>52</v>
      </c>
      <c r="DX61" s="490">
        <f t="shared" ca="1" si="5"/>
        <v>0</v>
      </c>
      <c r="DY61" s="490" t="str">
        <f t="shared" ca="1" si="6"/>
        <v>-</v>
      </c>
    </row>
    <row r="62" spans="1:129" ht="12.75" customHeight="1">
      <c r="A62" s="490">
        <v>41</v>
      </c>
      <c r="B62" s="527" t="s">
        <v>840</v>
      </c>
      <c r="C62" s="527" t="s">
        <v>139</v>
      </c>
      <c r="D62" s="528" t="s">
        <v>838</v>
      </c>
      <c r="E62" s="525" t="s">
        <v>982</v>
      </c>
      <c r="F62" s="523">
        <v>0</v>
      </c>
      <c r="G62" s="580">
        <v>0</v>
      </c>
      <c r="H62" s="671">
        <v>0</v>
      </c>
      <c r="I62" s="671">
        <v>0</v>
      </c>
      <c r="J62" s="671">
        <v>0</v>
      </c>
      <c r="K62" s="671">
        <v>0</v>
      </c>
      <c r="L62" s="671">
        <v>0</v>
      </c>
      <c r="M62" s="671">
        <v>0</v>
      </c>
      <c r="N62" s="580">
        <v>0</v>
      </c>
      <c r="O62" s="671">
        <v>0</v>
      </c>
      <c r="P62" s="671">
        <v>0</v>
      </c>
      <c r="Q62" s="671">
        <v>0</v>
      </c>
      <c r="R62" s="671">
        <v>0</v>
      </c>
      <c r="S62" s="671">
        <v>0</v>
      </c>
      <c r="T62" s="671">
        <v>0</v>
      </c>
      <c r="U62" s="671">
        <v>0</v>
      </c>
      <c r="V62" s="671">
        <v>0</v>
      </c>
      <c r="W62" s="580">
        <v>0</v>
      </c>
      <c r="X62" s="580">
        <v>0</v>
      </c>
      <c r="Y62" s="580">
        <v>0</v>
      </c>
      <c r="Z62" s="671">
        <v>0</v>
      </c>
      <c r="AA62" s="580">
        <v>0</v>
      </c>
      <c r="AB62" s="580">
        <v>0</v>
      </c>
      <c r="AC62" s="671">
        <v>0</v>
      </c>
      <c r="AD62" s="580">
        <v>0</v>
      </c>
      <c r="AE62" s="580">
        <v>0</v>
      </c>
      <c r="AF62" s="580">
        <v>0</v>
      </c>
      <c r="AG62" s="671">
        <v>0</v>
      </c>
      <c r="AH62" s="580">
        <v>0</v>
      </c>
      <c r="AI62" s="671">
        <v>0</v>
      </c>
      <c r="AJ62" s="671">
        <v>0</v>
      </c>
      <c r="AK62" s="580">
        <v>0</v>
      </c>
      <c r="AL62" s="671">
        <v>0</v>
      </c>
      <c r="AM62" s="671">
        <v>0</v>
      </c>
      <c r="AN62" s="580">
        <v>0</v>
      </c>
      <c r="AO62" s="671">
        <v>0</v>
      </c>
      <c r="AP62" s="671">
        <v>0</v>
      </c>
      <c r="AQ62" s="671">
        <v>0</v>
      </c>
      <c r="AR62" s="580">
        <v>0</v>
      </c>
      <c r="AS62" s="671">
        <v>0</v>
      </c>
      <c r="AT62" s="580">
        <v>0</v>
      </c>
      <c r="AU62" s="671">
        <v>0</v>
      </c>
      <c r="AV62" s="671">
        <v>0</v>
      </c>
      <c r="AW62" s="671">
        <v>0</v>
      </c>
      <c r="AX62" s="580">
        <v>0</v>
      </c>
      <c r="AY62" s="580">
        <v>0</v>
      </c>
      <c r="AZ62" s="671">
        <v>0</v>
      </c>
      <c r="BA62" s="671">
        <v>0</v>
      </c>
      <c r="BB62" s="580">
        <v>0</v>
      </c>
      <c r="BC62" s="671">
        <v>0</v>
      </c>
      <c r="BD62" s="671">
        <v>0</v>
      </c>
      <c r="BE62" s="580">
        <v>0</v>
      </c>
      <c r="BF62" s="671">
        <v>1</v>
      </c>
      <c r="BG62" s="671">
        <v>0</v>
      </c>
      <c r="BH62" s="580">
        <v>0</v>
      </c>
      <c r="BI62" s="671">
        <v>0</v>
      </c>
      <c r="BJ62" s="580">
        <v>0</v>
      </c>
      <c r="BK62" s="671">
        <v>0</v>
      </c>
      <c r="BL62" s="580">
        <v>0</v>
      </c>
      <c r="BM62" s="671">
        <v>0</v>
      </c>
      <c r="BN62" s="580">
        <v>0</v>
      </c>
      <c r="BO62" s="671">
        <v>0</v>
      </c>
      <c r="BP62" s="671">
        <v>0</v>
      </c>
      <c r="BQ62" s="580">
        <v>0</v>
      </c>
      <c r="BR62" s="580">
        <v>0</v>
      </c>
      <c r="BS62" s="671">
        <v>0</v>
      </c>
      <c r="BT62" s="671">
        <v>0</v>
      </c>
      <c r="BU62" s="580">
        <v>0</v>
      </c>
      <c r="BV62" s="580">
        <v>0</v>
      </c>
      <c r="BW62" s="580">
        <v>0</v>
      </c>
      <c r="BX62" s="671">
        <v>0</v>
      </c>
      <c r="BY62" s="671">
        <v>0</v>
      </c>
      <c r="BZ62" s="580">
        <v>0</v>
      </c>
      <c r="CA62" s="671">
        <v>0</v>
      </c>
      <c r="CB62" s="671">
        <v>0</v>
      </c>
      <c r="CC62" s="671">
        <v>0</v>
      </c>
      <c r="CD62" s="671">
        <v>0</v>
      </c>
      <c r="CE62" s="580">
        <v>0</v>
      </c>
      <c r="CF62" s="580">
        <v>0</v>
      </c>
      <c r="CG62" s="580">
        <v>0</v>
      </c>
      <c r="CH62" s="671">
        <v>0</v>
      </c>
      <c r="CI62" s="580">
        <v>0</v>
      </c>
      <c r="CJ62" s="671">
        <v>0</v>
      </c>
      <c r="CK62" s="580">
        <v>0</v>
      </c>
      <c r="CL62" s="580">
        <v>0</v>
      </c>
      <c r="CM62" s="671">
        <v>0</v>
      </c>
      <c r="CN62" s="580">
        <v>0</v>
      </c>
      <c r="CO62" s="671">
        <v>0</v>
      </c>
      <c r="CP62" s="580">
        <v>0</v>
      </c>
      <c r="CQ62" s="580">
        <v>0</v>
      </c>
      <c r="CR62" s="671">
        <v>0</v>
      </c>
      <c r="CS62" s="671">
        <v>0</v>
      </c>
      <c r="CT62" s="580">
        <v>0</v>
      </c>
      <c r="CU62" s="580">
        <v>0</v>
      </c>
      <c r="CV62" s="671">
        <v>0</v>
      </c>
      <c r="CW62" s="580">
        <v>0</v>
      </c>
      <c r="CX62" s="671">
        <v>0</v>
      </c>
      <c r="CY62" s="671">
        <v>0</v>
      </c>
      <c r="CZ62" s="580">
        <v>0</v>
      </c>
      <c r="DA62" s="671">
        <v>0</v>
      </c>
      <c r="DB62" s="580">
        <v>0</v>
      </c>
      <c r="DC62" s="671">
        <v>0</v>
      </c>
      <c r="DD62" s="671">
        <v>0</v>
      </c>
      <c r="DE62" s="676">
        <v>0</v>
      </c>
      <c r="DF62" s="715">
        <v>0</v>
      </c>
      <c r="DG62" s="715">
        <v>0</v>
      </c>
      <c r="DH62" s="676">
        <v>0</v>
      </c>
      <c r="DI62" s="676">
        <v>0</v>
      </c>
      <c r="DJ62" s="676">
        <v>0</v>
      </c>
      <c r="DK62" s="715">
        <v>0</v>
      </c>
      <c r="DL62" s="676">
        <v>0</v>
      </c>
      <c r="DM62" s="676">
        <v>0</v>
      </c>
      <c r="DN62" s="715">
        <v>0</v>
      </c>
      <c r="DO62" s="676">
        <v>0</v>
      </c>
      <c r="DP62" s="676">
        <v>0</v>
      </c>
      <c r="DQ62" s="676">
        <v>0</v>
      </c>
      <c r="DR62" s="715">
        <v>0</v>
      </c>
      <c r="DS62" s="676">
        <v>0</v>
      </c>
      <c r="DT62" s="676">
        <v>0</v>
      </c>
      <c r="DU62" s="676">
        <v>0</v>
      </c>
      <c r="DV62" s="490">
        <f t="shared" si="3"/>
        <v>1</v>
      </c>
      <c r="DW62" s="490">
        <f t="shared" si="4"/>
        <v>53</v>
      </c>
      <c r="DX62" s="490">
        <f t="shared" ca="1" si="5"/>
        <v>0</v>
      </c>
      <c r="DY62" s="490" t="str">
        <f t="shared" ca="1" si="6"/>
        <v>-</v>
      </c>
    </row>
    <row r="63" spans="1:129" ht="15">
      <c r="A63" s="497"/>
      <c r="B63" s="530" t="s">
        <v>507</v>
      </c>
      <c r="C63" s="530" t="s">
        <v>841</v>
      </c>
      <c r="D63" s="531" t="s">
        <v>842</v>
      </c>
      <c r="E63" s="526"/>
      <c r="F63" s="523">
        <v>0</v>
      </c>
      <c r="G63" s="580">
        <v>0</v>
      </c>
      <c r="H63" s="671">
        <v>0</v>
      </c>
      <c r="I63" s="671">
        <v>0</v>
      </c>
      <c r="J63" s="671">
        <v>0</v>
      </c>
      <c r="K63" s="671">
        <v>0</v>
      </c>
      <c r="L63" s="671">
        <v>0</v>
      </c>
      <c r="M63" s="671">
        <v>0</v>
      </c>
      <c r="N63" s="580">
        <v>0</v>
      </c>
      <c r="O63" s="671">
        <v>0</v>
      </c>
      <c r="P63" s="671">
        <v>0</v>
      </c>
      <c r="Q63" s="671">
        <v>0</v>
      </c>
      <c r="R63" s="671">
        <v>0</v>
      </c>
      <c r="S63" s="671">
        <v>0</v>
      </c>
      <c r="T63" s="671">
        <v>0</v>
      </c>
      <c r="U63" s="671">
        <v>0</v>
      </c>
      <c r="V63" s="671">
        <v>0</v>
      </c>
      <c r="W63" s="580">
        <v>0</v>
      </c>
      <c r="X63" s="580">
        <v>0</v>
      </c>
      <c r="Y63" s="580">
        <v>0</v>
      </c>
      <c r="Z63" s="671">
        <v>0</v>
      </c>
      <c r="AA63" s="580">
        <v>0</v>
      </c>
      <c r="AB63" s="580">
        <v>0</v>
      </c>
      <c r="AC63" s="671">
        <v>0</v>
      </c>
      <c r="AD63" s="580">
        <v>0</v>
      </c>
      <c r="AE63" s="580">
        <v>0</v>
      </c>
      <c r="AF63" s="580">
        <v>0</v>
      </c>
      <c r="AG63" s="671">
        <v>0</v>
      </c>
      <c r="AH63" s="580">
        <v>0</v>
      </c>
      <c r="AI63" s="671">
        <v>0</v>
      </c>
      <c r="AJ63" s="671">
        <v>0</v>
      </c>
      <c r="AK63" s="580">
        <v>0</v>
      </c>
      <c r="AL63" s="671">
        <v>0</v>
      </c>
      <c r="AM63" s="671">
        <v>0</v>
      </c>
      <c r="AN63" s="580">
        <v>0</v>
      </c>
      <c r="AO63" s="671">
        <v>0</v>
      </c>
      <c r="AP63" s="671">
        <v>0</v>
      </c>
      <c r="AQ63" s="671">
        <v>0</v>
      </c>
      <c r="AR63" s="580">
        <v>0</v>
      </c>
      <c r="AS63" s="671">
        <v>0</v>
      </c>
      <c r="AT63" s="580">
        <v>0</v>
      </c>
      <c r="AU63" s="671">
        <v>0</v>
      </c>
      <c r="AV63" s="671">
        <v>0</v>
      </c>
      <c r="AW63" s="671">
        <v>0</v>
      </c>
      <c r="AX63" s="580">
        <v>0</v>
      </c>
      <c r="AY63" s="580">
        <v>0</v>
      </c>
      <c r="AZ63" s="671">
        <v>0</v>
      </c>
      <c r="BA63" s="671">
        <v>0</v>
      </c>
      <c r="BB63" s="580">
        <v>0</v>
      </c>
      <c r="BC63" s="671">
        <v>0</v>
      </c>
      <c r="BD63" s="671">
        <v>0</v>
      </c>
      <c r="BE63" s="580">
        <v>0</v>
      </c>
      <c r="BF63" s="671">
        <v>0</v>
      </c>
      <c r="BG63" s="671">
        <v>0</v>
      </c>
      <c r="BH63" s="580">
        <v>0</v>
      </c>
      <c r="BI63" s="671">
        <v>0</v>
      </c>
      <c r="BJ63" s="580">
        <v>0</v>
      </c>
      <c r="BK63" s="671">
        <v>0</v>
      </c>
      <c r="BL63" s="580">
        <v>0</v>
      </c>
      <c r="BM63" s="671">
        <v>0</v>
      </c>
      <c r="BN63" s="580">
        <v>0</v>
      </c>
      <c r="BO63" s="671">
        <v>0</v>
      </c>
      <c r="BP63" s="671">
        <v>0</v>
      </c>
      <c r="BQ63" s="580">
        <v>0</v>
      </c>
      <c r="BR63" s="580">
        <v>0</v>
      </c>
      <c r="BS63" s="671">
        <v>0</v>
      </c>
      <c r="BT63" s="671">
        <v>0</v>
      </c>
      <c r="BU63" s="580">
        <v>0</v>
      </c>
      <c r="BV63" s="580">
        <v>0</v>
      </c>
      <c r="BW63" s="580">
        <v>0</v>
      </c>
      <c r="BX63" s="671">
        <v>0</v>
      </c>
      <c r="BY63" s="671">
        <v>0</v>
      </c>
      <c r="BZ63" s="580">
        <v>0</v>
      </c>
      <c r="CA63" s="671">
        <v>0</v>
      </c>
      <c r="CB63" s="671">
        <v>0</v>
      </c>
      <c r="CC63" s="671">
        <v>0</v>
      </c>
      <c r="CD63" s="671">
        <v>0</v>
      </c>
      <c r="CE63" s="580">
        <v>0</v>
      </c>
      <c r="CF63" s="580">
        <v>0</v>
      </c>
      <c r="CG63" s="580">
        <v>0</v>
      </c>
      <c r="CH63" s="671">
        <v>0</v>
      </c>
      <c r="CI63" s="580">
        <v>0</v>
      </c>
      <c r="CJ63" s="671">
        <v>0</v>
      </c>
      <c r="CK63" s="580">
        <v>0</v>
      </c>
      <c r="CL63" s="580">
        <v>0</v>
      </c>
      <c r="CM63" s="671">
        <v>0</v>
      </c>
      <c r="CN63" s="580">
        <v>0</v>
      </c>
      <c r="CO63" s="671">
        <v>0</v>
      </c>
      <c r="CP63" s="580">
        <v>0</v>
      </c>
      <c r="CQ63" s="580">
        <v>0</v>
      </c>
      <c r="CR63" s="671">
        <v>0</v>
      </c>
      <c r="CS63" s="671">
        <v>0</v>
      </c>
      <c r="CT63" s="580">
        <v>0</v>
      </c>
      <c r="CU63" s="580">
        <v>0</v>
      </c>
      <c r="CV63" s="671">
        <v>0</v>
      </c>
      <c r="CW63" s="580">
        <v>0</v>
      </c>
      <c r="CX63" s="671">
        <v>0</v>
      </c>
      <c r="CY63" s="671">
        <v>0</v>
      </c>
      <c r="CZ63" s="580">
        <v>0</v>
      </c>
      <c r="DA63" s="671">
        <v>0</v>
      </c>
      <c r="DB63" s="580">
        <v>0</v>
      </c>
      <c r="DC63" s="671">
        <v>0</v>
      </c>
      <c r="DD63" s="671">
        <v>0</v>
      </c>
      <c r="DE63" s="676">
        <v>0</v>
      </c>
      <c r="DF63" s="715">
        <v>0</v>
      </c>
      <c r="DG63" s="715">
        <v>0</v>
      </c>
      <c r="DH63" s="676">
        <v>0</v>
      </c>
      <c r="DI63" s="676">
        <v>0</v>
      </c>
      <c r="DJ63" s="676">
        <v>0</v>
      </c>
      <c r="DK63" s="715">
        <v>0</v>
      </c>
      <c r="DL63" s="676">
        <v>0</v>
      </c>
      <c r="DM63" s="676">
        <v>0</v>
      </c>
      <c r="DN63" s="715">
        <v>0</v>
      </c>
      <c r="DO63" s="676">
        <v>0</v>
      </c>
      <c r="DP63" s="676">
        <v>0</v>
      </c>
      <c r="DQ63" s="676">
        <v>0</v>
      </c>
      <c r="DR63" s="715">
        <v>0</v>
      </c>
      <c r="DS63" s="676">
        <v>0</v>
      </c>
      <c r="DT63" s="676">
        <v>0</v>
      </c>
      <c r="DU63" s="676">
        <v>0</v>
      </c>
      <c r="DV63" s="490">
        <f t="shared" si="3"/>
        <v>0</v>
      </c>
      <c r="DW63" s="490">
        <f t="shared" si="4"/>
        <v>0</v>
      </c>
      <c r="DX63" s="490">
        <f t="shared" ca="1" si="5"/>
        <v>0</v>
      </c>
      <c r="DY63" s="490" t="str">
        <f t="shared" ca="1" si="6"/>
        <v>-</v>
      </c>
    </row>
    <row r="64" spans="1:129" ht="12.75" customHeight="1">
      <c r="A64" s="490">
        <v>42</v>
      </c>
      <c r="B64" s="527" t="s">
        <v>843</v>
      </c>
      <c r="C64" s="527" t="s">
        <v>841</v>
      </c>
      <c r="D64" s="528" t="s">
        <v>842</v>
      </c>
      <c r="E64" s="529" t="s">
        <v>983</v>
      </c>
      <c r="F64" s="523">
        <v>0</v>
      </c>
      <c r="G64" s="580">
        <v>0</v>
      </c>
      <c r="H64" s="671">
        <v>0</v>
      </c>
      <c r="I64" s="671">
        <v>0</v>
      </c>
      <c r="J64" s="671">
        <v>0</v>
      </c>
      <c r="K64" s="671">
        <v>0</v>
      </c>
      <c r="L64" s="671">
        <v>0</v>
      </c>
      <c r="M64" s="671">
        <v>0</v>
      </c>
      <c r="N64" s="580">
        <v>0</v>
      </c>
      <c r="O64" s="671">
        <v>0</v>
      </c>
      <c r="P64" s="671">
        <v>0</v>
      </c>
      <c r="Q64" s="671">
        <v>0</v>
      </c>
      <c r="R64" s="671">
        <v>0</v>
      </c>
      <c r="S64" s="671">
        <v>0</v>
      </c>
      <c r="T64" s="671">
        <v>0</v>
      </c>
      <c r="U64" s="671">
        <v>0</v>
      </c>
      <c r="V64" s="671">
        <v>0</v>
      </c>
      <c r="W64" s="580">
        <v>0</v>
      </c>
      <c r="X64" s="580">
        <v>0</v>
      </c>
      <c r="Y64" s="580">
        <v>0</v>
      </c>
      <c r="Z64" s="671">
        <v>0</v>
      </c>
      <c r="AA64" s="580">
        <v>0</v>
      </c>
      <c r="AB64" s="580">
        <v>0</v>
      </c>
      <c r="AC64" s="671">
        <v>0</v>
      </c>
      <c r="AD64" s="580">
        <v>0</v>
      </c>
      <c r="AE64" s="580">
        <v>0</v>
      </c>
      <c r="AF64" s="580">
        <v>0</v>
      </c>
      <c r="AG64" s="671">
        <v>0</v>
      </c>
      <c r="AH64" s="580">
        <v>0</v>
      </c>
      <c r="AI64" s="671">
        <v>0</v>
      </c>
      <c r="AJ64" s="671">
        <v>0</v>
      </c>
      <c r="AK64" s="580">
        <v>0</v>
      </c>
      <c r="AL64" s="671">
        <v>0</v>
      </c>
      <c r="AM64" s="671">
        <v>0</v>
      </c>
      <c r="AN64" s="580">
        <v>0</v>
      </c>
      <c r="AO64" s="671">
        <v>0</v>
      </c>
      <c r="AP64" s="671">
        <v>0</v>
      </c>
      <c r="AQ64" s="671">
        <v>0</v>
      </c>
      <c r="AR64" s="580">
        <v>0</v>
      </c>
      <c r="AS64" s="671">
        <v>0</v>
      </c>
      <c r="AT64" s="580">
        <v>0</v>
      </c>
      <c r="AU64" s="671">
        <v>0</v>
      </c>
      <c r="AV64" s="671">
        <v>0</v>
      </c>
      <c r="AW64" s="671">
        <v>0</v>
      </c>
      <c r="AX64" s="580">
        <v>0</v>
      </c>
      <c r="AY64" s="580">
        <v>0</v>
      </c>
      <c r="AZ64" s="671">
        <v>0</v>
      </c>
      <c r="BA64" s="671">
        <v>0</v>
      </c>
      <c r="BB64" s="580">
        <v>0</v>
      </c>
      <c r="BC64" s="671">
        <v>0</v>
      </c>
      <c r="BD64" s="671">
        <v>0</v>
      </c>
      <c r="BE64" s="580">
        <v>0</v>
      </c>
      <c r="BF64" s="671">
        <v>0</v>
      </c>
      <c r="BG64" s="671">
        <v>0</v>
      </c>
      <c r="BH64" s="580">
        <v>1</v>
      </c>
      <c r="BI64" s="671">
        <v>0</v>
      </c>
      <c r="BJ64" s="580">
        <v>0</v>
      </c>
      <c r="BK64" s="671">
        <v>0</v>
      </c>
      <c r="BL64" s="580">
        <v>0</v>
      </c>
      <c r="BM64" s="671">
        <v>0</v>
      </c>
      <c r="BN64" s="580">
        <v>0</v>
      </c>
      <c r="BO64" s="671">
        <v>0</v>
      </c>
      <c r="BP64" s="671">
        <v>0</v>
      </c>
      <c r="BQ64" s="580">
        <v>0</v>
      </c>
      <c r="BR64" s="580">
        <v>0</v>
      </c>
      <c r="BS64" s="671">
        <v>0</v>
      </c>
      <c r="BT64" s="671">
        <v>0</v>
      </c>
      <c r="BU64" s="580">
        <v>0</v>
      </c>
      <c r="BV64" s="580">
        <v>0</v>
      </c>
      <c r="BW64" s="580">
        <v>0</v>
      </c>
      <c r="BX64" s="671">
        <v>0</v>
      </c>
      <c r="BY64" s="671">
        <v>0</v>
      </c>
      <c r="BZ64" s="580">
        <v>0</v>
      </c>
      <c r="CA64" s="671">
        <v>0</v>
      </c>
      <c r="CB64" s="671">
        <v>0</v>
      </c>
      <c r="CC64" s="671">
        <v>0</v>
      </c>
      <c r="CD64" s="671">
        <v>0</v>
      </c>
      <c r="CE64" s="580">
        <v>0</v>
      </c>
      <c r="CF64" s="580">
        <v>0</v>
      </c>
      <c r="CG64" s="580">
        <v>0</v>
      </c>
      <c r="CH64" s="671">
        <v>0</v>
      </c>
      <c r="CI64" s="580">
        <v>0</v>
      </c>
      <c r="CJ64" s="671">
        <v>0</v>
      </c>
      <c r="CK64" s="580">
        <v>0</v>
      </c>
      <c r="CL64" s="580">
        <v>0</v>
      </c>
      <c r="CM64" s="671">
        <v>0</v>
      </c>
      <c r="CN64" s="580">
        <v>0</v>
      </c>
      <c r="CO64" s="671">
        <v>0</v>
      </c>
      <c r="CP64" s="580">
        <v>0</v>
      </c>
      <c r="CQ64" s="580">
        <v>0</v>
      </c>
      <c r="CR64" s="671">
        <v>0</v>
      </c>
      <c r="CS64" s="671">
        <v>0</v>
      </c>
      <c r="CT64" s="580">
        <v>0</v>
      </c>
      <c r="CU64" s="580">
        <v>0</v>
      </c>
      <c r="CV64" s="671">
        <v>0</v>
      </c>
      <c r="CW64" s="580">
        <v>0</v>
      </c>
      <c r="CX64" s="671">
        <v>0</v>
      </c>
      <c r="CY64" s="671">
        <v>0</v>
      </c>
      <c r="CZ64" s="580">
        <v>0</v>
      </c>
      <c r="DA64" s="671">
        <v>0</v>
      </c>
      <c r="DB64" s="580">
        <v>0</v>
      </c>
      <c r="DC64" s="671">
        <v>0</v>
      </c>
      <c r="DD64" s="671">
        <v>0</v>
      </c>
      <c r="DE64" s="676">
        <v>0</v>
      </c>
      <c r="DF64" s="715">
        <v>0</v>
      </c>
      <c r="DG64" s="715">
        <v>0</v>
      </c>
      <c r="DH64" s="676">
        <v>0</v>
      </c>
      <c r="DI64" s="676">
        <v>0</v>
      </c>
      <c r="DJ64" s="676">
        <v>0</v>
      </c>
      <c r="DK64" s="715">
        <v>0</v>
      </c>
      <c r="DL64" s="676">
        <v>0</v>
      </c>
      <c r="DM64" s="676">
        <v>0</v>
      </c>
      <c r="DN64" s="715">
        <v>0</v>
      </c>
      <c r="DO64" s="676">
        <v>0</v>
      </c>
      <c r="DP64" s="676">
        <v>0</v>
      </c>
      <c r="DQ64" s="676">
        <v>0</v>
      </c>
      <c r="DR64" s="715">
        <v>0</v>
      </c>
      <c r="DS64" s="676">
        <v>0</v>
      </c>
      <c r="DT64" s="676">
        <v>0</v>
      </c>
      <c r="DU64" s="676">
        <v>0</v>
      </c>
      <c r="DV64" s="490">
        <f t="shared" si="3"/>
        <v>1</v>
      </c>
      <c r="DW64" s="490">
        <f t="shared" si="4"/>
        <v>55</v>
      </c>
      <c r="DX64" s="490">
        <f t="shared" ca="1" si="5"/>
        <v>1</v>
      </c>
      <c r="DY64" s="490">
        <f t="shared" ca="1" si="6"/>
        <v>1</v>
      </c>
    </row>
    <row r="65" spans="1:129" ht="12.75" customHeight="1">
      <c r="A65" s="490">
        <v>43</v>
      </c>
      <c r="B65" s="527" t="s">
        <v>844</v>
      </c>
      <c r="C65" s="527" t="s">
        <v>841</v>
      </c>
      <c r="D65" s="528" t="s">
        <v>842</v>
      </c>
      <c r="E65" s="529" t="s">
        <v>984</v>
      </c>
      <c r="F65" s="523">
        <v>0</v>
      </c>
      <c r="G65" s="580">
        <v>0</v>
      </c>
      <c r="H65" s="671">
        <v>0</v>
      </c>
      <c r="I65" s="671">
        <v>0</v>
      </c>
      <c r="J65" s="671">
        <v>0</v>
      </c>
      <c r="K65" s="671">
        <v>0</v>
      </c>
      <c r="L65" s="671">
        <v>0</v>
      </c>
      <c r="M65" s="671">
        <v>0</v>
      </c>
      <c r="N65" s="580">
        <v>0</v>
      </c>
      <c r="O65" s="671">
        <v>0</v>
      </c>
      <c r="P65" s="671">
        <v>0</v>
      </c>
      <c r="Q65" s="671">
        <v>0</v>
      </c>
      <c r="R65" s="671">
        <v>0</v>
      </c>
      <c r="S65" s="671">
        <v>0</v>
      </c>
      <c r="T65" s="671">
        <v>0</v>
      </c>
      <c r="U65" s="671">
        <v>0</v>
      </c>
      <c r="V65" s="671">
        <v>0</v>
      </c>
      <c r="W65" s="580">
        <v>0</v>
      </c>
      <c r="X65" s="580">
        <v>0</v>
      </c>
      <c r="Y65" s="580">
        <v>0</v>
      </c>
      <c r="Z65" s="671">
        <v>0</v>
      </c>
      <c r="AA65" s="580">
        <v>0</v>
      </c>
      <c r="AB65" s="580">
        <v>0</v>
      </c>
      <c r="AC65" s="671">
        <v>0</v>
      </c>
      <c r="AD65" s="580">
        <v>0</v>
      </c>
      <c r="AE65" s="580">
        <v>0</v>
      </c>
      <c r="AF65" s="580">
        <v>0</v>
      </c>
      <c r="AG65" s="671">
        <v>0</v>
      </c>
      <c r="AH65" s="580">
        <v>0</v>
      </c>
      <c r="AI65" s="671">
        <v>0</v>
      </c>
      <c r="AJ65" s="671">
        <v>0</v>
      </c>
      <c r="AK65" s="580">
        <v>0</v>
      </c>
      <c r="AL65" s="671">
        <v>0</v>
      </c>
      <c r="AM65" s="671">
        <v>0</v>
      </c>
      <c r="AN65" s="580">
        <v>0</v>
      </c>
      <c r="AO65" s="671">
        <v>0</v>
      </c>
      <c r="AP65" s="671">
        <v>0</v>
      </c>
      <c r="AQ65" s="671">
        <v>0</v>
      </c>
      <c r="AR65" s="580">
        <v>0</v>
      </c>
      <c r="AS65" s="671">
        <v>0</v>
      </c>
      <c r="AT65" s="580">
        <v>0</v>
      </c>
      <c r="AU65" s="671">
        <v>0</v>
      </c>
      <c r="AV65" s="671">
        <v>0</v>
      </c>
      <c r="AW65" s="671">
        <v>0</v>
      </c>
      <c r="AX65" s="580">
        <v>0</v>
      </c>
      <c r="AY65" s="580">
        <v>0</v>
      </c>
      <c r="AZ65" s="671">
        <v>0</v>
      </c>
      <c r="BA65" s="671">
        <v>0</v>
      </c>
      <c r="BB65" s="580">
        <v>0</v>
      </c>
      <c r="BC65" s="671">
        <v>0</v>
      </c>
      <c r="BD65" s="671">
        <v>0</v>
      </c>
      <c r="BE65" s="580">
        <v>0</v>
      </c>
      <c r="BF65" s="671">
        <v>0</v>
      </c>
      <c r="BG65" s="671">
        <v>0</v>
      </c>
      <c r="BH65" s="580">
        <v>0</v>
      </c>
      <c r="BI65" s="671">
        <v>1</v>
      </c>
      <c r="BJ65" s="580">
        <v>0</v>
      </c>
      <c r="BK65" s="671">
        <v>0</v>
      </c>
      <c r="BL65" s="580">
        <v>0</v>
      </c>
      <c r="BM65" s="671">
        <v>0</v>
      </c>
      <c r="BN65" s="580">
        <v>0</v>
      </c>
      <c r="BO65" s="671">
        <v>0</v>
      </c>
      <c r="BP65" s="671">
        <v>0</v>
      </c>
      <c r="BQ65" s="580">
        <v>0</v>
      </c>
      <c r="BR65" s="580">
        <v>0</v>
      </c>
      <c r="BS65" s="671">
        <v>0</v>
      </c>
      <c r="BT65" s="671">
        <v>0</v>
      </c>
      <c r="BU65" s="580">
        <v>0</v>
      </c>
      <c r="BV65" s="580">
        <v>0</v>
      </c>
      <c r="BW65" s="580">
        <v>0</v>
      </c>
      <c r="BX65" s="671">
        <v>0</v>
      </c>
      <c r="BY65" s="671">
        <v>0</v>
      </c>
      <c r="BZ65" s="580">
        <v>0</v>
      </c>
      <c r="CA65" s="671">
        <v>0</v>
      </c>
      <c r="CB65" s="671">
        <v>0</v>
      </c>
      <c r="CC65" s="671">
        <v>0</v>
      </c>
      <c r="CD65" s="671">
        <v>0</v>
      </c>
      <c r="CE65" s="580">
        <v>0</v>
      </c>
      <c r="CF65" s="580">
        <v>0</v>
      </c>
      <c r="CG65" s="580">
        <v>0</v>
      </c>
      <c r="CH65" s="671">
        <v>0</v>
      </c>
      <c r="CI65" s="580">
        <v>0</v>
      </c>
      <c r="CJ65" s="671">
        <v>0</v>
      </c>
      <c r="CK65" s="580">
        <v>0</v>
      </c>
      <c r="CL65" s="580">
        <v>0</v>
      </c>
      <c r="CM65" s="671">
        <v>0</v>
      </c>
      <c r="CN65" s="580">
        <v>0</v>
      </c>
      <c r="CO65" s="671">
        <v>0</v>
      </c>
      <c r="CP65" s="580">
        <v>0</v>
      </c>
      <c r="CQ65" s="580">
        <v>0</v>
      </c>
      <c r="CR65" s="671">
        <v>0</v>
      </c>
      <c r="CS65" s="671">
        <v>0</v>
      </c>
      <c r="CT65" s="580">
        <v>0</v>
      </c>
      <c r="CU65" s="580">
        <v>0</v>
      </c>
      <c r="CV65" s="671">
        <v>0</v>
      </c>
      <c r="CW65" s="580">
        <v>0</v>
      </c>
      <c r="CX65" s="671">
        <v>0</v>
      </c>
      <c r="CY65" s="671">
        <v>0</v>
      </c>
      <c r="CZ65" s="580">
        <v>0</v>
      </c>
      <c r="DA65" s="671">
        <v>0</v>
      </c>
      <c r="DB65" s="580">
        <v>0</v>
      </c>
      <c r="DC65" s="671">
        <v>0</v>
      </c>
      <c r="DD65" s="671">
        <v>0</v>
      </c>
      <c r="DE65" s="676">
        <v>0</v>
      </c>
      <c r="DF65" s="715">
        <v>0</v>
      </c>
      <c r="DG65" s="715">
        <v>0</v>
      </c>
      <c r="DH65" s="676">
        <v>0</v>
      </c>
      <c r="DI65" s="676">
        <v>0</v>
      </c>
      <c r="DJ65" s="676">
        <v>0</v>
      </c>
      <c r="DK65" s="715">
        <v>0</v>
      </c>
      <c r="DL65" s="676">
        <v>0</v>
      </c>
      <c r="DM65" s="676">
        <v>0</v>
      </c>
      <c r="DN65" s="715">
        <v>0</v>
      </c>
      <c r="DO65" s="676">
        <v>0</v>
      </c>
      <c r="DP65" s="676">
        <v>0</v>
      </c>
      <c r="DQ65" s="676">
        <v>0</v>
      </c>
      <c r="DR65" s="715">
        <v>0</v>
      </c>
      <c r="DS65" s="676">
        <v>0</v>
      </c>
      <c r="DT65" s="676">
        <v>0</v>
      </c>
      <c r="DU65" s="676">
        <v>0</v>
      </c>
      <c r="DV65" s="490">
        <f t="shared" si="3"/>
        <v>1</v>
      </c>
      <c r="DW65" s="490">
        <f t="shared" si="4"/>
        <v>56</v>
      </c>
      <c r="DX65" s="490">
        <f t="shared" ca="1" si="5"/>
        <v>1</v>
      </c>
      <c r="DY65" s="490">
        <f t="shared" ca="1" si="6"/>
        <v>1</v>
      </c>
    </row>
    <row r="66" spans="1:129" ht="12.75" customHeight="1">
      <c r="A66" s="490">
        <v>44</v>
      </c>
      <c r="B66" s="527" t="s">
        <v>845</v>
      </c>
      <c r="C66" s="527" t="s">
        <v>841</v>
      </c>
      <c r="D66" s="528" t="s">
        <v>842</v>
      </c>
      <c r="E66" s="529" t="s">
        <v>985</v>
      </c>
      <c r="F66" s="523">
        <v>0</v>
      </c>
      <c r="G66" s="580">
        <v>0</v>
      </c>
      <c r="H66" s="671">
        <v>0</v>
      </c>
      <c r="I66" s="671">
        <v>0</v>
      </c>
      <c r="J66" s="671">
        <v>0</v>
      </c>
      <c r="K66" s="671">
        <v>0</v>
      </c>
      <c r="L66" s="671">
        <v>0</v>
      </c>
      <c r="M66" s="671">
        <v>0</v>
      </c>
      <c r="N66" s="580">
        <v>0</v>
      </c>
      <c r="O66" s="671">
        <v>0</v>
      </c>
      <c r="P66" s="671">
        <v>0</v>
      </c>
      <c r="Q66" s="671">
        <v>0</v>
      </c>
      <c r="R66" s="671">
        <v>0</v>
      </c>
      <c r="S66" s="671">
        <v>0</v>
      </c>
      <c r="T66" s="671">
        <v>0</v>
      </c>
      <c r="U66" s="671">
        <v>0</v>
      </c>
      <c r="V66" s="671">
        <v>0</v>
      </c>
      <c r="W66" s="580">
        <v>0</v>
      </c>
      <c r="X66" s="580">
        <v>0</v>
      </c>
      <c r="Y66" s="580">
        <v>0</v>
      </c>
      <c r="Z66" s="671">
        <v>0</v>
      </c>
      <c r="AA66" s="580">
        <v>0</v>
      </c>
      <c r="AB66" s="580">
        <v>0</v>
      </c>
      <c r="AC66" s="671">
        <v>0</v>
      </c>
      <c r="AD66" s="580">
        <v>0</v>
      </c>
      <c r="AE66" s="580">
        <v>0</v>
      </c>
      <c r="AF66" s="580">
        <v>0</v>
      </c>
      <c r="AG66" s="671">
        <v>0</v>
      </c>
      <c r="AH66" s="580">
        <v>0</v>
      </c>
      <c r="AI66" s="671">
        <v>0</v>
      </c>
      <c r="AJ66" s="671">
        <v>0</v>
      </c>
      <c r="AK66" s="580">
        <v>0</v>
      </c>
      <c r="AL66" s="671">
        <v>0</v>
      </c>
      <c r="AM66" s="671">
        <v>0</v>
      </c>
      <c r="AN66" s="580">
        <v>0</v>
      </c>
      <c r="AO66" s="671">
        <v>0</v>
      </c>
      <c r="AP66" s="671">
        <v>0</v>
      </c>
      <c r="AQ66" s="671">
        <v>0</v>
      </c>
      <c r="AR66" s="580">
        <v>0</v>
      </c>
      <c r="AS66" s="671">
        <v>0</v>
      </c>
      <c r="AT66" s="580">
        <v>0</v>
      </c>
      <c r="AU66" s="671">
        <v>0</v>
      </c>
      <c r="AV66" s="671">
        <v>0</v>
      </c>
      <c r="AW66" s="671">
        <v>0</v>
      </c>
      <c r="AX66" s="580">
        <v>0</v>
      </c>
      <c r="AY66" s="580">
        <v>0</v>
      </c>
      <c r="AZ66" s="671">
        <v>0</v>
      </c>
      <c r="BA66" s="671">
        <v>0</v>
      </c>
      <c r="BB66" s="580">
        <v>0</v>
      </c>
      <c r="BC66" s="671">
        <v>0</v>
      </c>
      <c r="BD66" s="671">
        <v>0</v>
      </c>
      <c r="BE66" s="580">
        <v>0</v>
      </c>
      <c r="BF66" s="671">
        <v>0</v>
      </c>
      <c r="BG66" s="671">
        <v>0</v>
      </c>
      <c r="BH66" s="580">
        <v>0</v>
      </c>
      <c r="BI66" s="671">
        <v>1</v>
      </c>
      <c r="BJ66" s="580">
        <v>0</v>
      </c>
      <c r="BK66" s="671">
        <v>0</v>
      </c>
      <c r="BL66" s="580">
        <v>0</v>
      </c>
      <c r="BM66" s="671">
        <v>0</v>
      </c>
      <c r="BN66" s="580">
        <v>0</v>
      </c>
      <c r="BO66" s="671">
        <v>0</v>
      </c>
      <c r="BP66" s="671">
        <v>0</v>
      </c>
      <c r="BQ66" s="580">
        <v>0</v>
      </c>
      <c r="BR66" s="580">
        <v>0</v>
      </c>
      <c r="BS66" s="671">
        <v>0</v>
      </c>
      <c r="BT66" s="671">
        <v>0</v>
      </c>
      <c r="BU66" s="580">
        <v>0</v>
      </c>
      <c r="BV66" s="580">
        <v>0</v>
      </c>
      <c r="BW66" s="580">
        <v>0</v>
      </c>
      <c r="BX66" s="671">
        <v>0</v>
      </c>
      <c r="BY66" s="671">
        <v>0</v>
      </c>
      <c r="BZ66" s="580">
        <v>0</v>
      </c>
      <c r="CA66" s="671">
        <v>0</v>
      </c>
      <c r="CB66" s="671">
        <v>0</v>
      </c>
      <c r="CC66" s="671">
        <v>0</v>
      </c>
      <c r="CD66" s="671">
        <v>0</v>
      </c>
      <c r="CE66" s="580">
        <v>0</v>
      </c>
      <c r="CF66" s="580">
        <v>0</v>
      </c>
      <c r="CG66" s="580">
        <v>0</v>
      </c>
      <c r="CH66" s="671">
        <v>0</v>
      </c>
      <c r="CI66" s="580">
        <v>0</v>
      </c>
      <c r="CJ66" s="671">
        <v>0</v>
      </c>
      <c r="CK66" s="580">
        <v>0</v>
      </c>
      <c r="CL66" s="580">
        <v>0</v>
      </c>
      <c r="CM66" s="671">
        <v>0</v>
      </c>
      <c r="CN66" s="580">
        <v>0</v>
      </c>
      <c r="CO66" s="671">
        <v>0</v>
      </c>
      <c r="CP66" s="580">
        <v>0</v>
      </c>
      <c r="CQ66" s="580">
        <v>0</v>
      </c>
      <c r="CR66" s="671">
        <v>0</v>
      </c>
      <c r="CS66" s="671">
        <v>0</v>
      </c>
      <c r="CT66" s="580">
        <v>0</v>
      </c>
      <c r="CU66" s="580">
        <v>0</v>
      </c>
      <c r="CV66" s="671">
        <v>0</v>
      </c>
      <c r="CW66" s="580">
        <v>0</v>
      </c>
      <c r="CX66" s="671">
        <v>0</v>
      </c>
      <c r="CY66" s="671">
        <v>0</v>
      </c>
      <c r="CZ66" s="580">
        <v>0</v>
      </c>
      <c r="DA66" s="671">
        <v>0</v>
      </c>
      <c r="DB66" s="580">
        <v>0</v>
      </c>
      <c r="DC66" s="671">
        <v>0</v>
      </c>
      <c r="DD66" s="671">
        <v>0</v>
      </c>
      <c r="DE66" s="676">
        <v>0</v>
      </c>
      <c r="DF66" s="715">
        <v>0</v>
      </c>
      <c r="DG66" s="715">
        <v>0</v>
      </c>
      <c r="DH66" s="676">
        <v>0</v>
      </c>
      <c r="DI66" s="676">
        <v>0</v>
      </c>
      <c r="DJ66" s="676">
        <v>0</v>
      </c>
      <c r="DK66" s="715">
        <v>0</v>
      </c>
      <c r="DL66" s="676">
        <v>0</v>
      </c>
      <c r="DM66" s="676">
        <v>0</v>
      </c>
      <c r="DN66" s="715">
        <v>0</v>
      </c>
      <c r="DO66" s="676">
        <v>0</v>
      </c>
      <c r="DP66" s="676">
        <v>0</v>
      </c>
      <c r="DQ66" s="676">
        <v>0</v>
      </c>
      <c r="DR66" s="715">
        <v>0</v>
      </c>
      <c r="DS66" s="676">
        <v>0</v>
      </c>
      <c r="DT66" s="676">
        <v>0</v>
      </c>
      <c r="DU66" s="676">
        <v>0</v>
      </c>
      <c r="DV66" s="490">
        <f t="shared" si="3"/>
        <v>1</v>
      </c>
      <c r="DW66" s="490">
        <f t="shared" si="4"/>
        <v>56</v>
      </c>
      <c r="DX66" s="490">
        <f t="shared" ca="1" si="5"/>
        <v>1</v>
      </c>
      <c r="DY66" s="490">
        <f t="shared" ca="1" si="6"/>
        <v>1</v>
      </c>
    </row>
    <row r="67" spans="1:129" ht="12.75" customHeight="1">
      <c r="A67" s="490">
        <v>45</v>
      </c>
      <c r="B67" s="527" t="s">
        <v>846</v>
      </c>
      <c r="C67" s="527" t="s">
        <v>841</v>
      </c>
      <c r="D67" s="528" t="s">
        <v>842</v>
      </c>
      <c r="E67" s="529" t="s">
        <v>986</v>
      </c>
      <c r="F67" s="523">
        <v>0</v>
      </c>
      <c r="G67" s="580">
        <v>0</v>
      </c>
      <c r="H67" s="671">
        <v>0</v>
      </c>
      <c r="I67" s="671">
        <v>0</v>
      </c>
      <c r="J67" s="671">
        <v>0</v>
      </c>
      <c r="K67" s="671">
        <v>0</v>
      </c>
      <c r="L67" s="671">
        <v>0</v>
      </c>
      <c r="M67" s="671">
        <v>0</v>
      </c>
      <c r="N67" s="580">
        <v>0</v>
      </c>
      <c r="O67" s="671">
        <v>0</v>
      </c>
      <c r="P67" s="671">
        <v>0</v>
      </c>
      <c r="Q67" s="671">
        <v>0</v>
      </c>
      <c r="R67" s="671">
        <v>0</v>
      </c>
      <c r="S67" s="671">
        <v>0</v>
      </c>
      <c r="T67" s="671">
        <v>0</v>
      </c>
      <c r="U67" s="671">
        <v>0</v>
      </c>
      <c r="V67" s="671">
        <v>0</v>
      </c>
      <c r="W67" s="580">
        <v>0</v>
      </c>
      <c r="X67" s="580">
        <v>0</v>
      </c>
      <c r="Y67" s="580">
        <v>0</v>
      </c>
      <c r="Z67" s="671">
        <v>0</v>
      </c>
      <c r="AA67" s="580">
        <v>0</v>
      </c>
      <c r="AB67" s="580">
        <v>0</v>
      </c>
      <c r="AC67" s="671">
        <v>0</v>
      </c>
      <c r="AD67" s="580">
        <v>0</v>
      </c>
      <c r="AE67" s="580">
        <v>0</v>
      </c>
      <c r="AF67" s="580">
        <v>0</v>
      </c>
      <c r="AG67" s="671">
        <v>0</v>
      </c>
      <c r="AH67" s="580">
        <v>0</v>
      </c>
      <c r="AI67" s="671">
        <v>0</v>
      </c>
      <c r="AJ67" s="671">
        <v>0</v>
      </c>
      <c r="AK67" s="580">
        <v>0</v>
      </c>
      <c r="AL67" s="671">
        <v>0</v>
      </c>
      <c r="AM67" s="671">
        <v>0</v>
      </c>
      <c r="AN67" s="580">
        <v>0</v>
      </c>
      <c r="AO67" s="671">
        <v>0</v>
      </c>
      <c r="AP67" s="671">
        <v>0</v>
      </c>
      <c r="AQ67" s="671">
        <v>0</v>
      </c>
      <c r="AR67" s="580">
        <v>0</v>
      </c>
      <c r="AS67" s="671">
        <v>0</v>
      </c>
      <c r="AT67" s="580">
        <v>0</v>
      </c>
      <c r="AU67" s="671">
        <v>0</v>
      </c>
      <c r="AV67" s="671">
        <v>0</v>
      </c>
      <c r="AW67" s="671">
        <v>0</v>
      </c>
      <c r="AX67" s="580">
        <v>0</v>
      </c>
      <c r="AY67" s="580">
        <v>0</v>
      </c>
      <c r="AZ67" s="671">
        <v>0</v>
      </c>
      <c r="BA67" s="671">
        <v>0</v>
      </c>
      <c r="BB67" s="580">
        <v>0</v>
      </c>
      <c r="BC67" s="671">
        <v>0</v>
      </c>
      <c r="BD67" s="671">
        <v>0</v>
      </c>
      <c r="BE67" s="580">
        <v>0</v>
      </c>
      <c r="BF67" s="671">
        <v>0</v>
      </c>
      <c r="BG67" s="671">
        <v>0</v>
      </c>
      <c r="BH67" s="580">
        <v>0</v>
      </c>
      <c r="BI67" s="671">
        <v>0</v>
      </c>
      <c r="BJ67" s="580">
        <v>1</v>
      </c>
      <c r="BK67" s="671">
        <v>0</v>
      </c>
      <c r="BL67" s="580">
        <v>0</v>
      </c>
      <c r="BM67" s="671">
        <v>0</v>
      </c>
      <c r="BN67" s="580">
        <v>0</v>
      </c>
      <c r="BO67" s="671">
        <v>0</v>
      </c>
      <c r="BP67" s="671">
        <v>0</v>
      </c>
      <c r="BQ67" s="580">
        <v>0</v>
      </c>
      <c r="BR67" s="580">
        <v>0</v>
      </c>
      <c r="BS67" s="671">
        <v>0</v>
      </c>
      <c r="BT67" s="671">
        <v>0</v>
      </c>
      <c r="BU67" s="580">
        <v>0</v>
      </c>
      <c r="BV67" s="580">
        <v>0</v>
      </c>
      <c r="BW67" s="580">
        <v>0</v>
      </c>
      <c r="BX67" s="671">
        <v>0</v>
      </c>
      <c r="BY67" s="671">
        <v>0</v>
      </c>
      <c r="BZ67" s="580">
        <v>0</v>
      </c>
      <c r="CA67" s="671">
        <v>0</v>
      </c>
      <c r="CB67" s="671">
        <v>0</v>
      </c>
      <c r="CC67" s="671">
        <v>0</v>
      </c>
      <c r="CD67" s="671">
        <v>0</v>
      </c>
      <c r="CE67" s="580">
        <v>0</v>
      </c>
      <c r="CF67" s="580">
        <v>0</v>
      </c>
      <c r="CG67" s="580">
        <v>0</v>
      </c>
      <c r="CH67" s="671">
        <v>0</v>
      </c>
      <c r="CI67" s="580">
        <v>0</v>
      </c>
      <c r="CJ67" s="671">
        <v>0</v>
      </c>
      <c r="CK67" s="580">
        <v>0</v>
      </c>
      <c r="CL67" s="580">
        <v>0</v>
      </c>
      <c r="CM67" s="671">
        <v>0</v>
      </c>
      <c r="CN67" s="580">
        <v>0</v>
      </c>
      <c r="CO67" s="671">
        <v>0</v>
      </c>
      <c r="CP67" s="580">
        <v>0</v>
      </c>
      <c r="CQ67" s="580">
        <v>0</v>
      </c>
      <c r="CR67" s="671">
        <v>0</v>
      </c>
      <c r="CS67" s="671">
        <v>0</v>
      </c>
      <c r="CT67" s="580">
        <v>0</v>
      </c>
      <c r="CU67" s="580">
        <v>0</v>
      </c>
      <c r="CV67" s="671">
        <v>0</v>
      </c>
      <c r="CW67" s="580">
        <v>0</v>
      </c>
      <c r="CX67" s="671">
        <v>0</v>
      </c>
      <c r="CY67" s="671">
        <v>0</v>
      </c>
      <c r="CZ67" s="580">
        <v>0</v>
      </c>
      <c r="DA67" s="671">
        <v>0</v>
      </c>
      <c r="DB67" s="580">
        <v>0</v>
      </c>
      <c r="DC67" s="671">
        <v>0</v>
      </c>
      <c r="DD67" s="671">
        <v>0</v>
      </c>
      <c r="DE67" s="676">
        <v>0</v>
      </c>
      <c r="DF67" s="715">
        <v>0</v>
      </c>
      <c r="DG67" s="715">
        <v>0</v>
      </c>
      <c r="DH67" s="676">
        <v>0</v>
      </c>
      <c r="DI67" s="676">
        <v>0</v>
      </c>
      <c r="DJ67" s="676">
        <v>0</v>
      </c>
      <c r="DK67" s="715">
        <v>0</v>
      </c>
      <c r="DL67" s="676">
        <v>0</v>
      </c>
      <c r="DM67" s="676">
        <v>0</v>
      </c>
      <c r="DN67" s="715">
        <v>0</v>
      </c>
      <c r="DO67" s="676">
        <v>0</v>
      </c>
      <c r="DP67" s="676">
        <v>0</v>
      </c>
      <c r="DQ67" s="676">
        <v>0</v>
      </c>
      <c r="DR67" s="715">
        <v>0</v>
      </c>
      <c r="DS67" s="676">
        <v>0</v>
      </c>
      <c r="DT67" s="676">
        <v>0</v>
      </c>
      <c r="DU67" s="676">
        <v>0</v>
      </c>
      <c r="DV67" s="490">
        <f t="shared" si="3"/>
        <v>1</v>
      </c>
      <c r="DW67" s="490">
        <f t="shared" si="4"/>
        <v>57</v>
      </c>
      <c r="DX67" s="490">
        <f t="shared" ca="1" si="5"/>
        <v>1</v>
      </c>
      <c r="DY67" s="490">
        <f t="shared" ca="1" si="6"/>
        <v>1</v>
      </c>
    </row>
    <row r="68" spans="1:129" ht="12.75" customHeight="1">
      <c r="A68" s="490">
        <v>46</v>
      </c>
      <c r="B68" s="527" t="s">
        <v>847</v>
      </c>
      <c r="C68" s="527" t="s">
        <v>841</v>
      </c>
      <c r="D68" s="528" t="s">
        <v>842</v>
      </c>
      <c r="E68" s="529" t="s">
        <v>987</v>
      </c>
      <c r="F68" s="523">
        <v>0</v>
      </c>
      <c r="G68" s="580">
        <v>0</v>
      </c>
      <c r="H68" s="671">
        <v>0</v>
      </c>
      <c r="I68" s="671">
        <v>0</v>
      </c>
      <c r="J68" s="671">
        <v>0</v>
      </c>
      <c r="K68" s="671">
        <v>0</v>
      </c>
      <c r="L68" s="671">
        <v>0</v>
      </c>
      <c r="M68" s="671">
        <v>0</v>
      </c>
      <c r="N68" s="580">
        <v>0</v>
      </c>
      <c r="O68" s="671">
        <v>0</v>
      </c>
      <c r="P68" s="671">
        <v>0</v>
      </c>
      <c r="Q68" s="671">
        <v>0</v>
      </c>
      <c r="R68" s="671">
        <v>0</v>
      </c>
      <c r="S68" s="671">
        <v>0</v>
      </c>
      <c r="T68" s="671">
        <v>0</v>
      </c>
      <c r="U68" s="671">
        <v>0</v>
      </c>
      <c r="V68" s="671">
        <v>0</v>
      </c>
      <c r="W68" s="580">
        <v>0</v>
      </c>
      <c r="X68" s="580">
        <v>0</v>
      </c>
      <c r="Y68" s="580">
        <v>0</v>
      </c>
      <c r="Z68" s="671">
        <v>0</v>
      </c>
      <c r="AA68" s="580">
        <v>0</v>
      </c>
      <c r="AB68" s="580">
        <v>0</v>
      </c>
      <c r="AC68" s="671">
        <v>0</v>
      </c>
      <c r="AD68" s="580">
        <v>0</v>
      </c>
      <c r="AE68" s="580">
        <v>0</v>
      </c>
      <c r="AF68" s="580">
        <v>0</v>
      </c>
      <c r="AG68" s="671">
        <v>0</v>
      </c>
      <c r="AH68" s="580">
        <v>0</v>
      </c>
      <c r="AI68" s="671">
        <v>0</v>
      </c>
      <c r="AJ68" s="671">
        <v>0</v>
      </c>
      <c r="AK68" s="580">
        <v>0</v>
      </c>
      <c r="AL68" s="671">
        <v>0</v>
      </c>
      <c r="AM68" s="671">
        <v>0</v>
      </c>
      <c r="AN68" s="580">
        <v>0</v>
      </c>
      <c r="AO68" s="671">
        <v>0</v>
      </c>
      <c r="AP68" s="671">
        <v>0</v>
      </c>
      <c r="AQ68" s="671">
        <v>0</v>
      </c>
      <c r="AR68" s="580">
        <v>0</v>
      </c>
      <c r="AS68" s="671">
        <v>0</v>
      </c>
      <c r="AT68" s="580">
        <v>0</v>
      </c>
      <c r="AU68" s="671">
        <v>0</v>
      </c>
      <c r="AV68" s="671">
        <v>0</v>
      </c>
      <c r="AW68" s="671">
        <v>0</v>
      </c>
      <c r="AX68" s="580">
        <v>0</v>
      </c>
      <c r="AY68" s="580">
        <v>0</v>
      </c>
      <c r="AZ68" s="671">
        <v>0</v>
      </c>
      <c r="BA68" s="671">
        <v>0</v>
      </c>
      <c r="BB68" s="580">
        <v>0</v>
      </c>
      <c r="BC68" s="671">
        <v>0</v>
      </c>
      <c r="BD68" s="671">
        <v>0</v>
      </c>
      <c r="BE68" s="580">
        <v>0</v>
      </c>
      <c r="BF68" s="671">
        <v>0</v>
      </c>
      <c r="BG68" s="671">
        <v>0</v>
      </c>
      <c r="BH68" s="580">
        <v>0</v>
      </c>
      <c r="BI68" s="671">
        <v>0</v>
      </c>
      <c r="BJ68" s="580">
        <v>0</v>
      </c>
      <c r="BK68" s="671">
        <v>1</v>
      </c>
      <c r="BL68" s="580">
        <v>0</v>
      </c>
      <c r="BM68" s="671">
        <v>0</v>
      </c>
      <c r="BN68" s="580">
        <v>0</v>
      </c>
      <c r="BO68" s="671">
        <v>0</v>
      </c>
      <c r="BP68" s="671">
        <v>0</v>
      </c>
      <c r="BQ68" s="580">
        <v>0</v>
      </c>
      <c r="BR68" s="580">
        <v>0</v>
      </c>
      <c r="BS68" s="671">
        <v>0</v>
      </c>
      <c r="BT68" s="671">
        <v>0</v>
      </c>
      <c r="BU68" s="580">
        <v>0</v>
      </c>
      <c r="BV68" s="580">
        <v>0</v>
      </c>
      <c r="BW68" s="580">
        <v>0</v>
      </c>
      <c r="BX68" s="671">
        <v>0</v>
      </c>
      <c r="BY68" s="671">
        <v>0</v>
      </c>
      <c r="BZ68" s="580">
        <v>0</v>
      </c>
      <c r="CA68" s="671">
        <v>0</v>
      </c>
      <c r="CB68" s="671">
        <v>0</v>
      </c>
      <c r="CC68" s="671">
        <v>0</v>
      </c>
      <c r="CD68" s="671">
        <v>0</v>
      </c>
      <c r="CE68" s="580">
        <v>0</v>
      </c>
      <c r="CF68" s="580">
        <v>0</v>
      </c>
      <c r="CG68" s="580">
        <v>0</v>
      </c>
      <c r="CH68" s="671">
        <v>0</v>
      </c>
      <c r="CI68" s="580">
        <v>0</v>
      </c>
      <c r="CJ68" s="671">
        <v>0</v>
      </c>
      <c r="CK68" s="580">
        <v>0</v>
      </c>
      <c r="CL68" s="580">
        <v>0</v>
      </c>
      <c r="CM68" s="671">
        <v>0</v>
      </c>
      <c r="CN68" s="580">
        <v>0</v>
      </c>
      <c r="CO68" s="671">
        <v>0</v>
      </c>
      <c r="CP68" s="580">
        <v>0</v>
      </c>
      <c r="CQ68" s="580">
        <v>0</v>
      </c>
      <c r="CR68" s="671">
        <v>0</v>
      </c>
      <c r="CS68" s="671">
        <v>0</v>
      </c>
      <c r="CT68" s="580">
        <v>0</v>
      </c>
      <c r="CU68" s="580">
        <v>0</v>
      </c>
      <c r="CV68" s="671">
        <v>0</v>
      </c>
      <c r="CW68" s="580">
        <v>0</v>
      </c>
      <c r="CX68" s="671">
        <v>0</v>
      </c>
      <c r="CY68" s="671">
        <v>0</v>
      </c>
      <c r="CZ68" s="580">
        <v>0</v>
      </c>
      <c r="DA68" s="671">
        <v>0</v>
      </c>
      <c r="DB68" s="580">
        <v>0</v>
      </c>
      <c r="DC68" s="671">
        <v>0</v>
      </c>
      <c r="DD68" s="671">
        <v>0</v>
      </c>
      <c r="DE68" s="676">
        <v>0</v>
      </c>
      <c r="DF68" s="715">
        <v>0</v>
      </c>
      <c r="DG68" s="715">
        <v>0</v>
      </c>
      <c r="DH68" s="676">
        <v>0</v>
      </c>
      <c r="DI68" s="676">
        <v>0</v>
      </c>
      <c r="DJ68" s="676">
        <v>0</v>
      </c>
      <c r="DK68" s="715">
        <v>0</v>
      </c>
      <c r="DL68" s="676">
        <v>0</v>
      </c>
      <c r="DM68" s="676">
        <v>0</v>
      </c>
      <c r="DN68" s="715">
        <v>0</v>
      </c>
      <c r="DO68" s="676">
        <v>0</v>
      </c>
      <c r="DP68" s="676">
        <v>0</v>
      </c>
      <c r="DQ68" s="676">
        <v>0</v>
      </c>
      <c r="DR68" s="715">
        <v>0</v>
      </c>
      <c r="DS68" s="676">
        <v>0</v>
      </c>
      <c r="DT68" s="676">
        <v>0</v>
      </c>
      <c r="DU68" s="676">
        <v>0</v>
      </c>
      <c r="DV68" s="490">
        <f t="shared" si="3"/>
        <v>1</v>
      </c>
      <c r="DW68" s="490">
        <f t="shared" si="4"/>
        <v>58</v>
      </c>
      <c r="DX68" s="490">
        <f t="shared" ca="1" si="5"/>
        <v>0</v>
      </c>
      <c r="DY68" s="490" t="str">
        <f t="shared" ca="1" si="6"/>
        <v>-</v>
      </c>
    </row>
    <row r="69" spans="1:129" ht="140.25">
      <c r="A69" s="490">
        <v>47</v>
      </c>
      <c r="B69" s="527" t="s">
        <v>848</v>
      </c>
      <c r="C69" s="527" t="s">
        <v>841</v>
      </c>
      <c r="D69" s="528" t="s">
        <v>842</v>
      </c>
      <c r="E69" s="529" t="s">
        <v>988</v>
      </c>
      <c r="F69" s="523">
        <v>0</v>
      </c>
      <c r="G69" s="580">
        <v>0</v>
      </c>
      <c r="H69" s="671">
        <v>0</v>
      </c>
      <c r="I69" s="671">
        <v>0</v>
      </c>
      <c r="J69" s="671">
        <v>0</v>
      </c>
      <c r="K69" s="671">
        <v>0</v>
      </c>
      <c r="L69" s="671">
        <v>0</v>
      </c>
      <c r="M69" s="671">
        <v>0</v>
      </c>
      <c r="N69" s="580">
        <v>0</v>
      </c>
      <c r="O69" s="671">
        <v>0</v>
      </c>
      <c r="P69" s="671">
        <v>0</v>
      </c>
      <c r="Q69" s="671">
        <v>0</v>
      </c>
      <c r="R69" s="671">
        <v>0</v>
      </c>
      <c r="S69" s="671">
        <v>0</v>
      </c>
      <c r="T69" s="671">
        <v>0</v>
      </c>
      <c r="U69" s="671">
        <v>0</v>
      </c>
      <c r="V69" s="671">
        <v>0</v>
      </c>
      <c r="W69" s="580">
        <v>0</v>
      </c>
      <c r="X69" s="580">
        <v>0</v>
      </c>
      <c r="Y69" s="580">
        <v>0</v>
      </c>
      <c r="Z69" s="671">
        <v>0</v>
      </c>
      <c r="AA69" s="580">
        <v>0</v>
      </c>
      <c r="AB69" s="580">
        <v>0</v>
      </c>
      <c r="AC69" s="671">
        <v>0</v>
      </c>
      <c r="AD69" s="580">
        <v>0</v>
      </c>
      <c r="AE69" s="580">
        <v>0</v>
      </c>
      <c r="AF69" s="580">
        <v>0</v>
      </c>
      <c r="AG69" s="671">
        <v>0</v>
      </c>
      <c r="AH69" s="580">
        <v>0</v>
      </c>
      <c r="AI69" s="671">
        <v>0</v>
      </c>
      <c r="AJ69" s="671">
        <v>0</v>
      </c>
      <c r="AK69" s="580">
        <v>0</v>
      </c>
      <c r="AL69" s="671">
        <v>0</v>
      </c>
      <c r="AM69" s="671">
        <v>0</v>
      </c>
      <c r="AN69" s="580">
        <v>0</v>
      </c>
      <c r="AO69" s="671">
        <v>0</v>
      </c>
      <c r="AP69" s="671">
        <v>0</v>
      </c>
      <c r="AQ69" s="671">
        <v>0</v>
      </c>
      <c r="AR69" s="580">
        <v>0</v>
      </c>
      <c r="AS69" s="671">
        <v>0</v>
      </c>
      <c r="AT69" s="580">
        <v>0</v>
      </c>
      <c r="AU69" s="671">
        <v>0</v>
      </c>
      <c r="AV69" s="671">
        <v>0</v>
      </c>
      <c r="AW69" s="671">
        <v>0</v>
      </c>
      <c r="AX69" s="580">
        <v>0</v>
      </c>
      <c r="AY69" s="580">
        <v>0</v>
      </c>
      <c r="AZ69" s="671">
        <v>0</v>
      </c>
      <c r="BA69" s="671">
        <v>0</v>
      </c>
      <c r="BB69" s="580">
        <v>0</v>
      </c>
      <c r="BC69" s="671">
        <v>0</v>
      </c>
      <c r="BD69" s="671">
        <v>0</v>
      </c>
      <c r="BE69" s="580">
        <v>0</v>
      </c>
      <c r="BF69" s="671">
        <v>0</v>
      </c>
      <c r="BG69" s="671">
        <v>0</v>
      </c>
      <c r="BH69" s="580">
        <v>0</v>
      </c>
      <c r="BI69" s="671">
        <v>0</v>
      </c>
      <c r="BJ69" s="580">
        <v>0</v>
      </c>
      <c r="BK69" s="671">
        <v>1</v>
      </c>
      <c r="BL69" s="580">
        <v>0</v>
      </c>
      <c r="BM69" s="671">
        <v>0</v>
      </c>
      <c r="BN69" s="580">
        <v>0</v>
      </c>
      <c r="BO69" s="671">
        <v>0</v>
      </c>
      <c r="BP69" s="671">
        <v>0</v>
      </c>
      <c r="BQ69" s="580">
        <v>0</v>
      </c>
      <c r="BR69" s="580">
        <v>0</v>
      </c>
      <c r="BS69" s="671">
        <v>0</v>
      </c>
      <c r="BT69" s="671">
        <v>0</v>
      </c>
      <c r="BU69" s="580">
        <v>0</v>
      </c>
      <c r="BV69" s="580">
        <v>0</v>
      </c>
      <c r="BW69" s="580">
        <v>0</v>
      </c>
      <c r="BX69" s="671">
        <v>0</v>
      </c>
      <c r="BY69" s="671">
        <v>0</v>
      </c>
      <c r="BZ69" s="580">
        <v>0</v>
      </c>
      <c r="CA69" s="671">
        <v>0</v>
      </c>
      <c r="CB69" s="671">
        <v>0</v>
      </c>
      <c r="CC69" s="671">
        <v>0</v>
      </c>
      <c r="CD69" s="671">
        <v>0</v>
      </c>
      <c r="CE69" s="580">
        <v>0</v>
      </c>
      <c r="CF69" s="580">
        <v>0</v>
      </c>
      <c r="CG69" s="580">
        <v>0</v>
      </c>
      <c r="CH69" s="671">
        <v>0</v>
      </c>
      <c r="CI69" s="580">
        <v>0</v>
      </c>
      <c r="CJ69" s="671">
        <v>0</v>
      </c>
      <c r="CK69" s="580">
        <v>0</v>
      </c>
      <c r="CL69" s="580">
        <v>0</v>
      </c>
      <c r="CM69" s="671">
        <v>0</v>
      </c>
      <c r="CN69" s="580">
        <v>0</v>
      </c>
      <c r="CO69" s="671">
        <v>0</v>
      </c>
      <c r="CP69" s="580">
        <v>0</v>
      </c>
      <c r="CQ69" s="580">
        <v>0</v>
      </c>
      <c r="CR69" s="671">
        <v>0</v>
      </c>
      <c r="CS69" s="671">
        <v>0</v>
      </c>
      <c r="CT69" s="580">
        <v>0</v>
      </c>
      <c r="CU69" s="580">
        <v>0</v>
      </c>
      <c r="CV69" s="671">
        <v>0</v>
      </c>
      <c r="CW69" s="580">
        <v>0</v>
      </c>
      <c r="CX69" s="671">
        <v>0</v>
      </c>
      <c r="CY69" s="671">
        <v>0</v>
      </c>
      <c r="CZ69" s="580">
        <v>0</v>
      </c>
      <c r="DA69" s="671">
        <v>0</v>
      </c>
      <c r="DB69" s="580">
        <v>0</v>
      </c>
      <c r="DC69" s="671">
        <v>0</v>
      </c>
      <c r="DD69" s="671">
        <v>0</v>
      </c>
      <c r="DE69" s="676">
        <v>0</v>
      </c>
      <c r="DF69" s="715">
        <v>0</v>
      </c>
      <c r="DG69" s="715">
        <v>0</v>
      </c>
      <c r="DH69" s="676">
        <v>0</v>
      </c>
      <c r="DI69" s="676">
        <v>0</v>
      </c>
      <c r="DJ69" s="676">
        <v>0</v>
      </c>
      <c r="DK69" s="715">
        <v>0</v>
      </c>
      <c r="DL69" s="676">
        <v>0</v>
      </c>
      <c r="DM69" s="676">
        <v>0</v>
      </c>
      <c r="DN69" s="715">
        <v>0</v>
      </c>
      <c r="DO69" s="676">
        <v>0</v>
      </c>
      <c r="DP69" s="676">
        <v>0</v>
      </c>
      <c r="DQ69" s="676">
        <v>0</v>
      </c>
      <c r="DR69" s="715">
        <v>0</v>
      </c>
      <c r="DS69" s="676">
        <v>0</v>
      </c>
      <c r="DT69" s="676">
        <v>0</v>
      </c>
      <c r="DU69" s="676">
        <v>0</v>
      </c>
      <c r="DV69" s="490">
        <f t="shared" si="3"/>
        <v>1</v>
      </c>
      <c r="DW69" s="490">
        <f t="shared" si="4"/>
        <v>58</v>
      </c>
      <c r="DX69" s="490">
        <f t="shared" ca="1" si="5"/>
        <v>0</v>
      </c>
      <c r="DY69" s="490" t="str">
        <f t="shared" ca="1" si="6"/>
        <v>-</v>
      </c>
    </row>
    <row r="70" spans="1:129" ht="15">
      <c r="A70" s="497"/>
      <c r="B70" s="530" t="s">
        <v>510</v>
      </c>
      <c r="C70" s="530" t="s">
        <v>841</v>
      </c>
      <c r="D70" s="531" t="s">
        <v>849</v>
      </c>
      <c r="E70" s="526"/>
      <c r="F70" s="523">
        <v>0</v>
      </c>
      <c r="G70" s="580">
        <v>0</v>
      </c>
      <c r="H70" s="671">
        <v>0</v>
      </c>
      <c r="I70" s="671">
        <v>0</v>
      </c>
      <c r="J70" s="671">
        <v>0</v>
      </c>
      <c r="K70" s="671">
        <v>0</v>
      </c>
      <c r="L70" s="671">
        <v>0</v>
      </c>
      <c r="M70" s="671">
        <v>0</v>
      </c>
      <c r="N70" s="580">
        <v>0</v>
      </c>
      <c r="O70" s="671">
        <v>0</v>
      </c>
      <c r="P70" s="671">
        <v>0</v>
      </c>
      <c r="Q70" s="671">
        <v>0</v>
      </c>
      <c r="R70" s="671">
        <v>0</v>
      </c>
      <c r="S70" s="671">
        <v>0</v>
      </c>
      <c r="T70" s="671">
        <v>0</v>
      </c>
      <c r="U70" s="671">
        <v>0</v>
      </c>
      <c r="V70" s="671">
        <v>0</v>
      </c>
      <c r="W70" s="580">
        <v>0</v>
      </c>
      <c r="X70" s="580">
        <v>0</v>
      </c>
      <c r="Y70" s="580">
        <v>0</v>
      </c>
      <c r="Z70" s="671">
        <v>0</v>
      </c>
      <c r="AA70" s="580">
        <v>0</v>
      </c>
      <c r="AB70" s="580">
        <v>0</v>
      </c>
      <c r="AC70" s="671">
        <v>0</v>
      </c>
      <c r="AD70" s="580">
        <v>0</v>
      </c>
      <c r="AE70" s="580">
        <v>0</v>
      </c>
      <c r="AF70" s="580">
        <v>0</v>
      </c>
      <c r="AG70" s="671">
        <v>0</v>
      </c>
      <c r="AH70" s="580">
        <v>0</v>
      </c>
      <c r="AI70" s="671">
        <v>0</v>
      </c>
      <c r="AJ70" s="671">
        <v>0</v>
      </c>
      <c r="AK70" s="580">
        <v>0</v>
      </c>
      <c r="AL70" s="671">
        <v>0</v>
      </c>
      <c r="AM70" s="671">
        <v>0</v>
      </c>
      <c r="AN70" s="580">
        <v>0</v>
      </c>
      <c r="AO70" s="671">
        <v>0</v>
      </c>
      <c r="AP70" s="671">
        <v>0</v>
      </c>
      <c r="AQ70" s="671">
        <v>0</v>
      </c>
      <c r="AR70" s="580">
        <v>0</v>
      </c>
      <c r="AS70" s="671">
        <v>0</v>
      </c>
      <c r="AT70" s="580">
        <v>0</v>
      </c>
      <c r="AU70" s="671">
        <v>0</v>
      </c>
      <c r="AV70" s="671">
        <v>0</v>
      </c>
      <c r="AW70" s="671">
        <v>0</v>
      </c>
      <c r="AX70" s="580">
        <v>0</v>
      </c>
      <c r="AY70" s="580">
        <v>0</v>
      </c>
      <c r="AZ70" s="671">
        <v>0</v>
      </c>
      <c r="BA70" s="671">
        <v>0</v>
      </c>
      <c r="BB70" s="580">
        <v>0</v>
      </c>
      <c r="BC70" s="671">
        <v>0</v>
      </c>
      <c r="BD70" s="671">
        <v>0</v>
      </c>
      <c r="BE70" s="580">
        <v>0</v>
      </c>
      <c r="BF70" s="671">
        <v>0</v>
      </c>
      <c r="BG70" s="671">
        <v>0</v>
      </c>
      <c r="BH70" s="580">
        <v>0</v>
      </c>
      <c r="BI70" s="671">
        <v>0</v>
      </c>
      <c r="BJ70" s="580">
        <v>0</v>
      </c>
      <c r="BK70" s="671">
        <v>0</v>
      </c>
      <c r="BL70" s="580">
        <v>0</v>
      </c>
      <c r="BM70" s="671">
        <v>0</v>
      </c>
      <c r="BN70" s="580">
        <v>0</v>
      </c>
      <c r="BO70" s="671">
        <v>0</v>
      </c>
      <c r="BP70" s="671">
        <v>0</v>
      </c>
      <c r="BQ70" s="580">
        <v>0</v>
      </c>
      <c r="BR70" s="580">
        <v>0</v>
      </c>
      <c r="BS70" s="671">
        <v>0</v>
      </c>
      <c r="BT70" s="671">
        <v>0</v>
      </c>
      <c r="BU70" s="580">
        <v>0</v>
      </c>
      <c r="BV70" s="580">
        <v>0</v>
      </c>
      <c r="BW70" s="580">
        <v>0</v>
      </c>
      <c r="BX70" s="671">
        <v>0</v>
      </c>
      <c r="BY70" s="671">
        <v>0</v>
      </c>
      <c r="BZ70" s="580">
        <v>0</v>
      </c>
      <c r="CA70" s="671">
        <v>0</v>
      </c>
      <c r="CB70" s="671">
        <v>0</v>
      </c>
      <c r="CC70" s="671">
        <v>0</v>
      </c>
      <c r="CD70" s="671">
        <v>0</v>
      </c>
      <c r="CE70" s="580">
        <v>0</v>
      </c>
      <c r="CF70" s="580">
        <v>0</v>
      </c>
      <c r="CG70" s="580">
        <v>0</v>
      </c>
      <c r="CH70" s="671">
        <v>0</v>
      </c>
      <c r="CI70" s="580">
        <v>0</v>
      </c>
      <c r="CJ70" s="671">
        <v>0</v>
      </c>
      <c r="CK70" s="580">
        <v>0</v>
      </c>
      <c r="CL70" s="580">
        <v>0</v>
      </c>
      <c r="CM70" s="671">
        <v>0</v>
      </c>
      <c r="CN70" s="580">
        <v>0</v>
      </c>
      <c r="CO70" s="671">
        <v>0</v>
      </c>
      <c r="CP70" s="580">
        <v>0</v>
      </c>
      <c r="CQ70" s="580">
        <v>0</v>
      </c>
      <c r="CR70" s="671">
        <v>0</v>
      </c>
      <c r="CS70" s="671">
        <v>0</v>
      </c>
      <c r="CT70" s="580">
        <v>0</v>
      </c>
      <c r="CU70" s="580">
        <v>0</v>
      </c>
      <c r="CV70" s="671">
        <v>0</v>
      </c>
      <c r="CW70" s="580">
        <v>0</v>
      </c>
      <c r="CX70" s="671">
        <v>0</v>
      </c>
      <c r="CY70" s="671">
        <v>0</v>
      </c>
      <c r="CZ70" s="580">
        <v>0</v>
      </c>
      <c r="DA70" s="671">
        <v>0</v>
      </c>
      <c r="DB70" s="580">
        <v>0</v>
      </c>
      <c r="DC70" s="671">
        <v>0</v>
      </c>
      <c r="DD70" s="671">
        <v>0</v>
      </c>
      <c r="DE70" s="676">
        <v>0</v>
      </c>
      <c r="DF70" s="715">
        <v>0</v>
      </c>
      <c r="DG70" s="715">
        <v>0</v>
      </c>
      <c r="DH70" s="676">
        <v>0</v>
      </c>
      <c r="DI70" s="676">
        <v>0</v>
      </c>
      <c r="DJ70" s="676">
        <v>0</v>
      </c>
      <c r="DK70" s="715">
        <v>0</v>
      </c>
      <c r="DL70" s="676">
        <v>0</v>
      </c>
      <c r="DM70" s="676">
        <v>0</v>
      </c>
      <c r="DN70" s="715">
        <v>0</v>
      </c>
      <c r="DO70" s="676">
        <v>0</v>
      </c>
      <c r="DP70" s="676">
        <v>0</v>
      </c>
      <c r="DQ70" s="676">
        <v>0</v>
      </c>
      <c r="DR70" s="715">
        <v>0</v>
      </c>
      <c r="DS70" s="676">
        <v>0</v>
      </c>
      <c r="DT70" s="676">
        <v>0</v>
      </c>
      <c r="DU70" s="676">
        <v>0</v>
      </c>
      <c r="DV70" s="490">
        <f t="shared" si="3"/>
        <v>0</v>
      </c>
      <c r="DW70" s="490">
        <f t="shared" si="4"/>
        <v>0</v>
      </c>
      <c r="DX70" s="490">
        <f t="shared" ca="1" si="5"/>
        <v>0</v>
      </c>
      <c r="DY70" s="490" t="str">
        <f t="shared" ca="1" si="6"/>
        <v>-</v>
      </c>
    </row>
    <row r="71" spans="1:129" ht="12.75" customHeight="1">
      <c r="A71" s="490">
        <v>48</v>
      </c>
      <c r="B71" s="527" t="s">
        <v>850</v>
      </c>
      <c r="C71" s="527" t="s">
        <v>841</v>
      </c>
      <c r="D71" s="528" t="s">
        <v>849</v>
      </c>
      <c r="E71" s="529" t="s">
        <v>989</v>
      </c>
      <c r="F71" s="523">
        <v>0</v>
      </c>
      <c r="G71" s="580">
        <v>0</v>
      </c>
      <c r="H71" s="671">
        <v>0</v>
      </c>
      <c r="I71" s="671">
        <v>0</v>
      </c>
      <c r="J71" s="671">
        <v>0</v>
      </c>
      <c r="K71" s="671">
        <v>0</v>
      </c>
      <c r="L71" s="671">
        <v>0</v>
      </c>
      <c r="M71" s="671">
        <v>0</v>
      </c>
      <c r="N71" s="580">
        <v>0</v>
      </c>
      <c r="O71" s="671">
        <v>0</v>
      </c>
      <c r="P71" s="671">
        <v>0</v>
      </c>
      <c r="Q71" s="671">
        <v>0</v>
      </c>
      <c r="R71" s="671">
        <v>0</v>
      </c>
      <c r="S71" s="671">
        <v>0</v>
      </c>
      <c r="T71" s="671">
        <v>0</v>
      </c>
      <c r="U71" s="671">
        <v>0</v>
      </c>
      <c r="V71" s="671">
        <v>0</v>
      </c>
      <c r="W71" s="580">
        <v>0</v>
      </c>
      <c r="X71" s="580">
        <v>0</v>
      </c>
      <c r="Y71" s="580">
        <v>0</v>
      </c>
      <c r="Z71" s="671">
        <v>0</v>
      </c>
      <c r="AA71" s="580">
        <v>0</v>
      </c>
      <c r="AB71" s="580">
        <v>0</v>
      </c>
      <c r="AC71" s="671">
        <v>0</v>
      </c>
      <c r="AD71" s="580">
        <v>0</v>
      </c>
      <c r="AE71" s="580">
        <v>0</v>
      </c>
      <c r="AF71" s="580">
        <v>0</v>
      </c>
      <c r="AG71" s="671">
        <v>0</v>
      </c>
      <c r="AH71" s="580">
        <v>0</v>
      </c>
      <c r="AI71" s="671">
        <v>0</v>
      </c>
      <c r="AJ71" s="671">
        <v>0</v>
      </c>
      <c r="AK71" s="580">
        <v>0</v>
      </c>
      <c r="AL71" s="671">
        <v>0</v>
      </c>
      <c r="AM71" s="671">
        <v>0</v>
      </c>
      <c r="AN71" s="580">
        <v>0</v>
      </c>
      <c r="AO71" s="671">
        <v>0</v>
      </c>
      <c r="AP71" s="671">
        <v>0</v>
      </c>
      <c r="AQ71" s="671">
        <v>0</v>
      </c>
      <c r="AR71" s="580">
        <v>0</v>
      </c>
      <c r="AS71" s="671">
        <v>0</v>
      </c>
      <c r="AT71" s="580">
        <v>0</v>
      </c>
      <c r="AU71" s="671">
        <v>0</v>
      </c>
      <c r="AV71" s="671">
        <v>0</v>
      </c>
      <c r="AW71" s="671">
        <v>0</v>
      </c>
      <c r="AX71" s="580">
        <v>0</v>
      </c>
      <c r="AY71" s="580">
        <v>0</v>
      </c>
      <c r="AZ71" s="671">
        <v>0</v>
      </c>
      <c r="BA71" s="671">
        <v>0</v>
      </c>
      <c r="BB71" s="580">
        <v>0</v>
      </c>
      <c r="BC71" s="671">
        <v>0</v>
      </c>
      <c r="BD71" s="671">
        <v>0</v>
      </c>
      <c r="BE71" s="580">
        <v>0</v>
      </c>
      <c r="BF71" s="671">
        <v>0</v>
      </c>
      <c r="BG71" s="671">
        <v>0</v>
      </c>
      <c r="BH71" s="580">
        <v>0</v>
      </c>
      <c r="BI71" s="671">
        <v>0</v>
      </c>
      <c r="BJ71" s="580">
        <v>0</v>
      </c>
      <c r="BK71" s="671">
        <v>0</v>
      </c>
      <c r="BL71" s="580">
        <v>1</v>
      </c>
      <c r="BM71" s="671">
        <v>0</v>
      </c>
      <c r="BN71" s="580">
        <v>0</v>
      </c>
      <c r="BO71" s="671">
        <v>0</v>
      </c>
      <c r="BP71" s="671">
        <v>0</v>
      </c>
      <c r="BQ71" s="580">
        <v>0</v>
      </c>
      <c r="BR71" s="580">
        <v>0</v>
      </c>
      <c r="BS71" s="671">
        <v>0</v>
      </c>
      <c r="BT71" s="671">
        <v>0</v>
      </c>
      <c r="BU71" s="580">
        <v>0</v>
      </c>
      <c r="BV71" s="580">
        <v>0</v>
      </c>
      <c r="BW71" s="580">
        <v>0</v>
      </c>
      <c r="BX71" s="671">
        <v>0</v>
      </c>
      <c r="BY71" s="671">
        <v>0</v>
      </c>
      <c r="BZ71" s="580">
        <v>0</v>
      </c>
      <c r="CA71" s="671">
        <v>0</v>
      </c>
      <c r="CB71" s="671">
        <v>0</v>
      </c>
      <c r="CC71" s="671">
        <v>0</v>
      </c>
      <c r="CD71" s="671">
        <v>0</v>
      </c>
      <c r="CE71" s="580">
        <v>0</v>
      </c>
      <c r="CF71" s="580">
        <v>0</v>
      </c>
      <c r="CG71" s="580">
        <v>0</v>
      </c>
      <c r="CH71" s="671">
        <v>0</v>
      </c>
      <c r="CI71" s="580">
        <v>0</v>
      </c>
      <c r="CJ71" s="671">
        <v>0</v>
      </c>
      <c r="CK71" s="580">
        <v>0</v>
      </c>
      <c r="CL71" s="580">
        <v>0</v>
      </c>
      <c r="CM71" s="671">
        <v>0</v>
      </c>
      <c r="CN71" s="580">
        <v>0</v>
      </c>
      <c r="CO71" s="671">
        <v>0</v>
      </c>
      <c r="CP71" s="580">
        <v>0</v>
      </c>
      <c r="CQ71" s="580">
        <v>0</v>
      </c>
      <c r="CR71" s="671">
        <v>0</v>
      </c>
      <c r="CS71" s="671">
        <v>0</v>
      </c>
      <c r="CT71" s="580">
        <v>0</v>
      </c>
      <c r="CU71" s="580">
        <v>0</v>
      </c>
      <c r="CV71" s="671">
        <v>0</v>
      </c>
      <c r="CW71" s="580">
        <v>0</v>
      </c>
      <c r="CX71" s="671">
        <v>0</v>
      </c>
      <c r="CY71" s="671">
        <v>0</v>
      </c>
      <c r="CZ71" s="580">
        <v>0</v>
      </c>
      <c r="DA71" s="671">
        <v>0</v>
      </c>
      <c r="DB71" s="580">
        <v>0</v>
      </c>
      <c r="DC71" s="671">
        <v>0</v>
      </c>
      <c r="DD71" s="671">
        <v>0</v>
      </c>
      <c r="DE71" s="676">
        <v>0</v>
      </c>
      <c r="DF71" s="715">
        <v>0</v>
      </c>
      <c r="DG71" s="715">
        <v>0</v>
      </c>
      <c r="DH71" s="676">
        <v>0</v>
      </c>
      <c r="DI71" s="676">
        <v>0</v>
      </c>
      <c r="DJ71" s="676">
        <v>0</v>
      </c>
      <c r="DK71" s="715">
        <v>0</v>
      </c>
      <c r="DL71" s="676">
        <v>0</v>
      </c>
      <c r="DM71" s="676">
        <v>0</v>
      </c>
      <c r="DN71" s="715">
        <v>0</v>
      </c>
      <c r="DO71" s="676">
        <v>0</v>
      </c>
      <c r="DP71" s="676">
        <v>0</v>
      </c>
      <c r="DQ71" s="676">
        <v>0</v>
      </c>
      <c r="DR71" s="715">
        <v>0</v>
      </c>
      <c r="DS71" s="676">
        <v>0</v>
      </c>
      <c r="DT71" s="676">
        <v>0</v>
      </c>
      <c r="DU71" s="676">
        <v>0</v>
      </c>
      <c r="DV71" s="490">
        <f t="shared" si="3"/>
        <v>1</v>
      </c>
      <c r="DW71" s="490">
        <f t="shared" si="4"/>
        <v>59</v>
      </c>
      <c r="DX71" s="490">
        <f t="shared" ca="1" si="5"/>
        <v>0</v>
      </c>
      <c r="DY71" s="490" t="str">
        <f t="shared" ca="1" si="6"/>
        <v>-</v>
      </c>
    </row>
    <row r="72" spans="1:129" ht="12.75" customHeight="1">
      <c r="A72" s="490">
        <v>49</v>
      </c>
      <c r="B72" s="527" t="s">
        <v>851</v>
      </c>
      <c r="C72" s="527" t="s">
        <v>841</v>
      </c>
      <c r="D72" s="528" t="s">
        <v>849</v>
      </c>
      <c r="E72" s="529" t="s">
        <v>990</v>
      </c>
      <c r="F72" s="523">
        <v>0</v>
      </c>
      <c r="G72" s="580">
        <v>0</v>
      </c>
      <c r="H72" s="671">
        <v>0</v>
      </c>
      <c r="I72" s="671">
        <v>0</v>
      </c>
      <c r="J72" s="671">
        <v>0</v>
      </c>
      <c r="K72" s="671">
        <v>0</v>
      </c>
      <c r="L72" s="671">
        <v>0</v>
      </c>
      <c r="M72" s="671">
        <v>0</v>
      </c>
      <c r="N72" s="580">
        <v>0</v>
      </c>
      <c r="O72" s="671">
        <v>0</v>
      </c>
      <c r="P72" s="671">
        <v>0</v>
      </c>
      <c r="Q72" s="671">
        <v>0</v>
      </c>
      <c r="R72" s="671">
        <v>0</v>
      </c>
      <c r="S72" s="671">
        <v>0</v>
      </c>
      <c r="T72" s="671">
        <v>0</v>
      </c>
      <c r="U72" s="671">
        <v>0</v>
      </c>
      <c r="V72" s="671">
        <v>0</v>
      </c>
      <c r="W72" s="580">
        <v>0</v>
      </c>
      <c r="X72" s="580">
        <v>0</v>
      </c>
      <c r="Y72" s="580">
        <v>0</v>
      </c>
      <c r="Z72" s="671">
        <v>0</v>
      </c>
      <c r="AA72" s="580">
        <v>0</v>
      </c>
      <c r="AB72" s="580">
        <v>0</v>
      </c>
      <c r="AC72" s="671">
        <v>0</v>
      </c>
      <c r="AD72" s="580">
        <v>0</v>
      </c>
      <c r="AE72" s="580">
        <v>0</v>
      </c>
      <c r="AF72" s="580">
        <v>0</v>
      </c>
      <c r="AG72" s="671">
        <v>0</v>
      </c>
      <c r="AH72" s="580">
        <v>0</v>
      </c>
      <c r="AI72" s="671">
        <v>0</v>
      </c>
      <c r="AJ72" s="671">
        <v>0</v>
      </c>
      <c r="AK72" s="580">
        <v>0</v>
      </c>
      <c r="AL72" s="671">
        <v>0</v>
      </c>
      <c r="AM72" s="671">
        <v>0</v>
      </c>
      <c r="AN72" s="580">
        <v>0</v>
      </c>
      <c r="AO72" s="671">
        <v>0</v>
      </c>
      <c r="AP72" s="671">
        <v>0</v>
      </c>
      <c r="AQ72" s="671">
        <v>0</v>
      </c>
      <c r="AR72" s="580">
        <v>0</v>
      </c>
      <c r="AS72" s="671">
        <v>0</v>
      </c>
      <c r="AT72" s="580">
        <v>0</v>
      </c>
      <c r="AU72" s="671">
        <v>0</v>
      </c>
      <c r="AV72" s="671">
        <v>0</v>
      </c>
      <c r="AW72" s="671">
        <v>0</v>
      </c>
      <c r="AX72" s="580">
        <v>0</v>
      </c>
      <c r="AY72" s="580">
        <v>0</v>
      </c>
      <c r="AZ72" s="671">
        <v>0</v>
      </c>
      <c r="BA72" s="671">
        <v>0</v>
      </c>
      <c r="BB72" s="580">
        <v>0</v>
      </c>
      <c r="BC72" s="671">
        <v>0</v>
      </c>
      <c r="BD72" s="671">
        <v>0</v>
      </c>
      <c r="BE72" s="580">
        <v>0</v>
      </c>
      <c r="BF72" s="671">
        <v>0</v>
      </c>
      <c r="BG72" s="671">
        <v>0</v>
      </c>
      <c r="BH72" s="580">
        <v>0</v>
      </c>
      <c r="BI72" s="671">
        <v>0</v>
      </c>
      <c r="BJ72" s="580">
        <v>0</v>
      </c>
      <c r="BK72" s="671">
        <v>0</v>
      </c>
      <c r="BL72" s="580">
        <v>1</v>
      </c>
      <c r="BM72" s="671">
        <v>0</v>
      </c>
      <c r="BN72" s="580">
        <v>0</v>
      </c>
      <c r="BO72" s="671">
        <v>0</v>
      </c>
      <c r="BP72" s="671">
        <v>0</v>
      </c>
      <c r="BQ72" s="580">
        <v>0</v>
      </c>
      <c r="BR72" s="580">
        <v>0</v>
      </c>
      <c r="BS72" s="671">
        <v>0</v>
      </c>
      <c r="BT72" s="671">
        <v>0</v>
      </c>
      <c r="BU72" s="580">
        <v>0</v>
      </c>
      <c r="BV72" s="580">
        <v>0</v>
      </c>
      <c r="BW72" s="580">
        <v>0</v>
      </c>
      <c r="BX72" s="671">
        <v>0</v>
      </c>
      <c r="BY72" s="671">
        <v>0</v>
      </c>
      <c r="BZ72" s="580">
        <v>0</v>
      </c>
      <c r="CA72" s="671">
        <v>0</v>
      </c>
      <c r="CB72" s="671">
        <v>0</v>
      </c>
      <c r="CC72" s="671">
        <v>0</v>
      </c>
      <c r="CD72" s="671">
        <v>0</v>
      </c>
      <c r="CE72" s="580">
        <v>0</v>
      </c>
      <c r="CF72" s="580">
        <v>0</v>
      </c>
      <c r="CG72" s="580">
        <v>0</v>
      </c>
      <c r="CH72" s="671">
        <v>0</v>
      </c>
      <c r="CI72" s="580">
        <v>0</v>
      </c>
      <c r="CJ72" s="671">
        <v>0</v>
      </c>
      <c r="CK72" s="580">
        <v>0</v>
      </c>
      <c r="CL72" s="580">
        <v>0</v>
      </c>
      <c r="CM72" s="671">
        <v>0</v>
      </c>
      <c r="CN72" s="580">
        <v>0</v>
      </c>
      <c r="CO72" s="671">
        <v>0</v>
      </c>
      <c r="CP72" s="580">
        <v>0</v>
      </c>
      <c r="CQ72" s="580">
        <v>0</v>
      </c>
      <c r="CR72" s="671">
        <v>0</v>
      </c>
      <c r="CS72" s="671">
        <v>0</v>
      </c>
      <c r="CT72" s="580">
        <v>0</v>
      </c>
      <c r="CU72" s="580">
        <v>0</v>
      </c>
      <c r="CV72" s="671">
        <v>0</v>
      </c>
      <c r="CW72" s="580">
        <v>0</v>
      </c>
      <c r="CX72" s="671">
        <v>0</v>
      </c>
      <c r="CY72" s="671">
        <v>0</v>
      </c>
      <c r="CZ72" s="580">
        <v>0</v>
      </c>
      <c r="DA72" s="671">
        <v>0</v>
      </c>
      <c r="DB72" s="580">
        <v>0</v>
      </c>
      <c r="DC72" s="671">
        <v>0</v>
      </c>
      <c r="DD72" s="671">
        <v>0</v>
      </c>
      <c r="DE72" s="676">
        <v>0</v>
      </c>
      <c r="DF72" s="715">
        <v>0</v>
      </c>
      <c r="DG72" s="715">
        <v>0</v>
      </c>
      <c r="DH72" s="676">
        <v>0</v>
      </c>
      <c r="DI72" s="676">
        <v>0</v>
      </c>
      <c r="DJ72" s="676">
        <v>0</v>
      </c>
      <c r="DK72" s="715">
        <v>0</v>
      </c>
      <c r="DL72" s="676">
        <v>0</v>
      </c>
      <c r="DM72" s="676">
        <v>0</v>
      </c>
      <c r="DN72" s="715">
        <v>0</v>
      </c>
      <c r="DO72" s="676">
        <v>0</v>
      </c>
      <c r="DP72" s="676">
        <v>0</v>
      </c>
      <c r="DQ72" s="676">
        <v>0</v>
      </c>
      <c r="DR72" s="715">
        <v>0</v>
      </c>
      <c r="DS72" s="676">
        <v>0</v>
      </c>
      <c r="DT72" s="676">
        <v>0</v>
      </c>
      <c r="DU72" s="676">
        <v>0</v>
      </c>
      <c r="DV72" s="490">
        <f t="shared" si="3"/>
        <v>1</v>
      </c>
      <c r="DW72" s="490">
        <f t="shared" si="4"/>
        <v>59</v>
      </c>
      <c r="DX72" s="490">
        <f t="shared" ca="1" si="5"/>
        <v>0</v>
      </c>
      <c r="DY72" s="490" t="str">
        <f t="shared" ca="1" si="6"/>
        <v>-</v>
      </c>
    </row>
    <row r="73" spans="1:129" ht="12.75" customHeight="1">
      <c r="A73" s="490">
        <v>50</v>
      </c>
      <c r="B73" s="527" t="s">
        <v>852</v>
      </c>
      <c r="C73" s="527" t="s">
        <v>841</v>
      </c>
      <c r="D73" s="528" t="s">
        <v>849</v>
      </c>
      <c r="E73" s="529" t="s">
        <v>991</v>
      </c>
      <c r="F73" s="523">
        <v>0</v>
      </c>
      <c r="G73" s="580">
        <v>0</v>
      </c>
      <c r="H73" s="671">
        <v>0</v>
      </c>
      <c r="I73" s="671">
        <v>0</v>
      </c>
      <c r="J73" s="671">
        <v>0</v>
      </c>
      <c r="K73" s="671">
        <v>0</v>
      </c>
      <c r="L73" s="671">
        <v>0</v>
      </c>
      <c r="M73" s="671">
        <v>0</v>
      </c>
      <c r="N73" s="580">
        <v>0</v>
      </c>
      <c r="O73" s="671">
        <v>0</v>
      </c>
      <c r="P73" s="671">
        <v>0</v>
      </c>
      <c r="Q73" s="671">
        <v>0</v>
      </c>
      <c r="R73" s="671">
        <v>0</v>
      </c>
      <c r="S73" s="671">
        <v>0</v>
      </c>
      <c r="T73" s="671">
        <v>0</v>
      </c>
      <c r="U73" s="671">
        <v>0</v>
      </c>
      <c r="V73" s="671">
        <v>0</v>
      </c>
      <c r="W73" s="580">
        <v>0</v>
      </c>
      <c r="X73" s="580">
        <v>0</v>
      </c>
      <c r="Y73" s="580">
        <v>0</v>
      </c>
      <c r="Z73" s="671">
        <v>0</v>
      </c>
      <c r="AA73" s="580">
        <v>0</v>
      </c>
      <c r="AB73" s="580">
        <v>0</v>
      </c>
      <c r="AC73" s="671">
        <v>0</v>
      </c>
      <c r="AD73" s="580">
        <v>0</v>
      </c>
      <c r="AE73" s="580">
        <v>0</v>
      </c>
      <c r="AF73" s="580">
        <v>0</v>
      </c>
      <c r="AG73" s="671">
        <v>0</v>
      </c>
      <c r="AH73" s="580">
        <v>0</v>
      </c>
      <c r="AI73" s="671">
        <v>0</v>
      </c>
      <c r="AJ73" s="671">
        <v>0</v>
      </c>
      <c r="AK73" s="580">
        <v>0</v>
      </c>
      <c r="AL73" s="671">
        <v>0</v>
      </c>
      <c r="AM73" s="671">
        <v>0</v>
      </c>
      <c r="AN73" s="580">
        <v>0</v>
      </c>
      <c r="AO73" s="671">
        <v>0</v>
      </c>
      <c r="AP73" s="671">
        <v>0</v>
      </c>
      <c r="AQ73" s="671">
        <v>0</v>
      </c>
      <c r="AR73" s="580">
        <v>0</v>
      </c>
      <c r="AS73" s="671">
        <v>0</v>
      </c>
      <c r="AT73" s="580">
        <v>0</v>
      </c>
      <c r="AU73" s="671">
        <v>0</v>
      </c>
      <c r="AV73" s="671">
        <v>0</v>
      </c>
      <c r="AW73" s="671">
        <v>0</v>
      </c>
      <c r="AX73" s="580">
        <v>0</v>
      </c>
      <c r="AY73" s="580">
        <v>0</v>
      </c>
      <c r="AZ73" s="671">
        <v>0</v>
      </c>
      <c r="BA73" s="671">
        <v>0</v>
      </c>
      <c r="BB73" s="580">
        <v>0</v>
      </c>
      <c r="BC73" s="671">
        <v>0</v>
      </c>
      <c r="BD73" s="671">
        <v>0</v>
      </c>
      <c r="BE73" s="580">
        <v>0</v>
      </c>
      <c r="BF73" s="671">
        <v>0</v>
      </c>
      <c r="BG73" s="671">
        <v>0</v>
      </c>
      <c r="BH73" s="580">
        <v>0</v>
      </c>
      <c r="BI73" s="671">
        <v>0</v>
      </c>
      <c r="BJ73" s="580">
        <v>0</v>
      </c>
      <c r="BK73" s="671">
        <v>0</v>
      </c>
      <c r="BL73" s="580">
        <v>1</v>
      </c>
      <c r="BM73" s="671">
        <v>0</v>
      </c>
      <c r="BN73" s="580">
        <v>0</v>
      </c>
      <c r="BO73" s="671">
        <v>0</v>
      </c>
      <c r="BP73" s="671">
        <v>0</v>
      </c>
      <c r="BQ73" s="580">
        <v>0</v>
      </c>
      <c r="BR73" s="580">
        <v>0</v>
      </c>
      <c r="BS73" s="671">
        <v>0</v>
      </c>
      <c r="BT73" s="671">
        <v>0</v>
      </c>
      <c r="BU73" s="580">
        <v>0</v>
      </c>
      <c r="BV73" s="580">
        <v>0</v>
      </c>
      <c r="BW73" s="580">
        <v>0</v>
      </c>
      <c r="BX73" s="671">
        <v>0</v>
      </c>
      <c r="BY73" s="671">
        <v>0</v>
      </c>
      <c r="BZ73" s="580">
        <v>0</v>
      </c>
      <c r="CA73" s="671">
        <v>0</v>
      </c>
      <c r="CB73" s="671">
        <v>0</v>
      </c>
      <c r="CC73" s="671">
        <v>0</v>
      </c>
      <c r="CD73" s="671">
        <v>0</v>
      </c>
      <c r="CE73" s="580">
        <v>0</v>
      </c>
      <c r="CF73" s="580">
        <v>0</v>
      </c>
      <c r="CG73" s="580">
        <v>0</v>
      </c>
      <c r="CH73" s="671">
        <v>0</v>
      </c>
      <c r="CI73" s="580">
        <v>0</v>
      </c>
      <c r="CJ73" s="671">
        <v>0</v>
      </c>
      <c r="CK73" s="580">
        <v>0</v>
      </c>
      <c r="CL73" s="580">
        <v>0</v>
      </c>
      <c r="CM73" s="671">
        <v>0</v>
      </c>
      <c r="CN73" s="580">
        <v>0</v>
      </c>
      <c r="CO73" s="671">
        <v>0</v>
      </c>
      <c r="CP73" s="580">
        <v>0</v>
      </c>
      <c r="CQ73" s="580">
        <v>0</v>
      </c>
      <c r="CR73" s="671">
        <v>0</v>
      </c>
      <c r="CS73" s="671">
        <v>0</v>
      </c>
      <c r="CT73" s="580">
        <v>0</v>
      </c>
      <c r="CU73" s="580">
        <v>0</v>
      </c>
      <c r="CV73" s="671">
        <v>0</v>
      </c>
      <c r="CW73" s="580">
        <v>0</v>
      </c>
      <c r="CX73" s="671">
        <v>0</v>
      </c>
      <c r="CY73" s="671">
        <v>0</v>
      </c>
      <c r="CZ73" s="580">
        <v>0</v>
      </c>
      <c r="DA73" s="671">
        <v>0</v>
      </c>
      <c r="DB73" s="580">
        <v>0</v>
      </c>
      <c r="DC73" s="671">
        <v>0</v>
      </c>
      <c r="DD73" s="671">
        <v>0</v>
      </c>
      <c r="DE73" s="676">
        <v>0</v>
      </c>
      <c r="DF73" s="715">
        <v>0</v>
      </c>
      <c r="DG73" s="715">
        <v>0</v>
      </c>
      <c r="DH73" s="676">
        <v>0</v>
      </c>
      <c r="DI73" s="676">
        <v>0</v>
      </c>
      <c r="DJ73" s="676">
        <v>0</v>
      </c>
      <c r="DK73" s="715">
        <v>0</v>
      </c>
      <c r="DL73" s="676">
        <v>0</v>
      </c>
      <c r="DM73" s="676">
        <v>0</v>
      </c>
      <c r="DN73" s="715">
        <v>0</v>
      </c>
      <c r="DO73" s="676">
        <v>0</v>
      </c>
      <c r="DP73" s="676">
        <v>0</v>
      </c>
      <c r="DQ73" s="676">
        <v>0</v>
      </c>
      <c r="DR73" s="715">
        <v>0</v>
      </c>
      <c r="DS73" s="676">
        <v>0</v>
      </c>
      <c r="DT73" s="676">
        <v>0</v>
      </c>
      <c r="DU73" s="676">
        <v>0</v>
      </c>
      <c r="DV73" s="490">
        <f t="shared" ref="DV73:DV136" si="7">COUNTIF(F73:DU73,1)</f>
        <v>1</v>
      </c>
      <c r="DW73" s="490">
        <f t="shared" ref="DW73:DW136" si="8">IFERROR(MATCH(1,F73:DU73,0),0)</f>
        <v>59</v>
      </c>
      <c r="DX73" s="490">
        <f t="shared" ref="DX73:DX136" ca="1" si="9">IFERROR(INDIRECT(ADDRESS(ROW(),$DW73+5))*INDIRECT(ADDRESS(5,$DW73+5)),0)</f>
        <v>0</v>
      </c>
      <c r="DY73" s="490" t="str">
        <f t="shared" ref="DY73:DY136" ca="1" si="10">INDIRECT(ADDRESS(7,$DW73+5))</f>
        <v>-</v>
      </c>
    </row>
    <row r="74" spans="1:129" ht="12.75" customHeight="1">
      <c r="A74" s="490">
        <v>51</v>
      </c>
      <c r="B74" s="527" t="s">
        <v>853</v>
      </c>
      <c r="C74" s="527" t="s">
        <v>841</v>
      </c>
      <c r="D74" s="528" t="s">
        <v>849</v>
      </c>
      <c r="E74" s="529" t="s">
        <v>992</v>
      </c>
      <c r="F74" s="523">
        <v>0</v>
      </c>
      <c r="G74" s="580">
        <v>0</v>
      </c>
      <c r="H74" s="671">
        <v>0</v>
      </c>
      <c r="I74" s="671">
        <v>0</v>
      </c>
      <c r="J74" s="671">
        <v>0</v>
      </c>
      <c r="K74" s="671">
        <v>0</v>
      </c>
      <c r="L74" s="671">
        <v>0</v>
      </c>
      <c r="M74" s="671">
        <v>0</v>
      </c>
      <c r="N74" s="580">
        <v>0</v>
      </c>
      <c r="O74" s="671">
        <v>0</v>
      </c>
      <c r="P74" s="671">
        <v>0</v>
      </c>
      <c r="Q74" s="671">
        <v>0</v>
      </c>
      <c r="R74" s="671">
        <v>0</v>
      </c>
      <c r="S74" s="671">
        <v>0</v>
      </c>
      <c r="T74" s="671">
        <v>0</v>
      </c>
      <c r="U74" s="671">
        <v>0</v>
      </c>
      <c r="V74" s="671">
        <v>0</v>
      </c>
      <c r="W74" s="580">
        <v>0</v>
      </c>
      <c r="X74" s="580">
        <v>0</v>
      </c>
      <c r="Y74" s="580">
        <v>0</v>
      </c>
      <c r="Z74" s="671">
        <v>0</v>
      </c>
      <c r="AA74" s="580">
        <v>0</v>
      </c>
      <c r="AB74" s="580">
        <v>0</v>
      </c>
      <c r="AC74" s="671">
        <v>0</v>
      </c>
      <c r="AD74" s="580">
        <v>0</v>
      </c>
      <c r="AE74" s="580">
        <v>0</v>
      </c>
      <c r="AF74" s="580">
        <v>0</v>
      </c>
      <c r="AG74" s="671">
        <v>0</v>
      </c>
      <c r="AH74" s="580">
        <v>0</v>
      </c>
      <c r="AI74" s="671">
        <v>0</v>
      </c>
      <c r="AJ74" s="671">
        <v>0</v>
      </c>
      <c r="AK74" s="580">
        <v>0</v>
      </c>
      <c r="AL74" s="671">
        <v>0</v>
      </c>
      <c r="AM74" s="671">
        <v>0</v>
      </c>
      <c r="AN74" s="580">
        <v>0</v>
      </c>
      <c r="AO74" s="671">
        <v>0</v>
      </c>
      <c r="AP74" s="671">
        <v>0</v>
      </c>
      <c r="AQ74" s="671">
        <v>0</v>
      </c>
      <c r="AR74" s="580">
        <v>0</v>
      </c>
      <c r="AS74" s="671">
        <v>0</v>
      </c>
      <c r="AT74" s="580">
        <v>0</v>
      </c>
      <c r="AU74" s="671">
        <v>0</v>
      </c>
      <c r="AV74" s="671">
        <v>0</v>
      </c>
      <c r="AW74" s="671">
        <v>0</v>
      </c>
      <c r="AX74" s="580">
        <v>0</v>
      </c>
      <c r="AY74" s="580">
        <v>0</v>
      </c>
      <c r="AZ74" s="671">
        <v>0</v>
      </c>
      <c r="BA74" s="671">
        <v>0</v>
      </c>
      <c r="BB74" s="580">
        <v>0</v>
      </c>
      <c r="BC74" s="671">
        <v>0</v>
      </c>
      <c r="BD74" s="671">
        <v>0</v>
      </c>
      <c r="BE74" s="580">
        <v>0</v>
      </c>
      <c r="BF74" s="671">
        <v>0</v>
      </c>
      <c r="BG74" s="671">
        <v>0</v>
      </c>
      <c r="BH74" s="580">
        <v>0</v>
      </c>
      <c r="BI74" s="671">
        <v>0</v>
      </c>
      <c r="BJ74" s="580">
        <v>0</v>
      </c>
      <c r="BK74" s="671">
        <v>0</v>
      </c>
      <c r="BL74" s="580">
        <v>1</v>
      </c>
      <c r="BM74" s="671">
        <v>0</v>
      </c>
      <c r="BN74" s="580">
        <v>0</v>
      </c>
      <c r="BO74" s="671">
        <v>0</v>
      </c>
      <c r="BP74" s="671">
        <v>0</v>
      </c>
      <c r="BQ74" s="580">
        <v>0</v>
      </c>
      <c r="BR74" s="580">
        <v>0</v>
      </c>
      <c r="BS74" s="671">
        <v>0</v>
      </c>
      <c r="BT74" s="671">
        <v>0</v>
      </c>
      <c r="BU74" s="580">
        <v>0</v>
      </c>
      <c r="BV74" s="580">
        <v>0</v>
      </c>
      <c r="BW74" s="580">
        <v>0</v>
      </c>
      <c r="BX74" s="671">
        <v>0</v>
      </c>
      <c r="BY74" s="671">
        <v>0</v>
      </c>
      <c r="BZ74" s="580">
        <v>0</v>
      </c>
      <c r="CA74" s="671">
        <v>0</v>
      </c>
      <c r="CB74" s="671">
        <v>0</v>
      </c>
      <c r="CC74" s="671">
        <v>0</v>
      </c>
      <c r="CD74" s="671">
        <v>0</v>
      </c>
      <c r="CE74" s="580">
        <v>0</v>
      </c>
      <c r="CF74" s="580">
        <v>0</v>
      </c>
      <c r="CG74" s="580">
        <v>0</v>
      </c>
      <c r="CH74" s="671">
        <v>0</v>
      </c>
      <c r="CI74" s="580">
        <v>0</v>
      </c>
      <c r="CJ74" s="671">
        <v>0</v>
      </c>
      <c r="CK74" s="580">
        <v>0</v>
      </c>
      <c r="CL74" s="580">
        <v>0</v>
      </c>
      <c r="CM74" s="671">
        <v>0</v>
      </c>
      <c r="CN74" s="580">
        <v>0</v>
      </c>
      <c r="CO74" s="671">
        <v>0</v>
      </c>
      <c r="CP74" s="580">
        <v>0</v>
      </c>
      <c r="CQ74" s="580">
        <v>0</v>
      </c>
      <c r="CR74" s="671">
        <v>0</v>
      </c>
      <c r="CS74" s="671">
        <v>0</v>
      </c>
      <c r="CT74" s="580">
        <v>0</v>
      </c>
      <c r="CU74" s="580">
        <v>0</v>
      </c>
      <c r="CV74" s="671">
        <v>0</v>
      </c>
      <c r="CW74" s="580">
        <v>0</v>
      </c>
      <c r="CX74" s="671">
        <v>0</v>
      </c>
      <c r="CY74" s="671">
        <v>0</v>
      </c>
      <c r="CZ74" s="580">
        <v>0</v>
      </c>
      <c r="DA74" s="671">
        <v>0</v>
      </c>
      <c r="DB74" s="580">
        <v>0</v>
      </c>
      <c r="DC74" s="671">
        <v>0</v>
      </c>
      <c r="DD74" s="671">
        <v>0</v>
      </c>
      <c r="DE74" s="676">
        <v>0</v>
      </c>
      <c r="DF74" s="715">
        <v>0</v>
      </c>
      <c r="DG74" s="715">
        <v>0</v>
      </c>
      <c r="DH74" s="676">
        <v>0</v>
      </c>
      <c r="DI74" s="676">
        <v>0</v>
      </c>
      <c r="DJ74" s="676">
        <v>0</v>
      </c>
      <c r="DK74" s="715">
        <v>0</v>
      </c>
      <c r="DL74" s="676">
        <v>0</v>
      </c>
      <c r="DM74" s="676">
        <v>0</v>
      </c>
      <c r="DN74" s="715">
        <v>0</v>
      </c>
      <c r="DO74" s="676">
        <v>0</v>
      </c>
      <c r="DP74" s="676">
        <v>0</v>
      </c>
      <c r="DQ74" s="676">
        <v>0</v>
      </c>
      <c r="DR74" s="715">
        <v>0</v>
      </c>
      <c r="DS74" s="676">
        <v>0</v>
      </c>
      <c r="DT74" s="676">
        <v>0</v>
      </c>
      <c r="DU74" s="676">
        <v>0</v>
      </c>
      <c r="DV74" s="490">
        <f t="shared" si="7"/>
        <v>1</v>
      </c>
      <c r="DW74" s="490">
        <f t="shared" si="8"/>
        <v>59</v>
      </c>
      <c r="DX74" s="490">
        <f t="shared" ca="1" si="9"/>
        <v>0</v>
      </c>
      <c r="DY74" s="490" t="str">
        <f t="shared" ca="1" si="10"/>
        <v>-</v>
      </c>
    </row>
    <row r="75" spans="1:129" ht="12.75" customHeight="1">
      <c r="A75" s="490">
        <v>52</v>
      </c>
      <c r="B75" s="527" t="s">
        <v>854</v>
      </c>
      <c r="C75" s="527" t="s">
        <v>841</v>
      </c>
      <c r="D75" s="528" t="s">
        <v>849</v>
      </c>
      <c r="E75" s="529" t="s">
        <v>993</v>
      </c>
      <c r="F75" s="523">
        <v>0</v>
      </c>
      <c r="G75" s="580">
        <v>0</v>
      </c>
      <c r="H75" s="671">
        <v>0</v>
      </c>
      <c r="I75" s="671">
        <v>0</v>
      </c>
      <c r="J75" s="671">
        <v>0</v>
      </c>
      <c r="K75" s="671">
        <v>0</v>
      </c>
      <c r="L75" s="671">
        <v>0</v>
      </c>
      <c r="M75" s="671">
        <v>0</v>
      </c>
      <c r="N75" s="580">
        <v>0</v>
      </c>
      <c r="O75" s="671">
        <v>0</v>
      </c>
      <c r="P75" s="671">
        <v>0</v>
      </c>
      <c r="Q75" s="671">
        <v>0</v>
      </c>
      <c r="R75" s="671">
        <v>0</v>
      </c>
      <c r="S75" s="671">
        <v>0</v>
      </c>
      <c r="T75" s="671">
        <v>0</v>
      </c>
      <c r="U75" s="671">
        <v>0</v>
      </c>
      <c r="V75" s="671">
        <v>0</v>
      </c>
      <c r="W75" s="580">
        <v>0</v>
      </c>
      <c r="X75" s="580">
        <v>0</v>
      </c>
      <c r="Y75" s="580">
        <v>0</v>
      </c>
      <c r="Z75" s="671">
        <v>0</v>
      </c>
      <c r="AA75" s="580">
        <v>0</v>
      </c>
      <c r="AB75" s="580">
        <v>0</v>
      </c>
      <c r="AC75" s="671">
        <v>0</v>
      </c>
      <c r="AD75" s="580">
        <v>0</v>
      </c>
      <c r="AE75" s="580">
        <v>0</v>
      </c>
      <c r="AF75" s="580">
        <v>0</v>
      </c>
      <c r="AG75" s="671">
        <v>0</v>
      </c>
      <c r="AH75" s="580">
        <v>0</v>
      </c>
      <c r="AI75" s="671">
        <v>0</v>
      </c>
      <c r="AJ75" s="671">
        <v>0</v>
      </c>
      <c r="AK75" s="580">
        <v>0</v>
      </c>
      <c r="AL75" s="671">
        <v>0</v>
      </c>
      <c r="AM75" s="671">
        <v>0</v>
      </c>
      <c r="AN75" s="580">
        <v>0</v>
      </c>
      <c r="AO75" s="671">
        <v>0</v>
      </c>
      <c r="AP75" s="671">
        <v>0</v>
      </c>
      <c r="AQ75" s="671">
        <v>0</v>
      </c>
      <c r="AR75" s="580">
        <v>0</v>
      </c>
      <c r="AS75" s="671">
        <v>0</v>
      </c>
      <c r="AT75" s="580">
        <v>0</v>
      </c>
      <c r="AU75" s="671">
        <v>0</v>
      </c>
      <c r="AV75" s="671">
        <v>0</v>
      </c>
      <c r="AW75" s="671">
        <v>0</v>
      </c>
      <c r="AX75" s="580">
        <v>0</v>
      </c>
      <c r="AY75" s="580">
        <v>0</v>
      </c>
      <c r="AZ75" s="671">
        <v>0</v>
      </c>
      <c r="BA75" s="671">
        <v>0</v>
      </c>
      <c r="BB75" s="580">
        <v>0</v>
      </c>
      <c r="BC75" s="671">
        <v>0</v>
      </c>
      <c r="BD75" s="671">
        <v>0</v>
      </c>
      <c r="BE75" s="580">
        <v>0</v>
      </c>
      <c r="BF75" s="671">
        <v>0</v>
      </c>
      <c r="BG75" s="671">
        <v>0</v>
      </c>
      <c r="BH75" s="580">
        <v>0</v>
      </c>
      <c r="BI75" s="671">
        <v>0</v>
      </c>
      <c r="BJ75" s="580">
        <v>0</v>
      </c>
      <c r="BK75" s="671">
        <v>0</v>
      </c>
      <c r="BL75" s="580">
        <v>0</v>
      </c>
      <c r="BM75" s="671">
        <v>1</v>
      </c>
      <c r="BN75" s="580">
        <v>0</v>
      </c>
      <c r="BO75" s="671">
        <v>0</v>
      </c>
      <c r="BP75" s="671">
        <v>0</v>
      </c>
      <c r="BQ75" s="580">
        <v>0</v>
      </c>
      <c r="BR75" s="580">
        <v>0</v>
      </c>
      <c r="BS75" s="671">
        <v>0</v>
      </c>
      <c r="BT75" s="671">
        <v>0</v>
      </c>
      <c r="BU75" s="580">
        <v>0</v>
      </c>
      <c r="BV75" s="580">
        <v>0</v>
      </c>
      <c r="BW75" s="580">
        <v>0</v>
      </c>
      <c r="BX75" s="671">
        <v>0</v>
      </c>
      <c r="BY75" s="671">
        <v>0</v>
      </c>
      <c r="BZ75" s="580">
        <v>0</v>
      </c>
      <c r="CA75" s="671">
        <v>0</v>
      </c>
      <c r="CB75" s="671">
        <v>0</v>
      </c>
      <c r="CC75" s="671">
        <v>0</v>
      </c>
      <c r="CD75" s="671">
        <v>0</v>
      </c>
      <c r="CE75" s="580">
        <v>0</v>
      </c>
      <c r="CF75" s="580">
        <v>0</v>
      </c>
      <c r="CG75" s="580">
        <v>0</v>
      </c>
      <c r="CH75" s="671">
        <v>0</v>
      </c>
      <c r="CI75" s="580">
        <v>0</v>
      </c>
      <c r="CJ75" s="671">
        <v>0</v>
      </c>
      <c r="CK75" s="580">
        <v>0</v>
      </c>
      <c r="CL75" s="580">
        <v>0</v>
      </c>
      <c r="CM75" s="671">
        <v>0</v>
      </c>
      <c r="CN75" s="580">
        <v>0</v>
      </c>
      <c r="CO75" s="671">
        <v>0</v>
      </c>
      <c r="CP75" s="580">
        <v>0</v>
      </c>
      <c r="CQ75" s="580">
        <v>0</v>
      </c>
      <c r="CR75" s="671">
        <v>0</v>
      </c>
      <c r="CS75" s="671">
        <v>0</v>
      </c>
      <c r="CT75" s="580">
        <v>0</v>
      </c>
      <c r="CU75" s="580">
        <v>0</v>
      </c>
      <c r="CV75" s="671">
        <v>0</v>
      </c>
      <c r="CW75" s="580">
        <v>0</v>
      </c>
      <c r="CX75" s="671">
        <v>0</v>
      </c>
      <c r="CY75" s="671">
        <v>0</v>
      </c>
      <c r="CZ75" s="580">
        <v>0</v>
      </c>
      <c r="DA75" s="671">
        <v>0</v>
      </c>
      <c r="DB75" s="580">
        <v>0</v>
      </c>
      <c r="DC75" s="671">
        <v>0</v>
      </c>
      <c r="DD75" s="671">
        <v>0</v>
      </c>
      <c r="DE75" s="676">
        <v>0</v>
      </c>
      <c r="DF75" s="715">
        <v>0</v>
      </c>
      <c r="DG75" s="715">
        <v>0</v>
      </c>
      <c r="DH75" s="676">
        <v>0</v>
      </c>
      <c r="DI75" s="676">
        <v>0</v>
      </c>
      <c r="DJ75" s="676">
        <v>0</v>
      </c>
      <c r="DK75" s="715">
        <v>0</v>
      </c>
      <c r="DL75" s="676">
        <v>0</v>
      </c>
      <c r="DM75" s="676">
        <v>0</v>
      </c>
      <c r="DN75" s="715">
        <v>0</v>
      </c>
      <c r="DO75" s="676">
        <v>0</v>
      </c>
      <c r="DP75" s="676">
        <v>0</v>
      </c>
      <c r="DQ75" s="676">
        <v>0</v>
      </c>
      <c r="DR75" s="715">
        <v>0</v>
      </c>
      <c r="DS75" s="676">
        <v>0</v>
      </c>
      <c r="DT75" s="676">
        <v>0</v>
      </c>
      <c r="DU75" s="676">
        <v>0</v>
      </c>
      <c r="DV75" s="490">
        <f t="shared" si="7"/>
        <v>1</v>
      </c>
      <c r="DW75" s="490">
        <f t="shared" si="8"/>
        <v>60</v>
      </c>
      <c r="DX75" s="490">
        <f t="shared" ca="1" si="9"/>
        <v>0</v>
      </c>
      <c r="DY75" s="490" t="str">
        <f t="shared" ca="1" si="10"/>
        <v>-</v>
      </c>
    </row>
    <row r="76" spans="1:129" ht="12.75" customHeight="1">
      <c r="A76" s="490">
        <v>53</v>
      </c>
      <c r="B76" s="527" t="s">
        <v>855</v>
      </c>
      <c r="C76" s="527" t="s">
        <v>841</v>
      </c>
      <c r="D76" s="528" t="s">
        <v>849</v>
      </c>
      <c r="E76" s="529" t="s">
        <v>994</v>
      </c>
      <c r="F76" s="523">
        <v>0</v>
      </c>
      <c r="G76" s="580">
        <v>0</v>
      </c>
      <c r="H76" s="671">
        <v>0</v>
      </c>
      <c r="I76" s="671">
        <v>0</v>
      </c>
      <c r="J76" s="671">
        <v>0</v>
      </c>
      <c r="K76" s="671">
        <v>0</v>
      </c>
      <c r="L76" s="671">
        <v>0</v>
      </c>
      <c r="M76" s="671">
        <v>0</v>
      </c>
      <c r="N76" s="580">
        <v>0</v>
      </c>
      <c r="O76" s="671">
        <v>0</v>
      </c>
      <c r="P76" s="671">
        <v>0</v>
      </c>
      <c r="Q76" s="671">
        <v>0</v>
      </c>
      <c r="R76" s="671">
        <v>0</v>
      </c>
      <c r="S76" s="671">
        <v>0</v>
      </c>
      <c r="T76" s="671">
        <v>0</v>
      </c>
      <c r="U76" s="671">
        <v>0</v>
      </c>
      <c r="V76" s="671">
        <v>0</v>
      </c>
      <c r="W76" s="580">
        <v>0</v>
      </c>
      <c r="X76" s="580">
        <v>0</v>
      </c>
      <c r="Y76" s="580">
        <v>0</v>
      </c>
      <c r="Z76" s="671">
        <v>0</v>
      </c>
      <c r="AA76" s="580">
        <v>0</v>
      </c>
      <c r="AB76" s="580">
        <v>0</v>
      </c>
      <c r="AC76" s="671">
        <v>0</v>
      </c>
      <c r="AD76" s="580">
        <v>0</v>
      </c>
      <c r="AE76" s="580">
        <v>0</v>
      </c>
      <c r="AF76" s="580">
        <v>0</v>
      </c>
      <c r="AG76" s="671">
        <v>0</v>
      </c>
      <c r="AH76" s="580">
        <v>1</v>
      </c>
      <c r="AI76" s="671">
        <v>0</v>
      </c>
      <c r="AJ76" s="671">
        <v>0</v>
      </c>
      <c r="AK76" s="580">
        <v>0</v>
      </c>
      <c r="AL76" s="671">
        <v>0</v>
      </c>
      <c r="AM76" s="671">
        <v>0</v>
      </c>
      <c r="AN76" s="580">
        <v>0</v>
      </c>
      <c r="AO76" s="671">
        <v>0</v>
      </c>
      <c r="AP76" s="671">
        <v>0</v>
      </c>
      <c r="AQ76" s="671">
        <v>0</v>
      </c>
      <c r="AR76" s="580">
        <v>0</v>
      </c>
      <c r="AS76" s="671">
        <v>0</v>
      </c>
      <c r="AT76" s="580">
        <v>0</v>
      </c>
      <c r="AU76" s="671">
        <v>0</v>
      </c>
      <c r="AV76" s="671">
        <v>0</v>
      </c>
      <c r="AW76" s="671">
        <v>0</v>
      </c>
      <c r="AX76" s="580">
        <v>0</v>
      </c>
      <c r="AY76" s="580">
        <v>0</v>
      </c>
      <c r="AZ76" s="671">
        <v>0</v>
      </c>
      <c r="BA76" s="671">
        <v>0</v>
      </c>
      <c r="BB76" s="580">
        <v>0</v>
      </c>
      <c r="BC76" s="671">
        <v>0</v>
      </c>
      <c r="BD76" s="671">
        <v>0</v>
      </c>
      <c r="BE76" s="580">
        <v>0</v>
      </c>
      <c r="BF76" s="671">
        <v>0</v>
      </c>
      <c r="BG76" s="671">
        <v>0</v>
      </c>
      <c r="BH76" s="580">
        <v>0</v>
      </c>
      <c r="BI76" s="671">
        <v>0</v>
      </c>
      <c r="BJ76" s="580">
        <v>0</v>
      </c>
      <c r="BK76" s="671">
        <v>0</v>
      </c>
      <c r="BL76" s="580">
        <v>0</v>
      </c>
      <c r="BM76" s="671">
        <v>1</v>
      </c>
      <c r="BN76" s="580">
        <v>0</v>
      </c>
      <c r="BO76" s="671">
        <v>0</v>
      </c>
      <c r="BP76" s="671">
        <v>0</v>
      </c>
      <c r="BQ76" s="580">
        <v>0</v>
      </c>
      <c r="BR76" s="580">
        <v>0</v>
      </c>
      <c r="BS76" s="671">
        <v>0</v>
      </c>
      <c r="BT76" s="671">
        <v>0</v>
      </c>
      <c r="BU76" s="580">
        <v>0</v>
      </c>
      <c r="BV76" s="580">
        <v>0</v>
      </c>
      <c r="BW76" s="580">
        <v>0</v>
      </c>
      <c r="BX76" s="671">
        <v>0</v>
      </c>
      <c r="BY76" s="671">
        <v>0</v>
      </c>
      <c r="BZ76" s="580">
        <v>0</v>
      </c>
      <c r="CA76" s="671">
        <v>0</v>
      </c>
      <c r="CB76" s="671">
        <v>0</v>
      </c>
      <c r="CC76" s="671">
        <v>0</v>
      </c>
      <c r="CD76" s="671">
        <v>0</v>
      </c>
      <c r="CE76" s="580">
        <v>0</v>
      </c>
      <c r="CF76" s="580">
        <v>0</v>
      </c>
      <c r="CG76" s="580">
        <v>0</v>
      </c>
      <c r="CH76" s="671">
        <v>0</v>
      </c>
      <c r="CI76" s="580">
        <v>0</v>
      </c>
      <c r="CJ76" s="671">
        <v>0</v>
      </c>
      <c r="CK76" s="580">
        <v>0</v>
      </c>
      <c r="CL76" s="580">
        <v>0</v>
      </c>
      <c r="CM76" s="671">
        <v>0</v>
      </c>
      <c r="CN76" s="580">
        <v>0</v>
      </c>
      <c r="CO76" s="671">
        <v>0</v>
      </c>
      <c r="CP76" s="580">
        <v>0</v>
      </c>
      <c r="CQ76" s="580">
        <v>0</v>
      </c>
      <c r="CR76" s="671">
        <v>0</v>
      </c>
      <c r="CS76" s="671">
        <v>0</v>
      </c>
      <c r="CT76" s="580">
        <v>0</v>
      </c>
      <c r="CU76" s="580">
        <v>0</v>
      </c>
      <c r="CV76" s="671">
        <v>0</v>
      </c>
      <c r="CW76" s="580">
        <v>0</v>
      </c>
      <c r="CX76" s="671">
        <v>0</v>
      </c>
      <c r="CY76" s="671">
        <v>0</v>
      </c>
      <c r="CZ76" s="580">
        <v>0</v>
      </c>
      <c r="DA76" s="671">
        <v>0</v>
      </c>
      <c r="DB76" s="580">
        <v>0</v>
      </c>
      <c r="DC76" s="671">
        <v>0</v>
      </c>
      <c r="DD76" s="671">
        <v>0</v>
      </c>
      <c r="DE76" s="676">
        <v>0</v>
      </c>
      <c r="DF76" s="715">
        <v>0</v>
      </c>
      <c r="DG76" s="715">
        <v>0</v>
      </c>
      <c r="DH76" s="676">
        <v>0</v>
      </c>
      <c r="DI76" s="676">
        <v>0</v>
      </c>
      <c r="DJ76" s="676">
        <v>0</v>
      </c>
      <c r="DK76" s="715">
        <v>0</v>
      </c>
      <c r="DL76" s="676">
        <v>0</v>
      </c>
      <c r="DM76" s="676">
        <v>0</v>
      </c>
      <c r="DN76" s="715">
        <v>0</v>
      </c>
      <c r="DO76" s="676">
        <v>0</v>
      </c>
      <c r="DP76" s="676">
        <v>0</v>
      </c>
      <c r="DQ76" s="676">
        <v>0</v>
      </c>
      <c r="DR76" s="715">
        <v>0</v>
      </c>
      <c r="DS76" s="676">
        <v>0</v>
      </c>
      <c r="DT76" s="676">
        <v>0</v>
      </c>
      <c r="DU76" s="676">
        <v>0</v>
      </c>
      <c r="DV76" s="490">
        <f t="shared" si="7"/>
        <v>2</v>
      </c>
      <c r="DW76" s="490">
        <f t="shared" si="8"/>
        <v>29</v>
      </c>
      <c r="DX76" s="490">
        <f t="shared" ca="1" si="9"/>
        <v>1</v>
      </c>
      <c r="DY76" s="490">
        <f t="shared" ca="1" si="10"/>
        <v>0</v>
      </c>
    </row>
    <row r="77" spans="1:129" ht="33.75" customHeight="1">
      <c r="A77" s="490">
        <v>54</v>
      </c>
      <c r="B77" s="527" t="s">
        <v>856</v>
      </c>
      <c r="C77" s="527" t="s">
        <v>841</v>
      </c>
      <c r="D77" s="528" t="s">
        <v>849</v>
      </c>
      <c r="E77" s="529" t="s">
        <v>995</v>
      </c>
      <c r="F77" s="523">
        <v>0</v>
      </c>
      <c r="G77" s="580">
        <v>0</v>
      </c>
      <c r="H77" s="671">
        <v>0</v>
      </c>
      <c r="I77" s="671">
        <v>0</v>
      </c>
      <c r="J77" s="671">
        <v>0</v>
      </c>
      <c r="K77" s="671">
        <v>0</v>
      </c>
      <c r="L77" s="671">
        <v>0</v>
      </c>
      <c r="M77" s="671">
        <v>0</v>
      </c>
      <c r="N77" s="580">
        <v>0</v>
      </c>
      <c r="O77" s="671">
        <v>0</v>
      </c>
      <c r="P77" s="671">
        <v>0</v>
      </c>
      <c r="Q77" s="671">
        <v>0</v>
      </c>
      <c r="R77" s="671">
        <v>0</v>
      </c>
      <c r="S77" s="671">
        <v>0</v>
      </c>
      <c r="T77" s="671">
        <v>0</v>
      </c>
      <c r="U77" s="671">
        <v>0</v>
      </c>
      <c r="V77" s="671">
        <v>0</v>
      </c>
      <c r="W77" s="580">
        <v>0</v>
      </c>
      <c r="X77" s="580">
        <v>0</v>
      </c>
      <c r="Y77" s="580">
        <v>0</v>
      </c>
      <c r="Z77" s="671">
        <v>0</v>
      </c>
      <c r="AA77" s="580">
        <v>0</v>
      </c>
      <c r="AB77" s="580">
        <v>0</v>
      </c>
      <c r="AC77" s="671">
        <v>0</v>
      </c>
      <c r="AD77" s="580">
        <v>0</v>
      </c>
      <c r="AE77" s="580">
        <v>0</v>
      </c>
      <c r="AF77" s="580">
        <v>0</v>
      </c>
      <c r="AG77" s="671">
        <v>0</v>
      </c>
      <c r="AH77" s="580">
        <v>0</v>
      </c>
      <c r="AI77" s="671">
        <v>0</v>
      </c>
      <c r="AJ77" s="671">
        <v>0</v>
      </c>
      <c r="AK77" s="580">
        <v>0</v>
      </c>
      <c r="AL77" s="671">
        <v>0</v>
      </c>
      <c r="AM77" s="671">
        <v>0</v>
      </c>
      <c r="AN77" s="580">
        <v>0</v>
      </c>
      <c r="AO77" s="671">
        <v>0</v>
      </c>
      <c r="AP77" s="671">
        <v>0</v>
      </c>
      <c r="AQ77" s="671">
        <v>0</v>
      </c>
      <c r="AR77" s="580">
        <v>0</v>
      </c>
      <c r="AS77" s="671">
        <v>0</v>
      </c>
      <c r="AT77" s="580">
        <v>0</v>
      </c>
      <c r="AU77" s="671">
        <v>0</v>
      </c>
      <c r="AV77" s="671">
        <v>0</v>
      </c>
      <c r="AW77" s="671">
        <v>0</v>
      </c>
      <c r="AX77" s="580">
        <v>0</v>
      </c>
      <c r="AY77" s="580">
        <v>0</v>
      </c>
      <c r="AZ77" s="671">
        <v>0</v>
      </c>
      <c r="BA77" s="671">
        <v>0</v>
      </c>
      <c r="BB77" s="580">
        <v>0</v>
      </c>
      <c r="BC77" s="671">
        <v>0</v>
      </c>
      <c r="BD77" s="671">
        <v>0</v>
      </c>
      <c r="BE77" s="580">
        <v>0</v>
      </c>
      <c r="BF77" s="671">
        <v>0</v>
      </c>
      <c r="BG77" s="671">
        <v>0</v>
      </c>
      <c r="BH77" s="580">
        <v>0</v>
      </c>
      <c r="BI77" s="671">
        <v>0</v>
      </c>
      <c r="BJ77" s="580">
        <v>0</v>
      </c>
      <c r="BK77" s="671">
        <v>0</v>
      </c>
      <c r="BL77" s="580">
        <v>0</v>
      </c>
      <c r="BM77" s="671">
        <v>1</v>
      </c>
      <c r="BN77" s="580">
        <v>0</v>
      </c>
      <c r="BO77" s="671">
        <v>0</v>
      </c>
      <c r="BP77" s="671">
        <v>0</v>
      </c>
      <c r="BQ77" s="580">
        <v>0</v>
      </c>
      <c r="BR77" s="580">
        <v>0</v>
      </c>
      <c r="BS77" s="671">
        <v>0</v>
      </c>
      <c r="BT77" s="671">
        <v>0</v>
      </c>
      <c r="BU77" s="580">
        <v>0</v>
      </c>
      <c r="BV77" s="580">
        <v>0</v>
      </c>
      <c r="BW77" s="580">
        <v>0</v>
      </c>
      <c r="BX77" s="671">
        <v>0</v>
      </c>
      <c r="BY77" s="671">
        <v>0</v>
      </c>
      <c r="BZ77" s="580">
        <v>0</v>
      </c>
      <c r="CA77" s="671">
        <v>0</v>
      </c>
      <c r="CB77" s="671">
        <v>0</v>
      </c>
      <c r="CC77" s="671">
        <v>0</v>
      </c>
      <c r="CD77" s="671">
        <v>0</v>
      </c>
      <c r="CE77" s="580">
        <v>0</v>
      </c>
      <c r="CF77" s="580">
        <v>0</v>
      </c>
      <c r="CG77" s="580">
        <v>0</v>
      </c>
      <c r="CH77" s="671">
        <v>0</v>
      </c>
      <c r="CI77" s="580">
        <v>0</v>
      </c>
      <c r="CJ77" s="671">
        <v>0</v>
      </c>
      <c r="CK77" s="580">
        <v>0</v>
      </c>
      <c r="CL77" s="580">
        <v>0</v>
      </c>
      <c r="CM77" s="671">
        <v>0</v>
      </c>
      <c r="CN77" s="580">
        <v>0</v>
      </c>
      <c r="CO77" s="671">
        <v>0</v>
      </c>
      <c r="CP77" s="580">
        <v>0</v>
      </c>
      <c r="CQ77" s="580">
        <v>0</v>
      </c>
      <c r="CR77" s="671">
        <v>0</v>
      </c>
      <c r="CS77" s="671">
        <v>0</v>
      </c>
      <c r="CT77" s="580">
        <v>0</v>
      </c>
      <c r="CU77" s="580">
        <v>0</v>
      </c>
      <c r="CV77" s="671">
        <v>0</v>
      </c>
      <c r="CW77" s="580">
        <v>0</v>
      </c>
      <c r="CX77" s="671">
        <v>0</v>
      </c>
      <c r="CY77" s="671">
        <v>0</v>
      </c>
      <c r="CZ77" s="580">
        <v>0</v>
      </c>
      <c r="DA77" s="671">
        <v>0</v>
      </c>
      <c r="DB77" s="580">
        <v>0</v>
      </c>
      <c r="DC77" s="671">
        <v>0</v>
      </c>
      <c r="DD77" s="671">
        <v>0</v>
      </c>
      <c r="DE77" s="676">
        <v>0</v>
      </c>
      <c r="DF77" s="715">
        <v>0</v>
      </c>
      <c r="DG77" s="715">
        <v>0</v>
      </c>
      <c r="DH77" s="676">
        <v>0</v>
      </c>
      <c r="DI77" s="676">
        <v>0</v>
      </c>
      <c r="DJ77" s="676">
        <v>0</v>
      </c>
      <c r="DK77" s="715">
        <v>0</v>
      </c>
      <c r="DL77" s="676">
        <v>0</v>
      </c>
      <c r="DM77" s="676">
        <v>0</v>
      </c>
      <c r="DN77" s="715">
        <v>0</v>
      </c>
      <c r="DO77" s="676">
        <v>0</v>
      </c>
      <c r="DP77" s="676">
        <v>0</v>
      </c>
      <c r="DQ77" s="676">
        <v>0</v>
      </c>
      <c r="DR77" s="715">
        <v>0</v>
      </c>
      <c r="DS77" s="676">
        <v>0</v>
      </c>
      <c r="DT77" s="676">
        <v>0</v>
      </c>
      <c r="DU77" s="676">
        <v>0</v>
      </c>
      <c r="DV77" s="490">
        <f t="shared" si="7"/>
        <v>1</v>
      </c>
      <c r="DW77" s="490">
        <f t="shared" si="8"/>
        <v>60</v>
      </c>
      <c r="DX77" s="490">
        <f t="shared" ca="1" si="9"/>
        <v>0</v>
      </c>
      <c r="DY77" s="490" t="str">
        <f t="shared" ca="1" si="10"/>
        <v>-</v>
      </c>
    </row>
    <row r="78" spans="1:129" ht="12.75" customHeight="1">
      <c r="A78" s="490">
        <v>55</v>
      </c>
      <c r="B78" s="527" t="s">
        <v>857</v>
      </c>
      <c r="C78" s="527" t="s">
        <v>841</v>
      </c>
      <c r="D78" s="528" t="s">
        <v>849</v>
      </c>
      <c r="E78" s="529" t="s">
        <v>996</v>
      </c>
      <c r="F78" s="523">
        <v>0</v>
      </c>
      <c r="G78" s="580">
        <v>0</v>
      </c>
      <c r="H78" s="671">
        <v>0</v>
      </c>
      <c r="I78" s="671">
        <v>0</v>
      </c>
      <c r="J78" s="671">
        <v>0</v>
      </c>
      <c r="K78" s="671">
        <v>0</v>
      </c>
      <c r="L78" s="671">
        <v>0</v>
      </c>
      <c r="M78" s="671">
        <v>0</v>
      </c>
      <c r="N78" s="580">
        <v>0</v>
      </c>
      <c r="O78" s="671">
        <v>0</v>
      </c>
      <c r="P78" s="671">
        <v>0</v>
      </c>
      <c r="Q78" s="671">
        <v>0</v>
      </c>
      <c r="R78" s="671">
        <v>0</v>
      </c>
      <c r="S78" s="671">
        <v>0</v>
      </c>
      <c r="T78" s="671">
        <v>0</v>
      </c>
      <c r="U78" s="671">
        <v>0</v>
      </c>
      <c r="V78" s="671">
        <v>0</v>
      </c>
      <c r="W78" s="580">
        <v>0</v>
      </c>
      <c r="X78" s="580">
        <v>0</v>
      </c>
      <c r="Y78" s="580">
        <v>0</v>
      </c>
      <c r="Z78" s="671">
        <v>0</v>
      </c>
      <c r="AA78" s="580">
        <v>0</v>
      </c>
      <c r="AB78" s="580">
        <v>0</v>
      </c>
      <c r="AC78" s="671">
        <v>0</v>
      </c>
      <c r="AD78" s="580">
        <v>0</v>
      </c>
      <c r="AE78" s="580">
        <v>0</v>
      </c>
      <c r="AF78" s="580">
        <v>0</v>
      </c>
      <c r="AG78" s="671">
        <v>0</v>
      </c>
      <c r="AH78" s="580">
        <v>0</v>
      </c>
      <c r="AI78" s="671">
        <v>0</v>
      </c>
      <c r="AJ78" s="671">
        <v>0</v>
      </c>
      <c r="AK78" s="580">
        <v>0</v>
      </c>
      <c r="AL78" s="671">
        <v>0</v>
      </c>
      <c r="AM78" s="671">
        <v>0</v>
      </c>
      <c r="AN78" s="580">
        <v>0</v>
      </c>
      <c r="AO78" s="671">
        <v>0</v>
      </c>
      <c r="AP78" s="671">
        <v>0</v>
      </c>
      <c r="AQ78" s="671">
        <v>0</v>
      </c>
      <c r="AR78" s="580">
        <v>0</v>
      </c>
      <c r="AS78" s="671">
        <v>0</v>
      </c>
      <c r="AT78" s="580">
        <v>0</v>
      </c>
      <c r="AU78" s="671">
        <v>0</v>
      </c>
      <c r="AV78" s="671">
        <v>0</v>
      </c>
      <c r="AW78" s="671">
        <v>0</v>
      </c>
      <c r="AX78" s="580">
        <v>0</v>
      </c>
      <c r="AY78" s="580">
        <v>0</v>
      </c>
      <c r="AZ78" s="671">
        <v>0</v>
      </c>
      <c r="BA78" s="671">
        <v>0</v>
      </c>
      <c r="BB78" s="580">
        <v>0</v>
      </c>
      <c r="BC78" s="671">
        <v>0</v>
      </c>
      <c r="BD78" s="671">
        <v>0</v>
      </c>
      <c r="BE78" s="580">
        <v>0</v>
      </c>
      <c r="BF78" s="671">
        <v>0</v>
      </c>
      <c r="BG78" s="671">
        <v>0</v>
      </c>
      <c r="BH78" s="580">
        <v>0</v>
      </c>
      <c r="BI78" s="671">
        <v>0</v>
      </c>
      <c r="BJ78" s="580">
        <v>0</v>
      </c>
      <c r="BK78" s="671">
        <v>0</v>
      </c>
      <c r="BL78" s="580">
        <v>0</v>
      </c>
      <c r="BM78" s="671">
        <v>0</v>
      </c>
      <c r="BN78" s="580">
        <v>1</v>
      </c>
      <c r="BO78" s="671">
        <v>0</v>
      </c>
      <c r="BP78" s="671">
        <v>0</v>
      </c>
      <c r="BQ78" s="580">
        <v>0</v>
      </c>
      <c r="BR78" s="580">
        <v>0</v>
      </c>
      <c r="BS78" s="671">
        <v>0</v>
      </c>
      <c r="BT78" s="671">
        <v>0</v>
      </c>
      <c r="BU78" s="580">
        <v>0</v>
      </c>
      <c r="BV78" s="580">
        <v>0</v>
      </c>
      <c r="BW78" s="580">
        <v>0</v>
      </c>
      <c r="BX78" s="671">
        <v>0</v>
      </c>
      <c r="BY78" s="671">
        <v>0</v>
      </c>
      <c r="BZ78" s="580">
        <v>0</v>
      </c>
      <c r="CA78" s="671">
        <v>0</v>
      </c>
      <c r="CB78" s="671">
        <v>0</v>
      </c>
      <c r="CC78" s="671">
        <v>0</v>
      </c>
      <c r="CD78" s="671">
        <v>0</v>
      </c>
      <c r="CE78" s="580">
        <v>0</v>
      </c>
      <c r="CF78" s="580">
        <v>0</v>
      </c>
      <c r="CG78" s="580">
        <v>0</v>
      </c>
      <c r="CH78" s="671">
        <v>0</v>
      </c>
      <c r="CI78" s="580">
        <v>0</v>
      </c>
      <c r="CJ78" s="671">
        <v>0</v>
      </c>
      <c r="CK78" s="580">
        <v>0</v>
      </c>
      <c r="CL78" s="580">
        <v>0</v>
      </c>
      <c r="CM78" s="671">
        <v>0</v>
      </c>
      <c r="CN78" s="580">
        <v>0</v>
      </c>
      <c r="CO78" s="671">
        <v>0</v>
      </c>
      <c r="CP78" s="580">
        <v>0</v>
      </c>
      <c r="CQ78" s="580">
        <v>0</v>
      </c>
      <c r="CR78" s="671">
        <v>0</v>
      </c>
      <c r="CS78" s="671">
        <v>0</v>
      </c>
      <c r="CT78" s="580">
        <v>0</v>
      </c>
      <c r="CU78" s="580">
        <v>0</v>
      </c>
      <c r="CV78" s="671">
        <v>0</v>
      </c>
      <c r="CW78" s="580">
        <v>0</v>
      </c>
      <c r="CX78" s="671">
        <v>0</v>
      </c>
      <c r="CY78" s="671">
        <v>0</v>
      </c>
      <c r="CZ78" s="580">
        <v>0</v>
      </c>
      <c r="DA78" s="671">
        <v>0</v>
      </c>
      <c r="DB78" s="580">
        <v>0</v>
      </c>
      <c r="DC78" s="671">
        <v>0</v>
      </c>
      <c r="DD78" s="671">
        <v>0</v>
      </c>
      <c r="DE78" s="676">
        <v>0</v>
      </c>
      <c r="DF78" s="715">
        <v>0</v>
      </c>
      <c r="DG78" s="715">
        <v>0</v>
      </c>
      <c r="DH78" s="676">
        <v>0</v>
      </c>
      <c r="DI78" s="676">
        <v>0</v>
      </c>
      <c r="DJ78" s="676">
        <v>0</v>
      </c>
      <c r="DK78" s="715">
        <v>0</v>
      </c>
      <c r="DL78" s="676">
        <v>0</v>
      </c>
      <c r="DM78" s="676">
        <v>0</v>
      </c>
      <c r="DN78" s="715">
        <v>0</v>
      </c>
      <c r="DO78" s="676">
        <v>0</v>
      </c>
      <c r="DP78" s="676">
        <v>0</v>
      </c>
      <c r="DQ78" s="676">
        <v>0</v>
      </c>
      <c r="DR78" s="715">
        <v>0</v>
      </c>
      <c r="DS78" s="676">
        <v>0</v>
      </c>
      <c r="DT78" s="676">
        <v>0</v>
      </c>
      <c r="DU78" s="676">
        <v>0</v>
      </c>
      <c r="DV78" s="490">
        <f t="shared" si="7"/>
        <v>1</v>
      </c>
      <c r="DW78" s="490">
        <f t="shared" si="8"/>
        <v>61</v>
      </c>
      <c r="DX78" s="490">
        <f t="shared" ca="1" si="9"/>
        <v>1</v>
      </c>
      <c r="DY78" s="490">
        <f t="shared" ca="1" si="10"/>
        <v>1</v>
      </c>
    </row>
    <row r="79" spans="1:129" ht="12.75" customHeight="1">
      <c r="A79" s="490">
        <v>56</v>
      </c>
      <c r="B79" s="527" t="s">
        <v>858</v>
      </c>
      <c r="C79" s="527" t="s">
        <v>841</v>
      </c>
      <c r="D79" s="528" t="s">
        <v>849</v>
      </c>
      <c r="E79" s="529" t="s">
        <v>997</v>
      </c>
      <c r="F79" s="523">
        <v>0</v>
      </c>
      <c r="G79" s="580">
        <v>0</v>
      </c>
      <c r="H79" s="671">
        <v>0</v>
      </c>
      <c r="I79" s="671">
        <v>0</v>
      </c>
      <c r="J79" s="671">
        <v>0</v>
      </c>
      <c r="K79" s="671">
        <v>0</v>
      </c>
      <c r="L79" s="671">
        <v>0</v>
      </c>
      <c r="M79" s="671">
        <v>0</v>
      </c>
      <c r="N79" s="580">
        <v>0</v>
      </c>
      <c r="O79" s="671">
        <v>0</v>
      </c>
      <c r="P79" s="671">
        <v>0</v>
      </c>
      <c r="Q79" s="671">
        <v>0</v>
      </c>
      <c r="R79" s="671">
        <v>0</v>
      </c>
      <c r="S79" s="671">
        <v>0</v>
      </c>
      <c r="T79" s="671">
        <v>0</v>
      </c>
      <c r="U79" s="671">
        <v>0</v>
      </c>
      <c r="V79" s="671">
        <v>0</v>
      </c>
      <c r="W79" s="580">
        <v>0</v>
      </c>
      <c r="X79" s="580">
        <v>0</v>
      </c>
      <c r="Y79" s="580">
        <v>0</v>
      </c>
      <c r="Z79" s="671">
        <v>0</v>
      </c>
      <c r="AA79" s="580">
        <v>0</v>
      </c>
      <c r="AB79" s="580">
        <v>0</v>
      </c>
      <c r="AC79" s="671">
        <v>0</v>
      </c>
      <c r="AD79" s="580">
        <v>0</v>
      </c>
      <c r="AE79" s="580">
        <v>0</v>
      </c>
      <c r="AF79" s="580">
        <v>0</v>
      </c>
      <c r="AG79" s="671">
        <v>0</v>
      </c>
      <c r="AH79" s="580">
        <v>0</v>
      </c>
      <c r="AI79" s="671">
        <v>0</v>
      </c>
      <c r="AJ79" s="671">
        <v>0</v>
      </c>
      <c r="AK79" s="580">
        <v>0</v>
      </c>
      <c r="AL79" s="671">
        <v>0</v>
      </c>
      <c r="AM79" s="671">
        <v>0</v>
      </c>
      <c r="AN79" s="580">
        <v>0</v>
      </c>
      <c r="AO79" s="671">
        <v>0</v>
      </c>
      <c r="AP79" s="671">
        <v>0</v>
      </c>
      <c r="AQ79" s="671">
        <v>0</v>
      </c>
      <c r="AR79" s="580">
        <v>0</v>
      </c>
      <c r="AS79" s="671">
        <v>0</v>
      </c>
      <c r="AT79" s="580">
        <v>0</v>
      </c>
      <c r="AU79" s="671">
        <v>0</v>
      </c>
      <c r="AV79" s="671">
        <v>0</v>
      </c>
      <c r="AW79" s="671">
        <v>0</v>
      </c>
      <c r="AX79" s="580">
        <v>0</v>
      </c>
      <c r="AY79" s="580">
        <v>0</v>
      </c>
      <c r="AZ79" s="671">
        <v>0</v>
      </c>
      <c r="BA79" s="671">
        <v>0</v>
      </c>
      <c r="BB79" s="580">
        <v>0</v>
      </c>
      <c r="BC79" s="671">
        <v>0</v>
      </c>
      <c r="BD79" s="671">
        <v>0</v>
      </c>
      <c r="BE79" s="580">
        <v>0</v>
      </c>
      <c r="BF79" s="671">
        <v>0</v>
      </c>
      <c r="BG79" s="671">
        <v>0</v>
      </c>
      <c r="BH79" s="580">
        <v>0</v>
      </c>
      <c r="BI79" s="671">
        <v>0</v>
      </c>
      <c r="BJ79" s="580">
        <v>0</v>
      </c>
      <c r="BK79" s="671">
        <v>0</v>
      </c>
      <c r="BL79" s="580">
        <v>0</v>
      </c>
      <c r="BM79" s="671">
        <v>0</v>
      </c>
      <c r="BN79" s="580">
        <v>0</v>
      </c>
      <c r="BO79" s="671">
        <v>1</v>
      </c>
      <c r="BP79" s="671">
        <v>0</v>
      </c>
      <c r="BQ79" s="580">
        <v>0</v>
      </c>
      <c r="BR79" s="580">
        <v>0</v>
      </c>
      <c r="BS79" s="671">
        <v>0</v>
      </c>
      <c r="BT79" s="671">
        <v>0</v>
      </c>
      <c r="BU79" s="580">
        <v>0</v>
      </c>
      <c r="BV79" s="580">
        <v>0</v>
      </c>
      <c r="BW79" s="580">
        <v>0</v>
      </c>
      <c r="BX79" s="671">
        <v>0</v>
      </c>
      <c r="BY79" s="671">
        <v>0</v>
      </c>
      <c r="BZ79" s="580">
        <v>0</v>
      </c>
      <c r="CA79" s="671">
        <v>0</v>
      </c>
      <c r="CB79" s="671">
        <v>0</v>
      </c>
      <c r="CC79" s="671">
        <v>0</v>
      </c>
      <c r="CD79" s="671">
        <v>0</v>
      </c>
      <c r="CE79" s="580">
        <v>0</v>
      </c>
      <c r="CF79" s="580">
        <v>0</v>
      </c>
      <c r="CG79" s="580">
        <v>0</v>
      </c>
      <c r="CH79" s="671">
        <v>0</v>
      </c>
      <c r="CI79" s="580">
        <v>0</v>
      </c>
      <c r="CJ79" s="671">
        <v>0</v>
      </c>
      <c r="CK79" s="580">
        <v>0</v>
      </c>
      <c r="CL79" s="580">
        <v>0</v>
      </c>
      <c r="CM79" s="671">
        <v>0</v>
      </c>
      <c r="CN79" s="580">
        <v>0</v>
      </c>
      <c r="CO79" s="671">
        <v>0</v>
      </c>
      <c r="CP79" s="580">
        <v>0</v>
      </c>
      <c r="CQ79" s="580">
        <v>0</v>
      </c>
      <c r="CR79" s="671">
        <v>0</v>
      </c>
      <c r="CS79" s="671">
        <v>0</v>
      </c>
      <c r="CT79" s="580">
        <v>0</v>
      </c>
      <c r="CU79" s="580">
        <v>0</v>
      </c>
      <c r="CV79" s="671">
        <v>0</v>
      </c>
      <c r="CW79" s="580">
        <v>0</v>
      </c>
      <c r="CX79" s="671">
        <v>0</v>
      </c>
      <c r="CY79" s="671">
        <v>0</v>
      </c>
      <c r="CZ79" s="580">
        <v>0</v>
      </c>
      <c r="DA79" s="671">
        <v>0</v>
      </c>
      <c r="DB79" s="580">
        <v>0</v>
      </c>
      <c r="DC79" s="671">
        <v>0</v>
      </c>
      <c r="DD79" s="671">
        <v>0</v>
      </c>
      <c r="DE79" s="676">
        <v>0</v>
      </c>
      <c r="DF79" s="715">
        <v>0</v>
      </c>
      <c r="DG79" s="715">
        <v>0</v>
      </c>
      <c r="DH79" s="676">
        <v>0</v>
      </c>
      <c r="DI79" s="676">
        <v>0</v>
      </c>
      <c r="DJ79" s="676">
        <v>0</v>
      </c>
      <c r="DK79" s="715">
        <v>0</v>
      </c>
      <c r="DL79" s="676">
        <v>0</v>
      </c>
      <c r="DM79" s="676">
        <v>0</v>
      </c>
      <c r="DN79" s="715">
        <v>0</v>
      </c>
      <c r="DO79" s="676">
        <v>0</v>
      </c>
      <c r="DP79" s="676">
        <v>0</v>
      </c>
      <c r="DQ79" s="676">
        <v>0</v>
      </c>
      <c r="DR79" s="715">
        <v>0</v>
      </c>
      <c r="DS79" s="676">
        <v>0</v>
      </c>
      <c r="DT79" s="676">
        <v>0</v>
      </c>
      <c r="DU79" s="676">
        <v>0</v>
      </c>
      <c r="DV79" s="490">
        <f t="shared" si="7"/>
        <v>1</v>
      </c>
      <c r="DW79" s="490">
        <f t="shared" si="8"/>
        <v>62</v>
      </c>
      <c r="DX79" s="490">
        <f t="shared" ca="1" si="9"/>
        <v>1</v>
      </c>
      <c r="DY79" s="490">
        <f t="shared" ca="1" si="10"/>
        <v>1</v>
      </c>
    </row>
    <row r="80" spans="1:129" ht="15">
      <c r="A80" s="497"/>
      <c r="B80" s="530" t="s">
        <v>515</v>
      </c>
      <c r="C80" s="530" t="s">
        <v>859</v>
      </c>
      <c r="D80" s="531" t="s">
        <v>860</v>
      </c>
      <c r="E80" s="526"/>
      <c r="F80" s="523">
        <v>0</v>
      </c>
      <c r="G80" s="580">
        <v>0</v>
      </c>
      <c r="H80" s="671">
        <v>0</v>
      </c>
      <c r="I80" s="671">
        <v>0</v>
      </c>
      <c r="J80" s="671">
        <v>0</v>
      </c>
      <c r="K80" s="671">
        <v>0</v>
      </c>
      <c r="L80" s="671">
        <v>0</v>
      </c>
      <c r="M80" s="671">
        <v>0</v>
      </c>
      <c r="N80" s="580">
        <v>0</v>
      </c>
      <c r="O80" s="671">
        <v>0</v>
      </c>
      <c r="P80" s="671">
        <v>0</v>
      </c>
      <c r="Q80" s="671">
        <v>0</v>
      </c>
      <c r="R80" s="671">
        <v>0</v>
      </c>
      <c r="S80" s="671">
        <v>0</v>
      </c>
      <c r="T80" s="671">
        <v>0</v>
      </c>
      <c r="U80" s="671">
        <v>0</v>
      </c>
      <c r="V80" s="671">
        <v>0</v>
      </c>
      <c r="W80" s="580">
        <v>0</v>
      </c>
      <c r="X80" s="580">
        <v>0</v>
      </c>
      <c r="Y80" s="580">
        <v>0</v>
      </c>
      <c r="Z80" s="671">
        <v>0</v>
      </c>
      <c r="AA80" s="580">
        <v>0</v>
      </c>
      <c r="AB80" s="580">
        <v>0</v>
      </c>
      <c r="AC80" s="671">
        <v>0</v>
      </c>
      <c r="AD80" s="580">
        <v>0</v>
      </c>
      <c r="AE80" s="580">
        <v>0</v>
      </c>
      <c r="AF80" s="580">
        <v>0</v>
      </c>
      <c r="AG80" s="671">
        <v>0</v>
      </c>
      <c r="AH80" s="580">
        <v>0</v>
      </c>
      <c r="AI80" s="671">
        <v>0</v>
      </c>
      <c r="AJ80" s="671">
        <v>0</v>
      </c>
      <c r="AK80" s="580">
        <v>0</v>
      </c>
      <c r="AL80" s="671">
        <v>0</v>
      </c>
      <c r="AM80" s="671">
        <v>0</v>
      </c>
      <c r="AN80" s="580">
        <v>0</v>
      </c>
      <c r="AO80" s="671">
        <v>0</v>
      </c>
      <c r="AP80" s="671">
        <v>0</v>
      </c>
      <c r="AQ80" s="671">
        <v>0</v>
      </c>
      <c r="AR80" s="580">
        <v>0</v>
      </c>
      <c r="AS80" s="671">
        <v>0</v>
      </c>
      <c r="AT80" s="580">
        <v>0</v>
      </c>
      <c r="AU80" s="671">
        <v>0</v>
      </c>
      <c r="AV80" s="671">
        <v>0</v>
      </c>
      <c r="AW80" s="671">
        <v>0</v>
      </c>
      <c r="AX80" s="580">
        <v>0</v>
      </c>
      <c r="AY80" s="580">
        <v>0</v>
      </c>
      <c r="AZ80" s="671">
        <v>0</v>
      </c>
      <c r="BA80" s="671">
        <v>0</v>
      </c>
      <c r="BB80" s="580">
        <v>0</v>
      </c>
      <c r="BC80" s="671">
        <v>0</v>
      </c>
      <c r="BD80" s="671">
        <v>0</v>
      </c>
      <c r="BE80" s="580">
        <v>0</v>
      </c>
      <c r="BF80" s="671">
        <v>0</v>
      </c>
      <c r="BG80" s="671">
        <v>0</v>
      </c>
      <c r="BH80" s="580">
        <v>0</v>
      </c>
      <c r="BI80" s="671">
        <v>0</v>
      </c>
      <c r="BJ80" s="580">
        <v>0</v>
      </c>
      <c r="BK80" s="671">
        <v>0</v>
      </c>
      <c r="BL80" s="580">
        <v>0</v>
      </c>
      <c r="BM80" s="671">
        <v>0</v>
      </c>
      <c r="BN80" s="580">
        <v>0</v>
      </c>
      <c r="BO80" s="671">
        <v>0</v>
      </c>
      <c r="BP80" s="671">
        <v>0</v>
      </c>
      <c r="BQ80" s="580">
        <v>0</v>
      </c>
      <c r="BR80" s="580">
        <v>0</v>
      </c>
      <c r="BS80" s="671">
        <v>0</v>
      </c>
      <c r="BT80" s="671">
        <v>0</v>
      </c>
      <c r="BU80" s="580">
        <v>0</v>
      </c>
      <c r="BV80" s="580">
        <v>0</v>
      </c>
      <c r="BW80" s="580">
        <v>0</v>
      </c>
      <c r="BX80" s="671">
        <v>0</v>
      </c>
      <c r="BY80" s="671">
        <v>0</v>
      </c>
      <c r="BZ80" s="580">
        <v>0</v>
      </c>
      <c r="CA80" s="671">
        <v>0</v>
      </c>
      <c r="CB80" s="671">
        <v>0</v>
      </c>
      <c r="CC80" s="671">
        <v>0</v>
      </c>
      <c r="CD80" s="671">
        <v>0</v>
      </c>
      <c r="CE80" s="580">
        <v>0</v>
      </c>
      <c r="CF80" s="580">
        <v>0</v>
      </c>
      <c r="CG80" s="580">
        <v>0</v>
      </c>
      <c r="CH80" s="671">
        <v>0</v>
      </c>
      <c r="CI80" s="580">
        <v>0</v>
      </c>
      <c r="CJ80" s="671">
        <v>0</v>
      </c>
      <c r="CK80" s="580">
        <v>0</v>
      </c>
      <c r="CL80" s="580">
        <v>0</v>
      </c>
      <c r="CM80" s="671">
        <v>0</v>
      </c>
      <c r="CN80" s="580">
        <v>0</v>
      </c>
      <c r="CO80" s="671">
        <v>0</v>
      </c>
      <c r="CP80" s="580">
        <v>0</v>
      </c>
      <c r="CQ80" s="580">
        <v>0</v>
      </c>
      <c r="CR80" s="671">
        <v>0</v>
      </c>
      <c r="CS80" s="671">
        <v>0</v>
      </c>
      <c r="CT80" s="580">
        <v>0</v>
      </c>
      <c r="CU80" s="580">
        <v>0</v>
      </c>
      <c r="CV80" s="671">
        <v>0</v>
      </c>
      <c r="CW80" s="580">
        <v>0</v>
      </c>
      <c r="CX80" s="671">
        <v>0</v>
      </c>
      <c r="CY80" s="671">
        <v>0</v>
      </c>
      <c r="CZ80" s="580">
        <v>0</v>
      </c>
      <c r="DA80" s="671">
        <v>0</v>
      </c>
      <c r="DB80" s="580">
        <v>0</v>
      </c>
      <c r="DC80" s="671">
        <v>0</v>
      </c>
      <c r="DD80" s="671">
        <v>0</v>
      </c>
      <c r="DE80" s="676">
        <v>0</v>
      </c>
      <c r="DF80" s="715">
        <v>0</v>
      </c>
      <c r="DG80" s="715">
        <v>0</v>
      </c>
      <c r="DH80" s="676">
        <v>0</v>
      </c>
      <c r="DI80" s="676">
        <v>0</v>
      </c>
      <c r="DJ80" s="676">
        <v>0</v>
      </c>
      <c r="DK80" s="715">
        <v>0</v>
      </c>
      <c r="DL80" s="676">
        <v>0</v>
      </c>
      <c r="DM80" s="676">
        <v>0</v>
      </c>
      <c r="DN80" s="715">
        <v>0</v>
      </c>
      <c r="DO80" s="676">
        <v>0</v>
      </c>
      <c r="DP80" s="676">
        <v>0</v>
      </c>
      <c r="DQ80" s="676">
        <v>0</v>
      </c>
      <c r="DR80" s="715">
        <v>0</v>
      </c>
      <c r="DS80" s="676">
        <v>0</v>
      </c>
      <c r="DT80" s="676">
        <v>0</v>
      </c>
      <c r="DU80" s="676">
        <v>0</v>
      </c>
      <c r="DV80" s="490">
        <f t="shared" si="7"/>
        <v>0</v>
      </c>
      <c r="DW80" s="490">
        <f t="shared" si="8"/>
        <v>0</v>
      </c>
      <c r="DX80" s="490">
        <f t="shared" ca="1" si="9"/>
        <v>0</v>
      </c>
      <c r="DY80" s="490" t="str">
        <f t="shared" ca="1" si="10"/>
        <v>-</v>
      </c>
    </row>
    <row r="81" spans="1:129" ht="12.75" customHeight="1">
      <c r="A81" s="490">
        <v>57</v>
      </c>
      <c r="B81" s="527" t="s">
        <v>861</v>
      </c>
      <c r="C81" s="527" t="s">
        <v>859</v>
      </c>
      <c r="D81" s="528" t="s">
        <v>860</v>
      </c>
      <c r="E81" s="529" t="s">
        <v>998</v>
      </c>
      <c r="F81" s="523">
        <v>0</v>
      </c>
      <c r="G81" s="580">
        <v>0</v>
      </c>
      <c r="H81" s="671">
        <v>0</v>
      </c>
      <c r="I81" s="671">
        <v>0</v>
      </c>
      <c r="J81" s="671">
        <v>0</v>
      </c>
      <c r="K81" s="671">
        <v>0</v>
      </c>
      <c r="L81" s="671">
        <v>0</v>
      </c>
      <c r="M81" s="671">
        <v>0</v>
      </c>
      <c r="N81" s="580">
        <v>0</v>
      </c>
      <c r="O81" s="671">
        <v>0</v>
      </c>
      <c r="P81" s="671">
        <v>0</v>
      </c>
      <c r="Q81" s="671">
        <v>0</v>
      </c>
      <c r="R81" s="671">
        <v>0</v>
      </c>
      <c r="S81" s="671">
        <v>0</v>
      </c>
      <c r="T81" s="671">
        <v>0</v>
      </c>
      <c r="U81" s="671">
        <v>0</v>
      </c>
      <c r="V81" s="671">
        <v>0</v>
      </c>
      <c r="W81" s="580">
        <v>0</v>
      </c>
      <c r="X81" s="580">
        <v>0</v>
      </c>
      <c r="Y81" s="580">
        <v>0</v>
      </c>
      <c r="Z81" s="671">
        <v>0</v>
      </c>
      <c r="AA81" s="580">
        <v>0</v>
      </c>
      <c r="AB81" s="580">
        <v>0</v>
      </c>
      <c r="AC81" s="671">
        <v>0</v>
      </c>
      <c r="AD81" s="580">
        <v>0</v>
      </c>
      <c r="AE81" s="580">
        <v>0</v>
      </c>
      <c r="AF81" s="580">
        <v>0</v>
      </c>
      <c r="AG81" s="671">
        <v>0</v>
      </c>
      <c r="AH81" s="580">
        <v>0</v>
      </c>
      <c r="AI81" s="671">
        <v>0</v>
      </c>
      <c r="AJ81" s="671">
        <v>0</v>
      </c>
      <c r="AK81" s="580">
        <v>0</v>
      </c>
      <c r="AL81" s="671">
        <v>0</v>
      </c>
      <c r="AM81" s="671">
        <v>0</v>
      </c>
      <c r="AN81" s="580">
        <v>0</v>
      </c>
      <c r="AO81" s="671">
        <v>0</v>
      </c>
      <c r="AP81" s="671">
        <v>0</v>
      </c>
      <c r="AQ81" s="671">
        <v>0</v>
      </c>
      <c r="AR81" s="580">
        <v>0</v>
      </c>
      <c r="AS81" s="671">
        <v>0</v>
      </c>
      <c r="AT81" s="580">
        <v>0</v>
      </c>
      <c r="AU81" s="671">
        <v>0</v>
      </c>
      <c r="AV81" s="671">
        <v>0</v>
      </c>
      <c r="AW81" s="671">
        <v>0</v>
      </c>
      <c r="AX81" s="580">
        <v>0</v>
      </c>
      <c r="AY81" s="580">
        <v>0</v>
      </c>
      <c r="AZ81" s="671">
        <v>0</v>
      </c>
      <c r="BA81" s="671">
        <v>0</v>
      </c>
      <c r="BB81" s="580">
        <v>0</v>
      </c>
      <c r="BC81" s="671">
        <v>0</v>
      </c>
      <c r="BD81" s="671">
        <v>0</v>
      </c>
      <c r="BE81" s="580">
        <v>0</v>
      </c>
      <c r="BF81" s="671">
        <v>0</v>
      </c>
      <c r="BG81" s="671">
        <v>0</v>
      </c>
      <c r="BH81" s="580">
        <v>0</v>
      </c>
      <c r="BI81" s="671">
        <v>0</v>
      </c>
      <c r="BJ81" s="580">
        <v>0</v>
      </c>
      <c r="BK81" s="671">
        <v>0</v>
      </c>
      <c r="BL81" s="580">
        <v>0</v>
      </c>
      <c r="BM81" s="671">
        <v>0</v>
      </c>
      <c r="BN81" s="580">
        <v>0</v>
      </c>
      <c r="BO81" s="671">
        <v>0</v>
      </c>
      <c r="BP81" s="671">
        <v>0</v>
      </c>
      <c r="BQ81" s="580">
        <v>1</v>
      </c>
      <c r="BR81" s="580">
        <v>0</v>
      </c>
      <c r="BS81" s="671">
        <v>0</v>
      </c>
      <c r="BT81" s="671">
        <v>0</v>
      </c>
      <c r="BU81" s="580">
        <v>0</v>
      </c>
      <c r="BV81" s="580">
        <v>0</v>
      </c>
      <c r="BW81" s="580">
        <v>0</v>
      </c>
      <c r="BX81" s="671">
        <v>0</v>
      </c>
      <c r="BY81" s="671">
        <v>0</v>
      </c>
      <c r="BZ81" s="580">
        <v>0</v>
      </c>
      <c r="CA81" s="671">
        <v>0</v>
      </c>
      <c r="CB81" s="671">
        <v>0</v>
      </c>
      <c r="CC81" s="671">
        <v>0</v>
      </c>
      <c r="CD81" s="671">
        <v>0</v>
      </c>
      <c r="CE81" s="580">
        <v>0</v>
      </c>
      <c r="CF81" s="580">
        <v>0</v>
      </c>
      <c r="CG81" s="580">
        <v>0</v>
      </c>
      <c r="CH81" s="671">
        <v>0</v>
      </c>
      <c r="CI81" s="580">
        <v>0</v>
      </c>
      <c r="CJ81" s="671">
        <v>0</v>
      </c>
      <c r="CK81" s="580">
        <v>0</v>
      </c>
      <c r="CL81" s="580">
        <v>0</v>
      </c>
      <c r="CM81" s="671">
        <v>0</v>
      </c>
      <c r="CN81" s="580">
        <v>0</v>
      </c>
      <c r="CO81" s="671">
        <v>0</v>
      </c>
      <c r="CP81" s="580">
        <v>0</v>
      </c>
      <c r="CQ81" s="580">
        <v>0</v>
      </c>
      <c r="CR81" s="671">
        <v>0</v>
      </c>
      <c r="CS81" s="671">
        <v>0</v>
      </c>
      <c r="CT81" s="580">
        <v>0</v>
      </c>
      <c r="CU81" s="580">
        <v>0</v>
      </c>
      <c r="CV81" s="671">
        <v>0</v>
      </c>
      <c r="CW81" s="580">
        <v>0</v>
      </c>
      <c r="CX81" s="671">
        <v>0</v>
      </c>
      <c r="CY81" s="671">
        <v>0</v>
      </c>
      <c r="CZ81" s="580">
        <v>0</v>
      </c>
      <c r="DA81" s="671">
        <v>0</v>
      </c>
      <c r="DB81" s="580">
        <v>0</v>
      </c>
      <c r="DC81" s="671">
        <v>0</v>
      </c>
      <c r="DD81" s="671">
        <v>0</v>
      </c>
      <c r="DE81" s="676">
        <v>0</v>
      </c>
      <c r="DF81" s="715">
        <v>0</v>
      </c>
      <c r="DG81" s="715">
        <v>0</v>
      </c>
      <c r="DH81" s="676">
        <v>0</v>
      </c>
      <c r="DI81" s="676">
        <v>0</v>
      </c>
      <c r="DJ81" s="676">
        <v>0</v>
      </c>
      <c r="DK81" s="715">
        <v>0</v>
      </c>
      <c r="DL81" s="676">
        <v>0</v>
      </c>
      <c r="DM81" s="676">
        <v>0</v>
      </c>
      <c r="DN81" s="715">
        <v>0</v>
      </c>
      <c r="DO81" s="676">
        <v>0</v>
      </c>
      <c r="DP81" s="676">
        <v>0</v>
      </c>
      <c r="DQ81" s="676">
        <v>0</v>
      </c>
      <c r="DR81" s="715">
        <v>0</v>
      </c>
      <c r="DS81" s="676">
        <v>0</v>
      </c>
      <c r="DT81" s="676">
        <v>0</v>
      </c>
      <c r="DU81" s="676">
        <v>0</v>
      </c>
      <c r="DV81" s="490">
        <f t="shared" si="7"/>
        <v>1</v>
      </c>
      <c r="DW81" s="490">
        <f t="shared" si="8"/>
        <v>64</v>
      </c>
      <c r="DX81" s="490">
        <f t="shared" ca="1" si="9"/>
        <v>1</v>
      </c>
      <c r="DY81" s="490">
        <f t="shared" ca="1" si="10"/>
        <v>1</v>
      </c>
    </row>
    <row r="82" spans="1:129" ht="12.75" customHeight="1">
      <c r="A82" s="490">
        <v>58</v>
      </c>
      <c r="B82" s="527" t="s">
        <v>862</v>
      </c>
      <c r="C82" s="527" t="s">
        <v>859</v>
      </c>
      <c r="D82" s="528" t="s">
        <v>860</v>
      </c>
      <c r="E82" s="529" t="s">
        <v>999</v>
      </c>
      <c r="F82" s="523">
        <v>0</v>
      </c>
      <c r="G82" s="580">
        <v>0</v>
      </c>
      <c r="H82" s="671">
        <v>0</v>
      </c>
      <c r="I82" s="671">
        <v>0</v>
      </c>
      <c r="J82" s="671">
        <v>0</v>
      </c>
      <c r="K82" s="671">
        <v>0</v>
      </c>
      <c r="L82" s="671">
        <v>0</v>
      </c>
      <c r="M82" s="671">
        <v>0</v>
      </c>
      <c r="N82" s="580">
        <v>0</v>
      </c>
      <c r="O82" s="671">
        <v>0</v>
      </c>
      <c r="P82" s="671">
        <v>0</v>
      </c>
      <c r="Q82" s="671">
        <v>0</v>
      </c>
      <c r="R82" s="671">
        <v>0</v>
      </c>
      <c r="S82" s="671">
        <v>0</v>
      </c>
      <c r="T82" s="671">
        <v>0</v>
      </c>
      <c r="U82" s="671">
        <v>0</v>
      </c>
      <c r="V82" s="671">
        <v>0</v>
      </c>
      <c r="W82" s="580">
        <v>0</v>
      </c>
      <c r="X82" s="580">
        <v>0</v>
      </c>
      <c r="Y82" s="580">
        <v>0</v>
      </c>
      <c r="Z82" s="671">
        <v>0</v>
      </c>
      <c r="AA82" s="580">
        <v>0</v>
      </c>
      <c r="AB82" s="580">
        <v>0</v>
      </c>
      <c r="AC82" s="671">
        <v>0</v>
      </c>
      <c r="AD82" s="580">
        <v>0</v>
      </c>
      <c r="AE82" s="580">
        <v>0</v>
      </c>
      <c r="AF82" s="580">
        <v>0</v>
      </c>
      <c r="AG82" s="671">
        <v>0</v>
      </c>
      <c r="AH82" s="580">
        <v>0</v>
      </c>
      <c r="AI82" s="671">
        <v>0</v>
      </c>
      <c r="AJ82" s="671">
        <v>0</v>
      </c>
      <c r="AK82" s="580">
        <v>0</v>
      </c>
      <c r="AL82" s="671">
        <v>0</v>
      </c>
      <c r="AM82" s="671">
        <v>0</v>
      </c>
      <c r="AN82" s="580">
        <v>0</v>
      </c>
      <c r="AO82" s="671">
        <v>0</v>
      </c>
      <c r="AP82" s="671">
        <v>0</v>
      </c>
      <c r="AQ82" s="671">
        <v>0</v>
      </c>
      <c r="AR82" s="580">
        <v>0</v>
      </c>
      <c r="AS82" s="671">
        <v>0</v>
      </c>
      <c r="AT82" s="580">
        <v>0</v>
      </c>
      <c r="AU82" s="671">
        <v>0</v>
      </c>
      <c r="AV82" s="671">
        <v>0</v>
      </c>
      <c r="AW82" s="671">
        <v>0</v>
      </c>
      <c r="AX82" s="580">
        <v>0</v>
      </c>
      <c r="AY82" s="580">
        <v>0</v>
      </c>
      <c r="AZ82" s="671">
        <v>0</v>
      </c>
      <c r="BA82" s="671">
        <v>0</v>
      </c>
      <c r="BB82" s="580">
        <v>0</v>
      </c>
      <c r="BC82" s="671">
        <v>0</v>
      </c>
      <c r="BD82" s="671">
        <v>0</v>
      </c>
      <c r="BE82" s="580">
        <v>0</v>
      </c>
      <c r="BF82" s="671">
        <v>0</v>
      </c>
      <c r="BG82" s="671">
        <v>0</v>
      </c>
      <c r="BH82" s="580">
        <v>0</v>
      </c>
      <c r="BI82" s="671">
        <v>0</v>
      </c>
      <c r="BJ82" s="580">
        <v>0</v>
      </c>
      <c r="BK82" s="671">
        <v>0</v>
      </c>
      <c r="BL82" s="580">
        <v>0</v>
      </c>
      <c r="BM82" s="671">
        <v>0</v>
      </c>
      <c r="BN82" s="580">
        <v>0</v>
      </c>
      <c r="BO82" s="671">
        <v>0</v>
      </c>
      <c r="BP82" s="671">
        <v>0</v>
      </c>
      <c r="BQ82" s="580">
        <v>0</v>
      </c>
      <c r="BR82" s="580">
        <v>1</v>
      </c>
      <c r="BS82" s="671">
        <v>1</v>
      </c>
      <c r="BT82" s="671">
        <v>0</v>
      </c>
      <c r="BU82" s="580">
        <v>0</v>
      </c>
      <c r="BV82" s="580">
        <v>0</v>
      </c>
      <c r="BW82" s="580">
        <v>0</v>
      </c>
      <c r="BX82" s="671">
        <v>0</v>
      </c>
      <c r="BY82" s="671">
        <v>0</v>
      </c>
      <c r="BZ82" s="580">
        <v>0</v>
      </c>
      <c r="CA82" s="671">
        <v>0</v>
      </c>
      <c r="CB82" s="671">
        <v>0</v>
      </c>
      <c r="CC82" s="671">
        <v>0</v>
      </c>
      <c r="CD82" s="671">
        <v>0</v>
      </c>
      <c r="CE82" s="580">
        <v>0</v>
      </c>
      <c r="CF82" s="580">
        <v>0</v>
      </c>
      <c r="CG82" s="580">
        <v>0</v>
      </c>
      <c r="CH82" s="671">
        <v>0</v>
      </c>
      <c r="CI82" s="580">
        <v>0</v>
      </c>
      <c r="CJ82" s="671">
        <v>0</v>
      </c>
      <c r="CK82" s="580">
        <v>0</v>
      </c>
      <c r="CL82" s="580">
        <v>0</v>
      </c>
      <c r="CM82" s="671">
        <v>0</v>
      </c>
      <c r="CN82" s="580">
        <v>0</v>
      </c>
      <c r="CO82" s="671">
        <v>0</v>
      </c>
      <c r="CP82" s="580">
        <v>0</v>
      </c>
      <c r="CQ82" s="580">
        <v>0</v>
      </c>
      <c r="CR82" s="671">
        <v>0</v>
      </c>
      <c r="CS82" s="671">
        <v>0</v>
      </c>
      <c r="CT82" s="580">
        <v>0</v>
      </c>
      <c r="CU82" s="580">
        <v>0</v>
      </c>
      <c r="CV82" s="671">
        <v>0</v>
      </c>
      <c r="CW82" s="580">
        <v>0</v>
      </c>
      <c r="CX82" s="671">
        <v>0</v>
      </c>
      <c r="CY82" s="671">
        <v>0</v>
      </c>
      <c r="CZ82" s="580">
        <v>0</v>
      </c>
      <c r="DA82" s="671">
        <v>0</v>
      </c>
      <c r="DB82" s="580">
        <v>0</v>
      </c>
      <c r="DC82" s="671">
        <v>0</v>
      </c>
      <c r="DD82" s="671">
        <v>0</v>
      </c>
      <c r="DE82" s="676">
        <v>0</v>
      </c>
      <c r="DF82" s="715">
        <v>0</v>
      </c>
      <c r="DG82" s="715">
        <v>0</v>
      </c>
      <c r="DH82" s="676">
        <v>0</v>
      </c>
      <c r="DI82" s="676">
        <v>0</v>
      </c>
      <c r="DJ82" s="676">
        <v>0</v>
      </c>
      <c r="DK82" s="715">
        <v>0</v>
      </c>
      <c r="DL82" s="676">
        <v>0</v>
      </c>
      <c r="DM82" s="676">
        <v>0</v>
      </c>
      <c r="DN82" s="715">
        <v>0</v>
      </c>
      <c r="DO82" s="676">
        <v>0</v>
      </c>
      <c r="DP82" s="676">
        <v>0</v>
      </c>
      <c r="DQ82" s="676">
        <v>0</v>
      </c>
      <c r="DR82" s="715">
        <v>0</v>
      </c>
      <c r="DS82" s="676">
        <v>0</v>
      </c>
      <c r="DT82" s="676">
        <v>0</v>
      </c>
      <c r="DU82" s="676">
        <v>0</v>
      </c>
      <c r="DV82" s="490">
        <f t="shared" si="7"/>
        <v>2</v>
      </c>
      <c r="DW82" s="490">
        <f t="shared" si="8"/>
        <v>65</v>
      </c>
      <c r="DX82" s="490">
        <f t="shared" ca="1" si="9"/>
        <v>1</v>
      </c>
      <c r="DY82" s="490">
        <f t="shared" ca="1" si="10"/>
        <v>1</v>
      </c>
    </row>
    <row r="83" spans="1:129" ht="12.75" customHeight="1">
      <c r="A83" s="490">
        <v>59</v>
      </c>
      <c r="B83" s="527" t="s">
        <v>863</v>
      </c>
      <c r="C83" s="527" t="s">
        <v>859</v>
      </c>
      <c r="D83" s="528" t="s">
        <v>860</v>
      </c>
      <c r="E83" s="529" t="s">
        <v>1000</v>
      </c>
      <c r="F83" s="523">
        <v>0</v>
      </c>
      <c r="G83" s="580">
        <v>0</v>
      </c>
      <c r="H83" s="671">
        <v>0</v>
      </c>
      <c r="I83" s="671">
        <v>0</v>
      </c>
      <c r="J83" s="671">
        <v>0</v>
      </c>
      <c r="K83" s="671">
        <v>0</v>
      </c>
      <c r="L83" s="671">
        <v>0</v>
      </c>
      <c r="M83" s="671">
        <v>0</v>
      </c>
      <c r="N83" s="580">
        <v>0</v>
      </c>
      <c r="O83" s="671">
        <v>0</v>
      </c>
      <c r="P83" s="671">
        <v>0</v>
      </c>
      <c r="Q83" s="671">
        <v>0</v>
      </c>
      <c r="R83" s="671">
        <v>0</v>
      </c>
      <c r="S83" s="671">
        <v>0</v>
      </c>
      <c r="T83" s="671">
        <v>0</v>
      </c>
      <c r="U83" s="671">
        <v>0</v>
      </c>
      <c r="V83" s="671">
        <v>0</v>
      </c>
      <c r="W83" s="580">
        <v>0</v>
      </c>
      <c r="X83" s="580">
        <v>0</v>
      </c>
      <c r="Y83" s="580">
        <v>0</v>
      </c>
      <c r="Z83" s="671">
        <v>0</v>
      </c>
      <c r="AA83" s="580">
        <v>0</v>
      </c>
      <c r="AB83" s="580">
        <v>0</v>
      </c>
      <c r="AC83" s="671">
        <v>0</v>
      </c>
      <c r="AD83" s="580">
        <v>0</v>
      </c>
      <c r="AE83" s="580">
        <v>0</v>
      </c>
      <c r="AF83" s="580">
        <v>0</v>
      </c>
      <c r="AG83" s="671">
        <v>0</v>
      </c>
      <c r="AH83" s="580">
        <v>0</v>
      </c>
      <c r="AI83" s="671">
        <v>0</v>
      </c>
      <c r="AJ83" s="671">
        <v>0</v>
      </c>
      <c r="AK83" s="580">
        <v>0</v>
      </c>
      <c r="AL83" s="671">
        <v>0</v>
      </c>
      <c r="AM83" s="671">
        <v>0</v>
      </c>
      <c r="AN83" s="580">
        <v>0</v>
      </c>
      <c r="AO83" s="671">
        <v>0</v>
      </c>
      <c r="AP83" s="671">
        <v>0</v>
      </c>
      <c r="AQ83" s="671">
        <v>0</v>
      </c>
      <c r="AR83" s="580">
        <v>0</v>
      </c>
      <c r="AS83" s="671">
        <v>0</v>
      </c>
      <c r="AT83" s="580">
        <v>0</v>
      </c>
      <c r="AU83" s="671">
        <v>0</v>
      </c>
      <c r="AV83" s="671">
        <v>0</v>
      </c>
      <c r="AW83" s="671">
        <v>0</v>
      </c>
      <c r="AX83" s="580">
        <v>0</v>
      </c>
      <c r="AY83" s="580">
        <v>0</v>
      </c>
      <c r="AZ83" s="671">
        <v>0</v>
      </c>
      <c r="BA83" s="671">
        <v>0</v>
      </c>
      <c r="BB83" s="580">
        <v>0</v>
      </c>
      <c r="BC83" s="671">
        <v>0</v>
      </c>
      <c r="BD83" s="671">
        <v>0</v>
      </c>
      <c r="BE83" s="580">
        <v>0</v>
      </c>
      <c r="BF83" s="671">
        <v>0</v>
      </c>
      <c r="BG83" s="671">
        <v>0</v>
      </c>
      <c r="BH83" s="580">
        <v>0</v>
      </c>
      <c r="BI83" s="671">
        <v>0</v>
      </c>
      <c r="BJ83" s="580">
        <v>0</v>
      </c>
      <c r="BK83" s="671">
        <v>0</v>
      </c>
      <c r="BL83" s="580">
        <v>0</v>
      </c>
      <c r="BM83" s="671">
        <v>0</v>
      </c>
      <c r="BN83" s="580">
        <v>0</v>
      </c>
      <c r="BO83" s="671">
        <v>0</v>
      </c>
      <c r="BP83" s="671">
        <v>0</v>
      </c>
      <c r="BQ83" s="580">
        <v>0</v>
      </c>
      <c r="BR83" s="580">
        <v>0</v>
      </c>
      <c r="BS83" s="671">
        <v>0</v>
      </c>
      <c r="BT83" s="671">
        <v>1</v>
      </c>
      <c r="BU83" s="580">
        <v>0</v>
      </c>
      <c r="BV83" s="580">
        <v>0</v>
      </c>
      <c r="BW83" s="580">
        <v>0</v>
      </c>
      <c r="BX83" s="671">
        <v>0</v>
      </c>
      <c r="BY83" s="671">
        <v>0</v>
      </c>
      <c r="BZ83" s="580">
        <v>0</v>
      </c>
      <c r="CA83" s="671">
        <v>0</v>
      </c>
      <c r="CB83" s="671">
        <v>0</v>
      </c>
      <c r="CC83" s="671">
        <v>0</v>
      </c>
      <c r="CD83" s="671">
        <v>0</v>
      </c>
      <c r="CE83" s="580">
        <v>0</v>
      </c>
      <c r="CF83" s="580">
        <v>0</v>
      </c>
      <c r="CG83" s="580">
        <v>0</v>
      </c>
      <c r="CH83" s="671">
        <v>0</v>
      </c>
      <c r="CI83" s="580">
        <v>0</v>
      </c>
      <c r="CJ83" s="671">
        <v>0</v>
      </c>
      <c r="CK83" s="580">
        <v>0</v>
      </c>
      <c r="CL83" s="580">
        <v>0</v>
      </c>
      <c r="CM83" s="671">
        <v>0</v>
      </c>
      <c r="CN83" s="580">
        <v>0</v>
      </c>
      <c r="CO83" s="671">
        <v>0</v>
      </c>
      <c r="CP83" s="580">
        <v>0</v>
      </c>
      <c r="CQ83" s="580">
        <v>0</v>
      </c>
      <c r="CR83" s="671">
        <v>0</v>
      </c>
      <c r="CS83" s="671">
        <v>0</v>
      </c>
      <c r="CT83" s="580">
        <v>0</v>
      </c>
      <c r="CU83" s="580">
        <v>0</v>
      </c>
      <c r="CV83" s="671">
        <v>0</v>
      </c>
      <c r="CW83" s="580">
        <v>0</v>
      </c>
      <c r="CX83" s="671">
        <v>0</v>
      </c>
      <c r="CY83" s="671">
        <v>0</v>
      </c>
      <c r="CZ83" s="580">
        <v>0</v>
      </c>
      <c r="DA83" s="671">
        <v>0</v>
      </c>
      <c r="DB83" s="580">
        <v>0</v>
      </c>
      <c r="DC83" s="671">
        <v>0</v>
      </c>
      <c r="DD83" s="671">
        <v>0</v>
      </c>
      <c r="DE83" s="676">
        <v>0</v>
      </c>
      <c r="DF83" s="715">
        <v>0</v>
      </c>
      <c r="DG83" s="715">
        <v>0</v>
      </c>
      <c r="DH83" s="676">
        <v>0</v>
      </c>
      <c r="DI83" s="676">
        <v>0</v>
      </c>
      <c r="DJ83" s="676">
        <v>0</v>
      </c>
      <c r="DK83" s="715">
        <v>0</v>
      </c>
      <c r="DL83" s="676">
        <v>0</v>
      </c>
      <c r="DM83" s="676">
        <v>0</v>
      </c>
      <c r="DN83" s="715">
        <v>0</v>
      </c>
      <c r="DO83" s="676">
        <v>0</v>
      </c>
      <c r="DP83" s="676">
        <v>0</v>
      </c>
      <c r="DQ83" s="676">
        <v>0</v>
      </c>
      <c r="DR83" s="715">
        <v>0</v>
      </c>
      <c r="DS83" s="676">
        <v>0</v>
      </c>
      <c r="DT83" s="676">
        <v>0</v>
      </c>
      <c r="DU83" s="676">
        <v>0</v>
      </c>
      <c r="DV83" s="490">
        <f t="shared" si="7"/>
        <v>1</v>
      </c>
      <c r="DW83" s="490">
        <f t="shared" si="8"/>
        <v>67</v>
      </c>
      <c r="DX83" s="490">
        <f t="shared" ca="1" si="9"/>
        <v>0</v>
      </c>
      <c r="DY83" s="490" t="str">
        <f t="shared" ca="1" si="10"/>
        <v>-</v>
      </c>
    </row>
    <row r="84" spans="1:129" ht="12.75" customHeight="1">
      <c r="A84" s="490">
        <v>60</v>
      </c>
      <c r="B84" s="527" t="s">
        <v>864</v>
      </c>
      <c r="C84" s="527" t="s">
        <v>859</v>
      </c>
      <c r="D84" s="528" t="s">
        <v>860</v>
      </c>
      <c r="E84" s="529" t="s">
        <v>1001</v>
      </c>
      <c r="F84" s="523">
        <v>0</v>
      </c>
      <c r="G84" s="580">
        <v>0</v>
      </c>
      <c r="H84" s="671">
        <v>0</v>
      </c>
      <c r="I84" s="671">
        <v>0</v>
      </c>
      <c r="J84" s="671">
        <v>0</v>
      </c>
      <c r="K84" s="671">
        <v>0</v>
      </c>
      <c r="L84" s="671">
        <v>0</v>
      </c>
      <c r="M84" s="671">
        <v>0</v>
      </c>
      <c r="N84" s="580">
        <v>0</v>
      </c>
      <c r="O84" s="671">
        <v>0</v>
      </c>
      <c r="P84" s="671">
        <v>0</v>
      </c>
      <c r="Q84" s="671">
        <v>0</v>
      </c>
      <c r="R84" s="671">
        <v>0</v>
      </c>
      <c r="S84" s="671">
        <v>0</v>
      </c>
      <c r="T84" s="671">
        <v>0</v>
      </c>
      <c r="U84" s="671">
        <v>0</v>
      </c>
      <c r="V84" s="671">
        <v>0</v>
      </c>
      <c r="W84" s="580">
        <v>0</v>
      </c>
      <c r="X84" s="580">
        <v>0</v>
      </c>
      <c r="Y84" s="580">
        <v>0</v>
      </c>
      <c r="Z84" s="671">
        <v>0</v>
      </c>
      <c r="AA84" s="580">
        <v>0</v>
      </c>
      <c r="AB84" s="580">
        <v>0</v>
      </c>
      <c r="AC84" s="671">
        <v>0</v>
      </c>
      <c r="AD84" s="580">
        <v>0</v>
      </c>
      <c r="AE84" s="580">
        <v>0</v>
      </c>
      <c r="AF84" s="580">
        <v>0</v>
      </c>
      <c r="AG84" s="671">
        <v>0</v>
      </c>
      <c r="AH84" s="580">
        <v>0</v>
      </c>
      <c r="AI84" s="671">
        <v>0</v>
      </c>
      <c r="AJ84" s="671">
        <v>0</v>
      </c>
      <c r="AK84" s="580">
        <v>0</v>
      </c>
      <c r="AL84" s="671">
        <v>0</v>
      </c>
      <c r="AM84" s="671">
        <v>0</v>
      </c>
      <c r="AN84" s="580">
        <v>0</v>
      </c>
      <c r="AO84" s="671">
        <v>0</v>
      </c>
      <c r="AP84" s="671">
        <v>0</v>
      </c>
      <c r="AQ84" s="671">
        <v>0</v>
      </c>
      <c r="AR84" s="580">
        <v>0</v>
      </c>
      <c r="AS84" s="671">
        <v>0</v>
      </c>
      <c r="AT84" s="580">
        <v>0</v>
      </c>
      <c r="AU84" s="671">
        <v>0</v>
      </c>
      <c r="AV84" s="671">
        <v>0</v>
      </c>
      <c r="AW84" s="671">
        <v>0</v>
      </c>
      <c r="AX84" s="580">
        <v>0</v>
      </c>
      <c r="AY84" s="580">
        <v>0</v>
      </c>
      <c r="AZ84" s="671">
        <v>0</v>
      </c>
      <c r="BA84" s="671">
        <v>0</v>
      </c>
      <c r="BB84" s="580">
        <v>0</v>
      </c>
      <c r="BC84" s="671">
        <v>0</v>
      </c>
      <c r="BD84" s="671">
        <v>0</v>
      </c>
      <c r="BE84" s="580">
        <v>0</v>
      </c>
      <c r="BF84" s="671">
        <v>0</v>
      </c>
      <c r="BG84" s="671">
        <v>0</v>
      </c>
      <c r="BH84" s="580">
        <v>0</v>
      </c>
      <c r="BI84" s="671">
        <v>0</v>
      </c>
      <c r="BJ84" s="580">
        <v>0</v>
      </c>
      <c r="BK84" s="671">
        <v>0</v>
      </c>
      <c r="BL84" s="580">
        <v>0</v>
      </c>
      <c r="BM84" s="671">
        <v>0</v>
      </c>
      <c r="BN84" s="580">
        <v>0</v>
      </c>
      <c r="BO84" s="671">
        <v>0</v>
      </c>
      <c r="BP84" s="671">
        <v>0</v>
      </c>
      <c r="BQ84" s="580">
        <v>0</v>
      </c>
      <c r="BR84" s="580">
        <v>0</v>
      </c>
      <c r="BS84" s="671">
        <v>0</v>
      </c>
      <c r="BT84" s="671">
        <v>0</v>
      </c>
      <c r="BU84" s="580">
        <v>1</v>
      </c>
      <c r="BV84" s="580">
        <v>0</v>
      </c>
      <c r="BW84" s="580">
        <v>0</v>
      </c>
      <c r="BX84" s="671">
        <v>0</v>
      </c>
      <c r="BY84" s="671">
        <v>0</v>
      </c>
      <c r="BZ84" s="580">
        <v>0</v>
      </c>
      <c r="CA84" s="671">
        <v>0</v>
      </c>
      <c r="CB84" s="671">
        <v>0</v>
      </c>
      <c r="CC84" s="671">
        <v>0</v>
      </c>
      <c r="CD84" s="671">
        <v>0</v>
      </c>
      <c r="CE84" s="580">
        <v>0</v>
      </c>
      <c r="CF84" s="580">
        <v>0</v>
      </c>
      <c r="CG84" s="580">
        <v>0</v>
      </c>
      <c r="CH84" s="671">
        <v>0</v>
      </c>
      <c r="CI84" s="580">
        <v>0</v>
      </c>
      <c r="CJ84" s="671">
        <v>0</v>
      </c>
      <c r="CK84" s="580">
        <v>0</v>
      </c>
      <c r="CL84" s="580">
        <v>0</v>
      </c>
      <c r="CM84" s="671">
        <v>0</v>
      </c>
      <c r="CN84" s="580">
        <v>0</v>
      </c>
      <c r="CO84" s="671">
        <v>0</v>
      </c>
      <c r="CP84" s="580">
        <v>0</v>
      </c>
      <c r="CQ84" s="580">
        <v>0</v>
      </c>
      <c r="CR84" s="671">
        <v>0</v>
      </c>
      <c r="CS84" s="671">
        <v>0</v>
      </c>
      <c r="CT84" s="580">
        <v>0</v>
      </c>
      <c r="CU84" s="580">
        <v>0</v>
      </c>
      <c r="CV84" s="671">
        <v>0</v>
      </c>
      <c r="CW84" s="580">
        <v>0</v>
      </c>
      <c r="CX84" s="671">
        <v>0</v>
      </c>
      <c r="CY84" s="671">
        <v>0</v>
      </c>
      <c r="CZ84" s="580">
        <v>0</v>
      </c>
      <c r="DA84" s="671">
        <v>0</v>
      </c>
      <c r="DB84" s="580">
        <v>0</v>
      </c>
      <c r="DC84" s="671">
        <v>0</v>
      </c>
      <c r="DD84" s="671">
        <v>0</v>
      </c>
      <c r="DE84" s="676">
        <v>0</v>
      </c>
      <c r="DF84" s="715">
        <v>0</v>
      </c>
      <c r="DG84" s="715">
        <v>0</v>
      </c>
      <c r="DH84" s="676">
        <v>0</v>
      </c>
      <c r="DI84" s="676">
        <v>0</v>
      </c>
      <c r="DJ84" s="676">
        <v>0</v>
      </c>
      <c r="DK84" s="715">
        <v>0</v>
      </c>
      <c r="DL84" s="676">
        <v>0</v>
      </c>
      <c r="DM84" s="676">
        <v>0</v>
      </c>
      <c r="DN84" s="715">
        <v>0</v>
      </c>
      <c r="DO84" s="676">
        <v>0</v>
      </c>
      <c r="DP84" s="676">
        <v>0</v>
      </c>
      <c r="DQ84" s="676">
        <v>0</v>
      </c>
      <c r="DR84" s="715">
        <v>0</v>
      </c>
      <c r="DS84" s="676">
        <v>0</v>
      </c>
      <c r="DT84" s="676">
        <v>0</v>
      </c>
      <c r="DU84" s="676">
        <v>0</v>
      </c>
      <c r="DV84" s="490">
        <f t="shared" si="7"/>
        <v>1</v>
      </c>
      <c r="DW84" s="490">
        <f t="shared" si="8"/>
        <v>68</v>
      </c>
      <c r="DX84" s="490">
        <f t="shared" ca="1" si="9"/>
        <v>0</v>
      </c>
      <c r="DY84" s="490" t="str">
        <f t="shared" ca="1" si="10"/>
        <v>-</v>
      </c>
    </row>
    <row r="85" spans="1:129" ht="15">
      <c r="A85" s="497"/>
      <c r="B85" s="530" t="s">
        <v>516</v>
      </c>
      <c r="C85" s="530" t="s">
        <v>859</v>
      </c>
      <c r="D85" s="531" t="s">
        <v>865</v>
      </c>
      <c r="E85" s="526"/>
      <c r="F85" s="523">
        <v>0</v>
      </c>
      <c r="G85" s="580">
        <v>0</v>
      </c>
      <c r="H85" s="671">
        <v>0</v>
      </c>
      <c r="I85" s="671">
        <v>0</v>
      </c>
      <c r="J85" s="671">
        <v>0</v>
      </c>
      <c r="K85" s="671">
        <v>0</v>
      </c>
      <c r="L85" s="671">
        <v>0</v>
      </c>
      <c r="M85" s="671">
        <v>0</v>
      </c>
      <c r="N85" s="580">
        <v>0</v>
      </c>
      <c r="O85" s="671">
        <v>0</v>
      </c>
      <c r="P85" s="671">
        <v>0</v>
      </c>
      <c r="Q85" s="671">
        <v>0</v>
      </c>
      <c r="R85" s="671">
        <v>0</v>
      </c>
      <c r="S85" s="671">
        <v>0</v>
      </c>
      <c r="T85" s="671">
        <v>0</v>
      </c>
      <c r="U85" s="671">
        <v>0</v>
      </c>
      <c r="V85" s="671">
        <v>0</v>
      </c>
      <c r="W85" s="580">
        <v>0</v>
      </c>
      <c r="X85" s="580">
        <v>0</v>
      </c>
      <c r="Y85" s="580">
        <v>0</v>
      </c>
      <c r="Z85" s="671">
        <v>0</v>
      </c>
      <c r="AA85" s="580">
        <v>0</v>
      </c>
      <c r="AB85" s="580">
        <v>0</v>
      </c>
      <c r="AC85" s="671">
        <v>0</v>
      </c>
      <c r="AD85" s="580">
        <v>0</v>
      </c>
      <c r="AE85" s="580">
        <v>0</v>
      </c>
      <c r="AF85" s="580">
        <v>0</v>
      </c>
      <c r="AG85" s="671">
        <v>0</v>
      </c>
      <c r="AH85" s="580">
        <v>0</v>
      </c>
      <c r="AI85" s="671">
        <v>0</v>
      </c>
      <c r="AJ85" s="671">
        <v>0</v>
      </c>
      <c r="AK85" s="580">
        <v>0</v>
      </c>
      <c r="AL85" s="671">
        <v>0</v>
      </c>
      <c r="AM85" s="671">
        <v>0</v>
      </c>
      <c r="AN85" s="580">
        <v>0</v>
      </c>
      <c r="AO85" s="671">
        <v>0</v>
      </c>
      <c r="AP85" s="671">
        <v>0</v>
      </c>
      <c r="AQ85" s="671">
        <v>0</v>
      </c>
      <c r="AR85" s="580">
        <v>0</v>
      </c>
      <c r="AS85" s="671">
        <v>0</v>
      </c>
      <c r="AT85" s="580">
        <v>0</v>
      </c>
      <c r="AU85" s="671">
        <v>0</v>
      </c>
      <c r="AV85" s="671">
        <v>0</v>
      </c>
      <c r="AW85" s="671">
        <v>0</v>
      </c>
      <c r="AX85" s="580">
        <v>0</v>
      </c>
      <c r="AY85" s="580">
        <v>0</v>
      </c>
      <c r="AZ85" s="671">
        <v>0</v>
      </c>
      <c r="BA85" s="671">
        <v>0</v>
      </c>
      <c r="BB85" s="580">
        <v>0</v>
      </c>
      <c r="BC85" s="671">
        <v>0</v>
      </c>
      <c r="BD85" s="671">
        <v>0</v>
      </c>
      <c r="BE85" s="580">
        <v>0</v>
      </c>
      <c r="BF85" s="671">
        <v>0</v>
      </c>
      <c r="BG85" s="671">
        <v>0</v>
      </c>
      <c r="BH85" s="580">
        <v>0</v>
      </c>
      <c r="BI85" s="671">
        <v>0</v>
      </c>
      <c r="BJ85" s="580">
        <v>0</v>
      </c>
      <c r="BK85" s="671">
        <v>0</v>
      </c>
      <c r="BL85" s="580">
        <v>0</v>
      </c>
      <c r="BM85" s="671">
        <v>0</v>
      </c>
      <c r="BN85" s="580">
        <v>0</v>
      </c>
      <c r="BO85" s="671">
        <v>0</v>
      </c>
      <c r="BP85" s="671">
        <v>0</v>
      </c>
      <c r="BQ85" s="580">
        <v>0</v>
      </c>
      <c r="BR85" s="580">
        <v>0</v>
      </c>
      <c r="BS85" s="671">
        <v>0</v>
      </c>
      <c r="BT85" s="671">
        <v>0</v>
      </c>
      <c r="BU85" s="580">
        <v>0</v>
      </c>
      <c r="BV85" s="580">
        <v>0</v>
      </c>
      <c r="BW85" s="580">
        <v>0</v>
      </c>
      <c r="BX85" s="671">
        <v>0</v>
      </c>
      <c r="BY85" s="671">
        <v>0</v>
      </c>
      <c r="BZ85" s="580">
        <v>0</v>
      </c>
      <c r="CA85" s="671">
        <v>0</v>
      </c>
      <c r="CB85" s="671">
        <v>0</v>
      </c>
      <c r="CC85" s="671">
        <v>0</v>
      </c>
      <c r="CD85" s="671">
        <v>0</v>
      </c>
      <c r="CE85" s="580">
        <v>0</v>
      </c>
      <c r="CF85" s="580">
        <v>0</v>
      </c>
      <c r="CG85" s="580">
        <v>0</v>
      </c>
      <c r="CH85" s="671">
        <v>0</v>
      </c>
      <c r="CI85" s="580">
        <v>0</v>
      </c>
      <c r="CJ85" s="671">
        <v>0</v>
      </c>
      <c r="CK85" s="580">
        <v>0</v>
      </c>
      <c r="CL85" s="580">
        <v>0</v>
      </c>
      <c r="CM85" s="671">
        <v>0</v>
      </c>
      <c r="CN85" s="580">
        <v>0</v>
      </c>
      <c r="CO85" s="671">
        <v>0</v>
      </c>
      <c r="CP85" s="580">
        <v>0</v>
      </c>
      <c r="CQ85" s="580">
        <v>0</v>
      </c>
      <c r="CR85" s="671">
        <v>0</v>
      </c>
      <c r="CS85" s="671">
        <v>0</v>
      </c>
      <c r="CT85" s="580">
        <v>0</v>
      </c>
      <c r="CU85" s="580">
        <v>0</v>
      </c>
      <c r="CV85" s="671">
        <v>0</v>
      </c>
      <c r="CW85" s="580">
        <v>0</v>
      </c>
      <c r="CX85" s="671">
        <v>0</v>
      </c>
      <c r="CY85" s="671">
        <v>0</v>
      </c>
      <c r="CZ85" s="580">
        <v>0</v>
      </c>
      <c r="DA85" s="671">
        <v>0</v>
      </c>
      <c r="DB85" s="580">
        <v>0</v>
      </c>
      <c r="DC85" s="671">
        <v>0</v>
      </c>
      <c r="DD85" s="671">
        <v>0</v>
      </c>
      <c r="DE85" s="676">
        <v>0</v>
      </c>
      <c r="DF85" s="715">
        <v>0</v>
      </c>
      <c r="DG85" s="715">
        <v>0</v>
      </c>
      <c r="DH85" s="676">
        <v>0</v>
      </c>
      <c r="DI85" s="676">
        <v>0</v>
      </c>
      <c r="DJ85" s="676">
        <v>0</v>
      </c>
      <c r="DK85" s="715">
        <v>0</v>
      </c>
      <c r="DL85" s="676">
        <v>0</v>
      </c>
      <c r="DM85" s="676">
        <v>0</v>
      </c>
      <c r="DN85" s="715">
        <v>0</v>
      </c>
      <c r="DO85" s="676">
        <v>0</v>
      </c>
      <c r="DP85" s="676">
        <v>0</v>
      </c>
      <c r="DQ85" s="676">
        <v>0</v>
      </c>
      <c r="DR85" s="715">
        <v>0</v>
      </c>
      <c r="DS85" s="676">
        <v>0</v>
      </c>
      <c r="DT85" s="676">
        <v>0</v>
      </c>
      <c r="DU85" s="676">
        <v>0</v>
      </c>
      <c r="DV85" s="490">
        <f t="shared" si="7"/>
        <v>0</v>
      </c>
      <c r="DW85" s="490">
        <f t="shared" si="8"/>
        <v>0</v>
      </c>
      <c r="DX85" s="490">
        <f t="shared" ca="1" si="9"/>
        <v>0</v>
      </c>
      <c r="DY85" s="490" t="str">
        <f t="shared" ca="1" si="10"/>
        <v>-</v>
      </c>
    </row>
    <row r="86" spans="1:129" ht="12.75" customHeight="1">
      <c r="A86" s="490">
        <v>61</v>
      </c>
      <c r="B86" s="527" t="s">
        <v>866</v>
      </c>
      <c r="C86" s="527" t="s">
        <v>859</v>
      </c>
      <c r="D86" s="528" t="s">
        <v>865</v>
      </c>
      <c r="E86" s="529" t="s">
        <v>1002</v>
      </c>
      <c r="F86" s="523">
        <v>0</v>
      </c>
      <c r="G86" s="580">
        <v>0</v>
      </c>
      <c r="H86" s="671">
        <v>0</v>
      </c>
      <c r="I86" s="671">
        <v>0</v>
      </c>
      <c r="J86" s="671">
        <v>0</v>
      </c>
      <c r="K86" s="671">
        <v>0</v>
      </c>
      <c r="L86" s="671">
        <v>0</v>
      </c>
      <c r="M86" s="671">
        <v>0</v>
      </c>
      <c r="N86" s="580">
        <v>0</v>
      </c>
      <c r="O86" s="671">
        <v>0</v>
      </c>
      <c r="P86" s="671">
        <v>0</v>
      </c>
      <c r="Q86" s="671">
        <v>0</v>
      </c>
      <c r="R86" s="671">
        <v>0</v>
      </c>
      <c r="S86" s="671">
        <v>0</v>
      </c>
      <c r="T86" s="671">
        <v>0</v>
      </c>
      <c r="U86" s="671">
        <v>0</v>
      </c>
      <c r="V86" s="671">
        <v>0</v>
      </c>
      <c r="W86" s="580">
        <v>0</v>
      </c>
      <c r="X86" s="580">
        <v>0</v>
      </c>
      <c r="Y86" s="580">
        <v>0</v>
      </c>
      <c r="Z86" s="671">
        <v>0</v>
      </c>
      <c r="AA86" s="580">
        <v>0</v>
      </c>
      <c r="AB86" s="580">
        <v>0</v>
      </c>
      <c r="AC86" s="671">
        <v>0</v>
      </c>
      <c r="AD86" s="580">
        <v>0</v>
      </c>
      <c r="AE86" s="580">
        <v>0</v>
      </c>
      <c r="AF86" s="580">
        <v>0</v>
      </c>
      <c r="AG86" s="671">
        <v>0</v>
      </c>
      <c r="AH86" s="580">
        <v>0</v>
      </c>
      <c r="AI86" s="671">
        <v>0</v>
      </c>
      <c r="AJ86" s="671">
        <v>0</v>
      </c>
      <c r="AK86" s="580">
        <v>0</v>
      </c>
      <c r="AL86" s="671">
        <v>0</v>
      </c>
      <c r="AM86" s="671">
        <v>0</v>
      </c>
      <c r="AN86" s="580">
        <v>0</v>
      </c>
      <c r="AO86" s="671">
        <v>0</v>
      </c>
      <c r="AP86" s="671">
        <v>0</v>
      </c>
      <c r="AQ86" s="671">
        <v>0</v>
      </c>
      <c r="AR86" s="580">
        <v>0</v>
      </c>
      <c r="AS86" s="671">
        <v>0</v>
      </c>
      <c r="AT86" s="580">
        <v>0</v>
      </c>
      <c r="AU86" s="671">
        <v>0</v>
      </c>
      <c r="AV86" s="671">
        <v>0</v>
      </c>
      <c r="AW86" s="671">
        <v>0</v>
      </c>
      <c r="AX86" s="580">
        <v>0</v>
      </c>
      <c r="AY86" s="580">
        <v>0</v>
      </c>
      <c r="AZ86" s="671">
        <v>0</v>
      </c>
      <c r="BA86" s="671">
        <v>0</v>
      </c>
      <c r="BB86" s="580">
        <v>0</v>
      </c>
      <c r="BC86" s="671">
        <v>0</v>
      </c>
      <c r="BD86" s="671">
        <v>0</v>
      </c>
      <c r="BE86" s="580">
        <v>0</v>
      </c>
      <c r="BF86" s="671">
        <v>0</v>
      </c>
      <c r="BG86" s="671">
        <v>0</v>
      </c>
      <c r="BH86" s="580">
        <v>0</v>
      </c>
      <c r="BI86" s="671">
        <v>0</v>
      </c>
      <c r="BJ86" s="580">
        <v>0</v>
      </c>
      <c r="BK86" s="671">
        <v>0</v>
      </c>
      <c r="BL86" s="580">
        <v>0</v>
      </c>
      <c r="BM86" s="671">
        <v>0</v>
      </c>
      <c r="BN86" s="580">
        <v>0</v>
      </c>
      <c r="BO86" s="671">
        <v>0</v>
      </c>
      <c r="BP86" s="671">
        <v>0</v>
      </c>
      <c r="BQ86" s="580">
        <v>0</v>
      </c>
      <c r="BR86" s="580">
        <v>0</v>
      </c>
      <c r="BS86" s="671">
        <v>0</v>
      </c>
      <c r="BT86" s="671">
        <v>0</v>
      </c>
      <c r="BU86" s="580">
        <v>0</v>
      </c>
      <c r="BV86" s="580">
        <v>1</v>
      </c>
      <c r="BW86" s="580">
        <v>0</v>
      </c>
      <c r="BX86" s="671">
        <v>0</v>
      </c>
      <c r="BY86" s="671">
        <v>0</v>
      </c>
      <c r="BZ86" s="580">
        <v>0</v>
      </c>
      <c r="CA86" s="671">
        <v>0</v>
      </c>
      <c r="CB86" s="671">
        <v>0</v>
      </c>
      <c r="CC86" s="671">
        <v>0</v>
      </c>
      <c r="CD86" s="671">
        <v>0</v>
      </c>
      <c r="CE86" s="580">
        <v>0</v>
      </c>
      <c r="CF86" s="580">
        <v>0</v>
      </c>
      <c r="CG86" s="580">
        <v>0</v>
      </c>
      <c r="CH86" s="671">
        <v>0</v>
      </c>
      <c r="CI86" s="580">
        <v>0</v>
      </c>
      <c r="CJ86" s="671">
        <v>0</v>
      </c>
      <c r="CK86" s="580">
        <v>0</v>
      </c>
      <c r="CL86" s="580">
        <v>0</v>
      </c>
      <c r="CM86" s="671">
        <v>0</v>
      </c>
      <c r="CN86" s="580">
        <v>0</v>
      </c>
      <c r="CO86" s="671">
        <v>0</v>
      </c>
      <c r="CP86" s="580">
        <v>0</v>
      </c>
      <c r="CQ86" s="580">
        <v>0</v>
      </c>
      <c r="CR86" s="671">
        <v>0</v>
      </c>
      <c r="CS86" s="671">
        <v>0</v>
      </c>
      <c r="CT86" s="580">
        <v>0</v>
      </c>
      <c r="CU86" s="580">
        <v>0</v>
      </c>
      <c r="CV86" s="671">
        <v>0</v>
      </c>
      <c r="CW86" s="580">
        <v>0</v>
      </c>
      <c r="CX86" s="671">
        <v>0</v>
      </c>
      <c r="CY86" s="671">
        <v>0</v>
      </c>
      <c r="CZ86" s="580">
        <v>0</v>
      </c>
      <c r="DA86" s="671">
        <v>0</v>
      </c>
      <c r="DB86" s="580">
        <v>0</v>
      </c>
      <c r="DC86" s="671">
        <v>0</v>
      </c>
      <c r="DD86" s="671">
        <v>0</v>
      </c>
      <c r="DE86" s="676">
        <v>0</v>
      </c>
      <c r="DF86" s="715">
        <v>0</v>
      </c>
      <c r="DG86" s="715">
        <v>0</v>
      </c>
      <c r="DH86" s="676">
        <v>0</v>
      </c>
      <c r="DI86" s="676">
        <v>0</v>
      </c>
      <c r="DJ86" s="676">
        <v>0</v>
      </c>
      <c r="DK86" s="715">
        <v>0</v>
      </c>
      <c r="DL86" s="676">
        <v>0</v>
      </c>
      <c r="DM86" s="676">
        <v>0</v>
      </c>
      <c r="DN86" s="715">
        <v>0</v>
      </c>
      <c r="DO86" s="676">
        <v>0</v>
      </c>
      <c r="DP86" s="676">
        <v>0</v>
      </c>
      <c r="DQ86" s="676">
        <v>0</v>
      </c>
      <c r="DR86" s="715">
        <v>0</v>
      </c>
      <c r="DS86" s="676">
        <v>0</v>
      </c>
      <c r="DT86" s="676">
        <v>0</v>
      </c>
      <c r="DU86" s="676">
        <v>0</v>
      </c>
      <c r="DV86" s="490">
        <f t="shared" si="7"/>
        <v>1</v>
      </c>
      <c r="DW86" s="490">
        <f t="shared" si="8"/>
        <v>69</v>
      </c>
      <c r="DX86" s="490">
        <f t="shared" ca="1" si="9"/>
        <v>1</v>
      </c>
      <c r="DY86" s="490">
        <f t="shared" ca="1" si="10"/>
        <v>0</v>
      </c>
    </row>
    <row r="87" spans="1:129" ht="15">
      <c r="A87" s="497"/>
      <c r="B87" s="530" t="s">
        <v>518</v>
      </c>
      <c r="C87" s="530" t="s">
        <v>859</v>
      </c>
      <c r="D87" s="531" t="s">
        <v>867</v>
      </c>
      <c r="E87" s="526"/>
      <c r="F87" s="523">
        <v>0</v>
      </c>
      <c r="G87" s="580">
        <v>0</v>
      </c>
      <c r="H87" s="671">
        <v>0</v>
      </c>
      <c r="I87" s="671">
        <v>0</v>
      </c>
      <c r="J87" s="671">
        <v>0</v>
      </c>
      <c r="K87" s="671">
        <v>0</v>
      </c>
      <c r="L87" s="671">
        <v>0</v>
      </c>
      <c r="M87" s="671">
        <v>0</v>
      </c>
      <c r="N87" s="580">
        <v>0</v>
      </c>
      <c r="O87" s="671">
        <v>0</v>
      </c>
      <c r="P87" s="671">
        <v>0</v>
      </c>
      <c r="Q87" s="671">
        <v>0</v>
      </c>
      <c r="R87" s="671">
        <v>0</v>
      </c>
      <c r="S87" s="671">
        <v>0</v>
      </c>
      <c r="T87" s="671">
        <v>0</v>
      </c>
      <c r="U87" s="671">
        <v>0</v>
      </c>
      <c r="V87" s="671">
        <v>0</v>
      </c>
      <c r="W87" s="580">
        <v>0</v>
      </c>
      <c r="X87" s="580">
        <v>0</v>
      </c>
      <c r="Y87" s="580">
        <v>0</v>
      </c>
      <c r="Z87" s="671">
        <v>0</v>
      </c>
      <c r="AA87" s="580">
        <v>0</v>
      </c>
      <c r="AB87" s="580">
        <v>0</v>
      </c>
      <c r="AC87" s="671">
        <v>0</v>
      </c>
      <c r="AD87" s="580">
        <v>0</v>
      </c>
      <c r="AE87" s="580">
        <v>0</v>
      </c>
      <c r="AF87" s="580">
        <v>0</v>
      </c>
      <c r="AG87" s="671">
        <v>0</v>
      </c>
      <c r="AH87" s="580">
        <v>0</v>
      </c>
      <c r="AI87" s="671">
        <v>0</v>
      </c>
      <c r="AJ87" s="671">
        <v>0</v>
      </c>
      <c r="AK87" s="580">
        <v>0</v>
      </c>
      <c r="AL87" s="671">
        <v>0</v>
      </c>
      <c r="AM87" s="671">
        <v>0</v>
      </c>
      <c r="AN87" s="580">
        <v>0</v>
      </c>
      <c r="AO87" s="671">
        <v>0</v>
      </c>
      <c r="AP87" s="671">
        <v>0</v>
      </c>
      <c r="AQ87" s="671">
        <v>0</v>
      </c>
      <c r="AR87" s="580">
        <v>0</v>
      </c>
      <c r="AS87" s="671">
        <v>0</v>
      </c>
      <c r="AT87" s="580">
        <v>0</v>
      </c>
      <c r="AU87" s="671">
        <v>0</v>
      </c>
      <c r="AV87" s="671">
        <v>0</v>
      </c>
      <c r="AW87" s="671">
        <v>0</v>
      </c>
      <c r="AX87" s="580">
        <v>0</v>
      </c>
      <c r="AY87" s="580">
        <v>0</v>
      </c>
      <c r="AZ87" s="671">
        <v>0</v>
      </c>
      <c r="BA87" s="671">
        <v>0</v>
      </c>
      <c r="BB87" s="580">
        <v>0</v>
      </c>
      <c r="BC87" s="671">
        <v>0</v>
      </c>
      <c r="BD87" s="671">
        <v>0</v>
      </c>
      <c r="BE87" s="580">
        <v>0</v>
      </c>
      <c r="BF87" s="671">
        <v>0</v>
      </c>
      <c r="BG87" s="671">
        <v>0</v>
      </c>
      <c r="BH87" s="580">
        <v>0</v>
      </c>
      <c r="BI87" s="671">
        <v>0</v>
      </c>
      <c r="BJ87" s="580">
        <v>0</v>
      </c>
      <c r="BK87" s="671">
        <v>0</v>
      </c>
      <c r="BL87" s="580">
        <v>0</v>
      </c>
      <c r="BM87" s="671">
        <v>0</v>
      </c>
      <c r="BN87" s="580">
        <v>0</v>
      </c>
      <c r="BO87" s="671">
        <v>0</v>
      </c>
      <c r="BP87" s="671">
        <v>0</v>
      </c>
      <c r="BQ87" s="580">
        <v>0</v>
      </c>
      <c r="BR87" s="580">
        <v>0</v>
      </c>
      <c r="BS87" s="671">
        <v>0</v>
      </c>
      <c r="BT87" s="671">
        <v>0</v>
      </c>
      <c r="BU87" s="580">
        <v>0</v>
      </c>
      <c r="BV87" s="580">
        <v>0</v>
      </c>
      <c r="BW87" s="580">
        <v>0</v>
      </c>
      <c r="BX87" s="671">
        <v>0</v>
      </c>
      <c r="BY87" s="671">
        <v>0</v>
      </c>
      <c r="BZ87" s="580">
        <v>0</v>
      </c>
      <c r="CA87" s="671">
        <v>0</v>
      </c>
      <c r="CB87" s="671">
        <v>0</v>
      </c>
      <c r="CC87" s="671">
        <v>0</v>
      </c>
      <c r="CD87" s="671">
        <v>0</v>
      </c>
      <c r="CE87" s="580">
        <v>0</v>
      </c>
      <c r="CF87" s="580">
        <v>0</v>
      </c>
      <c r="CG87" s="580">
        <v>0</v>
      </c>
      <c r="CH87" s="671">
        <v>0</v>
      </c>
      <c r="CI87" s="580">
        <v>0</v>
      </c>
      <c r="CJ87" s="671">
        <v>0</v>
      </c>
      <c r="CK87" s="580">
        <v>0</v>
      </c>
      <c r="CL87" s="580">
        <v>0</v>
      </c>
      <c r="CM87" s="671">
        <v>0</v>
      </c>
      <c r="CN87" s="580">
        <v>0</v>
      </c>
      <c r="CO87" s="671">
        <v>0</v>
      </c>
      <c r="CP87" s="580">
        <v>0</v>
      </c>
      <c r="CQ87" s="580">
        <v>0</v>
      </c>
      <c r="CR87" s="671">
        <v>0</v>
      </c>
      <c r="CS87" s="671">
        <v>0</v>
      </c>
      <c r="CT87" s="580">
        <v>0</v>
      </c>
      <c r="CU87" s="580">
        <v>0</v>
      </c>
      <c r="CV87" s="671">
        <v>0</v>
      </c>
      <c r="CW87" s="580">
        <v>0</v>
      </c>
      <c r="CX87" s="671">
        <v>0</v>
      </c>
      <c r="CY87" s="671">
        <v>0</v>
      </c>
      <c r="CZ87" s="580">
        <v>0</v>
      </c>
      <c r="DA87" s="671">
        <v>0</v>
      </c>
      <c r="DB87" s="580">
        <v>0</v>
      </c>
      <c r="DC87" s="671">
        <v>0</v>
      </c>
      <c r="DD87" s="671">
        <v>0</v>
      </c>
      <c r="DE87" s="676">
        <v>0</v>
      </c>
      <c r="DF87" s="715">
        <v>0</v>
      </c>
      <c r="DG87" s="715">
        <v>0</v>
      </c>
      <c r="DH87" s="676">
        <v>0</v>
      </c>
      <c r="DI87" s="676">
        <v>0</v>
      </c>
      <c r="DJ87" s="676">
        <v>0</v>
      </c>
      <c r="DK87" s="715">
        <v>0</v>
      </c>
      <c r="DL87" s="676">
        <v>0</v>
      </c>
      <c r="DM87" s="676">
        <v>0</v>
      </c>
      <c r="DN87" s="715">
        <v>0</v>
      </c>
      <c r="DO87" s="676">
        <v>0</v>
      </c>
      <c r="DP87" s="676">
        <v>0</v>
      </c>
      <c r="DQ87" s="676">
        <v>0</v>
      </c>
      <c r="DR87" s="715">
        <v>0</v>
      </c>
      <c r="DS87" s="676">
        <v>0</v>
      </c>
      <c r="DT87" s="676">
        <v>0</v>
      </c>
      <c r="DU87" s="676">
        <v>0</v>
      </c>
      <c r="DV87" s="490">
        <f t="shared" si="7"/>
        <v>0</v>
      </c>
      <c r="DW87" s="490">
        <f t="shared" si="8"/>
        <v>0</v>
      </c>
      <c r="DX87" s="490">
        <f t="shared" ca="1" si="9"/>
        <v>0</v>
      </c>
      <c r="DY87" s="490" t="str">
        <f t="shared" ca="1" si="10"/>
        <v>-</v>
      </c>
    </row>
    <row r="88" spans="1:129" ht="12.75" customHeight="1">
      <c r="A88" s="490">
        <v>62</v>
      </c>
      <c r="B88" s="527" t="s">
        <v>868</v>
      </c>
      <c r="C88" s="527" t="s">
        <v>859</v>
      </c>
      <c r="D88" s="528" t="s">
        <v>867</v>
      </c>
      <c r="E88" s="533" t="s">
        <v>1003</v>
      </c>
      <c r="F88" s="523">
        <v>0</v>
      </c>
      <c r="G88" s="580">
        <v>0</v>
      </c>
      <c r="H88" s="671">
        <v>0</v>
      </c>
      <c r="I88" s="671">
        <v>0</v>
      </c>
      <c r="J88" s="671">
        <v>0</v>
      </c>
      <c r="K88" s="671">
        <v>0</v>
      </c>
      <c r="L88" s="671">
        <v>0</v>
      </c>
      <c r="M88" s="671">
        <v>0</v>
      </c>
      <c r="N88" s="580">
        <v>0</v>
      </c>
      <c r="O88" s="671">
        <v>0</v>
      </c>
      <c r="P88" s="671">
        <v>0</v>
      </c>
      <c r="Q88" s="671">
        <v>0</v>
      </c>
      <c r="R88" s="671">
        <v>0</v>
      </c>
      <c r="S88" s="671">
        <v>0</v>
      </c>
      <c r="T88" s="671">
        <v>0</v>
      </c>
      <c r="U88" s="671">
        <v>0</v>
      </c>
      <c r="V88" s="671">
        <v>0</v>
      </c>
      <c r="W88" s="580">
        <v>0</v>
      </c>
      <c r="X88" s="580">
        <v>0</v>
      </c>
      <c r="Y88" s="580">
        <v>0</v>
      </c>
      <c r="Z88" s="671">
        <v>0</v>
      </c>
      <c r="AA88" s="580">
        <v>0</v>
      </c>
      <c r="AB88" s="580">
        <v>0</v>
      </c>
      <c r="AC88" s="671">
        <v>0</v>
      </c>
      <c r="AD88" s="580">
        <v>0</v>
      </c>
      <c r="AE88" s="580">
        <v>0</v>
      </c>
      <c r="AF88" s="580">
        <v>0</v>
      </c>
      <c r="AG88" s="671">
        <v>0</v>
      </c>
      <c r="AH88" s="580">
        <v>0</v>
      </c>
      <c r="AI88" s="671">
        <v>0</v>
      </c>
      <c r="AJ88" s="671">
        <v>0</v>
      </c>
      <c r="AK88" s="580">
        <v>0</v>
      </c>
      <c r="AL88" s="671">
        <v>0</v>
      </c>
      <c r="AM88" s="671">
        <v>0</v>
      </c>
      <c r="AN88" s="580">
        <v>0</v>
      </c>
      <c r="AO88" s="671">
        <v>0</v>
      </c>
      <c r="AP88" s="671">
        <v>0</v>
      </c>
      <c r="AQ88" s="671">
        <v>0</v>
      </c>
      <c r="AR88" s="580">
        <v>0</v>
      </c>
      <c r="AS88" s="671">
        <v>0</v>
      </c>
      <c r="AT88" s="580">
        <v>0</v>
      </c>
      <c r="AU88" s="671">
        <v>0</v>
      </c>
      <c r="AV88" s="671">
        <v>0</v>
      </c>
      <c r="AW88" s="671">
        <v>0</v>
      </c>
      <c r="AX88" s="580">
        <v>0</v>
      </c>
      <c r="AY88" s="580">
        <v>0</v>
      </c>
      <c r="AZ88" s="671">
        <v>0</v>
      </c>
      <c r="BA88" s="671">
        <v>0</v>
      </c>
      <c r="BB88" s="580">
        <v>0</v>
      </c>
      <c r="BC88" s="671">
        <v>0</v>
      </c>
      <c r="BD88" s="671">
        <v>0</v>
      </c>
      <c r="BE88" s="580">
        <v>0</v>
      </c>
      <c r="BF88" s="671">
        <v>0</v>
      </c>
      <c r="BG88" s="671">
        <v>0</v>
      </c>
      <c r="BH88" s="580">
        <v>0</v>
      </c>
      <c r="BI88" s="671">
        <v>0</v>
      </c>
      <c r="BJ88" s="580">
        <v>0</v>
      </c>
      <c r="BK88" s="671">
        <v>0</v>
      </c>
      <c r="BL88" s="580">
        <v>0</v>
      </c>
      <c r="BM88" s="671">
        <v>0</v>
      </c>
      <c r="BN88" s="580">
        <v>0</v>
      </c>
      <c r="BO88" s="671">
        <v>0</v>
      </c>
      <c r="BP88" s="671">
        <v>0</v>
      </c>
      <c r="BQ88" s="580">
        <v>0</v>
      </c>
      <c r="BR88" s="580">
        <v>0</v>
      </c>
      <c r="BS88" s="671">
        <v>0</v>
      </c>
      <c r="BT88" s="671">
        <v>0</v>
      </c>
      <c r="BU88" s="580">
        <v>0</v>
      </c>
      <c r="BV88" s="580">
        <v>0</v>
      </c>
      <c r="BW88" s="580">
        <v>1</v>
      </c>
      <c r="BX88" s="671">
        <v>1</v>
      </c>
      <c r="BY88" s="671">
        <v>1</v>
      </c>
      <c r="BZ88" s="580">
        <v>0</v>
      </c>
      <c r="CA88" s="671">
        <v>0</v>
      </c>
      <c r="CB88" s="671">
        <v>0</v>
      </c>
      <c r="CC88" s="671">
        <v>0</v>
      </c>
      <c r="CD88" s="671">
        <v>0</v>
      </c>
      <c r="CE88" s="580">
        <v>0</v>
      </c>
      <c r="CF88" s="580">
        <v>0</v>
      </c>
      <c r="CG88" s="580">
        <v>0</v>
      </c>
      <c r="CH88" s="671">
        <v>0</v>
      </c>
      <c r="CI88" s="580">
        <v>0</v>
      </c>
      <c r="CJ88" s="671">
        <v>0</v>
      </c>
      <c r="CK88" s="580">
        <v>0</v>
      </c>
      <c r="CL88" s="580">
        <v>0</v>
      </c>
      <c r="CM88" s="671">
        <v>0</v>
      </c>
      <c r="CN88" s="580">
        <v>0</v>
      </c>
      <c r="CO88" s="671">
        <v>0</v>
      </c>
      <c r="CP88" s="580">
        <v>0</v>
      </c>
      <c r="CQ88" s="580">
        <v>0</v>
      </c>
      <c r="CR88" s="671">
        <v>0</v>
      </c>
      <c r="CS88" s="671">
        <v>0</v>
      </c>
      <c r="CT88" s="580">
        <v>0</v>
      </c>
      <c r="CU88" s="580">
        <v>0</v>
      </c>
      <c r="CV88" s="671">
        <v>0</v>
      </c>
      <c r="CW88" s="580">
        <v>0</v>
      </c>
      <c r="CX88" s="671">
        <v>0</v>
      </c>
      <c r="CY88" s="671">
        <v>0</v>
      </c>
      <c r="CZ88" s="580">
        <v>0</v>
      </c>
      <c r="DA88" s="671">
        <v>0</v>
      </c>
      <c r="DB88" s="580">
        <v>0</v>
      </c>
      <c r="DC88" s="671">
        <v>0</v>
      </c>
      <c r="DD88" s="671">
        <v>0</v>
      </c>
      <c r="DE88" s="676">
        <v>0</v>
      </c>
      <c r="DF88" s="715">
        <v>0</v>
      </c>
      <c r="DG88" s="715">
        <v>0</v>
      </c>
      <c r="DH88" s="676">
        <v>0</v>
      </c>
      <c r="DI88" s="676">
        <v>0</v>
      </c>
      <c r="DJ88" s="676">
        <v>0</v>
      </c>
      <c r="DK88" s="715">
        <v>0</v>
      </c>
      <c r="DL88" s="676">
        <v>0</v>
      </c>
      <c r="DM88" s="676">
        <v>0</v>
      </c>
      <c r="DN88" s="715">
        <v>0</v>
      </c>
      <c r="DO88" s="676">
        <v>0</v>
      </c>
      <c r="DP88" s="676">
        <v>0</v>
      </c>
      <c r="DQ88" s="676">
        <v>0</v>
      </c>
      <c r="DR88" s="715">
        <v>0</v>
      </c>
      <c r="DS88" s="676">
        <v>0</v>
      </c>
      <c r="DT88" s="676">
        <v>0</v>
      </c>
      <c r="DU88" s="676">
        <v>0</v>
      </c>
      <c r="DV88" s="490">
        <f t="shared" si="7"/>
        <v>3</v>
      </c>
      <c r="DW88" s="490">
        <f t="shared" si="8"/>
        <v>70</v>
      </c>
      <c r="DX88" s="490">
        <f t="shared" ca="1" si="9"/>
        <v>1</v>
      </c>
      <c r="DY88" s="490">
        <f t="shared" ca="1" si="10"/>
        <v>0</v>
      </c>
    </row>
    <row r="89" spans="1:129" ht="15">
      <c r="A89" s="497"/>
      <c r="B89" s="530" t="s">
        <v>519</v>
      </c>
      <c r="C89" s="530" t="s">
        <v>859</v>
      </c>
      <c r="D89" s="531" t="s">
        <v>869</v>
      </c>
      <c r="E89" s="526"/>
      <c r="F89" s="523">
        <v>0</v>
      </c>
      <c r="G89" s="580">
        <v>0</v>
      </c>
      <c r="H89" s="671">
        <v>0</v>
      </c>
      <c r="I89" s="671">
        <v>0</v>
      </c>
      <c r="J89" s="671">
        <v>0</v>
      </c>
      <c r="K89" s="671">
        <v>0</v>
      </c>
      <c r="L89" s="671">
        <v>0</v>
      </c>
      <c r="M89" s="671">
        <v>0</v>
      </c>
      <c r="N89" s="580">
        <v>0</v>
      </c>
      <c r="O89" s="671">
        <v>0</v>
      </c>
      <c r="P89" s="671">
        <v>0</v>
      </c>
      <c r="Q89" s="671">
        <v>0</v>
      </c>
      <c r="R89" s="671">
        <v>0</v>
      </c>
      <c r="S89" s="671">
        <v>0</v>
      </c>
      <c r="T89" s="671">
        <v>0</v>
      </c>
      <c r="U89" s="671">
        <v>0</v>
      </c>
      <c r="V89" s="671">
        <v>0</v>
      </c>
      <c r="W89" s="580">
        <v>0</v>
      </c>
      <c r="X89" s="580">
        <v>0</v>
      </c>
      <c r="Y89" s="580">
        <v>0</v>
      </c>
      <c r="Z89" s="671">
        <v>0</v>
      </c>
      <c r="AA89" s="580">
        <v>0</v>
      </c>
      <c r="AB89" s="580">
        <v>0</v>
      </c>
      <c r="AC89" s="671">
        <v>0</v>
      </c>
      <c r="AD89" s="580">
        <v>0</v>
      </c>
      <c r="AE89" s="580">
        <v>0</v>
      </c>
      <c r="AF89" s="580">
        <v>0</v>
      </c>
      <c r="AG89" s="671">
        <v>0</v>
      </c>
      <c r="AH89" s="580">
        <v>0</v>
      </c>
      <c r="AI89" s="671">
        <v>0</v>
      </c>
      <c r="AJ89" s="671">
        <v>0</v>
      </c>
      <c r="AK89" s="580">
        <v>0</v>
      </c>
      <c r="AL89" s="671">
        <v>0</v>
      </c>
      <c r="AM89" s="671">
        <v>0</v>
      </c>
      <c r="AN89" s="580">
        <v>0</v>
      </c>
      <c r="AO89" s="671">
        <v>0</v>
      </c>
      <c r="AP89" s="671">
        <v>0</v>
      </c>
      <c r="AQ89" s="671">
        <v>0</v>
      </c>
      <c r="AR89" s="580">
        <v>0</v>
      </c>
      <c r="AS89" s="671">
        <v>0</v>
      </c>
      <c r="AT89" s="580">
        <v>0</v>
      </c>
      <c r="AU89" s="671">
        <v>0</v>
      </c>
      <c r="AV89" s="671">
        <v>0</v>
      </c>
      <c r="AW89" s="671">
        <v>0</v>
      </c>
      <c r="AX89" s="580">
        <v>0</v>
      </c>
      <c r="AY89" s="580">
        <v>0</v>
      </c>
      <c r="AZ89" s="671">
        <v>0</v>
      </c>
      <c r="BA89" s="671">
        <v>0</v>
      </c>
      <c r="BB89" s="580">
        <v>0</v>
      </c>
      <c r="BC89" s="671">
        <v>0</v>
      </c>
      <c r="BD89" s="671">
        <v>0</v>
      </c>
      <c r="BE89" s="580">
        <v>0</v>
      </c>
      <c r="BF89" s="671">
        <v>0</v>
      </c>
      <c r="BG89" s="671">
        <v>0</v>
      </c>
      <c r="BH89" s="580">
        <v>0</v>
      </c>
      <c r="BI89" s="671">
        <v>0</v>
      </c>
      <c r="BJ89" s="580">
        <v>0</v>
      </c>
      <c r="BK89" s="671">
        <v>0</v>
      </c>
      <c r="BL89" s="580">
        <v>0</v>
      </c>
      <c r="BM89" s="671">
        <v>0</v>
      </c>
      <c r="BN89" s="580">
        <v>0</v>
      </c>
      <c r="BO89" s="671">
        <v>0</v>
      </c>
      <c r="BP89" s="671">
        <v>0</v>
      </c>
      <c r="BQ89" s="580">
        <v>0</v>
      </c>
      <c r="BR89" s="580">
        <v>0</v>
      </c>
      <c r="BS89" s="671">
        <v>0</v>
      </c>
      <c r="BT89" s="671">
        <v>0</v>
      </c>
      <c r="BU89" s="580">
        <v>0</v>
      </c>
      <c r="BV89" s="580">
        <v>0</v>
      </c>
      <c r="BW89" s="580">
        <v>0</v>
      </c>
      <c r="BX89" s="671">
        <v>0</v>
      </c>
      <c r="BY89" s="671">
        <v>0</v>
      </c>
      <c r="BZ89" s="580">
        <v>0</v>
      </c>
      <c r="CA89" s="671">
        <v>0</v>
      </c>
      <c r="CB89" s="671">
        <v>0</v>
      </c>
      <c r="CC89" s="671">
        <v>0</v>
      </c>
      <c r="CD89" s="671">
        <v>0</v>
      </c>
      <c r="CE89" s="580">
        <v>0</v>
      </c>
      <c r="CF89" s="580">
        <v>0</v>
      </c>
      <c r="CG89" s="580">
        <v>0</v>
      </c>
      <c r="CH89" s="671">
        <v>0</v>
      </c>
      <c r="CI89" s="580">
        <v>0</v>
      </c>
      <c r="CJ89" s="671">
        <v>0</v>
      </c>
      <c r="CK89" s="580">
        <v>0</v>
      </c>
      <c r="CL89" s="580">
        <v>0</v>
      </c>
      <c r="CM89" s="671">
        <v>0</v>
      </c>
      <c r="CN89" s="580">
        <v>0</v>
      </c>
      <c r="CO89" s="671">
        <v>0</v>
      </c>
      <c r="CP89" s="580">
        <v>0</v>
      </c>
      <c r="CQ89" s="580">
        <v>0</v>
      </c>
      <c r="CR89" s="671">
        <v>0</v>
      </c>
      <c r="CS89" s="671">
        <v>0</v>
      </c>
      <c r="CT89" s="580">
        <v>0</v>
      </c>
      <c r="CU89" s="580">
        <v>0</v>
      </c>
      <c r="CV89" s="671">
        <v>0</v>
      </c>
      <c r="CW89" s="580">
        <v>0</v>
      </c>
      <c r="CX89" s="671">
        <v>0</v>
      </c>
      <c r="CY89" s="671">
        <v>0</v>
      </c>
      <c r="CZ89" s="580">
        <v>0</v>
      </c>
      <c r="DA89" s="671">
        <v>0</v>
      </c>
      <c r="DB89" s="580">
        <v>0</v>
      </c>
      <c r="DC89" s="671">
        <v>0</v>
      </c>
      <c r="DD89" s="671">
        <v>0</v>
      </c>
      <c r="DE89" s="676">
        <v>0</v>
      </c>
      <c r="DF89" s="715">
        <v>0</v>
      </c>
      <c r="DG89" s="715">
        <v>0</v>
      </c>
      <c r="DH89" s="676">
        <v>0</v>
      </c>
      <c r="DI89" s="676">
        <v>0</v>
      </c>
      <c r="DJ89" s="676">
        <v>0</v>
      </c>
      <c r="DK89" s="715">
        <v>0</v>
      </c>
      <c r="DL89" s="676">
        <v>0</v>
      </c>
      <c r="DM89" s="676">
        <v>0</v>
      </c>
      <c r="DN89" s="715">
        <v>0</v>
      </c>
      <c r="DO89" s="676">
        <v>0</v>
      </c>
      <c r="DP89" s="676">
        <v>0</v>
      </c>
      <c r="DQ89" s="676">
        <v>0</v>
      </c>
      <c r="DR89" s="715">
        <v>0</v>
      </c>
      <c r="DS89" s="676">
        <v>0</v>
      </c>
      <c r="DT89" s="676">
        <v>0</v>
      </c>
      <c r="DU89" s="676">
        <v>0</v>
      </c>
      <c r="DV89" s="490">
        <f t="shared" si="7"/>
        <v>0</v>
      </c>
      <c r="DW89" s="490">
        <f t="shared" si="8"/>
        <v>0</v>
      </c>
      <c r="DX89" s="490">
        <f t="shared" ca="1" si="9"/>
        <v>0</v>
      </c>
      <c r="DY89" s="490" t="str">
        <f t="shared" ca="1" si="10"/>
        <v>-</v>
      </c>
    </row>
    <row r="90" spans="1:129" ht="15" customHeight="1">
      <c r="A90" s="490">
        <v>63</v>
      </c>
      <c r="B90" s="527" t="s">
        <v>870</v>
      </c>
      <c r="C90" s="527" t="s">
        <v>859</v>
      </c>
      <c r="D90" s="528" t="s">
        <v>869</v>
      </c>
      <c r="E90" s="534" t="s">
        <v>1055</v>
      </c>
      <c r="F90" s="523">
        <v>0</v>
      </c>
      <c r="G90" s="580">
        <v>0</v>
      </c>
      <c r="H90" s="671">
        <v>0</v>
      </c>
      <c r="I90" s="671">
        <v>0</v>
      </c>
      <c r="J90" s="671">
        <v>0</v>
      </c>
      <c r="K90" s="671">
        <v>0</v>
      </c>
      <c r="L90" s="671">
        <v>0</v>
      </c>
      <c r="M90" s="671">
        <v>0</v>
      </c>
      <c r="N90" s="580">
        <v>0</v>
      </c>
      <c r="O90" s="671">
        <v>0</v>
      </c>
      <c r="P90" s="671">
        <v>0</v>
      </c>
      <c r="Q90" s="671">
        <v>0</v>
      </c>
      <c r="R90" s="671">
        <v>0</v>
      </c>
      <c r="S90" s="671">
        <v>0</v>
      </c>
      <c r="T90" s="671">
        <v>0</v>
      </c>
      <c r="U90" s="671">
        <v>0</v>
      </c>
      <c r="V90" s="671">
        <v>0</v>
      </c>
      <c r="W90" s="580">
        <v>0</v>
      </c>
      <c r="X90" s="580">
        <v>0</v>
      </c>
      <c r="Y90" s="580">
        <v>0</v>
      </c>
      <c r="Z90" s="671">
        <v>0</v>
      </c>
      <c r="AA90" s="580">
        <v>0</v>
      </c>
      <c r="AB90" s="580">
        <v>0</v>
      </c>
      <c r="AC90" s="671">
        <v>0</v>
      </c>
      <c r="AD90" s="580">
        <v>0</v>
      </c>
      <c r="AE90" s="580">
        <v>0</v>
      </c>
      <c r="AF90" s="580">
        <v>0</v>
      </c>
      <c r="AG90" s="671">
        <v>0</v>
      </c>
      <c r="AH90" s="580">
        <v>0</v>
      </c>
      <c r="AI90" s="671">
        <v>0</v>
      </c>
      <c r="AJ90" s="671">
        <v>0</v>
      </c>
      <c r="AK90" s="580">
        <v>0</v>
      </c>
      <c r="AL90" s="671">
        <v>0</v>
      </c>
      <c r="AM90" s="671">
        <v>0</v>
      </c>
      <c r="AN90" s="580">
        <v>0</v>
      </c>
      <c r="AO90" s="671">
        <v>0</v>
      </c>
      <c r="AP90" s="671">
        <v>0</v>
      </c>
      <c r="AQ90" s="671">
        <v>0</v>
      </c>
      <c r="AR90" s="580">
        <v>0</v>
      </c>
      <c r="AS90" s="671">
        <v>0</v>
      </c>
      <c r="AT90" s="580">
        <v>0</v>
      </c>
      <c r="AU90" s="671">
        <v>0</v>
      </c>
      <c r="AV90" s="671">
        <v>0</v>
      </c>
      <c r="AW90" s="671">
        <v>0</v>
      </c>
      <c r="AX90" s="580">
        <v>0</v>
      </c>
      <c r="AY90" s="580">
        <v>0</v>
      </c>
      <c r="AZ90" s="671">
        <v>0</v>
      </c>
      <c r="BA90" s="671">
        <v>0</v>
      </c>
      <c r="BB90" s="580">
        <v>0</v>
      </c>
      <c r="BC90" s="671">
        <v>0</v>
      </c>
      <c r="BD90" s="671">
        <v>0</v>
      </c>
      <c r="BE90" s="580">
        <v>0</v>
      </c>
      <c r="BF90" s="671">
        <v>0</v>
      </c>
      <c r="BG90" s="671">
        <v>0</v>
      </c>
      <c r="BH90" s="580">
        <v>0</v>
      </c>
      <c r="BI90" s="671">
        <v>0</v>
      </c>
      <c r="BJ90" s="580">
        <v>0</v>
      </c>
      <c r="BK90" s="671">
        <v>0</v>
      </c>
      <c r="BL90" s="580">
        <v>0</v>
      </c>
      <c r="BM90" s="671">
        <v>0</v>
      </c>
      <c r="BN90" s="580">
        <v>0</v>
      </c>
      <c r="BO90" s="671">
        <v>0</v>
      </c>
      <c r="BP90" s="671">
        <v>0</v>
      </c>
      <c r="BQ90" s="580">
        <v>0</v>
      </c>
      <c r="BR90" s="580">
        <v>0</v>
      </c>
      <c r="BS90" s="671">
        <v>0</v>
      </c>
      <c r="BT90" s="671">
        <v>0</v>
      </c>
      <c r="BU90" s="580">
        <v>0</v>
      </c>
      <c r="BV90" s="580">
        <v>0</v>
      </c>
      <c r="BW90" s="580">
        <v>0</v>
      </c>
      <c r="BX90" s="671">
        <v>0</v>
      </c>
      <c r="BY90" s="671">
        <v>0</v>
      </c>
      <c r="BZ90" s="580">
        <v>1</v>
      </c>
      <c r="CA90" s="671">
        <v>1</v>
      </c>
      <c r="CB90" s="671">
        <v>0</v>
      </c>
      <c r="CC90" s="671">
        <v>0</v>
      </c>
      <c r="CD90" s="671">
        <v>0</v>
      </c>
      <c r="CE90" s="580">
        <v>0</v>
      </c>
      <c r="CF90" s="580">
        <v>0</v>
      </c>
      <c r="CG90" s="580">
        <v>0</v>
      </c>
      <c r="CH90" s="671">
        <v>1</v>
      </c>
      <c r="CI90" s="580">
        <v>1</v>
      </c>
      <c r="CJ90" s="671">
        <v>0</v>
      </c>
      <c r="CK90" s="580">
        <v>0</v>
      </c>
      <c r="CL90" s="580">
        <v>0</v>
      </c>
      <c r="CM90" s="671">
        <v>0</v>
      </c>
      <c r="CN90" s="580">
        <v>0</v>
      </c>
      <c r="CO90" s="671">
        <v>0</v>
      </c>
      <c r="CP90" s="580">
        <v>0</v>
      </c>
      <c r="CQ90" s="580">
        <v>0</v>
      </c>
      <c r="CR90" s="671">
        <v>0</v>
      </c>
      <c r="CS90" s="671">
        <v>0</v>
      </c>
      <c r="CT90" s="580">
        <v>0</v>
      </c>
      <c r="CU90" s="580">
        <v>0</v>
      </c>
      <c r="CV90" s="671">
        <v>0</v>
      </c>
      <c r="CW90" s="580">
        <v>0</v>
      </c>
      <c r="CX90" s="671">
        <v>0</v>
      </c>
      <c r="CY90" s="671">
        <v>0</v>
      </c>
      <c r="CZ90" s="580">
        <v>0</v>
      </c>
      <c r="DA90" s="671">
        <v>0</v>
      </c>
      <c r="DB90" s="580">
        <v>0</v>
      </c>
      <c r="DC90" s="671">
        <v>0</v>
      </c>
      <c r="DD90" s="671">
        <v>0</v>
      </c>
      <c r="DE90" s="676">
        <v>0</v>
      </c>
      <c r="DF90" s="715">
        <v>0</v>
      </c>
      <c r="DG90" s="715">
        <v>0</v>
      </c>
      <c r="DH90" s="676">
        <v>0</v>
      </c>
      <c r="DI90" s="676">
        <v>0</v>
      </c>
      <c r="DJ90" s="676">
        <v>0</v>
      </c>
      <c r="DK90" s="715">
        <v>0</v>
      </c>
      <c r="DL90" s="676">
        <v>0</v>
      </c>
      <c r="DM90" s="676">
        <v>0</v>
      </c>
      <c r="DN90" s="715">
        <v>0</v>
      </c>
      <c r="DO90" s="676">
        <v>0</v>
      </c>
      <c r="DP90" s="676">
        <v>0</v>
      </c>
      <c r="DQ90" s="676">
        <v>0</v>
      </c>
      <c r="DR90" s="715">
        <v>0</v>
      </c>
      <c r="DS90" s="676">
        <v>0</v>
      </c>
      <c r="DT90" s="676">
        <v>0</v>
      </c>
      <c r="DU90" s="676">
        <v>0</v>
      </c>
      <c r="DV90" s="490">
        <f t="shared" si="7"/>
        <v>4</v>
      </c>
      <c r="DW90" s="490">
        <f t="shared" si="8"/>
        <v>73</v>
      </c>
      <c r="DX90" s="490">
        <f t="shared" ca="1" si="9"/>
        <v>1</v>
      </c>
      <c r="DY90" s="490">
        <f t="shared" ca="1" si="10"/>
        <v>0</v>
      </c>
    </row>
    <row r="91" spans="1:129" ht="12.75" customHeight="1">
      <c r="A91" s="490">
        <v>64</v>
      </c>
      <c r="B91" s="527" t="s">
        <v>871</v>
      </c>
      <c r="C91" s="527" t="s">
        <v>859</v>
      </c>
      <c r="D91" s="528" t="s">
        <v>869</v>
      </c>
      <c r="E91" s="533" t="s">
        <v>1004</v>
      </c>
      <c r="F91" s="523">
        <v>0</v>
      </c>
      <c r="G91" s="580">
        <v>0</v>
      </c>
      <c r="H91" s="671">
        <v>0</v>
      </c>
      <c r="I91" s="671">
        <v>0</v>
      </c>
      <c r="J91" s="671">
        <v>0</v>
      </c>
      <c r="K91" s="671">
        <v>0</v>
      </c>
      <c r="L91" s="671">
        <v>0</v>
      </c>
      <c r="M91" s="671">
        <v>0</v>
      </c>
      <c r="N91" s="580">
        <v>0</v>
      </c>
      <c r="O91" s="671">
        <v>0</v>
      </c>
      <c r="P91" s="671">
        <v>0</v>
      </c>
      <c r="Q91" s="671">
        <v>0</v>
      </c>
      <c r="R91" s="671">
        <v>0</v>
      </c>
      <c r="S91" s="671">
        <v>0</v>
      </c>
      <c r="T91" s="671">
        <v>0</v>
      </c>
      <c r="U91" s="671">
        <v>0</v>
      </c>
      <c r="V91" s="671">
        <v>0</v>
      </c>
      <c r="W91" s="580">
        <v>0</v>
      </c>
      <c r="X91" s="580">
        <v>0</v>
      </c>
      <c r="Y91" s="580">
        <v>0</v>
      </c>
      <c r="Z91" s="671">
        <v>0</v>
      </c>
      <c r="AA91" s="580">
        <v>0</v>
      </c>
      <c r="AB91" s="580">
        <v>0</v>
      </c>
      <c r="AC91" s="671">
        <v>0</v>
      </c>
      <c r="AD91" s="580">
        <v>0</v>
      </c>
      <c r="AE91" s="580">
        <v>0</v>
      </c>
      <c r="AF91" s="580">
        <v>0</v>
      </c>
      <c r="AG91" s="671">
        <v>0</v>
      </c>
      <c r="AH91" s="580">
        <v>0</v>
      </c>
      <c r="AI91" s="671">
        <v>0</v>
      </c>
      <c r="AJ91" s="671">
        <v>0</v>
      </c>
      <c r="AK91" s="580">
        <v>0</v>
      </c>
      <c r="AL91" s="671">
        <v>0</v>
      </c>
      <c r="AM91" s="671">
        <v>0</v>
      </c>
      <c r="AN91" s="580">
        <v>0</v>
      </c>
      <c r="AO91" s="671">
        <v>0</v>
      </c>
      <c r="AP91" s="671">
        <v>0</v>
      </c>
      <c r="AQ91" s="671">
        <v>0</v>
      </c>
      <c r="AR91" s="580">
        <v>0</v>
      </c>
      <c r="AS91" s="671">
        <v>0</v>
      </c>
      <c r="AT91" s="580">
        <v>0</v>
      </c>
      <c r="AU91" s="671">
        <v>0</v>
      </c>
      <c r="AV91" s="671">
        <v>0</v>
      </c>
      <c r="AW91" s="671">
        <v>0</v>
      </c>
      <c r="AX91" s="580">
        <v>0</v>
      </c>
      <c r="AY91" s="580">
        <v>0</v>
      </c>
      <c r="AZ91" s="671">
        <v>0</v>
      </c>
      <c r="BA91" s="671">
        <v>0</v>
      </c>
      <c r="BB91" s="580">
        <v>0</v>
      </c>
      <c r="BC91" s="671">
        <v>0</v>
      </c>
      <c r="BD91" s="671">
        <v>0</v>
      </c>
      <c r="BE91" s="580">
        <v>0</v>
      </c>
      <c r="BF91" s="671">
        <v>0</v>
      </c>
      <c r="BG91" s="671">
        <v>0</v>
      </c>
      <c r="BH91" s="580">
        <v>0</v>
      </c>
      <c r="BI91" s="671">
        <v>0</v>
      </c>
      <c r="BJ91" s="580">
        <v>0</v>
      </c>
      <c r="BK91" s="671">
        <v>0</v>
      </c>
      <c r="BL91" s="580">
        <v>0</v>
      </c>
      <c r="BM91" s="671">
        <v>0</v>
      </c>
      <c r="BN91" s="580">
        <v>0</v>
      </c>
      <c r="BO91" s="671">
        <v>0</v>
      </c>
      <c r="BP91" s="671">
        <v>0</v>
      </c>
      <c r="BQ91" s="580">
        <v>0</v>
      </c>
      <c r="BR91" s="580">
        <v>0</v>
      </c>
      <c r="BS91" s="671">
        <v>0</v>
      </c>
      <c r="BT91" s="671">
        <v>0</v>
      </c>
      <c r="BU91" s="580">
        <v>0</v>
      </c>
      <c r="BV91" s="580">
        <v>0</v>
      </c>
      <c r="BW91" s="580">
        <v>0</v>
      </c>
      <c r="BX91" s="671">
        <v>0</v>
      </c>
      <c r="BY91" s="671">
        <v>0</v>
      </c>
      <c r="BZ91" s="580">
        <v>0</v>
      </c>
      <c r="CA91" s="671">
        <v>0</v>
      </c>
      <c r="CB91" s="671">
        <v>1</v>
      </c>
      <c r="CC91" s="671">
        <v>0</v>
      </c>
      <c r="CD91" s="671">
        <v>1</v>
      </c>
      <c r="CE91" s="580">
        <v>0</v>
      </c>
      <c r="CF91" s="580">
        <v>0</v>
      </c>
      <c r="CG91" s="580">
        <v>0</v>
      </c>
      <c r="CH91" s="671">
        <v>0</v>
      </c>
      <c r="CI91" s="580">
        <v>0</v>
      </c>
      <c r="CJ91" s="671">
        <v>0</v>
      </c>
      <c r="CK91" s="580">
        <v>0</v>
      </c>
      <c r="CL91" s="580">
        <v>0</v>
      </c>
      <c r="CM91" s="671">
        <v>0</v>
      </c>
      <c r="CN91" s="580">
        <v>0</v>
      </c>
      <c r="CO91" s="671">
        <v>0</v>
      </c>
      <c r="CP91" s="580">
        <v>0</v>
      </c>
      <c r="CQ91" s="580">
        <v>0</v>
      </c>
      <c r="CR91" s="671">
        <v>0</v>
      </c>
      <c r="CS91" s="671">
        <v>0</v>
      </c>
      <c r="CT91" s="580">
        <v>0</v>
      </c>
      <c r="CU91" s="580">
        <v>0</v>
      </c>
      <c r="CV91" s="671">
        <v>0</v>
      </c>
      <c r="CW91" s="580">
        <v>0</v>
      </c>
      <c r="CX91" s="671">
        <v>0</v>
      </c>
      <c r="CY91" s="671">
        <v>0</v>
      </c>
      <c r="CZ91" s="580">
        <v>0</v>
      </c>
      <c r="DA91" s="671">
        <v>0</v>
      </c>
      <c r="DB91" s="580">
        <v>0</v>
      </c>
      <c r="DC91" s="671">
        <v>0</v>
      </c>
      <c r="DD91" s="671">
        <v>0</v>
      </c>
      <c r="DE91" s="676">
        <v>0</v>
      </c>
      <c r="DF91" s="715">
        <v>0</v>
      </c>
      <c r="DG91" s="715">
        <v>0</v>
      </c>
      <c r="DH91" s="676">
        <v>0</v>
      </c>
      <c r="DI91" s="676">
        <v>0</v>
      </c>
      <c r="DJ91" s="676">
        <v>0</v>
      </c>
      <c r="DK91" s="715">
        <v>0</v>
      </c>
      <c r="DL91" s="676">
        <v>0</v>
      </c>
      <c r="DM91" s="676">
        <v>0</v>
      </c>
      <c r="DN91" s="715">
        <v>0</v>
      </c>
      <c r="DO91" s="676">
        <v>0</v>
      </c>
      <c r="DP91" s="676">
        <v>0</v>
      </c>
      <c r="DQ91" s="676">
        <v>0</v>
      </c>
      <c r="DR91" s="715">
        <v>0</v>
      </c>
      <c r="DS91" s="676">
        <v>0</v>
      </c>
      <c r="DT91" s="676">
        <v>0</v>
      </c>
      <c r="DU91" s="676">
        <v>0</v>
      </c>
      <c r="DV91" s="490">
        <f t="shared" si="7"/>
        <v>2</v>
      </c>
      <c r="DW91" s="490">
        <f t="shared" si="8"/>
        <v>75</v>
      </c>
      <c r="DX91" s="490">
        <f t="shared" ca="1" si="9"/>
        <v>0</v>
      </c>
      <c r="DY91" s="490" t="str">
        <f t="shared" ca="1" si="10"/>
        <v>-</v>
      </c>
    </row>
    <row r="92" spans="1:129" ht="38.25">
      <c r="A92" s="490">
        <v>65</v>
      </c>
      <c r="B92" s="527" t="s">
        <v>872</v>
      </c>
      <c r="C92" s="527" t="s">
        <v>859</v>
      </c>
      <c r="D92" s="528" t="s">
        <v>869</v>
      </c>
      <c r="E92" s="533" t="s">
        <v>1005</v>
      </c>
      <c r="F92" s="523">
        <v>0</v>
      </c>
      <c r="G92" s="580">
        <v>0</v>
      </c>
      <c r="H92" s="671">
        <v>0</v>
      </c>
      <c r="I92" s="671">
        <v>0</v>
      </c>
      <c r="J92" s="671">
        <v>0</v>
      </c>
      <c r="K92" s="671">
        <v>0</v>
      </c>
      <c r="L92" s="671">
        <v>0</v>
      </c>
      <c r="M92" s="671">
        <v>0</v>
      </c>
      <c r="N92" s="580">
        <v>0</v>
      </c>
      <c r="O92" s="671">
        <v>0</v>
      </c>
      <c r="P92" s="671">
        <v>0</v>
      </c>
      <c r="Q92" s="671">
        <v>0</v>
      </c>
      <c r="R92" s="671">
        <v>0</v>
      </c>
      <c r="S92" s="671">
        <v>0</v>
      </c>
      <c r="T92" s="671">
        <v>0</v>
      </c>
      <c r="U92" s="671">
        <v>0</v>
      </c>
      <c r="V92" s="671">
        <v>0</v>
      </c>
      <c r="W92" s="580">
        <v>0</v>
      </c>
      <c r="X92" s="580">
        <v>0</v>
      </c>
      <c r="Y92" s="580">
        <v>0</v>
      </c>
      <c r="Z92" s="671">
        <v>0</v>
      </c>
      <c r="AA92" s="580">
        <v>0</v>
      </c>
      <c r="AB92" s="580">
        <v>0</v>
      </c>
      <c r="AC92" s="671">
        <v>0</v>
      </c>
      <c r="AD92" s="580">
        <v>0</v>
      </c>
      <c r="AE92" s="580">
        <v>0</v>
      </c>
      <c r="AF92" s="580">
        <v>0</v>
      </c>
      <c r="AG92" s="671">
        <v>0</v>
      </c>
      <c r="AH92" s="580">
        <v>0</v>
      </c>
      <c r="AI92" s="671">
        <v>0</v>
      </c>
      <c r="AJ92" s="671">
        <v>0</v>
      </c>
      <c r="AK92" s="580">
        <v>0</v>
      </c>
      <c r="AL92" s="671">
        <v>0</v>
      </c>
      <c r="AM92" s="671">
        <v>0</v>
      </c>
      <c r="AN92" s="580">
        <v>0</v>
      </c>
      <c r="AO92" s="671">
        <v>0</v>
      </c>
      <c r="AP92" s="671">
        <v>0</v>
      </c>
      <c r="AQ92" s="671">
        <v>0</v>
      </c>
      <c r="AR92" s="580">
        <v>0</v>
      </c>
      <c r="AS92" s="671">
        <v>0</v>
      </c>
      <c r="AT92" s="580">
        <v>0</v>
      </c>
      <c r="AU92" s="671">
        <v>0</v>
      </c>
      <c r="AV92" s="671">
        <v>0</v>
      </c>
      <c r="AW92" s="671">
        <v>0</v>
      </c>
      <c r="AX92" s="580">
        <v>0</v>
      </c>
      <c r="AY92" s="580">
        <v>0</v>
      </c>
      <c r="AZ92" s="671">
        <v>0</v>
      </c>
      <c r="BA92" s="671">
        <v>0</v>
      </c>
      <c r="BB92" s="580">
        <v>0</v>
      </c>
      <c r="BC92" s="671">
        <v>0</v>
      </c>
      <c r="BD92" s="671">
        <v>0</v>
      </c>
      <c r="BE92" s="580">
        <v>0</v>
      </c>
      <c r="BF92" s="671">
        <v>0</v>
      </c>
      <c r="BG92" s="671">
        <v>0</v>
      </c>
      <c r="BH92" s="580">
        <v>0</v>
      </c>
      <c r="BI92" s="671">
        <v>0</v>
      </c>
      <c r="BJ92" s="580">
        <v>0</v>
      </c>
      <c r="BK92" s="671">
        <v>0</v>
      </c>
      <c r="BL92" s="580">
        <v>0</v>
      </c>
      <c r="BM92" s="671">
        <v>0</v>
      </c>
      <c r="BN92" s="580">
        <v>0</v>
      </c>
      <c r="BO92" s="671">
        <v>0</v>
      </c>
      <c r="BP92" s="671">
        <v>0</v>
      </c>
      <c r="BQ92" s="580">
        <v>0</v>
      </c>
      <c r="BR92" s="580">
        <v>0</v>
      </c>
      <c r="BS92" s="671">
        <v>0</v>
      </c>
      <c r="BT92" s="671">
        <v>0</v>
      </c>
      <c r="BU92" s="580">
        <v>0</v>
      </c>
      <c r="BV92" s="580">
        <v>0</v>
      </c>
      <c r="BW92" s="580">
        <v>0</v>
      </c>
      <c r="BX92" s="671">
        <v>0</v>
      </c>
      <c r="BY92" s="671">
        <v>0</v>
      </c>
      <c r="BZ92" s="580">
        <v>0</v>
      </c>
      <c r="CA92" s="671">
        <v>0</v>
      </c>
      <c r="CB92" s="671">
        <v>0</v>
      </c>
      <c r="CC92" s="671">
        <v>1</v>
      </c>
      <c r="CD92" s="671">
        <v>0</v>
      </c>
      <c r="CE92" s="580"/>
      <c r="CF92" s="580">
        <v>0</v>
      </c>
      <c r="CG92" s="580">
        <v>0</v>
      </c>
      <c r="CH92" s="671">
        <v>0</v>
      </c>
      <c r="CI92" s="580">
        <v>0</v>
      </c>
      <c r="CJ92" s="671">
        <v>0</v>
      </c>
      <c r="CK92" s="580">
        <v>0</v>
      </c>
      <c r="CL92" s="580">
        <v>0</v>
      </c>
      <c r="CM92" s="671">
        <v>0</v>
      </c>
      <c r="CN92" s="580">
        <v>0</v>
      </c>
      <c r="CO92" s="671">
        <v>0</v>
      </c>
      <c r="CP92" s="580">
        <v>0</v>
      </c>
      <c r="CQ92" s="580">
        <v>0</v>
      </c>
      <c r="CR92" s="671">
        <v>0</v>
      </c>
      <c r="CS92" s="671">
        <v>0</v>
      </c>
      <c r="CT92" s="580">
        <v>0</v>
      </c>
      <c r="CU92" s="580">
        <v>0</v>
      </c>
      <c r="CV92" s="671">
        <v>0</v>
      </c>
      <c r="CW92" s="580">
        <v>0</v>
      </c>
      <c r="CX92" s="671">
        <v>0</v>
      </c>
      <c r="CY92" s="671">
        <v>0</v>
      </c>
      <c r="CZ92" s="580">
        <v>0</v>
      </c>
      <c r="DA92" s="671">
        <v>0</v>
      </c>
      <c r="DB92" s="580">
        <v>0</v>
      </c>
      <c r="DC92" s="671">
        <v>0</v>
      </c>
      <c r="DD92" s="671">
        <v>0</v>
      </c>
      <c r="DE92" s="676">
        <v>0</v>
      </c>
      <c r="DF92" s="715">
        <v>0</v>
      </c>
      <c r="DG92" s="715">
        <v>0</v>
      </c>
      <c r="DH92" s="676">
        <v>0</v>
      </c>
      <c r="DI92" s="676">
        <v>0</v>
      </c>
      <c r="DJ92" s="676">
        <v>0</v>
      </c>
      <c r="DK92" s="715">
        <v>0</v>
      </c>
      <c r="DL92" s="676">
        <v>0</v>
      </c>
      <c r="DM92" s="676">
        <v>0</v>
      </c>
      <c r="DN92" s="715">
        <v>0</v>
      </c>
      <c r="DO92" s="676">
        <v>0</v>
      </c>
      <c r="DP92" s="676">
        <v>0</v>
      </c>
      <c r="DQ92" s="676">
        <v>0</v>
      </c>
      <c r="DR92" s="715">
        <v>0</v>
      </c>
      <c r="DS92" s="676">
        <v>0</v>
      </c>
      <c r="DT92" s="676">
        <v>0</v>
      </c>
      <c r="DU92" s="676">
        <v>0</v>
      </c>
      <c r="DV92" s="490">
        <f t="shared" si="7"/>
        <v>1</v>
      </c>
      <c r="DW92" s="490">
        <f t="shared" si="8"/>
        <v>76</v>
      </c>
      <c r="DX92" s="490">
        <f t="shared" ca="1" si="9"/>
        <v>0</v>
      </c>
      <c r="DY92" s="490" t="str">
        <f t="shared" ca="1" si="10"/>
        <v>-</v>
      </c>
    </row>
    <row r="93" spans="1:129" ht="12.75" customHeight="1">
      <c r="A93" s="490">
        <v>66</v>
      </c>
      <c r="B93" s="527" t="s">
        <v>873</v>
      </c>
      <c r="C93" s="527" t="s">
        <v>859</v>
      </c>
      <c r="D93" s="528" t="s">
        <v>869</v>
      </c>
      <c r="E93" s="533" t="s">
        <v>1006</v>
      </c>
      <c r="F93" s="523">
        <v>0</v>
      </c>
      <c r="G93" s="580">
        <v>0</v>
      </c>
      <c r="H93" s="671">
        <v>0</v>
      </c>
      <c r="I93" s="671">
        <v>0</v>
      </c>
      <c r="J93" s="671">
        <v>0</v>
      </c>
      <c r="K93" s="671">
        <v>0</v>
      </c>
      <c r="L93" s="671">
        <v>0</v>
      </c>
      <c r="M93" s="671">
        <v>0</v>
      </c>
      <c r="N93" s="580">
        <v>0</v>
      </c>
      <c r="O93" s="671">
        <v>0</v>
      </c>
      <c r="P93" s="671">
        <v>0</v>
      </c>
      <c r="Q93" s="671">
        <v>0</v>
      </c>
      <c r="R93" s="671">
        <v>0</v>
      </c>
      <c r="S93" s="671">
        <v>0</v>
      </c>
      <c r="T93" s="671">
        <v>0</v>
      </c>
      <c r="U93" s="671">
        <v>0</v>
      </c>
      <c r="V93" s="671">
        <v>0</v>
      </c>
      <c r="W93" s="580">
        <v>0</v>
      </c>
      <c r="X93" s="580">
        <v>0</v>
      </c>
      <c r="Y93" s="580">
        <v>0</v>
      </c>
      <c r="Z93" s="671">
        <v>0</v>
      </c>
      <c r="AA93" s="580">
        <v>0</v>
      </c>
      <c r="AB93" s="580">
        <v>0</v>
      </c>
      <c r="AC93" s="671">
        <v>0</v>
      </c>
      <c r="AD93" s="580">
        <v>0</v>
      </c>
      <c r="AE93" s="580">
        <v>0</v>
      </c>
      <c r="AF93" s="580">
        <v>0</v>
      </c>
      <c r="AG93" s="671">
        <v>0</v>
      </c>
      <c r="AH93" s="580">
        <v>0</v>
      </c>
      <c r="AI93" s="671">
        <v>0</v>
      </c>
      <c r="AJ93" s="671">
        <v>0</v>
      </c>
      <c r="AK93" s="580">
        <v>0</v>
      </c>
      <c r="AL93" s="671">
        <v>0</v>
      </c>
      <c r="AM93" s="671">
        <v>0</v>
      </c>
      <c r="AN93" s="580">
        <v>0</v>
      </c>
      <c r="AO93" s="671">
        <v>0</v>
      </c>
      <c r="AP93" s="671">
        <v>0</v>
      </c>
      <c r="AQ93" s="671">
        <v>0</v>
      </c>
      <c r="AR93" s="580">
        <v>0</v>
      </c>
      <c r="AS93" s="671">
        <v>0</v>
      </c>
      <c r="AT93" s="580">
        <v>0</v>
      </c>
      <c r="AU93" s="671">
        <v>0</v>
      </c>
      <c r="AV93" s="671">
        <v>0</v>
      </c>
      <c r="AW93" s="671">
        <v>0</v>
      </c>
      <c r="AX93" s="580">
        <v>0</v>
      </c>
      <c r="AY93" s="580">
        <v>0</v>
      </c>
      <c r="AZ93" s="671">
        <v>0</v>
      </c>
      <c r="BA93" s="671">
        <v>0</v>
      </c>
      <c r="BB93" s="580">
        <v>0</v>
      </c>
      <c r="BC93" s="671">
        <v>0</v>
      </c>
      <c r="BD93" s="671">
        <v>0</v>
      </c>
      <c r="BE93" s="580">
        <v>0</v>
      </c>
      <c r="BF93" s="671">
        <v>0</v>
      </c>
      <c r="BG93" s="671">
        <v>0</v>
      </c>
      <c r="BH93" s="580">
        <v>0</v>
      </c>
      <c r="BI93" s="671">
        <v>0</v>
      </c>
      <c r="BJ93" s="580">
        <v>0</v>
      </c>
      <c r="BK93" s="671">
        <v>0</v>
      </c>
      <c r="BL93" s="580">
        <v>0</v>
      </c>
      <c r="BM93" s="671">
        <v>0</v>
      </c>
      <c r="BN93" s="580">
        <v>0</v>
      </c>
      <c r="BO93" s="671">
        <v>0</v>
      </c>
      <c r="BP93" s="671">
        <v>0</v>
      </c>
      <c r="BQ93" s="580">
        <v>0</v>
      </c>
      <c r="BR93" s="580">
        <v>0</v>
      </c>
      <c r="BS93" s="671">
        <v>0</v>
      </c>
      <c r="BT93" s="671">
        <v>0</v>
      </c>
      <c r="BU93" s="580">
        <v>0</v>
      </c>
      <c r="BV93" s="580">
        <v>0</v>
      </c>
      <c r="BW93" s="580">
        <v>0</v>
      </c>
      <c r="BX93" s="671">
        <v>0</v>
      </c>
      <c r="BY93" s="671">
        <v>0</v>
      </c>
      <c r="BZ93" s="580">
        <v>0</v>
      </c>
      <c r="CA93" s="671">
        <v>0</v>
      </c>
      <c r="CB93" s="671">
        <v>0</v>
      </c>
      <c r="CC93" s="671">
        <v>0</v>
      </c>
      <c r="CD93" s="671">
        <v>1</v>
      </c>
      <c r="CE93" s="580">
        <v>0</v>
      </c>
      <c r="CF93" s="580">
        <v>0</v>
      </c>
      <c r="CG93" s="580">
        <v>0</v>
      </c>
      <c r="CH93" s="671">
        <v>0</v>
      </c>
      <c r="CI93" s="580">
        <v>0</v>
      </c>
      <c r="CJ93" s="671">
        <v>0</v>
      </c>
      <c r="CK93" s="580">
        <v>0</v>
      </c>
      <c r="CL93" s="580">
        <v>0</v>
      </c>
      <c r="CM93" s="671">
        <v>0</v>
      </c>
      <c r="CN93" s="580">
        <v>0</v>
      </c>
      <c r="CO93" s="671">
        <v>0</v>
      </c>
      <c r="CP93" s="580">
        <v>0</v>
      </c>
      <c r="CQ93" s="580">
        <v>0</v>
      </c>
      <c r="CR93" s="671">
        <v>0</v>
      </c>
      <c r="CS93" s="671">
        <v>0</v>
      </c>
      <c r="CT93" s="580">
        <v>0</v>
      </c>
      <c r="CU93" s="580">
        <v>0</v>
      </c>
      <c r="CV93" s="671">
        <v>0</v>
      </c>
      <c r="CW93" s="580">
        <v>0</v>
      </c>
      <c r="CX93" s="671">
        <v>0</v>
      </c>
      <c r="CY93" s="671">
        <v>0</v>
      </c>
      <c r="CZ93" s="580">
        <v>0</v>
      </c>
      <c r="DA93" s="671">
        <v>0</v>
      </c>
      <c r="DB93" s="580">
        <v>0</v>
      </c>
      <c r="DC93" s="671">
        <v>0</v>
      </c>
      <c r="DD93" s="671">
        <v>0</v>
      </c>
      <c r="DE93" s="676">
        <v>0</v>
      </c>
      <c r="DF93" s="715">
        <v>0</v>
      </c>
      <c r="DG93" s="715">
        <v>0</v>
      </c>
      <c r="DH93" s="676">
        <v>0</v>
      </c>
      <c r="DI93" s="676">
        <v>0</v>
      </c>
      <c r="DJ93" s="676">
        <v>0</v>
      </c>
      <c r="DK93" s="715">
        <v>0</v>
      </c>
      <c r="DL93" s="676">
        <v>0</v>
      </c>
      <c r="DM93" s="676">
        <v>0</v>
      </c>
      <c r="DN93" s="715">
        <v>0</v>
      </c>
      <c r="DO93" s="676">
        <v>0</v>
      </c>
      <c r="DP93" s="676">
        <v>0</v>
      </c>
      <c r="DQ93" s="676">
        <v>0</v>
      </c>
      <c r="DR93" s="715">
        <v>0</v>
      </c>
      <c r="DS93" s="676">
        <v>0</v>
      </c>
      <c r="DT93" s="676">
        <v>0</v>
      </c>
      <c r="DU93" s="676">
        <v>0</v>
      </c>
      <c r="DV93" s="490">
        <f t="shared" si="7"/>
        <v>1</v>
      </c>
      <c r="DW93" s="490">
        <f t="shared" si="8"/>
        <v>77</v>
      </c>
      <c r="DX93" s="490">
        <f t="shared" ca="1" si="9"/>
        <v>0</v>
      </c>
      <c r="DY93" s="490" t="str">
        <f t="shared" ca="1" si="10"/>
        <v>-</v>
      </c>
    </row>
    <row r="94" spans="1:129" ht="15">
      <c r="A94" s="497"/>
      <c r="B94" s="530" t="s">
        <v>520</v>
      </c>
      <c r="C94" s="530" t="s">
        <v>859</v>
      </c>
      <c r="D94" s="531" t="s">
        <v>874</v>
      </c>
      <c r="E94" s="526"/>
      <c r="F94" s="523">
        <v>0</v>
      </c>
      <c r="G94" s="580">
        <v>0</v>
      </c>
      <c r="H94" s="671">
        <v>0</v>
      </c>
      <c r="I94" s="671">
        <v>0</v>
      </c>
      <c r="J94" s="671">
        <v>0</v>
      </c>
      <c r="K94" s="671">
        <v>0</v>
      </c>
      <c r="L94" s="671">
        <v>0</v>
      </c>
      <c r="M94" s="671">
        <v>0</v>
      </c>
      <c r="N94" s="580">
        <v>0</v>
      </c>
      <c r="O94" s="671">
        <v>0</v>
      </c>
      <c r="P94" s="671">
        <v>0</v>
      </c>
      <c r="Q94" s="671">
        <v>0</v>
      </c>
      <c r="R94" s="671">
        <v>0</v>
      </c>
      <c r="S94" s="671">
        <v>0</v>
      </c>
      <c r="T94" s="671">
        <v>0</v>
      </c>
      <c r="U94" s="671">
        <v>0</v>
      </c>
      <c r="V94" s="671">
        <v>0</v>
      </c>
      <c r="W94" s="580">
        <v>0</v>
      </c>
      <c r="X94" s="580">
        <v>0</v>
      </c>
      <c r="Y94" s="580">
        <v>0</v>
      </c>
      <c r="Z94" s="671">
        <v>0</v>
      </c>
      <c r="AA94" s="580">
        <v>0</v>
      </c>
      <c r="AB94" s="580">
        <v>0</v>
      </c>
      <c r="AC94" s="671">
        <v>0</v>
      </c>
      <c r="AD94" s="580">
        <v>0</v>
      </c>
      <c r="AE94" s="580">
        <v>0</v>
      </c>
      <c r="AF94" s="580">
        <v>0</v>
      </c>
      <c r="AG94" s="671">
        <v>0</v>
      </c>
      <c r="AH94" s="580">
        <v>0</v>
      </c>
      <c r="AI94" s="671">
        <v>0</v>
      </c>
      <c r="AJ94" s="671">
        <v>0</v>
      </c>
      <c r="AK94" s="580">
        <v>0</v>
      </c>
      <c r="AL94" s="671">
        <v>0</v>
      </c>
      <c r="AM94" s="671">
        <v>0</v>
      </c>
      <c r="AN94" s="580">
        <v>0</v>
      </c>
      <c r="AO94" s="671">
        <v>0</v>
      </c>
      <c r="AP94" s="671">
        <v>0</v>
      </c>
      <c r="AQ94" s="671">
        <v>0</v>
      </c>
      <c r="AR94" s="580">
        <v>0</v>
      </c>
      <c r="AS94" s="671">
        <v>0</v>
      </c>
      <c r="AT94" s="580">
        <v>0</v>
      </c>
      <c r="AU94" s="671">
        <v>0</v>
      </c>
      <c r="AV94" s="671">
        <v>0</v>
      </c>
      <c r="AW94" s="671">
        <v>0</v>
      </c>
      <c r="AX94" s="580">
        <v>0</v>
      </c>
      <c r="AY94" s="580">
        <v>0</v>
      </c>
      <c r="AZ94" s="671">
        <v>0</v>
      </c>
      <c r="BA94" s="671">
        <v>0</v>
      </c>
      <c r="BB94" s="580">
        <v>0</v>
      </c>
      <c r="BC94" s="671">
        <v>0</v>
      </c>
      <c r="BD94" s="671">
        <v>0</v>
      </c>
      <c r="BE94" s="580">
        <v>0</v>
      </c>
      <c r="BF94" s="671">
        <v>0</v>
      </c>
      <c r="BG94" s="671">
        <v>0</v>
      </c>
      <c r="BH94" s="580">
        <v>0</v>
      </c>
      <c r="BI94" s="671">
        <v>0</v>
      </c>
      <c r="BJ94" s="580">
        <v>0</v>
      </c>
      <c r="BK94" s="671">
        <v>0</v>
      </c>
      <c r="BL94" s="580">
        <v>0</v>
      </c>
      <c r="BM94" s="671">
        <v>0</v>
      </c>
      <c r="BN94" s="580">
        <v>0</v>
      </c>
      <c r="BO94" s="671">
        <v>0</v>
      </c>
      <c r="BP94" s="671">
        <v>0</v>
      </c>
      <c r="BQ94" s="580">
        <v>0</v>
      </c>
      <c r="BR94" s="580">
        <v>0</v>
      </c>
      <c r="BS94" s="671">
        <v>0</v>
      </c>
      <c r="BT94" s="671">
        <v>0</v>
      </c>
      <c r="BU94" s="580">
        <v>0</v>
      </c>
      <c r="BV94" s="580">
        <v>0</v>
      </c>
      <c r="BW94" s="580">
        <v>0</v>
      </c>
      <c r="BX94" s="671">
        <v>0</v>
      </c>
      <c r="BY94" s="671">
        <v>0</v>
      </c>
      <c r="BZ94" s="580">
        <v>0</v>
      </c>
      <c r="CA94" s="671">
        <v>0</v>
      </c>
      <c r="CB94" s="671">
        <v>0</v>
      </c>
      <c r="CC94" s="671">
        <v>0</v>
      </c>
      <c r="CD94" s="671">
        <v>0</v>
      </c>
      <c r="CE94" s="580">
        <v>0</v>
      </c>
      <c r="CF94" s="580">
        <v>0</v>
      </c>
      <c r="CG94" s="580">
        <v>0</v>
      </c>
      <c r="CH94" s="671">
        <v>0</v>
      </c>
      <c r="CI94" s="580">
        <v>0</v>
      </c>
      <c r="CJ94" s="671">
        <v>0</v>
      </c>
      <c r="CK94" s="580">
        <v>0</v>
      </c>
      <c r="CL94" s="580">
        <v>0</v>
      </c>
      <c r="CM94" s="671">
        <v>0</v>
      </c>
      <c r="CN94" s="580">
        <v>0</v>
      </c>
      <c r="CO94" s="671">
        <v>0</v>
      </c>
      <c r="CP94" s="580">
        <v>0</v>
      </c>
      <c r="CQ94" s="580">
        <v>0</v>
      </c>
      <c r="CR94" s="671">
        <v>0</v>
      </c>
      <c r="CS94" s="671">
        <v>0</v>
      </c>
      <c r="CT94" s="580">
        <v>0</v>
      </c>
      <c r="CU94" s="580">
        <v>0</v>
      </c>
      <c r="CV94" s="671">
        <v>0</v>
      </c>
      <c r="CW94" s="580">
        <v>0</v>
      </c>
      <c r="CX94" s="671">
        <v>0</v>
      </c>
      <c r="CY94" s="671">
        <v>0</v>
      </c>
      <c r="CZ94" s="580">
        <v>0</v>
      </c>
      <c r="DA94" s="671">
        <v>0</v>
      </c>
      <c r="DB94" s="580">
        <v>0</v>
      </c>
      <c r="DC94" s="671">
        <v>0</v>
      </c>
      <c r="DD94" s="671">
        <v>0</v>
      </c>
      <c r="DE94" s="676">
        <v>0</v>
      </c>
      <c r="DF94" s="715">
        <v>0</v>
      </c>
      <c r="DG94" s="715">
        <v>0</v>
      </c>
      <c r="DH94" s="676">
        <v>0</v>
      </c>
      <c r="DI94" s="676">
        <v>0</v>
      </c>
      <c r="DJ94" s="676">
        <v>0</v>
      </c>
      <c r="DK94" s="715">
        <v>0</v>
      </c>
      <c r="DL94" s="676">
        <v>0</v>
      </c>
      <c r="DM94" s="676">
        <v>0</v>
      </c>
      <c r="DN94" s="715">
        <v>0</v>
      </c>
      <c r="DO94" s="676">
        <v>0</v>
      </c>
      <c r="DP94" s="676">
        <v>0</v>
      </c>
      <c r="DQ94" s="676">
        <v>0</v>
      </c>
      <c r="DR94" s="715">
        <v>0</v>
      </c>
      <c r="DS94" s="676">
        <v>0</v>
      </c>
      <c r="DT94" s="676">
        <v>0</v>
      </c>
      <c r="DU94" s="676">
        <v>0</v>
      </c>
      <c r="DV94" s="490">
        <f t="shared" si="7"/>
        <v>0</v>
      </c>
      <c r="DW94" s="490">
        <f t="shared" si="8"/>
        <v>0</v>
      </c>
      <c r="DX94" s="490">
        <f t="shared" ca="1" si="9"/>
        <v>0</v>
      </c>
      <c r="DY94" s="490" t="str">
        <f t="shared" ca="1" si="10"/>
        <v>-</v>
      </c>
    </row>
    <row r="95" spans="1:129" ht="51">
      <c r="A95" s="490">
        <v>67</v>
      </c>
      <c r="B95" s="527" t="s">
        <v>875</v>
      </c>
      <c r="C95" s="527" t="s">
        <v>859</v>
      </c>
      <c r="D95" s="528" t="s">
        <v>874</v>
      </c>
      <c r="E95" s="533" t="s">
        <v>1007</v>
      </c>
      <c r="F95" s="523">
        <v>0</v>
      </c>
      <c r="G95" s="580">
        <v>0</v>
      </c>
      <c r="H95" s="671">
        <v>0</v>
      </c>
      <c r="I95" s="671">
        <v>0</v>
      </c>
      <c r="J95" s="671">
        <v>0</v>
      </c>
      <c r="K95" s="671">
        <v>0</v>
      </c>
      <c r="L95" s="671">
        <v>0</v>
      </c>
      <c r="M95" s="671">
        <v>0</v>
      </c>
      <c r="N95" s="580">
        <v>0</v>
      </c>
      <c r="O95" s="671">
        <v>0</v>
      </c>
      <c r="P95" s="671">
        <v>0</v>
      </c>
      <c r="Q95" s="671">
        <v>0</v>
      </c>
      <c r="R95" s="671">
        <v>0</v>
      </c>
      <c r="S95" s="671">
        <v>0</v>
      </c>
      <c r="T95" s="671">
        <v>0</v>
      </c>
      <c r="U95" s="671">
        <v>0</v>
      </c>
      <c r="V95" s="671">
        <v>0</v>
      </c>
      <c r="W95" s="580">
        <v>0</v>
      </c>
      <c r="X95" s="580">
        <v>0</v>
      </c>
      <c r="Y95" s="580">
        <v>0</v>
      </c>
      <c r="Z95" s="671">
        <v>0</v>
      </c>
      <c r="AA95" s="580">
        <v>0</v>
      </c>
      <c r="AB95" s="580">
        <v>0</v>
      </c>
      <c r="AC95" s="671">
        <v>0</v>
      </c>
      <c r="AD95" s="580">
        <v>0</v>
      </c>
      <c r="AE95" s="580">
        <v>0</v>
      </c>
      <c r="AF95" s="580">
        <v>0</v>
      </c>
      <c r="AG95" s="671">
        <v>0</v>
      </c>
      <c r="AH95" s="580">
        <v>0</v>
      </c>
      <c r="AI95" s="671">
        <v>0</v>
      </c>
      <c r="AJ95" s="671">
        <v>0</v>
      </c>
      <c r="AK95" s="580">
        <v>0</v>
      </c>
      <c r="AL95" s="671">
        <v>0</v>
      </c>
      <c r="AM95" s="671">
        <v>0</v>
      </c>
      <c r="AN95" s="580">
        <v>0</v>
      </c>
      <c r="AO95" s="671">
        <v>0</v>
      </c>
      <c r="AP95" s="671">
        <v>0</v>
      </c>
      <c r="AQ95" s="671">
        <v>0</v>
      </c>
      <c r="AR95" s="580">
        <v>0</v>
      </c>
      <c r="AS95" s="671">
        <v>0</v>
      </c>
      <c r="AT95" s="580">
        <v>0</v>
      </c>
      <c r="AU95" s="671">
        <v>0</v>
      </c>
      <c r="AV95" s="671">
        <v>0</v>
      </c>
      <c r="AW95" s="671">
        <v>0</v>
      </c>
      <c r="AX95" s="580">
        <v>0</v>
      </c>
      <c r="AY95" s="580">
        <v>0</v>
      </c>
      <c r="AZ95" s="671">
        <v>0</v>
      </c>
      <c r="BA95" s="671">
        <v>0</v>
      </c>
      <c r="BB95" s="580">
        <v>0</v>
      </c>
      <c r="BC95" s="671">
        <v>0</v>
      </c>
      <c r="BD95" s="671">
        <v>0</v>
      </c>
      <c r="BE95" s="580">
        <v>0</v>
      </c>
      <c r="BF95" s="671">
        <v>0</v>
      </c>
      <c r="BG95" s="671">
        <v>0</v>
      </c>
      <c r="BH95" s="580">
        <v>0</v>
      </c>
      <c r="BI95" s="671">
        <v>0</v>
      </c>
      <c r="BJ95" s="580">
        <v>0</v>
      </c>
      <c r="BK95" s="671">
        <v>0</v>
      </c>
      <c r="BL95" s="580">
        <v>0</v>
      </c>
      <c r="BM95" s="671">
        <v>0</v>
      </c>
      <c r="BN95" s="580">
        <v>0</v>
      </c>
      <c r="BO95" s="671">
        <v>0</v>
      </c>
      <c r="BP95" s="671">
        <v>0</v>
      </c>
      <c r="BQ95" s="580">
        <v>0</v>
      </c>
      <c r="BR95" s="580">
        <v>0</v>
      </c>
      <c r="BS95" s="671">
        <v>0</v>
      </c>
      <c r="BT95" s="671">
        <v>0</v>
      </c>
      <c r="BU95" s="580">
        <v>0</v>
      </c>
      <c r="BV95" s="580">
        <v>0</v>
      </c>
      <c r="BW95" s="580">
        <v>0</v>
      </c>
      <c r="BX95" s="671">
        <v>0</v>
      </c>
      <c r="BY95" s="671">
        <v>0</v>
      </c>
      <c r="BZ95" s="580">
        <v>0</v>
      </c>
      <c r="CA95" s="671">
        <v>0</v>
      </c>
      <c r="CB95" s="671">
        <v>0</v>
      </c>
      <c r="CC95" s="671">
        <v>0</v>
      </c>
      <c r="CD95" s="671">
        <v>0</v>
      </c>
      <c r="CE95" s="580">
        <v>1</v>
      </c>
      <c r="CF95" s="580">
        <v>0</v>
      </c>
      <c r="CG95" s="580">
        <v>0</v>
      </c>
      <c r="CH95" s="671">
        <v>0</v>
      </c>
      <c r="CI95" s="580">
        <v>0</v>
      </c>
      <c r="CJ95" s="671">
        <v>0</v>
      </c>
      <c r="CK95" s="580">
        <v>0</v>
      </c>
      <c r="CL95" s="580">
        <v>0</v>
      </c>
      <c r="CM95" s="671">
        <v>0</v>
      </c>
      <c r="CN95" s="580">
        <v>0</v>
      </c>
      <c r="CO95" s="671">
        <v>0</v>
      </c>
      <c r="CP95" s="580">
        <v>0</v>
      </c>
      <c r="CQ95" s="580">
        <v>0</v>
      </c>
      <c r="CR95" s="671">
        <v>0</v>
      </c>
      <c r="CS95" s="671">
        <v>0</v>
      </c>
      <c r="CT95" s="580">
        <v>0</v>
      </c>
      <c r="CU95" s="580">
        <v>0</v>
      </c>
      <c r="CV95" s="671">
        <v>0</v>
      </c>
      <c r="CW95" s="580">
        <v>0</v>
      </c>
      <c r="CX95" s="671">
        <v>0</v>
      </c>
      <c r="CY95" s="671">
        <v>0</v>
      </c>
      <c r="CZ95" s="580">
        <v>0</v>
      </c>
      <c r="DA95" s="671">
        <v>0</v>
      </c>
      <c r="DB95" s="580">
        <v>0</v>
      </c>
      <c r="DC95" s="671">
        <v>0</v>
      </c>
      <c r="DD95" s="671">
        <v>0</v>
      </c>
      <c r="DE95" s="676">
        <v>0</v>
      </c>
      <c r="DF95" s="715">
        <v>0</v>
      </c>
      <c r="DG95" s="715">
        <v>0</v>
      </c>
      <c r="DH95" s="676">
        <v>0</v>
      </c>
      <c r="DI95" s="676">
        <v>0</v>
      </c>
      <c r="DJ95" s="676">
        <v>0</v>
      </c>
      <c r="DK95" s="715">
        <v>0</v>
      </c>
      <c r="DL95" s="676">
        <v>0</v>
      </c>
      <c r="DM95" s="676">
        <v>0</v>
      </c>
      <c r="DN95" s="715">
        <v>0</v>
      </c>
      <c r="DO95" s="676">
        <v>0</v>
      </c>
      <c r="DP95" s="676">
        <v>0</v>
      </c>
      <c r="DQ95" s="676">
        <v>0</v>
      </c>
      <c r="DR95" s="715">
        <v>0</v>
      </c>
      <c r="DS95" s="676">
        <v>0</v>
      </c>
      <c r="DT95" s="676">
        <v>0</v>
      </c>
      <c r="DU95" s="676">
        <v>0</v>
      </c>
      <c r="DV95" s="490">
        <f t="shared" si="7"/>
        <v>1</v>
      </c>
      <c r="DW95" s="490">
        <f t="shared" si="8"/>
        <v>78</v>
      </c>
      <c r="DX95" s="490">
        <f t="shared" ca="1" si="9"/>
        <v>1</v>
      </c>
      <c r="DY95" s="490">
        <f t="shared" ca="1" si="10"/>
        <v>0</v>
      </c>
    </row>
    <row r="96" spans="1:129" ht="15">
      <c r="A96" s="497"/>
      <c r="B96" s="530" t="s">
        <v>521</v>
      </c>
      <c r="C96" s="530" t="s">
        <v>859</v>
      </c>
      <c r="D96" s="531" t="s">
        <v>876</v>
      </c>
      <c r="E96" s="526"/>
      <c r="F96" s="523">
        <v>0</v>
      </c>
      <c r="G96" s="580">
        <v>0</v>
      </c>
      <c r="H96" s="671">
        <v>0</v>
      </c>
      <c r="I96" s="671">
        <v>0</v>
      </c>
      <c r="J96" s="671">
        <v>0</v>
      </c>
      <c r="K96" s="671">
        <v>0</v>
      </c>
      <c r="L96" s="671">
        <v>0</v>
      </c>
      <c r="M96" s="671">
        <v>0</v>
      </c>
      <c r="N96" s="580">
        <v>0</v>
      </c>
      <c r="O96" s="671">
        <v>0</v>
      </c>
      <c r="P96" s="671">
        <v>0</v>
      </c>
      <c r="Q96" s="671">
        <v>0</v>
      </c>
      <c r="R96" s="671">
        <v>0</v>
      </c>
      <c r="S96" s="671">
        <v>0</v>
      </c>
      <c r="T96" s="671">
        <v>0</v>
      </c>
      <c r="U96" s="671">
        <v>0</v>
      </c>
      <c r="V96" s="671">
        <v>0</v>
      </c>
      <c r="W96" s="580">
        <v>0</v>
      </c>
      <c r="X96" s="580">
        <v>0</v>
      </c>
      <c r="Y96" s="580">
        <v>0</v>
      </c>
      <c r="Z96" s="671">
        <v>0</v>
      </c>
      <c r="AA96" s="580">
        <v>0</v>
      </c>
      <c r="AB96" s="580">
        <v>0</v>
      </c>
      <c r="AC96" s="671">
        <v>0</v>
      </c>
      <c r="AD96" s="580">
        <v>0</v>
      </c>
      <c r="AE96" s="580">
        <v>0</v>
      </c>
      <c r="AF96" s="580">
        <v>0</v>
      </c>
      <c r="AG96" s="671">
        <v>0</v>
      </c>
      <c r="AH96" s="580">
        <v>0</v>
      </c>
      <c r="AI96" s="671">
        <v>0</v>
      </c>
      <c r="AJ96" s="671">
        <v>0</v>
      </c>
      <c r="AK96" s="580">
        <v>0</v>
      </c>
      <c r="AL96" s="671">
        <v>0</v>
      </c>
      <c r="AM96" s="671">
        <v>0</v>
      </c>
      <c r="AN96" s="580">
        <v>0</v>
      </c>
      <c r="AO96" s="671">
        <v>0</v>
      </c>
      <c r="AP96" s="671">
        <v>0</v>
      </c>
      <c r="AQ96" s="671">
        <v>0</v>
      </c>
      <c r="AR96" s="580">
        <v>0</v>
      </c>
      <c r="AS96" s="671">
        <v>0</v>
      </c>
      <c r="AT96" s="580">
        <v>0</v>
      </c>
      <c r="AU96" s="671">
        <v>0</v>
      </c>
      <c r="AV96" s="671">
        <v>0</v>
      </c>
      <c r="AW96" s="671">
        <v>0</v>
      </c>
      <c r="AX96" s="580">
        <v>0</v>
      </c>
      <c r="AY96" s="580">
        <v>0</v>
      </c>
      <c r="AZ96" s="671">
        <v>0</v>
      </c>
      <c r="BA96" s="671">
        <v>0</v>
      </c>
      <c r="BB96" s="580">
        <v>0</v>
      </c>
      <c r="BC96" s="671">
        <v>0</v>
      </c>
      <c r="BD96" s="671">
        <v>0</v>
      </c>
      <c r="BE96" s="580">
        <v>0</v>
      </c>
      <c r="BF96" s="671">
        <v>0</v>
      </c>
      <c r="BG96" s="671">
        <v>0</v>
      </c>
      <c r="BH96" s="580">
        <v>0</v>
      </c>
      <c r="BI96" s="671">
        <v>0</v>
      </c>
      <c r="BJ96" s="580">
        <v>0</v>
      </c>
      <c r="BK96" s="671">
        <v>0</v>
      </c>
      <c r="BL96" s="580">
        <v>0</v>
      </c>
      <c r="BM96" s="671">
        <v>0</v>
      </c>
      <c r="BN96" s="580">
        <v>0</v>
      </c>
      <c r="BO96" s="671">
        <v>0</v>
      </c>
      <c r="BP96" s="671">
        <v>0</v>
      </c>
      <c r="BQ96" s="580">
        <v>0</v>
      </c>
      <c r="BR96" s="580">
        <v>0</v>
      </c>
      <c r="BS96" s="671">
        <v>0</v>
      </c>
      <c r="BT96" s="671">
        <v>0</v>
      </c>
      <c r="BU96" s="580">
        <v>0</v>
      </c>
      <c r="BV96" s="580">
        <v>0</v>
      </c>
      <c r="BW96" s="580">
        <v>0</v>
      </c>
      <c r="BX96" s="671">
        <v>0</v>
      </c>
      <c r="BY96" s="671">
        <v>0</v>
      </c>
      <c r="BZ96" s="580">
        <v>0</v>
      </c>
      <c r="CA96" s="671">
        <v>0</v>
      </c>
      <c r="CB96" s="671">
        <v>0</v>
      </c>
      <c r="CC96" s="671">
        <v>0</v>
      </c>
      <c r="CD96" s="671">
        <v>0</v>
      </c>
      <c r="CE96" s="580">
        <v>0</v>
      </c>
      <c r="CF96" s="580">
        <v>0</v>
      </c>
      <c r="CG96" s="580">
        <v>0</v>
      </c>
      <c r="CH96" s="671">
        <v>0</v>
      </c>
      <c r="CI96" s="580">
        <v>0</v>
      </c>
      <c r="CJ96" s="671">
        <v>0</v>
      </c>
      <c r="CK96" s="580">
        <v>0</v>
      </c>
      <c r="CL96" s="580">
        <v>0</v>
      </c>
      <c r="CM96" s="671">
        <v>0</v>
      </c>
      <c r="CN96" s="580">
        <v>0</v>
      </c>
      <c r="CO96" s="671">
        <v>0</v>
      </c>
      <c r="CP96" s="580">
        <v>0</v>
      </c>
      <c r="CQ96" s="580">
        <v>0</v>
      </c>
      <c r="CR96" s="671">
        <v>0</v>
      </c>
      <c r="CS96" s="671">
        <v>0</v>
      </c>
      <c r="CT96" s="580">
        <v>0</v>
      </c>
      <c r="CU96" s="580">
        <v>0</v>
      </c>
      <c r="CV96" s="671">
        <v>0</v>
      </c>
      <c r="CW96" s="580">
        <v>0</v>
      </c>
      <c r="CX96" s="671">
        <v>0</v>
      </c>
      <c r="CY96" s="671">
        <v>0</v>
      </c>
      <c r="CZ96" s="580">
        <v>0</v>
      </c>
      <c r="DA96" s="671">
        <v>0</v>
      </c>
      <c r="DB96" s="580">
        <v>0</v>
      </c>
      <c r="DC96" s="671">
        <v>0</v>
      </c>
      <c r="DD96" s="671">
        <v>0</v>
      </c>
      <c r="DE96" s="676">
        <v>0</v>
      </c>
      <c r="DF96" s="715">
        <v>0</v>
      </c>
      <c r="DG96" s="715">
        <v>0</v>
      </c>
      <c r="DH96" s="676">
        <v>0</v>
      </c>
      <c r="DI96" s="676">
        <v>0</v>
      </c>
      <c r="DJ96" s="676">
        <v>0</v>
      </c>
      <c r="DK96" s="715">
        <v>0</v>
      </c>
      <c r="DL96" s="676">
        <v>0</v>
      </c>
      <c r="DM96" s="676">
        <v>0</v>
      </c>
      <c r="DN96" s="715">
        <v>0</v>
      </c>
      <c r="DO96" s="676">
        <v>0</v>
      </c>
      <c r="DP96" s="676">
        <v>0</v>
      </c>
      <c r="DQ96" s="676">
        <v>0</v>
      </c>
      <c r="DR96" s="715">
        <v>0</v>
      </c>
      <c r="DS96" s="676">
        <v>0</v>
      </c>
      <c r="DT96" s="676">
        <v>0</v>
      </c>
      <c r="DU96" s="676">
        <v>0</v>
      </c>
      <c r="DV96" s="490">
        <f t="shared" si="7"/>
        <v>0</v>
      </c>
      <c r="DW96" s="490">
        <f t="shared" si="8"/>
        <v>0</v>
      </c>
      <c r="DX96" s="490">
        <f t="shared" ca="1" si="9"/>
        <v>0</v>
      </c>
      <c r="DY96" s="490" t="str">
        <f t="shared" ca="1" si="10"/>
        <v>-</v>
      </c>
    </row>
    <row r="97" spans="1:129" ht="12.75" customHeight="1">
      <c r="A97" s="490">
        <v>68</v>
      </c>
      <c r="B97" s="527" t="s">
        <v>877</v>
      </c>
      <c r="C97" s="527" t="s">
        <v>859</v>
      </c>
      <c r="D97" s="528" t="s">
        <v>876</v>
      </c>
      <c r="E97" s="525" t="s">
        <v>1008</v>
      </c>
      <c r="F97" s="523">
        <v>0</v>
      </c>
      <c r="G97" s="580">
        <v>0</v>
      </c>
      <c r="H97" s="671">
        <v>0</v>
      </c>
      <c r="I97" s="671">
        <v>0</v>
      </c>
      <c r="J97" s="671">
        <v>0</v>
      </c>
      <c r="K97" s="671">
        <v>0</v>
      </c>
      <c r="L97" s="671">
        <v>0</v>
      </c>
      <c r="M97" s="671">
        <v>0</v>
      </c>
      <c r="N97" s="580">
        <v>0</v>
      </c>
      <c r="O97" s="671">
        <v>0</v>
      </c>
      <c r="P97" s="671">
        <v>0</v>
      </c>
      <c r="Q97" s="671">
        <v>0</v>
      </c>
      <c r="R97" s="671">
        <v>0</v>
      </c>
      <c r="S97" s="671">
        <v>0</v>
      </c>
      <c r="T97" s="671">
        <v>0</v>
      </c>
      <c r="U97" s="671">
        <v>0</v>
      </c>
      <c r="V97" s="671">
        <v>0</v>
      </c>
      <c r="W97" s="580">
        <v>0</v>
      </c>
      <c r="X97" s="580">
        <v>0</v>
      </c>
      <c r="Y97" s="580">
        <v>0</v>
      </c>
      <c r="Z97" s="671">
        <v>0</v>
      </c>
      <c r="AA97" s="580">
        <v>0</v>
      </c>
      <c r="AB97" s="580">
        <v>0</v>
      </c>
      <c r="AC97" s="671">
        <v>0</v>
      </c>
      <c r="AD97" s="580">
        <v>0</v>
      </c>
      <c r="AE97" s="580">
        <v>0</v>
      </c>
      <c r="AF97" s="580">
        <v>0</v>
      </c>
      <c r="AG97" s="671">
        <v>0</v>
      </c>
      <c r="AH97" s="580">
        <v>0</v>
      </c>
      <c r="AI97" s="671">
        <v>0</v>
      </c>
      <c r="AJ97" s="671">
        <v>0</v>
      </c>
      <c r="AK97" s="580">
        <v>0</v>
      </c>
      <c r="AL97" s="671">
        <v>0</v>
      </c>
      <c r="AM97" s="671">
        <v>0</v>
      </c>
      <c r="AN97" s="580">
        <v>0</v>
      </c>
      <c r="AO97" s="671">
        <v>0</v>
      </c>
      <c r="AP97" s="671">
        <v>0</v>
      </c>
      <c r="AQ97" s="671">
        <v>0</v>
      </c>
      <c r="AR97" s="580">
        <v>0</v>
      </c>
      <c r="AS97" s="671">
        <v>0</v>
      </c>
      <c r="AT97" s="580">
        <v>0</v>
      </c>
      <c r="AU97" s="671">
        <v>0</v>
      </c>
      <c r="AV97" s="671">
        <v>0</v>
      </c>
      <c r="AW97" s="671">
        <v>0</v>
      </c>
      <c r="AX97" s="580">
        <v>0</v>
      </c>
      <c r="AY97" s="580">
        <v>0</v>
      </c>
      <c r="AZ97" s="671">
        <v>0</v>
      </c>
      <c r="BA97" s="671">
        <v>0</v>
      </c>
      <c r="BB97" s="580">
        <v>0</v>
      </c>
      <c r="BC97" s="671">
        <v>0</v>
      </c>
      <c r="BD97" s="671">
        <v>0</v>
      </c>
      <c r="BE97" s="580">
        <v>0</v>
      </c>
      <c r="BF97" s="671">
        <v>0</v>
      </c>
      <c r="BG97" s="671">
        <v>0</v>
      </c>
      <c r="BH97" s="580">
        <v>0</v>
      </c>
      <c r="BI97" s="671">
        <v>0</v>
      </c>
      <c r="BJ97" s="580">
        <v>0</v>
      </c>
      <c r="BK97" s="671">
        <v>0</v>
      </c>
      <c r="BL97" s="580">
        <v>0</v>
      </c>
      <c r="BM97" s="671">
        <v>0</v>
      </c>
      <c r="BN97" s="580">
        <v>0</v>
      </c>
      <c r="BO97" s="671">
        <v>0</v>
      </c>
      <c r="BP97" s="671">
        <v>0</v>
      </c>
      <c r="BQ97" s="580">
        <v>0</v>
      </c>
      <c r="BR97" s="580">
        <v>0</v>
      </c>
      <c r="BS97" s="671">
        <v>0</v>
      </c>
      <c r="BT97" s="671">
        <v>0</v>
      </c>
      <c r="BU97" s="580">
        <v>0</v>
      </c>
      <c r="BV97" s="580">
        <v>0</v>
      </c>
      <c r="BW97" s="580">
        <v>0</v>
      </c>
      <c r="BX97" s="671">
        <v>0</v>
      </c>
      <c r="BY97" s="671">
        <v>0</v>
      </c>
      <c r="BZ97" s="580">
        <v>0</v>
      </c>
      <c r="CA97" s="671">
        <v>0</v>
      </c>
      <c r="CB97" s="671">
        <v>0</v>
      </c>
      <c r="CC97" s="671">
        <v>0</v>
      </c>
      <c r="CD97" s="671">
        <v>0</v>
      </c>
      <c r="CE97" s="580">
        <v>0</v>
      </c>
      <c r="CF97" s="580">
        <v>1</v>
      </c>
      <c r="CG97" s="580">
        <v>0</v>
      </c>
      <c r="CH97" s="671">
        <v>0</v>
      </c>
      <c r="CI97" s="580">
        <v>0</v>
      </c>
      <c r="CJ97" s="671">
        <v>0</v>
      </c>
      <c r="CK97" s="580">
        <v>0</v>
      </c>
      <c r="CL97" s="580">
        <v>0</v>
      </c>
      <c r="CM97" s="671">
        <v>0</v>
      </c>
      <c r="CN97" s="580">
        <v>0</v>
      </c>
      <c r="CO97" s="671">
        <v>0</v>
      </c>
      <c r="CP97" s="580">
        <v>0</v>
      </c>
      <c r="CQ97" s="580">
        <v>0</v>
      </c>
      <c r="CR97" s="671">
        <v>0</v>
      </c>
      <c r="CS97" s="671">
        <v>0</v>
      </c>
      <c r="CT97" s="580">
        <v>0</v>
      </c>
      <c r="CU97" s="580">
        <v>0</v>
      </c>
      <c r="CV97" s="671">
        <v>0</v>
      </c>
      <c r="CW97" s="580">
        <v>0</v>
      </c>
      <c r="CX97" s="671">
        <v>0</v>
      </c>
      <c r="CY97" s="671">
        <v>0</v>
      </c>
      <c r="CZ97" s="580">
        <v>0</v>
      </c>
      <c r="DA97" s="671">
        <v>0</v>
      </c>
      <c r="DB97" s="580">
        <v>0</v>
      </c>
      <c r="DC97" s="671">
        <v>0</v>
      </c>
      <c r="DD97" s="671">
        <v>0</v>
      </c>
      <c r="DE97" s="676">
        <v>0</v>
      </c>
      <c r="DF97" s="715">
        <v>0</v>
      </c>
      <c r="DG97" s="715">
        <v>0</v>
      </c>
      <c r="DH97" s="676">
        <v>0</v>
      </c>
      <c r="DI97" s="676">
        <v>0</v>
      </c>
      <c r="DJ97" s="676">
        <v>0</v>
      </c>
      <c r="DK97" s="715">
        <v>0</v>
      </c>
      <c r="DL97" s="676">
        <v>0</v>
      </c>
      <c r="DM97" s="676">
        <v>0</v>
      </c>
      <c r="DN97" s="715">
        <v>0</v>
      </c>
      <c r="DO97" s="676">
        <v>0</v>
      </c>
      <c r="DP97" s="676">
        <v>0</v>
      </c>
      <c r="DQ97" s="676">
        <v>0</v>
      </c>
      <c r="DR97" s="715">
        <v>0</v>
      </c>
      <c r="DS97" s="676">
        <v>0</v>
      </c>
      <c r="DT97" s="676">
        <v>0</v>
      </c>
      <c r="DU97" s="676">
        <v>0</v>
      </c>
      <c r="DV97" s="490">
        <f t="shared" si="7"/>
        <v>1</v>
      </c>
      <c r="DW97" s="490">
        <f t="shared" si="8"/>
        <v>79</v>
      </c>
      <c r="DX97" s="490">
        <f t="shared" ca="1" si="9"/>
        <v>1</v>
      </c>
      <c r="DY97" s="490">
        <f t="shared" ca="1" si="10"/>
        <v>0</v>
      </c>
    </row>
    <row r="98" spans="1:129" ht="12.75" customHeight="1">
      <c r="A98" s="490">
        <v>69</v>
      </c>
      <c r="B98" s="527" t="s">
        <v>878</v>
      </c>
      <c r="C98" s="527" t="s">
        <v>859</v>
      </c>
      <c r="D98" s="528" t="s">
        <v>876</v>
      </c>
      <c r="E98" s="533" t="s">
        <v>1009</v>
      </c>
      <c r="F98" s="523">
        <v>0</v>
      </c>
      <c r="G98" s="580">
        <v>0</v>
      </c>
      <c r="H98" s="671">
        <v>0</v>
      </c>
      <c r="I98" s="671">
        <v>0</v>
      </c>
      <c r="J98" s="671">
        <v>0</v>
      </c>
      <c r="K98" s="671">
        <v>0</v>
      </c>
      <c r="L98" s="671">
        <v>0</v>
      </c>
      <c r="M98" s="671">
        <v>0</v>
      </c>
      <c r="N98" s="580">
        <v>0</v>
      </c>
      <c r="O98" s="671">
        <v>0</v>
      </c>
      <c r="P98" s="671">
        <v>0</v>
      </c>
      <c r="Q98" s="671">
        <v>0</v>
      </c>
      <c r="R98" s="671">
        <v>0</v>
      </c>
      <c r="S98" s="671">
        <v>0</v>
      </c>
      <c r="T98" s="671">
        <v>0</v>
      </c>
      <c r="U98" s="671">
        <v>0</v>
      </c>
      <c r="V98" s="671">
        <v>0</v>
      </c>
      <c r="W98" s="580">
        <v>0</v>
      </c>
      <c r="X98" s="580">
        <v>0</v>
      </c>
      <c r="Y98" s="580">
        <v>0</v>
      </c>
      <c r="Z98" s="671">
        <v>0</v>
      </c>
      <c r="AA98" s="580">
        <v>0</v>
      </c>
      <c r="AB98" s="580">
        <v>0</v>
      </c>
      <c r="AC98" s="671">
        <v>0</v>
      </c>
      <c r="AD98" s="580">
        <v>0</v>
      </c>
      <c r="AE98" s="580">
        <v>0</v>
      </c>
      <c r="AF98" s="580">
        <v>0</v>
      </c>
      <c r="AG98" s="671">
        <v>0</v>
      </c>
      <c r="AH98" s="580">
        <v>0</v>
      </c>
      <c r="AI98" s="671">
        <v>0</v>
      </c>
      <c r="AJ98" s="671">
        <v>0</v>
      </c>
      <c r="AK98" s="580">
        <v>0</v>
      </c>
      <c r="AL98" s="671">
        <v>0</v>
      </c>
      <c r="AM98" s="671">
        <v>0</v>
      </c>
      <c r="AN98" s="580">
        <v>0</v>
      </c>
      <c r="AO98" s="671">
        <v>0</v>
      </c>
      <c r="AP98" s="671">
        <v>0</v>
      </c>
      <c r="AQ98" s="671">
        <v>0</v>
      </c>
      <c r="AR98" s="580">
        <v>0</v>
      </c>
      <c r="AS98" s="671">
        <v>0</v>
      </c>
      <c r="AT98" s="580">
        <v>0</v>
      </c>
      <c r="AU98" s="671">
        <v>0</v>
      </c>
      <c r="AV98" s="671">
        <v>0</v>
      </c>
      <c r="AW98" s="671">
        <v>0</v>
      </c>
      <c r="AX98" s="580">
        <v>0</v>
      </c>
      <c r="AY98" s="580">
        <v>0</v>
      </c>
      <c r="AZ98" s="671">
        <v>0</v>
      </c>
      <c r="BA98" s="671">
        <v>0</v>
      </c>
      <c r="BB98" s="580">
        <v>0</v>
      </c>
      <c r="BC98" s="671">
        <v>0</v>
      </c>
      <c r="BD98" s="671">
        <v>0</v>
      </c>
      <c r="BE98" s="580">
        <v>0</v>
      </c>
      <c r="BF98" s="671">
        <v>0</v>
      </c>
      <c r="BG98" s="671">
        <v>0</v>
      </c>
      <c r="BH98" s="580">
        <v>0</v>
      </c>
      <c r="BI98" s="671">
        <v>0</v>
      </c>
      <c r="BJ98" s="580">
        <v>0</v>
      </c>
      <c r="BK98" s="671">
        <v>0</v>
      </c>
      <c r="BL98" s="580">
        <v>0</v>
      </c>
      <c r="BM98" s="671">
        <v>0</v>
      </c>
      <c r="BN98" s="580">
        <v>0</v>
      </c>
      <c r="BO98" s="671">
        <v>0</v>
      </c>
      <c r="BP98" s="671">
        <v>0</v>
      </c>
      <c r="BQ98" s="580">
        <v>0</v>
      </c>
      <c r="BR98" s="580">
        <v>0</v>
      </c>
      <c r="BS98" s="671">
        <v>0</v>
      </c>
      <c r="BT98" s="671">
        <v>0</v>
      </c>
      <c r="BU98" s="580">
        <v>0</v>
      </c>
      <c r="BV98" s="580">
        <v>0</v>
      </c>
      <c r="BW98" s="580">
        <v>0</v>
      </c>
      <c r="BX98" s="671">
        <v>0</v>
      </c>
      <c r="BY98" s="671">
        <v>0</v>
      </c>
      <c r="BZ98" s="580">
        <v>0</v>
      </c>
      <c r="CA98" s="671">
        <v>0</v>
      </c>
      <c r="CB98" s="671">
        <v>0</v>
      </c>
      <c r="CC98" s="671">
        <v>0</v>
      </c>
      <c r="CD98" s="671">
        <v>0</v>
      </c>
      <c r="CE98" s="580">
        <v>0</v>
      </c>
      <c r="CF98" s="580">
        <v>1</v>
      </c>
      <c r="CG98" s="580">
        <v>0</v>
      </c>
      <c r="CH98" s="671">
        <v>0</v>
      </c>
      <c r="CI98" s="580">
        <v>0</v>
      </c>
      <c r="CJ98" s="671">
        <v>0</v>
      </c>
      <c r="CK98" s="580">
        <v>0</v>
      </c>
      <c r="CL98" s="580">
        <v>0</v>
      </c>
      <c r="CM98" s="671">
        <v>0</v>
      </c>
      <c r="CN98" s="580">
        <v>0</v>
      </c>
      <c r="CO98" s="671">
        <v>0</v>
      </c>
      <c r="CP98" s="580">
        <v>0</v>
      </c>
      <c r="CQ98" s="580">
        <v>0</v>
      </c>
      <c r="CR98" s="671">
        <v>0</v>
      </c>
      <c r="CS98" s="671">
        <v>0</v>
      </c>
      <c r="CT98" s="580">
        <v>0</v>
      </c>
      <c r="CU98" s="580">
        <v>0</v>
      </c>
      <c r="CV98" s="671">
        <v>0</v>
      </c>
      <c r="CW98" s="580">
        <v>0</v>
      </c>
      <c r="CX98" s="671">
        <v>0</v>
      </c>
      <c r="CY98" s="671">
        <v>0</v>
      </c>
      <c r="CZ98" s="580">
        <v>0</v>
      </c>
      <c r="DA98" s="671">
        <v>0</v>
      </c>
      <c r="DB98" s="580">
        <v>0</v>
      </c>
      <c r="DC98" s="671">
        <v>0</v>
      </c>
      <c r="DD98" s="671">
        <v>0</v>
      </c>
      <c r="DE98" s="676">
        <v>0</v>
      </c>
      <c r="DF98" s="715">
        <v>0</v>
      </c>
      <c r="DG98" s="715">
        <v>0</v>
      </c>
      <c r="DH98" s="676">
        <v>0</v>
      </c>
      <c r="DI98" s="676">
        <v>0</v>
      </c>
      <c r="DJ98" s="676">
        <v>0</v>
      </c>
      <c r="DK98" s="715">
        <v>0</v>
      </c>
      <c r="DL98" s="676">
        <v>0</v>
      </c>
      <c r="DM98" s="676">
        <v>0</v>
      </c>
      <c r="DN98" s="715">
        <v>0</v>
      </c>
      <c r="DO98" s="676">
        <v>0</v>
      </c>
      <c r="DP98" s="676">
        <v>0</v>
      </c>
      <c r="DQ98" s="676">
        <v>0</v>
      </c>
      <c r="DR98" s="715">
        <v>0</v>
      </c>
      <c r="DS98" s="676">
        <v>0</v>
      </c>
      <c r="DT98" s="676">
        <v>0</v>
      </c>
      <c r="DU98" s="676">
        <v>0</v>
      </c>
      <c r="DV98" s="490">
        <f t="shared" si="7"/>
        <v>1</v>
      </c>
      <c r="DW98" s="490">
        <f t="shared" si="8"/>
        <v>79</v>
      </c>
      <c r="DX98" s="490">
        <f t="shared" ca="1" si="9"/>
        <v>1</v>
      </c>
      <c r="DY98" s="490">
        <f t="shared" ca="1" si="10"/>
        <v>0</v>
      </c>
    </row>
    <row r="99" spans="1:129" ht="15">
      <c r="A99" s="497"/>
      <c r="B99" s="530" t="s">
        <v>526</v>
      </c>
      <c r="C99" s="530" t="s">
        <v>859</v>
      </c>
      <c r="D99" s="531" t="s">
        <v>879</v>
      </c>
      <c r="E99" s="526"/>
      <c r="F99" s="523">
        <v>0</v>
      </c>
      <c r="G99" s="580">
        <v>0</v>
      </c>
      <c r="H99" s="671">
        <v>0</v>
      </c>
      <c r="I99" s="671">
        <v>0</v>
      </c>
      <c r="J99" s="671">
        <v>0</v>
      </c>
      <c r="K99" s="671">
        <v>0</v>
      </c>
      <c r="L99" s="671">
        <v>0</v>
      </c>
      <c r="M99" s="671">
        <v>0</v>
      </c>
      <c r="N99" s="580">
        <v>0</v>
      </c>
      <c r="O99" s="671">
        <v>0</v>
      </c>
      <c r="P99" s="671">
        <v>0</v>
      </c>
      <c r="Q99" s="671">
        <v>0</v>
      </c>
      <c r="R99" s="671">
        <v>0</v>
      </c>
      <c r="S99" s="671">
        <v>0</v>
      </c>
      <c r="T99" s="671">
        <v>0</v>
      </c>
      <c r="U99" s="671">
        <v>0</v>
      </c>
      <c r="V99" s="671">
        <v>0</v>
      </c>
      <c r="W99" s="580">
        <v>0</v>
      </c>
      <c r="X99" s="580">
        <v>0</v>
      </c>
      <c r="Y99" s="580">
        <v>0</v>
      </c>
      <c r="Z99" s="671">
        <v>0</v>
      </c>
      <c r="AA99" s="580">
        <v>0</v>
      </c>
      <c r="AB99" s="580">
        <v>0</v>
      </c>
      <c r="AC99" s="671">
        <v>0</v>
      </c>
      <c r="AD99" s="580">
        <v>0</v>
      </c>
      <c r="AE99" s="580">
        <v>0</v>
      </c>
      <c r="AF99" s="580">
        <v>0</v>
      </c>
      <c r="AG99" s="671">
        <v>0</v>
      </c>
      <c r="AH99" s="580">
        <v>0</v>
      </c>
      <c r="AI99" s="671">
        <v>0</v>
      </c>
      <c r="AJ99" s="671">
        <v>0</v>
      </c>
      <c r="AK99" s="580">
        <v>0</v>
      </c>
      <c r="AL99" s="671">
        <v>0</v>
      </c>
      <c r="AM99" s="671">
        <v>0</v>
      </c>
      <c r="AN99" s="580">
        <v>0</v>
      </c>
      <c r="AO99" s="671">
        <v>0</v>
      </c>
      <c r="AP99" s="671">
        <v>0</v>
      </c>
      <c r="AQ99" s="671">
        <v>0</v>
      </c>
      <c r="AR99" s="580">
        <v>0</v>
      </c>
      <c r="AS99" s="671">
        <v>0</v>
      </c>
      <c r="AT99" s="580">
        <v>0</v>
      </c>
      <c r="AU99" s="671">
        <v>0</v>
      </c>
      <c r="AV99" s="671">
        <v>0</v>
      </c>
      <c r="AW99" s="671">
        <v>0</v>
      </c>
      <c r="AX99" s="580">
        <v>0</v>
      </c>
      <c r="AY99" s="580">
        <v>0</v>
      </c>
      <c r="AZ99" s="671">
        <v>0</v>
      </c>
      <c r="BA99" s="671">
        <v>0</v>
      </c>
      <c r="BB99" s="580">
        <v>0</v>
      </c>
      <c r="BC99" s="671">
        <v>0</v>
      </c>
      <c r="BD99" s="671">
        <v>0</v>
      </c>
      <c r="BE99" s="580">
        <v>0</v>
      </c>
      <c r="BF99" s="671">
        <v>0</v>
      </c>
      <c r="BG99" s="671">
        <v>0</v>
      </c>
      <c r="BH99" s="580">
        <v>0</v>
      </c>
      <c r="BI99" s="671">
        <v>0</v>
      </c>
      <c r="BJ99" s="580">
        <v>0</v>
      </c>
      <c r="BK99" s="671">
        <v>0</v>
      </c>
      <c r="BL99" s="580">
        <v>0</v>
      </c>
      <c r="BM99" s="671">
        <v>0</v>
      </c>
      <c r="BN99" s="580">
        <v>0</v>
      </c>
      <c r="BO99" s="671">
        <v>0</v>
      </c>
      <c r="BP99" s="671">
        <v>0</v>
      </c>
      <c r="BQ99" s="580">
        <v>0</v>
      </c>
      <c r="BR99" s="580">
        <v>0</v>
      </c>
      <c r="BS99" s="671">
        <v>0</v>
      </c>
      <c r="BT99" s="671">
        <v>0</v>
      </c>
      <c r="BU99" s="580">
        <v>0</v>
      </c>
      <c r="BV99" s="580">
        <v>0</v>
      </c>
      <c r="BW99" s="580">
        <v>0</v>
      </c>
      <c r="BX99" s="671">
        <v>0</v>
      </c>
      <c r="BY99" s="671">
        <v>0</v>
      </c>
      <c r="BZ99" s="580">
        <v>0</v>
      </c>
      <c r="CA99" s="671">
        <v>0</v>
      </c>
      <c r="CB99" s="671">
        <v>0</v>
      </c>
      <c r="CC99" s="671">
        <v>0</v>
      </c>
      <c r="CD99" s="671">
        <v>0</v>
      </c>
      <c r="CE99" s="580">
        <v>0</v>
      </c>
      <c r="CF99" s="580">
        <v>0</v>
      </c>
      <c r="CG99" s="580">
        <v>0</v>
      </c>
      <c r="CH99" s="671">
        <v>0</v>
      </c>
      <c r="CI99" s="580">
        <v>0</v>
      </c>
      <c r="CJ99" s="671">
        <v>0</v>
      </c>
      <c r="CK99" s="580">
        <v>0</v>
      </c>
      <c r="CL99" s="580">
        <v>0</v>
      </c>
      <c r="CM99" s="671">
        <v>0</v>
      </c>
      <c r="CN99" s="580">
        <v>0</v>
      </c>
      <c r="CO99" s="671">
        <v>0</v>
      </c>
      <c r="CP99" s="580">
        <v>0</v>
      </c>
      <c r="CQ99" s="580">
        <v>0</v>
      </c>
      <c r="CR99" s="671">
        <v>0</v>
      </c>
      <c r="CS99" s="671">
        <v>0</v>
      </c>
      <c r="CT99" s="580">
        <v>0</v>
      </c>
      <c r="CU99" s="580">
        <v>0</v>
      </c>
      <c r="CV99" s="671">
        <v>0</v>
      </c>
      <c r="CW99" s="580">
        <v>0</v>
      </c>
      <c r="CX99" s="671">
        <v>0</v>
      </c>
      <c r="CY99" s="671">
        <v>0</v>
      </c>
      <c r="CZ99" s="580">
        <v>0</v>
      </c>
      <c r="DA99" s="671">
        <v>0</v>
      </c>
      <c r="DB99" s="580">
        <v>0</v>
      </c>
      <c r="DC99" s="671">
        <v>0</v>
      </c>
      <c r="DD99" s="671">
        <v>0</v>
      </c>
      <c r="DE99" s="676">
        <v>0</v>
      </c>
      <c r="DF99" s="715">
        <v>0</v>
      </c>
      <c r="DG99" s="715">
        <v>0</v>
      </c>
      <c r="DH99" s="676">
        <v>0</v>
      </c>
      <c r="DI99" s="676">
        <v>0</v>
      </c>
      <c r="DJ99" s="676">
        <v>0</v>
      </c>
      <c r="DK99" s="715">
        <v>0</v>
      </c>
      <c r="DL99" s="676">
        <v>0</v>
      </c>
      <c r="DM99" s="676">
        <v>0</v>
      </c>
      <c r="DN99" s="715">
        <v>0</v>
      </c>
      <c r="DO99" s="676">
        <v>0</v>
      </c>
      <c r="DP99" s="676">
        <v>0</v>
      </c>
      <c r="DQ99" s="676">
        <v>0</v>
      </c>
      <c r="DR99" s="715">
        <v>0</v>
      </c>
      <c r="DS99" s="676">
        <v>0</v>
      </c>
      <c r="DT99" s="676">
        <v>0</v>
      </c>
      <c r="DU99" s="676">
        <v>0</v>
      </c>
      <c r="DV99" s="490">
        <f t="shared" si="7"/>
        <v>0</v>
      </c>
      <c r="DW99" s="490">
        <f t="shared" si="8"/>
        <v>0</v>
      </c>
      <c r="DX99" s="490">
        <f t="shared" ca="1" si="9"/>
        <v>0</v>
      </c>
      <c r="DY99" s="490" t="str">
        <f t="shared" ca="1" si="10"/>
        <v>-</v>
      </c>
    </row>
    <row r="100" spans="1:129" ht="12.75" customHeight="1">
      <c r="A100" s="490">
        <v>70</v>
      </c>
      <c r="B100" s="527" t="s">
        <v>880</v>
      </c>
      <c r="C100" s="527" t="s">
        <v>859</v>
      </c>
      <c r="D100" s="528" t="s">
        <v>879</v>
      </c>
      <c r="E100" s="525" t="s">
        <v>1010</v>
      </c>
      <c r="F100" s="523">
        <v>0</v>
      </c>
      <c r="G100" s="580">
        <v>0</v>
      </c>
      <c r="H100" s="671">
        <v>0</v>
      </c>
      <c r="I100" s="671">
        <v>0</v>
      </c>
      <c r="J100" s="671">
        <v>0</v>
      </c>
      <c r="K100" s="671">
        <v>0</v>
      </c>
      <c r="L100" s="671">
        <v>0</v>
      </c>
      <c r="M100" s="671">
        <v>0</v>
      </c>
      <c r="N100" s="580">
        <v>0</v>
      </c>
      <c r="O100" s="671">
        <v>0</v>
      </c>
      <c r="P100" s="671">
        <v>0</v>
      </c>
      <c r="Q100" s="671">
        <v>0</v>
      </c>
      <c r="R100" s="671">
        <v>0</v>
      </c>
      <c r="S100" s="671">
        <v>0</v>
      </c>
      <c r="T100" s="671">
        <v>0</v>
      </c>
      <c r="U100" s="671">
        <v>0</v>
      </c>
      <c r="V100" s="671">
        <v>0</v>
      </c>
      <c r="W100" s="580">
        <v>0</v>
      </c>
      <c r="X100" s="580">
        <v>0</v>
      </c>
      <c r="Y100" s="580">
        <v>0</v>
      </c>
      <c r="Z100" s="671">
        <v>0</v>
      </c>
      <c r="AA100" s="580">
        <v>0</v>
      </c>
      <c r="AB100" s="580">
        <v>0</v>
      </c>
      <c r="AC100" s="671">
        <v>0</v>
      </c>
      <c r="AD100" s="580">
        <v>0</v>
      </c>
      <c r="AE100" s="580">
        <v>0</v>
      </c>
      <c r="AF100" s="580">
        <v>0</v>
      </c>
      <c r="AG100" s="671">
        <v>0</v>
      </c>
      <c r="AH100" s="580">
        <v>0</v>
      </c>
      <c r="AI100" s="671">
        <v>0</v>
      </c>
      <c r="AJ100" s="671">
        <v>0</v>
      </c>
      <c r="AK100" s="580">
        <v>0</v>
      </c>
      <c r="AL100" s="671">
        <v>0</v>
      </c>
      <c r="AM100" s="671">
        <v>0</v>
      </c>
      <c r="AN100" s="580">
        <v>0</v>
      </c>
      <c r="AO100" s="671">
        <v>0</v>
      </c>
      <c r="AP100" s="671">
        <v>0</v>
      </c>
      <c r="AQ100" s="671">
        <v>0</v>
      </c>
      <c r="AR100" s="580">
        <v>0</v>
      </c>
      <c r="AS100" s="671">
        <v>0</v>
      </c>
      <c r="AT100" s="580">
        <v>0</v>
      </c>
      <c r="AU100" s="671">
        <v>0</v>
      </c>
      <c r="AV100" s="671">
        <v>0</v>
      </c>
      <c r="AW100" s="671">
        <v>0</v>
      </c>
      <c r="AX100" s="580">
        <v>0</v>
      </c>
      <c r="AY100" s="580">
        <v>0</v>
      </c>
      <c r="AZ100" s="671">
        <v>0</v>
      </c>
      <c r="BA100" s="671">
        <v>0</v>
      </c>
      <c r="BB100" s="580">
        <v>0</v>
      </c>
      <c r="BC100" s="671">
        <v>0</v>
      </c>
      <c r="BD100" s="671">
        <v>0</v>
      </c>
      <c r="BE100" s="580">
        <v>0</v>
      </c>
      <c r="BF100" s="671">
        <v>0</v>
      </c>
      <c r="BG100" s="671">
        <v>0</v>
      </c>
      <c r="BH100" s="580">
        <v>0</v>
      </c>
      <c r="BI100" s="671">
        <v>0</v>
      </c>
      <c r="BJ100" s="580">
        <v>0</v>
      </c>
      <c r="BK100" s="671">
        <v>0</v>
      </c>
      <c r="BL100" s="580">
        <v>0</v>
      </c>
      <c r="BM100" s="671">
        <v>0</v>
      </c>
      <c r="BN100" s="580">
        <v>0</v>
      </c>
      <c r="BO100" s="671">
        <v>0</v>
      </c>
      <c r="BP100" s="671">
        <v>0</v>
      </c>
      <c r="BQ100" s="580">
        <v>0</v>
      </c>
      <c r="BR100" s="580">
        <v>0</v>
      </c>
      <c r="BS100" s="671">
        <v>0</v>
      </c>
      <c r="BT100" s="671">
        <v>0</v>
      </c>
      <c r="BU100" s="580">
        <v>0</v>
      </c>
      <c r="BV100" s="580">
        <v>0</v>
      </c>
      <c r="BW100" s="580">
        <v>0</v>
      </c>
      <c r="BX100" s="671">
        <v>0</v>
      </c>
      <c r="BY100" s="671">
        <v>0</v>
      </c>
      <c r="BZ100" s="580">
        <v>0</v>
      </c>
      <c r="CA100" s="671">
        <v>0</v>
      </c>
      <c r="CB100" s="671">
        <v>0</v>
      </c>
      <c r="CC100" s="671">
        <v>0</v>
      </c>
      <c r="CD100" s="671">
        <v>0</v>
      </c>
      <c r="CE100" s="580">
        <v>0</v>
      </c>
      <c r="CF100" s="580">
        <v>0</v>
      </c>
      <c r="CG100" s="580">
        <v>1</v>
      </c>
      <c r="CH100" s="671">
        <v>0</v>
      </c>
      <c r="CI100" s="580">
        <v>0</v>
      </c>
      <c r="CJ100" s="671">
        <v>0</v>
      </c>
      <c r="CK100" s="580">
        <v>0</v>
      </c>
      <c r="CL100" s="580">
        <v>0</v>
      </c>
      <c r="CM100" s="671">
        <v>0</v>
      </c>
      <c r="CN100" s="580">
        <v>0</v>
      </c>
      <c r="CO100" s="671">
        <v>0</v>
      </c>
      <c r="CP100" s="580">
        <v>0</v>
      </c>
      <c r="CQ100" s="580">
        <v>0</v>
      </c>
      <c r="CR100" s="671">
        <v>0</v>
      </c>
      <c r="CS100" s="671">
        <v>0</v>
      </c>
      <c r="CT100" s="580">
        <v>0</v>
      </c>
      <c r="CU100" s="580">
        <v>0</v>
      </c>
      <c r="CV100" s="671">
        <v>0</v>
      </c>
      <c r="CW100" s="580">
        <v>0</v>
      </c>
      <c r="CX100" s="671">
        <v>0</v>
      </c>
      <c r="CY100" s="671">
        <v>0</v>
      </c>
      <c r="CZ100" s="580">
        <v>0</v>
      </c>
      <c r="DA100" s="671">
        <v>0</v>
      </c>
      <c r="DB100" s="580">
        <v>0</v>
      </c>
      <c r="DC100" s="671">
        <v>0</v>
      </c>
      <c r="DD100" s="671">
        <v>0</v>
      </c>
      <c r="DE100" s="676">
        <v>0</v>
      </c>
      <c r="DF100" s="715">
        <v>0</v>
      </c>
      <c r="DG100" s="715">
        <v>0</v>
      </c>
      <c r="DH100" s="676">
        <v>0</v>
      </c>
      <c r="DI100" s="676">
        <v>0</v>
      </c>
      <c r="DJ100" s="676">
        <v>1</v>
      </c>
      <c r="DK100" s="715">
        <v>0</v>
      </c>
      <c r="DL100" s="676">
        <v>0</v>
      </c>
      <c r="DM100" s="676">
        <v>0</v>
      </c>
      <c r="DN100" s="715">
        <v>0</v>
      </c>
      <c r="DO100" s="676">
        <v>0</v>
      </c>
      <c r="DP100" s="676">
        <v>0</v>
      </c>
      <c r="DQ100" s="676">
        <v>0</v>
      </c>
      <c r="DR100" s="715">
        <v>0</v>
      </c>
      <c r="DS100" s="676">
        <v>0</v>
      </c>
      <c r="DT100" s="676">
        <v>0</v>
      </c>
      <c r="DU100" s="676">
        <v>0</v>
      </c>
      <c r="DV100" s="490">
        <f t="shared" si="7"/>
        <v>2</v>
      </c>
      <c r="DW100" s="490">
        <f t="shared" si="8"/>
        <v>80</v>
      </c>
      <c r="DX100" s="490">
        <f t="shared" ca="1" si="9"/>
        <v>0</v>
      </c>
      <c r="DY100" s="490" t="str">
        <f t="shared" ca="1" si="10"/>
        <v>-</v>
      </c>
    </row>
    <row r="101" spans="1:129" ht="15">
      <c r="A101" s="497"/>
      <c r="B101" s="530" t="s">
        <v>529</v>
      </c>
      <c r="C101" s="530" t="s">
        <v>881</v>
      </c>
      <c r="D101" s="531" t="s">
        <v>530</v>
      </c>
      <c r="E101" s="526"/>
      <c r="F101" s="523">
        <v>0</v>
      </c>
      <c r="G101" s="580">
        <v>0</v>
      </c>
      <c r="H101" s="671">
        <v>0</v>
      </c>
      <c r="I101" s="671">
        <v>0</v>
      </c>
      <c r="J101" s="671">
        <v>0</v>
      </c>
      <c r="K101" s="671">
        <v>0</v>
      </c>
      <c r="L101" s="671">
        <v>0</v>
      </c>
      <c r="M101" s="671">
        <v>0</v>
      </c>
      <c r="N101" s="580">
        <v>0</v>
      </c>
      <c r="O101" s="671">
        <v>0</v>
      </c>
      <c r="P101" s="671">
        <v>0</v>
      </c>
      <c r="Q101" s="671">
        <v>0</v>
      </c>
      <c r="R101" s="671">
        <v>0</v>
      </c>
      <c r="S101" s="671">
        <v>0</v>
      </c>
      <c r="T101" s="671">
        <v>0</v>
      </c>
      <c r="U101" s="671">
        <v>0</v>
      </c>
      <c r="V101" s="671">
        <v>0</v>
      </c>
      <c r="W101" s="580">
        <v>0</v>
      </c>
      <c r="X101" s="580">
        <v>0</v>
      </c>
      <c r="Y101" s="580">
        <v>0</v>
      </c>
      <c r="Z101" s="671">
        <v>0</v>
      </c>
      <c r="AA101" s="580">
        <v>0</v>
      </c>
      <c r="AB101" s="580">
        <v>0</v>
      </c>
      <c r="AC101" s="671">
        <v>0</v>
      </c>
      <c r="AD101" s="580">
        <v>0</v>
      </c>
      <c r="AE101" s="580">
        <v>0</v>
      </c>
      <c r="AF101" s="580">
        <v>0</v>
      </c>
      <c r="AG101" s="671">
        <v>0</v>
      </c>
      <c r="AH101" s="580">
        <v>0</v>
      </c>
      <c r="AI101" s="671">
        <v>0</v>
      </c>
      <c r="AJ101" s="671">
        <v>0</v>
      </c>
      <c r="AK101" s="580">
        <v>0</v>
      </c>
      <c r="AL101" s="671">
        <v>0</v>
      </c>
      <c r="AM101" s="671">
        <v>0</v>
      </c>
      <c r="AN101" s="580">
        <v>0</v>
      </c>
      <c r="AO101" s="671">
        <v>0</v>
      </c>
      <c r="AP101" s="671">
        <v>0</v>
      </c>
      <c r="AQ101" s="671">
        <v>0</v>
      </c>
      <c r="AR101" s="580">
        <v>0</v>
      </c>
      <c r="AS101" s="671">
        <v>0</v>
      </c>
      <c r="AT101" s="580">
        <v>0</v>
      </c>
      <c r="AU101" s="671">
        <v>0</v>
      </c>
      <c r="AV101" s="671">
        <v>0</v>
      </c>
      <c r="AW101" s="671">
        <v>0</v>
      </c>
      <c r="AX101" s="580">
        <v>0</v>
      </c>
      <c r="AY101" s="580">
        <v>0</v>
      </c>
      <c r="AZ101" s="671">
        <v>0</v>
      </c>
      <c r="BA101" s="671">
        <v>0</v>
      </c>
      <c r="BB101" s="580">
        <v>0</v>
      </c>
      <c r="BC101" s="671">
        <v>0</v>
      </c>
      <c r="BD101" s="671">
        <v>0</v>
      </c>
      <c r="BE101" s="580">
        <v>0</v>
      </c>
      <c r="BF101" s="671">
        <v>0</v>
      </c>
      <c r="BG101" s="671">
        <v>0</v>
      </c>
      <c r="BH101" s="580">
        <v>0</v>
      </c>
      <c r="BI101" s="671">
        <v>0</v>
      </c>
      <c r="BJ101" s="580">
        <v>0</v>
      </c>
      <c r="BK101" s="671">
        <v>0</v>
      </c>
      <c r="BL101" s="580">
        <v>0</v>
      </c>
      <c r="BM101" s="671">
        <v>0</v>
      </c>
      <c r="BN101" s="580">
        <v>0</v>
      </c>
      <c r="BO101" s="671">
        <v>0</v>
      </c>
      <c r="BP101" s="671">
        <v>0</v>
      </c>
      <c r="BQ101" s="580">
        <v>0</v>
      </c>
      <c r="BR101" s="580">
        <v>0</v>
      </c>
      <c r="BS101" s="671">
        <v>0</v>
      </c>
      <c r="BT101" s="671">
        <v>0</v>
      </c>
      <c r="BU101" s="580">
        <v>0</v>
      </c>
      <c r="BV101" s="580">
        <v>0</v>
      </c>
      <c r="BW101" s="580">
        <v>0</v>
      </c>
      <c r="BX101" s="671">
        <v>0</v>
      </c>
      <c r="BY101" s="671">
        <v>0</v>
      </c>
      <c r="BZ101" s="580">
        <v>0</v>
      </c>
      <c r="CA101" s="671">
        <v>0</v>
      </c>
      <c r="CB101" s="671">
        <v>0</v>
      </c>
      <c r="CC101" s="671">
        <v>0</v>
      </c>
      <c r="CD101" s="671">
        <v>0</v>
      </c>
      <c r="CE101" s="580">
        <v>0</v>
      </c>
      <c r="CF101" s="580">
        <v>0</v>
      </c>
      <c r="CG101" s="580">
        <v>0</v>
      </c>
      <c r="CH101" s="671">
        <v>0</v>
      </c>
      <c r="CI101" s="580">
        <v>0</v>
      </c>
      <c r="CJ101" s="671">
        <v>0</v>
      </c>
      <c r="CK101" s="580">
        <v>0</v>
      </c>
      <c r="CL101" s="580">
        <v>0</v>
      </c>
      <c r="CM101" s="671">
        <v>0</v>
      </c>
      <c r="CN101" s="580">
        <v>0</v>
      </c>
      <c r="CO101" s="671">
        <v>0</v>
      </c>
      <c r="CP101" s="580">
        <v>0</v>
      </c>
      <c r="CQ101" s="580">
        <v>0</v>
      </c>
      <c r="CR101" s="671">
        <v>0</v>
      </c>
      <c r="CS101" s="671">
        <v>0</v>
      </c>
      <c r="CT101" s="580">
        <v>0</v>
      </c>
      <c r="CU101" s="580">
        <v>0</v>
      </c>
      <c r="CV101" s="671">
        <v>0</v>
      </c>
      <c r="CW101" s="580">
        <v>0</v>
      </c>
      <c r="CX101" s="671">
        <v>0</v>
      </c>
      <c r="CY101" s="671">
        <v>0</v>
      </c>
      <c r="CZ101" s="580">
        <v>0</v>
      </c>
      <c r="DA101" s="671">
        <v>0</v>
      </c>
      <c r="DB101" s="580">
        <v>0</v>
      </c>
      <c r="DC101" s="671">
        <v>0</v>
      </c>
      <c r="DD101" s="671">
        <v>0</v>
      </c>
      <c r="DE101" s="676">
        <v>0</v>
      </c>
      <c r="DF101" s="715">
        <v>0</v>
      </c>
      <c r="DG101" s="715">
        <v>0</v>
      </c>
      <c r="DH101" s="676">
        <v>0</v>
      </c>
      <c r="DI101" s="676">
        <v>0</v>
      </c>
      <c r="DJ101" s="676">
        <v>0</v>
      </c>
      <c r="DK101" s="715">
        <v>0</v>
      </c>
      <c r="DL101" s="676">
        <v>0</v>
      </c>
      <c r="DM101" s="676">
        <v>0</v>
      </c>
      <c r="DN101" s="715">
        <v>0</v>
      </c>
      <c r="DO101" s="676">
        <v>0</v>
      </c>
      <c r="DP101" s="676">
        <v>0</v>
      </c>
      <c r="DQ101" s="676">
        <v>0</v>
      </c>
      <c r="DR101" s="715">
        <v>0</v>
      </c>
      <c r="DS101" s="676">
        <v>0</v>
      </c>
      <c r="DT101" s="676">
        <v>0</v>
      </c>
      <c r="DU101" s="676">
        <v>0</v>
      </c>
      <c r="DV101" s="490">
        <f t="shared" si="7"/>
        <v>0</v>
      </c>
      <c r="DW101" s="490">
        <f t="shared" si="8"/>
        <v>0</v>
      </c>
      <c r="DX101" s="490">
        <f t="shared" ca="1" si="9"/>
        <v>0</v>
      </c>
      <c r="DY101" s="490" t="str">
        <f t="shared" ca="1" si="10"/>
        <v>-</v>
      </c>
    </row>
    <row r="102" spans="1:129" ht="12.75" customHeight="1">
      <c r="A102" s="490">
        <v>71</v>
      </c>
      <c r="B102" s="527" t="s">
        <v>882</v>
      </c>
      <c r="C102" s="527" t="s">
        <v>881</v>
      </c>
      <c r="D102" s="528" t="s">
        <v>530</v>
      </c>
      <c r="E102" s="525" t="s">
        <v>1011</v>
      </c>
      <c r="F102" s="523">
        <v>0</v>
      </c>
      <c r="G102" s="580">
        <v>0</v>
      </c>
      <c r="H102" s="671">
        <v>0</v>
      </c>
      <c r="I102" s="671">
        <v>0</v>
      </c>
      <c r="J102" s="671">
        <v>0</v>
      </c>
      <c r="K102" s="671">
        <v>0</v>
      </c>
      <c r="L102" s="671">
        <v>0</v>
      </c>
      <c r="M102" s="671">
        <v>0</v>
      </c>
      <c r="N102" s="580">
        <v>0</v>
      </c>
      <c r="O102" s="671">
        <v>0</v>
      </c>
      <c r="P102" s="671">
        <v>0</v>
      </c>
      <c r="Q102" s="671">
        <v>0</v>
      </c>
      <c r="R102" s="671">
        <v>0</v>
      </c>
      <c r="S102" s="671">
        <v>0</v>
      </c>
      <c r="T102" s="671">
        <v>0</v>
      </c>
      <c r="U102" s="671">
        <v>0</v>
      </c>
      <c r="V102" s="671">
        <v>0</v>
      </c>
      <c r="W102" s="580">
        <v>0</v>
      </c>
      <c r="X102" s="580">
        <v>0</v>
      </c>
      <c r="Y102" s="580">
        <v>0</v>
      </c>
      <c r="Z102" s="671">
        <v>0</v>
      </c>
      <c r="AA102" s="580">
        <v>0</v>
      </c>
      <c r="AB102" s="580">
        <v>0</v>
      </c>
      <c r="AC102" s="671">
        <v>0</v>
      </c>
      <c r="AD102" s="580">
        <v>0</v>
      </c>
      <c r="AE102" s="580">
        <v>0</v>
      </c>
      <c r="AF102" s="580">
        <v>0</v>
      </c>
      <c r="AG102" s="671">
        <v>0</v>
      </c>
      <c r="AH102" s="580">
        <v>0</v>
      </c>
      <c r="AI102" s="671">
        <v>0</v>
      </c>
      <c r="AJ102" s="671">
        <v>0</v>
      </c>
      <c r="AK102" s="580">
        <v>0</v>
      </c>
      <c r="AL102" s="671">
        <v>0</v>
      </c>
      <c r="AM102" s="671">
        <v>0</v>
      </c>
      <c r="AN102" s="580">
        <v>0</v>
      </c>
      <c r="AO102" s="671">
        <v>0</v>
      </c>
      <c r="AP102" s="671">
        <v>0</v>
      </c>
      <c r="AQ102" s="671">
        <v>0</v>
      </c>
      <c r="AR102" s="580">
        <v>0</v>
      </c>
      <c r="AS102" s="671">
        <v>0</v>
      </c>
      <c r="AT102" s="580">
        <v>0</v>
      </c>
      <c r="AU102" s="671">
        <v>0</v>
      </c>
      <c r="AV102" s="671">
        <v>0</v>
      </c>
      <c r="AW102" s="671">
        <v>0</v>
      </c>
      <c r="AX102" s="580">
        <v>0</v>
      </c>
      <c r="AY102" s="580">
        <v>0</v>
      </c>
      <c r="AZ102" s="671">
        <v>0</v>
      </c>
      <c r="BA102" s="671">
        <v>0</v>
      </c>
      <c r="BB102" s="580">
        <v>0</v>
      </c>
      <c r="BC102" s="671">
        <v>0</v>
      </c>
      <c r="BD102" s="671">
        <v>0</v>
      </c>
      <c r="BE102" s="580">
        <v>0</v>
      </c>
      <c r="BF102" s="671">
        <v>0</v>
      </c>
      <c r="BG102" s="671">
        <v>0</v>
      </c>
      <c r="BH102" s="580">
        <v>0</v>
      </c>
      <c r="BI102" s="671">
        <v>0</v>
      </c>
      <c r="BJ102" s="580">
        <v>0</v>
      </c>
      <c r="BK102" s="671">
        <v>0</v>
      </c>
      <c r="BL102" s="580">
        <v>0</v>
      </c>
      <c r="BM102" s="671">
        <v>0</v>
      </c>
      <c r="BN102" s="580">
        <v>0</v>
      </c>
      <c r="BO102" s="671">
        <v>0</v>
      </c>
      <c r="BP102" s="671">
        <v>0</v>
      </c>
      <c r="BQ102" s="580">
        <v>0</v>
      </c>
      <c r="BR102" s="580">
        <v>0</v>
      </c>
      <c r="BS102" s="671">
        <v>0</v>
      </c>
      <c r="BT102" s="671">
        <v>0</v>
      </c>
      <c r="BU102" s="580">
        <v>0</v>
      </c>
      <c r="BV102" s="580">
        <v>0</v>
      </c>
      <c r="BW102" s="580">
        <v>0</v>
      </c>
      <c r="BX102" s="671">
        <v>0</v>
      </c>
      <c r="BY102" s="671">
        <v>0</v>
      </c>
      <c r="BZ102" s="580">
        <v>0</v>
      </c>
      <c r="CA102" s="671">
        <v>0</v>
      </c>
      <c r="CB102" s="671">
        <v>0</v>
      </c>
      <c r="CC102" s="671">
        <v>0</v>
      </c>
      <c r="CD102" s="671">
        <v>0</v>
      </c>
      <c r="CE102" s="580">
        <v>0</v>
      </c>
      <c r="CF102" s="580">
        <v>0</v>
      </c>
      <c r="CG102" s="580">
        <v>0</v>
      </c>
      <c r="CH102" s="671">
        <v>0</v>
      </c>
      <c r="CI102" s="580">
        <v>1</v>
      </c>
      <c r="CJ102" s="671">
        <v>0</v>
      </c>
      <c r="CK102" s="580">
        <v>1</v>
      </c>
      <c r="CL102" s="580">
        <v>0</v>
      </c>
      <c r="CM102" s="671">
        <v>0</v>
      </c>
      <c r="CN102" s="580">
        <v>1</v>
      </c>
      <c r="CO102" s="671">
        <v>0</v>
      </c>
      <c r="CP102" s="580">
        <v>0</v>
      </c>
      <c r="CQ102" s="580">
        <v>0</v>
      </c>
      <c r="CR102" s="671">
        <v>0</v>
      </c>
      <c r="CS102" s="671">
        <v>0</v>
      </c>
      <c r="CT102" s="580">
        <v>0</v>
      </c>
      <c r="CU102" s="580">
        <v>0</v>
      </c>
      <c r="CV102" s="671">
        <v>0</v>
      </c>
      <c r="CW102" s="580">
        <v>0</v>
      </c>
      <c r="CX102" s="671">
        <v>0</v>
      </c>
      <c r="CY102" s="671">
        <v>0</v>
      </c>
      <c r="CZ102" s="580">
        <v>0</v>
      </c>
      <c r="DA102" s="671">
        <v>0</v>
      </c>
      <c r="DB102" s="580">
        <v>0</v>
      </c>
      <c r="DC102" s="671">
        <v>0</v>
      </c>
      <c r="DD102" s="671">
        <v>0</v>
      </c>
      <c r="DE102" s="676">
        <v>0</v>
      </c>
      <c r="DF102" s="715">
        <v>0</v>
      </c>
      <c r="DG102" s="715">
        <v>0</v>
      </c>
      <c r="DH102" s="676">
        <v>0</v>
      </c>
      <c r="DI102" s="676">
        <v>0</v>
      </c>
      <c r="DJ102" s="676">
        <v>0</v>
      </c>
      <c r="DK102" s="715">
        <v>0</v>
      </c>
      <c r="DL102" s="676">
        <v>0</v>
      </c>
      <c r="DM102" s="676">
        <v>0</v>
      </c>
      <c r="DN102" s="715">
        <v>0</v>
      </c>
      <c r="DO102" s="676">
        <v>0</v>
      </c>
      <c r="DP102" s="676">
        <v>0</v>
      </c>
      <c r="DQ102" s="676">
        <v>0</v>
      </c>
      <c r="DR102" s="715">
        <v>0</v>
      </c>
      <c r="DS102" s="676">
        <v>0</v>
      </c>
      <c r="DT102" s="676">
        <v>0</v>
      </c>
      <c r="DU102" s="676">
        <v>0</v>
      </c>
      <c r="DV102" s="490">
        <f t="shared" si="7"/>
        <v>3</v>
      </c>
      <c r="DW102" s="490">
        <f t="shared" si="8"/>
        <v>82</v>
      </c>
      <c r="DX102" s="490">
        <f t="shared" ca="1" si="9"/>
        <v>1</v>
      </c>
      <c r="DY102" s="490">
        <f t="shared" ca="1" si="10"/>
        <v>0</v>
      </c>
    </row>
    <row r="103" spans="1:129" ht="76.5">
      <c r="A103" s="490">
        <v>72</v>
      </c>
      <c r="B103" s="527" t="s">
        <v>883</v>
      </c>
      <c r="C103" s="527" t="s">
        <v>881</v>
      </c>
      <c r="D103" s="528" t="s">
        <v>530</v>
      </c>
      <c r="E103" s="532" t="s">
        <v>1012</v>
      </c>
      <c r="F103" s="523">
        <v>0</v>
      </c>
      <c r="G103" s="580">
        <v>0</v>
      </c>
      <c r="H103" s="671">
        <v>0</v>
      </c>
      <c r="I103" s="671">
        <v>0</v>
      </c>
      <c r="J103" s="671">
        <v>0</v>
      </c>
      <c r="K103" s="671">
        <v>0</v>
      </c>
      <c r="L103" s="671">
        <v>0</v>
      </c>
      <c r="M103" s="671">
        <v>0</v>
      </c>
      <c r="N103" s="580">
        <v>0</v>
      </c>
      <c r="O103" s="671">
        <v>0</v>
      </c>
      <c r="P103" s="671">
        <v>0</v>
      </c>
      <c r="Q103" s="671">
        <v>0</v>
      </c>
      <c r="R103" s="671">
        <v>0</v>
      </c>
      <c r="S103" s="671">
        <v>0</v>
      </c>
      <c r="T103" s="671">
        <v>0</v>
      </c>
      <c r="U103" s="671">
        <v>0</v>
      </c>
      <c r="V103" s="671">
        <v>0</v>
      </c>
      <c r="W103" s="580">
        <v>0</v>
      </c>
      <c r="X103" s="580">
        <v>0</v>
      </c>
      <c r="Y103" s="580">
        <v>0</v>
      </c>
      <c r="Z103" s="671">
        <v>0</v>
      </c>
      <c r="AA103" s="580">
        <v>0</v>
      </c>
      <c r="AB103" s="580">
        <v>0</v>
      </c>
      <c r="AC103" s="671">
        <v>0</v>
      </c>
      <c r="AD103" s="580">
        <v>0</v>
      </c>
      <c r="AE103" s="580">
        <v>0</v>
      </c>
      <c r="AF103" s="580">
        <v>0</v>
      </c>
      <c r="AG103" s="671">
        <v>0</v>
      </c>
      <c r="AH103" s="580">
        <v>0</v>
      </c>
      <c r="AI103" s="671">
        <v>0</v>
      </c>
      <c r="AJ103" s="671">
        <v>0</v>
      </c>
      <c r="AK103" s="580">
        <v>0</v>
      </c>
      <c r="AL103" s="671">
        <v>0</v>
      </c>
      <c r="AM103" s="671">
        <v>0</v>
      </c>
      <c r="AN103" s="580">
        <v>0</v>
      </c>
      <c r="AO103" s="671">
        <v>0</v>
      </c>
      <c r="AP103" s="671">
        <v>0</v>
      </c>
      <c r="AQ103" s="671">
        <v>0</v>
      </c>
      <c r="AR103" s="580">
        <v>0</v>
      </c>
      <c r="AS103" s="671">
        <v>0</v>
      </c>
      <c r="AT103" s="580">
        <v>0</v>
      </c>
      <c r="AU103" s="671">
        <v>0</v>
      </c>
      <c r="AV103" s="671">
        <v>0</v>
      </c>
      <c r="AW103" s="671">
        <v>0</v>
      </c>
      <c r="AX103" s="580">
        <v>0</v>
      </c>
      <c r="AY103" s="580">
        <v>0</v>
      </c>
      <c r="AZ103" s="671">
        <v>0</v>
      </c>
      <c r="BA103" s="671">
        <v>0</v>
      </c>
      <c r="BB103" s="580">
        <v>0</v>
      </c>
      <c r="BC103" s="671">
        <v>0</v>
      </c>
      <c r="BD103" s="671">
        <v>0</v>
      </c>
      <c r="BE103" s="580">
        <v>0</v>
      </c>
      <c r="BF103" s="671">
        <v>0</v>
      </c>
      <c r="BG103" s="671">
        <v>0</v>
      </c>
      <c r="BH103" s="580">
        <v>0</v>
      </c>
      <c r="BI103" s="671">
        <v>0</v>
      </c>
      <c r="BJ103" s="580">
        <v>0</v>
      </c>
      <c r="BK103" s="671">
        <v>0</v>
      </c>
      <c r="BL103" s="580">
        <v>0</v>
      </c>
      <c r="BM103" s="671">
        <v>1</v>
      </c>
      <c r="BN103" s="580">
        <v>0</v>
      </c>
      <c r="BO103" s="671">
        <v>0</v>
      </c>
      <c r="BP103" s="671">
        <v>0</v>
      </c>
      <c r="BQ103" s="580">
        <v>0</v>
      </c>
      <c r="BR103" s="580">
        <v>0</v>
      </c>
      <c r="BS103" s="671">
        <v>0</v>
      </c>
      <c r="BT103" s="671">
        <v>0</v>
      </c>
      <c r="BU103" s="580">
        <v>0</v>
      </c>
      <c r="BV103" s="580">
        <v>0</v>
      </c>
      <c r="BW103" s="580">
        <v>0</v>
      </c>
      <c r="BX103" s="671">
        <v>0</v>
      </c>
      <c r="BY103" s="671">
        <v>0</v>
      </c>
      <c r="BZ103" s="580">
        <v>0</v>
      </c>
      <c r="CA103" s="671">
        <v>0</v>
      </c>
      <c r="CB103" s="671">
        <v>0</v>
      </c>
      <c r="CC103" s="671">
        <v>0</v>
      </c>
      <c r="CD103" s="671">
        <v>0</v>
      </c>
      <c r="CE103" s="580">
        <v>0</v>
      </c>
      <c r="CF103" s="580">
        <v>0</v>
      </c>
      <c r="CG103" s="580">
        <v>0</v>
      </c>
      <c r="CH103" s="671">
        <v>0</v>
      </c>
      <c r="CI103" s="580">
        <v>0</v>
      </c>
      <c r="CJ103" s="671">
        <v>1</v>
      </c>
      <c r="CK103" s="580">
        <v>0</v>
      </c>
      <c r="CL103" s="580">
        <v>0</v>
      </c>
      <c r="CM103" s="671">
        <v>1</v>
      </c>
      <c r="CN103" s="580">
        <v>0</v>
      </c>
      <c r="CO103" s="671">
        <v>0</v>
      </c>
      <c r="CP103" s="580">
        <v>0</v>
      </c>
      <c r="CQ103" s="580">
        <v>0</v>
      </c>
      <c r="CR103" s="671">
        <v>0</v>
      </c>
      <c r="CS103" s="671">
        <v>0</v>
      </c>
      <c r="CT103" s="580">
        <v>0</v>
      </c>
      <c r="CU103" s="580">
        <v>0</v>
      </c>
      <c r="CV103" s="671">
        <v>0</v>
      </c>
      <c r="CW103" s="580">
        <v>0</v>
      </c>
      <c r="CX103" s="671">
        <v>0</v>
      </c>
      <c r="CY103" s="671">
        <v>0</v>
      </c>
      <c r="CZ103" s="580">
        <v>0</v>
      </c>
      <c r="DA103" s="671">
        <v>0</v>
      </c>
      <c r="DB103" s="580">
        <v>0</v>
      </c>
      <c r="DC103" s="671">
        <v>0</v>
      </c>
      <c r="DD103" s="671">
        <v>0</v>
      </c>
      <c r="DE103" s="676">
        <v>0</v>
      </c>
      <c r="DF103" s="715">
        <v>0</v>
      </c>
      <c r="DG103" s="715">
        <v>0</v>
      </c>
      <c r="DH103" s="676">
        <v>0</v>
      </c>
      <c r="DI103" s="676">
        <v>0</v>
      </c>
      <c r="DJ103" s="676">
        <v>0</v>
      </c>
      <c r="DK103" s="715">
        <v>0</v>
      </c>
      <c r="DL103" s="676">
        <v>0</v>
      </c>
      <c r="DM103" s="676">
        <v>0</v>
      </c>
      <c r="DN103" s="715">
        <v>0</v>
      </c>
      <c r="DO103" s="676">
        <v>0</v>
      </c>
      <c r="DP103" s="676">
        <v>0</v>
      </c>
      <c r="DQ103" s="676">
        <v>0</v>
      </c>
      <c r="DR103" s="715">
        <v>0</v>
      </c>
      <c r="DS103" s="676">
        <v>0</v>
      </c>
      <c r="DT103" s="676">
        <v>0</v>
      </c>
      <c r="DU103" s="676">
        <v>0</v>
      </c>
      <c r="DV103" s="490">
        <f t="shared" si="7"/>
        <v>3</v>
      </c>
      <c r="DW103" s="490">
        <f t="shared" si="8"/>
        <v>60</v>
      </c>
      <c r="DX103" s="490">
        <f t="shared" ca="1" si="9"/>
        <v>0</v>
      </c>
      <c r="DY103" s="490" t="str">
        <f t="shared" ca="1" si="10"/>
        <v>-</v>
      </c>
    </row>
    <row r="104" spans="1:129" ht="12.75" customHeight="1">
      <c r="A104" s="490">
        <v>73</v>
      </c>
      <c r="B104" s="527" t="s">
        <v>884</v>
      </c>
      <c r="C104" s="527" t="s">
        <v>881</v>
      </c>
      <c r="D104" s="528" t="s">
        <v>530</v>
      </c>
      <c r="E104" s="525" t="s">
        <v>1013</v>
      </c>
      <c r="F104" s="523">
        <v>0</v>
      </c>
      <c r="G104" s="580">
        <v>0</v>
      </c>
      <c r="H104" s="671">
        <v>0</v>
      </c>
      <c r="I104" s="671">
        <v>0</v>
      </c>
      <c r="J104" s="671">
        <v>0</v>
      </c>
      <c r="K104" s="671">
        <v>0</v>
      </c>
      <c r="L104" s="671">
        <v>0</v>
      </c>
      <c r="M104" s="671">
        <v>0</v>
      </c>
      <c r="N104" s="580">
        <v>0</v>
      </c>
      <c r="O104" s="671">
        <v>0</v>
      </c>
      <c r="P104" s="671">
        <v>0</v>
      </c>
      <c r="Q104" s="671">
        <v>0</v>
      </c>
      <c r="R104" s="671">
        <v>0</v>
      </c>
      <c r="S104" s="671">
        <v>0</v>
      </c>
      <c r="T104" s="671">
        <v>0</v>
      </c>
      <c r="U104" s="671">
        <v>0</v>
      </c>
      <c r="V104" s="671">
        <v>0</v>
      </c>
      <c r="W104" s="580">
        <v>0</v>
      </c>
      <c r="X104" s="580">
        <v>0</v>
      </c>
      <c r="Y104" s="580">
        <v>0</v>
      </c>
      <c r="Z104" s="671">
        <v>0</v>
      </c>
      <c r="AA104" s="580">
        <v>0</v>
      </c>
      <c r="AB104" s="580">
        <v>0</v>
      </c>
      <c r="AC104" s="671">
        <v>0</v>
      </c>
      <c r="AD104" s="580">
        <v>0</v>
      </c>
      <c r="AE104" s="580">
        <v>0</v>
      </c>
      <c r="AF104" s="580">
        <v>0</v>
      </c>
      <c r="AG104" s="671">
        <v>0</v>
      </c>
      <c r="AH104" s="580">
        <v>0</v>
      </c>
      <c r="AI104" s="671">
        <v>0</v>
      </c>
      <c r="AJ104" s="671">
        <v>0</v>
      </c>
      <c r="AK104" s="580">
        <v>0</v>
      </c>
      <c r="AL104" s="671">
        <v>0</v>
      </c>
      <c r="AM104" s="671">
        <v>0</v>
      </c>
      <c r="AN104" s="580">
        <v>0</v>
      </c>
      <c r="AO104" s="671">
        <v>0</v>
      </c>
      <c r="AP104" s="671">
        <v>0</v>
      </c>
      <c r="AQ104" s="671">
        <v>0</v>
      </c>
      <c r="AR104" s="580">
        <v>0</v>
      </c>
      <c r="AS104" s="671">
        <v>0</v>
      </c>
      <c r="AT104" s="580">
        <v>0</v>
      </c>
      <c r="AU104" s="671">
        <v>0</v>
      </c>
      <c r="AV104" s="671">
        <v>0</v>
      </c>
      <c r="AW104" s="671">
        <v>0</v>
      </c>
      <c r="AX104" s="580">
        <v>0</v>
      </c>
      <c r="AY104" s="580">
        <v>0</v>
      </c>
      <c r="AZ104" s="671">
        <v>0</v>
      </c>
      <c r="BA104" s="671">
        <v>0</v>
      </c>
      <c r="BB104" s="580">
        <v>0</v>
      </c>
      <c r="BC104" s="671">
        <v>0</v>
      </c>
      <c r="BD104" s="671">
        <v>0</v>
      </c>
      <c r="BE104" s="580">
        <v>0</v>
      </c>
      <c r="BF104" s="671">
        <v>0</v>
      </c>
      <c r="BG104" s="671">
        <v>0</v>
      </c>
      <c r="BH104" s="580">
        <v>0</v>
      </c>
      <c r="BI104" s="671">
        <v>0</v>
      </c>
      <c r="BJ104" s="580">
        <v>0</v>
      </c>
      <c r="BK104" s="671">
        <v>0</v>
      </c>
      <c r="BL104" s="580">
        <v>0</v>
      </c>
      <c r="BM104" s="671">
        <v>0</v>
      </c>
      <c r="BN104" s="580">
        <v>0</v>
      </c>
      <c r="BO104" s="671">
        <v>0</v>
      </c>
      <c r="BP104" s="671">
        <v>0</v>
      </c>
      <c r="BQ104" s="580">
        <v>0</v>
      </c>
      <c r="BR104" s="580">
        <v>0</v>
      </c>
      <c r="BS104" s="671">
        <v>0</v>
      </c>
      <c r="BT104" s="671">
        <v>0</v>
      </c>
      <c r="BU104" s="580">
        <v>0</v>
      </c>
      <c r="BV104" s="580">
        <v>0</v>
      </c>
      <c r="BW104" s="580">
        <v>0</v>
      </c>
      <c r="BX104" s="671">
        <v>0</v>
      </c>
      <c r="BY104" s="671">
        <v>0</v>
      </c>
      <c r="BZ104" s="580">
        <v>0</v>
      </c>
      <c r="CA104" s="671">
        <v>0</v>
      </c>
      <c r="CB104" s="671">
        <v>0</v>
      </c>
      <c r="CC104" s="671">
        <v>0</v>
      </c>
      <c r="CD104" s="671">
        <v>0</v>
      </c>
      <c r="CE104" s="580">
        <v>0</v>
      </c>
      <c r="CF104" s="580">
        <v>0</v>
      </c>
      <c r="CG104" s="580">
        <v>0</v>
      </c>
      <c r="CH104" s="671">
        <v>0</v>
      </c>
      <c r="CI104" s="580">
        <v>0</v>
      </c>
      <c r="CJ104" s="671">
        <v>0</v>
      </c>
      <c r="CK104" s="580">
        <v>1</v>
      </c>
      <c r="CL104" s="580">
        <v>0</v>
      </c>
      <c r="CM104" s="671">
        <v>0</v>
      </c>
      <c r="CN104" s="580">
        <v>0</v>
      </c>
      <c r="CO104" s="671">
        <v>0</v>
      </c>
      <c r="CP104" s="580">
        <v>0</v>
      </c>
      <c r="CQ104" s="580">
        <v>0</v>
      </c>
      <c r="CR104" s="671">
        <v>0</v>
      </c>
      <c r="CS104" s="671">
        <v>0</v>
      </c>
      <c r="CT104" s="580">
        <v>0</v>
      </c>
      <c r="CU104" s="580">
        <v>0</v>
      </c>
      <c r="CV104" s="671">
        <v>0</v>
      </c>
      <c r="CW104" s="580">
        <v>0</v>
      </c>
      <c r="CX104" s="671">
        <v>0</v>
      </c>
      <c r="CY104" s="671">
        <v>0</v>
      </c>
      <c r="CZ104" s="580">
        <v>0</v>
      </c>
      <c r="DA104" s="671">
        <v>0</v>
      </c>
      <c r="DB104" s="580">
        <v>0</v>
      </c>
      <c r="DC104" s="671">
        <v>0</v>
      </c>
      <c r="DD104" s="671">
        <v>0</v>
      </c>
      <c r="DE104" s="676">
        <v>0</v>
      </c>
      <c r="DF104" s="715">
        <v>0</v>
      </c>
      <c r="DG104" s="715">
        <v>0</v>
      </c>
      <c r="DH104" s="676">
        <v>0</v>
      </c>
      <c r="DI104" s="676">
        <v>0</v>
      </c>
      <c r="DJ104" s="676">
        <v>0</v>
      </c>
      <c r="DK104" s="715">
        <v>0</v>
      </c>
      <c r="DL104" s="676">
        <v>0</v>
      </c>
      <c r="DM104" s="676">
        <v>0</v>
      </c>
      <c r="DN104" s="715">
        <v>0</v>
      </c>
      <c r="DO104" s="676">
        <v>0</v>
      </c>
      <c r="DP104" s="676">
        <v>0</v>
      </c>
      <c r="DQ104" s="676">
        <v>0</v>
      </c>
      <c r="DR104" s="715">
        <v>0</v>
      </c>
      <c r="DS104" s="676">
        <v>0</v>
      </c>
      <c r="DT104" s="676">
        <v>0</v>
      </c>
      <c r="DU104" s="676">
        <v>0</v>
      </c>
      <c r="DV104" s="490">
        <f t="shared" si="7"/>
        <v>1</v>
      </c>
      <c r="DW104" s="490">
        <f t="shared" si="8"/>
        <v>84</v>
      </c>
      <c r="DX104" s="490">
        <f t="shared" ca="1" si="9"/>
        <v>0</v>
      </c>
      <c r="DY104" s="490" t="str">
        <f t="shared" ca="1" si="10"/>
        <v>-</v>
      </c>
    </row>
    <row r="105" spans="1:129" ht="15">
      <c r="A105" s="497"/>
      <c r="B105" s="530" t="s">
        <v>531</v>
      </c>
      <c r="C105" s="530" t="s">
        <v>881</v>
      </c>
      <c r="D105" s="531" t="s">
        <v>885</v>
      </c>
      <c r="E105" s="526"/>
      <c r="F105" s="523">
        <v>0</v>
      </c>
      <c r="G105" s="580">
        <v>0</v>
      </c>
      <c r="H105" s="671">
        <v>0</v>
      </c>
      <c r="I105" s="671">
        <v>0</v>
      </c>
      <c r="J105" s="671">
        <v>0</v>
      </c>
      <c r="K105" s="671">
        <v>0</v>
      </c>
      <c r="L105" s="671">
        <v>0</v>
      </c>
      <c r="M105" s="671">
        <v>0</v>
      </c>
      <c r="N105" s="580">
        <v>0</v>
      </c>
      <c r="O105" s="671">
        <v>0</v>
      </c>
      <c r="P105" s="671">
        <v>0</v>
      </c>
      <c r="Q105" s="671">
        <v>0</v>
      </c>
      <c r="R105" s="671">
        <v>0</v>
      </c>
      <c r="S105" s="671">
        <v>0</v>
      </c>
      <c r="T105" s="671">
        <v>0</v>
      </c>
      <c r="U105" s="671">
        <v>0</v>
      </c>
      <c r="V105" s="671">
        <v>0</v>
      </c>
      <c r="W105" s="580">
        <v>0</v>
      </c>
      <c r="X105" s="580">
        <v>0</v>
      </c>
      <c r="Y105" s="580">
        <v>0</v>
      </c>
      <c r="Z105" s="671">
        <v>0</v>
      </c>
      <c r="AA105" s="580">
        <v>0</v>
      </c>
      <c r="AB105" s="580">
        <v>0</v>
      </c>
      <c r="AC105" s="671">
        <v>0</v>
      </c>
      <c r="AD105" s="580">
        <v>0</v>
      </c>
      <c r="AE105" s="580">
        <v>0</v>
      </c>
      <c r="AF105" s="580">
        <v>0</v>
      </c>
      <c r="AG105" s="671">
        <v>0</v>
      </c>
      <c r="AH105" s="580">
        <v>0</v>
      </c>
      <c r="AI105" s="671">
        <v>0</v>
      </c>
      <c r="AJ105" s="671">
        <v>0</v>
      </c>
      <c r="AK105" s="580">
        <v>0</v>
      </c>
      <c r="AL105" s="671">
        <v>0</v>
      </c>
      <c r="AM105" s="671">
        <v>0</v>
      </c>
      <c r="AN105" s="580">
        <v>0</v>
      </c>
      <c r="AO105" s="671">
        <v>0</v>
      </c>
      <c r="AP105" s="671">
        <v>0</v>
      </c>
      <c r="AQ105" s="671">
        <v>0</v>
      </c>
      <c r="AR105" s="580">
        <v>0</v>
      </c>
      <c r="AS105" s="671">
        <v>0</v>
      </c>
      <c r="AT105" s="580">
        <v>0</v>
      </c>
      <c r="AU105" s="671">
        <v>0</v>
      </c>
      <c r="AV105" s="671">
        <v>0</v>
      </c>
      <c r="AW105" s="671">
        <v>0</v>
      </c>
      <c r="AX105" s="580">
        <v>0</v>
      </c>
      <c r="AY105" s="580">
        <v>0</v>
      </c>
      <c r="AZ105" s="671">
        <v>0</v>
      </c>
      <c r="BA105" s="671">
        <v>0</v>
      </c>
      <c r="BB105" s="580">
        <v>0</v>
      </c>
      <c r="BC105" s="671">
        <v>0</v>
      </c>
      <c r="BD105" s="671">
        <v>0</v>
      </c>
      <c r="BE105" s="580">
        <v>0</v>
      </c>
      <c r="BF105" s="671">
        <v>0</v>
      </c>
      <c r="BG105" s="671">
        <v>0</v>
      </c>
      <c r="BH105" s="580">
        <v>0</v>
      </c>
      <c r="BI105" s="671">
        <v>0</v>
      </c>
      <c r="BJ105" s="580">
        <v>0</v>
      </c>
      <c r="BK105" s="671">
        <v>0</v>
      </c>
      <c r="BL105" s="580">
        <v>0</v>
      </c>
      <c r="BM105" s="671">
        <v>0</v>
      </c>
      <c r="BN105" s="580">
        <v>0</v>
      </c>
      <c r="BO105" s="671">
        <v>0</v>
      </c>
      <c r="BP105" s="671">
        <v>0</v>
      </c>
      <c r="BQ105" s="580">
        <v>0</v>
      </c>
      <c r="BR105" s="580">
        <v>0</v>
      </c>
      <c r="BS105" s="671">
        <v>0</v>
      </c>
      <c r="BT105" s="671">
        <v>0</v>
      </c>
      <c r="BU105" s="580">
        <v>0</v>
      </c>
      <c r="BV105" s="580">
        <v>0</v>
      </c>
      <c r="BW105" s="580">
        <v>0</v>
      </c>
      <c r="BX105" s="671">
        <v>0</v>
      </c>
      <c r="BY105" s="671">
        <v>0</v>
      </c>
      <c r="BZ105" s="580">
        <v>0</v>
      </c>
      <c r="CA105" s="671">
        <v>0</v>
      </c>
      <c r="CB105" s="671">
        <v>0</v>
      </c>
      <c r="CC105" s="671">
        <v>0</v>
      </c>
      <c r="CD105" s="671">
        <v>0</v>
      </c>
      <c r="CE105" s="580">
        <v>0</v>
      </c>
      <c r="CF105" s="580">
        <v>0</v>
      </c>
      <c r="CG105" s="580">
        <v>0</v>
      </c>
      <c r="CH105" s="671">
        <v>0</v>
      </c>
      <c r="CI105" s="580">
        <v>0</v>
      </c>
      <c r="CJ105" s="671">
        <v>0</v>
      </c>
      <c r="CK105" s="580">
        <v>0</v>
      </c>
      <c r="CL105" s="580">
        <v>0</v>
      </c>
      <c r="CM105" s="671">
        <v>0</v>
      </c>
      <c r="CN105" s="580">
        <v>0</v>
      </c>
      <c r="CO105" s="671">
        <v>0</v>
      </c>
      <c r="CP105" s="580">
        <v>0</v>
      </c>
      <c r="CQ105" s="580">
        <v>0</v>
      </c>
      <c r="CR105" s="671">
        <v>0</v>
      </c>
      <c r="CS105" s="671">
        <v>0</v>
      </c>
      <c r="CT105" s="580">
        <v>0</v>
      </c>
      <c r="CU105" s="580">
        <v>0</v>
      </c>
      <c r="CV105" s="671">
        <v>0</v>
      </c>
      <c r="CW105" s="580">
        <v>0</v>
      </c>
      <c r="CX105" s="671">
        <v>0</v>
      </c>
      <c r="CY105" s="671">
        <v>0</v>
      </c>
      <c r="CZ105" s="580">
        <v>0</v>
      </c>
      <c r="DA105" s="671">
        <v>0</v>
      </c>
      <c r="DB105" s="580">
        <v>0</v>
      </c>
      <c r="DC105" s="671">
        <v>0</v>
      </c>
      <c r="DD105" s="671">
        <v>0</v>
      </c>
      <c r="DE105" s="676">
        <v>0</v>
      </c>
      <c r="DF105" s="715">
        <v>0</v>
      </c>
      <c r="DG105" s="715">
        <v>0</v>
      </c>
      <c r="DH105" s="676">
        <v>0</v>
      </c>
      <c r="DI105" s="676">
        <v>0</v>
      </c>
      <c r="DJ105" s="676">
        <v>0</v>
      </c>
      <c r="DK105" s="715">
        <v>0</v>
      </c>
      <c r="DL105" s="676">
        <v>0</v>
      </c>
      <c r="DM105" s="676">
        <v>0</v>
      </c>
      <c r="DN105" s="715">
        <v>0</v>
      </c>
      <c r="DO105" s="676">
        <v>0</v>
      </c>
      <c r="DP105" s="676">
        <v>0</v>
      </c>
      <c r="DQ105" s="676">
        <v>0</v>
      </c>
      <c r="DR105" s="715">
        <v>0</v>
      </c>
      <c r="DS105" s="676">
        <v>0</v>
      </c>
      <c r="DT105" s="676">
        <v>0</v>
      </c>
      <c r="DU105" s="676">
        <v>0</v>
      </c>
      <c r="DV105" s="490">
        <f t="shared" si="7"/>
        <v>0</v>
      </c>
      <c r="DW105" s="490">
        <f t="shared" si="8"/>
        <v>0</v>
      </c>
      <c r="DX105" s="490">
        <f t="shared" ca="1" si="9"/>
        <v>0</v>
      </c>
      <c r="DY105" s="490" t="str">
        <f t="shared" ca="1" si="10"/>
        <v>-</v>
      </c>
    </row>
    <row r="106" spans="1:129" ht="12.75" customHeight="1">
      <c r="A106" s="490">
        <v>74</v>
      </c>
      <c r="B106" s="527" t="s">
        <v>886</v>
      </c>
      <c r="C106" s="527" t="s">
        <v>881</v>
      </c>
      <c r="D106" s="528" t="s">
        <v>885</v>
      </c>
      <c r="E106" s="532" t="s">
        <v>1014</v>
      </c>
      <c r="F106" s="523">
        <v>0</v>
      </c>
      <c r="G106" s="580">
        <v>0</v>
      </c>
      <c r="H106" s="671">
        <v>0</v>
      </c>
      <c r="I106" s="671">
        <v>0</v>
      </c>
      <c r="J106" s="671">
        <v>0</v>
      </c>
      <c r="K106" s="671">
        <v>0</v>
      </c>
      <c r="L106" s="671">
        <v>0</v>
      </c>
      <c r="M106" s="671">
        <v>0</v>
      </c>
      <c r="N106" s="580">
        <v>0</v>
      </c>
      <c r="O106" s="671">
        <v>0</v>
      </c>
      <c r="P106" s="671">
        <v>0</v>
      </c>
      <c r="Q106" s="671">
        <v>0</v>
      </c>
      <c r="R106" s="671">
        <v>0</v>
      </c>
      <c r="S106" s="671">
        <v>0</v>
      </c>
      <c r="T106" s="671">
        <v>0</v>
      </c>
      <c r="U106" s="671">
        <v>0</v>
      </c>
      <c r="V106" s="671">
        <v>0</v>
      </c>
      <c r="W106" s="580">
        <v>0</v>
      </c>
      <c r="X106" s="580">
        <v>0</v>
      </c>
      <c r="Y106" s="580">
        <v>0</v>
      </c>
      <c r="Z106" s="671">
        <v>0</v>
      </c>
      <c r="AA106" s="580">
        <v>0</v>
      </c>
      <c r="AB106" s="580">
        <v>0</v>
      </c>
      <c r="AC106" s="671">
        <v>0</v>
      </c>
      <c r="AD106" s="580">
        <v>0</v>
      </c>
      <c r="AE106" s="580">
        <v>0</v>
      </c>
      <c r="AF106" s="580">
        <v>0</v>
      </c>
      <c r="AG106" s="671">
        <v>0</v>
      </c>
      <c r="AH106" s="580">
        <v>0</v>
      </c>
      <c r="AI106" s="671">
        <v>0</v>
      </c>
      <c r="AJ106" s="671">
        <v>0</v>
      </c>
      <c r="AK106" s="580">
        <v>0</v>
      </c>
      <c r="AL106" s="671">
        <v>0</v>
      </c>
      <c r="AM106" s="671">
        <v>0</v>
      </c>
      <c r="AN106" s="580">
        <v>0</v>
      </c>
      <c r="AO106" s="671">
        <v>0</v>
      </c>
      <c r="AP106" s="671">
        <v>0</v>
      </c>
      <c r="AQ106" s="671">
        <v>0</v>
      </c>
      <c r="AR106" s="580">
        <v>0</v>
      </c>
      <c r="AS106" s="671">
        <v>0</v>
      </c>
      <c r="AT106" s="580">
        <v>0</v>
      </c>
      <c r="AU106" s="671">
        <v>0</v>
      </c>
      <c r="AV106" s="671">
        <v>0</v>
      </c>
      <c r="AW106" s="671">
        <v>0</v>
      </c>
      <c r="AX106" s="580">
        <v>0</v>
      </c>
      <c r="AY106" s="580">
        <v>0</v>
      </c>
      <c r="AZ106" s="671">
        <v>0</v>
      </c>
      <c r="BA106" s="671">
        <v>0</v>
      </c>
      <c r="BB106" s="580">
        <v>0</v>
      </c>
      <c r="BC106" s="671">
        <v>0</v>
      </c>
      <c r="BD106" s="671">
        <v>0</v>
      </c>
      <c r="BE106" s="580">
        <v>0</v>
      </c>
      <c r="BF106" s="671">
        <v>0</v>
      </c>
      <c r="BG106" s="671">
        <v>0</v>
      </c>
      <c r="BH106" s="580">
        <v>0</v>
      </c>
      <c r="BI106" s="671">
        <v>0</v>
      </c>
      <c r="BJ106" s="580">
        <v>0</v>
      </c>
      <c r="BK106" s="671">
        <v>0</v>
      </c>
      <c r="BL106" s="580">
        <v>0</v>
      </c>
      <c r="BM106" s="671">
        <v>0</v>
      </c>
      <c r="BN106" s="580">
        <v>0</v>
      </c>
      <c r="BO106" s="671">
        <v>0</v>
      </c>
      <c r="BP106" s="671">
        <v>0</v>
      </c>
      <c r="BQ106" s="580">
        <v>0</v>
      </c>
      <c r="BR106" s="580">
        <v>0</v>
      </c>
      <c r="BS106" s="671">
        <v>0</v>
      </c>
      <c r="BT106" s="671">
        <v>0</v>
      </c>
      <c r="BU106" s="580">
        <v>0</v>
      </c>
      <c r="BV106" s="580">
        <v>0</v>
      </c>
      <c r="BW106" s="580">
        <v>0</v>
      </c>
      <c r="BX106" s="671">
        <v>0</v>
      </c>
      <c r="BY106" s="671">
        <v>0</v>
      </c>
      <c r="BZ106" s="580">
        <v>0</v>
      </c>
      <c r="CA106" s="671">
        <v>0</v>
      </c>
      <c r="CB106" s="671">
        <v>0</v>
      </c>
      <c r="CC106" s="671">
        <v>0</v>
      </c>
      <c r="CD106" s="671">
        <v>0</v>
      </c>
      <c r="CE106" s="580">
        <v>0</v>
      </c>
      <c r="CF106" s="580">
        <v>0</v>
      </c>
      <c r="CG106" s="580">
        <v>0</v>
      </c>
      <c r="CH106" s="671">
        <v>0</v>
      </c>
      <c r="CI106" s="580">
        <v>0</v>
      </c>
      <c r="CJ106" s="671">
        <v>0</v>
      </c>
      <c r="CK106" s="580">
        <v>0</v>
      </c>
      <c r="CL106" s="580">
        <v>1</v>
      </c>
      <c r="CM106" s="671">
        <v>0</v>
      </c>
      <c r="CN106" s="580">
        <v>0</v>
      </c>
      <c r="CO106" s="671">
        <v>0</v>
      </c>
      <c r="CP106" s="580">
        <v>0</v>
      </c>
      <c r="CQ106" s="580">
        <v>0</v>
      </c>
      <c r="CR106" s="671">
        <v>0</v>
      </c>
      <c r="CS106" s="671">
        <v>0</v>
      </c>
      <c r="CT106" s="580">
        <v>0</v>
      </c>
      <c r="CU106" s="580">
        <v>0</v>
      </c>
      <c r="CV106" s="671">
        <v>0</v>
      </c>
      <c r="CW106" s="580">
        <v>0</v>
      </c>
      <c r="CX106" s="671">
        <v>0</v>
      </c>
      <c r="CY106" s="671">
        <v>0</v>
      </c>
      <c r="CZ106" s="580">
        <v>0</v>
      </c>
      <c r="DA106" s="671">
        <v>0</v>
      </c>
      <c r="DB106" s="580">
        <v>0</v>
      </c>
      <c r="DC106" s="671">
        <v>0</v>
      </c>
      <c r="DD106" s="671">
        <v>0</v>
      </c>
      <c r="DE106" s="676">
        <v>0</v>
      </c>
      <c r="DF106" s="715">
        <v>0</v>
      </c>
      <c r="DG106" s="715">
        <v>0</v>
      </c>
      <c r="DH106" s="676">
        <v>0</v>
      </c>
      <c r="DI106" s="676">
        <v>0</v>
      </c>
      <c r="DJ106" s="676">
        <v>0</v>
      </c>
      <c r="DK106" s="715">
        <v>0</v>
      </c>
      <c r="DL106" s="676">
        <v>0</v>
      </c>
      <c r="DM106" s="676">
        <v>0</v>
      </c>
      <c r="DN106" s="715">
        <v>0</v>
      </c>
      <c r="DO106" s="676">
        <v>1</v>
      </c>
      <c r="DP106" s="676">
        <v>0</v>
      </c>
      <c r="DQ106" s="676">
        <v>0</v>
      </c>
      <c r="DR106" s="715">
        <v>0</v>
      </c>
      <c r="DS106" s="676">
        <v>0</v>
      </c>
      <c r="DT106" s="676">
        <v>0</v>
      </c>
      <c r="DU106" s="676">
        <v>0</v>
      </c>
      <c r="DV106" s="490">
        <f t="shared" si="7"/>
        <v>2</v>
      </c>
      <c r="DW106" s="490">
        <f t="shared" si="8"/>
        <v>85</v>
      </c>
      <c r="DX106" s="490">
        <f t="shared" ca="1" si="9"/>
        <v>0</v>
      </c>
      <c r="DY106" s="490" t="str">
        <f t="shared" ca="1" si="10"/>
        <v>-</v>
      </c>
    </row>
    <row r="107" spans="1:129" ht="12.75" customHeight="1">
      <c r="A107" s="490">
        <v>75</v>
      </c>
      <c r="B107" s="527" t="s">
        <v>887</v>
      </c>
      <c r="C107" s="527" t="s">
        <v>881</v>
      </c>
      <c r="D107" s="528" t="s">
        <v>885</v>
      </c>
      <c r="E107" s="532" t="s">
        <v>1015</v>
      </c>
      <c r="F107" s="523">
        <v>0</v>
      </c>
      <c r="G107" s="580">
        <v>0</v>
      </c>
      <c r="H107" s="671">
        <v>0</v>
      </c>
      <c r="I107" s="671">
        <v>0</v>
      </c>
      <c r="J107" s="671">
        <v>0</v>
      </c>
      <c r="K107" s="671">
        <v>0</v>
      </c>
      <c r="L107" s="671">
        <v>0</v>
      </c>
      <c r="M107" s="671">
        <v>0</v>
      </c>
      <c r="N107" s="580">
        <v>0</v>
      </c>
      <c r="O107" s="671">
        <v>0</v>
      </c>
      <c r="P107" s="671">
        <v>0</v>
      </c>
      <c r="Q107" s="671">
        <v>0</v>
      </c>
      <c r="R107" s="671">
        <v>0</v>
      </c>
      <c r="S107" s="671">
        <v>0</v>
      </c>
      <c r="T107" s="671">
        <v>0</v>
      </c>
      <c r="U107" s="671">
        <v>0</v>
      </c>
      <c r="V107" s="671">
        <v>0</v>
      </c>
      <c r="W107" s="580">
        <v>0</v>
      </c>
      <c r="X107" s="580">
        <v>0</v>
      </c>
      <c r="Y107" s="580">
        <v>0</v>
      </c>
      <c r="Z107" s="671">
        <v>0</v>
      </c>
      <c r="AA107" s="580">
        <v>0</v>
      </c>
      <c r="AB107" s="580">
        <v>0</v>
      </c>
      <c r="AC107" s="671">
        <v>0</v>
      </c>
      <c r="AD107" s="580">
        <v>0</v>
      </c>
      <c r="AE107" s="580">
        <v>0</v>
      </c>
      <c r="AF107" s="580">
        <v>0</v>
      </c>
      <c r="AG107" s="671">
        <v>0</v>
      </c>
      <c r="AH107" s="580">
        <v>0</v>
      </c>
      <c r="AI107" s="671">
        <v>0</v>
      </c>
      <c r="AJ107" s="671">
        <v>0</v>
      </c>
      <c r="AK107" s="580">
        <v>0</v>
      </c>
      <c r="AL107" s="671">
        <v>0</v>
      </c>
      <c r="AM107" s="671">
        <v>0</v>
      </c>
      <c r="AN107" s="580">
        <v>0</v>
      </c>
      <c r="AO107" s="671">
        <v>0</v>
      </c>
      <c r="AP107" s="671">
        <v>0</v>
      </c>
      <c r="AQ107" s="671">
        <v>0</v>
      </c>
      <c r="AR107" s="580">
        <v>0</v>
      </c>
      <c r="AS107" s="671">
        <v>0</v>
      </c>
      <c r="AT107" s="580">
        <v>0</v>
      </c>
      <c r="AU107" s="671">
        <v>0</v>
      </c>
      <c r="AV107" s="671">
        <v>0</v>
      </c>
      <c r="AW107" s="671">
        <v>0</v>
      </c>
      <c r="AX107" s="580">
        <v>0</v>
      </c>
      <c r="AY107" s="580">
        <v>0</v>
      </c>
      <c r="AZ107" s="671">
        <v>0</v>
      </c>
      <c r="BA107" s="671">
        <v>0</v>
      </c>
      <c r="BB107" s="580">
        <v>0</v>
      </c>
      <c r="BC107" s="671">
        <v>0</v>
      </c>
      <c r="BD107" s="671">
        <v>0</v>
      </c>
      <c r="BE107" s="580">
        <v>0</v>
      </c>
      <c r="BF107" s="671">
        <v>0</v>
      </c>
      <c r="BG107" s="671">
        <v>0</v>
      </c>
      <c r="BH107" s="580">
        <v>0</v>
      </c>
      <c r="BI107" s="671">
        <v>0</v>
      </c>
      <c r="BJ107" s="580">
        <v>0</v>
      </c>
      <c r="BK107" s="671">
        <v>0</v>
      </c>
      <c r="BL107" s="580">
        <v>0</v>
      </c>
      <c r="BM107" s="671">
        <v>0</v>
      </c>
      <c r="BN107" s="580">
        <v>0</v>
      </c>
      <c r="BO107" s="671">
        <v>0</v>
      </c>
      <c r="BP107" s="671">
        <v>0</v>
      </c>
      <c r="BQ107" s="580">
        <v>0</v>
      </c>
      <c r="BR107" s="580">
        <v>0</v>
      </c>
      <c r="BS107" s="671">
        <v>0</v>
      </c>
      <c r="BT107" s="671">
        <v>0</v>
      </c>
      <c r="BU107" s="580">
        <v>0</v>
      </c>
      <c r="BV107" s="580">
        <v>0</v>
      </c>
      <c r="BW107" s="580">
        <v>0</v>
      </c>
      <c r="BX107" s="671">
        <v>0</v>
      </c>
      <c r="BY107" s="671">
        <v>0</v>
      </c>
      <c r="BZ107" s="580">
        <v>0</v>
      </c>
      <c r="CA107" s="671">
        <v>0</v>
      </c>
      <c r="CB107" s="671">
        <v>0</v>
      </c>
      <c r="CC107" s="671">
        <v>0</v>
      </c>
      <c r="CD107" s="671">
        <v>0</v>
      </c>
      <c r="CE107" s="580">
        <v>0</v>
      </c>
      <c r="CF107" s="580">
        <v>0</v>
      </c>
      <c r="CG107" s="580">
        <v>0</v>
      </c>
      <c r="CH107" s="671">
        <v>0</v>
      </c>
      <c r="CI107" s="580">
        <v>0</v>
      </c>
      <c r="CJ107" s="671">
        <v>0</v>
      </c>
      <c r="CK107" s="580">
        <v>0</v>
      </c>
      <c r="CL107" s="580">
        <v>0</v>
      </c>
      <c r="CM107" s="671">
        <v>1</v>
      </c>
      <c r="CN107" s="580">
        <v>0</v>
      </c>
      <c r="CO107" s="671">
        <v>0</v>
      </c>
      <c r="CP107" s="580">
        <v>0</v>
      </c>
      <c r="CQ107" s="580">
        <v>0</v>
      </c>
      <c r="CR107" s="671">
        <v>0</v>
      </c>
      <c r="CS107" s="671">
        <v>0</v>
      </c>
      <c r="CT107" s="580">
        <v>0</v>
      </c>
      <c r="CU107" s="580">
        <v>0</v>
      </c>
      <c r="CV107" s="671">
        <v>0</v>
      </c>
      <c r="CW107" s="580">
        <v>0</v>
      </c>
      <c r="CX107" s="671">
        <v>0</v>
      </c>
      <c r="CY107" s="671">
        <v>0</v>
      </c>
      <c r="CZ107" s="580">
        <v>0</v>
      </c>
      <c r="DA107" s="671">
        <v>0</v>
      </c>
      <c r="DB107" s="580">
        <v>0</v>
      </c>
      <c r="DC107" s="671">
        <v>0</v>
      </c>
      <c r="DD107" s="671">
        <v>0</v>
      </c>
      <c r="DE107" s="676">
        <v>0</v>
      </c>
      <c r="DF107" s="715">
        <v>0</v>
      </c>
      <c r="DG107" s="715">
        <v>0</v>
      </c>
      <c r="DH107" s="676">
        <v>0</v>
      </c>
      <c r="DI107" s="676">
        <v>0</v>
      </c>
      <c r="DJ107" s="676">
        <v>0</v>
      </c>
      <c r="DK107" s="715">
        <v>0</v>
      </c>
      <c r="DL107" s="676">
        <v>0</v>
      </c>
      <c r="DM107" s="676">
        <v>0</v>
      </c>
      <c r="DN107" s="715">
        <v>0</v>
      </c>
      <c r="DO107" s="676">
        <v>0</v>
      </c>
      <c r="DP107" s="676">
        <v>0</v>
      </c>
      <c r="DQ107" s="676">
        <v>0</v>
      </c>
      <c r="DR107" s="715">
        <v>0</v>
      </c>
      <c r="DS107" s="676">
        <v>0</v>
      </c>
      <c r="DT107" s="676">
        <v>0</v>
      </c>
      <c r="DU107" s="676">
        <v>0</v>
      </c>
      <c r="DV107" s="490">
        <f t="shared" si="7"/>
        <v>1</v>
      </c>
      <c r="DW107" s="490">
        <f t="shared" si="8"/>
        <v>86</v>
      </c>
      <c r="DX107" s="490">
        <f t="shared" ca="1" si="9"/>
        <v>0</v>
      </c>
      <c r="DY107" s="490" t="str">
        <f t="shared" ca="1" si="10"/>
        <v>-</v>
      </c>
    </row>
    <row r="108" spans="1:129" ht="12.75" customHeight="1">
      <c r="A108" s="490">
        <v>76</v>
      </c>
      <c r="B108" s="527" t="s">
        <v>888</v>
      </c>
      <c r="C108" s="527" t="s">
        <v>881</v>
      </c>
      <c r="D108" s="528" t="s">
        <v>885</v>
      </c>
      <c r="E108" s="532" t="s">
        <v>1016</v>
      </c>
      <c r="F108" s="523">
        <v>0</v>
      </c>
      <c r="G108" s="580">
        <v>0</v>
      </c>
      <c r="H108" s="671">
        <v>0</v>
      </c>
      <c r="I108" s="671">
        <v>0</v>
      </c>
      <c r="J108" s="671">
        <v>0</v>
      </c>
      <c r="K108" s="671">
        <v>0</v>
      </c>
      <c r="L108" s="671">
        <v>0</v>
      </c>
      <c r="M108" s="671">
        <v>0</v>
      </c>
      <c r="N108" s="580">
        <v>0</v>
      </c>
      <c r="O108" s="671">
        <v>0</v>
      </c>
      <c r="P108" s="671">
        <v>0</v>
      </c>
      <c r="Q108" s="671">
        <v>0</v>
      </c>
      <c r="R108" s="671">
        <v>0</v>
      </c>
      <c r="S108" s="671">
        <v>0</v>
      </c>
      <c r="T108" s="671">
        <v>0</v>
      </c>
      <c r="U108" s="671">
        <v>0</v>
      </c>
      <c r="V108" s="671">
        <v>0</v>
      </c>
      <c r="W108" s="580">
        <v>0</v>
      </c>
      <c r="X108" s="580">
        <v>0</v>
      </c>
      <c r="Y108" s="580">
        <v>0</v>
      </c>
      <c r="Z108" s="671">
        <v>0</v>
      </c>
      <c r="AA108" s="580">
        <v>0</v>
      </c>
      <c r="AB108" s="580">
        <v>0</v>
      </c>
      <c r="AC108" s="671">
        <v>0</v>
      </c>
      <c r="AD108" s="580">
        <v>0</v>
      </c>
      <c r="AE108" s="580">
        <v>0</v>
      </c>
      <c r="AF108" s="580">
        <v>0</v>
      </c>
      <c r="AG108" s="671">
        <v>0</v>
      </c>
      <c r="AH108" s="580">
        <v>0</v>
      </c>
      <c r="AI108" s="671">
        <v>0</v>
      </c>
      <c r="AJ108" s="671">
        <v>0</v>
      </c>
      <c r="AK108" s="580">
        <v>0</v>
      </c>
      <c r="AL108" s="671">
        <v>0</v>
      </c>
      <c r="AM108" s="671">
        <v>0</v>
      </c>
      <c r="AN108" s="580">
        <v>0</v>
      </c>
      <c r="AO108" s="671">
        <v>0</v>
      </c>
      <c r="AP108" s="671">
        <v>0</v>
      </c>
      <c r="AQ108" s="671">
        <v>0</v>
      </c>
      <c r="AR108" s="580">
        <v>0</v>
      </c>
      <c r="AS108" s="671">
        <v>0</v>
      </c>
      <c r="AT108" s="580">
        <v>0</v>
      </c>
      <c r="AU108" s="671">
        <v>0</v>
      </c>
      <c r="AV108" s="671">
        <v>0</v>
      </c>
      <c r="AW108" s="671">
        <v>0</v>
      </c>
      <c r="AX108" s="580">
        <v>0</v>
      </c>
      <c r="AY108" s="580">
        <v>0</v>
      </c>
      <c r="AZ108" s="671">
        <v>0</v>
      </c>
      <c r="BA108" s="671">
        <v>0</v>
      </c>
      <c r="BB108" s="580">
        <v>0</v>
      </c>
      <c r="BC108" s="671">
        <v>0</v>
      </c>
      <c r="BD108" s="671">
        <v>0</v>
      </c>
      <c r="BE108" s="580">
        <v>0</v>
      </c>
      <c r="BF108" s="671">
        <v>0</v>
      </c>
      <c r="BG108" s="671">
        <v>0</v>
      </c>
      <c r="BH108" s="580">
        <v>0</v>
      </c>
      <c r="BI108" s="671">
        <v>0</v>
      </c>
      <c r="BJ108" s="580">
        <v>0</v>
      </c>
      <c r="BK108" s="671">
        <v>0</v>
      </c>
      <c r="BL108" s="580">
        <v>0</v>
      </c>
      <c r="BM108" s="671">
        <v>0</v>
      </c>
      <c r="BN108" s="580">
        <v>0</v>
      </c>
      <c r="BO108" s="671">
        <v>0</v>
      </c>
      <c r="BP108" s="671">
        <v>0</v>
      </c>
      <c r="BQ108" s="580">
        <v>0</v>
      </c>
      <c r="BR108" s="580">
        <v>0</v>
      </c>
      <c r="BS108" s="671">
        <v>0</v>
      </c>
      <c r="BT108" s="671">
        <v>0</v>
      </c>
      <c r="BU108" s="580">
        <v>0</v>
      </c>
      <c r="BV108" s="580">
        <v>0</v>
      </c>
      <c r="BW108" s="580">
        <v>0</v>
      </c>
      <c r="BX108" s="671">
        <v>0</v>
      </c>
      <c r="BY108" s="671">
        <v>0</v>
      </c>
      <c r="BZ108" s="580">
        <v>0</v>
      </c>
      <c r="CA108" s="671">
        <v>0</v>
      </c>
      <c r="CB108" s="671">
        <v>0</v>
      </c>
      <c r="CC108" s="671">
        <v>0</v>
      </c>
      <c r="CD108" s="671">
        <v>0</v>
      </c>
      <c r="CE108" s="580">
        <v>0</v>
      </c>
      <c r="CF108" s="580">
        <v>0</v>
      </c>
      <c r="CG108" s="580">
        <v>0</v>
      </c>
      <c r="CH108" s="671">
        <v>0</v>
      </c>
      <c r="CI108" s="580">
        <v>0</v>
      </c>
      <c r="CJ108" s="671">
        <v>0</v>
      </c>
      <c r="CK108" s="580">
        <v>0</v>
      </c>
      <c r="CL108" s="580">
        <v>0</v>
      </c>
      <c r="CM108" s="671">
        <v>0</v>
      </c>
      <c r="CN108" s="580">
        <v>1</v>
      </c>
      <c r="CO108" s="671">
        <v>0</v>
      </c>
      <c r="CP108" s="580">
        <v>0</v>
      </c>
      <c r="CQ108" s="580">
        <v>0</v>
      </c>
      <c r="CR108" s="671">
        <v>0</v>
      </c>
      <c r="CS108" s="671">
        <v>0</v>
      </c>
      <c r="CT108" s="580">
        <v>0</v>
      </c>
      <c r="CU108" s="580">
        <v>0</v>
      </c>
      <c r="CV108" s="671">
        <v>0</v>
      </c>
      <c r="CW108" s="580">
        <v>0</v>
      </c>
      <c r="CX108" s="671">
        <v>0</v>
      </c>
      <c r="CY108" s="671">
        <v>0</v>
      </c>
      <c r="CZ108" s="580">
        <v>0</v>
      </c>
      <c r="DA108" s="671">
        <v>0</v>
      </c>
      <c r="DB108" s="580">
        <v>0</v>
      </c>
      <c r="DC108" s="671">
        <v>0</v>
      </c>
      <c r="DD108" s="671">
        <v>0</v>
      </c>
      <c r="DE108" s="676">
        <v>0</v>
      </c>
      <c r="DF108" s="715">
        <v>0</v>
      </c>
      <c r="DG108" s="715">
        <v>0</v>
      </c>
      <c r="DH108" s="676">
        <v>0</v>
      </c>
      <c r="DI108" s="676">
        <v>0</v>
      </c>
      <c r="DJ108" s="676">
        <v>0</v>
      </c>
      <c r="DK108" s="715">
        <v>0</v>
      </c>
      <c r="DL108" s="676">
        <v>0</v>
      </c>
      <c r="DM108" s="676">
        <v>0</v>
      </c>
      <c r="DN108" s="715">
        <v>0</v>
      </c>
      <c r="DO108" s="676">
        <v>0</v>
      </c>
      <c r="DP108" s="676">
        <v>0</v>
      </c>
      <c r="DQ108" s="676">
        <v>0</v>
      </c>
      <c r="DR108" s="715">
        <v>0</v>
      </c>
      <c r="DS108" s="676">
        <v>0</v>
      </c>
      <c r="DT108" s="676">
        <v>0</v>
      </c>
      <c r="DU108" s="676">
        <v>0</v>
      </c>
      <c r="DV108" s="490">
        <f t="shared" si="7"/>
        <v>1</v>
      </c>
      <c r="DW108" s="490">
        <f t="shared" si="8"/>
        <v>87</v>
      </c>
      <c r="DX108" s="490">
        <f t="shared" ca="1" si="9"/>
        <v>0</v>
      </c>
      <c r="DY108" s="490" t="str">
        <f t="shared" ca="1" si="10"/>
        <v>-</v>
      </c>
    </row>
    <row r="109" spans="1:129" ht="12.75" customHeight="1">
      <c r="A109" s="490">
        <v>77</v>
      </c>
      <c r="B109" s="527" t="s">
        <v>889</v>
      </c>
      <c r="C109" s="527" t="s">
        <v>881</v>
      </c>
      <c r="D109" s="528" t="s">
        <v>885</v>
      </c>
      <c r="E109" s="532" t="s">
        <v>1017</v>
      </c>
      <c r="F109" s="523">
        <v>0</v>
      </c>
      <c r="G109" s="580">
        <v>0</v>
      </c>
      <c r="H109" s="671">
        <v>0</v>
      </c>
      <c r="I109" s="671">
        <v>0</v>
      </c>
      <c r="J109" s="671">
        <v>0</v>
      </c>
      <c r="K109" s="671">
        <v>0</v>
      </c>
      <c r="L109" s="671">
        <v>0</v>
      </c>
      <c r="M109" s="671">
        <v>0</v>
      </c>
      <c r="N109" s="580">
        <v>0</v>
      </c>
      <c r="O109" s="671">
        <v>0</v>
      </c>
      <c r="P109" s="671">
        <v>0</v>
      </c>
      <c r="Q109" s="671">
        <v>0</v>
      </c>
      <c r="R109" s="671">
        <v>0</v>
      </c>
      <c r="S109" s="671">
        <v>0</v>
      </c>
      <c r="T109" s="671">
        <v>0</v>
      </c>
      <c r="U109" s="671">
        <v>0</v>
      </c>
      <c r="V109" s="671">
        <v>0</v>
      </c>
      <c r="W109" s="580">
        <v>0</v>
      </c>
      <c r="X109" s="580">
        <v>0</v>
      </c>
      <c r="Y109" s="580">
        <v>0</v>
      </c>
      <c r="Z109" s="671">
        <v>0</v>
      </c>
      <c r="AA109" s="580">
        <v>0</v>
      </c>
      <c r="AB109" s="580">
        <v>1</v>
      </c>
      <c r="AC109" s="671">
        <v>0</v>
      </c>
      <c r="AD109" s="580">
        <v>0</v>
      </c>
      <c r="AE109" s="580">
        <v>0</v>
      </c>
      <c r="AF109" s="580">
        <v>0</v>
      </c>
      <c r="AG109" s="671">
        <v>0</v>
      </c>
      <c r="AH109" s="580">
        <v>0</v>
      </c>
      <c r="AI109" s="671">
        <v>0</v>
      </c>
      <c r="AJ109" s="671">
        <v>0</v>
      </c>
      <c r="AK109" s="580">
        <v>0</v>
      </c>
      <c r="AL109" s="671">
        <v>0</v>
      </c>
      <c r="AM109" s="671">
        <v>0</v>
      </c>
      <c r="AN109" s="580">
        <v>0</v>
      </c>
      <c r="AO109" s="671">
        <v>0</v>
      </c>
      <c r="AP109" s="671">
        <v>0</v>
      </c>
      <c r="AQ109" s="671">
        <v>0</v>
      </c>
      <c r="AR109" s="580">
        <v>0</v>
      </c>
      <c r="AS109" s="671">
        <v>0</v>
      </c>
      <c r="AT109" s="580">
        <v>0</v>
      </c>
      <c r="AU109" s="671">
        <v>0</v>
      </c>
      <c r="AV109" s="671">
        <v>0</v>
      </c>
      <c r="AW109" s="671">
        <v>0</v>
      </c>
      <c r="AX109" s="580">
        <v>0</v>
      </c>
      <c r="AY109" s="580">
        <v>0</v>
      </c>
      <c r="AZ109" s="671">
        <v>0</v>
      </c>
      <c r="BA109" s="671">
        <v>0</v>
      </c>
      <c r="BB109" s="580">
        <v>0</v>
      </c>
      <c r="BC109" s="671">
        <v>0</v>
      </c>
      <c r="BD109" s="671">
        <v>0</v>
      </c>
      <c r="BE109" s="580">
        <v>0</v>
      </c>
      <c r="BF109" s="671">
        <v>0</v>
      </c>
      <c r="BG109" s="671">
        <v>0</v>
      </c>
      <c r="BH109" s="580">
        <v>0</v>
      </c>
      <c r="BI109" s="671">
        <v>0</v>
      </c>
      <c r="BJ109" s="580">
        <v>0</v>
      </c>
      <c r="BK109" s="671">
        <v>0</v>
      </c>
      <c r="BL109" s="580">
        <v>0</v>
      </c>
      <c r="BM109" s="671">
        <v>0</v>
      </c>
      <c r="BN109" s="580">
        <v>0</v>
      </c>
      <c r="BO109" s="671">
        <v>0</v>
      </c>
      <c r="BP109" s="671">
        <v>0</v>
      </c>
      <c r="BQ109" s="580">
        <v>0</v>
      </c>
      <c r="BR109" s="580">
        <v>0</v>
      </c>
      <c r="BS109" s="671">
        <v>0</v>
      </c>
      <c r="BT109" s="671">
        <v>0</v>
      </c>
      <c r="BU109" s="580">
        <v>0</v>
      </c>
      <c r="BV109" s="580">
        <v>0</v>
      </c>
      <c r="BW109" s="580">
        <v>0</v>
      </c>
      <c r="BX109" s="671">
        <v>0</v>
      </c>
      <c r="BY109" s="671">
        <v>0</v>
      </c>
      <c r="BZ109" s="580">
        <v>0</v>
      </c>
      <c r="CA109" s="671">
        <v>0</v>
      </c>
      <c r="CB109" s="671">
        <v>0</v>
      </c>
      <c r="CC109" s="671">
        <v>0</v>
      </c>
      <c r="CD109" s="671">
        <v>0</v>
      </c>
      <c r="CE109" s="580">
        <v>0</v>
      </c>
      <c r="CF109" s="580">
        <v>0</v>
      </c>
      <c r="CG109" s="580">
        <v>0</v>
      </c>
      <c r="CH109" s="671">
        <v>0</v>
      </c>
      <c r="CI109" s="580">
        <v>0</v>
      </c>
      <c r="CJ109" s="671">
        <v>0</v>
      </c>
      <c r="CK109" s="580">
        <v>0</v>
      </c>
      <c r="CL109" s="580">
        <v>1</v>
      </c>
      <c r="CM109" s="671">
        <v>0</v>
      </c>
      <c r="CN109" s="580">
        <v>0</v>
      </c>
      <c r="CO109" s="671">
        <v>0</v>
      </c>
      <c r="CP109" s="580">
        <v>0</v>
      </c>
      <c r="CQ109" s="580">
        <v>0</v>
      </c>
      <c r="CR109" s="671">
        <v>0</v>
      </c>
      <c r="CS109" s="671">
        <v>0</v>
      </c>
      <c r="CT109" s="580">
        <v>0</v>
      </c>
      <c r="CU109" s="580">
        <v>0</v>
      </c>
      <c r="CV109" s="671">
        <v>0</v>
      </c>
      <c r="CW109" s="580">
        <v>0</v>
      </c>
      <c r="CX109" s="671">
        <v>0</v>
      </c>
      <c r="CY109" s="671">
        <v>0</v>
      </c>
      <c r="CZ109" s="580">
        <v>0</v>
      </c>
      <c r="DA109" s="671">
        <v>0</v>
      </c>
      <c r="DB109" s="580">
        <v>0</v>
      </c>
      <c r="DC109" s="671">
        <v>0</v>
      </c>
      <c r="DD109" s="671">
        <v>0</v>
      </c>
      <c r="DE109" s="676">
        <v>0</v>
      </c>
      <c r="DF109" s="715">
        <v>0</v>
      </c>
      <c r="DG109" s="715">
        <v>0</v>
      </c>
      <c r="DH109" s="676">
        <v>0</v>
      </c>
      <c r="DI109" s="676">
        <v>0</v>
      </c>
      <c r="DJ109" s="676">
        <v>0</v>
      </c>
      <c r="DK109" s="715">
        <v>0</v>
      </c>
      <c r="DL109" s="676">
        <v>0</v>
      </c>
      <c r="DM109" s="676">
        <v>0</v>
      </c>
      <c r="DN109" s="715">
        <v>0</v>
      </c>
      <c r="DO109" s="676">
        <v>0</v>
      </c>
      <c r="DP109" s="676">
        <v>0</v>
      </c>
      <c r="DQ109" s="676">
        <v>0</v>
      </c>
      <c r="DR109" s="715">
        <v>0</v>
      </c>
      <c r="DS109" s="676">
        <v>0</v>
      </c>
      <c r="DT109" s="676">
        <v>0</v>
      </c>
      <c r="DU109" s="676">
        <v>0</v>
      </c>
      <c r="DV109" s="490">
        <f t="shared" si="7"/>
        <v>2</v>
      </c>
      <c r="DW109" s="490">
        <f t="shared" si="8"/>
        <v>23</v>
      </c>
      <c r="DX109" s="490">
        <f t="shared" ca="1" si="9"/>
        <v>1</v>
      </c>
      <c r="DY109" s="490">
        <f t="shared" ca="1" si="10"/>
        <v>0</v>
      </c>
    </row>
    <row r="110" spans="1:129" ht="15">
      <c r="A110" s="497"/>
      <c r="B110" s="530" t="s">
        <v>535</v>
      </c>
      <c r="C110" s="530" t="s">
        <v>890</v>
      </c>
      <c r="D110" s="531" t="s">
        <v>891</v>
      </c>
      <c r="E110" s="526"/>
      <c r="F110" s="523">
        <v>0</v>
      </c>
      <c r="G110" s="580">
        <v>0</v>
      </c>
      <c r="H110" s="671">
        <v>0</v>
      </c>
      <c r="I110" s="671">
        <v>0</v>
      </c>
      <c r="J110" s="671">
        <v>0</v>
      </c>
      <c r="K110" s="671">
        <v>0</v>
      </c>
      <c r="L110" s="671">
        <v>0</v>
      </c>
      <c r="M110" s="671">
        <v>0</v>
      </c>
      <c r="N110" s="580">
        <v>0</v>
      </c>
      <c r="O110" s="671">
        <v>0</v>
      </c>
      <c r="P110" s="671">
        <v>0</v>
      </c>
      <c r="Q110" s="671">
        <v>0</v>
      </c>
      <c r="R110" s="671">
        <v>0</v>
      </c>
      <c r="S110" s="671">
        <v>0</v>
      </c>
      <c r="T110" s="671">
        <v>0</v>
      </c>
      <c r="U110" s="671">
        <v>0</v>
      </c>
      <c r="V110" s="671">
        <v>0</v>
      </c>
      <c r="W110" s="580">
        <v>0</v>
      </c>
      <c r="X110" s="580">
        <v>0</v>
      </c>
      <c r="Y110" s="580">
        <v>0</v>
      </c>
      <c r="Z110" s="671">
        <v>0</v>
      </c>
      <c r="AA110" s="580">
        <v>0</v>
      </c>
      <c r="AB110" s="580">
        <v>0</v>
      </c>
      <c r="AC110" s="671">
        <v>0</v>
      </c>
      <c r="AD110" s="580">
        <v>0</v>
      </c>
      <c r="AE110" s="580">
        <v>0</v>
      </c>
      <c r="AF110" s="580">
        <v>0</v>
      </c>
      <c r="AG110" s="671">
        <v>0</v>
      </c>
      <c r="AH110" s="580">
        <v>0</v>
      </c>
      <c r="AI110" s="671">
        <v>0</v>
      </c>
      <c r="AJ110" s="671">
        <v>0</v>
      </c>
      <c r="AK110" s="580">
        <v>0</v>
      </c>
      <c r="AL110" s="671">
        <v>0</v>
      </c>
      <c r="AM110" s="671">
        <v>0</v>
      </c>
      <c r="AN110" s="580">
        <v>0</v>
      </c>
      <c r="AO110" s="671">
        <v>0</v>
      </c>
      <c r="AP110" s="671">
        <v>0</v>
      </c>
      <c r="AQ110" s="671">
        <v>0</v>
      </c>
      <c r="AR110" s="580">
        <v>0</v>
      </c>
      <c r="AS110" s="671">
        <v>0</v>
      </c>
      <c r="AT110" s="580">
        <v>0</v>
      </c>
      <c r="AU110" s="671">
        <v>0</v>
      </c>
      <c r="AV110" s="671">
        <v>0</v>
      </c>
      <c r="AW110" s="671">
        <v>0</v>
      </c>
      <c r="AX110" s="580">
        <v>0</v>
      </c>
      <c r="AY110" s="580">
        <v>0</v>
      </c>
      <c r="AZ110" s="671">
        <v>0</v>
      </c>
      <c r="BA110" s="671">
        <v>0</v>
      </c>
      <c r="BB110" s="580">
        <v>0</v>
      </c>
      <c r="BC110" s="671">
        <v>0</v>
      </c>
      <c r="BD110" s="671">
        <v>0</v>
      </c>
      <c r="BE110" s="580">
        <v>0</v>
      </c>
      <c r="BF110" s="671">
        <v>0</v>
      </c>
      <c r="BG110" s="671">
        <v>0</v>
      </c>
      <c r="BH110" s="580">
        <v>0</v>
      </c>
      <c r="BI110" s="671">
        <v>0</v>
      </c>
      <c r="BJ110" s="580">
        <v>0</v>
      </c>
      <c r="BK110" s="671">
        <v>0</v>
      </c>
      <c r="BL110" s="580">
        <v>0</v>
      </c>
      <c r="BM110" s="671">
        <v>0</v>
      </c>
      <c r="BN110" s="580">
        <v>0</v>
      </c>
      <c r="BO110" s="671">
        <v>0</v>
      </c>
      <c r="BP110" s="671">
        <v>0</v>
      </c>
      <c r="BQ110" s="580">
        <v>0</v>
      </c>
      <c r="BR110" s="580">
        <v>0</v>
      </c>
      <c r="BS110" s="671">
        <v>0</v>
      </c>
      <c r="BT110" s="671">
        <v>0</v>
      </c>
      <c r="BU110" s="580">
        <v>0</v>
      </c>
      <c r="BV110" s="580">
        <v>0</v>
      </c>
      <c r="BW110" s="580">
        <v>0</v>
      </c>
      <c r="BX110" s="671">
        <v>0</v>
      </c>
      <c r="BY110" s="671">
        <v>0</v>
      </c>
      <c r="BZ110" s="580">
        <v>0</v>
      </c>
      <c r="CA110" s="671">
        <v>0</v>
      </c>
      <c r="CB110" s="671">
        <v>0</v>
      </c>
      <c r="CC110" s="671">
        <v>0</v>
      </c>
      <c r="CD110" s="671">
        <v>0</v>
      </c>
      <c r="CE110" s="580">
        <v>0</v>
      </c>
      <c r="CF110" s="580">
        <v>0</v>
      </c>
      <c r="CG110" s="580">
        <v>0</v>
      </c>
      <c r="CH110" s="671">
        <v>0</v>
      </c>
      <c r="CI110" s="580">
        <v>0</v>
      </c>
      <c r="CJ110" s="671">
        <v>0</v>
      </c>
      <c r="CK110" s="580">
        <v>0</v>
      </c>
      <c r="CL110" s="580">
        <v>0</v>
      </c>
      <c r="CM110" s="671">
        <v>0</v>
      </c>
      <c r="CN110" s="580">
        <v>0</v>
      </c>
      <c r="CO110" s="671">
        <v>0</v>
      </c>
      <c r="CP110" s="580">
        <v>0</v>
      </c>
      <c r="CQ110" s="580">
        <v>0</v>
      </c>
      <c r="CR110" s="671">
        <v>0</v>
      </c>
      <c r="CS110" s="671">
        <v>0</v>
      </c>
      <c r="CT110" s="580">
        <v>0</v>
      </c>
      <c r="CU110" s="580">
        <v>0</v>
      </c>
      <c r="CV110" s="671">
        <v>0</v>
      </c>
      <c r="CW110" s="580">
        <v>0</v>
      </c>
      <c r="CX110" s="671">
        <v>0</v>
      </c>
      <c r="CY110" s="671">
        <v>0</v>
      </c>
      <c r="CZ110" s="580">
        <v>0</v>
      </c>
      <c r="DA110" s="671">
        <v>0</v>
      </c>
      <c r="DB110" s="580">
        <v>0</v>
      </c>
      <c r="DC110" s="671">
        <v>0</v>
      </c>
      <c r="DD110" s="671">
        <v>0</v>
      </c>
      <c r="DE110" s="676">
        <v>0</v>
      </c>
      <c r="DF110" s="715">
        <v>0</v>
      </c>
      <c r="DG110" s="715">
        <v>0</v>
      </c>
      <c r="DH110" s="676">
        <v>0</v>
      </c>
      <c r="DI110" s="676">
        <v>0</v>
      </c>
      <c r="DJ110" s="676">
        <v>0</v>
      </c>
      <c r="DK110" s="715">
        <v>0</v>
      </c>
      <c r="DL110" s="676">
        <v>0</v>
      </c>
      <c r="DM110" s="676">
        <v>0</v>
      </c>
      <c r="DN110" s="715">
        <v>0</v>
      </c>
      <c r="DO110" s="676">
        <v>0</v>
      </c>
      <c r="DP110" s="676">
        <v>0</v>
      </c>
      <c r="DQ110" s="676">
        <v>0</v>
      </c>
      <c r="DR110" s="715">
        <v>0</v>
      </c>
      <c r="DS110" s="676">
        <v>0</v>
      </c>
      <c r="DT110" s="676">
        <v>0</v>
      </c>
      <c r="DU110" s="676">
        <v>0</v>
      </c>
      <c r="DV110" s="490">
        <f t="shared" si="7"/>
        <v>0</v>
      </c>
      <c r="DW110" s="490">
        <f t="shared" si="8"/>
        <v>0</v>
      </c>
      <c r="DX110" s="490">
        <f t="shared" ca="1" si="9"/>
        <v>0</v>
      </c>
      <c r="DY110" s="490" t="str">
        <f t="shared" ca="1" si="10"/>
        <v>-</v>
      </c>
    </row>
    <row r="111" spans="1:129" ht="12.75" customHeight="1">
      <c r="A111" s="490">
        <v>78</v>
      </c>
      <c r="B111" s="527" t="s">
        <v>892</v>
      </c>
      <c r="C111" s="527" t="s">
        <v>890</v>
      </c>
      <c r="D111" s="528" t="s">
        <v>891</v>
      </c>
      <c r="E111" s="525" t="s">
        <v>1018</v>
      </c>
      <c r="F111" s="523">
        <v>0</v>
      </c>
      <c r="G111" s="580">
        <v>0</v>
      </c>
      <c r="H111" s="671">
        <v>0</v>
      </c>
      <c r="I111" s="671">
        <v>0</v>
      </c>
      <c r="J111" s="671">
        <v>0</v>
      </c>
      <c r="K111" s="671">
        <v>0</v>
      </c>
      <c r="L111" s="671">
        <v>0</v>
      </c>
      <c r="M111" s="671">
        <v>0</v>
      </c>
      <c r="N111" s="580">
        <v>0</v>
      </c>
      <c r="O111" s="671">
        <v>0</v>
      </c>
      <c r="P111" s="671">
        <v>0</v>
      </c>
      <c r="Q111" s="671">
        <v>0</v>
      </c>
      <c r="R111" s="671">
        <v>0</v>
      </c>
      <c r="S111" s="671">
        <v>0</v>
      </c>
      <c r="T111" s="671">
        <v>0</v>
      </c>
      <c r="U111" s="671">
        <v>0</v>
      </c>
      <c r="V111" s="671">
        <v>0</v>
      </c>
      <c r="W111" s="580">
        <v>0</v>
      </c>
      <c r="X111" s="580">
        <v>0</v>
      </c>
      <c r="Y111" s="580">
        <v>0</v>
      </c>
      <c r="Z111" s="671">
        <v>0</v>
      </c>
      <c r="AA111" s="580">
        <v>0</v>
      </c>
      <c r="AB111" s="580">
        <v>0</v>
      </c>
      <c r="AC111" s="671">
        <v>0</v>
      </c>
      <c r="AD111" s="580">
        <v>0</v>
      </c>
      <c r="AE111" s="580">
        <v>0</v>
      </c>
      <c r="AF111" s="580">
        <v>0</v>
      </c>
      <c r="AG111" s="671">
        <v>0</v>
      </c>
      <c r="AH111" s="580">
        <v>0</v>
      </c>
      <c r="AI111" s="671">
        <v>0</v>
      </c>
      <c r="AJ111" s="671">
        <v>0</v>
      </c>
      <c r="AK111" s="580">
        <v>0</v>
      </c>
      <c r="AL111" s="671">
        <v>0</v>
      </c>
      <c r="AM111" s="671">
        <v>0</v>
      </c>
      <c r="AN111" s="580">
        <v>0</v>
      </c>
      <c r="AO111" s="671">
        <v>0</v>
      </c>
      <c r="AP111" s="671">
        <v>0</v>
      </c>
      <c r="AQ111" s="671">
        <v>0</v>
      </c>
      <c r="AR111" s="580">
        <v>0</v>
      </c>
      <c r="AS111" s="671">
        <v>0</v>
      </c>
      <c r="AT111" s="580">
        <v>0</v>
      </c>
      <c r="AU111" s="671">
        <v>0</v>
      </c>
      <c r="AV111" s="671">
        <v>0</v>
      </c>
      <c r="AW111" s="671">
        <v>0</v>
      </c>
      <c r="AX111" s="580">
        <v>0</v>
      </c>
      <c r="AY111" s="580">
        <v>0</v>
      </c>
      <c r="AZ111" s="671">
        <v>0</v>
      </c>
      <c r="BA111" s="671">
        <v>0</v>
      </c>
      <c r="BB111" s="580">
        <v>0</v>
      </c>
      <c r="BC111" s="671">
        <v>0</v>
      </c>
      <c r="BD111" s="671">
        <v>0</v>
      </c>
      <c r="BE111" s="580">
        <v>0</v>
      </c>
      <c r="BF111" s="671">
        <v>0</v>
      </c>
      <c r="BG111" s="671">
        <v>0</v>
      </c>
      <c r="BH111" s="580">
        <v>0</v>
      </c>
      <c r="BI111" s="671">
        <v>0</v>
      </c>
      <c r="BJ111" s="580">
        <v>0</v>
      </c>
      <c r="BK111" s="671">
        <v>0</v>
      </c>
      <c r="BL111" s="580">
        <v>0</v>
      </c>
      <c r="BM111" s="671">
        <v>0</v>
      </c>
      <c r="BN111" s="580">
        <v>0</v>
      </c>
      <c r="BO111" s="671">
        <v>0</v>
      </c>
      <c r="BP111" s="671">
        <v>0</v>
      </c>
      <c r="BQ111" s="580">
        <v>0</v>
      </c>
      <c r="BR111" s="580">
        <v>0</v>
      </c>
      <c r="BS111" s="671">
        <v>0</v>
      </c>
      <c r="BT111" s="671">
        <v>0</v>
      </c>
      <c r="BU111" s="580">
        <v>0</v>
      </c>
      <c r="BV111" s="580">
        <v>0</v>
      </c>
      <c r="BW111" s="580">
        <v>0</v>
      </c>
      <c r="BX111" s="671">
        <v>0</v>
      </c>
      <c r="BY111" s="671">
        <v>0</v>
      </c>
      <c r="BZ111" s="580">
        <v>0</v>
      </c>
      <c r="CA111" s="671">
        <v>0</v>
      </c>
      <c r="CB111" s="671">
        <v>0</v>
      </c>
      <c r="CC111" s="671">
        <v>0</v>
      </c>
      <c r="CD111" s="671">
        <v>0</v>
      </c>
      <c r="CE111" s="580">
        <v>0</v>
      </c>
      <c r="CF111" s="580">
        <v>0</v>
      </c>
      <c r="CG111" s="580">
        <v>0</v>
      </c>
      <c r="CH111" s="671">
        <v>0</v>
      </c>
      <c r="CI111" s="580">
        <v>0</v>
      </c>
      <c r="CJ111" s="671">
        <v>0</v>
      </c>
      <c r="CK111" s="580">
        <v>0</v>
      </c>
      <c r="CL111" s="580">
        <v>0</v>
      </c>
      <c r="CM111" s="671">
        <v>0</v>
      </c>
      <c r="CN111" s="580">
        <v>0</v>
      </c>
      <c r="CO111" s="671">
        <v>0</v>
      </c>
      <c r="CP111" s="580">
        <v>1</v>
      </c>
      <c r="CQ111" s="580">
        <v>0</v>
      </c>
      <c r="CR111" s="671">
        <v>0</v>
      </c>
      <c r="CS111" s="671">
        <v>0</v>
      </c>
      <c r="CT111" s="580">
        <v>0</v>
      </c>
      <c r="CU111" s="580">
        <v>0</v>
      </c>
      <c r="CV111" s="671">
        <v>0</v>
      </c>
      <c r="CW111" s="580">
        <v>0</v>
      </c>
      <c r="CX111" s="671">
        <v>0</v>
      </c>
      <c r="CY111" s="671">
        <v>0</v>
      </c>
      <c r="CZ111" s="580">
        <v>0</v>
      </c>
      <c r="DA111" s="671">
        <v>0</v>
      </c>
      <c r="DB111" s="580">
        <v>0</v>
      </c>
      <c r="DC111" s="671">
        <v>0</v>
      </c>
      <c r="DD111" s="671">
        <v>0</v>
      </c>
      <c r="DE111" s="676">
        <v>0</v>
      </c>
      <c r="DF111" s="715">
        <v>0</v>
      </c>
      <c r="DG111" s="715">
        <v>0</v>
      </c>
      <c r="DH111" s="676">
        <v>0</v>
      </c>
      <c r="DI111" s="676">
        <v>0</v>
      </c>
      <c r="DJ111" s="676">
        <v>0</v>
      </c>
      <c r="DK111" s="715">
        <v>0</v>
      </c>
      <c r="DL111" s="676">
        <v>0</v>
      </c>
      <c r="DM111" s="676">
        <v>0</v>
      </c>
      <c r="DN111" s="715">
        <v>0</v>
      </c>
      <c r="DO111" s="676">
        <v>0</v>
      </c>
      <c r="DP111" s="676">
        <v>0</v>
      </c>
      <c r="DQ111" s="676">
        <v>0</v>
      </c>
      <c r="DR111" s="715">
        <v>0</v>
      </c>
      <c r="DS111" s="676">
        <v>0</v>
      </c>
      <c r="DT111" s="676">
        <v>0</v>
      </c>
      <c r="DU111" s="676">
        <v>0</v>
      </c>
      <c r="DV111" s="490">
        <f t="shared" si="7"/>
        <v>1</v>
      </c>
      <c r="DW111" s="490">
        <f t="shared" si="8"/>
        <v>89</v>
      </c>
      <c r="DX111" s="490">
        <f t="shared" ca="1" si="9"/>
        <v>1</v>
      </c>
      <c r="DY111" s="490">
        <f t="shared" ca="1" si="10"/>
        <v>0</v>
      </c>
    </row>
    <row r="112" spans="1:129" ht="25.5">
      <c r="A112" s="490">
        <v>79</v>
      </c>
      <c r="B112" s="527" t="s">
        <v>893</v>
      </c>
      <c r="C112" s="527" t="s">
        <v>890</v>
      </c>
      <c r="D112" s="528" t="s">
        <v>891</v>
      </c>
      <c r="E112" s="532" t="s">
        <v>1019</v>
      </c>
      <c r="F112" s="523">
        <v>0</v>
      </c>
      <c r="G112" s="580">
        <v>0</v>
      </c>
      <c r="H112" s="671">
        <v>0</v>
      </c>
      <c r="I112" s="671">
        <v>0</v>
      </c>
      <c r="J112" s="671">
        <v>0</v>
      </c>
      <c r="K112" s="671">
        <v>0</v>
      </c>
      <c r="L112" s="671">
        <v>0</v>
      </c>
      <c r="M112" s="671">
        <v>0</v>
      </c>
      <c r="N112" s="580">
        <v>0</v>
      </c>
      <c r="O112" s="671">
        <v>0</v>
      </c>
      <c r="P112" s="671">
        <v>0</v>
      </c>
      <c r="Q112" s="671">
        <v>0</v>
      </c>
      <c r="R112" s="671">
        <v>0</v>
      </c>
      <c r="S112" s="671">
        <v>0</v>
      </c>
      <c r="T112" s="671">
        <v>0</v>
      </c>
      <c r="U112" s="671">
        <v>0</v>
      </c>
      <c r="V112" s="671">
        <v>0</v>
      </c>
      <c r="W112" s="580">
        <v>0</v>
      </c>
      <c r="X112" s="580">
        <v>0</v>
      </c>
      <c r="Y112" s="580">
        <v>0</v>
      </c>
      <c r="Z112" s="671">
        <v>0</v>
      </c>
      <c r="AA112" s="580">
        <v>0</v>
      </c>
      <c r="AB112" s="580">
        <v>0</v>
      </c>
      <c r="AC112" s="671">
        <v>0</v>
      </c>
      <c r="AD112" s="580">
        <v>0</v>
      </c>
      <c r="AE112" s="580">
        <v>0</v>
      </c>
      <c r="AF112" s="580">
        <v>0</v>
      </c>
      <c r="AG112" s="671">
        <v>0</v>
      </c>
      <c r="AH112" s="580">
        <v>0</v>
      </c>
      <c r="AI112" s="671">
        <v>0</v>
      </c>
      <c r="AJ112" s="671">
        <v>0</v>
      </c>
      <c r="AK112" s="580">
        <v>0</v>
      </c>
      <c r="AL112" s="671">
        <v>0</v>
      </c>
      <c r="AM112" s="671">
        <v>0</v>
      </c>
      <c r="AN112" s="580">
        <v>0</v>
      </c>
      <c r="AO112" s="671">
        <v>0</v>
      </c>
      <c r="AP112" s="671">
        <v>0</v>
      </c>
      <c r="AQ112" s="671">
        <v>0</v>
      </c>
      <c r="AR112" s="580">
        <v>0</v>
      </c>
      <c r="AS112" s="671">
        <v>0</v>
      </c>
      <c r="AT112" s="580">
        <v>0</v>
      </c>
      <c r="AU112" s="671">
        <v>0</v>
      </c>
      <c r="AV112" s="671">
        <v>0</v>
      </c>
      <c r="AW112" s="671">
        <v>0</v>
      </c>
      <c r="AX112" s="580">
        <v>0</v>
      </c>
      <c r="AY112" s="580">
        <v>0</v>
      </c>
      <c r="AZ112" s="671">
        <v>0</v>
      </c>
      <c r="BA112" s="671">
        <v>0</v>
      </c>
      <c r="BB112" s="580">
        <v>0</v>
      </c>
      <c r="BC112" s="671">
        <v>0</v>
      </c>
      <c r="BD112" s="671">
        <v>0</v>
      </c>
      <c r="BE112" s="580">
        <v>0</v>
      </c>
      <c r="BF112" s="671">
        <v>0</v>
      </c>
      <c r="BG112" s="671">
        <v>0</v>
      </c>
      <c r="BH112" s="580">
        <v>0</v>
      </c>
      <c r="BI112" s="671">
        <v>0</v>
      </c>
      <c r="BJ112" s="580">
        <v>0</v>
      </c>
      <c r="BK112" s="671">
        <v>0</v>
      </c>
      <c r="BL112" s="580">
        <v>0</v>
      </c>
      <c r="BM112" s="671">
        <v>0</v>
      </c>
      <c r="BN112" s="580">
        <v>0</v>
      </c>
      <c r="BO112" s="671">
        <v>0</v>
      </c>
      <c r="BP112" s="671">
        <v>0</v>
      </c>
      <c r="BQ112" s="580">
        <v>0</v>
      </c>
      <c r="BR112" s="580">
        <v>0</v>
      </c>
      <c r="BS112" s="671">
        <v>0</v>
      </c>
      <c r="BT112" s="671">
        <v>0</v>
      </c>
      <c r="BU112" s="580">
        <v>0</v>
      </c>
      <c r="BV112" s="580">
        <v>0</v>
      </c>
      <c r="BW112" s="580">
        <v>0</v>
      </c>
      <c r="BX112" s="671">
        <v>0</v>
      </c>
      <c r="BY112" s="671">
        <v>0</v>
      </c>
      <c r="BZ112" s="580">
        <v>0</v>
      </c>
      <c r="CA112" s="671">
        <v>0</v>
      </c>
      <c r="CB112" s="671">
        <v>0</v>
      </c>
      <c r="CC112" s="671">
        <v>0</v>
      </c>
      <c r="CD112" s="671">
        <v>0</v>
      </c>
      <c r="CE112" s="580">
        <v>0</v>
      </c>
      <c r="CF112" s="580">
        <v>0</v>
      </c>
      <c r="CG112" s="580">
        <v>0</v>
      </c>
      <c r="CH112" s="671">
        <v>0</v>
      </c>
      <c r="CI112" s="580">
        <v>0</v>
      </c>
      <c r="CJ112" s="671">
        <v>0</v>
      </c>
      <c r="CK112" s="580">
        <v>0</v>
      </c>
      <c r="CL112" s="580">
        <v>0</v>
      </c>
      <c r="CM112" s="671">
        <v>0</v>
      </c>
      <c r="CN112" s="580">
        <v>0</v>
      </c>
      <c r="CO112" s="671">
        <v>0</v>
      </c>
      <c r="CP112" s="580">
        <v>1</v>
      </c>
      <c r="CQ112" s="580">
        <v>0</v>
      </c>
      <c r="CR112" s="671">
        <v>0</v>
      </c>
      <c r="CS112" s="671">
        <v>0</v>
      </c>
      <c r="CT112" s="580">
        <v>0</v>
      </c>
      <c r="CU112" s="580">
        <v>0</v>
      </c>
      <c r="CV112" s="671">
        <v>0</v>
      </c>
      <c r="CW112" s="580">
        <v>0</v>
      </c>
      <c r="CX112" s="671">
        <v>0</v>
      </c>
      <c r="CY112" s="671">
        <v>0</v>
      </c>
      <c r="CZ112" s="580">
        <v>0</v>
      </c>
      <c r="DA112" s="671">
        <v>0</v>
      </c>
      <c r="DB112" s="580">
        <v>0</v>
      </c>
      <c r="DC112" s="671">
        <v>0</v>
      </c>
      <c r="DD112" s="671">
        <v>0</v>
      </c>
      <c r="DE112" s="676">
        <v>0</v>
      </c>
      <c r="DF112" s="715">
        <v>0</v>
      </c>
      <c r="DG112" s="715">
        <v>0</v>
      </c>
      <c r="DH112" s="676">
        <v>0</v>
      </c>
      <c r="DI112" s="676">
        <v>0</v>
      </c>
      <c r="DJ112" s="676">
        <v>0</v>
      </c>
      <c r="DK112" s="715">
        <v>0</v>
      </c>
      <c r="DL112" s="676">
        <v>0</v>
      </c>
      <c r="DM112" s="676">
        <v>0</v>
      </c>
      <c r="DN112" s="715">
        <v>0</v>
      </c>
      <c r="DO112" s="676">
        <v>0</v>
      </c>
      <c r="DP112" s="676">
        <v>0</v>
      </c>
      <c r="DQ112" s="676">
        <v>0</v>
      </c>
      <c r="DR112" s="715">
        <v>0</v>
      </c>
      <c r="DS112" s="676">
        <v>0</v>
      </c>
      <c r="DT112" s="676">
        <v>0</v>
      </c>
      <c r="DU112" s="676">
        <v>0</v>
      </c>
      <c r="DV112" s="490">
        <f t="shared" si="7"/>
        <v>1</v>
      </c>
      <c r="DW112" s="490">
        <f t="shared" si="8"/>
        <v>89</v>
      </c>
      <c r="DX112" s="490">
        <f t="shared" ca="1" si="9"/>
        <v>1</v>
      </c>
      <c r="DY112" s="490">
        <f t="shared" ca="1" si="10"/>
        <v>0</v>
      </c>
    </row>
    <row r="113" spans="1:129" ht="25.5">
      <c r="A113" s="490">
        <v>80</v>
      </c>
      <c r="B113" s="527" t="s">
        <v>894</v>
      </c>
      <c r="C113" s="527" t="s">
        <v>890</v>
      </c>
      <c r="D113" s="528" t="s">
        <v>891</v>
      </c>
      <c r="E113" s="532" t="s">
        <v>1020</v>
      </c>
      <c r="F113" s="523">
        <v>0</v>
      </c>
      <c r="G113" s="580">
        <v>0</v>
      </c>
      <c r="H113" s="671">
        <v>0</v>
      </c>
      <c r="I113" s="671">
        <v>0</v>
      </c>
      <c r="J113" s="671">
        <v>0</v>
      </c>
      <c r="K113" s="671">
        <v>0</v>
      </c>
      <c r="L113" s="671">
        <v>0</v>
      </c>
      <c r="M113" s="671">
        <v>0</v>
      </c>
      <c r="N113" s="580">
        <v>0</v>
      </c>
      <c r="O113" s="671">
        <v>0</v>
      </c>
      <c r="P113" s="671">
        <v>0</v>
      </c>
      <c r="Q113" s="671">
        <v>0</v>
      </c>
      <c r="R113" s="671">
        <v>0</v>
      </c>
      <c r="S113" s="671">
        <v>0</v>
      </c>
      <c r="T113" s="671">
        <v>0</v>
      </c>
      <c r="U113" s="671">
        <v>0</v>
      </c>
      <c r="V113" s="671">
        <v>0</v>
      </c>
      <c r="W113" s="580">
        <v>0</v>
      </c>
      <c r="X113" s="580">
        <v>0</v>
      </c>
      <c r="Y113" s="580">
        <v>0</v>
      </c>
      <c r="Z113" s="671">
        <v>0</v>
      </c>
      <c r="AA113" s="580">
        <v>0</v>
      </c>
      <c r="AB113" s="580">
        <v>0</v>
      </c>
      <c r="AC113" s="671">
        <v>0</v>
      </c>
      <c r="AD113" s="580">
        <v>0</v>
      </c>
      <c r="AE113" s="580">
        <v>0</v>
      </c>
      <c r="AF113" s="580">
        <v>0</v>
      </c>
      <c r="AG113" s="671">
        <v>0</v>
      </c>
      <c r="AH113" s="580">
        <v>0</v>
      </c>
      <c r="AI113" s="671">
        <v>0</v>
      </c>
      <c r="AJ113" s="671">
        <v>0</v>
      </c>
      <c r="AK113" s="580">
        <v>0</v>
      </c>
      <c r="AL113" s="671">
        <v>0</v>
      </c>
      <c r="AM113" s="671">
        <v>0</v>
      </c>
      <c r="AN113" s="580">
        <v>0</v>
      </c>
      <c r="AO113" s="671">
        <v>0</v>
      </c>
      <c r="AP113" s="671">
        <v>0</v>
      </c>
      <c r="AQ113" s="671">
        <v>0</v>
      </c>
      <c r="AR113" s="580">
        <v>0</v>
      </c>
      <c r="AS113" s="671">
        <v>0</v>
      </c>
      <c r="AT113" s="580">
        <v>0</v>
      </c>
      <c r="AU113" s="671">
        <v>0</v>
      </c>
      <c r="AV113" s="671">
        <v>0</v>
      </c>
      <c r="AW113" s="671">
        <v>0</v>
      </c>
      <c r="AX113" s="580">
        <v>0</v>
      </c>
      <c r="AY113" s="580">
        <v>0</v>
      </c>
      <c r="AZ113" s="671">
        <v>0</v>
      </c>
      <c r="BA113" s="671">
        <v>0</v>
      </c>
      <c r="BB113" s="580">
        <v>0</v>
      </c>
      <c r="BC113" s="671">
        <v>0</v>
      </c>
      <c r="BD113" s="671">
        <v>0</v>
      </c>
      <c r="BE113" s="580">
        <v>0</v>
      </c>
      <c r="BF113" s="671">
        <v>0</v>
      </c>
      <c r="BG113" s="671">
        <v>0</v>
      </c>
      <c r="BH113" s="580">
        <v>0</v>
      </c>
      <c r="BI113" s="671">
        <v>0</v>
      </c>
      <c r="BJ113" s="580">
        <v>0</v>
      </c>
      <c r="BK113" s="671">
        <v>0</v>
      </c>
      <c r="BL113" s="580">
        <v>0</v>
      </c>
      <c r="BM113" s="671">
        <v>0</v>
      </c>
      <c r="BN113" s="580">
        <v>0</v>
      </c>
      <c r="BO113" s="671">
        <v>0</v>
      </c>
      <c r="BP113" s="671">
        <v>0</v>
      </c>
      <c r="BQ113" s="580">
        <v>0</v>
      </c>
      <c r="BR113" s="580">
        <v>0</v>
      </c>
      <c r="BS113" s="671">
        <v>0</v>
      </c>
      <c r="BT113" s="671">
        <v>0</v>
      </c>
      <c r="BU113" s="580">
        <v>0</v>
      </c>
      <c r="BV113" s="580">
        <v>0</v>
      </c>
      <c r="BW113" s="580">
        <v>0</v>
      </c>
      <c r="BX113" s="671">
        <v>0</v>
      </c>
      <c r="BY113" s="671">
        <v>0</v>
      </c>
      <c r="BZ113" s="580">
        <v>0</v>
      </c>
      <c r="CA113" s="671">
        <v>0</v>
      </c>
      <c r="CB113" s="671">
        <v>0</v>
      </c>
      <c r="CC113" s="671">
        <v>0</v>
      </c>
      <c r="CD113" s="671">
        <v>0</v>
      </c>
      <c r="CE113" s="580">
        <v>0</v>
      </c>
      <c r="CF113" s="580">
        <v>0</v>
      </c>
      <c r="CG113" s="580">
        <v>0</v>
      </c>
      <c r="CH113" s="671">
        <v>0</v>
      </c>
      <c r="CI113" s="580">
        <v>0</v>
      </c>
      <c r="CJ113" s="671">
        <v>0</v>
      </c>
      <c r="CK113" s="580">
        <v>0</v>
      </c>
      <c r="CL113" s="580">
        <v>0</v>
      </c>
      <c r="CM113" s="671">
        <v>0</v>
      </c>
      <c r="CN113" s="580">
        <v>0</v>
      </c>
      <c r="CO113" s="671">
        <v>0</v>
      </c>
      <c r="CP113" s="580">
        <v>1</v>
      </c>
      <c r="CQ113" s="580">
        <v>0</v>
      </c>
      <c r="CR113" s="671">
        <v>0</v>
      </c>
      <c r="CS113" s="671">
        <v>0</v>
      </c>
      <c r="CT113" s="580">
        <v>0</v>
      </c>
      <c r="CU113" s="580">
        <v>0</v>
      </c>
      <c r="CV113" s="671">
        <v>0</v>
      </c>
      <c r="CW113" s="580">
        <v>0</v>
      </c>
      <c r="CX113" s="671">
        <v>0</v>
      </c>
      <c r="CY113" s="671">
        <v>0</v>
      </c>
      <c r="CZ113" s="580">
        <v>0</v>
      </c>
      <c r="DA113" s="671">
        <v>0</v>
      </c>
      <c r="DB113" s="580">
        <v>0</v>
      </c>
      <c r="DC113" s="671">
        <v>0</v>
      </c>
      <c r="DD113" s="671">
        <v>0</v>
      </c>
      <c r="DE113" s="676">
        <v>0</v>
      </c>
      <c r="DF113" s="715">
        <v>0</v>
      </c>
      <c r="DG113" s="715">
        <v>0</v>
      </c>
      <c r="DH113" s="676">
        <v>0</v>
      </c>
      <c r="DI113" s="676">
        <v>0</v>
      </c>
      <c r="DJ113" s="676">
        <v>0</v>
      </c>
      <c r="DK113" s="715">
        <v>0</v>
      </c>
      <c r="DL113" s="676">
        <v>0</v>
      </c>
      <c r="DM113" s="676">
        <v>0</v>
      </c>
      <c r="DN113" s="715">
        <v>0</v>
      </c>
      <c r="DO113" s="676">
        <v>0</v>
      </c>
      <c r="DP113" s="676">
        <v>0</v>
      </c>
      <c r="DQ113" s="676">
        <v>0</v>
      </c>
      <c r="DR113" s="715">
        <v>0</v>
      </c>
      <c r="DS113" s="676">
        <v>0</v>
      </c>
      <c r="DT113" s="676">
        <v>0</v>
      </c>
      <c r="DU113" s="676">
        <v>0</v>
      </c>
      <c r="DV113" s="490">
        <f t="shared" si="7"/>
        <v>1</v>
      </c>
      <c r="DW113" s="490">
        <f t="shared" si="8"/>
        <v>89</v>
      </c>
      <c r="DX113" s="490">
        <f t="shared" ca="1" si="9"/>
        <v>1</v>
      </c>
      <c r="DY113" s="490">
        <f t="shared" ca="1" si="10"/>
        <v>0</v>
      </c>
    </row>
    <row r="114" spans="1:129" ht="15">
      <c r="A114" s="497"/>
      <c r="B114" s="530" t="s">
        <v>536</v>
      </c>
      <c r="C114" s="530" t="s">
        <v>890</v>
      </c>
      <c r="D114" s="531" t="s">
        <v>895</v>
      </c>
      <c r="E114" s="526"/>
      <c r="F114" s="523">
        <v>0</v>
      </c>
      <c r="G114" s="580">
        <v>0</v>
      </c>
      <c r="H114" s="671">
        <v>0</v>
      </c>
      <c r="I114" s="671">
        <v>0</v>
      </c>
      <c r="J114" s="671">
        <v>0</v>
      </c>
      <c r="K114" s="671">
        <v>0</v>
      </c>
      <c r="L114" s="671">
        <v>0</v>
      </c>
      <c r="M114" s="671">
        <v>0</v>
      </c>
      <c r="N114" s="580">
        <v>0</v>
      </c>
      <c r="O114" s="671">
        <v>0</v>
      </c>
      <c r="P114" s="671">
        <v>0</v>
      </c>
      <c r="Q114" s="671">
        <v>0</v>
      </c>
      <c r="R114" s="671">
        <v>0</v>
      </c>
      <c r="S114" s="671">
        <v>0</v>
      </c>
      <c r="T114" s="671">
        <v>0</v>
      </c>
      <c r="U114" s="671">
        <v>0</v>
      </c>
      <c r="V114" s="671">
        <v>0</v>
      </c>
      <c r="W114" s="580">
        <v>0</v>
      </c>
      <c r="X114" s="580">
        <v>0</v>
      </c>
      <c r="Y114" s="580">
        <v>0</v>
      </c>
      <c r="Z114" s="671">
        <v>0</v>
      </c>
      <c r="AA114" s="580">
        <v>0</v>
      </c>
      <c r="AB114" s="580">
        <v>0</v>
      </c>
      <c r="AC114" s="671">
        <v>0</v>
      </c>
      <c r="AD114" s="580">
        <v>0</v>
      </c>
      <c r="AE114" s="580">
        <v>0</v>
      </c>
      <c r="AF114" s="580">
        <v>0</v>
      </c>
      <c r="AG114" s="671">
        <v>0</v>
      </c>
      <c r="AH114" s="580">
        <v>0</v>
      </c>
      <c r="AI114" s="671">
        <v>0</v>
      </c>
      <c r="AJ114" s="671">
        <v>0</v>
      </c>
      <c r="AK114" s="580">
        <v>0</v>
      </c>
      <c r="AL114" s="671">
        <v>0</v>
      </c>
      <c r="AM114" s="671">
        <v>0</v>
      </c>
      <c r="AN114" s="580">
        <v>0</v>
      </c>
      <c r="AO114" s="671">
        <v>0</v>
      </c>
      <c r="AP114" s="671">
        <v>0</v>
      </c>
      <c r="AQ114" s="671">
        <v>0</v>
      </c>
      <c r="AR114" s="580">
        <v>0</v>
      </c>
      <c r="AS114" s="671">
        <v>0</v>
      </c>
      <c r="AT114" s="580">
        <v>0</v>
      </c>
      <c r="AU114" s="671">
        <v>0</v>
      </c>
      <c r="AV114" s="671">
        <v>0</v>
      </c>
      <c r="AW114" s="671">
        <v>0</v>
      </c>
      <c r="AX114" s="580">
        <v>0</v>
      </c>
      <c r="AY114" s="580">
        <v>0</v>
      </c>
      <c r="AZ114" s="671">
        <v>0</v>
      </c>
      <c r="BA114" s="671">
        <v>0</v>
      </c>
      <c r="BB114" s="580">
        <v>0</v>
      </c>
      <c r="BC114" s="671">
        <v>0</v>
      </c>
      <c r="BD114" s="671">
        <v>0</v>
      </c>
      <c r="BE114" s="580">
        <v>0</v>
      </c>
      <c r="BF114" s="671">
        <v>0</v>
      </c>
      <c r="BG114" s="671">
        <v>0</v>
      </c>
      <c r="BH114" s="580">
        <v>0</v>
      </c>
      <c r="BI114" s="671">
        <v>0</v>
      </c>
      <c r="BJ114" s="580">
        <v>0</v>
      </c>
      <c r="BK114" s="671">
        <v>0</v>
      </c>
      <c r="BL114" s="580">
        <v>0</v>
      </c>
      <c r="BM114" s="671">
        <v>0</v>
      </c>
      <c r="BN114" s="580">
        <v>0</v>
      </c>
      <c r="BO114" s="671">
        <v>0</v>
      </c>
      <c r="BP114" s="671">
        <v>0</v>
      </c>
      <c r="BQ114" s="580">
        <v>0</v>
      </c>
      <c r="BR114" s="580">
        <v>0</v>
      </c>
      <c r="BS114" s="671">
        <v>0</v>
      </c>
      <c r="BT114" s="671">
        <v>0</v>
      </c>
      <c r="BU114" s="580">
        <v>0</v>
      </c>
      <c r="BV114" s="580">
        <v>0</v>
      </c>
      <c r="BW114" s="580">
        <v>0</v>
      </c>
      <c r="BX114" s="671">
        <v>0</v>
      </c>
      <c r="BY114" s="671">
        <v>0</v>
      </c>
      <c r="BZ114" s="580">
        <v>0</v>
      </c>
      <c r="CA114" s="671">
        <v>0</v>
      </c>
      <c r="CB114" s="671">
        <v>0</v>
      </c>
      <c r="CC114" s="671">
        <v>0</v>
      </c>
      <c r="CD114" s="671">
        <v>0</v>
      </c>
      <c r="CE114" s="580">
        <v>0</v>
      </c>
      <c r="CF114" s="580">
        <v>0</v>
      </c>
      <c r="CG114" s="580">
        <v>0</v>
      </c>
      <c r="CH114" s="671">
        <v>0</v>
      </c>
      <c r="CI114" s="580">
        <v>0</v>
      </c>
      <c r="CJ114" s="671">
        <v>0</v>
      </c>
      <c r="CK114" s="580">
        <v>0</v>
      </c>
      <c r="CL114" s="580">
        <v>0</v>
      </c>
      <c r="CM114" s="671">
        <v>0</v>
      </c>
      <c r="CN114" s="580">
        <v>0</v>
      </c>
      <c r="CO114" s="671">
        <v>0</v>
      </c>
      <c r="CP114" s="580">
        <v>0</v>
      </c>
      <c r="CQ114" s="580">
        <v>0</v>
      </c>
      <c r="CR114" s="671">
        <v>0</v>
      </c>
      <c r="CS114" s="671">
        <v>0</v>
      </c>
      <c r="CT114" s="580">
        <v>0</v>
      </c>
      <c r="CU114" s="580">
        <v>0</v>
      </c>
      <c r="CV114" s="671">
        <v>0</v>
      </c>
      <c r="CW114" s="580">
        <v>0</v>
      </c>
      <c r="CX114" s="671">
        <v>0</v>
      </c>
      <c r="CY114" s="671">
        <v>0</v>
      </c>
      <c r="CZ114" s="580">
        <v>0</v>
      </c>
      <c r="DA114" s="671">
        <v>0</v>
      </c>
      <c r="DB114" s="580">
        <v>0</v>
      </c>
      <c r="DC114" s="671">
        <v>0</v>
      </c>
      <c r="DD114" s="671">
        <v>0</v>
      </c>
      <c r="DE114" s="676">
        <v>0</v>
      </c>
      <c r="DF114" s="715">
        <v>0</v>
      </c>
      <c r="DG114" s="715">
        <v>0</v>
      </c>
      <c r="DH114" s="676">
        <v>0</v>
      </c>
      <c r="DI114" s="676">
        <v>0</v>
      </c>
      <c r="DJ114" s="676">
        <v>0</v>
      </c>
      <c r="DK114" s="715">
        <v>0</v>
      </c>
      <c r="DL114" s="676">
        <v>0</v>
      </c>
      <c r="DM114" s="676">
        <v>0</v>
      </c>
      <c r="DN114" s="715">
        <v>0</v>
      </c>
      <c r="DO114" s="676">
        <v>0</v>
      </c>
      <c r="DP114" s="676">
        <v>0</v>
      </c>
      <c r="DQ114" s="676">
        <v>0</v>
      </c>
      <c r="DR114" s="715">
        <v>0</v>
      </c>
      <c r="DS114" s="676">
        <v>0</v>
      </c>
      <c r="DT114" s="676">
        <v>0</v>
      </c>
      <c r="DU114" s="676">
        <v>0</v>
      </c>
      <c r="DV114" s="490">
        <f t="shared" si="7"/>
        <v>0</v>
      </c>
      <c r="DW114" s="490">
        <f t="shared" si="8"/>
        <v>0</v>
      </c>
      <c r="DX114" s="490">
        <f t="shared" ca="1" si="9"/>
        <v>0</v>
      </c>
      <c r="DY114" s="490" t="str">
        <f t="shared" ca="1" si="10"/>
        <v>-</v>
      </c>
    </row>
    <row r="115" spans="1:129" ht="51">
      <c r="A115" s="490">
        <v>81</v>
      </c>
      <c r="B115" s="527" t="s">
        <v>896</v>
      </c>
      <c r="C115" s="527" t="s">
        <v>890</v>
      </c>
      <c r="D115" s="528" t="s">
        <v>895</v>
      </c>
      <c r="E115" s="532" t="s">
        <v>1021</v>
      </c>
      <c r="F115" s="523">
        <v>0</v>
      </c>
      <c r="G115" s="580">
        <v>0</v>
      </c>
      <c r="H115" s="671">
        <v>0</v>
      </c>
      <c r="I115" s="671">
        <v>0</v>
      </c>
      <c r="J115" s="671">
        <v>0</v>
      </c>
      <c r="K115" s="671">
        <v>0</v>
      </c>
      <c r="L115" s="671">
        <v>0</v>
      </c>
      <c r="M115" s="671">
        <v>0</v>
      </c>
      <c r="N115" s="580">
        <v>0</v>
      </c>
      <c r="O115" s="671">
        <v>0</v>
      </c>
      <c r="P115" s="671">
        <v>0</v>
      </c>
      <c r="Q115" s="671">
        <v>0</v>
      </c>
      <c r="R115" s="671">
        <v>0</v>
      </c>
      <c r="S115" s="671">
        <v>0</v>
      </c>
      <c r="T115" s="671">
        <v>0</v>
      </c>
      <c r="U115" s="671">
        <v>0</v>
      </c>
      <c r="V115" s="671">
        <v>0</v>
      </c>
      <c r="W115" s="580">
        <v>0</v>
      </c>
      <c r="X115" s="580">
        <v>0</v>
      </c>
      <c r="Y115" s="580">
        <v>0</v>
      </c>
      <c r="Z115" s="671">
        <v>0</v>
      </c>
      <c r="AA115" s="580">
        <v>0</v>
      </c>
      <c r="AB115" s="580">
        <v>0</v>
      </c>
      <c r="AC115" s="671">
        <v>0</v>
      </c>
      <c r="AD115" s="580">
        <v>0</v>
      </c>
      <c r="AE115" s="580">
        <v>0</v>
      </c>
      <c r="AF115" s="580">
        <v>0</v>
      </c>
      <c r="AG115" s="671">
        <v>0</v>
      </c>
      <c r="AH115" s="580">
        <v>0</v>
      </c>
      <c r="AI115" s="671">
        <v>0</v>
      </c>
      <c r="AJ115" s="671">
        <v>0</v>
      </c>
      <c r="AK115" s="580">
        <v>0</v>
      </c>
      <c r="AL115" s="671">
        <v>0</v>
      </c>
      <c r="AM115" s="671">
        <v>0</v>
      </c>
      <c r="AN115" s="580">
        <v>0</v>
      </c>
      <c r="AO115" s="671">
        <v>0</v>
      </c>
      <c r="AP115" s="671">
        <v>0</v>
      </c>
      <c r="AQ115" s="671">
        <v>0</v>
      </c>
      <c r="AR115" s="580">
        <v>0</v>
      </c>
      <c r="AS115" s="671">
        <v>0</v>
      </c>
      <c r="AT115" s="580">
        <v>0</v>
      </c>
      <c r="AU115" s="671">
        <v>0</v>
      </c>
      <c r="AV115" s="671">
        <v>0</v>
      </c>
      <c r="AW115" s="671">
        <v>0</v>
      </c>
      <c r="AX115" s="580">
        <v>0</v>
      </c>
      <c r="AY115" s="580">
        <v>0</v>
      </c>
      <c r="AZ115" s="671">
        <v>0</v>
      </c>
      <c r="BA115" s="671">
        <v>0</v>
      </c>
      <c r="BB115" s="580">
        <v>0</v>
      </c>
      <c r="BC115" s="671">
        <v>0</v>
      </c>
      <c r="BD115" s="671">
        <v>0</v>
      </c>
      <c r="BE115" s="580">
        <v>0</v>
      </c>
      <c r="BF115" s="671">
        <v>0</v>
      </c>
      <c r="BG115" s="671">
        <v>0</v>
      </c>
      <c r="BH115" s="580">
        <v>0</v>
      </c>
      <c r="BI115" s="671">
        <v>0</v>
      </c>
      <c r="BJ115" s="580">
        <v>0</v>
      </c>
      <c r="BK115" s="671">
        <v>0</v>
      </c>
      <c r="BL115" s="580">
        <v>0</v>
      </c>
      <c r="BM115" s="671">
        <v>0</v>
      </c>
      <c r="BN115" s="580">
        <v>0</v>
      </c>
      <c r="BO115" s="671">
        <v>0</v>
      </c>
      <c r="BP115" s="671">
        <v>0</v>
      </c>
      <c r="BQ115" s="580">
        <v>0</v>
      </c>
      <c r="BR115" s="580">
        <v>0</v>
      </c>
      <c r="BS115" s="671">
        <v>0</v>
      </c>
      <c r="BT115" s="671">
        <v>0</v>
      </c>
      <c r="BU115" s="580">
        <v>0</v>
      </c>
      <c r="BV115" s="580">
        <v>0</v>
      </c>
      <c r="BW115" s="580">
        <v>0</v>
      </c>
      <c r="BX115" s="671">
        <v>0</v>
      </c>
      <c r="BY115" s="671">
        <v>0</v>
      </c>
      <c r="BZ115" s="580">
        <v>0</v>
      </c>
      <c r="CA115" s="671">
        <v>0</v>
      </c>
      <c r="CB115" s="671">
        <v>0</v>
      </c>
      <c r="CC115" s="671">
        <v>0</v>
      </c>
      <c r="CD115" s="671">
        <v>0</v>
      </c>
      <c r="CE115" s="580">
        <v>0</v>
      </c>
      <c r="CF115" s="580">
        <v>0</v>
      </c>
      <c r="CG115" s="580">
        <v>0</v>
      </c>
      <c r="CH115" s="671">
        <v>0</v>
      </c>
      <c r="CI115" s="580">
        <v>0</v>
      </c>
      <c r="CJ115" s="671">
        <v>0</v>
      </c>
      <c r="CK115" s="580">
        <v>0</v>
      </c>
      <c r="CL115" s="580">
        <v>0</v>
      </c>
      <c r="CM115" s="671">
        <v>0</v>
      </c>
      <c r="CN115" s="580">
        <v>0</v>
      </c>
      <c r="CO115" s="671">
        <v>0</v>
      </c>
      <c r="CP115" s="580">
        <v>0</v>
      </c>
      <c r="CQ115" s="580">
        <v>1</v>
      </c>
      <c r="CR115" s="671">
        <v>0</v>
      </c>
      <c r="CS115" s="671">
        <v>0</v>
      </c>
      <c r="CT115" s="580">
        <v>0</v>
      </c>
      <c r="CU115" s="580">
        <v>0</v>
      </c>
      <c r="CV115" s="671">
        <v>0</v>
      </c>
      <c r="CW115" s="580">
        <v>0</v>
      </c>
      <c r="CX115" s="671">
        <v>0</v>
      </c>
      <c r="CY115" s="671">
        <v>0</v>
      </c>
      <c r="CZ115" s="580">
        <v>0</v>
      </c>
      <c r="DA115" s="671">
        <v>0</v>
      </c>
      <c r="DB115" s="580">
        <v>0</v>
      </c>
      <c r="DC115" s="671">
        <v>0</v>
      </c>
      <c r="DD115" s="671">
        <v>0</v>
      </c>
      <c r="DE115" s="676">
        <v>0</v>
      </c>
      <c r="DF115" s="715">
        <v>0</v>
      </c>
      <c r="DG115" s="715">
        <v>0</v>
      </c>
      <c r="DH115" s="676">
        <v>0</v>
      </c>
      <c r="DI115" s="676">
        <v>0</v>
      </c>
      <c r="DJ115" s="676">
        <v>0</v>
      </c>
      <c r="DK115" s="715">
        <v>0</v>
      </c>
      <c r="DL115" s="676">
        <v>0</v>
      </c>
      <c r="DM115" s="676">
        <v>0</v>
      </c>
      <c r="DN115" s="715">
        <v>0</v>
      </c>
      <c r="DO115" s="676">
        <v>0</v>
      </c>
      <c r="DP115" s="676">
        <v>0</v>
      </c>
      <c r="DQ115" s="676">
        <v>0</v>
      </c>
      <c r="DR115" s="715">
        <v>0</v>
      </c>
      <c r="DS115" s="676">
        <v>0</v>
      </c>
      <c r="DT115" s="676">
        <v>0</v>
      </c>
      <c r="DU115" s="676">
        <v>0</v>
      </c>
      <c r="DV115" s="490">
        <f t="shared" si="7"/>
        <v>1</v>
      </c>
      <c r="DW115" s="490">
        <f t="shared" si="8"/>
        <v>90</v>
      </c>
      <c r="DX115" s="490">
        <f t="shared" ca="1" si="9"/>
        <v>0</v>
      </c>
      <c r="DY115" s="490" t="str">
        <f t="shared" ca="1" si="10"/>
        <v>-</v>
      </c>
    </row>
    <row r="116" spans="1:129" ht="18" customHeight="1">
      <c r="A116" s="490">
        <v>82</v>
      </c>
      <c r="B116" s="527" t="s">
        <v>897</v>
      </c>
      <c r="C116" s="527" t="s">
        <v>890</v>
      </c>
      <c r="D116" s="528" t="s">
        <v>895</v>
      </c>
      <c r="E116" s="532" t="s">
        <v>1022</v>
      </c>
      <c r="F116" s="523">
        <v>0</v>
      </c>
      <c r="G116" s="580">
        <v>0</v>
      </c>
      <c r="H116" s="671">
        <v>0</v>
      </c>
      <c r="I116" s="671">
        <v>0</v>
      </c>
      <c r="J116" s="671">
        <v>0</v>
      </c>
      <c r="K116" s="671">
        <v>0</v>
      </c>
      <c r="L116" s="671">
        <v>0</v>
      </c>
      <c r="M116" s="671">
        <v>0</v>
      </c>
      <c r="N116" s="580">
        <v>0</v>
      </c>
      <c r="O116" s="671">
        <v>0</v>
      </c>
      <c r="P116" s="671">
        <v>0</v>
      </c>
      <c r="Q116" s="671">
        <v>0</v>
      </c>
      <c r="R116" s="671">
        <v>0</v>
      </c>
      <c r="S116" s="671">
        <v>0</v>
      </c>
      <c r="T116" s="671">
        <v>0</v>
      </c>
      <c r="U116" s="671">
        <v>0</v>
      </c>
      <c r="V116" s="671">
        <v>0</v>
      </c>
      <c r="W116" s="580">
        <v>0</v>
      </c>
      <c r="X116" s="580">
        <v>0</v>
      </c>
      <c r="Y116" s="580">
        <v>0</v>
      </c>
      <c r="Z116" s="671">
        <v>0</v>
      </c>
      <c r="AA116" s="580">
        <v>0</v>
      </c>
      <c r="AB116" s="580">
        <v>0</v>
      </c>
      <c r="AC116" s="671">
        <v>0</v>
      </c>
      <c r="AD116" s="580">
        <v>0</v>
      </c>
      <c r="AE116" s="580">
        <v>0</v>
      </c>
      <c r="AF116" s="580">
        <v>0</v>
      </c>
      <c r="AG116" s="671">
        <v>0</v>
      </c>
      <c r="AH116" s="580">
        <v>0</v>
      </c>
      <c r="AI116" s="671">
        <v>0</v>
      </c>
      <c r="AJ116" s="671">
        <v>0</v>
      </c>
      <c r="AK116" s="580">
        <v>0</v>
      </c>
      <c r="AL116" s="671">
        <v>0</v>
      </c>
      <c r="AM116" s="671">
        <v>0</v>
      </c>
      <c r="AN116" s="580">
        <v>0</v>
      </c>
      <c r="AO116" s="671">
        <v>0</v>
      </c>
      <c r="AP116" s="671">
        <v>0</v>
      </c>
      <c r="AQ116" s="671">
        <v>0</v>
      </c>
      <c r="AR116" s="580">
        <v>0</v>
      </c>
      <c r="AS116" s="671">
        <v>0</v>
      </c>
      <c r="AT116" s="580">
        <v>0</v>
      </c>
      <c r="AU116" s="671">
        <v>0</v>
      </c>
      <c r="AV116" s="671">
        <v>0</v>
      </c>
      <c r="AW116" s="671">
        <v>0</v>
      </c>
      <c r="AX116" s="580">
        <v>0</v>
      </c>
      <c r="AY116" s="580">
        <v>0</v>
      </c>
      <c r="AZ116" s="671">
        <v>0</v>
      </c>
      <c r="BA116" s="671">
        <v>0</v>
      </c>
      <c r="BB116" s="580">
        <v>0</v>
      </c>
      <c r="BC116" s="671">
        <v>0</v>
      </c>
      <c r="BD116" s="671">
        <v>0</v>
      </c>
      <c r="BE116" s="580">
        <v>0</v>
      </c>
      <c r="BF116" s="671">
        <v>0</v>
      </c>
      <c r="BG116" s="671">
        <v>0</v>
      </c>
      <c r="BH116" s="580">
        <v>0</v>
      </c>
      <c r="BI116" s="671">
        <v>0</v>
      </c>
      <c r="BJ116" s="580">
        <v>0</v>
      </c>
      <c r="BK116" s="671">
        <v>0</v>
      </c>
      <c r="BL116" s="580">
        <v>0</v>
      </c>
      <c r="BM116" s="671">
        <v>0</v>
      </c>
      <c r="BN116" s="580">
        <v>0</v>
      </c>
      <c r="BO116" s="671">
        <v>0</v>
      </c>
      <c r="BP116" s="671">
        <v>0</v>
      </c>
      <c r="BQ116" s="580">
        <v>0</v>
      </c>
      <c r="BR116" s="580">
        <v>0</v>
      </c>
      <c r="BS116" s="671">
        <v>0</v>
      </c>
      <c r="BT116" s="671">
        <v>0</v>
      </c>
      <c r="BU116" s="580">
        <v>0</v>
      </c>
      <c r="BV116" s="580">
        <v>0</v>
      </c>
      <c r="BW116" s="580">
        <v>0</v>
      </c>
      <c r="BX116" s="671">
        <v>0</v>
      </c>
      <c r="BY116" s="671">
        <v>0</v>
      </c>
      <c r="BZ116" s="580">
        <v>0</v>
      </c>
      <c r="CA116" s="671">
        <v>0</v>
      </c>
      <c r="CB116" s="671">
        <v>0</v>
      </c>
      <c r="CC116" s="671">
        <v>0</v>
      </c>
      <c r="CD116" s="671">
        <v>0</v>
      </c>
      <c r="CE116" s="580">
        <v>0</v>
      </c>
      <c r="CF116" s="580">
        <v>0</v>
      </c>
      <c r="CG116" s="580">
        <v>0</v>
      </c>
      <c r="CH116" s="671">
        <v>0</v>
      </c>
      <c r="CI116" s="580">
        <v>0</v>
      </c>
      <c r="CJ116" s="671">
        <v>0</v>
      </c>
      <c r="CK116" s="580">
        <v>0</v>
      </c>
      <c r="CL116" s="580">
        <v>0</v>
      </c>
      <c r="CM116" s="671">
        <v>0</v>
      </c>
      <c r="CN116" s="580">
        <v>0</v>
      </c>
      <c r="CO116" s="671">
        <v>0</v>
      </c>
      <c r="CP116" s="580">
        <v>0</v>
      </c>
      <c r="CQ116" s="580">
        <v>0</v>
      </c>
      <c r="CR116" s="671">
        <v>0</v>
      </c>
      <c r="CS116" s="671">
        <v>1</v>
      </c>
      <c r="CT116" s="580">
        <v>0</v>
      </c>
      <c r="CU116" s="580">
        <v>0</v>
      </c>
      <c r="CV116" s="671">
        <v>0</v>
      </c>
      <c r="CW116" s="580">
        <v>0</v>
      </c>
      <c r="CX116" s="671">
        <v>0</v>
      </c>
      <c r="CY116" s="671">
        <v>0</v>
      </c>
      <c r="CZ116" s="580">
        <v>0</v>
      </c>
      <c r="DA116" s="671">
        <v>0</v>
      </c>
      <c r="DB116" s="580">
        <v>0</v>
      </c>
      <c r="DC116" s="671">
        <v>0</v>
      </c>
      <c r="DD116" s="671">
        <v>0</v>
      </c>
      <c r="DE116" s="676">
        <v>0</v>
      </c>
      <c r="DF116" s="715">
        <v>0</v>
      </c>
      <c r="DG116" s="715">
        <v>0</v>
      </c>
      <c r="DH116" s="676">
        <v>0</v>
      </c>
      <c r="DI116" s="676">
        <v>0</v>
      </c>
      <c r="DJ116" s="676">
        <v>0</v>
      </c>
      <c r="DK116" s="715">
        <v>0</v>
      </c>
      <c r="DL116" s="676">
        <v>0</v>
      </c>
      <c r="DM116" s="676">
        <v>0</v>
      </c>
      <c r="DN116" s="715">
        <v>0</v>
      </c>
      <c r="DO116" s="676">
        <v>0</v>
      </c>
      <c r="DP116" s="676">
        <v>0</v>
      </c>
      <c r="DQ116" s="676">
        <v>0</v>
      </c>
      <c r="DR116" s="715">
        <v>0</v>
      </c>
      <c r="DS116" s="676">
        <v>0</v>
      </c>
      <c r="DT116" s="676">
        <v>0</v>
      </c>
      <c r="DU116" s="676">
        <v>0</v>
      </c>
      <c r="DV116" s="490">
        <f t="shared" si="7"/>
        <v>1</v>
      </c>
      <c r="DW116" s="490">
        <f t="shared" si="8"/>
        <v>92</v>
      </c>
      <c r="DX116" s="490">
        <f t="shared" ca="1" si="9"/>
        <v>0</v>
      </c>
      <c r="DY116" s="490" t="str">
        <f t="shared" ca="1" si="10"/>
        <v>-</v>
      </c>
    </row>
    <row r="117" spans="1:129" ht="25.5" customHeight="1">
      <c r="A117" s="490">
        <v>83</v>
      </c>
      <c r="B117" s="527" t="s">
        <v>898</v>
      </c>
      <c r="C117" s="527" t="s">
        <v>890</v>
      </c>
      <c r="D117" s="528" t="s">
        <v>895</v>
      </c>
      <c r="E117" s="532" t="s">
        <v>1023</v>
      </c>
      <c r="F117" s="523">
        <v>0</v>
      </c>
      <c r="G117" s="580">
        <v>0</v>
      </c>
      <c r="H117" s="671">
        <v>0</v>
      </c>
      <c r="I117" s="671">
        <v>0</v>
      </c>
      <c r="J117" s="671">
        <v>0</v>
      </c>
      <c r="K117" s="671">
        <v>0</v>
      </c>
      <c r="L117" s="671">
        <v>0</v>
      </c>
      <c r="M117" s="671">
        <v>0</v>
      </c>
      <c r="N117" s="580">
        <v>0</v>
      </c>
      <c r="O117" s="671">
        <v>0</v>
      </c>
      <c r="P117" s="671">
        <v>0</v>
      </c>
      <c r="Q117" s="671">
        <v>0</v>
      </c>
      <c r="R117" s="671">
        <v>0</v>
      </c>
      <c r="S117" s="671">
        <v>0</v>
      </c>
      <c r="T117" s="671">
        <v>0</v>
      </c>
      <c r="U117" s="671">
        <v>0</v>
      </c>
      <c r="V117" s="671">
        <v>0</v>
      </c>
      <c r="W117" s="580">
        <v>0</v>
      </c>
      <c r="X117" s="580">
        <v>0</v>
      </c>
      <c r="Y117" s="580">
        <v>0</v>
      </c>
      <c r="Z117" s="671">
        <v>0</v>
      </c>
      <c r="AA117" s="580">
        <v>0</v>
      </c>
      <c r="AB117" s="580">
        <v>0</v>
      </c>
      <c r="AC117" s="671">
        <v>0</v>
      </c>
      <c r="AD117" s="580">
        <v>0</v>
      </c>
      <c r="AE117" s="580">
        <v>0</v>
      </c>
      <c r="AF117" s="580">
        <v>0</v>
      </c>
      <c r="AG117" s="671">
        <v>0</v>
      </c>
      <c r="AH117" s="580">
        <v>0</v>
      </c>
      <c r="AI117" s="671">
        <v>0</v>
      </c>
      <c r="AJ117" s="671">
        <v>0</v>
      </c>
      <c r="AK117" s="580">
        <v>0</v>
      </c>
      <c r="AL117" s="671">
        <v>0</v>
      </c>
      <c r="AM117" s="671">
        <v>0</v>
      </c>
      <c r="AN117" s="580">
        <v>0</v>
      </c>
      <c r="AO117" s="671">
        <v>0</v>
      </c>
      <c r="AP117" s="671">
        <v>0</v>
      </c>
      <c r="AQ117" s="671">
        <v>0</v>
      </c>
      <c r="AR117" s="580">
        <v>0</v>
      </c>
      <c r="AS117" s="671">
        <v>0</v>
      </c>
      <c r="AT117" s="580">
        <v>0</v>
      </c>
      <c r="AU117" s="671">
        <v>0</v>
      </c>
      <c r="AV117" s="671">
        <v>0</v>
      </c>
      <c r="AW117" s="671">
        <v>0</v>
      </c>
      <c r="AX117" s="580">
        <v>0</v>
      </c>
      <c r="AY117" s="580">
        <v>0</v>
      </c>
      <c r="AZ117" s="671">
        <v>0</v>
      </c>
      <c r="BA117" s="671">
        <v>0</v>
      </c>
      <c r="BB117" s="580">
        <v>0</v>
      </c>
      <c r="BC117" s="671">
        <v>0</v>
      </c>
      <c r="BD117" s="671">
        <v>0</v>
      </c>
      <c r="BE117" s="580">
        <v>0</v>
      </c>
      <c r="BF117" s="671">
        <v>0</v>
      </c>
      <c r="BG117" s="671">
        <v>0</v>
      </c>
      <c r="BH117" s="580">
        <v>0</v>
      </c>
      <c r="BI117" s="671">
        <v>0</v>
      </c>
      <c r="BJ117" s="580">
        <v>0</v>
      </c>
      <c r="BK117" s="671">
        <v>0</v>
      </c>
      <c r="BL117" s="580">
        <v>0</v>
      </c>
      <c r="BM117" s="671">
        <v>0</v>
      </c>
      <c r="BN117" s="580">
        <v>0</v>
      </c>
      <c r="BO117" s="671">
        <v>0</v>
      </c>
      <c r="BP117" s="671">
        <v>0</v>
      </c>
      <c r="BQ117" s="580">
        <v>0</v>
      </c>
      <c r="BR117" s="580">
        <v>0</v>
      </c>
      <c r="BS117" s="671">
        <v>0</v>
      </c>
      <c r="BT117" s="671">
        <v>0</v>
      </c>
      <c r="BU117" s="580">
        <v>0</v>
      </c>
      <c r="BV117" s="580">
        <v>0</v>
      </c>
      <c r="BW117" s="580">
        <v>0</v>
      </c>
      <c r="BX117" s="671">
        <v>0</v>
      </c>
      <c r="BY117" s="671">
        <v>0</v>
      </c>
      <c r="BZ117" s="580">
        <v>0</v>
      </c>
      <c r="CA117" s="671">
        <v>0</v>
      </c>
      <c r="CB117" s="671">
        <v>0</v>
      </c>
      <c r="CC117" s="671">
        <v>0</v>
      </c>
      <c r="CD117" s="671">
        <v>0</v>
      </c>
      <c r="CE117" s="580">
        <v>0</v>
      </c>
      <c r="CF117" s="580">
        <v>0</v>
      </c>
      <c r="CG117" s="580">
        <v>0</v>
      </c>
      <c r="CH117" s="671">
        <v>0</v>
      </c>
      <c r="CI117" s="580">
        <v>0</v>
      </c>
      <c r="CJ117" s="671">
        <v>0</v>
      </c>
      <c r="CK117" s="580">
        <v>0</v>
      </c>
      <c r="CL117" s="580">
        <v>0</v>
      </c>
      <c r="CM117" s="671">
        <v>0</v>
      </c>
      <c r="CN117" s="580">
        <v>0</v>
      </c>
      <c r="CO117" s="671">
        <v>0</v>
      </c>
      <c r="CP117" s="580">
        <v>0</v>
      </c>
      <c r="CQ117" s="580">
        <v>0</v>
      </c>
      <c r="CR117" s="671">
        <v>0</v>
      </c>
      <c r="CS117" s="671">
        <v>0</v>
      </c>
      <c r="CT117" s="580">
        <v>1</v>
      </c>
      <c r="CU117" s="580">
        <v>0</v>
      </c>
      <c r="CV117" s="671">
        <v>0</v>
      </c>
      <c r="CW117" s="580">
        <v>0</v>
      </c>
      <c r="CX117" s="671">
        <v>0</v>
      </c>
      <c r="CY117" s="671">
        <v>0</v>
      </c>
      <c r="CZ117" s="580">
        <v>0</v>
      </c>
      <c r="DA117" s="671">
        <v>0</v>
      </c>
      <c r="DB117" s="580">
        <v>0</v>
      </c>
      <c r="DC117" s="671">
        <v>0</v>
      </c>
      <c r="DD117" s="671">
        <v>0</v>
      </c>
      <c r="DE117" s="676">
        <v>0</v>
      </c>
      <c r="DF117" s="715">
        <v>0</v>
      </c>
      <c r="DG117" s="715">
        <v>0</v>
      </c>
      <c r="DH117" s="676">
        <v>0</v>
      </c>
      <c r="DI117" s="676">
        <v>0</v>
      </c>
      <c r="DJ117" s="676">
        <v>0</v>
      </c>
      <c r="DK117" s="715">
        <v>0</v>
      </c>
      <c r="DL117" s="676">
        <v>0</v>
      </c>
      <c r="DM117" s="676">
        <v>0</v>
      </c>
      <c r="DN117" s="715">
        <v>0</v>
      </c>
      <c r="DO117" s="676">
        <v>0</v>
      </c>
      <c r="DP117" s="676">
        <v>0</v>
      </c>
      <c r="DQ117" s="676">
        <v>0</v>
      </c>
      <c r="DR117" s="715">
        <v>0</v>
      </c>
      <c r="DS117" s="676">
        <v>0</v>
      </c>
      <c r="DT117" s="676">
        <v>0</v>
      </c>
      <c r="DU117" s="676">
        <v>0</v>
      </c>
      <c r="DV117" s="490">
        <f t="shared" si="7"/>
        <v>1</v>
      </c>
      <c r="DW117" s="490">
        <f t="shared" si="8"/>
        <v>93</v>
      </c>
      <c r="DX117" s="490">
        <f t="shared" ca="1" si="9"/>
        <v>0</v>
      </c>
      <c r="DY117" s="490" t="str">
        <f t="shared" ca="1" si="10"/>
        <v>-</v>
      </c>
    </row>
    <row r="118" spans="1:129" ht="12.75" customHeight="1">
      <c r="A118" s="490">
        <v>84</v>
      </c>
      <c r="B118" s="527" t="s">
        <v>899</v>
      </c>
      <c r="C118" s="527" t="s">
        <v>890</v>
      </c>
      <c r="D118" s="528" t="s">
        <v>895</v>
      </c>
      <c r="E118" s="532" t="s">
        <v>1024</v>
      </c>
      <c r="F118" s="523">
        <v>0</v>
      </c>
      <c r="G118" s="580">
        <v>0</v>
      </c>
      <c r="H118" s="671">
        <v>0</v>
      </c>
      <c r="I118" s="671">
        <v>0</v>
      </c>
      <c r="J118" s="671">
        <v>0</v>
      </c>
      <c r="K118" s="671">
        <v>0</v>
      </c>
      <c r="L118" s="671">
        <v>0</v>
      </c>
      <c r="M118" s="671">
        <v>0</v>
      </c>
      <c r="N118" s="580">
        <v>0</v>
      </c>
      <c r="O118" s="671">
        <v>0</v>
      </c>
      <c r="P118" s="671">
        <v>0</v>
      </c>
      <c r="Q118" s="671">
        <v>0</v>
      </c>
      <c r="R118" s="671">
        <v>0</v>
      </c>
      <c r="S118" s="671">
        <v>0</v>
      </c>
      <c r="T118" s="671">
        <v>0</v>
      </c>
      <c r="U118" s="671">
        <v>0</v>
      </c>
      <c r="V118" s="671">
        <v>0</v>
      </c>
      <c r="W118" s="580">
        <v>0</v>
      </c>
      <c r="X118" s="580">
        <v>0</v>
      </c>
      <c r="Y118" s="580">
        <v>0</v>
      </c>
      <c r="Z118" s="671">
        <v>0</v>
      </c>
      <c r="AA118" s="580">
        <v>0</v>
      </c>
      <c r="AB118" s="580">
        <v>0</v>
      </c>
      <c r="AC118" s="671">
        <v>0</v>
      </c>
      <c r="AD118" s="580">
        <v>0</v>
      </c>
      <c r="AE118" s="580">
        <v>0</v>
      </c>
      <c r="AF118" s="580">
        <v>0</v>
      </c>
      <c r="AG118" s="671">
        <v>0</v>
      </c>
      <c r="AH118" s="580">
        <v>0</v>
      </c>
      <c r="AI118" s="671">
        <v>0</v>
      </c>
      <c r="AJ118" s="671">
        <v>0</v>
      </c>
      <c r="AK118" s="580">
        <v>0</v>
      </c>
      <c r="AL118" s="671">
        <v>0</v>
      </c>
      <c r="AM118" s="671">
        <v>0</v>
      </c>
      <c r="AN118" s="580">
        <v>0</v>
      </c>
      <c r="AO118" s="671">
        <v>0</v>
      </c>
      <c r="AP118" s="671">
        <v>0</v>
      </c>
      <c r="AQ118" s="671">
        <v>0</v>
      </c>
      <c r="AR118" s="580">
        <v>0</v>
      </c>
      <c r="AS118" s="671">
        <v>0</v>
      </c>
      <c r="AT118" s="580">
        <v>0</v>
      </c>
      <c r="AU118" s="671">
        <v>0</v>
      </c>
      <c r="AV118" s="671">
        <v>0</v>
      </c>
      <c r="AW118" s="671">
        <v>0</v>
      </c>
      <c r="AX118" s="580">
        <v>0</v>
      </c>
      <c r="AY118" s="580">
        <v>0</v>
      </c>
      <c r="AZ118" s="671">
        <v>0</v>
      </c>
      <c r="BA118" s="671">
        <v>0</v>
      </c>
      <c r="BB118" s="580">
        <v>0</v>
      </c>
      <c r="BC118" s="671">
        <v>0</v>
      </c>
      <c r="BD118" s="671">
        <v>0</v>
      </c>
      <c r="BE118" s="580">
        <v>0</v>
      </c>
      <c r="BF118" s="671">
        <v>0</v>
      </c>
      <c r="BG118" s="671">
        <v>0</v>
      </c>
      <c r="BH118" s="580">
        <v>0</v>
      </c>
      <c r="BI118" s="671">
        <v>0</v>
      </c>
      <c r="BJ118" s="580">
        <v>0</v>
      </c>
      <c r="BK118" s="671">
        <v>0</v>
      </c>
      <c r="BL118" s="580">
        <v>0</v>
      </c>
      <c r="BM118" s="671">
        <v>0</v>
      </c>
      <c r="BN118" s="580">
        <v>0</v>
      </c>
      <c r="BO118" s="671">
        <v>0</v>
      </c>
      <c r="BP118" s="671">
        <v>0</v>
      </c>
      <c r="BQ118" s="580">
        <v>0</v>
      </c>
      <c r="BR118" s="580">
        <v>0</v>
      </c>
      <c r="BS118" s="671">
        <v>0</v>
      </c>
      <c r="BT118" s="671">
        <v>0</v>
      </c>
      <c r="BU118" s="580">
        <v>0</v>
      </c>
      <c r="BV118" s="580">
        <v>0</v>
      </c>
      <c r="BW118" s="580">
        <v>0</v>
      </c>
      <c r="BX118" s="671">
        <v>0</v>
      </c>
      <c r="BY118" s="671">
        <v>0</v>
      </c>
      <c r="BZ118" s="580">
        <v>0</v>
      </c>
      <c r="CA118" s="671">
        <v>0</v>
      </c>
      <c r="CB118" s="671">
        <v>0</v>
      </c>
      <c r="CC118" s="671">
        <v>0</v>
      </c>
      <c r="CD118" s="671">
        <v>0</v>
      </c>
      <c r="CE118" s="580">
        <v>0</v>
      </c>
      <c r="CF118" s="580">
        <v>0</v>
      </c>
      <c r="CG118" s="580">
        <v>0</v>
      </c>
      <c r="CH118" s="671">
        <v>0</v>
      </c>
      <c r="CI118" s="580">
        <v>0</v>
      </c>
      <c r="CJ118" s="671">
        <v>0</v>
      </c>
      <c r="CK118" s="580">
        <v>0</v>
      </c>
      <c r="CL118" s="580">
        <v>0</v>
      </c>
      <c r="CM118" s="671">
        <v>0</v>
      </c>
      <c r="CN118" s="580">
        <v>0</v>
      </c>
      <c r="CO118" s="671">
        <v>0</v>
      </c>
      <c r="CP118" s="580">
        <v>0</v>
      </c>
      <c r="CQ118" s="580">
        <v>0</v>
      </c>
      <c r="CR118" s="671">
        <v>1</v>
      </c>
      <c r="CS118" s="671">
        <v>0</v>
      </c>
      <c r="CT118" s="580">
        <v>0</v>
      </c>
      <c r="CU118" s="580">
        <v>0</v>
      </c>
      <c r="CV118" s="671">
        <v>0</v>
      </c>
      <c r="CW118" s="580">
        <v>0</v>
      </c>
      <c r="CX118" s="671">
        <v>0</v>
      </c>
      <c r="CY118" s="671">
        <v>0</v>
      </c>
      <c r="CZ118" s="580">
        <v>0</v>
      </c>
      <c r="DA118" s="671">
        <v>0</v>
      </c>
      <c r="DB118" s="580">
        <v>0</v>
      </c>
      <c r="DC118" s="671">
        <v>0</v>
      </c>
      <c r="DD118" s="671">
        <v>0</v>
      </c>
      <c r="DE118" s="676">
        <v>0</v>
      </c>
      <c r="DF118" s="715">
        <v>0</v>
      </c>
      <c r="DG118" s="715">
        <v>0</v>
      </c>
      <c r="DH118" s="676">
        <v>0</v>
      </c>
      <c r="DI118" s="676">
        <v>0</v>
      </c>
      <c r="DJ118" s="676">
        <v>0</v>
      </c>
      <c r="DK118" s="715">
        <v>0</v>
      </c>
      <c r="DL118" s="676">
        <v>0</v>
      </c>
      <c r="DM118" s="676">
        <v>0</v>
      </c>
      <c r="DN118" s="715">
        <v>0</v>
      </c>
      <c r="DO118" s="676">
        <v>0</v>
      </c>
      <c r="DP118" s="676">
        <v>0</v>
      </c>
      <c r="DQ118" s="676">
        <v>0</v>
      </c>
      <c r="DR118" s="715">
        <v>0</v>
      </c>
      <c r="DS118" s="676">
        <v>0</v>
      </c>
      <c r="DT118" s="676">
        <v>0</v>
      </c>
      <c r="DU118" s="676">
        <v>0</v>
      </c>
      <c r="DV118" s="490">
        <f t="shared" si="7"/>
        <v>1</v>
      </c>
      <c r="DW118" s="490">
        <f t="shared" si="8"/>
        <v>91</v>
      </c>
      <c r="DX118" s="490">
        <f t="shared" ca="1" si="9"/>
        <v>0</v>
      </c>
      <c r="DY118" s="490" t="str">
        <f t="shared" ca="1" si="10"/>
        <v>-</v>
      </c>
    </row>
    <row r="119" spans="1:129" ht="12.75" customHeight="1">
      <c r="A119" s="490">
        <v>85</v>
      </c>
      <c r="B119" s="527" t="s">
        <v>900</v>
      </c>
      <c r="C119" s="527" t="s">
        <v>890</v>
      </c>
      <c r="D119" s="528" t="s">
        <v>895</v>
      </c>
      <c r="E119" s="532" t="s">
        <v>1025</v>
      </c>
      <c r="F119" s="523">
        <v>0</v>
      </c>
      <c r="G119" s="580">
        <v>0</v>
      </c>
      <c r="H119" s="671">
        <v>0</v>
      </c>
      <c r="I119" s="671">
        <v>0</v>
      </c>
      <c r="J119" s="671">
        <v>0</v>
      </c>
      <c r="K119" s="671">
        <v>0</v>
      </c>
      <c r="L119" s="671">
        <v>0</v>
      </c>
      <c r="M119" s="671">
        <v>0</v>
      </c>
      <c r="N119" s="580">
        <v>0</v>
      </c>
      <c r="O119" s="671">
        <v>0</v>
      </c>
      <c r="P119" s="671">
        <v>0</v>
      </c>
      <c r="Q119" s="671">
        <v>0</v>
      </c>
      <c r="R119" s="671">
        <v>0</v>
      </c>
      <c r="S119" s="671">
        <v>0</v>
      </c>
      <c r="T119" s="671">
        <v>0</v>
      </c>
      <c r="U119" s="671">
        <v>0</v>
      </c>
      <c r="V119" s="671">
        <v>0</v>
      </c>
      <c r="W119" s="580">
        <v>0</v>
      </c>
      <c r="X119" s="580">
        <v>0</v>
      </c>
      <c r="Y119" s="580">
        <v>0</v>
      </c>
      <c r="Z119" s="671">
        <v>0</v>
      </c>
      <c r="AA119" s="580">
        <v>0</v>
      </c>
      <c r="AB119" s="580">
        <v>0</v>
      </c>
      <c r="AC119" s="671">
        <v>0</v>
      </c>
      <c r="AD119" s="580">
        <v>0</v>
      </c>
      <c r="AE119" s="580">
        <v>0</v>
      </c>
      <c r="AF119" s="580">
        <v>0</v>
      </c>
      <c r="AG119" s="671">
        <v>0</v>
      </c>
      <c r="AH119" s="580">
        <v>0</v>
      </c>
      <c r="AI119" s="671">
        <v>0</v>
      </c>
      <c r="AJ119" s="671">
        <v>0</v>
      </c>
      <c r="AK119" s="580">
        <v>0</v>
      </c>
      <c r="AL119" s="671">
        <v>0</v>
      </c>
      <c r="AM119" s="671">
        <v>0</v>
      </c>
      <c r="AN119" s="580">
        <v>0</v>
      </c>
      <c r="AO119" s="671">
        <v>0</v>
      </c>
      <c r="AP119" s="671">
        <v>0</v>
      </c>
      <c r="AQ119" s="671">
        <v>0</v>
      </c>
      <c r="AR119" s="580">
        <v>0</v>
      </c>
      <c r="AS119" s="671">
        <v>0</v>
      </c>
      <c r="AT119" s="580">
        <v>0</v>
      </c>
      <c r="AU119" s="671">
        <v>0</v>
      </c>
      <c r="AV119" s="671">
        <v>0</v>
      </c>
      <c r="AW119" s="671">
        <v>0</v>
      </c>
      <c r="AX119" s="580">
        <v>0</v>
      </c>
      <c r="AY119" s="580">
        <v>0</v>
      </c>
      <c r="AZ119" s="671">
        <v>0</v>
      </c>
      <c r="BA119" s="671">
        <v>0</v>
      </c>
      <c r="BB119" s="580">
        <v>0</v>
      </c>
      <c r="BC119" s="671">
        <v>0</v>
      </c>
      <c r="BD119" s="671">
        <v>0</v>
      </c>
      <c r="BE119" s="580">
        <v>0</v>
      </c>
      <c r="BF119" s="671">
        <v>0</v>
      </c>
      <c r="BG119" s="671">
        <v>0</v>
      </c>
      <c r="BH119" s="580">
        <v>0</v>
      </c>
      <c r="BI119" s="671">
        <v>0</v>
      </c>
      <c r="BJ119" s="580">
        <v>0</v>
      </c>
      <c r="BK119" s="671">
        <v>0</v>
      </c>
      <c r="BL119" s="580">
        <v>0</v>
      </c>
      <c r="BM119" s="671">
        <v>0</v>
      </c>
      <c r="BN119" s="580">
        <v>0</v>
      </c>
      <c r="BO119" s="671">
        <v>0</v>
      </c>
      <c r="BP119" s="671">
        <v>0</v>
      </c>
      <c r="BQ119" s="580">
        <v>0</v>
      </c>
      <c r="BR119" s="580">
        <v>0</v>
      </c>
      <c r="BS119" s="671">
        <v>0</v>
      </c>
      <c r="BT119" s="671">
        <v>0</v>
      </c>
      <c r="BU119" s="580">
        <v>0</v>
      </c>
      <c r="BV119" s="580">
        <v>0</v>
      </c>
      <c r="BW119" s="580">
        <v>0</v>
      </c>
      <c r="BX119" s="671">
        <v>0</v>
      </c>
      <c r="BY119" s="671">
        <v>0</v>
      </c>
      <c r="BZ119" s="580">
        <v>0</v>
      </c>
      <c r="CA119" s="671">
        <v>0</v>
      </c>
      <c r="CB119" s="671">
        <v>0</v>
      </c>
      <c r="CC119" s="671">
        <v>0</v>
      </c>
      <c r="CD119" s="671">
        <v>0</v>
      </c>
      <c r="CE119" s="580">
        <v>0</v>
      </c>
      <c r="CF119" s="580">
        <v>0</v>
      </c>
      <c r="CG119" s="580">
        <v>0</v>
      </c>
      <c r="CH119" s="671">
        <v>0</v>
      </c>
      <c r="CI119" s="580">
        <v>0</v>
      </c>
      <c r="CJ119" s="671">
        <v>0</v>
      </c>
      <c r="CK119" s="580">
        <v>0</v>
      </c>
      <c r="CL119" s="580">
        <v>0</v>
      </c>
      <c r="CM119" s="671">
        <v>0</v>
      </c>
      <c r="CN119" s="580">
        <v>0</v>
      </c>
      <c r="CO119" s="671">
        <v>0</v>
      </c>
      <c r="CP119" s="580">
        <v>0</v>
      </c>
      <c r="CQ119" s="580">
        <v>0</v>
      </c>
      <c r="CR119" s="671">
        <v>1</v>
      </c>
      <c r="CS119" s="671">
        <v>0</v>
      </c>
      <c r="CT119" s="580">
        <v>0</v>
      </c>
      <c r="CU119" s="580">
        <v>0</v>
      </c>
      <c r="CV119" s="671">
        <v>0</v>
      </c>
      <c r="CW119" s="580">
        <v>0</v>
      </c>
      <c r="CX119" s="671">
        <v>0</v>
      </c>
      <c r="CY119" s="671">
        <v>0</v>
      </c>
      <c r="CZ119" s="580">
        <v>0</v>
      </c>
      <c r="DA119" s="671">
        <v>0</v>
      </c>
      <c r="DB119" s="580">
        <v>0</v>
      </c>
      <c r="DC119" s="671">
        <v>0</v>
      </c>
      <c r="DD119" s="671">
        <v>0</v>
      </c>
      <c r="DE119" s="676">
        <v>0</v>
      </c>
      <c r="DF119" s="715">
        <v>0</v>
      </c>
      <c r="DG119" s="715">
        <v>0</v>
      </c>
      <c r="DH119" s="676">
        <v>0</v>
      </c>
      <c r="DI119" s="676">
        <v>0</v>
      </c>
      <c r="DJ119" s="676">
        <v>0</v>
      </c>
      <c r="DK119" s="715">
        <v>0</v>
      </c>
      <c r="DL119" s="676">
        <v>0</v>
      </c>
      <c r="DM119" s="676">
        <v>0</v>
      </c>
      <c r="DN119" s="715">
        <v>0</v>
      </c>
      <c r="DO119" s="676">
        <v>0</v>
      </c>
      <c r="DP119" s="676">
        <v>0</v>
      </c>
      <c r="DQ119" s="676">
        <v>0</v>
      </c>
      <c r="DR119" s="715">
        <v>0</v>
      </c>
      <c r="DS119" s="676">
        <v>0</v>
      </c>
      <c r="DT119" s="676">
        <v>0</v>
      </c>
      <c r="DU119" s="676">
        <v>0</v>
      </c>
      <c r="DV119" s="490">
        <f t="shared" si="7"/>
        <v>1</v>
      </c>
      <c r="DW119" s="490">
        <f t="shared" si="8"/>
        <v>91</v>
      </c>
      <c r="DX119" s="490">
        <f t="shared" ca="1" si="9"/>
        <v>0</v>
      </c>
      <c r="DY119" s="490" t="str">
        <f t="shared" ca="1" si="10"/>
        <v>-</v>
      </c>
    </row>
    <row r="120" spans="1:129" ht="12.75" customHeight="1">
      <c r="A120" s="490">
        <v>86</v>
      </c>
      <c r="B120" s="527" t="s">
        <v>901</v>
      </c>
      <c r="C120" s="527" t="s">
        <v>890</v>
      </c>
      <c r="D120" s="528" t="s">
        <v>895</v>
      </c>
      <c r="E120" s="532" t="s">
        <v>1026</v>
      </c>
      <c r="F120" s="523">
        <v>0</v>
      </c>
      <c r="G120" s="580">
        <v>0</v>
      </c>
      <c r="H120" s="671">
        <v>0</v>
      </c>
      <c r="I120" s="671">
        <v>0</v>
      </c>
      <c r="J120" s="671">
        <v>0</v>
      </c>
      <c r="K120" s="671">
        <v>0</v>
      </c>
      <c r="L120" s="671">
        <v>0</v>
      </c>
      <c r="M120" s="671">
        <v>0</v>
      </c>
      <c r="N120" s="580">
        <v>0</v>
      </c>
      <c r="O120" s="671">
        <v>0</v>
      </c>
      <c r="P120" s="671">
        <v>0</v>
      </c>
      <c r="Q120" s="671">
        <v>0</v>
      </c>
      <c r="R120" s="671">
        <v>0</v>
      </c>
      <c r="S120" s="671">
        <v>0</v>
      </c>
      <c r="T120" s="671">
        <v>0</v>
      </c>
      <c r="U120" s="671">
        <v>0</v>
      </c>
      <c r="V120" s="671">
        <v>0</v>
      </c>
      <c r="W120" s="580">
        <v>0</v>
      </c>
      <c r="X120" s="580">
        <v>0</v>
      </c>
      <c r="Y120" s="580">
        <v>0</v>
      </c>
      <c r="Z120" s="671">
        <v>0</v>
      </c>
      <c r="AA120" s="580">
        <v>0</v>
      </c>
      <c r="AB120" s="580">
        <v>0</v>
      </c>
      <c r="AC120" s="671">
        <v>0</v>
      </c>
      <c r="AD120" s="580">
        <v>0</v>
      </c>
      <c r="AE120" s="580">
        <v>0</v>
      </c>
      <c r="AF120" s="580">
        <v>0</v>
      </c>
      <c r="AG120" s="671">
        <v>0</v>
      </c>
      <c r="AH120" s="580">
        <v>0</v>
      </c>
      <c r="AI120" s="671">
        <v>0</v>
      </c>
      <c r="AJ120" s="671">
        <v>0</v>
      </c>
      <c r="AK120" s="580">
        <v>0</v>
      </c>
      <c r="AL120" s="671">
        <v>0</v>
      </c>
      <c r="AM120" s="671">
        <v>0</v>
      </c>
      <c r="AN120" s="580">
        <v>0</v>
      </c>
      <c r="AO120" s="671">
        <v>0</v>
      </c>
      <c r="AP120" s="671">
        <v>0</v>
      </c>
      <c r="AQ120" s="671">
        <v>0</v>
      </c>
      <c r="AR120" s="580">
        <v>0</v>
      </c>
      <c r="AS120" s="671">
        <v>0</v>
      </c>
      <c r="AT120" s="580">
        <v>0</v>
      </c>
      <c r="AU120" s="671">
        <v>0</v>
      </c>
      <c r="AV120" s="671">
        <v>0</v>
      </c>
      <c r="AW120" s="671">
        <v>0</v>
      </c>
      <c r="AX120" s="580">
        <v>0</v>
      </c>
      <c r="AY120" s="580">
        <v>0</v>
      </c>
      <c r="AZ120" s="671">
        <v>0</v>
      </c>
      <c r="BA120" s="671">
        <v>0</v>
      </c>
      <c r="BB120" s="580">
        <v>0</v>
      </c>
      <c r="BC120" s="671">
        <v>0</v>
      </c>
      <c r="BD120" s="671">
        <v>0</v>
      </c>
      <c r="BE120" s="580">
        <v>0</v>
      </c>
      <c r="BF120" s="671">
        <v>0</v>
      </c>
      <c r="BG120" s="671">
        <v>0</v>
      </c>
      <c r="BH120" s="580">
        <v>0</v>
      </c>
      <c r="BI120" s="671">
        <v>0</v>
      </c>
      <c r="BJ120" s="580">
        <v>0</v>
      </c>
      <c r="BK120" s="671">
        <v>0</v>
      </c>
      <c r="BL120" s="580">
        <v>0</v>
      </c>
      <c r="BM120" s="671">
        <v>0</v>
      </c>
      <c r="BN120" s="580">
        <v>0</v>
      </c>
      <c r="BO120" s="671">
        <v>0</v>
      </c>
      <c r="BP120" s="671">
        <v>0</v>
      </c>
      <c r="BQ120" s="580">
        <v>0</v>
      </c>
      <c r="BR120" s="580">
        <v>1</v>
      </c>
      <c r="BS120" s="671">
        <v>0</v>
      </c>
      <c r="BT120" s="671">
        <v>0</v>
      </c>
      <c r="BU120" s="580">
        <v>0</v>
      </c>
      <c r="BV120" s="580">
        <v>0</v>
      </c>
      <c r="BW120" s="580">
        <v>0</v>
      </c>
      <c r="BX120" s="671">
        <v>0</v>
      </c>
      <c r="BY120" s="671">
        <v>0</v>
      </c>
      <c r="BZ120" s="580">
        <v>0</v>
      </c>
      <c r="CA120" s="671">
        <v>0</v>
      </c>
      <c r="CB120" s="671">
        <v>0</v>
      </c>
      <c r="CC120" s="671">
        <v>0</v>
      </c>
      <c r="CD120" s="671">
        <v>0</v>
      </c>
      <c r="CE120" s="580">
        <v>0</v>
      </c>
      <c r="CF120" s="580">
        <v>0</v>
      </c>
      <c r="CG120" s="580">
        <v>0</v>
      </c>
      <c r="CH120" s="671">
        <v>0</v>
      </c>
      <c r="CI120" s="580">
        <v>0</v>
      </c>
      <c r="CJ120" s="671">
        <v>0</v>
      </c>
      <c r="CK120" s="580">
        <v>0</v>
      </c>
      <c r="CL120" s="580">
        <v>0</v>
      </c>
      <c r="CM120" s="671">
        <v>0</v>
      </c>
      <c r="CN120" s="580">
        <v>0</v>
      </c>
      <c r="CO120" s="671">
        <v>0</v>
      </c>
      <c r="CP120" s="580">
        <v>0</v>
      </c>
      <c r="CQ120" s="580">
        <v>0</v>
      </c>
      <c r="CR120" s="671">
        <v>1</v>
      </c>
      <c r="CS120" s="671">
        <v>0</v>
      </c>
      <c r="CT120" s="580">
        <v>0</v>
      </c>
      <c r="CU120" s="580">
        <v>0</v>
      </c>
      <c r="CV120" s="671">
        <v>0</v>
      </c>
      <c r="CW120" s="580">
        <v>0</v>
      </c>
      <c r="CX120" s="671">
        <v>0</v>
      </c>
      <c r="CY120" s="671">
        <v>0</v>
      </c>
      <c r="CZ120" s="580">
        <v>0</v>
      </c>
      <c r="DA120" s="671">
        <v>0</v>
      </c>
      <c r="DB120" s="580">
        <v>0</v>
      </c>
      <c r="DC120" s="671">
        <v>0</v>
      </c>
      <c r="DD120" s="671">
        <v>0</v>
      </c>
      <c r="DE120" s="676">
        <v>0</v>
      </c>
      <c r="DF120" s="715">
        <v>0</v>
      </c>
      <c r="DG120" s="715">
        <v>0</v>
      </c>
      <c r="DH120" s="676">
        <v>0</v>
      </c>
      <c r="DI120" s="676">
        <v>0</v>
      </c>
      <c r="DJ120" s="676">
        <v>0</v>
      </c>
      <c r="DK120" s="715">
        <v>0</v>
      </c>
      <c r="DL120" s="676">
        <v>0</v>
      </c>
      <c r="DM120" s="676">
        <v>0</v>
      </c>
      <c r="DN120" s="715">
        <v>0</v>
      </c>
      <c r="DO120" s="676">
        <v>0</v>
      </c>
      <c r="DP120" s="676">
        <v>0</v>
      </c>
      <c r="DQ120" s="676">
        <v>0</v>
      </c>
      <c r="DR120" s="715">
        <v>0</v>
      </c>
      <c r="DS120" s="676">
        <v>0</v>
      </c>
      <c r="DT120" s="676">
        <v>0</v>
      </c>
      <c r="DU120" s="676">
        <v>0</v>
      </c>
      <c r="DV120" s="490">
        <f t="shared" si="7"/>
        <v>2</v>
      </c>
      <c r="DW120" s="490">
        <f t="shared" si="8"/>
        <v>65</v>
      </c>
      <c r="DX120" s="490">
        <f t="shared" ca="1" si="9"/>
        <v>1</v>
      </c>
      <c r="DY120" s="490">
        <f t="shared" ca="1" si="10"/>
        <v>1</v>
      </c>
    </row>
    <row r="121" spans="1:129" ht="25.5">
      <c r="A121" s="490">
        <v>87</v>
      </c>
      <c r="B121" s="527" t="s">
        <v>902</v>
      </c>
      <c r="C121" s="527" t="s">
        <v>890</v>
      </c>
      <c r="D121" s="528" t="s">
        <v>895</v>
      </c>
      <c r="E121" s="532" t="s">
        <v>1027</v>
      </c>
      <c r="F121" s="523">
        <v>0</v>
      </c>
      <c r="G121" s="580">
        <v>0</v>
      </c>
      <c r="H121" s="671">
        <v>0</v>
      </c>
      <c r="I121" s="671">
        <v>0</v>
      </c>
      <c r="J121" s="671">
        <v>0</v>
      </c>
      <c r="K121" s="671">
        <v>0</v>
      </c>
      <c r="L121" s="671">
        <v>0</v>
      </c>
      <c r="M121" s="671">
        <v>0</v>
      </c>
      <c r="N121" s="580">
        <v>0</v>
      </c>
      <c r="O121" s="671">
        <v>0</v>
      </c>
      <c r="P121" s="671">
        <v>0</v>
      </c>
      <c r="Q121" s="671">
        <v>0</v>
      </c>
      <c r="R121" s="671">
        <v>0</v>
      </c>
      <c r="S121" s="671">
        <v>0</v>
      </c>
      <c r="T121" s="671">
        <v>0</v>
      </c>
      <c r="U121" s="671">
        <v>0</v>
      </c>
      <c r="V121" s="671">
        <v>0</v>
      </c>
      <c r="W121" s="580">
        <v>0</v>
      </c>
      <c r="X121" s="580">
        <v>0</v>
      </c>
      <c r="Y121" s="580">
        <v>0</v>
      </c>
      <c r="Z121" s="671">
        <v>0</v>
      </c>
      <c r="AA121" s="580">
        <v>0</v>
      </c>
      <c r="AB121" s="580">
        <v>0</v>
      </c>
      <c r="AC121" s="671">
        <v>0</v>
      </c>
      <c r="AD121" s="580">
        <v>0</v>
      </c>
      <c r="AE121" s="580">
        <v>0</v>
      </c>
      <c r="AF121" s="580">
        <v>0</v>
      </c>
      <c r="AG121" s="671">
        <v>0</v>
      </c>
      <c r="AH121" s="580">
        <v>0</v>
      </c>
      <c r="AI121" s="671">
        <v>0</v>
      </c>
      <c r="AJ121" s="671">
        <v>0</v>
      </c>
      <c r="AK121" s="580">
        <v>0</v>
      </c>
      <c r="AL121" s="671">
        <v>0</v>
      </c>
      <c r="AM121" s="671">
        <v>0</v>
      </c>
      <c r="AN121" s="580">
        <v>0</v>
      </c>
      <c r="AO121" s="671">
        <v>0</v>
      </c>
      <c r="AP121" s="671">
        <v>0</v>
      </c>
      <c r="AQ121" s="671">
        <v>0</v>
      </c>
      <c r="AR121" s="580">
        <v>0</v>
      </c>
      <c r="AS121" s="671">
        <v>0</v>
      </c>
      <c r="AT121" s="580">
        <v>0</v>
      </c>
      <c r="AU121" s="671">
        <v>0</v>
      </c>
      <c r="AV121" s="671">
        <v>0</v>
      </c>
      <c r="AW121" s="671">
        <v>0</v>
      </c>
      <c r="AX121" s="580">
        <v>0</v>
      </c>
      <c r="AY121" s="580">
        <v>0</v>
      </c>
      <c r="AZ121" s="671">
        <v>0</v>
      </c>
      <c r="BA121" s="671">
        <v>0</v>
      </c>
      <c r="BB121" s="580">
        <v>0</v>
      </c>
      <c r="BC121" s="671">
        <v>0</v>
      </c>
      <c r="BD121" s="671">
        <v>0</v>
      </c>
      <c r="BE121" s="580">
        <v>0</v>
      </c>
      <c r="BF121" s="671">
        <v>0</v>
      </c>
      <c r="BG121" s="671">
        <v>0</v>
      </c>
      <c r="BH121" s="580">
        <v>0</v>
      </c>
      <c r="BI121" s="671">
        <v>0</v>
      </c>
      <c r="BJ121" s="580">
        <v>0</v>
      </c>
      <c r="BK121" s="671">
        <v>0</v>
      </c>
      <c r="BL121" s="580">
        <v>0</v>
      </c>
      <c r="BM121" s="671">
        <v>0</v>
      </c>
      <c r="BN121" s="580">
        <v>0</v>
      </c>
      <c r="BO121" s="671">
        <v>0</v>
      </c>
      <c r="BP121" s="671">
        <v>0</v>
      </c>
      <c r="BQ121" s="580">
        <v>0</v>
      </c>
      <c r="BR121" s="580">
        <v>0</v>
      </c>
      <c r="BS121" s="671">
        <v>0</v>
      </c>
      <c r="BT121" s="671">
        <v>0</v>
      </c>
      <c r="BU121" s="580">
        <v>0</v>
      </c>
      <c r="BV121" s="580">
        <v>0</v>
      </c>
      <c r="BW121" s="580">
        <v>0</v>
      </c>
      <c r="BX121" s="671">
        <v>0</v>
      </c>
      <c r="BY121" s="671">
        <v>0</v>
      </c>
      <c r="BZ121" s="580">
        <v>0</v>
      </c>
      <c r="CA121" s="671">
        <v>0</v>
      </c>
      <c r="CB121" s="671">
        <v>0</v>
      </c>
      <c r="CC121" s="671">
        <v>0</v>
      </c>
      <c r="CD121" s="671">
        <v>0</v>
      </c>
      <c r="CE121" s="580">
        <v>0</v>
      </c>
      <c r="CF121" s="580">
        <v>0</v>
      </c>
      <c r="CG121" s="580">
        <v>0</v>
      </c>
      <c r="CH121" s="671">
        <v>0</v>
      </c>
      <c r="CI121" s="580">
        <v>0</v>
      </c>
      <c r="CJ121" s="671">
        <v>0</v>
      </c>
      <c r="CK121" s="580">
        <v>0</v>
      </c>
      <c r="CL121" s="580">
        <v>0</v>
      </c>
      <c r="CM121" s="671">
        <v>0</v>
      </c>
      <c r="CN121" s="580">
        <v>0</v>
      </c>
      <c r="CO121" s="671">
        <v>0</v>
      </c>
      <c r="CP121" s="580">
        <v>0</v>
      </c>
      <c r="CQ121" s="580">
        <v>0</v>
      </c>
      <c r="CR121" s="671">
        <v>0</v>
      </c>
      <c r="CS121" s="671">
        <v>1</v>
      </c>
      <c r="CT121" s="580">
        <v>0</v>
      </c>
      <c r="CU121" s="580">
        <v>0</v>
      </c>
      <c r="CV121" s="671">
        <v>0</v>
      </c>
      <c r="CW121" s="580">
        <v>0</v>
      </c>
      <c r="CX121" s="671">
        <v>1</v>
      </c>
      <c r="CY121" s="671">
        <v>0</v>
      </c>
      <c r="CZ121" s="580">
        <v>0</v>
      </c>
      <c r="DA121" s="671">
        <v>0</v>
      </c>
      <c r="DB121" s="580">
        <v>0</v>
      </c>
      <c r="DC121" s="671">
        <v>0</v>
      </c>
      <c r="DD121" s="671">
        <v>0</v>
      </c>
      <c r="DE121" s="676">
        <v>0</v>
      </c>
      <c r="DF121" s="715">
        <v>0</v>
      </c>
      <c r="DG121" s="715">
        <v>0</v>
      </c>
      <c r="DH121" s="676">
        <v>0</v>
      </c>
      <c r="DI121" s="676">
        <v>0</v>
      </c>
      <c r="DJ121" s="676">
        <v>0</v>
      </c>
      <c r="DK121" s="715">
        <v>0</v>
      </c>
      <c r="DL121" s="676">
        <v>0</v>
      </c>
      <c r="DM121" s="676">
        <v>0</v>
      </c>
      <c r="DN121" s="715">
        <v>0</v>
      </c>
      <c r="DO121" s="676">
        <v>0</v>
      </c>
      <c r="DP121" s="676">
        <v>0</v>
      </c>
      <c r="DQ121" s="676">
        <v>0</v>
      </c>
      <c r="DR121" s="715">
        <v>0</v>
      </c>
      <c r="DS121" s="676">
        <v>0</v>
      </c>
      <c r="DT121" s="676">
        <v>0</v>
      </c>
      <c r="DU121" s="676">
        <v>0</v>
      </c>
      <c r="DV121" s="490">
        <f t="shared" si="7"/>
        <v>2</v>
      </c>
      <c r="DW121" s="490">
        <f t="shared" si="8"/>
        <v>92</v>
      </c>
      <c r="DX121" s="490">
        <f t="shared" ca="1" si="9"/>
        <v>0</v>
      </c>
      <c r="DY121" s="490" t="str">
        <f t="shared" ca="1" si="10"/>
        <v>-</v>
      </c>
    </row>
    <row r="122" spans="1:129" ht="38.25">
      <c r="A122" s="490">
        <v>88</v>
      </c>
      <c r="B122" s="527" t="s">
        <v>903</v>
      </c>
      <c r="C122" s="527" t="s">
        <v>890</v>
      </c>
      <c r="D122" s="528" t="s">
        <v>895</v>
      </c>
      <c r="E122" s="532" t="s">
        <v>1028</v>
      </c>
      <c r="F122" s="523">
        <v>0</v>
      </c>
      <c r="G122" s="580">
        <v>0</v>
      </c>
      <c r="H122" s="671">
        <v>0</v>
      </c>
      <c r="I122" s="671">
        <v>0</v>
      </c>
      <c r="J122" s="671">
        <v>0</v>
      </c>
      <c r="K122" s="671">
        <v>0</v>
      </c>
      <c r="L122" s="671">
        <v>0</v>
      </c>
      <c r="M122" s="671">
        <v>0</v>
      </c>
      <c r="N122" s="580">
        <v>0</v>
      </c>
      <c r="O122" s="671">
        <v>0</v>
      </c>
      <c r="P122" s="671">
        <v>0</v>
      </c>
      <c r="Q122" s="671">
        <v>0</v>
      </c>
      <c r="R122" s="671">
        <v>0</v>
      </c>
      <c r="S122" s="671">
        <v>0</v>
      </c>
      <c r="T122" s="671">
        <v>0</v>
      </c>
      <c r="U122" s="671">
        <v>0</v>
      </c>
      <c r="V122" s="671">
        <v>0</v>
      </c>
      <c r="W122" s="580">
        <v>0</v>
      </c>
      <c r="X122" s="580">
        <v>0</v>
      </c>
      <c r="Y122" s="580">
        <v>0</v>
      </c>
      <c r="Z122" s="671">
        <v>0</v>
      </c>
      <c r="AA122" s="580">
        <v>0</v>
      </c>
      <c r="AB122" s="580">
        <v>0</v>
      </c>
      <c r="AC122" s="671">
        <v>0</v>
      </c>
      <c r="AD122" s="580">
        <v>0</v>
      </c>
      <c r="AE122" s="580">
        <v>0</v>
      </c>
      <c r="AF122" s="580">
        <v>0</v>
      </c>
      <c r="AG122" s="671">
        <v>0</v>
      </c>
      <c r="AH122" s="580">
        <v>0</v>
      </c>
      <c r="AI122" s="671">
        <v>0</v>
      </c>
      <c r="AJ122" s="671">
        <v>0</v>
      </c>
      <c r="AK122" s="580">
        <v>0</v>
      </c>
      <c r="AL122" s="671">
        <v>0</v>
      </c>
      <c r="AM122" s="671">
        <v>0</v>
      </c>
      <c r="AN122" s="580">
        <v>0</v>
      </c>
      <c r="AO122" s="671">
        <v>0</v>
      </c>
      <c r="AP122" s="671">
        <v>0</v>
      </c>
      <c r="AQ122" s="671">
        <v>0</v>
      </c>
      <c r="AR122" s="580">
        <v>0</v>
      </c>
      <c r="AS122" s="671">
        <v>0</v>
      </c>
      <c r="AT122" s="580">
        <v>0</v>
      </c>
      <c r="AU122" s="671">
        <v>0</v>
      </c>
      <c r="AV122" s="671">
        <v>0</v>
      </c>
      <c r="AW122" s="671">
        <v>0</v>
      </c>
      <c r="AX122" s="580">
        <v>0</v>
      </c>
      <c r="AY122" s="580">
        <v>0</v>
      </c>
      <c r="AZ122" s="671">
        <v>0</v>
      </c>
      <c r="BA122" s="671">
        <v>0</v>
      </c>
      <c r="BB122" s="580">
        <v>0</v>
      </c>
      <c r="BC122" s="671">
        <v>0</v>
      </c>
      <c r="BD122" s="671">
        <v>0</v>
      </c>
      <c r="BE122" s="580">
        <v>0</v>
      </c>
      <c r="BF122" s="671">
        <v>0</v>
      </c>
      <c r="BG122" s="671">
        <v>0</v>
      </c>
      <c r="BH122" s="580">
        <v>0</v>
      </c>
      <c r="BI122" s="671">
        <v>0</v>
      </c>
      <c r="BJ122" s="580">
        <v>0</v>
      </c>
      <c r="BK122" s="671">
        <v>0</v>
      </c>
      <c r="BL122" s="580">
        <v>0</v>
      </c>
      <c r="BM122" s="671">
        <v>0</v>
      </c>
      <c r="BN122" s="580">
        <v>0</v>
      </c>
      <c r="BO122" s="671">
        <v>0</v>
      </c>
      <c r="BP122" s="671">
        <v>0</v>
      </c>
      <c r="BQ122" s="580">
        <v>0</v>
      </c>
      <c r="BR122" s="580">
        <v>0</v>
      </c>
      <c r="BS122" s="671">
        <v>0</v>
      </c>
      <c r="BT122" s="671">
        <v>0</v>
      </c>
      <c r="BU122" s="580">
        <v>0</v>
      </c>
      <c r="BV122" s="580">
        <v>0</v>
      </c>
      <c r="BW122" s="580">
        <v>0</v>
      </c>
      <c r="BX122" s="671">
        <v>0</v>
      </c>
      <c r="BY122" s="671">
        <v>0</v>
      </c>
      <c r="BZ122" s="580">
        <v>0</v>
      </c>
      <c r="CA122" s="671">
        <v>0</v>
      </c>
      <c r="CB122" s="671">
        <v>0</v>
      </c>
      <c r="CC122" s="671">
        <v>0</v>
      </c>
      <c r="CD122" s="671">
        <v>0</v>
      </c>
      <c r="CE122" s="580">
        <v>0</v>
      </c>
      <c r="CF122" s="580">
        <v>0</v>
      </c>
      <c r="CG122" s="580">
        <v>0</v>
      </c>
      <c r="CH122" s="671">
        <v>0</v>
      </c>
      <c r="CI122" s="580">
        <v>0</v>
      </c>
      <c r="CJ122" s="671">
        <v>0</v>
      </c>
      <c r="CK122" s="580">
        <v>0</v>
      </c>
      <c r="CL122" s="580">
        <v>0</v>
      </c>
      <c r="CM122" s="671">
        <v>0</v>
      </c>
      <c r="CN122" s="580">
        <v>0</v>
      </c>
      <c r="CO122" s="671">
        <v>0</v>
      </c>
      <c r="CP122" s="580">
        <v>0</v>
      </c>
      <c r="CQ122" s="580">
        <v>0</v>
      </c>
      <c r="CR122" s="671">
        <v>0</v>
      </c>
      <c r="CS122" s="671">
        <v>0</v>
      </c>
      <c r="CT122" s="580">
        <v>1</v>
      </c>
      <c r="CU122" s="580">
        <v>0</v>
      </c>
      <c r="CV122" s="671">
        <v>0</v>
      </c>
      <c r="CW122" s="580">
        <v>0</v>
      </c>
      <c r="CX122" s="671">
        <v>0</v>
      </c>
      <c r="CY122" s="671">
        <v>0</v>
      </c>
      <c r="CZ122" s="580">
        <v>0</v>
      </c>
      <c r="DA122" s="671">
        <v>0</v>
      </c>
      <c r="DB122" s="580">
        <v>0</v>
      </c>
      <c r="DC122" s="671">
        <v>0</v>
      </c>
      <c r="DD122" s="671">
        <v>0</v>
      </c>
      <c r="DE122" s="676">
        <v>0</v>
      </c>
      <c r="DF122" s="715">
        <v>0</v>
      </c>
      <c r="DG122" s="715">
        <v>0</v>
      </c>
      <c r="DH122" s="676">
        <v>0</v>
      </c>
      <c r="DI122" s="676">
        <v>0</v>
      </c>
      <c r="DJ122" s="676">
        <v>0</v>
      </c>
      <c r="DK122" s="715">
        <v>0</v>
      </c>
      <c r="DL122" s="676">
        <v>0</v>
      </c>
      <c r="DM122" s="676">
        <v>0</v>
      </c>
      <c r="DN122" s="715">
        <v>0</v>
      </c>
      <c r="DO122" s="676">
        <v>0</v>
      </c>
      <c r="DP122" s="676">
        <v>0</v>
      </c>
      <c r="DQ122" s="676">
        <v>0</v>
      </c>
      <c r="DR122" s="715">
        <v>0</v>
      </c>
      <c r="DS122" s="676">
        <v>0</v>
      </c>
      <c r="DT122" s="676">
        <v>0</v>
      </c>
      <c r="DU122" s="676">
        <v>0</v>
      </c>
      <c r="DV122" s="490">
        <f t="shared" si="7"/>
        <v>1</v>
      </c>
      <c r="DW122" s="490">
        <f t="shared" si="8"/>
        <v>93</v>
      </c>
      <c r="DX122" s="490">
        <f t="shared" ca="1" si="9"/>
        <v>0</v>
      </c>
      <c r="DY122" s="490" t="str">
        <f t="shared" ca="1" si="10"/>
        <v>-</v>
      </c>
    </row>
    <row r="123" spans="1:129" ht="24.75" customHeight="1">
      <c r="A123" s="490">
        <v>89</v>
      </c>
      <c r="B123" s="527" t="s">
        <v>904</v>
      </c>
      <c r="C123" s="527" t="s">
        <v>890</v>
      </c>
      <c r="D123" s="528" t="s">
        <v>895</v>
      </c>
      <c r="E123" s="532" t="s">
        <v>1029</v>
      </c>
      <c r="F123" s="523">
        <v>0</v>
      </c>
      <c r="G123" s="580">
        <v>0</v>
      </c>
      <c r="H123" s="671">
        <v>0</v>
      </c>
      <c r="I123" s="671">
        <v>0</v>
      </c>
      <c r="J123" s="671">
        <v>0</v>
      </c>
      <c r="K123" s="671">
        <v>0</v>
      </c>
      <c r="L123" s="671">
        <v>0</v>
      </c>
      <c r="M123" s="671">
        <v>0</v>
      </c>
      <c r="N123" s="580">
        <v>0</v>
      </c>
      <c r="O123" s="671">
        <v>0</v>
      </c>
      <c r="P123" s="671">
        <v>0</v>
      </c>
      <c r="Q123" s="671">
        <v>0</v>
      </c>
      <c r="R123" s="671">
        <v>0</v>
      </c>
      <c r="S123" s="671">
        <v>0</v>
      </c>
      <c r="T123" s="671">
        <v>0</v>
      </c>
      <c r="U123" s="671">
        <v>0</v>
      </c>
      <c r="V123" s="671">
        <v>0</v>
      </c>
      <c r="W123" s="580">
        <v>0</v>
      </c>
      <c r="X123" s="580">
        <v>0</v>
      </c>
      <c r="Y123" s="580">
        <v>0</v>
      </c>
      <c r="Z123" s="671">
        <v>0</v>
      </c>
      <c r="AA123" s="580">
        <v>0</v>
      </c>
      <c r="AB123" s="580">
        <v>0</v>
      </c>
      <c r="AC123" s="671">
        <v>0</v>
      </c>
      <c r="AD123" s="580">
        <v>0</v>
      </c>
      <c r="AE123" s="580">
        <v>0</v>
      </c>
      <c r="AF123" s="580">
        <v>0</v>
      </c>
      <c r="AG123" s="671">
        <v>0</v>
      </c>
      <c r="AH123" s="580">
        <v>0</v>
      </c>
      <c r="AI123" s="671">
        <v>0</v>
      </c>
      <c r="AJ123" s="671">
        <v>0</v>
      </c>
      <c r="AK123" s="580">
        <v>0</v>
      </c>
      <c r="AL123" s="671">
        <v>0</v>
      </c>
      <c r="AM123" s="671">
        <v>0</v>
      </c>
      <c r="AN123" s="580">
        <v>0</v>
      </c>
      <c r="AO123" s="671">
        <v>0</v>
      </c>
      <c r="AP123" s="671">
        <v>0</v>
      </c>
      <c r="AQ123" s="671">
        <v>0</v>
      </c>
      <c r="AR123" s="580">
        <v>0</v>
      </c>
      <c r="AS123" s="671">
        <v>0</v>
      </c>
      <c r="AT123" s="580">
        <v>0</v>
      </c>
      <c r="AU123" s="671">
        <v>0</v>
      </c>
      <c r="AV123" s="671">
        <v>0</v>
      </c>
      <c r="AW123" s="671">
        <v>0</v>
      </c>
      <c r="AX123" s="580">
        <v>0</v>
      </c>
      <c r="AY123" s="580">
        <v>0</v>
      </c>
      <c r="AZ123" s="671">
        <v>0</v>
      </c>
      <c r="BA123" s="671">
        <v>0</v>
      </c>
      <c r="BB123" s="580">
        <v>0</v>
      </c>
      <c r="BC123" s="671">
        <v>0</v>
      </c>
      <c r="BD123" s="671">
        <v>0</v>
      </c>
      <c r="BE123" s="580">
        <v>0</v>
      </c>
      <c r="BF123" s="671">
        <v>0</v>
      </c>
      <c r="BG123" s="671">
        <v>0</v>
      </c>
      <c r="BH123" s="580">
        <v>0</v>
      </c>
      <c r="BI123" s="671">
        <v>0</v>
      </c>
      <c r="BJ123" s="580">
        <v>0</v>
      </c>
      <c r="BK123" s="671">
        <v>0</v>
      </c>
      <c r="BL123" s="580">
        <v>0</v>
      </c>
      <c r="BM123" s="671">
        <v>0</v>
      </c>
      <c r="BN123" s="580">
        <v>0</v>
      </c>
      <c r="BO123" s="671">
        <v>0</v>
      </c>
      <c r="BP123" s="671">
        <v>0</v>
      </c>
      <c r="BQ123" s="580">
        <v>0</v>
      </c>
      <c r="BR123" s="580">
        <v>0</v>
      </c>
      <c r="BS123" s="671">
        <v>0</v>
      </c>
      <c r="BT123" s="671">
        <v>0</v>
      </c>
      <c r="BU123" s="580">
        <v>0</v>
      </c>
      <c r="BV123" s="580">
        <v>0</v>
      </c>
      <c r="BW123" s="580">
        <v>0</v>
      </c>
      <c r="BX123" s="671">
        <v>0</v>
      </c>
      <c r="BY123" s="671">
        <v>0</v>
      </c>
      <c r="BZ123" s="580">
        <v>0</v>
      </c>
      <c r="CA123" s="671">
        <v>0</v>
      </c>
      <c r="CB123" s="671">
        <v>0</v>
      </c>
      <c r="CC123" s="671">
        <v>0</v>
      </c>
      <c r="CD123" s="671">
        <v>0</v>
      </c>
      <c r="CE123" s="580">
        <v>0</v>
      </c>
      <c r="CF123" s="580">
        <v>0</v>
      </c>
      <c r="CG123" s="580">
        <v>0</v>
      </c>
      <c r="CH123" s="671">
        <v>0</v>
      </c>
      <c r="CI123" s="580">
        <v>0</v>
      </c>
      <c r="CJ123" s="671">
        <v>0</v>
      </c>
      <c r="CK123" s="580">
        <v>0</v>
      </c>
      <c r="CL123" s="580">
        <v>0</v>
      </c>
      <c r="CM123" s="671">
        <v>0</v>
      </c>
      <c r="CN123" s="580">
        <v>0</v>
      </c>
      <c r="CO123" s="671">
        <v>0</v>
      </c>
      <c r="CP123" s="580">
        <v>0</v>
      </c>
      <c r="CQ123" s="580">
        <v>0</v>
      </c>
      <c r="CR123" s="671">
        <v>0</v>
      </c>
      <c r="CS123" s="671">
        <v>0</v>
      </c>
      <c r="CT123" s="580">
        <v>1</v>
      </c>
      <c r="CU123" s="580">
        <v>0</v>
      </c>
      <c r="CV123" s="671">
        <v>0</v>
      </c>
      <c r="CW123" s="580">
        <v>0</v>
      </c>
      <c r="CX123" s="671">
        <v>0</v>
      </c>
      <c r="CY123" s="671">
        <v>0</v>
      </c>
      <c r="CZ123" s="580">
        <v>0</v>
      </c>
      <c r="DA123" s="671">
        <v>0</v>
      </c>
      <c r="DB123" s="580">
        <v>0</v>
      </c>
      <c r="DC123" s="671">
        <v>0</v>
      </c>
      <c r="DD123" s="671">
        <v>0</v>
      </c>
      <c r="DE123" s="676">
        <v>0</v>
      </c>
      <c r="DF123" s="715">
        <v>0</v>
      </c>
      <c r="DG123" s="715">
        <v>0</v>
      </c>
      <c r="DH123" s="676">
        <v>0</v>
      </c>
      <c r="DI123" s="676">
        <v>0</v>
      </c>
      <c r="DJ123" s="676">
        <v>0</v>
      </c>
      <c r="DK123" s="715">
        <v>0</v>
      </c>
      <c r="DL123" s="676">
        <v>0</v>
      </c>
      <c r="DM123" s="676">
        <v>0</v>
      </c>
      <c r="DN123" s="715">
        <v>0</v>
      </c>
      <c r="DO123" s="676">
        <v>0</v>
      </c>
      <c r="DP123" s="676">
        <v>0</v>
      </c>
      <c r="DQ123" s="676">
        <v>0</v>
      </c>
      <c r="DR123" s="715">
        <v>0</v>
      </c>
      <c r="DS123" s="676">
        <v>0</v>
      </c>
      <c r="DT123" s="676">
        <v>0</v>
      </c>
      <c r="DU123" s="676">
        <v>0</v>
      </c>
      <c r="DV123" s="490">
        <f t="shared" si="7"/>
        <v>1</v>
      </c>
      <c r="DW123" s="490">
        <f t="shared" si="8"/>
        <v>93</v>
      </c>
      <c r="DX123" s="490">
        <f t="shared" ca="1" si="9"/>
        <v>0</v>
      </c>
      <c r="DY123" s="490" t="str">
        <f t="shared" ca="1" si="10"/>
        <v>-</v>
      </c>
    </row>
    <row r="124" spans="1:129" ht="15">
      <c r="A124" s="497"/>
      <c r="B124" s="530" t="s">
        <v>538</v>
      </c>
      <c r="C124" s="530" t="s">
        <v>890</v>
      </c>
      <c r="D124" s="531" t="s">
        <v>905</v>
      </c>
      <c r="E124" s="526"/>
      <c r="F124" s="523">
        <v>0</v>
      </c>
      <c r="G124" s="580">
        <v>0</v>
      </c>
      <c r="H124" s="671">
        <v>0</v>
      </c>
      <c r="I124" s="671">
        <v>0</v>
      </c>
      <c r="J124" s="671">
        <v>0</v>
      </c>
      <c r="K124" s="671">
        <v>0</v>
      </c>
      <c r="L124" s="671">
        <v>0</v>
      </c>
      <c r="M124" s="671">
        <v>0</v>
      </c>
      <c r="N124" s="580">
        <v>0</v>
      </c>
      <c r="O124" s="671">
        <v>0</v>
      </c>
      <c r="P124" s="671">
        <v>0</v>
      </c>
      <c r="Q124" s="671">
        <v>0</v>
      </c>
      <c r="R124" s="671">
        <v>0</v>
      </c>
      <c r="S124" s="671">
        <v>0</v>
      </c>
      <c r="T124" s="671">
        <v>0</v>
      </c>
      <c r="U124" s="671">
        <v>0</v>
      </c>
      <c r="V124" s="671">
        <v>0</v>
      </c>
      <c r="W124" s="580">
        <v>0</v>
      </c>
      <c r="X124" s="580">
        <v>0</v>
      </c>
      <c r="Y124" s="580">
        <v>0</v>
      </c>
      <c r="Z124" s="671">
        <v>0</v>
      </c>
      <c r="AA124" s="580">
        <v>0</v>
      </c>
      <c r="AB124" s="580">
        <v>0</v>
      </c>
      <c r="AC124" s="671">
        <v>0</v>
      </c>
      <c r="AD124" s="580">
        <v>0</v>
      </c>
      <c r="AE124" s="580">
        <v>0</v>
      </c>
      <c r="AF124" s="580">
        <v>0</v>
      </c>
      <c r="AG124" s="671">
        <v>0</v>
      </c>
      <c r="AH124" s="580">
        <v>0</v>
      </c>
      <c r="AI124" s="671">
        <v>0</v>
      </c>
      <c r="AJ124" s="671">
        <v>0</v>
      </c>
      <c r="AK124" s="580">
        <v>0</v>
      </c>
      <c r="AL124" s="671">
        <v>0</v>
      </c>
      <c r="AM124" s="671">
        <v>0</v>
      </c>
      <c r="AN124" s="580">
        <v>0</v>
      </c>
      <c r="AO124" s="671">
        <v>0</v>
      </c>
      <c r="AP124" s="671">
        <v>0</v>
      </c>
      <c r="AQ124" s="671">
        <v>0</v>
      </c>
      <c r="AR124" s="580">
        <v>0</v>
      </c>
      <c r="AS124" s="671">
        <v>0</v>
      </c>
      <c r="AT124" s="580">
        <v>0</v>
      </c>
      <c r="AU124" s="671">
        <v>0</v>
      </c>
      <c r="AV124" s="671">
        <v>0</v>
      </c>
      <c r="AW124" s="671">
        <v>0</v>
      </c>
      <c r="AX124" s="580">
        <v>0</v>
      </c>
      <c r="AY124" s="580">
        <v>0</v>
      </c>
      <c r="AZ124" s="671">
        <v>0</v>
      </c>
      <c r="BA124" s="671">
        <v>0</v>
      </c>
      <c r="BB124" s="580">
        <v>0</v>
      </c>
      <c r="BC124" s="671">
        <v>0</v>
      </c>
      <c r="BD124" s="671">
        <v>0</v>
      </c>
      <c r="BE124" s="580">
        <v>0</v>
      </c>
      <c r="BF124" s="671">
        <v>0</v>
      </c>
      <c r="BG124" s="671">
        <v>0</v>
      </c>
      <c r="BH124" s="580">
        <v>0</v>
      </c>
      <c r="BI124" s="671">
        <v>0</v>
      </c>
      <c r="BJ124" s="580">
        <v>0</v>
      </c>
      <c r="BK124" s="671">
        <v>0</v>
      </c>
      <c r="BL124" s="580">
        <v>0</v>
      </c>
      <c r="BM124" s="671">
        <v>0</v>
      </c>
      <c r="BN124" s="580">
        <v>0</v>
      </c>
      <c r="BO124" s="671">
        <v>0</v>
      </c>
      <c r="BP124" s="671">
        <v>0</v>
      </c>
      <c r="BQ124" s="580">
        <v>0</v>
      </c>
      <c r="BR124" s="580">
        <v>0</v>
      </c>
      <c r="BS124" s="671">
        <v>0</v>
      </c>
      <c r="BT124" s="671">
        <v>0</v>
      </c>
      <c r="BU124" s="580">
        <v>0</v>
      </c>
      <c r="BV124" s="580">
        <v>0</v>
      </c>
      <c r="BW124" s="580">
        <v>0</v>
      </c>
      <c r="BX124" s="671">
        <v>0</v>
      </c>
      <c r="BY124" s="671">
        <v>0</v>
      </c>
      <c r="BZ124" s="580">
        <v>0</v>
      </c>
      <c r="CA124" s="671">
        <v>0</v>
      </c>
      <c r="CB124" s="671">
        <v>0</v>
      </c>
      <c r="CC124" s="671">
        <v>0</v>
      </c>
      <c r="CD124" s="671">
        <v>0</v>
      </c>
      <c r="CE124" s="580">
        <v>0</v>
      </c>
      <c r="CF124" s="580">
        <v>0</v>
      </c>
      <c r="CG124" s="580">
        <v>0</v>
      </c>
      <c r="CH124" s="671">
        <v>0</v>
      </c>
      <c r="CI124" s="580">
        <v>0</v>
      </c>
      <c r="CJ124" s="671">
        <v>0</v>
      </c>
      <c r="CK124" s="580">
        <v>0</v>
      </c>
      <c r="CL124" s="580">
        <v>0</v>
      </c>
      <c r="CM124" s="671">
        <v>0</v>
      </c>
      <c r="CN124" s="580">
        <v>0</v>
      </c>
      <c r="CO124" s="671">
        <v>0</v>
      </c>
      <c r="CP124" s="580">
        <v>0</v>
      </c>
      <c r="CQ124" s="580">
        <v>0</v>
      </c>
      <c r="CR124" s="671">
        <v>0</v>
      </c>
      <c r="CS124" s="671">
        <v>0</v>
      </c>
      <c r="CT124" s="580">
        <v>0</v>
      </c>
      <c r="CU124" s="580">
        <v>0</v>
      </c>
      <c r="CV124" s="671">
        <v>0</v>
      </c>
      <c r="CW124" s="580">
        <v>0</v>
      </c>
      <c r="CX124" s="671">
        <v>0</v>
      </c>
      <c r="CY124" s="671">
        <v>0</v>
      </c>
      <c r="CZ124" s="580">
        <v>0</v>
      </c>
      <c r="DA124" s="671">
        <v>0</v>
      </c>
      <c r="DB124" s="580">
        <v>0</v>
      </c>
      <c r="DC124" s="671">
        <v>0</v>
      </c>
      <c r="DD124" s="671">
        <v>0</v>
      </c>
      <c r="DE124" s="676">
        <v>0</v>
      </c>
      <c r="DF124" s="715">
        <v>0</v>
      </c>
      <c r="DG124" s="715">
        <v>0</v>
      </c>
      <c r="DH124" s="676">
        <v>0</v>
      </c>
      <c r="DI124" s="676">
        <v>0</v>
      </c>
      <c r="DJ124" s="676">
        <v>0</v>
      </c>
      <c r="DK124" s="715">
        <v>0</v>
      </c>
      <c r="DL124" s="676">
        <v>0</v>
      </c>
      <c r="DM124" s="676">
        <v>0</v>
      </c>
      <c r="DN124" s="715">
        <v>0</v>
      </c>
      <c r="DO124" s="676">
        <v>0</v>
      </c>
      <c r="DP124" s="676">
        <v>0</v>
      </c>
      <c r="DQ124" s="676">
        <v>0</v>
      </c>
      <c r="DR124" s="715">
        <v>0</v>
      </c>
      <c r="DS124" s="676">
        <v>0</v>
      </c>
      <c r="DT124" s="676">
        <v>0</v>
      </c>
      <c r="DU124" s="676">
        <v>0</v>
      </c>
      <c r="DV124" s="490">
        <f t="shared" si="7"/>
        <v>0</v>
      </c>
      <c r="DW124" s="490">
        <f t="shared" si="8"/>
        <v>0</v>
      </c>
      <c r="DX124" s="490">
        <f t="shared" ca="1" si="9"/>
        <v>0</v>
      </c>
      <c r="DY124" s="490" t="str">
        <f t="shared" ca="1" si="10"/>
        <v>-</v>
      </c>
    </row>
    <row r="125" spans="1:129" ht="38.25">
      <c r="A125" s="490">
        <v>90</v>
      </c>
      <c r="B125" s="527" t="s">
        <v>906</v>
      </c>
      <c r="C125" s="527" t="s">
        <v>890</v>
      </c>
      <c r="D125" s="528" t="s">
        <v>905</v>
      </c>
      <c r="E125" s="532" t="s">
        <v>1030</v>
      </c>
      <c r="F125" s="523">
        <v>0</v>
      </c>
      <c r="G125" s="580">
        <v>0</v>
      </c>
      <c r="H125" s="671">
        <v>0</v>
      </c>
      <c r="I125" s="671">
        <v>0</v>
      </c>
      <c r="J125" s="671">
        <v>0</v>
      </c>
      <c r="K125" s="671">
        <v>0</v>
      </c>
      <c r="L125" s="671">
        <v>0</v>
      </c>
      <c r="M125" s="671">
        <v>0</v>
      </c>
      <c r="N125" s="580">
        <v>0</v>
      </c>
      <c r="O125" s="671">
        <v>0</v>
      </c>
      <c r="P125" s="671">
        <v>0</v>
      </c>
      <c r="Q125" s="671">
        <v>0</v>
      </c>
      <c r="R125" s="671">
        <v>0</v>
      </c>
      <c r="S125" s="671">
        <v>0</v>
      </c>
      <c r="T125" s="671">
        <v>0</v>
      </c>
      <c r="U125" s="671">
        <v>0</v>
      </c>
      <c r="V125" s="671">
        <v>0</v>
      </c>
      <c r="W125" s="580">
        <v>0</v>
      </c>
      <c r="X125" s="580">
        <v>0</v>
      </c>
      <c r="Y125" s="580">
        <v>0</v>
      </c>
      <c r="Z125" s="671">
        <v>0</v>
      </c>
      <c r="AA125" s="580">
        <v>0</v>
      </c>
      <c r="AB125" s="580">
        <v>0</v>
      </c>
      <c r="AC125" s="671">
        <v>0</v>
      </c>
      <c r="AD125" s="580">
        <v>0</v>
      </c>
      <c r="AE125" s="580">
        <v>0</v>
      </c>
      <c r="AF125" s="580">
        <v>0</v>
      </c>
      <c r="AG125" s="671">
        <v>0</v>
      </c>
      <c r="AH125" s="580">
        <v>0</v>
      </c>
      <c r="AI125" s="671">
        <v>0</v>
      </c>
      <c r="AJ125" s="671">
        <v>0</v>
      </c>
      <c r="AK125" s="580">
        <v>0</v>
      </c>
      <c r="AL125" s="671">
        <v>0</v>
      </c>
      <c r="AM125" s="671">
        <v>0</v>
      </c>
      <c r="AN125" s="580">
        <v>0</v>
      </c>
      <c r="AO125" s="671">
        <v>0</v>
      </c>
      <c r="AP125" s="671">
        <v>0</v>
      </c>
      <c r="AQ125" s="671">
        <v>0</v>
      </c>
      <c r="AR125" s="580">
        <v>0</v>
      </c>
      <c r="AS125" s="671">
        <v>0</v>
      </c>
      <c r="AT125" s="580">
        <v>0</v>
      </c>
      <c r="AU125" s="671">
        <v>0</v>
      </c>
      <c r="AV125" s="671">
        <v>0</v>
      </c>
      <c r="AW125" s="671">
        <v>0</v>
      </c>
      <c r="AX125" s="580">
        <v>0</v>
      </c>
      <c r="AY125" s="580">
        <v>0</v>
      </c>
      <c r="AZ125" s="671">
        <v>0</v>
      </c>
      <c r="BA125" s="671">
        <v>0</v>
      </c>
      <c r="BB125" s="580">
        <v>0</v>
      </c>
      <c r="BC125" s="671">
        <v>0</v>
      </c>
      <c r="BD125" s="671">
        <v>0</v>
      </c>
      <c r="BE125" s="580">
        <v>0</v>
      </c>
      <c r="BF125" s="671">
        <v>0</v>
      </c>
      <c r="BG125" s="671">
        <v>0</v>
      </c>
      <c r="BH125" s="580">
        <v>0</v>
      </c>
      <c r="BI125" s="671">
        <v>0</v>
      </c>
      <c r="BJ125" s="580">
        <v>0</v>
      </c>
      <c r="BK125" s="671">
        <v>0</v>
      </c>
      <c r="BL125" s="580">
        <v>0</v>
      </c>
      <c r="BM125" s="671">
        <v>0</v>
      </c>
      <c r="BN125" s="580">
        <v>0</v>
      </c>
      <c r="BO125" s="671">
        <v>0</v>
      </c>
      <c r="BP125" s="671">
        <v>0</v>
      </c>
      <c r="BQ125" s="580">
        <v>0</v>
      </c>
      <c r="BR125" s="580">
        <v>0</v>
      </c>
      <c r="BS125" s="671">
        <v>0</v>
      </c>
      <c r="BT125" s="671">
        <v>0</v>
      </c>
      <c r="BU125" s="580">
        <v>0</v>
      </c>
      <c r="BV125" s="580">
        <v>0</v>
      </c>
      <c r="BW125" s="580">
        <v>0</v>
      </c>
      <c r="BX125" s="671">
        <v>0</v>
      </c>
      <c r="BY125" s="671">
        <v>0</v>
      </c>
      <c r="BZ125" s="580">
        <v>0</v>
      </c>
      <c r="CA125" s="671">
        <v>0</v>
      </c>
      <c r="CB125" s="671">
        <v>0</v>
      </c>
      <c r="CC125" s="671">
        <v>0</v>
      </c>
      <c r="CD125" s="671">
        <v>0</v>
      </c>
      <c r="CE125" s="580">
        <v>0</v>
      </c>
      <c r="CF125" s="580">
        <v>0</v>
      </c>
      <c r="CG125" s="580">
        <v>0</v>
      </c>
      <c r="CH125" s="671">
        <v>0</v>
      </c>
      <c r="CI125" s="580">
        <v>0</v>
      </c>
      <c r="CJ125" s="671">
        <v>0</v>
      </c>
      <c r="CK125" s="580">
        <v>0</v>
      </c>
      <c r="CL125" s="580">
        <v>0</v>
      </c>
      <c r="CM125" s="671">
        <v>0</v>
      </c>
      <c r="CN125" s="580">
        <v>0</v>
      </c>
      <c r="CO125" s="671">
        <v>0</v>
      </c>
      <c r="CP125" s="580">
        <v>0</v>
      </c>
      <c r="CQ125" s="580">
        <v>0</v>
      </c>
      <c r="CR125" s="671">
        <v>0</v>
      </c>
      <c r="CS125" s="671">
        <v>0</v>
      </c>
      <c r="CT125" s="580">
        <v>0</v>
      </c>
      <c r="CU125" s="580">
        <v>1</v>
      </c>
      <c r="CV125" s="671">
        <v>0</v>
      </c>
      <c r="CW125" s="580">
        <v>0</v>
      </c>
      <c r="CX125" s="671">
        <v>0</v>
      </c>
      <c r="CY125" s="671">
        <v>0</v>
      </c>
      <c r="CZ125" s="580">
        <v>0</v>
      </c>
      <c r="DA125" s="671">
        <v>0</v>
      </c>
      <c r="DB125" s="580">
        <v>0</v>
      </c>
      <c r="DC125" s="671">
        <v>0</v>
      </c>
      <c r="DD125" s="671">
        <v>0</v>
      </c>
      <c r="DE125" s="676">
        <v>0</v>
      </c>
      <c r="DF125" s="715">
        <v>0</v>
      </c>
      <c r="DG125" s="715">
        <v>0</v>
      </c>
      <c r="DH125" s="676">
        <v>0</v>
      </c>
      <c r="DI125" s="676">
        <v>0</v>
      </c>
      <c r="DJ125" s="676">
        <v>0</v>
      </c>
      <c r="DK125" s="715">
        <v>0</v>
      </c>
      <c r="DL125" s="676">
        <v>0</v>
      </c>
      <c r="DM125" s="676">
        <v>0</v>
      </c>
      <c r="DN125" s="715">
        <v>0</v>
      </c>
      <c r="DO125" s="676">
        <v>0</v>
      </c>
      <c r="DP125" s="676">
        <v>0</v>
      </c>
      <c r="DQ125" s="676">
        <v>0</v>
      </c>
      <c r="DR125" s="715">
        <v>0</v>
      </c>
      <c r="DS125" s="676">
        <v>0</v>
      </c>
      <c r="DT125" s="676">
        <v>0</v>
      </c>
      <c r="DU125" s="676">
        <v>0</v>
      </c>
      <c r="DV125" s="490">
        <f t="shared" si="7"/>
        <v>1</v>
      </c>
      <c r="DW125" s="490">
        <f t="shared" si="8"/>
        <v>94</v>
      </c>
      <c r="DX125" s="490">
        <f t="shared" ca="1" si="9"/>
        <v>0</v>
      </c>
      <c r="DY125" s="490" t="str">
        <f t="shared" ca="1" si="10"/>
        <v>-</v>
      </c>
    </row>
    <row r="126" spans="1:129" ht="15">
      <c r="A126" s="497"/>
      <c r="B126" s="530" t="s">
        <v>541</v>
      </c>
      <c r="C126" s="530" t="s">
        <v>907</v>
      </c>
      <c r="D126" s="531" t="s">
        <v>908</v>
      </c>
      <c r="E126" s="526"/>
      <c r="F126" s="523">
        <v>0</v>
      </c>
      <c r="G126" s="580">
        <v>0</v>
      </c>
      <c r="H126" s="671">
        <v>0</v>
      </c>
      <c r="I126" s="671">
        <v>0</v>
      </c>
      <c r="J126" s="671">
        <v>0</v>
      </c>
      <c r="K126" s="671">
        <v>0</v>
      </c>
      <c r="L126" s="671">
        <v>0</v>
      </c>
      <c r="M126" s="671">
        <v>0</v>
      </c>
      <c r="N126" s="580">
        <v>0</v>
      </c>
      <c r="O126" s="671">
        <v>0</v>
      </c>
      <c r="P126" s="671">
        <v>0</v>
      </c>
      <c r="Q126" s="671">
        <v>0</v>
      </c>
      <c r="R126" s="671">
        <v>0</v>
      </c>
      <c r="S126" s="671">
        <v>0</v>
      </c>
      <c r="T126" s="671">
        <v>0</v>
      </c>
      <c r="U126" s="671">
        <v>0</v>
      </c>
      <c r="V126" s="671">
        <v>0</v>
      </c>
      <c r="W126" s="580">
        <v>0</v>
      </c>
      <c r="X126" s="580">
        <v>0</v>
      </c>
      <c r="Y126" s="580">
        <v>0</v>
      </c>
      <c r="Z126" s="671">
        <v>0</v>
      </c>
      <c r="AA126" s="580">
        <v>0</v>
      </c>
      <c r="AB126" s="580">
        <v>0</v>
      </c>
      <c r="AC126" s="671">
        <v>0</v>
      </c>
      <c r="AD126" s="580">
        <v>0</v>
      </c>
      <c r="AE126" s="580">
        <v>0</v>
      </c>
      <c r="AF126" s="580">
        <v>0</v>
      </c>
      <c r="AG126" s="671">
        <v>0</v>
      </c>
      <c r="AH126" s="580">
        <v>0</v>
      </c>
      <c r="AI126" s="671">
        <v>0</v>
      </c>
      <c r="AJ126" s="671">
        <v>0</v>
      </c>
      <c r="AK126" s="580">
        <v>0</v>
      </c>
      <c r="AL126" s="671">
        <v>0</v>
      </c>
      <c r="AM126" s="671">
        <v>0</v>
      </c>
      <c r="AN126" s="580">
        <v>0</v>
      </c>
      <c r="AO126" s="671">
        <v>0</v>
      </c>
      <c r="AP126" s="671">
        <v>0</v>
      </c>
      <c r="AQ126" s="671">
        <v>0</v>
      </c>
      <c r="AR126" s="580">
        <v>0</v>
      </c>
      <c r="AS126" s="671">
        <v>0</v>
      </c>
      <c r="AT126" s="580">
        <v>0</v>
      </c>
      <c r="AU126" s="671">
        <v>0</v>
      </c>
      <c r="AV126" s="671">
        <v>0</v>
      </c>
      <c r="AW126" s="671">
        <v>0</v>
      </c>
      <c r="AX126" s="580">
        <v>0</v>
      </c>
      <c r="AY126" s="580">
        <v>0</v>
      </c>
      <c r="AZ126" s="671">
        <v>0</v>
      </c>
      <c r="BA126" s="671">
        <v>0</v>
      </c>
      <c r="BB126" s="580">
        <v>0</v>
      </c>
      <c r="BC126" s="671">
        <v>0</v>
      </c>
      <c r="BD126" s="671">
        <v>0</v>
      </c>
      <c r="BE126" s="580">
        <v>0</v>
      </c>
      <c r="BF126" s="671">
        <v>0</v>
      </c>
      <c r="BG126" s="671">
        <v>0</v>
      </c>
      <c r="BH126" s="580">
        <v>0</v>
      </c>
      <c r="BI126" s="671">
        <v>0</v>
      </c>
      <c r="BJ126" s="580">
        <v>0</v>
      </c>
      <c r="BK126" s="671">
        <v>0</v>
      </c>
      <c r="BL126" s="580">
        <v>0</v>
      </c>
      <c r="BM126" s="671">
        <v>0</v>
      </c>
      <c r="BN126" s="580">
        <v>0</v>
      </c>
      <c r="BO126" s="671">
        <v>0</v>
      </c>
      <c r="BP126" s="671">
        <v>0</v>
      </c>
      <c r="BQ126" s="580">
        <v>0</v>
      </c>
      <c r="BR126" s="580">
        <v>0</v>
      </c>
      <c r="BS126" s="671">
        <v>0</v>
      </c>
      <c r="BT126" s="671">
        <v>0</v>
      </c>
      <c r="BU126" s="580">
        <v>0</v>
      </c>
      <c r="BV126" s="580">
        <v>0</v>
      </c>
      <c r="BW126" s="580">
        <v>0</v>
      </c>
      <c r="BX126" s="671">
        <v>0</v>
      </c>
      <c r="BY126" s="671">
        <v>0</v>
      </c>
      <c r="BZ126" s="580">
        <v>0</v>
      </c>
      <c r="CA126" s="671">
        <v>0</v>
      </c>
      <c r="CB126" s="671">
        <v>0</v>
      </c>
      <c r="CC126" s="671">
        <v>0</v>
      </c>
      <c r="CD126" s="671">
        <v>0</v>
      </c>
      <c r="CE126" s="580">
        <v>0</v>
      </c>
      <c r="CF126" s="580">
        <v>0</v>
      </c>
      <c r="CG126" s="580">
        <v>0</v>
      </c>
      <c r="CH126" s="671">
        <v>0</v>
      </c>
      <c r="CI126" s="580">
        <v>0</v>
      </c>
      <c r="CJ126" s="671">
        <v>0</v>
      </c>
      <c r="CK126" s="580">
        <v>0</v>
      </c>
      <c r="CL126" s="580">
        <v>0</v>
      </c>
      <c r="CM126" s="671">
        <v>0</v>
      </c>
      <c r="CN126" s="580">
        <v>0</v>
      </c>
      <c r="CO126" s="671">
        <v>0</v>
      </c>
      <c r="CP126" s="580">
        <v>0</v>
      </c>
      <c r="CQ126" s="580">
        <v>0</v>
      </c>
      <c r="CR126" s="671">
        <v>0</v>
      </c>
      <c r="CS126" s="671">
        <v>0</v>
      </c>
      <c r="CT126" s="580">
        <v>0</v>
      </c>
      <c r="CU126" s="580">
        <v>0</v>
      </c>
      <c r="CV126" s="671">
        <v>0</v>
      </c>
      <c r="CW126" s="580">
        <v>0</v>
      </c>
      <c r="CX126" s="671">
        <v>0</v>
      </c>
      <c r="CY126" s="671">
        <v>0</v>
      </c>
      <c r="CZ126" s="580">
        <v>0</v>
      </c>
      <c r="DA126" s="671">
        <v>0</v>
      </c>
      <c r="DB126" s="580">
        <v>0</v>
      </c>
      <c r="DC126" s="671">
        <v>0</v>
      </c>
      <c r="DD126" s="671">
        <v>0</v>
      </c>
      <c r="DE126" s="676">
        <v>0</v>
      </c>
      <c r="DF126" s="715">
        <v>0</v>
      </c>
      <c r="DG126" s="715">
        <v>0</v>
      </c>
      <c r="DH126" s="676">
        <v>0</v>
      </c>
      <c r="DI126" s="676">
        <v>0</v>
      </c>
      <c r="DJ126" s="676">
        <v>0</v>
      </c>
      <c r="DK126" s="715">
        <v>0</v>
      </c>
      <c r="DL126" s="676">
        <v>0</v>
      </c>
      <c r="DM126" s="676">
        <v>0</v>
      </c>
      <c r="DN126" s="715">
        <v>0</v>
      </c>
      <c r="DO126" s="676">
        <v>0</v>
      </c>
      <c r="DP126" s="676">
        <v>0</v>
      </c>
      <c r="DQ126" s="676">
        <v>0</v>
      </c>
      <c r="DR126" s="715">
        <v>0</v>
      </c>
      <c r="DS126" s="676">
        <v>0</v>
      </c>
      <c r="DT126" s="676">
        <v>0</v>
      </c>
      <c r="DU126" s="676">
        <v>0</v>
      </c>
      <c r="DV126" s="490">
        <f t="shared" si="7"/>
        <v>0</v>
      </c>
      <c r="DW126" s="490">
        <f t="shared" si="8"/>
        <v>0</v>
      </c>
      <c r="DX126" s="490">
        <f t="shared" ca="1" si="9"/>
        <v>0</v>
      </c>
      <c r="DY126" s="490" t="str">
        <f t="shared" ca="1" si="10"/>
        <v>-</v>
      </c>
    </row>
    <row r="127" spans="1:129" ht="12.75" customHeight="1">
      <c r="A127" s="490">
        <v>91</v>
      </c>
      <c r="B127" s="527" t="s">
        <v>909</v>
      </c>
      <c r="C127" s="527" t="s">
        <v>907</v>
      </c>
      <c r="D127" s="528" t="s">
        <v>908</v>
      </c>
      <c r="E127" s="525" t="s">
        <v>1031</v>
      </c>
      <c r="F127" s="523">
        <v>0</v>
      </c>
      <c r="G127" s="580">
        <v>0</v>
      </c>
      <c r="H127" s="671">
        <v>0</v>
      </c>
      <c r="I127" s="671">
        <v>0</v>
      </c>
      <c r="J127" s="671">
        <v>0</v>
      </c>
      <c r="K127" s="671">
        <v>0</v>
      </c>
      <c r="L127" s="671">
        <v>0</v>
      </c>
      <c r="M127" s="671">
        <v>0</v>
      </c>
      <c r="N127" s="580">
        <v>0</v>
      </c>
      <c r="O127" s="671">
        <v>0</v>
      </c>
      <c r="P127" s="671">
        <v>0</v>
      </c>
      <c r="Q127" s="671">
        <v>0</v>
      </c>
      <c r="R127" s="671">
        <v>0</v>
      </c>
      <c r="S127" s="671">
        <v>0</v>
      </c>
      <c r="T127" s="671">
        <v>0</v>
      </c>
      <c r="U127" s="671">
        <v>0</v>
      </c>
      <c r="V127" s="671">
        <v>0</v>
      </c>
      <c r="W127" s="580">
        <v>0</v>
      </c>
      <c r="X127" s="580">
        <v>0</v>
      </c>
      <c r="Y127" s="580">
        <v>0</v>
      </c>
      <c r="Z127" s="671">
        <v>0</v>
      </c>
      <c r="AA127" s="580">
        <v>0</v>
      </c>
      <c r="AB127" s="580">
        <v>0</v>
      </c>
      <c r="AC127" s="671">
        <v>0</v>
      </c>
      <c r="AD127" s="580">
        <v>0</v>
      </c>
      <c r="AE127" s="580">
        <v>0</v>
      </c>
      <c r="AF127" s="580">
        <v>0</v>
      </c>
      <c r="AG127" s="671">
        <v>0</v>
      </c>
      <c r="AH127" s="580">
        <v>0</v>
      </c>
      <c r="AI127" s="671">
        <v>0</v>
      </c>
      <c r="AJ127" s="671">
        <v>0</v>
      </c>
      <c r="AK127" s="580">
        <v>0</v>
      </c>
      <c r="AL127" s="671">
        <v>0</v>
      </c>
      <c r="AM127" s="671">
        <v>0</v>
      </c>
      <c r="AN127" s="580">
        <v>0</v>
      </c>
      <c r="AO127" s="671">
        <v>0</v>
      </c>
      <c r="AP127" s="671">
        <v>0</v>
      </c>
      <c r="AQ127" s="671">
        <v>0</v>
      </c>
      <c r="AR127" s="580">
        <v>0</v>
      </c>
      <c r="AS127" s="671">
        <v>0</v>
      </c>
      <c r="AT127" s="580">
        <v>0</v>
      </c>
      <c r="AU127" s="671">
        <v>0</v>
      </c>
      <c r="AV127" s="671">
        <v>0</v>
      </c>
      <c r="AW127" s="671">
        <v>0</v>
      </c>
      <c r="AX127" s="580">
        <v>0</v>
      </c>
      <c r="AY127" s="580">
        <v>0</v>
      </c>
      <c r="AZ127" s="671">
        <v>0</v>
      </c>
      <c r="BA127" s="671">
        <v>0</v>
      </c>
      <c r="BB127" s="580">
        <v>0</v>
      </c>
      <c r="BC127" s="671">
        <v>0</v>
      </c>
      <c r="BD127" s="671">
        <v>0</v>
      </c>
      <c r="BE127" s="580">
        <v>0</v>
      </c>
      <c r="BF127" s="671">
        <v>0</v>
      </c>
      <c r="BG127" s="671">
        <v>0</v>
      </c>
      <c r="BH127" s="580">
        <v>0</v>
      </c>
      <c r="BI127" s="671">
        <v>0</v>
      </c>
      <c r="BJ127" s="580">
        <v>0</v>
      </c>
      <c r="BK127" s="671">
        <v>0</v>
      </c>
      <c r="BL127" s="580">
        <v>0</v>
      </c>
      <c r="BM127" s="671">
        <v>0</v>
      </c>
      <c r="BN127" s="580">
        <v>0</v>
      </c>
      <c r="BO127" s="671">
        <v>0</v>
      </c>
      <c r="BP127" s="671">
        <v>0</v>
      </c>
      <c r="BQ127" s="580">
        <v>0</v>
      </c>
      <c r="BR127" s="580">
        <v>0</v>
      </c>
      <c r="BS127" s="671">
        <v>0</v>
      </c>
      <c r="BT127" s="671">
        <v>0</v>
      </c>
      <c r="BU127" s="580">
        <v>0</v>
      </c>
      <c r="BV127" s="580">
        <v>0</v>
      </c>
      <c r="BW127" s="580">
        <v>0</v>
      </c>
      <c r="BX127" s="671">
        <v>0</v>
      </c>
      <c r="BY127" s="671">
        <v>0</v>
      </c>
      <c r="BZ127" s="580">
        <v>0</v>
      </c>
      <c r="CA127" s="671">
        <v>0</v>
      </c>
      <c r="CB127" s="671">
        <v>0</v>
      </c>
      <c r="CC127" s="671">
        <v>0</v>
      </c>
      <c r="CD127" s="671">
        <v>0</v>
      </c>
      <c r="CE127" s="580">
        <v>0</v>
      </c>
      <c r="CF127" s="580">
        <v>0</v>
      </c>
      <c r="CG127" s="580">
        <v>0</v>
      </c>
      <c r="CH127" s="671">
        <v>0</v>
      </c>
      <c r="CI127" s="580">
        <v>0</v>
      </c>
      <c r="CJ127" s="671">
        <v>0</v>
      </c>
      <c r="CK127" s="580">
        <v>0</v>
      </c>
      <c r="CL127" s="580">
        <v>0</v>
      </c>
      <c r="CM127" s="671">
        <v>0</v>
      </c>
      <c r="CN127" s="580">
        <v>0</v>
      </c>
      <c r="CO127" s="671">
        <v>0</v>
      </c>
      <c r="CP127" s="580">
        <v>0</v>
      </c>
      <c r="CQ127" s="580">
        <v>0</v>
      </c>
      <c r="CR127" s="671">
        <v>0</v>
      </c>
      <c r="CS127" s="671">
        <v>0</v>
      </c>
      <c r="CT127" s="580">
        <v>0</v>
      </c>
      <c r="CU127" s="580">
        <v>0</v>
      </c>
      <c r="CV127" s="671">
        <v>0</v>
      </c>
      <c r="CW127" s="580">
        <v>1</v>
      </c>
      <c r="CX127" s="671">
        <v>0</v>
      </c>
      <c r="CY127" s="671">
        <v>0</v>
      </c>
      <c r="CZ127" s="580">
        <v>0</v>
      </c>
      <c r="DA127" s="671">
        <v>0</v>
      </c>
      <c r="DB127" s="580">
        <v>0</v>
      </c>
      <c r="DC127" s="671">
        <v>0</v>
      </c>
      <c r="DD127" s="671">
        <v>0</v>
      </c>
      <c r="DE127" s="676">
        <v>0</v>
      </c>
      <c r="DF127" s="715">
        <v>0</v>
      </c>
      <c r="DG127" s="715">
        <v>0</v>
      </c>
      <c r="DH127" s="676">
        <v>0</v>
      </c>
      <c r="DI127" s="676">
        <v>0</v>
      </c>
      <c r="DJ127" s="676">
        <v>0</v>
      </c>
      <c r="DK127" s="715">
        <v>0</v>
      </c>
      <c r="DL127" s="676">
        <v>0</v>
      </c>
      <c r="DM127" s="676">
        <v>0</v>
      </c>
      <c r="DN127" s="715">
        <v>0</v>
      </c>
      <c r="DO127" s="676">
        <v>0</v>
      </c>
      <c r="DP127" s="676">
        <v>0</v>
      </c>
      <c r="DQ127" s="676">
        <v>0</v>
      </c>
      <c r="DR127" s="715">
        <v>0</v>
      </c>
      <c r="DS127" s="676">
        <v>0</v>
      </c>
      <c r="DT127" s="676">
        <v>0</v>
      </c>
      <c r="DU127" s="676">
        <v>0</v>
      </c>
      <c r="DV127" s="490">
        <f t="shared" si="7"/>
        <v>1</v>
      </c>
      <c r="DW127" s="490">
        <f t="shared" si="8"/>
        <v>96</v>
      </c>
      <c r="DX127" s="490">
        <f t="shared" ca="1" si="9"/>
        <v>1</v>
      </c>
      <c r="DY127" s="490">
        <f t="shared" ca="1" si="10"/>
        <v>0</v>
      </c>
    </row>
    <row r="128" spans="1:129" ht="12.75" customHeight="1">
      <c r="A128" s="490">
        <v>92</v>
      </c>
      <c r="B128" s="527" t="s">
        <v>910</v>
      </c>
      <c r="C128" s="527" t="s">
        <v>907</v>
      </c>
      <c r="D128" s="528" t="s">
        <v>908</v>
      </c>
      <c r="E128" s="525" t="s">
        <v>1032</v>
      </c>
      <c r="F128" s="523">
        <v>0</v>
      </c>
      <c r="G128" s="580">
        <v>0</v>
      </c>
      <c r="H128" s="671">
        <v>0</v>
      </c>
      <c r="I128" s="671">
        <v>0</v>
      </c>
      <c r="J128" s="671">
        <v>0</v>
      </c>
      <c r="K128" s="671">
        <v>0</v>
      </c>
      <c r="L128" s="671">
        <v>0</v>
      </c>
      <c r="M128" s="671">
        <v>0</v>
      </c>
      <c r="N128" s="580">
        <v>0</v>
      </c>
      <c r="O128" s="671">
        <v>0</v>
      </c>
      <c r="P128" s="671">
        <v>0</v>
      </c>
      <c r="Q128" s="671">
        <v>0</v>
      </c>
      <c r="R128" s="671">
        <v>0</v>
      </c>
      <c r="S128" s="671">
        <v>0</v>
      </c>
      <c r="T128" s="671">
        <v>0</v>
      </c>
      <c r="U128" s="671">
        <v>0</v>
      </c>
      <c r="V128" s="671">
        <v>0</v>
      </c>
      <c r="W128" s="580">
        <v>0</v>
      </c>
      <c r="X128" s="580">
        <v>0</v>
      </c>
      <c r="Y128" s="580">
        <v>0</v>
      </c>
      <c r="Z128" s="671">
        <v>0</v>
      </c>
      <c r="AA128" s="580">
        <v>0</v>
      </c>
      <c r="AB128" s="580">
        <v>0</v>
      </c>
      <c r="AC128" s="671">
        <v>0</v>
      </c>
      <c r="AD128" s="580">
        <v>0</v>
      </c>
      <c r="AE128" s="580">
        <v>0</v>
      </c>
      <c r="AF128" s="580">
        <v>0</v>
      </c>
      <c r="AG128" s="671">
        <v>0</v>
      </c>
      <c r="AH128" s="580">
        <v>0</v>
      </c>
      <c r="AI128" s="671">
        <v>0</v>
      </c>
      <c r="AJ128" s="671">
        <v>0</v>
      </c>
      <c r="AK128" s="580">
        <v>0</v>
      </c>
      <c r="AL128" s="671">
        <v>0</v>
      </c>
      <c r="AM128" s="671">
        <v>0</v>
      </c>
      <c r="AN128" s="580">
        <v>0</v>
      </c>
      <c r="AO128" s="671">
        <v>0</v>
      </c>
      <c r="AP128" s="671">
        <v>0</v>
      </c>
      <c r="AQ128" s="671">
        <v>0</v>
      </c>
      <c r="AR128" s="580">
        <v>0</v>
      </c>
      <c r="AS128" s="671">
        <v>0</v>
      </c>
      <c r="AT128" s="580">
        <v>0</v>
      </c>
      <c r="AU128" s="671">
        <v>0</v>
      </c>
      <c r="AV128" s="671">
        <v>0</v>
      </c>
      <c r="AW128" s="671">
        <v>0</v>
      </c>
      <c r="AX128" s="580">
        <v>0</v>
      </c>
      <c r="AY128" s="580">
        <v>0</v>
      </c>
      <c r="AZ128" s="671">
        <v>0</v>
      </c>
      <c r="BA128" s="671">
        <v>0</v>
      </c>
      <c r="BB128" s="580">
        <v>0</v>
      </c>
      <c r="BC128" s="671">
        <v>0</v>
      </c>
      <c r="BD128" s="671">
        <v>0</v>
      </c>
      <c r="BE128" s="580">
        <v>0</v>
      </c>
      <c r="BF128" s="671">
        <v>0</v>
      </c>
      <c r="BG128" s="671">
        <v>0</v>
      </c>
      <c r="BH128" s="580">
        <v>0</v>
      </c>
      <c r="BI128" s="671">
        <v>0</v>
      </c>
      <c r="BJ128" s="580">
        <v>0</v>
      </c>
      <c r="BK128" s="671">
        <v>0</v>
      </c>
      <c r="BL128" s="580">
        <v>0</v>
      </c>
      <c r="BM128" s="671">
        <v>0</v>
      </c>
      <c r="BN128" s="580">
        <v>0</v>
      </c>
      <c r="BO128" s="671">
        <v>0</v>
      </c>
      <c r="BP128" s="671">
        <v>0</v>
      </c>
      <c r="BQ128" s="580">
        <v>0</v>
      </c>
      <c r="BR128" s="580">
        <v>0</v>
      </c>
      <c r="BS128" s="671">
        <v>0</v>
      </c>
      <c r="BT128" s="671">
        <v>0</v>
      </c>
      <c r="BU128" s="580">
        <v>0</v>
      </c>
      <c r="BV128" s="580">
        <v>0</v>
      </c>
      <c r="BW128" s="580">
        <v>0</v>
      </c>
      <c r="BX128" s="671">
        <v>0</v>
      </c>
      <c r="BY128" s="671">
        <v>0</v>
      </c>
      <c r="BZ128" s="580">
        <v>0</v>
      </c>
      <c r="CA128" s="671">
        <v>0</v>
      </c>
      <c r="CB128" s="671">
        <v>0</v>
      </c>
      <c r="CC128" s="671">
        <v>0</v>
      </c>
      <c r="CD128" s="671">
        <v>0</v>
      </c>
      <c r="CE128" s="580">
        <v>0</v>
      </c>
      <c r="CF128" s="580">
        <v>0</v>
      </c>
      <c r="CG128" s="580">
        <v>0</v>
      </c>
      <c r="CH128" s="671">
        <v>0</v>
      </c>
      <c r="CI128" s="580">
        <v>0</v>
      </c>
      <c r="CJ128" s="671">
        <v>0</v>
      </c>
      <c r="CK128" s="580">
        <v>0</v>
      </c>
      <c r="CL128" s="580">
        <v>0</v>
      </c>
      <c r="CM128" s="671">
        <v>0</v>
      </c>
      <c r="CN128" s="580">
        <v>0</v>
      </c>
      <c r="CO128" s="671">
        <v>0</v>
      </c>
      <c r="CP128" s="580">
        <v>0</v>
      </c>
      <c r="CQ128" s="580">
        <v>0</v>
      </c>
      <c r="CR128" s="671">
        <v>0</v>
      </c>
      <c r="CS128" s="671">
        <v>0</v>
      </c>
      <c r="CT128" s="580">
        <v>0</v>
      </c>
      <c r="CU128" s="580">
        <v>0</v>
      </c>
      <c r="CV128" s="671">
        <v>0</v>
      </c>
      <c r="CW128" s="580">
        <v>0</v>
      </c>
      <c r="CX128" s="671">
        <v>1</v>
      </c>
      <c r="CY128" s="671">
        <v>0</v>
      </c>
      <c r="CZ128" s="580">
        <v>0</v>
      </c>
      <c r="DA128" s="671">
        <v>0</v>
      </c>
      <c r="DB128" s="580">
        <v>0</v>
      </c>
      <c r="DC128" s="671">
        <v>0</v>
      </c>
      <c r="DD128" s="671">
        <v>0</v>
      </c>
      <c r="DE128" s="676">
        <v>0</v>
      </c>
      <c r="DF128" s="715">
        <v>0</v>
      </c>
      <c r="DG128" s="715">
        <v>0</v>
      </c>
      <c r="DH128" s="676">
        <v>0</v>
      </c>
      <c r="DI128" s="676">
        <v>0</v>
      </c>
      <c r="DJ128" s="676">
        <v>0</v>
      </c>
      <c r="DK128" s="715">
        <v>0</v>
      </c>
      <c r="DL128" s="676">
        <v>0</v>
      </c>
      <c r="DM128" s="676">
        <v>0</v>
      </c>
      <c r="DN128" s="715">
        <v>0</v>
      </c>
      <c r="DO128" s="676">
        <v>0</v>
      </c>
      <c r="DP128" s="676">
        <v>0</v>
      </c>
      <c r="DQ128" s="676">
        <v>0</v>
      </c>
      <c r="DR128" s="715">
        <v>0</v>
      </c>
      <c r="DS128" s="676">
        <v>0</v>
      </c>
      <c r="DT128" s="676">
        <v>0</v>
      </c>
      <c r="DU128" s="676">
        <v>0</v>
      </c>
      <c r="DV128" s="490">
        <f t="shared" si="7"/>
        <v>1</v>
      </c>
      <c r="DW128" s="490">
        <f t="shared" si="8"/>
        <v>97</v>
      </c>
      <c r="DX128" s="490">
        <f t="shared" ca="1" si="9"/>
        <v>0</v>
      </c>
      <c r="DY128" s="490" t="str">
        <f t="shared" ca="1" si="10"/>
        <v>-</v>
      </c>
    </row>
    <row r="129" spans="1:129" ht="12.75" customHeight="1">
      <c r="A129" s="490">
        <v>93</v>
      </c>
      <c r="B129" s="527" t="s">
        <v>911</v>
      </c>
      <c r="C129" s="527" t="s">
        <v>907</v>
      </c>
      <c r="D129" s="528" t="s">
        <v>908</v>
      </c>
      <c r="E129" s="532" t="s">
        <v>1033</v>
      </c>
      <c r="F129" s="523">
        <v>0</v>
      </c>
      <c r="G129" s="580">
        <v>0</v>
      </c>
      <c r="H129" s="671">
        <v>0</v>
      </c>
      <c r="I129" s="671">
        <v>0</v>
      </c>
      <c r="J129" s="671">
        <v>0</v>
      </c>
      <c r="K129" s="671">
        <v>0</v>
      </c>
      <c r="L129" s="671">
        <v>0</v>
      </c>
      <c r="M129" s="671">
        <v>0</v>
      </c>
      <c r="N129" s="580">
        <v>0</v>
      </c>
      <c r="O129" s="671">
        <v>0</v>
      </c>
      <c r="P129" s="671">
        <v>0</v>
      </c>
      <c r="Q129" s="671">
        <v>0</v>
      </c>
      <c r="R129" s="671">
        <v>0</v>
      </c>
      <c r="S129" s="671">
        <v>0</v>
      </c>
      <c r="T129" s="671">
        <v>0</v>
      </c>
      <c r="U129" s="671">
        <v>0</v>
      </c>
      <c r="V129" s="671">
        <v>0</v>
      </c>
      <c r="W129" s="580">
        <v>0</v>
      </c>
      <c r="X129" s="580">
        <v>0</v>
      </c>
      <c r="Y129" s="580">
        <v>0</v>
      </c>
      <c r="Z129" s="671">
        <v>0</v>
      </c>
      <c r="AA129" s="580">
        <v>0</v>
      </c>
      <c r="AB129" s="580">
        <v>0</v>
      </c>
      <c r="AC129" s="671">
        <v>0</v>
      </c>
      <c r="AD129" s="580">
        <v>0</v>
      </c>
      <c r="AE129" s="580">
        <v>0</v>
      </c>
      <c r="AF129" s="580">
        <v>0</v>
      </c>
      <c r="AG129" s="671">
        <v>0</v>
      </c>
      <c r="AH129" s="580">
        <v>0</v>
      </c>
      <c r="AI129" s="671">
        <v>0</v>
      </c>
      <c r="AJ129" s="671">
        <v>0</v>
      </c>
      <c r="AK129" s="580">
        <v>0</v>
      </c>
      <c r="AL129" s="671">
        <v>0</v>
      </c>
      <c r="AM129" s="671">
        <v>0</v>
      </c>
      <c r="AN129" s="580">
        <v>0</v>
      </c>
      <c r="AO129" s="671">
        <v>0</v>
      </c>
      <c r="AP129" s="671">
        <v>0</v>
      </c>
      <c r="AQ129" s="671">
        <v>0</v>
      </c>
      <c r="AR129" s="580">
        <v>0</v>
      </c>
      <c r="AS129" s="671">
        <v>0</v>
      </c>
      <c r="AT129" s="580">
        <v>0</v>
      </c>
      <c r="AU129" s="671">
        <v>0</v>
      </c>
      <c r="AV129" s="671">
        <v>0</v>
      </c>
      <c r="AW129" s="671">
        <v>0</v>
      </c>
      <c r="AX129" s="580">
        <v>0</v>
      </c>
      <c r="AY129" s="580">
        <v>0</v>
      </c>
      <c r="AZ129" s="671">
        <v>0</v>
      </c>
      <c r="BA129" s="671">
        <v>0</v>
      </c>
      <c r="BB129" s="580">
        <v>0</v>
      </c>
      <c r="BC129" s="671">
        <v>0</v>
      </c>
      <c r="BD129" s="671">
        <v>0</v>
      </c>
      <c r="BE129" s="580">
        <v>0</v>
      </c>
      <c r="BF129" s="671">
        <v>0</v>
      </c>
      <c r="BG129" s="671">
        <v>0</v>
      </c>
      <c r="BH129" s="580">
        <v>0</v>
      </c>
      <c r="BI129" s="671">
        <v>0</v>
      </c>
      <c r="BJ129" s="580">
        <v>0</v>
      </c>
      <c r="BK129" s="671">
        <v>0</v>
      </c>
      <c r="BL129" s="580">
        <v>0</v>
      </c>
      <c r="BM129" s="671">
        <v>0</v>
      </c>
      <c r="BN129" s="580">
        <v>0</v>
      </c>
      <c r="BO129" s="671">
        <v>0</v>
      </c>
      <c r="BP129" s="671">
        <v>0</v>
      </c>
      <c r="BQ129" s="580">
        <v>0</v>
      </c>
      <c r="BR129" s="580">
        <v>0</v>
      </c>
      <c r="BS129" s="671">
        <v>0</v>
      </c>
      <c r="BT129" s="671">
        <v>0</v>
      </c>
      <c r="BU129" s="580">
        <v>0</v>
      </c>
      <c r="BV129" s="580">
        <v>0</v>
      </c>
      <c r="BW129" s="580">
        <v>0</v>
      </c>
      <c r="BX129" s="671">
        <v>0</v>
      </c>
      <c r="BY129" s="671">
        <v>0</v>
      </c>
      <c r="BZ129" s="580">
        <v>0</v>
      </c>
      <c r="CA129" s="671">
        <v>0</v>
      </c>
      <c r="CB129" s="671">
        <v>0</v>
      </c>
      <c r="CC129" s="671">
        <v>0</v>
      </c>
      <c r="CD129" s="671">
        <v>0</v>
      </c>
      <c r="CE129" s="580">
        <v>0</v>
      </c>
      <c r="CF129" s="580">
        <v>0</v>
      </c>
      <c r="CG129" s="580">
        <v>0</v>
      </c>
      <c r="CH129" s="671">
        <v>0</v>
      </c>
      <c r="CI129" s="580">
        <v>0</v>
      </c>
      <c r="CJ129" s="671">
        <v>0</v>
      </c>
      <c r="CK129" s="580">
        <v>0</v>
      </c>
      <c r="CL129" s="580">
        <v>0</v>
      </c>
      <c r="CM129" s="671">
        <v>0</v>
      </c>
      <c r="CN129" s="580">
        <v>0</v>
      </c>
      <c r="CO129" s="671">
        <v>0</v>
      </c>
      <c r="CP129" s="580">
        <v>0</v>
      </c>
      <c r="CQ129" s="580">
        <v>0</v>
      </c>
      <c r="CR129" s="671">
        <v>0</v>
      </c>
      <c r="CS129" s="671">
        <v>0</v>
      </c>
      <c r="CT129" s="580">
        <v>0</v>
      </c>
      <c r="CU129" s="580">
        <v>0</v>
      </c>
      <c r="CV129" s="671">
        <v>0</v>
      </c>
      <c r="CW129" s="580">
        <v>0</v>
      </c>
      <c r="CX129" s="671">
        <v>0</v>
      </c>
      <c r="CY129" s="671">
        <v>1</v>
      </c>
      <c r="CZ129" s="580">
        <v>0</v>
      </c>
      <c r="DA129" s="671">
        <v>0</v>
      </c>
      <c r="DB129" s="580">
        <v>0</v>
      </c>
      <c r="DC129" s="671">
        <v>0</v>
      </c>
      <c r="DD129" s="671">
        <v>0</v>
      </c>
      <c r="DE129" s="676">
        <v>0</v>
      </c>
      <c r="DF129" s="715">
        <v>0</v>
      </c>
      <c r="DG129" s="715">
        <v>0</v>
      </c>
      <c r="DH129" s="676">
        <v>0</v>
      </c>
      <c r="DI129" s="676">
        <v>0</v>
      </c>
      <c r="DJ129" s="676">
        <v>0</v>
      </c>
      <c r="DK129" s="715">
        <v>0</v>
      </c>
      <c r="DL129" s="676">
        <v>0</v>
      </c>
      <c r="DM129" s="676">
        <v>0</v>
      </c>
      <c r="DN129" s="715">
        <v>0</v>
      </c>
      <c r="DO129" s="676">
        <v>0</v>
      </c>
      <c r="DP129" s="676">
        <v>0</v>
      </c>
      <c r="DQ129" s="676">
        <v>0</v>
      </c>
      <c r="DR129" s="715">
        <v>0</v>
      </c>
      <c r="DS129" s="676">
        <v>0</v>
      </c>
      <c r="DT129" s="676">
        <v>0</v>
      </c>
      <c r="DU129" s="676">
        <v>0</v>
      </c>
      <c r="DV129" s="490">
        <f t="shared" si="7"/>
        <v>1</v>
      </c>
      <c r="DW129" s="490">
        <f t="shared" si="8"/>
        <v>98</v>
      </c>
      <c r="DX129" s="490">
        <f t="shared" ca="1" si="9"/>
        <v>0</v>
      </c>
      <c r="DY129" s="490" t="str">
        <f t="shared" ca="1" si="10"/>
        <v>-</v>
      </c>
    </row>
    <row r="130" spans="1:129" ht="15">
      <c r="A130" s="497"/>
      <c r="B130" s="530" t="s">
        <v>912</v>
      </c>
      <c r="C130" s="530" t="s">
        <v>907</v>
      </c>
      <c r="D130" s="531" t="s">
        <v>913</v>
      </c>
      <c r="E130" s="526"/>
      <c r="F130" s="523">
        <v>0</v>
      </c>
      <c r="G130" s="580">
        <v>0</v>
      </c>
      <c r="H130" s="671">
        <v>0</v>
      </c>
      <c r="I130" s="671">
        <v>0</v>
      </c>
      <c r="J130" s="671">
        <v>0</v>
      </c>
      <c r="K130" s="671">
        <v>0</v>
      </c>
      <c r="L130" s="671">
        <v>0</v>
      </c>
      <c r="M130" s="671">
        <v>0</v>
      </c>
      <c r="N130" s="580">
        <v>0</v>
      </c>
      <c r="O130" s="671">
        <v>0</v>
      </c>
      <c r="P130" s="671">
        <v>0</v>
      </c>
      <c r="Q130" s="671">
        <v>0</v>
      </c>
      <c r="R130" s="671">
        <v>0</v>
      </c>
      <c r="S130" s="671">
        <v>0</v>
      </c>
      <c r="T130" s="671">
        <v>0</v>
      </c>
      <c r="U130" s="671">
        <v>0</v>
      </c>
      <c r="V130" s="671">
        <v>0</v>
      </c>
      <c r="W130" s="580">
        <v>0</v>
      </c>
      <c r="X130" s="580">
        <v>0</v>
      </c>
      <c r="Y130" s="580">
        <v>0</v>
      </c>
      <c r="Z130" s="671">
        <v>0</v>
      </c>
      <c r="AA130" s="580">
        <v>0</v>
      </c>
      <c r="AB130" s="580">
        <v>0</v>
      </c>
      <c r="AC130" s="671">
        <v>0</v>
      </c>
      <c r="AD130" s="580">
        <v>0</v>
      </c>
      <c r="AE130" s="580">
        <v>0</v>
      </c>
      <c r="AF130" s="580">
        <v>0</v>
      </c>
      <c r="AG130" s="671">
        <v>0</v>
      </c>
      <c r="AH130" s="580">
        <v>0</v>
      </c>
      <c r="AI130" s="671">
        <v>0</v>
      </c>
      <c r="AJ130" s="671">
        <v>0</v>
      </c>
      <c r="AK130" s="580">
        <v>0</v>
      </c>
      <c r="AL130" s="671">
        <v>0</v>
      </c>
      <c r="AM130" s="671">
        <v>0</v>
      </c>
      <c r="AN130" s="580">
        <v>0</v>
      </c>
      <c r="AO130" s="671">
        <v>0</v>
      </c>
      <c r="AP130" s="671">
        <v>0</v>
      </c>
      <c r="AQ130" s="671">
        <v>0</v>
      </c>
      <c r="AR130" s="580">
        <v>0</v>
      </c>
      <c r="AS130" s="671">
        <v>0</v>
      </c>
      <c r="AT130" s="580">
        <v>0</v>
      </c>
      <c r="AU130" s="671">
        <v>0</v>
      </c>
      <c r="AV130" s="671">
        <v>0</v>
      </c>
      <c r="AW130" s="671">
        <v>0</v>
      </c>
      <c r="AX130" s="580">
        <v>0</v>
      </c>
      <c r="AY130" s="580">
        <v>0</v>
      </c>
      <c r="AZ130" s="671">
        <v>0</v>
      </c>
      <c r="BA130" s="671">
        <v>0</v>
      </c>
      <c r="BB130" s="580">
        <v>0</v>
      </c>
      <c r="BC130" s="671">
        <v>0</v>
      </c>
      <c r="BD130" s="671">
        <v>0</v>
      </c>
      <c r="BE130" s="580">
        <v>0</v>
      </c>
      <c r="BF130" s="671">
        <v>0</v>
      </c>
      <c r="BG130" s="671">
        <v>0</v>
      </c>
      <c r="BH130" s="580">
        <v>0</v>
      </c>
      <c r="BI130" s="671">
        <v>0</v>
      </c>
      <c r="BJ130" s="580">
        <v>0</v>
      </c>
      <c r="BK130" s="671">
        <v>0</v>
      </c>
      <c r="BL130" s="580">
        <v>0</v>
      </c>
      <c r="BM130" s="671">
        <v>0</v>
      </c>
      <c r="BN130" s="580">
        <v>0</v>
      </c>
      <c r="BO130" s="671">
        <v>0</v>
      </c>
      <c r="BP130" s="671">
        <v>0</v>
      </c>
      <c r="BQ130" s="580">
        <v>0</v>
      </c>
      <c r="BR130" s="580">
        <v>0</v>
      </c>
      <c r="BS130" s="671">
        <v>0</v>
      </c>
      <c r="BT130" s="671">
        <v>0</v>
      </c>
      <c r="BU130" s="580">
        <v>0</v>
      </c>
      <c r="BV130" s="580">
        <v>0</v>
      </c>
      <c r="BW130" s="580">
        <v>0</v>
      </c>
      <c r="BX130" s="671">
        <v>0</v>
      </c>
      <c r="BY130" s="671">
        <v>0</v>
      </c>
      <c r="BZ130" s="580">
        <v>0</v>
      </c>
      <c r="CA130" s="671">
        <v>0</v>
      </c>
      <c r="CB130" s="671">
        <v>0</v>
      </c>
      <c r="CC130" s="671">
        <v>0</v>
      </c>
      <c r="CD130" s="671">
        <v>0</v>
      </c>
      <c r="CE130" s="580">
        <v>0</v>
      </c>
      <c r="CF130" s="580">
        <v>0</v>
      </c>
      <c r="CG130" s="580">
        <v>0</v>
      </c>
      <c r="CH130" s="671">
        <v>0</v>
      </c>
      <c r="CI130" s="580">
        <v>0</v>
      </c>
      <c r="CJ130" s="671">
        <v>0</v>
      </c>
      <c r="CK130" s="580">
        <v>0</v>
      </c>
      <c r="CL130" s="580">
        <v>0</v>
      </c>
      <c r="CM130" s="671">
        <v>0</v>
      </c>
      <c r="CN130" s="580">
        <v>0</v>
      </c>
      <c r="CO130" s="671">
        <v>0</v>
      </c>
      <c r="CP130" s="580">
        <v>0</v>
      </c>
      <c r="CQ130" s="580">
        <v>0</v>
      </c>
      <c r="CR130" s="671">
        <v>0</v>
      </c>
      <c r="CS130" s="671">
        <v>0</v>
      </c>
      <c r="CT130" s="580">
        <v>0</v>
      </c>
      <c r="CU130" s="580">
        <v>0</v>
      </c>
      <c r="CV130" s="671">
        <v>0</v>
      </c>
      <c r="CW130" s="580">
        <v>0</v>
      </c>
      <c r="CX130" s="671">
        <v>0</v>
      </c>
      <c r="CY130" s="671">
        <v>0</v>
      </c>
      <c r="CZ130" s="580">
        <v>0</v>
      </c>
      <c r="DA130" s="671">
        <v>0</v>
      </c>
      <c r="DB130" s="580">
        <v>0</v>
      </c>
      <c r="DC130" s="671">
        <v>0</v>
      </c>
      <c r="DD130" s="671">
        <v>0</v>
      </c>
      <c r="DE130" s="676">
        <v>0</v>
      </c>
      <c r="DF130" s="715">
        <v>0</v>
      </c>
      <c r="DG130" s="715">
        <v>0</v>
      </c>
      <c r="DH130" s="676">
        <v>0</v>
      </c>
      <c r="DI130" s="676">
        <v>0</v>
      </c>
      <c r="DJ130" s="676">
        <v>0</v>
      </c>
      <c r="DK130" s="715">
        <v>0</v>
      </c>
      <c r="DL130" s="676">
        <v>0</v>
      </c>
      <c r="DM130" s="676">
        <v>0</v>
      </c>
      <c r="DN130" s="715">
        <v>0</v>
      </c>
      <c r="DO130" s="676">
        <v>0</v>
      </c>
      <c r="DP130" s="676">
        <v>0</v>
      </c>
      <c r="DQ130" s="676">
        <v>0</v>
      </c>
      <c r="DR130" s="715">
        <v>0</v>
      </c>
      <c r="DS130" s="676">
        <v>0</v>
      </c>
      <c r="DT130" s="676">
        <v>0</v>
      </c>
      <c r="DU130" s="676">
        <v>0</v>
      </c>
      <c r="DV130" s="490">
        <f t="shared" si="7"/>
        <v>0</v>
      </c>
      <c r="DW130" s="490">
        <f t="shared" si="8"/>
        <v>0</v>
      </c>
      <c r="DX130" s="490">
        <f t="shared" ca="1" si="9"/>
        <v>0</v>
      </c>
      <c r="DY130" s="490" t="str">
        <f t="shared" ca="1" si="10"/>
        <v>-</v>
      </c>
    </row>
    <row r="131" spans="1:129" ht="12.75" customHeight="1">
      <c r="A131" s="490">
        <v>94</v>
      </c>
      <c r="B131" s="527" t="s">
        <v>914</v>
      </c>
      <c r="C131" s="527" t="s">
        <v>907</v>
      </c>
      <c r="D131" s="528" t="s">
        <v>913</v>
      </c>
      <c r="E131" s="532" t="s">
        <v>1034</v>
      </c>
      <c r="F131" s="523">
        <v>0</v>
      </c>
      <c r="G131" s="580">
        <v>0</v>
      </c>
      <c r="H131" s="671">
        <v>0</v>
      </c>
      <c r="I131" s="671">
        <v>0</v>
      </c>
      <c r="J131" s="671">
        <v>0</v>
      </c>
      <c r="K131" s="671">
        <v>0</v>
      </c>
      <c r="L131" s="671">
        <v>0</v>
      </c>
      <c r="M131" s="671">
        <v>0</v>
      </c>
      <c r="N131" s="580">
        <v>0</v>
      </c>
      <c r="O131" s="671">
        <v>0</v>
      </c>
      <c r="P131" s="671">
        <v>0</v>
      </c>
      <c r="Q131" s="671">
        <v>0</v>
      </c>
      <c r="R131" s="671">
        <v>0</v>
      </c>
      <c r="S131" s="671">
        <v>0</v>
      </c>
      <c r="T131" s="671">
        <v>0</v>
      </c>
      <c r="U131" s="671">
        <v>0</v>
      </c>
      <c r="V131" s="671">
        <v>0</v>
      </c>
      <c r="W131" s="580">
        <v>0</v>
      </c>
      <c r="X131" s="580">
        <v>0</v>
      </c>
      <c r="Y131" s="580">
        <v>0</v>
      </c>
      <c r="Z131" s="671">
        <v>0</v>
      </c>
      <c r="AA131" s="580">
        <v>0</v>
      </c>
      <c r="AB131" s="580">
        <v>0</v>
      </c>
      <c r="AC131" s="671">
        <v>0</v>
      </c>
      <c r="AD131" s="580">
        <v>0</v>
      </c>
      <c r="AE131" s="580">
        <v>0</v>
      </c>
      <c r="AF131" s="580">
        <v>0</v>
      </c>
      <c r="AG131" s="671">
        <v>0</v>
      </c>
      <c r="AH131" s="580">
        <v>0</v>
      </c>
      <c r="AI131" s="671">
        <v>0</v>
      </c>
      <c r="AJ131" s="671">
        <v>0</v>
      </c>
      <c r="AK131" s="580">
        <v>0</v>
      </c>
      <c r="AL131" s="671">
        <v>0</v>
      </c>
      <c r="AM131" s="671">
        <v>0</v>
      </c>
      <c r="AN131" s="580">
        <v>0</v>
      </c>
      <c r="AO131" s="671">
        <v>0</v>
      </c>
      <c r="AP131" s="671">
        <v>0</v>
      </c>
      <c r="AQ131" s="671">
        <v>0</v>
      </c>
      <c r="AR131" s="580">
        <v>0</v>
      </c>
      <c r="AS131" s="671">
        <v>0</v>
      </c>
      <c r="AT131" s="580">
        <v>0</v>
      </c>
      <c r="AU131" s="671">
        <v>0</v>
      </c>
      <c r="AV131" s="671">
        <v>0</v>
      </c>
      <c r="AW131" s="671">
        <v>0</v>
      </c>
      <c r="AX131" s="580">
        <v>0</v>
      </c>
      <c r="AY131" s="580">
        <v>0</v>
      </c>
      <c r="AZ131" s="671">
        <v>0</v>
      </c>
      <c r="BA131" s="671">
        <v>0</v>
      </c>
      <c r="BB131" s="580">
        <v>0</v>
      </c>
      <c r="BC131" s="671">
        <v>0</v>
      </c>
      <c r="BD131" s="671">
        <v>0</v>
      </c>
      <c r="BE131" s="580">
        <v>0</v>
      </c>
      <c r="BF131" s="671">
        <v>0</v>
      </c>
      <c r="BG131" s="671">
        <v>0</v>
      </c>
      <c r="BH131" s="580">
        <v>0</v>
      </c>
      <c r="BI131" s="671">
        <v>0</v>
      </c>
      <c r="BJ131" s="580">
        <v>0</v>
      </c>
      <c r="BK131" s="671">
        <v>0</v>
      </c>
      <c r="BL131" s="580">
        <v>0</v>
      </c>
      <c r="BM131" s="671">
        <v>0</v>
      </c>
      <c r="BN131" s="580">
        <v>0</v>
      </c>
      <c r="BO131" s="671">
        <v>0</v>
      </c>
      <c r="BP131" s="671">
        <v>0</v>
      </c>
      <c r="BQ131" s="580">
        <v>0</v>
      </c>
      <c r="BR131" s="580">
        <v>0</v>
      </c>
      <c r="BS131" s="671">
        <v>0</v>
      </c>
      <c r="BT131" s="671">
        <v>0</v>
      </c>
      <c r="BU131" s="580">
        <v>0</v>
      </c>
      <c r="BV131" s="580">
        <v>0</v>
      </c>
      <c r="BW131" s="580">
        <v>0</v>
      </c>
      <c r="BX131" s="671">
        <v>0</v>
      </c>
      <c r="BY131" s="671">
        <v>0</v>
      </c>
      <c r="BZ131" s="580">
        <v>0</v>
      </c>
      <c r="CA131" s="671">
        <v>0</v>
      </c>
      <c r="CB131" s="671">
        <v>0</v>
      </c>
      <c r="CC131" s="671">
        <v>0</v>
      </c>
      <c r="CD131" s="671">
        <v>0</v>
      </c>
      <c r="CE131" s="580">
        <v>0</v>
      </c>
      <c r="CF131" s="580">
        <v>0</v>
      </c>
      <c r="CG131" s="580">
        <v>0</v>
      </c>
      <c r="CH131" s="671">
        <v>0</v>
      </c>
      <c r="CI131" s="580">
        <v>0</v>
      </c>
      <c r="CJ131" s="671">
        <v>0</v>
      </c>
      <c r="CK131" s="580">
        <v>0</v>
      </c>
      <c r="CL131" s="580">
        <v>0</v>
      </c>
      <c r="CM131" s="671">
        <v>0</v>
      </c>
      <c r="CN131" s="580">
        <v>0</v>
      </c>
      <c r="CO131" s="671">
        <v>0</v>
      </c>
      <c r="CP131" s="580">
        <v>0</v>
      </c>
      <c r="CQ131" s="580">
        <v>0</v>
      </c>
      <c r="CR131" s="671">
        <v>0</v>
      </c>
      <c r="CS131" s="671">
        <v>0</v>
      </c>
      <c r="CT131" s="580">
        <v>0</v>
      </c>
      <c r="CU131" s="580">
        <v>0</v>
      </c>
      <c r="CV131" s="671">
        <v>0</v>
      </c>
      <c r="CW131" s="580">
        <v>0</v>
      </c>
      <c r="CX131" s="671">
        <v>0</v>
      </c>
      <c r="CY131" s="671">
        <v>0</v>
      </c>
      <c r="CZ131" s="580">
        <v>1</v>
      </c>
      <c r="DA131" s="671">
        <v>0</v>
      </c>
      <c r="DB131" s="580">
        <v>0</v>
      </c>
      <c r="DC131" s="671">
        <v>0</v>
      </c>
      <c r="DD131" s="671">
        <v>0</v>
      </c>
      <c r="DE131" s="676">
        <v>0</v>
      </c>
      <c r="DF131" s="715">
        <v>0</v>
      </c>
      <c r="DG131" s="715">
        <v>0</v>
      </c>
      <c r="DH131" s="676">
        <v>0</v>
      </c>
      <c r="DI131" s="676">
        <v>0</v>
      </c>
      <c r="DJ131" s="676">
        <v>0</v>
      </c>
      <c r="DK131" s="715">
        <v>0</v>
      </c>
      <c r="DL131" s="676">
        <v>0</v>
      </c>
      <c r="DM131" s="676">
        <v>0</v>
      </c>
      <c r="DN131" s="715">
        <v>0</v>
      </c>
      <c r="DO131" s="676">
        <v>0</v>
      </c>
      <c r="DP131" s="676">
        <v>0</v>
      </c>
      <c r="DQ131" s="676">
        <v>0</v>
      </c>
      <c r="DR131" s="715">
        <v>0</v>
      </c>
      <c r="DS131" s="676">
        <v>0</v>
      </c>
      <c r="DT131" s="676">
        <v>0</v>
      </c>
      <c r="DU131" s="676">
        <v>0</v>
      </c>
      <c r="DV131" s="490">
        <f t="shared" si="7"/>
        <v>1</v>
      </c>
      <c r="DW131" s="490">
        <f t="shared" si="8"/>
        <v>99</v>
      </c>
      <c r="DX131" s="490">
        <f t="shared" ca="1" si="9"/>
        <v>0</v>
      </c>
      <c r="DY131" s="490" t="str">
        <f t="shared" ca="1" si="10"/>
        <v>-</v>
      </c>
    </row>
    <row r="132" spans="1:129" ht="12.75" customHeight="1">
      <c r="A132" s="490">
        <v>95</v>
      </c>
      <c r="B132" s="527" t="s">
        <v>915</v>
      </c>
      <c r="C132" s="527" t="s">
        <v>907</v>
      </c>
      <c r="D132" s="528" t="s">
        <v>913</v>
      </c>
      <c r="E132" s="532" t="s">
        <v>1035</v>
      </c>
      <c r="F132" s="523">
        <v>0</v>
      </c>
      <c r="G132" s="580">
        <v>0</v>
      </c>
      <c r="H132" s="671">
        <v>0</v>
      </c>
      <c r="I132" s="671">
        <v>0</v>
      </c>
      <c r="J132" s="671">
        <v>0</v>
      </c>
      <c r="K132" s="671">
        <v>0</v>
      </c>
      <c r="L132" s="671">
        <v>0</v>
      </c>
      <c r="M132" s="671">
        <v>0</v>
      </c>
      <c r="N132" s="580">
        <v>0</v>
      </c>
      <c r="O132" s="671">
        <v>0</v>
      </c>
      <c r="P132" s="671">
        <v>0</v>
      </c>
      <c r="Q132" s="671">
        <v>0</v>
      </c>
      <c r="R132" s="671">
        <v>0</v>
      </c>
      <c r="S132" s="671">
        <v>0</v>
      </c>
      <c r="T132" s="671">
        <v>0</v>
      </c>
      <c r="U132" s="671">
        <v>0</v>
      </c>
      <c r="V132" s="671">
        <v>0</v>
      </c>
      <c r="W132" s="580">
        <v>0</v>
      </c>
      <c r="X132" s="580">
        <v>0</v>
      </c>
      <c r="Y132" s="580">
        <v>0</v>
      </c>
      <c r="Z132" s="671">
        <v>0</v>
      </c>
      <c r="AA132" s="580">
        <v>0</v>
      </c>
      <c r="AB132" s="580">
        <v>0</v>
      </c>
      <c r="AC132" s="671">
        <v>0</v>
      </c>
      <c r="AD132" s="580">
        <v>0</v>
      </c>
      <c r="AE132" s="580">
        <v>0</v>
      </c>
      <c r="AF132" s="580">
        <v>0</v>
      </c>
      <c r="AG132" s="671">
        <v>0</v>
      </c>
      <c r="AH132" s="580">
        <v>0</v>
      </c>
      <c r="AI132" s="671">
        <v>0</v>
      </c>
      <c r="AJ132" s="671">
        <v>0</v>
      </c>
      <c r="AK132" s="580">
        <v>0</v>
      </c>
      <c r="AL132" s="671">
        <v>0</v>
      </c>
      <c r="AM132" s="671">
        <v>0</v>
      </c>
      <c r="AN132" s="580">
        <v>0</v>
      </c>
      <c r="AO132" s="671">
        <v>0</v>
      </c>
      <c r="AP132" s="671">
        <v>0</v>
      </c>
      <c r="AQ132" s="671">
        <v>0</v>
      </c>
      <c r="AR132" s="580">
        <v>0</v>
      </c>
      <c r="AS132" s="671">
        <v>0</v>
      </c>
      <c r="AT132" s="580">
        <v>0</v>
      </c>
      <c r="AU132" s="671">
        <v>0</v>
      </c>
      <c r="AV132" s="671">
        <v>0</v>
      </c>
      <c r="AW132" s="671">
        <v>0</v>
      </c>
      <c r="AX132" s="580">
        <v>0</v>
      </c>
      <c r="AY132" s="580">
        <v>0</v>
      </c>
      <c r="AZ132" s="671">
        <v>0</v>
      </c>
      <c r="BA132" s="671">
        <v>0</v>
      </c>
      <c r="BB132" s="580">
        <v>0</v>
      </c>
      <c r="BC132" s="671">
        <v>0</v>
      </c>
      <c r="BD132" s="671">
        <v>0</v>
      </c>
      <c r="BE132" s="580">
        <v>0</v>
      </c>
      <c r="BF132" s="671">
        <v>0</v>
      </c>
      <c r="BG132" s="671">
        <v>0</v>
      </c>
      <c r="BH132" s="580">
        <v>0</v>
      </c>
      <c r="BI132" s="671">
        <v>0</v>
      </c>
      <c r="BJ132" s="580">
        <v>0</v>
      </c>
      <c r="BK132" s="671">
        <v>0</v>
      </c>
      <c r="BL132" s="580">
        <v>0</v>
      </c>
      <c r="BM132" s="671">
        <v>0</v>
      </c>
      <c r="BN132" s="580">
        <v>0</v>
      </c>
      <c r="BO132" s="671">
        <v>0</v>
      </c>
      <c r="BP132" s="671">
        <v>0</v>
      </c>
      <c r="BQ132" s="580">
        <v>0</v>
      </c>
      <c r="BR132" s="580">
        <v>0</v>
      </c>
      <c r="BS132" s="671">
        <v>0</v>
      </c>
      <c r="BT132" s="671">
        <v>0</v>
      </c>
      <c r="BU132" s="580">
        <v>0</v>
      </c>
      <c r="BV132" s="580">
        <v>0</v>
      </c>
      <c r="BW132" s="580">
        <v>0</v>
      </c>
      <c r="BX132" s="671">
        <v>0</v>
      </c>
      <c r="BY132" s="671">
        <v>0</v>
      </c>
      <c r="BZ132" s="580">
        <v>0</v>
      </c>
      <c r="CA132" s="671">
        <v>0</v>
      </c>
      <c r="CB132" s="671">
        <v>0</v>
      </c>
      <c r="CC132" s="671">
        <v>0</v>
      </c>
      <c r="CD132" s="671">
        <v>0</v>
      </c>
      <c r="CE132" s="580">
        <v>0</v>
      </c>
      <c r="CF132" s="580">
        <v>0</v>
      </c>
      <c r="CG132" s="580">
        <v>0</v>
      </c>
      <c r="CH132" s="671">
        <v>0</v>
      </c>
      <c r="CI132" s="580">
        <v>0</v>
      </c>
      <c r="CJ132" s="671">
        <v>0</v>
      </c>
      <c r="CK132" s="580">
        <v>0</v>
      </c>
      <c r="CL132" s="580">
        <v>0</v>
      </c>
      <c r="CM132" s="671">
        <v>0</v>
      </c>
      <c r="CN132" s="580">
        <v>0</v>
      </c>
      <c r="CO132" s="671">
        <v>0</v>
      </c>
      <c r="CP132" s="580">
        <v>0</v>
      </c>
      <c r="CQ132" s="580">
        <v>0</v>
      </c>
      <c r="CR132" s="671">
        <v>0</v>
      </c>
      <c r="CS132" s="671">
        <v>0</v>
      </c>
      <c r="CT132" s="580">
        <v>0</v>
      </c>
      <c r="CU132" s="580">
        <v>0</v>
      </c>
      <c r="CV132" s="671">
        <v>0</v>
      </c>
      <c r="CW132" s="580">
        <v>0</v>
      </c>
      <c r="CX132" s="671">
        <v>0</v>
      </c>
      <c r="CY132" s="671">
        <v>0</v>
      </c>
      <c r="CZ132" s="580">
        <v>1</v>
      </c>
      <c r="DA132" s="671">
        <v>0</v>
      </c>
      <c r="DB132" s="580">
        <v>0</v>
      </c>
      <c r="DC132" s="671">
        <v>0</v>
      </c>
      <c r="DD132" s="671">
        <v>0</v>
      </c>
      <c r="DE132" s="676">
        <v>0</v>
      </c>
      <c r="DF132" s="715">
        <v>0</v>
      </c>
      <c r="DG132" s="715">
        <v>0</v>
      </c>
      <c r="DH132" s="676">
        <v>0</v>
      </c>
      <c r="DI132" s="676">
        <v>0</v>
      </c>
      <c r="DJ132" s="676">
        <v>0</v>
      </c>
      <c r="DK132" s="715">
        <v>0</v>
      </c>
      <c r="DL132" s="676">
        <v>0</v>
      </c>
      <c r="DM132" s="676">
        <v>0</v>
      </c>
      <c r="DN132" s="715">
        <v>0</v>
      </c>
      <c r="DO132" s="676">
        <v>0</v>
      </c>
      <c r="DP132" s="676">
        <v>0</v>
      </c>
      <c r="DQ132" s="676">
        <v>0</v>
      </c>
      <c r="DR132" s="715">
        <v>0</v>
      </c>
      <c r="DS132" s="676">
        <v>0</v>
      </c>
      <c r="DT132" s="676">
        <v>0</v>
      </c>
      <c r="DU132" s="676">
        <v>0</v>
      </c>
      <c r="DV132" s="490">
        <f t="shared" si="7"/>
        <v>1</v>
      </c>
      <c r="DW132" s="490">
        <f t="shared" si="8"/>
        <v>99</v>
      </c>
      <c r="DX132" s="490">
        <f t="shared" ca="1" si="9"/>
        <v>0</v>
      </c>
      <c r="DY132" s="490" t="str">
        <f t="shared" ca="1" si="10"/>
        <v>-</v>
      </c>
    </row>
    <row r="133" spans="1:129" ht="15">
      <c r="A133" s="497"/>
      <c r="B133" s="530" t="s">
        <v>544</v>
      </c>
      <c r="C133" s="530" t="s">
        <v>916</v>
      </c>
      <c r="D133" s="531" t="s">
        <v>917</v>
      </c>
      <c r="E133" s="526"/>
      <c r="F133" s="523">
        <v>0</v>
      </c>
      <c r="G133" s="580">
        <v>0</v>
      </c>
      <c r="H133" s="671">
        <v>0</v>
      </c>
      <c r="I133" s="671">
        <v>0</v>
      </c>
      <c r="J133" s="671">
        <v>0</v>
      </c>
      <c r="K133" s="671">
        <v>0</v>
      </c>
      <c r="L133" s="671">
        <v>0</v>
      </c>
      <c r="M133" s="671">
        <v>0</v>
      </c>
      <c r="N133" s="580">
        <v>0</v>
      </c>
      <c r="O133" s="671">
        <v>0</v>
      </c>
      <c r="P133" s="671">
        <v>0</v>
      </c>
      <c r="Q133" s="671">
        <v>0</v>
      </c>
      <c r="R133" s="671">
        <v>0</v>
      </c>
      <c r="S133" s="671">
        <v>0</v>
      </c>
      <c r="T133" s="671">
        <v>0</v>
      </c>
      <c r="U133" s="671">
        <v>0</v>
      </c>
      <c r="V133" s="671">
        <v>0</v>
      </c>
      <c r="W133" s="580">
        <v>0</v>
      </c>
      <c r="X133" s="580">
        <v>0</v>
      </c>
      <c r="Y133" s="580">
        <v>0</v>
      </c>
      <c r="Z133" s="671">
        <v>0</v>
      </c>
      <c r="AA133" s="580">
        <v>0</v>
      </c>
      <c r="AB133" s="580">
        <v>0</v>
      </c>
      <c r="AC133" s="671">
        <v>0</v>
      </c>
      <c r="AD133" s="580">
        <v>0</v>
      </c>
      <c r="AE133" s="580">
        <v>0</v>
      </c>
      <c r="AF133" s="580">
        <v>0</v>
      </c>
      <c r="AG133" s="671">
        <v>0</v>
      </c>
      <c r="AH133" s="580">
        <v>0</v>
      </c>
      <c r="AI133" s="671">
        <v>0</v>
      </c>
      <c r="AJ133" s="671">
        <v>0</v>
      </c>
      <c r="AK133" s="580">
        <v>0</v>
      </c>
      <c r="AL133" s="671">
        <v>0</v>
      </c>
      <c r="AM133" s="671">
        <v>0</v>
      </c>
      <c r="AN133" s="580">
        <v>0</v>
      </c>
      <c r="AO133" s="671">
        <v>0</v>
      </c>
      <c r="AP133" s="671">
        <v>0</v>
      </c>
      <c r="AQ133" s="671">
        <v>0</v>
      </c>
      <c r="AR133" s="580">
        <v>0</v>
      </c>
      <c r="AS133" s="671">
        <v>0</v>
      </c>
      <c r="AT133" s="580">
        <v>0</v>
      </c>
      <c r="AU133" s="671">
        <v>0</v>
      </c>
      <c r="AV133" s="671">
        <v>0</v>
      </c>
      <c r="AW133" s="671">
        <v>0</v>
      </c>
      <c r="AX133" s="580">
        <v>0</v>
      </c>
      <c r="AY133" s="580">
        <v>0</v>
      </c>
      <c r="AZ133" s="671">
        <v>0</v>
      </c>
      <c r="BA133" s="671">
        <v>0</v>
      </c>
      <c r="BB133" s="580">
        <v>0</v>
      </c>
      <c r="BC133" s="671">
        <v>0</v>
      </c>
      <c r="BD133" s="671">
        <v>0</v>
      </c>
      <c r="BE133" s="580">
        <v>0</v>
      </c>
      <c r="BF133" s="671">
        <v>0</v>
      </c>
      <c r="BG133" s="671">
        <v>0</v>
      </c>
      <c r="BH133" s="580">
        <v>0</v>
      </c>
      <c r="BI133" s="671">
        <v>0</v>
      </c>
      <c r="BJ133" s="580">
        <v>0</v>
      </c>
      <c r="BK133" s="671">
        <v>0</v>
      </c>
      <c r="BL133" s="580">
        <v>0</v>
      </c>
      <c r="BM133" s="671">
        <v>0</v>
      </c>
      <c r="BN133" s="580">
        <v>0</v>
      </c>
      <c r="BO133" s="671">
        <v>0</v>
      </c>
      <c r="BP133" s="671">
        <v>0</v>
      </c>
      <c r="BQ133" s="580">
        <v>0</v>
      </c>
      <c r="BR133" s="580">
        <v>0</v>
      </c>
      <c r="BS133" s="671">
        <v>0</v>
      </c>
      <c r="BT133" s="671">
        <v>0</v>
      </c>
      <c r="BU133" s="580">
        <v>0</v>
      </c>
      <c r="BV133" s="580">
        <v>0</v>
      </c>
      <c r="BW133" s="580">
        <v>0</v>
      </c>
      <c r="BX133" s="671">
        <v>0</v>
      </c>
      <c r="BY133" s="671">
        <v>0</v>
      </c>
      <c r="BZ133" s="580">
        <v>0</v>
      </c>
      <c r="CA133" s="671">
        <v>0</v>
      </c>
      <c r="CB133" s="671">
        <v>0</v>
      </c>
      <c r="CC133" s="671">
        <v>0</v>
      </c>
      <c r="CD133" s="671">
        <v>0</v>
      </c>
      <c r="CE133" s="580">
        <v>0</v>
      </c>
      <c r="CF133" s="580">
        <v>0</v>
      </c>
      <c r="CG133" s="580">
        <v>0</v>
      </c>
      <c r="CH133" s="671">
        <v>0</v>
      </c>
      <c r="CI133" s="580">
        <v>0</v>
      </c>
      <c r="CJ133" s="671">
        <v>0</v>
      </c>
      <c r="CK133" s="580">
        <v>0</v>
      </c>
      <c r="CL133" s="580">
        <v>0</v>
      </c>
      <c r="CM133" s="671">
        <v>0</v>
      </c>
      <c r="CN133" s="580">
        <v>0</v>
      </c>
      <c r="CO133" s="671">
        <v>0</v>
      </c>
      <c r="CP133" s="580">
        <v>0</v>
      </c>
      <c r="CQ133" s="580">
        <v>0</v>
      </c>
      <c r="CR133" s="671">
        <v>0</v>
      </c>
      <c r="CS133" s="671">
        <v>0</v>
      </c>
      <c r="CT133" s="580">
        <v>0</v>
      </c>
      <c r="CU133" s="580">
        <v>0</v>
      </c>
      <c r="CV133" s="671">
        <v>0</v>
      </c>
      <c r="CW133" s="580">
        <v>0</v>
      </c>
      <c r="CX133" s="671">
        <v>0</v>
      </c>
      <c r="CY133" s="671">
        <v>0</v>
      </c>
      <c r="CZ133" s="580">
        <v>0</v>
      </c>
      <c r="DA133" s="671">
        <v>0</v>
      </c>
      <c r="DB133" s="580">
        <v>0</v>
      </c>
      <c r="DC133" s="671">
        <v>0</v>
      </c>
      <c r="DD133" s="671">
        <v>0</v>
      </c>
      <c r="DE133" s="676">
        <v>0</v>
      </c>
      <c r="DF133" s="715">
        <v>0</v>
      </c>
      <c r="DG133" s="715">
        <v>0</v>
      </c>
      <c r="DH133" s="676">
        <v>0</v>
      </c>
      <c r="DI133" s="676">
        <v>0</v>
      </c>
      <c r="DJ133" s="676">
        <v>0</v>
      </c>
      <c r="DK133" s="715">
        <v>0</v>
      </c>
      <c r="DL133" s="676">
        <v>0</v>
      </c>
      <c r="DM133" s="676">
        <v>0</v>
      </c>
      <c r="DN133" s="715">
        <v>0</v>
      </c>
      <c r="DO133" s="676">
        <v>0</v>
      </c>
      <c r="DP133" s="676">
        <v>0</v>
      </c>
      <c r="DQ133" s="676">
        <v>0</v>
      </c>
      <c r="DR133" s="715">
        <v>0</v>
      </c>
      <c r="DS133" s="676">
        <v>0</v>
      </c>
      <c r="DT133" s="676">
        <v>0</v>
      </c>
      <c r="DU133" s="676">
        <v>0</v>
      </c>
      <c r="DV133" s="490">
        <f t="shared" si="7"/>
        <v>0</v>
      </c>
      <c r="DW133" s="490">
        <f t="shared" si="8"/>
        <v>0</v>
      </c>
      <c r="DX133" s="490">
        <f t="shared" ca="1" si="9"/>
        <v>0</v>
      </c>
      <c r="DY133" s="490" t="str">
        <f t="shared" ca="1" si="10"/>
        <v>-</v>
      </c>
    </row>
    <row r="134" spans="1:129" ht="36.75" customHeight="1">
      <c r="A134" s="490">
        <v>96</v>
      </c>
      <c r="B134" s="527" t="s">
        <v>918</v>
      </c>
      <c r="C134" s="527" t="s">
        <v>916</v>
      </c>
      <c r="D134" s="528" t="s">
        <v>917</v>
      </c>
      <c r="E134" s="532" t="s">
        <v>1036</v>
      </c>
      <c r="F134" s="523">
        <v>0</v>
      </c>
      <c r="G134" s="580">
        <v>0</v>
      </c>
      <c r="H134" s="671">
        <v>0</v>
      </c>
      <c r="I134" s="671">
        <v>0</v>
      </c>
      <c r="J134" s="671">
        <v>0</v>
      </c>
      <c r="K134" s="671">
        <v>0</v>
      </c>
      <c r="L134" s="671">
        <v>0</v>
      </c>
      <c r="M134" s="671">
        <v>0</v>
      </c>
      <c r="N134" s="580">
        <v>0</v>
      </c>
      <c r="O134" s="671">
        <v>0</v>
      </c>
      <c r="P134" s="671">
        <v>0</v>
      </c>
      <c r="Q134" s="671">
        <v>0</v>
      </c>
      <c r="R134" s="671">
        <v>0</v>
      </c>
      <c r="S134" s="671">
        <v>0</v>
      </c>
      <c r="T134" s="671">
        <v>0</v>
      </c>
      <c r="U134" s="671">
        <v>0</v>
      </c>
      <c r="V134" s="671">
        <v>0</v>
      </c>
      <c r="W134" s="580">
        <v>0</v>
      </c>
      <c r="X134" s="580">
        <v>0</v>
      </c>
      <c r="Y134" s="580">
        <v>0</v>
      </c>
      <c r="Z134" s="671">
        <v>0</v>
      </c>
      <c r="AA134" s="580">
        <v>0</v>
      </c>
      <c r="AB134" s="580">
        <v>0</v>
      </c>
      <c r="AC134" s="671">
        <v>0</v>
      </c>
      <c r="AD134" s="580">
        <v>0</v>
      </c>
      <c r="AE134" s="580">
        <v>0</v>
      </c>
      <c r="AF134" s="580">
        <v>0</v>
      </c>
      <c r="AG134" s="671">
        <v>0</v>
      </c>
      <c r="AH134" s="580">
        <v>0</v>
      </c>
      <c r="AI134" s="671">
        <v>0</v>
      </c>
      <c r="AJ134" s="671">
        <v>0</v>
      </c>
      <c r="AK134" s="580">
        <v>0</v>
      </c>
      <c r="AL134" s="671">
        <v>0</v>
      </c>
      <c r="AM134" s="671">
        <v>0</v>
      </c>
      <c r="AN134" s="580">
        <v>0</v>
      </c>
      <c r="AO134" s="671">
        <v>0</v>
      </c>
      <c r="AP134" s="671">
        <v>0</v>
      </c>
      <c r="AQ134" s="671">
        <v>0</v>
      </c>
      <c r="AR134" s="580">
        <v>0</v>
      </c>
      <c r="AS134" s="671">
        <v>0</v>
      </c>
      <c r="AT134" s="580">
        <v>0</v>
      </c>
      <c r="AU134" s="671">
        <v>0</v>
      </c>
      <c r="AV134" s="671">
        <v>0</v>
      </c>
      <c r="AW134" s="671">
        <v>0</v>
      </c>
      <c r="AX134" s="580">
        <v>0</v>
      </c>
      <c r="AY134" s="580">
        <v>0</v>
      </c>
      <c r="AZ134" s="671">
        <v>0</v>
      </c>
      <c r="BA134" s="671">
        <v>0</v>
      </c>
      <c r="BB134" s="580">
        <v>0</v>
      </c>
      <c r="BC134" s="671">
        <v>0</v>
      </c>
      <c r="BD134" s="671">
        <v>0</v>
      </c>
      <c r="BE134" s="580">
        <v>0</v>
      </c>
      <c r="BF134" s="671">
        <v>0</v>
      </c>
      <c r="BG134" s="671">
        <v>0</v>
      </c>
      <c r="BH134" s="580">
        <v>0</v>
      </c>
      <c r="BI134" s="671">
        <v>0</v>
      </c>
      <c r="BJ134" s="580">
        <v>0</v>
      </c>
      <c r="BK134" s="671">
        <v>0</v>
      </c>
      <c r="BL134" s="580">
        <v>0</v>
      </c>
      <c r="BM134" s="671">
        <v>0</v>
      </c>
      <c r="BN134" s="580">
        <v>0</v>
      </c>
      <c r="BO134" s="671">
        <v>0</v>
      </c>
      <c r="BP134" s="671">
        <v>0</v>
      </c>
      <c r="BQ134" s="580">
        <v>0</v>
      </c>
      <c r="BR134" s="580">
        <v>0</v>
      </c>
      <c r="BS134" s="671">
        <v>0</v>
      </c>
      <c r="BT134" s="671">
        <v>0</v>
      </c>
      <c r="BU134" s="580">
        <v>0</v>
      </c>
      <c r="BV134" s="580">
        <v>0</v>
      </c>
      <c r="BW134" s="580">
        <v>0</v>
      </c>
      <c r="BX134" s="671">
        <v>0</v>
      </c>
      <c r="BY134" s="671">
        <v>0</v>
      </c>
      <c r="BZ134" s="580">
        <v>0</v>
      </c>
      <c r="CA134" s="671">
        <v>0</v>
      </c>
      <c r="CB134" s="671">
        <v>0</v>
      </c>
      <c r="CC134" s="671">
        <v>0</v>
      </c>
      <c r="CD134" s="671">
        <v>0</v>
      </c>
      <c r="CE134" s="580">
        <v>0</v>
      </c>
      <c r="CF134" s="580">
        <v>0</v>
      </c>
      <c r="CG134" s="580">
        <v>0</v>
      </c>
      <c r="CH134" s="671">
        <v>0</v>
      </c>
      <c r="CI134" s="580">
        <v>0</v>
      </c>
      <c r="CJ134" s="671">
        <v>0</v>
      </c>
      <c r="CK134" s="580">
        <v>0</v>
      </c>
      <c r="CL134" s="580">
        <v>0</v>
      </c>
      <c r="CM134" s="671">
        <v>0</v>
      </c>
      <c r="CN134" s="580">
        <v>0</v>
      </c>
      <c r="CO134" s="671">
        <v>0</v>
      </c>
      <c r="CP134" s="580">
        <v>0</v>
      </c>
      <c r="CQ134" s="580">
        <v>0</v>
      </c>
      <c r="CR134" s="671">
        <v>0</v>
      </c>
      <c r="CS134" s="671">
        <v>0</v>
      </c>
      <c r="CT134" s="580">
        <v>0</v>
      </c>
      <c r="CU134" s="580">
        <v>0</v>
      </c>
      <c r="CV134" s="671">
        <v>0</v>
      </c>
      <c r="CW134" s="580">
        <v>0</v>
      </c>
      <c r="CX134" s="671">
        <v>0</v>
      </c>
      <c r="CY134" s="671">
        <v>0</v>
      </c>
      <c r="CZ134" s="580">
        <v>0</v>
      </c>
      <c r="DA134" s="671">
        <v>0</v>
      </c>
      <c r="DB134" s="580">
        <v>1</v>
      </c>
      <c r="DC134" s="671">
        <v>0</v>
      </c>
      <c r="DD134" s="671">
        <v>0</v>
      </c>
      <c r="DE134" s="676">
        <v>0</v>
      </c>
      <c r="DF134" s="715">
        <v>0</v>
      </c>
      <c r="DG134" s="715">
        <v>0</v>
      </c>
      <c r="DH134" s="676">
        <v>0</v>
      </c>
      <c r="DI134" s="676">
        <v>0</v>
      </c>
      <c r="DJ134" s="676">
        <v>0</v>
      </c>
      <c r="DK134" s="715">
        <v>0</v>
      </c>
      <c r="DL134" s="676">
        <v>0</v>
      </c>
      <c r="DM134" s="676">
        <v>0</v>
      </c>
      <c r="DN134" s="715">
        <v>0</v>
      </c>
      <c r="DO134" s="676">
        <v>0</v>
      </c>
      <c r="DP134" s="676">
        <v>0</v>
      </c>
      <c r="DQ134" s="676">
        <v>0</v>
      </c>
      <c r="DR134" s="715">
        <v>0</v>
      </c>
      <c r="DS134" s="676">
        <v>0</v>
      </c>
      <c r="DT134" s="676">
        <v>0</v>
      </c>
      <c r="DU134" s="676">
        <v>0</v>
      </c>
      <c r="DV134" s="490">
        <f t="shared" si="7"/>
        <v>1</v>
      </c>
      <c r="DW134" s="490">
        <f t="shared" si="8"/>
        <v>101</v>
      </c>
      <c r="DX134" s="490">
        <f t="shared" ca="1" si="9"/>
        <v>1</v>
      </c>
      <c r="DY134" s="490">
        <f t="shared" ca="1" si="10"/>
        <v>0</v>
      </c>
    </row>
    <row r="135" spans="1:129" ht="12.75" customHeight="1">
      <c r="A135" s="490">
        <v>97</v>
      </c>
      <c r="B135" s="527" t="s">
        <v>919</v>
      </c>
      <c r="C135" s="527" t="s">
        <v>916</v>
      </c>
      <c r="D135" s="528" t="s">
        <v>917</v>
      </c>
      <c r="E135" s="532" t="s">
        <v>1037</v>
      </c>
      <c r="F135" s="523">
        <v>0</v>
      </c>
      <c r="G135" s="580">
        <v>0</v>
      </c>
      <c r="H135" s="671">
        <v>0</v>
      </c>
      <c r="I135" s="671">
        <v>0</v>
      </c>
      <c r="J135" s="671">
        <v>0</v>
      </c>
      <c r="K135" s="671">
        <v>0</v>
      </c>
      <c r="L135" s="671">
        <v>0</v>
      </c>
      <c r="M135" s="671">
        <v>0</v>
      </c>
      <c r="N135" s="580">
        <v>0</v>
      </c>
      <c r="O135" s="671">
        <v>0</v>
      </c>
      <c r="P135" s="671">
        <v>0</v>
      </c>
      <c r="Q135" s="671">
        <v>0</v>
      </c>
      <c r="R135" s="671">
        <v>0</v>
      </c>
      <c r="S135" s="671">
        <v>0</v>
      </c>
      <c r="T135" s="671">
        <v>0</v>
      </c>
      <c r="U135" s="671">
        <v>0</v>
      </c>
      <c r="V135" s="671">
        <v>0</v>
      </c>
      <c r="W135" s="580">
        <v>0</v>
      </c>
      <c r="X135" s="580">
        <v>0</v>
      </c>
      <c r="Y135" s="580">
        <v>0</v>
      </c>
      <c r="Z135" s="671">
        <v>0</v>
      </c>
      <c r="AA135" s="580">
        <v>0</v>
      </c>
      <c r="AB135" s="580">
        <v>0</v>
      </c>
      <c r="AC135" s="671">
        <v>0</v>
      </c>
      <c r="AD135" s="580">
        <v>0</v>
      </c>
      <c r="AE135" s="580">
        <v>0</v>
      </c>
      <c r="AF135" s="580">
        <v>0</v>
      </c>
      <c r="AG135" s="671">
        <v>0</v>
      </c>
      <c r="AH135" s="580">
        <v>0</v>
      </c>
      <c r="AI135" s="671">
        <v>0</v>
      </c>
      <c r="AJ135" s="671">
        <v>0</v>
      </c>
      <c r="AK135" s="580">
        <v>0</v>
      </c>
      <c r="AL135" s="671">
        <v>0</v>
      </c>
      <c r="AM135" s="671">
        <v>0</v>
      </c>
      <c r="AN135" s="580">
        <v>0</v>
      </c>
      <c r="AO135" s="671">
        <v>0</v>
      </c>
      <c r="AP135" s="671">
        <v>0</v>
      </c>
      <c r="AQ135" s="671">
        <v>0</v>
      </c>
      <c r="AR135" s="580">
        <v>0</v>
      </c>
      <c r="AS135" s="671">
        <v>0</v>
      </c>
      <c r="AT135" s="580">
        <v>0</v>
      </c>
      <c r="AU135" s="671">
        <v>0</v>
      </c>
      <c r="AV135" s="671">
        <v>0</v>
      </c>
      <c r="AW135" s="671">
        <v>0</v>
      </c>
      <c r="AX135" s="580">
        <v>0</v>
      </c>
      <c r="AY135" s="580">
        <v>0</v>
      </c>
      <c r="AZ135" s="671">
        <v>0</v>
      </c>
      <c r="BA135" s="671">
        <v>0</v>
      </c>
      <c r="BB135" s="580">
        <v>0</v>
      </c>
      <c r="BC135" s="671">
        <v>0</v>
      </c>
      <c r="BD135" s="671">
        <v>0</v>
      </c>
      <c r="BE135" s="580">
        <v>0</v>
      </c>
      <c r="BF135" s="671">
        <v>0</v>
      </c>
      <c r="BG135" s="671">
        <v>0</v>
      </c>
      <c r="BH135" s="580">
        <v>0</v>
      </c>
      <c r="BI135" s="671">
        <v>0</v>
      </c>
      <c r="BJ135" s="580">
        <v>0</v>
      </c>
      <c r="BK135" s="671">
        <v>0</v>
      </c>
      <c r="BL135" s="580">
        <v>0</v>
      </c>
      <c r="BM135" s="671">
        <v>0</v>
      </c>
      <c r="BN135" s="580">
        <v>0</v>
      </c>
      <c r="BO135" s="671">
        <v>0</v>
      </c>
      <c r="BP135" s="671">
        <v>0</v>
      </c>
      <c r="BQ135" s="580">
        <v>0</v>
      </c>
      <c r="BR135" s="580">
        <v>0</v>
      </c>
      <c r="BS135" s="671">
        <v>0</v>
      </c>
      <c r="BT135" s="671">
        <v>0</v>
      </c>
      <c r="BU135" s="580">
        <v>0</v>
      </c>
      <c r="BV135" s="580">
        <v>0</v>
      </c>
      <c r="BW135" s="580">
        <v>0</v>
      </c>
      <c r="BX135" s="671">
        <v>0</v>
      </c>
      <c r="BY135" s="671">
        <v>0</v>
      </c>
      <c r="BZ135" s="580">
        <v>0</v>
      </c>
      <c r="CA135" s="671">
        <v>0</v>
      </c>
      <c r="CB135" s="671">
        <v>0</v>
      </c>
      <c r="CC135" s="671">
        <v>0</v>
      </c>
      <c r="CD135" s="671">
        <v>0</v>
      </c>
      <c r="CE135" s="580">
        <v>0</v>
      </c>
      <c r="CF135" s="580">
        <v>0</v>
      </c>
      <c r="CG135" s="580">
        <v>0</v>
      </c>
      <c r="CH135" s="671">
        <v>0</v>
      </c>
      <c r="CI135" s="580">
        <v>0</v>
      </c>
      <c r="CJ135" s="671">
        <v>0</v>
      </c>
      <c r="CK135" s="580">
        <v>0</v>
      </c>
      <c r="CL135" s="580">
        <v>0</v>
      </c>
      <c r="CM135" s="671">
        <v>0</v>
      </c>
      <c r="CN135" s="580">
        <v>0</v>
      </c>
      <c r="CO135" s="671">
        <v>0</v>
      </c>
      <c r="CP135" s="580">
        <v>0</v>
      </c>
      <c r="CQ135" s="580">
        <v>0</v>
      </c>
      <c r="CR135" s="671">
        <v>0</v>
      </c>
      <c r="CS135" s="671">
        <v>0</v>
      </c>
      <c r="CT135" s="580">
        <v>0</v>
      </c>
      <c r="CU135" s="580">
        <v>0</v>
      </c>
      <c r="CV135" s="671">
        <v>0</v>
      </c>
      <c r="CW135" s="580">
        <v>0</v>
      </c>
      <c r="CX135" s="671">
        <v>0</v>
      </c>
      <c r="CY135" s="671">
        <v>0</v>
      </c>
      <c r="CZ135" s="580">
        <v>0</v>
      </c>
      <c r="DA135" s="671">
        <v>0</v>
      </c>
      <c r="DB135" s="580">
        <v>0</v>
      </c>
      <c r="DC135" s="671">
        <v>0</v>
      </c>
      <c r="DD135" s="671">
        <v>1</v>
      </c>
      <c r="DE135" s="676">
        <v>0</v>
      </c>
      <c r="DF135" s="715">
        <v>0</v>
      </c>
      <c r="DG135" s="715">
        <v>0</v>
      </c>
      <c r="DH135" s="676">
        <v>0</v>
      </c>
      <c r="DI135" s="676">
        <v>0</v>
      </c>
      <c r="DJ135" s="676">
        <v>0</v>
      </c>
      <c r="DK135" s="715">
        <v>0</v>
      </c>
      <c r="DL135" s="676">
        <v>0</v>
      </c>
      <c r="DM135" s="676">
        <v>0</v>
      </c>
      <c r="DN135" s="715">
        <v>0</v>
      </c>
      <c r="DO135" s="676">
        <v>0</v>
      </c>
      <c r="DP135" s="676">
        <v>0</v>
      </c>
      <c r="DQ135" s="676">
        <v>0</v>
      </c>
      <c r="DR135" s="715">
        <v>0</v>
      </c>
      <c r="DS135" s="676">
        <v>0</v>
      </c>
      <c r="DT135" s="676">
        <v>0</v>
      </c>
      <c r="DU135" s="676">
        <v>0</v>
      </c>
      <c r="DV135" s="490">
        <f t="shared" si="7"/>
        <v>1</v>
      </c>
      <c r="DW135" s="490">
        <f t="shared" si="8"/>
        <v>103</v>
      </c>
      <c r="DX135" s="490">
        <f t="shared" ca="1" si="9"/>
        <v>0</v>
      </c>
      <c r="DY135" s="490" t="str">
        <f t="shared" ca="1" si="10"/>
        <v>-</v>
      </c>
    </row>
    <row r="136" spans="1:129" ht="12.75" customHeight="1">
      <c r="A136" s="490">
        <v>98</v>
      </c>
      <c r="B136" s="527" t="s">
        <v>920</v>
      </c>
      <c r="C136" s="527" t="s">
        <v>916</v>
      </c>
      <c r="D136" s="528" t="s">
        <v>917</v>
      </c>
      <c r="E136" s="532" t="s">
        <v>1038</v>
      </c>
      <c r="F136" s="523">
        <v>0</v>
      </c>
      <c r="G136" s="580">
        <v>0</v>
      </c>
      <c r="H136" s="671">
        <v>0</v>
      </c>
      <c r="I136" s="671">
        <v>0</v>
      </c>
      <c r="J136" s="671">
        <v>0</v>
      </c>
      <c r="K136" s="671">
        <v>0</v>
      </c>
      <c r="L136" s="671">
        <v>0</v>
      </c>
      <c r="M136" s="671">
        <v>0</v>
      </c>
      <c r="N136" s="580">
        <v>0</v>
      </c>
      <c r="O136" s="671">
        <v>0</v>
      </c>
      <c r="P136" s="671">
        <v>0</v>
      </c>
      <c r="Q136" s="671">
        <v>0</v>
      </c>
      <c r="R136" s="671">
        <v>0</v>
      </c>
      <c r="S136" s="671">
        <v>0</v>
      </c>
      <c r="T136" s="671">
        <v>0</v>
      </c>
      <c r="U136" s="671">
        <v>0</v>
      </c>
      <c r="V136" s="671">
        <v>0</v>
      </c>
      <c r="W136" s="580">
        <v>0</v>
      </c>
      <c r="X136" s="580">
        <v>0</v>
      </c>
      <c r="Y136" s="580">
        <v>0</v>
      </c>
      <c r="Z136" s="671">
        <v>0</v>
      </c>
      <c r="AA136" s="580">
        <v>0</v>
      </c>
      <c r="AB136" s="580">
        <v>0</v>
      </c>
      <c r="AC136" s="671">
        <v>0</v>
      </c>
      <c r="AD136" s="580">
        <v>0</v>
      </c>
      <c r="AE136" s="580">
        <v>0</v>
      </c>
      <c r="AF136" s="580">
        <v>0</v>
      </c>
      <c r="AG136" s="671">
        <v>0</v>
      </c>
      <c r="AH136" s="580">
        <v>0</v>
      </c>
      <c r="AI136" s="671">
        <v>0</v>
      </c>
      <c r="AJ136" s="671">
        <v>0</v>
      </c>
      <c r="AK136" s="580">
        <v>0</v>
      </c>
      <c r="AL136" s="671">
        <v>0</v>
      </c>
      <c r="AM136" s="671">
        <v>0</v>
      </c>
      <c r="AN136" s="580">
        <v>0</v>
      </c>
      <c r="AO136" s="671">
        <v>0</v>
      </c>
      <c r="AP136" s="671">
        <v>0</v>
      </c>
      <c r="AQ136" s="671">
        <v>0</v>
      </c>
      <c r="AR136" s="580">
        <v>0</v>
      </c>
      <c r="AS136" s="671">
        <v>0</v>
      </c>
      <c r="AT136" s="580">
        <v>0</v>
      </c>
      <c r="AU136" s="671">
        <v>0</v>
      </c>
      <c r="AV136" s="671">
        <v>0</v>
      </c>
      <c r="AW136" s="671">
        <v>0</v>
      </c>
      <c r="AX136" s="580">
        <v>0</v>
      </c>
      <c r="AY136" s="580">
        <v>0</v>
      </c>
      <c r="AZ136" s="671">
        <v>0</v>
      </c>
      <c r="BA136" s="671">
        <v>0</v>
      </c>
      <c r="BB136" s="580">
        <v>0</v>
      </c>
      <c r="BC136" s="671">
        <v>0</v>
      </c>
      <c r="BD136" s="671">
        <v>0</v>
      </c>
      <c r="BE136" s="580">
        <v>0</v>
      </c>
      <c r="BF136" s="671">
        <v>0</v>
      </c>
      <c r="BG136" s="671">
        <v>0</v>
      </c>
      <c r="BH136" s="580">
        <v>0</v>
      </c>
      <c r="BI136" s="671">
        <v>0</v>
      </c>
      <c r="BJ136" s="580">
        <v>0</v>
      </c>
      <c r="BK136" s="671">
        <v>0</v>
      </c>
      <c r="BL136" s="580">
        <v>0</v>
      </c>
      <c r="BM136" s="671">
        <v>0</v>
      </c>
      <c r="BN136" s="580">
        <v>0</v>
      </c>
      <c r="BO136" s="671">
        <v>0</v>
      </c>
      <c r="BP136" s="671">
        <v>0</v>
      </c>
      <c r="BQ136" s="580">
        <v>0</v>
      </c>
      <c r="BR136" s="580">
        <v>0</v>
      </c>
      <c r="BS136" s="671">
        <v>0</v>
      </c>
      <c r="BT136" s="671">
        <v>0</v>
      </c>
      <c r="BU136" s="580">
        <v>0</v>
      </c>
      <c r="BV136" s="580">
        <v>0</v>
      </c>
      <c r="BW136" s="580">
        <v>0</v>
      </c>
      <c r="BX136" s="671">
        <v>0</v>
      </c>
      <c r="BY136" s="671">
        <v>0</v>
      </c>
      <c r="BZ136" s="580">
        <v>0</v>
      </c>
      <c r="CA136" s="671">
        <v>0</v>
      </c>
      <c r="CB136" s="671">
        <v>0</v>
      </c>
      <c r="CC136" s="671">
        <v>0</v>
      </c>
      <c r="CD136" s="671">
        <v>0</v>
      </c>
      <c r="CE136" s="580">
        <v>0</v>
      </c>
      <c r="CF136" s="580">
        <v>0</v>
      </c>
      <c r="CG136" s="580">
        <v>0</v>
      </c>
      <c r="CH136" s="671">
        <v>0</v>
      </c>
      <c r="CI136" s="580">
        <v>0</v>
      </c>
      <c r="CJ136" s="671">
        <v>0</v>
      </c>
      <c r="CK136" s="580">
        <v>0</v>
      </c>
      <c r="CL136" s="580">
        <v>0</v>
      </c>
      <c r="CM136" s="671">
        <v>0</v>
      </c>
      <c r="CN136" s="580">
        <v>0</v>
      </c>
      <c r="CO136" s="671">
        <v>0</v>
      </c>
      <c r="CP136" s="580">
        <v>0</v>
      </c>
      <c r="CQ136" s="580">
        <v>0</v>
      </c>
      <c r="CR136" s="671">
        <v>0</v>
      </c>
      <c r="CS136" s="671">
        <v>0</v>
      </c>
      <c r="CT136" s="580">
        <v>0</v>
      </c>
      <c r="CU136" s="580">
        <v>0</v>
      </c>
      <c r="CV136" s="671">
        <v>0</v>
      </c>
      <c r="CW136" s="580">
        <v>0</v>
      </c>
      <c r="CX136" s="671">
        <v>0</v>
      </c>
      <c r="CY136" s="671">
        <v>0</v>
      </c>
      <c r="CZ136" s="580">
        <v>0</v>
      </c>
      <c r="DA136" s="671">
        <v>0</v>
      </c>
      <c r="DB136" s="580">
        <v>0</v>
      </c>
      <c r="DC136" s="671">
        <v>0</v>
      </c>
      <c r="DD136" s="671">
        <v>1</v>
      </c>
      <c r="DE136" s="676">
        <v>0</v>
      </c>
      <c r="DF136" s="715">
        <v>0</v>
      </c>
      <c r="DG136" s="715">
        <v>0</v>
      </c>
      <c r="DH136" s="676">
        <v>0</v>
      </c>
      <c r="DI136" s="676">
        <v>0</v>
      </c>
      <c r="DJ136" s="676">
        <v>0</v>
      </c>
      <c r="DK136" s="715">
        <v>0</v>
      </c>
      <c r="DL136" s="676">
        <v>0</v>
      </c>
      <c r="DM136" s="676">
        <v>0</v>
      </c>
      <c r="DN136" s="715">
        <v>0</v>
      </c>
      <c r="DO136" s="676">
        <v>0</v>
      </c>
      <c r="DP136" s="676">
        <v>0</v>
      </c>
      <c r="DQ136" s="676">
        <v>0</v>
      </c>
      <c r="DR136" s="715">
        <v>0</v>
      </c>
      <c r="DS136" s="676">
        <v>0</v>
      </c>
      <c r="DT136" s="676">
        <v>0</v>
      </c>
      <c r="DU136" s="676">
        <v>0</v>
      </c>
      <c r="DV136" s="490">
        <f t="shared" si="7"/>
        <v>1</v>
      </c>
      <c r="DW136" s="490">
        <f t="shared" si="8"/>
        <v>103</v>
      </c>
      <c r="DX136" s="490">
        <f t="shared" ca="1" si="9"/>
        <v>0</v>
      </c>
      <c r="DY136" s="490" t="str">
        <f t="shared" ca="1" si="10"/>
        <v>-</v>
      </c>
    </row>
    <row r="137" spans="1:129" ht="63.75">
      <c r="A137" s="490">
        <v>99</v>
      </c>
      <c r="B137" s="527" t="s">
        <v>921</v>
      </c>
      <c r="C137" s="527" t="s">
        <v>916</v>
      </c>
      <c r="D137" s="528" t="s">
        <v>917</v>
      </c>
      <c r="E137" s="532" t="s">
        <v>1039</v>
      </c>
      <c r="F137" s="523">
        <v>0</v>
      </c>
      <c r="G137" s="580">
        <v>0</v>
      </c>
      <c r="H137" s="671">
        <v>0</v>
      </c>
      <c r="I137" s="671">
        <v>0</v>
      </c>
      <c r="J137" s="671">
        <v>0</v>
      </c>
      <c r="K137" s="671">
        <v>0</v>
      </c>
      <c r="L137" s="671">
        <v>0</v>
      </c>
      <c r="M137" s="671">
        <v>0</v>
      </c>
      <c r="N137" s="580">
        <v>0</v>
      </c>
      <c r="O137" s="671">
        <v>0</v>
      </c>
      <c r="P137" s="671">
        <v>0</v>
      </c>
      <c r="Q137" s="671">
        <v>0</v>
      </c>
      <c r="R137" s="671">
        <v>0</v>
      </c>
      <c r="S137" s="671">
        <v>0</v>
      </c>
      <c r="T137" s="671">
        <v>0</v>
      </c>
      <c r="U137" s="671">
        <v>0</v>
      </c>
      <c r="V137" s="671">
        <v>0</v>
      </c>
      <c r="W137" s="580">
        <v>0</v>
      </c>
      <c r="X137" s="580">
        <v>0</v>
      </c>
      <c r="Y137" s="580">
        <v>0</v>
      </c>
      <c r="Z137" s="671">
        <v>0</v>
      </c>
      <c r="AA137" s="580">
        <v>0</v>
      </c>
      <c r="AB137" s="580">
        <v>0</v>
      </c>
      <c r="AC137" s="671">
        <v>0</v>
      </c>
      <c r="AD137" s="580">
        <v>0</v>
      </c>
      <c r="AE137" s="580">
        <v>0</v>
      </c>
      <c r="AF137" s="580">
        <v>0</v>
      </c>
      <c r="AG137" s="671">
        <v>0</v>
      </c>
      <c r="AH137" s="580">
        <v>0</v>
      </c>
      <c r="AI137" s="671">
        <v>0</v>
      </c>
      <c r="AJ137" s="671">
        <v>0</v>
      </c>
      <c r="AK137" s="580">
        <v>0</v>
      </c>
      <c r="AL137" s="671">
        <v>0</v>
      </c>
      <c r="AM137" s="671">
        <v>0</v>
      </c>
      <c r="AN137" s="580">
        <v>0</v>
      </c>
      <c r="AO137" s="671">
        <v>0</v>
      </c>
      <c r="AP137" s="671">
        <v>0</v>
      </c>
      <c r="AQ137" s="671">
        <v>0</v>
      </c>
      <c r="AR137" s="580">
        <v>0</v>
      </c>
      <c r="AS137" s="671">
        <v>0</v>
      </c>
      <c r="AT137" s="580">
        <v>0</v>
      </c>
      <c r="AU137" s="671">
        <v>0</v>
      </c>
      <c r="AV137" s="671">
        <v>0</v>
      </c>
      <c r="AW137" s="671">
        <v>0</v>
      </c>
      <c r="AX137" s="580">
        <v>0</v>
      </c>
      <c r="AY137" s="580">
        <v>0</v>
      </c>
      <c r="AZ137" s="671">
        <v>0</v>
      </c>
      <c r="BA137" s="671">
        <v>0</v>
      </c>
      <c r="BB137" s="580">
        <v>0</v>
      </c>
      <c r="BC137" s="671">
        <v>0</v>
      </c>
      <c r="BD137" s="671">
        <v>0</v>
      </c>
      <c r="BE137" s="580">
        <v>0</v>
      </c>
      <c r="BF137" s="671">
        <v>0</v>
      </c>
      <c r="BG137" s="671">
        <v>0</v>
      </c>
      <c r="BH137" s="580">
        <v>0</v>
      </c>
      <c r="BI137" s="671">
        <v>0</v>
      </c>
      <c r="BJ137" s="580">
        <v>0</v>
      </c>
      <c r="BK137" s="671">
        <v>0</v>
      </c>
      <c r="BL137" s="580">
        <v>0</v>
      </c>
      <c r="BM137" s="671">
        <v>0</v>
      </c>
      <c r="BN137" s="580">
        <v>0</v>
      </c>
      <c r="BO137" s="671">
        <v>0</v>
      </c>
      <c r="BP137" s="671">
        <v>0</v>
      </c>
      <c r="BQ137" s="580">
        <v>0</v>
      </c>
      <c r="BR137" s="580">
        <v>0</v>
      </c>
      <c r="BS137" s="671">
        <v>0</v>
      </c>
      <c r="BT137" s="671">
        <v>0</v>
      </c>
      <c r="BU137" s="580">
        <v>0</v>
      </c>
      <c r="BV137" s="580">
        <v>0</v>
      </c>
      <c r="BW137" s="580">
        <v>0</v>
      </c>
      <c r="BX137" s="671">
        <v>0</v>
      </c>
      <c r="BY137" s="671">
        <v>0</v>
      </c>
      <c r="BZ137" s="580">
        <v>0</v>
      </c>
      <c r="CA137" s="671">
        <v>0</v>
      </c>
      <c r="CB137" s="671">
        <v>0</v>
      </c>
      <c r="CC137" s="671">
        <v>0</v>
      </c>
      <c r="CD137" s="671">
        <v>0</v>
      </c>
      <c r="CE137" s="580">
        <v>0</v>
      </c>
      <c r="CF137" s="580">
        <v>0</v>
      </c>
      <c r="CG137" s="580">
        <v>0</v>
      </c>
      <c r="CH137" s="671">
        <v>0</v>
      </c>
      <c r="CI137" s="580">
        <v>0</v>
      </c>
      <c r="CJ137" s="671">
        <v>0</v>
      </c>
      <c r="CK137" s="580">
        <v>0</v>
      </c>
      <c r="CL137" s="580">
        <v>0</v>
      </c>
      <c r="CM137" s="671">
        <v>0</v>
      </c>
      <c r="CN137" s="580">
        <v>0</v>
      </c>
      <c r="CO137" s="671">
        <v>0</v>
      </c>
      <c r="CP137" s="580">
        <v>0</v>
      </c>
      <c r="CQ137" s="580">
        <v>0</v>
      </c>
      <c r="CR137" s="671">
        <v>0</v>
      </c>
      <c r="CS137" s="671">
        <v>0</v>
      </c>
      <c r="CT137" s="580">
        <v>0</v>
      </c>
      <c r="CU137" s="580">
        <v>0</v>
      </c>
      <c r="CV137" s="671">
        <v>0</v>
      </c>
      <c r="CW137" s="580">
        <v>0</v>
      </c>
      <c r="CX137" s="671">
        <v>0</v>
      </c>
      <c r="CY137" s="671">
        <v>0</v>
      </c>
      <c r="CZ137" s="580">
        <v>0</v>
      </c>
      <c r="DA137" s="671">
        <v>0</v>
      </c>
      <c r="DB137" s="580">
        <v>1</v>
      </c>
      <c r="DC137" s="671">
        <v>0</v>
      </c>
      <c r="DD137" s="671">
        <v>0</v>
      </c>
      <c r="DE137" s="676">
        <v>0</v>
      </c>
      <c r="DF137" s="715">
        <v>0</v>
      </c>
      <c r="DG137" s="715">
        <v>0</v>
      </c>
      <c r="DH137" s="676">
        <v>0</v>
      </c>
      <c r="DI137" s="676">
        <v>0</v>
      </c>
      <c r="DJ137" s="676">
        <v>0</v>
      </c>
      <c r="DK137" s="715">
        <v>0</v>
      </c>
      <c r="DL137" s="676">
        <v>0</v>
      </c>
      <c r="DM137" s="676">
        <v>0</v>
      </c>
      <c r="DN137" s="715">
        <v>0</v>
      </c>
      <c r="DO137" s="676">
        <v>0</v>
      </c>
      <c r="DP137" s="676">
        <v>0</v>
      </c>
      <c r="DQ137" s="676">
        <v>0</v>
      </c>
      <c r="DR137" s="715">
        <v>0</v>
      </c>
      <c r="DS137" s="676">
        <v>0</v>
      </c>
      <c r="DT137" s="676">
        <v>0</v>
      </c>
      <c r="DU137" s="676">
        <v>0</v>
      </c>
      <c r="DV137" s="490">
        <f t="shared" ref="DV137:DV156" si="11">COUNTIF(F137:DU137,1)</f>
        <v>1</v>
      </c>
      <c r="DW137" s="490">
        <f t="shared" ref="DW137:DW156" si="12">IFERROR(MATCH(1,F137:DU137,0),0)</f>
        <v>101</v>
      </c>
      <c r="DX137" s="490">
        <f t="shared" ref="DX137:DX156" ca="1" si="13">IFERROR(INDIRECT(ADDRESS(ROW(),$DW137+5))*INDIRECT(ADDRESS(5,$DW137+5)),0)</f>
        <v>1</v>
      </c>
      <c r="DY137" s="490">
        <f t="shared" ref="DY137:DY156" ca="1" si="14">INDIRECT(ADDRESS(7,$DW137+5))</f>
        <v>0</v>
      </c>
    </row>
    <row r="138" spans="1:129" ht="51">
      <c r="A138" s="490">
        <v>100</v>
      </c>
      <c r="B138" s="527" t="s">
        <v>922</v>
      </c>
      <c r="C138" s="527" t="s">
        <v>916</v>
      </c>
      <c r="D138" s="528" t="s">
        <v>917</v>
      </c>
      <c r="E138" s="532" t="s">
        <v>1040</v>
      </c>
      <c r="F138" s="523">
        <v>0</v>
      </c>
      <c r="G138" s="580">
        <v>0</v>
      </c>
      <c r="H138" s="671">
        <v>0</v>
      </c>
      <c r="I138" s="671">
        <v>0</v>
      </c>
      <c r="J138" s="671">
        <v>0</v>
      </c>
      <c r="K138" s="671">
        <v>0</v>
      </c>
      <c r="L138" s="671">
        <v>0</v>
      </c>
      <c r="M138" s="671">
        <v>0</v>
      </c>
      <c r="N138" s="580">
        <v>0</v>
      </c>
      <c r="O138" s="671">
        <v>0</v>
      </c>
      <c r="P138" s="671">
        <v>0</v>
      </c>
      <c r="Q138" s="671">
        <v>0</v>
      </c>
      <c r="R138" s="671">
        <v>0</v>
      </c>
      <c r="S138" s="671">
        <v>0</v>
      </c>
      <c r="T138" s="671">
        <v>0</v>
      </c>
      <c r="U138" s="671">
        <v>0</v>
      </c>
      <c r="V138" s="671">
        <v>0</v>
      </c>
      <c r="W138" s="580">
        <v>0</v>
      </c>
      <c r="X138" s="580">
        <v>0</v>
      </c>
      <c r="Y138" s="580">
        <v>0</v>
      </c>
      <c r="Z138" s="671">
        <v>0</v>
      </c>
      <c r="AA138" s="580">
        <v>0</v>
      </c>
      <c r="AB138" s="580">
        <v>0</v>
      </c>
      <c r="AC138" s="671">
        <v>0</v>
      </c>
      <c r="AD138" s="580">
        <v>0</v>
      </c>
      <c r="AE138" s="580">
        <v>0</v>
      </c>
      <c r="AF138" s="580">
        <v>0</v>
      </c>
      <c r="AG138" s="671">
        <v>0</v>
      </c>
      <c r="AH138" s="580">
        <v>0</v>
      </c>
      <c r="AI138" s="671">
        <v>0</v>
      </c>
      <c r="AJ138" s="671">
        <v>0</v>
      </c>
      <c r="AK138" s="580">
        <v>0</v>
      </c>
      <c r="AL138" s="671">
        <v>0</v>
      </c>
      <c r="AM138" s="671">
        <v>0</v>
      </c>
      <c r="AN138" s="580">
        <v>0</v>
      </c>
      <c r="AO138" s="671">
        <v>0</v>
      </c>
      <c r="AP138" s="671">
        <v>0</v>
      </c>
      <c r="AQ138" s="671">
        <v>0</v>
      </c>
      <c r="AR138" s="580">
        <v>0</v>
      </c>
      <c r="AS138" s="671">
        <v>0</v>
      </c>
      <c r="AT138" s="580">
        <v>0</v>
      </c>
      <c r="AU138" s="671">
        <v>0</v>
      </c>
      <c r="AV138" s="671">
        <v>0</v>
      </c>
      <c r="AW138" s="671">
        <v>0</v>
      </c>
      <c r="AX138" s="580">
        <v>0</v>
      </c>
      <c r="AY138" s="580">
        <v>0</v>
      </c>
      <c r="AZ138" s="671">
        <v>0</v>
      </c>
      <c r="BA138" s="671">
        <v>0</v>
      </c>
      <c r="BB138" s="580">
        <v>0</v>
      </c>
      <c r="BC138" s="671">
        <v>0</v>
      </c>
      <c r="BD138" s="671">
        <v>0</v>
      </c>
      <c r="BE138" s="580">
        <v>0</v>
      </c>
      <c r="BF138" s="671">
        <v>0</v>
      </c>
      <c r="BG138" s="671">
        <v>0</v>
      </c>
      <c r="BH138" s="580">
        <v>0</v>
      </c>
      <c r="BI138" s="671">
        <v>0</v>
      </c>
      <c r="BJ138" s="580">
        <v>0</v>
      </c>
      <c r="BK138" s="671">
        <v>0</v>
      </c>
      <c r="BL138" s="580">
        <v>0</v>
      </c>
      <c r="BM138" s="671">
        <v>0</v>
      </c>
      <c r="BN138" s="580">
        <v>0</v>
      </c>
      <c r="BO138" s="671">
        <v>0</v>
      </c>
      <c r="BP138" s="671">
        <v>0</v>
      </c>
      <c r="BQ138" s="580">
        <v>0</v>
      </c>
      <c r="BR138" s="580">
        <v>0</v>
      </c>
      <c r="BS138" s="671">
        <v>0</v>
      </c>
      <c r="BT138" s="671">
        <v>0</v>
      </c>
      <c r="BU138" s="580">
        <v>0</v>
      </c>
      <c r="BV138" s="580">
        <v>0</v>
      </c>
      <c r="BW138" s="580">
        <v>0</v>
      </c>
      <c r="BX138" s="671">
        <v>0</v>
      </c>
      <c r="BY138" s="671">
        <v>0</v>
      </c>
      <c r="BZ138" s="580">
        <v>0</v>
      </c>
      <c r="CA138" s="671">
        <v>0</v>
      </c>
      <c r="CB138" s="671">
        <v>0</v>
      </c>
      <c r="CC138" s="671">
        <v>0</v>
      </c>
      <c r="CD138" s="671">
        <v>0</v>
      </c>
      <c r="CE138" s="580">
        <v>0</v>
      </c>
      <c r="CF138" s="580">
        <v>0</v>
      </c>
      <c r="CG138" s="580">
        <v>0</v>
      </c>
      <c r="CH138" s="671">
        <v>0</v>
      </c>
      <c r="CI138" s="580">
        <v>0</v>
      </c>
      <c r="CJ138" s="671">
        <v>0</v>
      </c>
      <c r="CK138" s="580">
        <v>0</v>
      </c>
      <c r="CL138" s="580">
        <v>0</v>
      </c>
      <c r="CM138" s="671">
        <v>0</v>
      </c>
      <c r="CN138" s="580">
        <v>0</v>
      </c>
      <c r="CO138" s="671">
        <v>0</v>
      </c>
      <c r="CP138" s="580">
        <v>0</v>
      </c>
      <c r="CQ138" s="580">
        <v>0</v>
      </c>
      <c r="CR138" s="671">
        <v>0</v>
      </c>
      <c r="CS138" s="671">
        <v>0</v>
      </c>
      <c r="CT138" s="580">
        <v>0</v>
      </c>
      <c r="CU138" s="580">
        <v>0</v>
      </c>
      <c r="CV138" s="671">
        <v>0</v>
      </c>
      <c r="CW138" s="580">
        <v>0</v>
      </c>
      <c r="CX138" s="671">
        <v>0</v>
      </c>
      <c r="CY138" s="671">
        <v>0</v>
      </c>
      <c r="CZ138" s="580">
        <v>0</v>
      </c>
      <c r="DA138" s="671">
        <v>0</v>
      </c>
      <c r="DB138" s="580">
        <v>0</v>
      </c>
      <c r="DC138" s="671">
        <v>1</v>
      </c>
      <c r="DD138" s="671">
        <v>0</v>
      </c>
      <c r="DE138" s="676">
        <v>0</v>
      </c>
      <c r="DF138" s="715">
        <v>0</v>
      </c>
      <c r="DG138" s="715">
        <v>0</v>
      </c>
      <c r="DH138" s="676">
        <v>0</v>
      </c>
      <c r="DI138" s="676">
        <v>0</v>
      </c>
      <c r="DJ138" s="676">
        <v>0</v>
      </c>
      <c r="DK138" s="715">
        <v>0</v>
      </c>
      <c r="DL138" s="676">
        <v>0</v>
      </c>
      <c r="DM138" s="676">
        <v>0</v>
      </c>
      <c r="DN138" s="715">
        <v>0</v>
      </c>
      <c r="DO138" s="676">
        <v>0</v>
      </c>
      <c r="DP138" s="676">
        <v>0</v>
      </c>
      <c r="DQ138" s="676">
        <v>0</v>
      </c>
      <c r="DR138" s="715">
        <v>0</v>
      </c>
      <c r="DS138" s="676">
        <v>0</v>
      </c>
      <c r="DT138" s="676">
        <v>0</v>
      </c>
      <c r="DU138" s="676">
        <v>0</v>
      </c>
      <c r="DV138" s="490">
        <f t="shared" si="11"/>
        <v>1</v>
      </c>
      <c r="DW138" s="490">
        <f t="shared" si="12"/>
        <v>102</v>
      </c>
      <c r="DX138" s="490">
        <f t="shared" ca="1" si="13"/>
        <v>0</v>
      </c>
      <c r="DY138" s="490" t="str">
        <f t="shared" ca="1" si="14"/>
        <v>-</v>
      </c>
    </row>
    <row r="139" spans="1:129" ht="12.75" customHeight="1">
      <c r="A139" s="490">
        <v>101</v>
      </c>
      <c r="B139" s="527" t="s">
        <v>923</v>
      </c>
      <c r="C139" s="527" t="s">
        <v>916</v>
      </c>
      <c r="D139" s="528" t="s">
        <v>917</v>
      </c>
      <c r="E139" s="532" t="s">
        <v>1041</v>
      </c>
      <c r="F139" s="523">
        <v>0</v>
      </c>
      <c r="G139" s="580">
        <v>0</v>
      </c>
      <c r="H139" s="671">
        <v>0</v>
      </c>
      <c r="I139" s="671">
        <v>0</v>
      </c>
      <c r="J139" s="671">
        <v>0</v>
      </c>
      <c r="K139" s="671">
        <v>0</v>
      </c>
      <c r="L139" s="671">
        <v>0</v>
      </c>
      <c r="M139" s="671">
        <v>0</v>
      </c>
      <c r="N139" s="580">
        <v>0</v>
      </c>
      <c r="O139" s="671">
        <v>0</v>
      </c>
      <c r="P139" s="671">
        <v>0</v>
      </c>
      <c r="Q139" s="671">
        <v>0</v>
      </c>
      <c r="R139" s="671">
        <v>0</v>
      </c>
      <c r="S139" s="671">
        <v>0</v>
      </c>
      <c r="T139" s="671">
        <v>0</v>
      </c>
      <c r="U139" s="671">
        <v>0</v>
      </c>
      <c r="V139" s="671">
        <v>0</v>
      </c>
      <c r="W139" s="580">
        <v>0</v>
      </c>
      <c r="X139" s="580">
        <v>0</v>
      </c>
      <c r="Y139" s="580">
        <v>0</v>
      </c>
      <c r="Z139" s="671">
        <v>0</v>
      </c>
      <c r="AA139" s="580">
        <v>0</v>
      </c>
      <c r="AB139" s="580">
        <v>0</v>
      </c>
      <c r="AC139" s="671">
        <v>0</v>
      </c>
      <c r="AD139" s="580">
        <v>0</v>
      </c>
      <c r="AE139" s="580">
        <v>0</v>
      </c>
      <c r="AF139" s="580">
        <v>0</v>
      </c>
      <c r="AG139" s="671">
        <v>0</v>
      </c>
      <c r="AH139" s="580">
        <v>0</v>
      </c>
      <c r="AI139" s="671">
        <v>0</v>
      </c>
      <c r="AJ139" s="671">
        <v>0</v>
      </c>
      <c r="AK139" s="580">
        <v>0</v>
      </c>
      <c r="AL139" s="671">
        <v>0</v>
      </c>
      <c r="AM139" s="671">
        <v>0</v>
      </c>
      <c r="AN139" s="580">
        <v>0</v>
      </c>
      <c r="AO139" s="671">
        <v>0</v>
      </c>
      <c r="AP139" s="671">
        <v>0</v>
      </c>
      <c r="AQ139" s="671">
        <v>0</v>
      </c>
      <c r="AR139" s="580">
        <v>0</v>
      </c>
      <c r="AS139" s="671">
        <v>0</v>
      </c>
      <c r="AT139" s="580">
        <v>0</v>
      </c>
      <c r="AU139" s="671">
        <v>0</v>
      </c>
      <c r="AV139" s="671">
        <v>0</v>
      </c>
      <c r="AW139" s="671">
        <v>0</v>
      </c>
      <c r="AX139" s="580">
        <v>0</v>
      </c>
      <c r="AY139" s="580">
        <v>0</v>
      </c>
      <c r="AZ139" s="671">
        <v>0</v>
      </c>
      <c r="BA139" s="671">
        <v>0</v>
      </c>
      <c r="BB139" s="580">
        <v>0</v>
      </c>
      <c r="BC139" s="671">
        <v>0</v>
      </c>
      <c r="BD139" s="671">
        <v>0</v>
      </c>
      <c r="BE139" s="580">
        <v>0</v>
      </c>
      <c r="BF139" s="671">
        <v>0</v>
      </c>
      <c r="BG139" s="671">
        <v>0</v>
      </c>
      <c r="BH139" s="580">
        <v>0</v>
      </c>
      <c r="BI139" s="671">
        <v>0</v>
      </c>
      <c r="BJ139" s="580">
        <v>0</v>
      </c>
      <c r="BK139" s="671">
        <v>0</v>
      </c>
      <c r="BL139" s="580">
        <v>0</v>
      </c>
      <c r="BM139" s="671">
        <v>0</v>
      </c>
      <c r="BN139" s="580">
        <v>0</v>
      </c>
      <c r="BO139" s="671">
        <v>0</v>
      </c>
      <c r="BP139" s="671">
        <v>0</v>
      </c>
      <c r="BQ139" s="580">
        <v>0</v>
      </c>
      <c r="BR139" s="580">
        <v>0</v>
      </c>
      <c r="BS139" s="671">
        <v>0</v>
      </c>
      <c r="BT139" s="671">
        <v>0</v>
      </c>
      <c r="BU139" s="580">
        <v>0</v>
      </c>
      <c r="BV139" s="580">
        <v>0</v>
      </c>
      <c r="BW139" s="580">
        <v>0</v>
      </c>
      <c r="BX139" s="671">
        <v>0</v>
      </c>
      <c r="BY139" s="671">
        <v>0</v>
      </c>
      <c r="BZ139" s="580">
        <v>0</v>
      </c>
      <c r="CA139" s="671">
        <v>0</v>
      </c>
      <c r="CB139" s="671">
        <v>0</v>
      </c>
      <c r="CC139" s="671">
        <v>0</v>
      </c>
      <c r="CD139" s="671">
        <v>0</v>
      </c>
      <c r="CE139" s="580">
        <v>0</v>
      </c>
      <c r="CF139" s="580">
        <v>0</v>
      </c>
      <c r="CG139" s="580">
        <v>0</v>
      </c>
      <c r="CH139" s="671">
        <v>0</v>
      </c>
      <c r="CI139" s="580">
        <v>0</v>
      </c>
      <c r="CJ139" s="671">
        <v>0</v>
      </c>
      <c r="CK139" s="580">
        <v>0</v>
      </c>
      <c r="CL139" s="580">
        <v>0</v>
      </c>
      <c r="CM139" s="671">
        <v>0</v>
      </c>
      <c r="CN139" s="580">
        <v>0</v>
      </c>
      <c r="CO139" s="671">
        <v>0</v>
      </c>
      <c r="CP139" s="580">
        <v>0</v>
      </c>
      <c r="CQ139" s="580">
        <v>0</v>
      </c>
      <c r="CR139" s="671">
        <v>0</v>
      </c>
      <c r="CS139" s="671">
        <v>0</v>
      </c>
      <c r="CT139" s="580">
        <v>0</v>
      </c>
      <c r="CU139" s="580">
        <v>0</v>
      </c>
      <c r="CV139" s="671">
        <v>0</v>
      </c>
      <c r="CW139" s="580">
        <v>0</v>
      </c>
      <c r="CX139" s="671">
        <v>0</v>
      </c>
      <c r="CY139" s="671">
        <v>0</v>
      </c>
      <c r="CZ139" s="580">
        <v>0</v>
      </c>
      <c r="DA139" s="671">
        <v>0</v>
      </c>
      <c r="DB139" s="580">
        <v>1</v>
      </c>
      <c r="DC139" s="671">
        <v>0</v>
      </c>
      <c r="DD139" s="671">
        <v>0</v>
      </c>
      <c r="DE139" s="676">
        <v>0</v>
      </c>
      <c r="DF139" s="715">
        <v>0</v>
      </c>
      <c r="DG139" s="715">
        <v>0</v>
      </c>
      <c r="DH139" s="676">
        <v>0</v>
      </c>
      <c r="DI139" s="676">
        <v>0</v>
      </c>
      <c r="DJ139" s="676">
        <v>0</v>
      </c>
      <c r="DK139" s="715">
        <v>0</v>
      </c>
      <c r="DL139" s="676">
        <v>0</v>
      </c>
      <c r="DM139" s="676">
        <v>0</v>
      </c>
      <c r="DN139" s="715">
        <v>0</v>
      </c>
      <c r="DO139" s="676">
        <v>0</v>
      </c>
      <c r="DP139" s="676">
        <v>0</v>
      </c>
      <c r="DQ139" s="676">
        <v>0</v>
      </c>
      <c r="DR139" s="715">
        <v>0</v>
      </c>
      <c r="DS139" s="676">
        <v>0</v>
      </c>
      <c r="DT139" s="676">
        <v>0</v>
      </c>
      <c r="DU139" s="676">
        <v>0</v>
      </c>
      <c r="DV139" s="490">
        <f t="shared" si="11"/>
        <v>1</v>
      </c>
      <c r="DW139" s="490">
        <f t="shared" si="12"/>
        <v>101</v>
      </c>
      <c r="DX139" s="490">
        <f t="shared" ca="1" si="13"/>
        <v>1</v>
      </c>
      <c r="DY139" s="490">
        <f t="shared" ca="1" si="14"/>
        <v>0</v>
      </c>
    </row>
    <row r="140" spans="1:129" ht="12.75" customHeight="1">
      <c r="A140" s="490">
        <v>102</v>
      </c>
      <c r="B140" s="527" t="s">
        <v>924</v>
      </c>
      <c r="C140" s="527" t="s">
        <v>916</v>
      </c>
      <c r="D140" s="528" t="s">
        <v>917</v>
      </c>
      <c r="E140" s="532" t="s">
        <v>1042</v>
      </c>
      <c r="F140" s="523">
        <v>0</v>
      </c>
      <c r="G140" s="580">
        <v>0</v>
      </c>
      <c r="H140" s="671">
        <v>0</v>
      </c>
      <c r="I140" s="671">
        <v>0</v>
      </c>
      <c r="J140" s="671">
        <v>0</v>
      </c>
      <c r="K140" s="671">
        <v>0</v>
      </c>
      <c r="L140" s="671">
        <v>0</v>
      </c>
      <c r="M140" s="671">
        <v>0</v>
      </c>
      <c r="N140" s="580">
        <v>0</v>
      </c>
      <c r="O140" s="671">
        <v>0</v>
      </c>
      <c r="P140" s="671">
        <v>0</v>
      </c>
      <c r="Q140" s="671">
        <v>0</v>
      </c>
      <c r="R140" s="671">
        <v>0</v>
      </c>
      <c r="S140" s="671">
        <v>0</v>
      </c>
      <c r="T140" s="671">
        <v>0</v>
      </c>
      <c r="U140" s="671">
        <v>0</v>
      </c>
      <c r="V140" s="671">
        <v>0</v>
      </c>
      <c r="W140" s="580">
        <v>0</v>
      </c>
      <c r="X140" s="580">
        <v>0</v>
      </c>
      <c r="Y140" s="580">
        <v>0</v>
      </c>
      <c r="Z140" s="671">
        <v>0</v>
      </c>
      <c r="AA140" s="580">
        <v>0</v>
      </c>
      <c r="AB140" s="580">
        <v>0</v>
      </c>
      <c r="AC140" s="671">
        <v>0</v>
      </c>
      <c r="AD140" s="580">
        <v>0</v>
      </c>
      <c r="AE140" s="580">
        <v>0</v>
      </c>
      <c r="AF140" s="580">
        <v>0</v>
      </c>
      <c r="AG140" s="671">
        <v>0</v>
      </c>
      <c r="AH140" s="580">
        <v>0</v>
      </c>
      <c r="AI140" s="671">
        <v>0</v>
      </c>
      <c r="AJ140" s="671">
        <v>0</v>
      </c>
      <c r="AK140" s="580">
        <v>0</v>
      </c>
      <c r="AL140" s="671">
        <v>0</v>
      </c>
      <c r="AM140" s="671">
        <v>0</v>
      </c>
      <c r="AN140" s="580">
        <v>0</v>
      </c>
      <c r="AO140" s="671">
        <v>0</v>
      </c>
      <c r="AP140" s="671">
        <v>0</v>
      </c>
      <c r="AQ140" s="671">
        <v>0</v>
      </c>
      <c r="AR140" s="580">
        <v>0</v>
      </c>
      <c r="AS140" s="671">
        <v>0</v>
      </c>
      <c r="AT140" s="580">
        <v>0</v>
      </c>
      <c r="AU140" s="671">
        <v>0</v>
      </c>
      <c r="AV140" s="671">
        <v>0</v>
      </c>
      <c r="AW140" s="671">
        <v>0</v>
      </c>
      <c r="AX140" s="580">
        <v>0</v>
      </c>
      <c r="AY140" s="580">
        <v>0</v>
      </c>
      <c r="AZ140" s="671">
        <v>0</v>
      </c>
      <c r="BA140" s="671">
        <v>0</v>
      </c>
      <c r="BB140" s="580">
        <v>0</v>
      </c>
      <c r="BC140" s="671">
        <v>0</v>
      </c>
      <c r="BD140" s="671">
        <v>0</v>
      </c>
      <c r="BE140" s="580">
        <v>0</v>
      </c>
      <c r="BF140" s="671">
        <v>0</v>
      </c>
      <c r="BG140" s="671">
        <v>0</v>
      </c>
      <c r="BH140" s="580">
        <v>0</v>
      </c>
      <c r="BI140" s="671">
        <v>0</v>
      </c>
      <c r="BJ140" s="580">
        <v>0</v>
      </c>
      <c r="BK140" s="671">
        <v>0</v>
      </c>
      <c r="BL140" s="580">
        <v>0</v>
      </c>
      <c r="BM140" s="671">
        <v>0</v>
      </c>
      <c r="BN140" s="580">
        <v>0</v>
      </c>
      <c r="BO140" s="671">
        <v>0</v>
      </c>
      <c r="BP140" s="671">
        <v>0</v>
      </c>
      <c r="BQ140" s="580">
        <v>0</v>
      </c>
      <c r="BR140" s="580">
        <v>0</v>
      </c>
      <c r="BS140" s="671">
        <v>0</v>
      </c>
      <c r="BT140" s="671">
        <v>0</v>
      </c>
      <c r="BU140" s="580">
        <v>0</v>
      </c>
      <c r="BV140" s="580">
        <v>0</v>
      </c>
      <c r="BW140" s="580">
        <v>0</v>
      </c>
      <c r="BX140" s="671">
        <v>0</v>
      </c>
      <c r="BY140" s="671">
        <v>0</v>
      </c>
      <c r="BZ140" s="580">
        <v>0</v>
      </c>
      <c r="CA140" s="671">
        <v>0</v>
      </c>
      <c r="CB140" s="671">
        <v>0</v>
      </c>
      <c r="CC140" s="671">
        <v>0</v>
      </c>
      <c r="CD140" s="671">
        <v>0</v>
      </c>
      <c r="CE140" s="580">
        <v>0</v>
      </c>
      <c r="CF140" s="580">
        <v>0</v>
      </c>
      <c r="CG140" s="580">
        <v>0</v>
      </c>
      <c r="CH140" s="671">
        <v>0</v>
      </c>
      <c r="CI140" s="580">
        <v>0</v>
      </c>
      <c r="CJ140" s="671">
        <v>0</v>
      </c>
      <c r="CK140" s="580">
        <v>0</v>
      </c>
      <c r="CL140" s="580">
        <v>0</v>
      </c>
      <c r="CM140" s="671">
        <v>0</v>
      </c>
      <c r="CN140" s="580">
        <v>0</v>
      </c>
      <c r="CO140" s="671">
        <v>0</v>
      </c>
      <c r="CP140" s="580">
        <v>0</v>
      </c>
      <c r="CQ140" s="580">
        <v>0</v>
      </c>
      <c r="CR140" s="671">
        <v>0</v>
      </c>
      <c r="CS140" s="671">
        <v>0</v>
      </c>
      <c r="CT140" s="580">
        <v>0</v>
      </c>
      <c r="CU140" s="580">
        <v>0</v>
      </c>
      <c r="CV140" s="671">
        <v>0</v>
      </c>
      <c r="CW140" s="580">
        <v>0</v>
      </c>
      <c r="CX140" s="671">
        <v>0</v>
      </c>
      <c r="CY140" s="671">
        <v>0</v>
      </c>
      <c r="CZ140" s="580">
        <v>0</v>
      </c>
      <c r="DA140" s="671">
        <v>0</v>
      </c>
      <c r="DB140" s="580">
        <v>0</v>
      </c>
      <c r="DC140" s="671">
        <v>1</v>
      </c>
      <c r="DD140" s="671">
        <v>0</v>
      </c>
      <c r="DE140" s="676">
        <v>0</v>
      </c>
      <c r="DF140" s="715">
        <v>0</v>
      </c>
      <c r="DG140" s="715">
        <v>0</v>
      </c>
      <c r="DH140" s="676">
        <v>0</v>
      </c>
      <c r="DI140" s="676">
        <v>0</v>
      </c>
      <c r="DJ140" s="676">
        <v>0</v>
      </c>
      <c r="DK140" s="715">
        <v>0</v>
      </c>
      <c r="DL140" s="676">
        <v>0</v>
      </c>
      <c r="DM140" s="676">
        <v>0</v>
      </c>
      <c r="DN140" s="715">
        <v>0</v>
      </c>
      <c r="DO140" s="676">
        <v>0</v>
      </c>
      <c r="DP140" s="676">
        <v>0</v>
      </c>
      <c r="DQ140" s="676">
        <v>0</v>
      </c>
      <c r="DR140" s="715">
        <v>0</v>
      </c>
      <c r="DS140" s="676">
        <v>0</v>
      </c>
      <c r="DT140" s="676">
        <v>0</v>
      </c>
      <c r="DU140" s="676">
        <v>0</v>
      </c>
      <c r="DV140" s="490">
        <f t="shared" si="11"/>
        <v>1</v>
      </c>
      <c r="DW140" s="490">
        <f t="shared" si="12"/>
        <v>102</v>
      </c>
      <c r="DX140" s="490">
        <f t="shared" ca="1" si="13"/>
        <v>0</v>
      </c>
      <c r="DY140" s="490" t="str">
        <f t="shared" ca="1" si="14"/>
        <v>-</v>
      </c>
    </row>
    <row r="141" spans="1:129" ht="15">
      <c r="A141" s="497"/>
      <c r="B141" s="530" t="s">
        <v>549</v>
      </c>
      <c r="C141" s="530" t="s">
        <v>925</v>
      </c>
      <c r="D141" s="531" t="s">
        <v>926</v>
      </c>
      <c r="E141" s="526"/>
      <c r="F141" s="523">
        <v>0</v>
      </c>
      <c r="G141" s="580">
        <v>0</v>
      </c>
      <c r="H141" s="671">
        <v>0</v>
      </c>
      <c r="I141" s="671">
        <v>0</v>
      </c>
      <c r="J141" s="671">
        <v>0</v>
      </c>
      <c r="K141" s="671">
        <v>0</v>
      </c>
      <c r="L141" s="671">
        <v>0</v>
      </c>
      <c r="M141" s="671">
        <v>0</v>
      </c>
      <c r="N141" s="580">
        <v>0</v>
      </c>
      <c r="O141" s="671">
        <v>0</v>
      </c>
      <c r="P141" s="671">
        <v>0</v>
      </c>
      <c r="Q141" s="671">
        <v>0</v>
      </c>
      <c r="R141" s="671">
        <v>0</v>
      </c>
      <c r="S141" s="671">
        <v>0</v>
      </c>
      <c r="T141" s="671">
        <v>0</v>
      </c>
      <c r="U141" s="671">
        <v>0</v>
      </c>
      <c r="V141" s="671">
        <v>0</v>
      </c>
      <c r="W141" s="580">
        <v>0</v>
      </c>
      <c r="X141" s="580">
        <v>0</v>
      </c>
      <c r="Y141" s="580">
        <v>0</v>
      </c>
      <c r="Z141" s="671">
        <v>0</v>
      </c>
      <c r="AA141" s="580">
        <v>0</v>
      </c>
      <c r="AB141" s="580">
        <v>0</v>
      </c>
      <c r="AC141" s="671">
        <v>0</v>
      </c>
      <c r="AD141" s="580">
        <v>0</v>
      </c>
      <c r="AE141" s="580">
        <v>0</v>
      </c>
      <c r="AF141" s="580">
        <v>0</v>
      </c>
      <c r="AG141" s="671">
        <v>0</v>
      </c>
      <c r="AH141" s="580">
        <v>0</v>
      </c>
      <c r="AI141" s="671">
        <v>0</v>
      </c>
      <c r="AJ141" s="671">
        <v>0</v>
      </c>
      <c r="AK141" s="580">
        <v>0</v>
      </c>
      <c r="AL141" s="671">
        <v>0</v>
      </c>
      <c r="AM141" s="671">
        <v>0</v>
      </c>
      <c r="AN141" s="580">
        <v>0</v>
      </c>
      <c r="AO141" s="671">
        <v>0</v>
      </c>
      <c r="AP141" s="671">
        <v>0</v>
      </c>
      <c r="AQ141" s="671">
        <v>0</v>
      </c>
      <c r="AR141" s="580">
        <v>0</v>
      </c>
      <c r="AS141" s="671">
        <v>0</v>
      </c>
      <c r="AT141" s="580">
        <v>0</v>
      </c>
      <c r="AU141" s="671">
        <v>0</v>
      </c>
      <c r="AV141" s="671">
        <v>0</v>
      </c>
      <c r="AW141" s="671">
        <v>0</v>
      </c>
      <c r="AX141" s="580">
        <v>0</v>
      </c>
      <c r="AY141" s="580">
        <v>0</v>
      </c>
      <c r="AZ141" s="671">
        <v>0</v>
      </c>
      <c r="BA141" s="671">
        <v>0</v>
      </c>
      <c r="BB141" s="580">
        <v>0</v>
      </c>
      <c r="BC141" s="671">
        <v>0</v>
      </c>
      <c r="BD141" s="671">
        <v>0</v>
      </c>
      <c r="BE141" s="580">
        <v>0</v>
      </c>
      <c r="BF141" s="671">
        <v>0</v>
      </c>
      <c r="BG141" s="671">
        <v>0</v>
      </c>
      <c r="BH141" s="580">
        <v>0</v>
      </c>
      <c r="BI141" s="671">
        <v>0</v>
      </c>
      <c r="BJ141" s="580">
        <v>0</v>
      </c>
      <c r="BK141" s="671">
        <v>0</v>
      </c>
      <c r="BL141" s="580">
        <v>0</v>
      </c>
      <c r="BM141" s="671">
        <v>0</v>
      </c>
      <c r="BN141" s="580">
        <v>0</v>
      </c>
      <c r="BO141" s="671">
        <v>0</v>
      </c>
      <c r="BP141" s="671">
        <v>0</v>
      </c>
      <c r="BQ141" s="580">
        <v>0</v>
      </c>
      <c r="BR141" s="580">
        <v>0</v>
      </c>
      <c r="BS141" s="671">
        <v>0</v>
      </c>
      <c r="BT141" s="671">
        <v>0</v>
      </c>
      <c r="BU141" s="580">
        <v>0</v>
      </c>
      <c r="BV141" s="580">
        <v>0</v>
      </c>
      <c r="BW141" s="580">
        <v>0</v>
      </c>
      <c r="BX141" s="671">
        <v>0</v>
      </c>
      <c r="BY141" s="671">
        <v>0</v>
      </c>
      <c r="BZ141" s="580">
        <v>0</v>
      </c>
      <c r="CA141" s="671">
        <v>0</v>
      </c>
      <c r="CB141" s="671">
        <v>0</v>
      </c>
      <c r="CC141" s="671">
        <v>0</v>
      </c>
      <c r="CD141" s="671">
        <v>0</v>
      </c>
      <c r="CE141" s="580">
        <v>0</v>
      </c>
      <c r="CF141" s="580">
        <v>0</v>
      </c>
      <c r="CG141" s="580">
        <v>0</v>
      </c>
      <c r="CH141" s="671">
        <v>0</v>
      </c>
      <c r="CI141" s="580">
        <v>0</v>
      </c>
      <c r="CJ141" s="671">
        <v>0</v>
      </c>
      <c r="CK141" s="580">
        <v>0</v>
      </c>
      <c r="CL141" s="580">
        <v>0</v>
      </c>
      <c r="CM141" s="671">
        <v>0</v>
      </c>
      <c r="CN141" s="580">
        <v>0</v>
      </c>
      <c r="CO141" s="671">
        <v>0</v>
      </c>
      <c r="CP141" s="580">
        <v>0</v>
      </c>
      <c r="CQ141" s="580">
        <v>0</v>
      </c>
      <c r="CR141" s="671">
        <v>0</v>
      </c>
      <c r="CS141" s="671">
        <v>0</v>
      </c>
      <c r="CT141" s="580">
        <v>0</v>
      </c>
      <c r="CU141" s="580">
        <v>0</v>
      </c>
      <c r="CV141" s="671">
        <v>0</v>
      </c>
      <c r="CW141" s="580">
        <v>0</v>
      </c>
      <c r="CX141" s="671">
        <v>0</v>
      </c>
      <c r="CY141" s="671">
        <v>0</v>
      </c>
      <c r="CZ141" s="580">
        <v>0</v>
      </c>
      <c r="DA141" s="671">
        <v>0</v>
      </c>
      <c r="DB141" s="580">
        <v>0</v>
      </c>
      <c r="DC141" s="671">
        <v>0</v>
      </c>
      <c r="DD141" s="671">
        <v>0</v>
      </c>
      <c r="DE141" s="676">
        <v>0</v>
      </c>
      <c r="DF141" s="715">
        <v>0</v>
      </c>
      <c r="DG141" s="715">
        <v>0</v>
      </c>
      <c r="DH141" s="676">
        <v>0</v>
      </c>
      <c r="DI141" s="676">
        <v>0</v>
      </c>
      <c r="DJ141" s="676">
        <v>0</v>
      </c>
      <c r="DK141" s="715">
        <v>0</v>
      </c>
      <c r="DL141" s="676">
        <v>0</v>
      </c>
      <c r="DM141" s="676">
        <v>0</v>
      </c>
      <c r="DN141" s="715">
        <v>0</v>
      </c>
      <c r="DO141" s="676">
        <v>0</v>
      </c>
      <c r="DP141" s="676">
        <v>0</v>
      </c>
      <c r="DQ141" s="676">
        <v>0</v>
      </c>
      <c r="DR141" s="715">
        <v>0</v>
      </c>
      <c r="DS141" s="676">
        <v>0</v>
      </c>
      <c r="DT141" s="676">
        <v>0</v>
      </c>
      <c r="DU141" s="676">
        <v>0</v>
      </c>
      <c r="DV141" s="490">
        <f t="shared" si="11"/>
        <v>0</v>
      </c>
      <c r="DW141" s="490">
        <f t="shared" si="12"/>
        <v>0</v>
      </c>
      <c r="DX141" s="490">
        <f t="shared" ca="1" si="13"/>
        <v>0</v>
      </c>
      <c r="DY141" s="490" t="str">
        <f t="shared" ca="1" si="14"/>
        <v>-</v>
      </c>
    </row>
    <row r="142" spans="1:129" ht="76.5">
      <c r="A142" s="490">
        <v>103</v>
      </c>
      <c r="B142" s="527" t="s">
        <v>927</v>
      </c>
      <c r="C142" s="527" t="s">
        <v>925</v>
      </c>
      <c r="D142" s="528" t="s">
        <v>926</v>
      </c>
      <c r="E142" s="532" t="s">
        <v>1043</v>
      </c>
      <c r="F142" s="523">
        <v>0</v>
      </c>
      <c r="G142" s="580">
        <v>0</v>
      </c>
      <c r="H142" s="671">
        <v>0</v>
      </c>
      <c r="I142" s="671">
        <v>0</v>
      </c>
      <c r="J142" s="671">
        <v>0</v>
      </c>
      <c r="K142" s="671">
        <v>0</v>
      </c>
      <c r="L142" s="671">
        <v>0</v>
      </c>
      <c r="M142" s="671">
        <v>0</v>
      </c>
      <c r="N142" s="580">
        <v>0</v>
      </c>
      <c r="O142" s="671">
        <v>0</v>
      </c>
      <c r="P142" s="671">
        <v>0</v>
      </c>
      <c r="Q142" s="671">
        <v>0</v>
      </c>
      <c r="R142" s="671">
        <v>0</v>
      </c>
      <c r="S142" s="671">
        <v>0</v>
      </c>
      <c r="T142" s="671">
        <v>0</v>
      </c>
      <c r="U142" s="671">
        <v>0</v>
      </c>
      <c r="V142" s="671">
        <v>0</v>
      </c>
      <c r="W142" s="580">
        <v>0</v>
      </c>
      <c r="X142" s="580">
        <v>0</v>
      </c>
      <c r="Y142" s="580">
        <v>0</v>
      </c>
      <c r="Z142" s="671">
        <v>0</v>
      </c>
      <c r="AA142" s="580">
        <v>0</v>
      </c>
      <c r="AB142" s="580">
        <v>0</v>
      </c>
      <c r="AC142" s="671">
        <v>0</v>
      </c>
      <c r="AD142" s="580">
        <v>0</v>
      </c>
      <c r="AE142" s="580">
        <v>0</v>
      </c>
      <c r="AF142" s="580">
        <v>0</v>
      </c>
      <c r="AG142" s="671">
        <v>0</v>
      </c>
      <c r="AH142" s="580">
        <v>0</v>
      </c>
      <c r="AI142" s="671">
        <v>0</v>
      </c>
      <c r="AJ142" s="671">
        <v>0</v>
      </c>
      <c r="AK142" s="580">
        <v>0</v>
      </c>
      <c r="AL142" s="671">
        <v>0</v>
      </c>
      <c r="AM142" s="671">
        <v>0</v>
      </c>
      <c r="AN142" s="580">
        <v>0</v>
      </c>
      <c r="AO142" s="671">
        <v>0</v>
      </c>
      <c r="AP142" s="671">
        <v>0</v>
      </c>
      <c r="AQ142" s="671">
        <v>0</v>
      </c>
      <c r="AR142" s="580">
        <v>0</v>
      </c>
      <c r="AS142" s="671">
        <v>0</v>
      </c>
      <c r="AT142" s="580">
        <v>0</v>
      </c>
      <c r="AU142" s="671">
        <v>0</v>
      </c>
      <c r="AV142" s="671">
        <v>0</v>
      </c>
      <c r="AW142" s="671">
        <v>0</v>
      </c>
      <c r="AX142" s="580">
        <v>0</v>
      </c>
      <c r="AY142" s="580">
        <v>0</v>
      </c>
      <c r="AZ142" s="671">
        <v>0</v>
      </c>
      <c r="BA142" s="671">
        <v>0</v>
      </c>
      <c r="BB142" s="580">
        <v>0</v>
      </c>
      <c r="BC142" s="671">
        <v>0</v>
      </c>
      <c r="BD142" s="671">
        <v>0</v>
      </c>
      <c r="BE142" s="580">
        <v>0</v>
      </c>
      <c r="BF142" s="671">
        <v>0</v>
      </c>
      <c r="BG142" s="671">
        <v>0</v>
      </c>
      <c r="BH142" s="580">
        <v>0</v>
      </c>
      <c r="BI142" s="671">
        <v>0</v>
      </c>
      <c r="BJ142" s="580">
        <v>0</v>
      </c>
      <c r="BK142" s="671">
        <v>0</v>
      </c>
      <c r="BL142" s="580">
        <v>0</v>
      </c>
      <c r="BM142" s="671">
        <v>0</v>
      </c>
      <c r="BN142" s="580">
        <v>0</v>
      </c>
      <c r="BO142" s="671">
        <v>0</v>
      </c>
      <c r="BP142" s="671">
        <v>0</v>
      </c>
      <c r="BQ142" s="580">
        <v>0</v>
      </c>
      <c r="BR142" s="580">
        <v>0</v>
      </c>
      <c r="BS142" s="671">
        <v>0</v>
      </c>
      <c r="BT142" s="671">
        <v>0</v>
      </c>
      <c r="BU142" s="580">
        <v>0</v>
      </c>
      <c r="BV142" s="580">
        <v>0</v>
      </c>
      <c r="BW142" s="580">
        <v>0</v>
      </c>
      <c r="BX142" s="671">
        <v>0</v>
      </c>
      <c r="BY142" s="671">
        <v>0</v>
      </c>
      <c r="BZ142" s="580">
        <v>0</v>
      </c>
      <c r="CA142" s="671">
        <v>0</v>
      </c>
      <c r="CB142" s="671">
        <v>0</v>
      </c>
      <c r="CC142" s="671">
        <v>0</v>
      </c>
      <c r="CD142" s="671">
        <v>0</v>
      </c>
      <c r="CE142" s="580">
        <v>0</v>
      </c>
      <c r="CF142" s="580">
        <v>0</v>
      </c>
      <c r="CG142" s="580">
        <v>0</v>
      </c>
      <c r="CH142" s="671">
        <v>0</v>
      </c>
      <c r="CI142" s="580">
        <v>0</v>
      </c>
      <c r="CJ142" s="671">
        <v>0</v>
      </c>
      <c r="CK142" s="580">
        <v>0</v>
      </c>
      <c r="CL142" s="580">
        <v>0</v>
      </c>
      <c r="CM142" s="671">
        <v>0</v>
      </c>
      <c r="CN142" s="580">
        <v>0</v>
      </c>
      <c r="CO142" s="671">
        <v>0</v>
      </c>
      <c r="CP142" s="580">
        <v>0</v>
      </c>
      <c r="CQ142" s="580">
        <v>0</v>
      </c>
      <c r="CR142" s="671">
        <v>0</v>
      </c>
      <c r="CS142" s="671">
        <v>0</v>
      </c>
      <c r="CT142" s="580">
        <v>0</v>
      </c>
      <c r="CU142" s="580">
        <v>0</v>
      </c>
      <c r="CV142" s="671">
        <v>0</v>
      </c>
      <c r="CW142" s="580">
        <v>0</v>
      </c>
      <c r="CX142" s="671">
        <v>0</v>
      </c>
      <c r="CY142" s="671">
        <v>0</v>
      </c>
      <c r="CZ142" s="580">
        <v>0</v>
      </c>
      <c r="DA142" s="671">
        <v>0</v>
      </c>
      <c r="DB142" s="580">
        <v>0</v>
      </c>
      <c r="DC142" s="671">
        <v>0</v>
      </c>
      <c r="DD142" s="671">
        <v>0</v>
      </c>
      <c r="DE142" s="676">
        <v>0</v>
      </c>
      <c r="DF142" s="715">
        <v>1</v>
      </c>
      <c r="DG142" s="715">
        <v>0</v>
      </c>
      <c r="DH142" s="676">
        <v>0</v>
      </c>
      <c r="DI142" s="676">
        <v>0</v>
      </c>
      <c r="DJ142" s="676">
        <v>0</v>
      </c>
      <c r="DK142" s="715">
        <v>0</v>
      </c>
      <c r="DL142" s="676">
        <v>0</v>
      </c>
      <c r="DM142" s="676">
        <v>0</v>
      </c>
      <c r="DN142" s="715">
        <v>0</v>
      </c>
      <c r="DO142" s="676">
        <v>0</v>
      </c>
      <c r="DP142" s="676">
        <v>0</v>
      </c>
      <c r="DQ142" s="676">
        <v>0</v>
      </c>
      <c r="DR142" s="715">
        <v>0</v>
      </c>
      <c r="DS142" s="676">
        <v>0</v>
      </c>
      <c r="DT142" s="676">
        <v>0</v>
      </c>
      <c r="DU142" s="676">
        <v>0</v>
      </c>
      <c r="DV142" s="490">
        <f t="shared" si="11"/>
        <v>1</v>
      </c>
      <c r="DW142" s="490">
        <f t="shared" si="12"/>
        <v>105</v>
      </c>
      <c r="DX142" s="490">
        <f t="shared" ca="1" si="13"/>
        <v>1</v>
      </c>
      <c r="DY142" s="490">
        <f t="shared" ca="1" si="14"/>
        <v>0</v>
      </c>
    </row>
    <row r="143" spans="1:129" ht="63.75">
      <c r="A143" s="490">
        <v>104</v>
      </c>
      <c r="B143" s="527" t="s">
        <v>928</v>
      </c>
      <c r="C143" s="527" t="s">
        <v>925</v>
      </c>
      <c r="D143" s="528" t="s">
        <v>926</v>
      </c>
      <c r="E143" s="532" t="s">
        <v>1044</v>
      </c>
      <c r="F143" s="523">
        <v>0</v>
      </c>
      <c r="G143" s="580">
        <v>0</v>
      </c>
      <c r="H143" s="671">
        <v>0</v>
      </c>
      <c r="I143" s="671">
        <v>0</v>
      </c>
      <c r="J143" s="671">
        <v>0</v>
      </c>
      <c r="K143" s="671">
        <v>0</v>
      </c>
      <c r="L143" s="671">
        <v>0</v>
      </c>
      <c r="M143" s="671">
        <v>0</v>
      </c>
      <c r="N143" s="580">
        <v>0</v>
      </c>
      <c r="O143" s="671">
        <v>0</v>
      </c>
      <c r="P143" s="671">
        <v>0</v>
      </c>
      <c r="Q143" s="671">
        <v>0</v>
      </c>
      <c r="R143" s="671">
        <v>0</v>
      </c>
      <c r="S143" s="671">
        <v>0</v>
      </c>
      <c r="T143" s="671">
        <v>0</v>
      </c>
      <c r="U143" s="671">
        <v>0</v>
      </c>
      <c r="V143" s="671">
        <v>0</v>
      </c>
      <c r="W143" s="580">
        <v>0</v>
      </c>
      <c r="X143" s="580">
        <v>0</v>
      </c>
      <c r="Y143" s="580">
        <v>0</v>
      </c>
      <c r="Z143" s="671">
        <v>0</v>
      </c>
      <c r="AA143" s="580">
        <v>0</v>
      </c>
      <c r="AB143" s="580">
        <v>0</v>
      </c>
      <c r="AC143" s="671">
        <v>0</v>
      </c>
      <c r="AD143" s="580">
        <v>0</v>
      </c>
      <c r="AE143" s="580">
        <v>0</v>
      </c>
      <c r="AF143" s="580">
        <v>0</v>
      </c>
      <c r="AG143" s="671">
        <v>0</v>
      </c>
      <c r="AH143" s="580">
        <v>0</v>
      </c>
      <c r="AI143" s="671">
        <v>0</v>
      </c>
      <c r="AJ143" s="671">
        <v>0</v>
      </c>
      <c r="AK143" s="580">
        <v>0</v>
      </c>
      <c r="AL143" s="671">
        <v>0</v>
      </c>
      <c r="AM143" s="671">
        <v>0</v>
      </c>
      <c r="AN143" s="580">
        <v>0</v>
      </c>
      <c r="AO143" s="671">
        <v>0</v>
      </c>
      <c r="AP143" s="671">
        <v>0</v>
      </c>
      <c r="AQ143" s="671">
        <v>0</v>
      </c>
      <c r="AR143" s="580">
        <v>0</v>
      </c>
      <c r="AS143" s="671">
        <v>0</v>
      </c>
      <c r="AT143" s="580">
        <v>0</v>
      </c>
      <c r="AU143" s="671">
        <v>0</v>
      </c>
      <c r="AV143" s="671">
        <v>0</v>
      </c>
      <c r="AW143" s="671">
        <v>0</v>
      </c>
      <c r="AX143" s="580">
        <v>0</v>
      </c>
      <c r="AY143" s="580">
        <v>0</v>
      </c>
      <c r="AZ143" s="671">
        <v>0</v>
      </c>
      <c r="BA143" s="671">
        <v>0</v>
      </c>
      <c r="BB143" s="580">
        <v>0</v>
      </c>
      <c r="BC143" s="671">
        <v>0</v>
      </c>
      <c r="BD143" s="671">
        <v>0</v>
      </c>
      <c r="BE143" s="580">
        <v>0</v>
      </c>
      <c r="BF143" s="671">
        <v>0</v>
      </c>
      <c r="BG143" s="671">
        <v>0</v>
      </c>
      <c r="BH143" s="580">
        <v>0</v>
      </c>
      <c r="BI143" s="671">
        <v>0</v>
      </c>
      <c r="BJ143" s="580">
        <v>0</v>
      </c>
      <c r="BK143" s="671">
        <v>0</v>
      </c>
      <c r="BL143" s="580">
        <v>0</v>
      </c>
      <c r="BM143" s="671">
        <v>0</v>
      </c>
      <c r="BN143" s="580">
        <v>0</v>
      </c>
      <c r="BO143" s="671">
        <v>0</v>
      </c>
      <c r="BP143" s="671">
        <v>0</v>
      </c>
      <c r="BQ143" s="580">
        <v>0</v>
      </c>
      <c r="BR143" s="580">
        <v>0</v>
      </c>
      <c r="BS143" s="671">
        <v>0</v>
      </c>
      <c r="BT143" s="671">
        <v>0</v>
      </c>
      <c r="BU143" s="580">
        <v>0</v>
      </c>
      <c r="BV143" s="580">
        <v>0</v>
      </c>
      <c r="BW143" s="580">
        <v>0</v>
      </c>
      <c r="BX143" s="671">
        <v>0</v>
      </c>
      <c r="BY143" s="671">
        <v>0</v>
      </c>
      <c r="BZ143" s="580">
        <v>0</v>
      </c>
      <c r="CA143" s="671">
        <v>0</v>
      </c>
      <c r="CB143" s="671">
        <v>0</v>
      </c>
      <c r="CC143" s="671">
        <v>0</v>
      </c>
      <c r="CD143" s="671">
        <v>0</v>
      </c>
      <c r="CE143" s="580">
        <v>0</v>
      </c>
      <c r="CF143" s="580">
        <v>0</v>
      </c>
      <c r="CG143" s="580">
        <v>0</v>
      </c>
      <c r="CH143" s="671">
        <v>0</v>
      </c>
      <c r="CI143" s="580">
        <v>0</v>
      </c>
      <c r="CJ143" s="671">
        <v>0</v>
      </c>
      <c r="CK143" s="580">
        <v>0</v>
      </c>
      <c r="CL143" s="580">
        <v>0</v>
      </c>
      <c r="CM143" s="671">
        <v>0</v>
      </c>
      <c r="CN143" s="580">
        <v>0</v>
      </c>
      <c r="CO143" s="671">
        <v>0</v>
      </c>
      <c r="CP143" s="580">
        <v>0</v>
      </c>
      <c r="CQ143" s="580">
        <v>0</v>
      </c>
      <c r="CR143" s="671">
        <v>0</v>
      </c>
      <c r="CS143" s="671">
        <v>0</v>
      </c>
      <c r="CT143" s="580">
        <v>0</v>
      </c>
      <c r="CU143" s="580">
        <v>0</v>
      </c>
      <c r="CV143" s="671">
        <v>0</v>
      </c>
      <c r="CW143" s="580">
        <v>0</v>
      </c>
      <c r="CX143" s="671">
        <v>0</v>
      </c>
      <c r="CY143" s="671">
        <v>0</v>
      </c>
      <c r="CZ143" s="580">
        <v>0</v>
      </c>
      <c r="DA143" s="671">
        <v>0</v>
      </c>
      <c r="DB143" s="580">
        <v>0</v>
      </c>
      <c r="DC143" s="671">
        <v>0</v>
      </c>
      <c r="DD143" s="671">
        <v>0</v>
      </c>
      <c r="DE143" s="676">
        <v>0</v>
      </c>
      <c r="DF143" s="715">
        <v>1</v>
      </c>
      <c r="DG143" s="715">
        <v>0</v>
      </c>
      <c r="DH143" s="676">
        <v>0</v>
      </c>
      <c r="DI143" s="676">
        <v>0</v>
      </c>
      <c r="DJ143" s="676">
        <v>0</v>
      </c>
      <c r="DK143" s="715">
        <v>0</v>
      </c>
      <c r="DL143" s="676">
        <v>0</v>
      </c>
      <c r="DM143" s="676">
        <v>0</v>
      </c>
      <c r="DN143" s="715">
        <v>0</v>
      </c>
      <c r="DO143" s="676">
        <v>0</v>
      </c>
      <c r="DP143" s="676">
        <v>0</v>
      </c>
      <c r="DQ143" s="676">
        <v>0</v>
      </c>
      <c r="DR143" s="715">
        <v>0</v>
      </c>
      <c r="DS143" s="676">
        <v>0</v>
      </c>
      <c r="DT143" s="676">
        <v>0</v>
      </c>
      <c r="DU143" s="676">
        <v>0</v>
      </c>
      <c r="DV143" s="490">
        <f t="shared" si="11"/>
        <v>1</v>
      </c>
      <c r="DW143" s="490">
        <f t="shared" si="12"/>
        <v>105</v>
      </c>
      <c r="DX143" s="490">
        <f t="shared" ca="1" si="13"/>
        <v>1</v>
      </c>
      <c r="DY143" s="490">
        <f t="shared" ca="1" si="14"/>
        <v>0</v>
      </c>
    </row>
    <row r="144" spans="1:129" ht="12.75" customHeight="1">
      <c r="A144" s="490">
        <v>105</v>
      </c>
      <c r="B144" s="527" t="s">
        <v>929</v>
      </c>
      <c r="C144" s="527" t="s">
        <v>925</v>
      </c>
      <c r="D144" s="528" t="s">
        <v>926</v>
      </c>
      <c r="E144" s="532" t="s">
        <v>1045</v>
      </c>
      <c r="F144" s="523">
        <v>0</v>
      </c>
      <c r="G144" s="580">
        <v>0</v>
      </c>
      <c r="H144" s="671">
        <v>0</v>
      </c>
      <c r="I144" s="671">
        <v>0</v>
      </c>
      <c r="J144" s="671">
        <v>0</v>
      </c>
      <c r="K144" s="671">
        <v>0</v>
      </c>
      <c r="L144" s="671">
        <v>0</v>
      </c>
      <c r="M144" s="671">
        <v>0</v>
      </c>
      <c r="N144" s="580">
        <v>0</v>
      </c>
      <c r="O144" s="671">
        <v>0</v>
      </c>
      <c r="P144" s="671">
        <v>0</v>
      </c>
      <c r="Q144" s="671">
        <v>0</v>
      </c>
      <c r="R144" s="671">
        <v>0</v>
      </c>
      <c r="S144" s="671">
        <v>0</v>
      </c>
      <c r="T144" s="671">
        <v>0</v>
      </c>
      <c r="U144" s="671">
        <v>0</v>
      </c>
      <c r="V144" s="671">
        <v>0</v>
      </c>
      <c r="W144" s="580">
        <v>0</v>
      </c>
      <c r="X144" s="580">
        <v>0</v>
      </c>
      <c r="Y144" s="580">
        <v>0</v>
      </c>
      <c r="Z144" s="671">
        <v>0</v>
      </c>
      <c r="AA144" s="580">
        <v>0</v>
      </c>
      <c r="AB144" s="580">
        <v>0</v>
      </c>
      <c r="AC144" s="671">
        <v>0</v>
      </c>
      <c r="AD144" s="580">
        <v>0</v>
      </c>
      <c r="AE144" s="580">
        <v>0</v>
      </c>
      <c r="AF144" s="580">
        <v>0</v>
      </c>
      <c r="AG144" s="671">
        <v>0</v>
      </c>
      <c r="AH144" s="580">
        <v>0</v>
      </c>
      <c r="AI144" s="671">
        <v>0</v>
      </c>
      <c r="AJ144" s="671">
        <v>0</v>
      </c>
      <c r="AK144" s="580">
        <v>0</v>
      </c>
      <c r="AL144" s="671">
        <v>0</v>
      </c>
      <c r="AM144" s="671">
        <v>0</v>
      </c>
      <c r="AN144" s="580">
        <v>0</v>
      </c>
      <c r="AO144" s="671">
        <v>0</v>
      </c>
      <c r="AP144" s="671">
        <v>0</v>
      </c>
      <c r="AQ144" s="671">
        <v>0</v>
      </c>
      <c r="AR144" s="580">
        <v>0</v>
      </c>
      <c r="AS144" s="671">
        <v>0</v>
      </c>
      <c r="AT144" s="580">
        <v>0</v>
      </c>
      <c r="AU144" s="671">
        <v>0</v>
      </c>
      <c r="AV144" s="671">
        <v>0</v>
      </c>
      <c r="AW144" s="671">
        <v>0</v>
      </c>
      <c r="AX144" s="580">
        <v>0</v>
      </c>
      <c r="AY144" s="580">
        <v>0</v>
      </c>
      <c r="AZ144" s="671">
        <v>0</v>
      </c>
      <c r="BA144" s="671">
        <v>0</v>
      </c>
      <c r="BB144" s="580">
        <v>0</v>
      </c>
      <c r="BC144" s="671">
        <v>0</v>
      </c>
      <c r="BD144" s="671">
        <v>0</v>
      </c>
      <c r="BE144" s="580">
        <v>0</v>
      </c>
      <c r="BF144" s="671">
        <v>0</v>
      </c>
      <c r="BG144" s="671">
        <v>0</v>
      </c>
      <c r="BH144" s="580">
        <v>0</v>
      </c>
      <c r="BI144" s="671">
        <v>0</v>
      </c>
      <c r="BJ144" s="580">
        <v>0</v>
      </c>
      <c r="BK144" s="671">
        <v>0</v>
      </c>
      <c r="BL144" s="580">
        <v>0</v>
      </c>
      <c r="BM144" s="671">
        <v>0</v>
      </c>
      <c r="BN144" s="580">
        <v>0</v>
      </c>
      <c r="BO144" s="671">
        <v>0</v>
      </c>
      <c r="BP144" s="671">
        <v>0</v>
      </c>
      <c r="BQ144" s="580">
        <v>0</v>
      </c>
      <c r="BR144" s="580">
        <v>0</v>
      </c>
      <c r="BS144" s="671">
        <v>0</v>
      </c>
      <c r="BT144" s="671">
        <v>0</v>
      </c>
      <c r="BU144" s="580">
        <v>0</v>
      </c>
      <c r="BV144" s="580">
        <v>0</v>
      </c>
      <c r="BW144" s="580">
        <v>0</v>
      </c>
      <c r="BX144" s="671">
        <v>0</v>
      </c>
      <c r="BY144" s="671">
        <v>0</v>
      </c>
      <c r="BZ144" s="580">
        <v>0</v>
      </c>
      <c r="CA144" s="671">
        <v>0</v>
      </c>
      <c r="CB144" s="671">
        <v>0</v>
      </c>
      <c r="CC144" s="671">
        <v>0</v>
      </c>
      <c r="CD144" s="671">
        <v>0</v>
      </c>
      <c r="CE144" s="580">
        <v>0</v>
      </c>
      <c r="CF144" s="580">
        <v>0</v>
      </c>
      <c r="CG144" s="580">
        <v>0</v>
      </c>
      <c r="CH144" s="671">
        <v>0</v>
      </c>
      <c r="CI144" s="580">
        <v>0</v>
      </c>
      <c r="CJ144" s="671">
        <v>0</v>
      </c>
      <c r="CK144" s="580">
        <v>0</v>
      </c>
      <c r="CL144" s="580">
        <v>0</v>
      </c>
      <c r="CM144" s="671">
        <v>0</v>
      </c>
      <c r="CN144" s="580">
        <v>0</v>
      </c>
      <c r="CO144" s="671">
        <v>0</v>
      </c>
      <c r="CP144" s="580">
        <v>0</v>
      </c>
      <c r="CQ144" s="580">
        <v>0</v>
      </c>
      <c r="CR144" s="671">
        <v>0</v>
      </c>
      <c r="CS144" s="671">
        <v>0</v>
      </c>
      <c r="CT144" s="580">
        <v>0</v>
      </c>
      <c r="CU144" s="580">
        <v>0</v>
      </c>
      <c r="CV144" s="671">
        <v>0</v>
      </c>
      <c r="CW144" s="580">
        <v>0</v>
      </c>
      <c r="CX144" s="671">
        <v>0</v>
      </c>
      <c r="CY144" s="671">
        <v>0</v>
      </c>
      <c r="CZ144" s="580">
        <v>0</v>
      </c>
      <c r="DA144" s="671">
        <v>0</v>
      </c>
      <c r="DB144" s="580">
        <v>0</v>
      </c>
      <c r="DC144" s="671">
        <v>0</v>
      </c>
      <c r="DD144" s="671">
        <v>0</v>
      </c>
      <c r="DE144" s="676">
        <v>0</v>
      </c>
      <c r="DF144" s="715">
        <v>1</v>
      </c>
      <c r="DG144" s="715">
        <v>0</v>
      </c>
      <c r="DH144" s="676">
        <v>0</v>
      </c>
      <c r="DI144" s="676">
        <v>0</v>
      </c>
      <c r="DJ144" s="676">
        <v>0</v>
      </c>
      <c r="DK144" s="715">
        <v>0</v>
      </c>
      <c r="DL144" s="676">
        <v>0</v>
      </c>
      <c r="DM144" s="676">
        <v>0</v>
      </c>
      <c r="DN144" s="715">
        <v>0</v>
      </c>
      <c r="DO144" s="676">
        <v>0</v>
      </c>
      <c r="DP144" s="676">
        <v>0</v>
      </c>
      <c r="DQ144" s="676">
        <v>0</v>
      </c>
      <c r="DR144" s="715">
        <v>0</v>
      </c>
      <c r="DS144" s="676">
        <v>0</v>
      </c>
      <c r="DT144" s="676">
        <v>0</v>
      </c>
      <c r="DU144" s="676">
        <v>0</v>
      </c>
      <c r="DV144" s="490">
        <f t="shared" si="11"/>
        <v>1</v>
      </c>
      <c r="DW144" s="490">
        <f t="shared" si="12"/>
        <v>105</v>
      </c>
      <c r="DX144" s="490">
        <f t="shared" ca="1" si="13"/>
        <v>1</v>
      </c>
      <c r="DY144" s="490">
        <f t="shared" ca="1" si="14"/>
        <v>0</v>
      </c>
    </row>
    <row r="145" spans="1:129" ht="15">
      <c r="A145" s="497"/>
      <c r="B145" s="530" t="s">
        <v>705</v>
      </c>
      <c r="C145" s="530" t="s">
        <v>925</v>
      </c>
      <c r="D145" s="531" t="s">
        <v>930</v>
      </c>
      <c r="E145" s="526"/>
      <c r="F145" s="523">
        <v>0</v>
      </c>
      <c r="G145" s="580">
        <v>0</v>
      </c>
      <c r="H145" s="671">
        <v>0</v>
      </c>
      <c r="I145" s="671">
        <v>0</v>
      </c>
      <c r="J145" s="671">
        <v>0</v>
      </c>
      <c r="K145" s="671">
        <v>0</v>
      </c>
      <c r="L145" s="671">
        <v>0</v>
      </c>
      <c r="M145" s="671">
        <v>0</v>
      </c>
      <c r="N145" s="580">
        <v>0</v>
      </c>
      <c r="O145" s="671">
        <v>0</v>
      </c>
      <c r="P145" s="671">
        <v>0</v>
      </c>
      <c r="Q145" s="671">
        <v>0</v>
      </c>
      <c r="R145" s="671">
        <v>0</v>
      </c>
      <c r="S145" s="671">
        <v>0</v>
      </c>
      <c r="T145" s="671">
        <v>0</v>
      </c>
      <c r="U145" s="671">
        <v>0</v>
      </c>
      <c r="V145" s="671">
        <v>0</v>
      </c>
      <c r="W145" s="580">
        <v>0</v>
      </c>
      <c r="X145" s="580">
        <v>0</v>
      </c>
      <c r="Y145" s="580">
        <v>0</v>
      </c>
      <c r="Z145" s="671">
        <v>0</v>
      </c>
      <c r="AA145" s="580">
        <v>0</v>
      </c>
      <c r="AB145" s="580">
        <v>0</v>
      </c>
      <c r="AC145" s="671">
        <v>0</v>
      </c>
      <c r="AD145" s="580">
        <v>0</v>
      </c>
      <c r="AE145" s="580">
        <v>0</v>
      </c>
      <c r="AF145" s="580">
        <v>0</v>
      </c>
      <c r="AG145" s="671">
        <v>0</v>
      </c>
      <c r="AH145" s="580">
        <v>0</v>
      </c>
      <c r="AI145" s="671">
        <v>0</v>
      </c>
      <c r="AJ145" s="671">
        <v>0</v>
      </c>
      <c r="AK145" s="580">
        <v>0</v>
      </c>
      <c r="AL145" s="671">
        <v>0</v>
      </c>
      <c r="AM145" s="671">
        <v>0</v>
      </c>
      <c r="AN145" s="580">
        <v>0</v>
      </c>
      <c r="AO145" s="671">
        <v>0</v>
      </c>
      <c r="AP145" s="671">
        <v>0</v>
      </c>
      <c r="AQ145" s="671">
        <v>0</v>
      </c>
      <c r="AR145" s="580">
        <v>0</v>
      </c>
      <c r="AS145" s="671">
        <v>0</v>
      </c>
      <c r="AT145" s="580">
        <v>0</v>
      </c>
      <c r="AU145" s="671">
        <v>0</v>
      </c>
      <c r="AV145" s="671">
        <v>0</v>
      </c>
      <c r="AW145" s="671">
        <v>0</v>
      </c>
      <c r="AX145" s="580">
        <v>0</v>
      </c>
      <c r="AY145" s="580">
        <v>0</v>
      </c>
      <c r="AZ145" s="671">
        <v>0</v>
      </c>
      <c r="BA145" s="671">
        <v>0</v>
      </c>
      <c r="BB145" s="580">
        <v>0</v>
      </c>
      <c r="BC145" s="671">
        <v>0</v>
      </c>
      <c r="BD145" s="671">
        <v>0</v>
      </c>
      <c r="BE145" s="580">
        <v>0</v>
      </c>
      <c r="BF145" s="671">
        <v>0</v>
      </c>
      <c r="BG145" s="671">
        <v>0</v>
      </c>
      <c r="BH145" s="580">
        <v>0</v>
      </c>
      <c r="BI145" s="671">
        <v>0</v>
      </c>
      <c r="BJ145" s="580">
        <v>0</v>
      </c>
      <c r="BK145" s="671">
        <v>0</v>
      </c>
      <c r="BL145" s="580">
        <v>0</v>
      </c>
      <c r="BM145" s="671">
        <v>0</v>
      </c>
      <c r="BN145" s="580">
        <v>0</v>
      </c>
      <c r="BO145" s="671">
        <v>0</v>
      </c>
      <c r="BP145" s="671">
        <v>0</v>
      </c>
      <c r="BQ145" s="580">
        <v>0</v>
      </c>
      <c r="BR145" s="580">
        <v>0</v>
      </c>
      <c r="BS145" s="671">
        <v>0</v>
      </c>
      <c r="BT145" s="671">
        <v>0</v>
      </c>
      <c r="BU145" s="580">
        <v>0</v>
      </c>
      <c r="BV145" s="580">
        <v>0</v>
      </c>
      <c r="BW145" s="580">
        <v>0</v>
      </c>
      <c r="BX145" s="671">
        <v>0</v>
      </c>
      <c r="BY145" s="671">
        <v>0</v>
      </c>
      <c r="BZ145" s="580">
        <v>0</v>
      </c>
      <c r="CA145" s="671">
        <v>0</v>
      </c>
      <c r="CB145" s="671">
        <v>0</v>
      </c>
      <c r="CC145" s="671">
        <v>0</v>
      </c>
      <c r="CD145" s="671">
        <v>0</v>
      </c>
      <c r="CE145" s="580">
        <v>0</v>
      </c>
      <c r="CF145" s="580">
        <v>0</v>
      </c>
      <c r="CG145" s="580">
        <v>0</v>
      </c>
      <c r="CH145" s="671">
        <v>0</v>
      </c>
      <c r="CI145" s="580">
        <v>0</v>
      </c>
      <c r="CJ145" s="671">
        <v>0</v>
      </c>
      <c r="CK145" s="580">
        <v>0</v>
      </c>
      <c r="CL145" s="580">
        <v>0</v>
      </c>
      <c r="CM145" s="671">
        <v>0</v>
      </c>
      <c r="CN145" s="580">
        <v>0</v>
      </c>
      <c r="CO145" s="671">
        <v>0</v>
      </c>
      <c r="CP145" s="580">
        <v>0</v>
      </c>
      <c r="CQ145" s="580">
        <v>0</v>
      </c>
      <c r="CR145" s="671">
        <v>0</v>
      </c>
      <c r="CS145" s="671">
        <v>0</v>
      </c>
      <c r="CT145" s="580">
        <v>0</v>
      </c>
      <c r="CU145" s="580">
        <v>0</v>
      </c>
      <c r="CV145" s="671">
        <v>0</v>
      </c>
      <c r="CW145" s="580">
        <v>0</v>
      </c>
      <c r="CX145" s="671">
        <v>0</v>
      </c>
      <c r="CY145" s="671">
        <v>0</v>
      </c>
      <c r="CZ145" s="580">
        <v>0</v>
      </c>
      <c r="DA145" s="671">
        <v>0</v>
      </c>
      <c r="DB145" s="580">
        <v>0</v>
      </c>
      <c r="DC145" s="671">
        <v>0</v>
      </c>
      <c r="DD145" s="671">
        <v>0</v>
      </c>
      <c r="DE145" s="676">
        <v>0</v>
      </c>
      <c r="DF145" s="715">
        <v>0</v>
      </c>
      <c r="DG145" s="715">
        <v>0</v>
      </c>
      <c r="DH145" s="676">
        <v>0</v>
      </c>
      <c r="DI145" s="676">
        <v>0</v>
      </c>
      <c r="DJ145" s="676">
        <v>0</v>
      </c>
      <c r="DK145" s="715">
        <v>0</v>
      </c>
      <c r="DL145" s="676">
        <v>0</v>
      </c>
      <c r="DM145" s="676">
        <v>0</v>
      </c>
      <c r="DN145" s="715">
        <v>0</v>
      </c>
      <c r="DO145" s="676">
        <v>0</v>
      </c>
      <c r="DP145" s="676">
        <v>0</v>
      </c>
      <c r="DQ145" s="676">
        <v>0</v>
      </c>
      <c r="DR145" s="715">
        <v>0</v>
      </c>
      <c r="DS145" s="676">
        <v>0</v>
      </c>
      <c r="DT145" s="676">
        <v>0</v>
      </c>
      <c r="DU145" s="676">
        <v>0</v>
      </c>
      <c r="DV145" s="490">
        <f t="shared" si="11"/>
        <v>0</v>
      </c>
      <c r="DW145" s="490">
        <f t="shared" si="12"/>
        <v>0</v>
      </c>
      <c r="DX145" s="490">
        <f t="shared" ca="1" si="13"/>
        <v>0</v>
      </c>
      <c r="DY145" s="490" t="str">
        <f t="shared" ca="1" si="14"/>
        <v>-</v>
      </c>
    </row>
    <row r="146" spans="1:129" ht="63.75">
      <c r="A146" s="490">
        <v>106</v>
      </c>
      <c r="B146" s="527" t="s">
        <v>931</v>
      </c>
      <c r="C146" s="527" t="s">
        <v>925</v>
      </c>
      <c r="D146" s="528" t="s">
        <v>930</v>
      </c>
      <c r="E146" s="532" t="s">
        <v>1046</v>
      </c>
      <c r="F146" s="523">
        <v>0</v>
      </c>
      <c r="G146" s="580">
        <v>0</v>
      </c>
      <c r="H146" s="671">
        <v>0</v>
      </c>
      <c r="I146" s="671">
        <v>0</v>
      </c>
      <c r="J146" s="671">
        <v>0</v>
      </c>
      <c r="K146" s="671">
        <v>0</v>
      </c>
      <c r="L146" s="671">
        <v>0</v>
      </c>
      <c r="M146" s="671">
        <v>0</v>
      </c>
      <c r="N146" s="580">
        <v>0</v>
      </c>
      <c r="O146" s="671">
        <v>0</v>
      </c>
      <c r="P146" s="671">
        <v>0</v>
      </c>
      <c r="Q146" s="671">
        <v>0</v>
      </c>
      <c r="R146" s="671">
        <v>0</v>
      </c>
      <c r="S146" s="671">
        <v>0</v>
      </c>
      <c r="T146" s="671">
        <v>0</v>
      </c>
      <c r="U146" s="671">
        <v>0</v>
      </c>
      <c r="V146" s="671">
        <v>0</v>
      </c>
      <c r="W146" s="580">
        <v>0</v>
      </c>
      <c r="X146" s="580">
        <v>0</v>
      </c>
      <c r="Y146" s="580">
        <v>0</v>
      </c>
      <c r="Z146" s="671">
        <v>0</v>
      </c>
      <c r="AA146" s="580">
        <v>0</v>
      </c>
      <c r="AB146" s="580">
        <v>0</v>
      </c>
      <c r="AC146" s="671">
        <v>0</v>
      </c>
      <c r="AD146" s="580">
        <v>0</v>
      </c>
      <c r="AE146" s="580">
        <v>0</v>
      </c>
      <c r="AF146" s="580">
        <v>0</v>
      </c>
      <c r="AG146" s="671">
        <v>0</v>
      </c>
      <c r="AH146" s="580">
        <v>0</v>
      </c>
      <c r="AI146" s="671">
        <v>0</v>
      </c>
      <c r="AJ146" s="671">
        <v>0</v>
      </c>
      <c r="AK146" s="580">
        <v>0</v>
      </c>
      <c r="AL146" s="671">
        <v>0</v>
      </c>
      <c r="AM146" s="671">
        <v>0</v>
      </c>
      <c r="AN146" s="580">
        <v>0</v>
      </c>
      <c r="AO146" s="671">
        <v>0</v>
      </c>
      <c r="AP146" s="671">
        <v>0</v>
      </c>
      <c r="AQ146" s="671">
        <v>0</v>
      </c>
      <c r="AR146" s="580">
        <v>0</v>
      </c>
      <c r="AS146" s="671">
        <v>0</v>
      </c>
      <c r="AT146" s="580">
        <v>0</v>
      </c>
      <c r="AU146" s="671">
        <v>0</v>
      </c>
      <c r="AV146" s="671">
        <v>0</v>
      </c>
      <c r="AW146" s="671">
        <v>0</v>
      </c>
      <c r="AX146" s="580">
        <v>0</v>
      </c>
      <c r="AY146" s="580">
        <v>0</v>
      </c>
      <c r="AZ146" s="671">
        <v>0</v>
      </c>
      <c r="BA146" s="671">
        <v>0</v>
      </c>
      <c r="BB146" s="580">
        <v>0</v>
      </c>
      <c r="BC146" s="671">
        <v>0</v>
      </c>
      <c r="BD146" s="671">
        <v>0</v>
      </c>
      <c r="BE146" s="580">
        <v>0</v>
      </c>
      <c r="BF146" s="671">
        <v>0</v>
      </c>
      <c r="BG146" s="671">
        <v>0</v>
      </c>
      <c r="BH146" s="580">
        <v>0</v>
      </c>
      <c r="BI146" s="671">
        <v>0</v>
      </c>
      <c r="BJ146" s="580">
        <v>0</v>
      </c>
      <c r="BK146" s="671">
        <v>0</v>
      </c>
      <c r="BL146" s="580">
        <v>0</v>
      </c>
      <c r="BM146" s="671">
        <v>0</v>
      </c>
      <c r="BN146" s="580">
        <v>0</v>
      </c>
      <c r="BO146" s="671">
        <v>0</v>
      </c>
      <c r="BP146" s="671">
        <v>0</v>
      </c>
      <c r="BQ146" s="580">
        <v>0</v>
      </c>
      <c r="BR146" s="580">
        <v>0</v>
      </c>
      <c r="BS146" s="671">
        <v>0</v>
      </c>
      <c r="BT146" s="671">
        <v>0</v>
      </c>
      <c r="BU146" s="580">
        <v>0</v>
      </c>
      <c r="BV146" s="580">
        <v>0</v>
      </c>
      <c r="BW146" s="580">
        <v>0</v>
      </c>
      <c r="BX146" s="671">
        <v>0</v>
      </c>
      <c r="BY146" s="671">
        <v>0</v>
      </c>
      <c r="BZ146" s="580">
        <v>0</v>
      </c>
      <c r="CA146" s="671">
        <v>0</v>
      </c>
      <c r="CB146" s="671">
        <v>0</v>
      </c>
      <c r="CC146" s="671">
        <v>0</v>
      </c>
      <c r="CD146" s="671">
        <v>0</v>
      </c>
      <c r="CE146" s="580">
        <v>0</v>
      </c>
      <c r="CF146" s="580">
        <v>0</v>
      </c>
      <c r="CG146" s="580">
        <v>0</v>
      </c>
      <c r="CH146" s="671">
        <v>0</v>
      </c>
      <c r="CI146" s="580">
        <v>0</v>
      </c>
      <c r="CJ146" s="671">
        <v>0</v>
      </c>
      <c r="CK146" s="580">
        <v>0</v>
      </c>
      <c r="CL146" s="580">
        <v>0</v>
      </c>
      <c r="CM146" s="671">
        <v>0</v>
      </c>
      <c r="CN146" s="580">
        <v>0</v>
      </c>
      <c r="CO146" s="671">
        <v>0</v>
      </c>
      <c r="CP146" s="580">
        <v>0</v>
      </c>
      <c r="CQ146" s="580">
        <v>0</v>
      </c>
      <c r="CR146" s="671">
        <v>0</v>
      </c>
      <c r="CS146" s="671">
        <v>0</v>
      </c>
      <c r="CT146" s="580">
        <v>0</v>
      </c>
      <c r="CU146" s="580">
        <v>0</v>
      </c>
      <c r="CV146" s="671">
        <v>0</v>
      </c>
      <c r="CW146" s="580">
        <v>0</v>
      </c>
      <c r="CX146" s="671">
        <v>0</v>
      </c>
      <c r="CY146" s="671">
        <v>0</v>
      </c>
      <c r="CZ146" s="580">
        <v>0</v>
      </c>
      <c r="DA146" s="671">
        <v>0</v>
      </c>
      <c r="DB146" s="580">
        <v>0</v>
      </c>
      <c r="DC146" s="671">
        <v>0</v>
      </c>
      <c r="DD146" s="671">
        <v>0</v>
      </c>
      <c r="DE146" s="676">
        <v>0</v>
      </c>
      <c r="DF146" s="715">
        <v>0</v>
      </c>
      <c r="DG146" s="715">
        <v>1</v>
      </c>
      <c r="DH146" s="676">
        <v>1</v>
      </c>
      <c r="DI146" s="676">
        <v>1</v>
      </c>
      <c r="DJ146" s="676">
        <v>0</v>
      </c>
      <c r="DK146" s="715">
        <v>0</v>
      </c>
      <c r="DL146" s="676">
        <v>0</v>
      </c>
      <c r="DM146" s="676">
        <v>0</v>
      </c>
      <c r="DN146" s="715">
        <v>0</v>
      </c>
      <c r="DO146" s="676">
        <v>0</v>
      </c>
      <c r="DP146" s="676">
        <v>0</v>
      </c>
      <c r="DQ146" s="676">
        <v>0</v>
      </c>
      <c r="DR146" s="715">
        <v>0</v>
      </c>
      <c r="DS146" s="676">
        <v>0</v>
      </c>
      <c r="DT146" s="676">
        <v>0</v>
      </c>
      <c r="DU146" s="676">
        <v>0</v>
      </c>
      <c r="DV146" s="490">
        <f t="shared" si="11"/>
        <v>3</v>
      </c>
      <c r="DW146" s="490">
        <f t="shared" si="12"/>
        <v>106</v>
      </c>
      <c r="DX146" s="490">
        <f t="shared" ca="1" si="13"/>
        <v>1</v>
      </c>
      <c r="DY146" s="490">
        <f t="shared" ca="1" si="14"/>
        <v>0</v>
      </c>
    </row>
    <row r="147" spans="1:129" ht="15">
      <c r="A147" s="497"/>
      <c r="B147" s="530" t="s">
        <v>551</v>
      </c>
      <c r="C147" s="530" t="s">
        <v>65</v>
      </c>
      <c r="D147" s="531" t="s">
        <v>932</v>
      </c>
      <c r="E147" s="526"/>
      <c r="F147" s="523">
        <v>0</v>
      </c>
      <c r="G147" s="580">
        <v>0</v>
      </c>
      <c r="H147" s="671">
        <v>0</v>
      </c>
      <c r="I147" s="671">
        <v>0</v>
      </c>
      <c r="J147" s="671">
        <v>0</v>
      </c>
      <c r="K147" s="671">
        <v>0</v>
      </c>
      <c r="L147" s="671">
        <v>0</v>
      </c>
      <c r="M147" s="671">
        <v>0</v>
      </c>
      <c r="N147" s="580">
        <v>0</v>
      </c>
      <c r="O147" s="671">
        <v>0</v>
      </c>
      <c r="P147" s="671">
        <v>0</v>
      </c>
      <c r="Q147" s="671">
        <v>0</v>
      </c>
      <c r="R147" s="671">
        <v>0</v>
      </c>
      <c r="S147" s="671">
        <v>0</v>
      </c>
      <c r="T147" s="671">
        <v>0</v>
      </c>
      <c r="U147" s="671">
        <v>0</v>
      </c>
      <c r="V147" s="671">
        <v>0</v>
      </c>
      <c r="W147" s="580">
        <v>0</v>
      </c>
      <c r="X147" s="580">
        <v>0</v>
      </c>
      <c r="Y147" s="580">
        <v>0</v>
      </c>
      <c r="Z147" s="671">
        <v>0</v>
      </c>
      <c r="AA147" s="580">
        <v>0</v>
      </c>
      <c r="AB147" s="580">
        <v>0</v>
      </c>
      <c r="AC147" s="671">
        <v>0</v>
      </c>
      <c r="AD147" s="580">
        <v>0</v>
      </c>
      <c r="AE147" s="580">
        <v>0</v>
      </c>
      <c r="AF147" s="580">
        <v>0</v>
      </c>
      <c r="AG147" s="671">
        <v>0</v>
      </c>
      <c r="AH147" s="580">
        <v>0</v>
      </c>
      <c r="AI147" s="671">
        <v>0</v>
      </c>
      <c r="AJ147" s="671">
        <v>0</v>
      </c>
      <c r="AK147" s="580">
        <v>0</v>
      </c>
      <c r="AL147" s="671">
        <v>0</v>
      </c>
      <c r="AM147" s="671">
        <v>0</v>
      </c>
      <c r="AN147" s="580">
        <v>0</v>
      </c>
      <c r="AO147" s="671">
        <v>0</v>
      </c>
      <c r="AP147" s="671">
        <v>0</v>
      </c>
      <c r="AQ147" s="671">
        <v>0</v>
      </c>
      <c r="AR147" s="580">
        <v>0</v>
      </c>
      <c r="AS147" s="671">
        <v>0</v>
      </c>
      <c r="AT147" s="580">
        <v>0</v>
      </c>
      <c r="AU147" s="671">
        <v>0</v>
      </c>
      <c r="AV147" s="671">
        <v>0</v>
      </c>
      <c r="AW147" s="671">
        <v>0</v>
      </c>
      <c r="AX147" s="580">
        <v>0</v>
      </c>
      <c r="AY147" s="580">
        <v>0</v>
      </c>
      <c r="AZ147" s="671">
        <v>0</v>
      </c>
      <c r="BA147" s="671">
        <v>0</v>
      </c>
      <c r="BB147" s="580">
        <v>0</v>
      </c>
      <c r="BC147" s="671">
        <v>0</v>
      </c>
      <c r="BD147" s="671">
        <v>0</v>
      </c>
      <c r="BE147" s="580">
        <v>0</v>
      </c>
      <c r="BF147" s="671">
        <v>0</v>
      </c>
      <c r="BG147" s="671">
        <v>0</v>
      </c>
      <c r="BH147" s="580">
        <v>0</v>
      </c>
      <c r="BI147" s="671">
        <v>0</v>
      </c>
      <c r="BJ147" s="580">
        <v>0</v>
      </c>
      <c r="BK147" s="671">
        <v>0</v>
      </c>
      <c r="BL147" s="580">
        <v>0</v>
      </c>
      <c r="BM147" s="671">
        <v>0</v>
      </c>
      <c r="BN147" s="580">
        <v>0</v>
      </c>
      <c r="BO147" s="671">
        <v>0</v>
      </c>
      <c r="BP147" s="671">
        <v>0</v>
      </c>
      <c r="BQ147" s="580">
        <v>0</v>
      </c>
      <c r="BR147" s="580">
        <v>0</v>
      </c>
      <c r="BS147" s="671">
        <v>0</v>
      </c>
      <c r="BT147" s="671">
        <v>0</v>
      </c>
      <c r="BU147" s="580">
        <v>0</v>
      </c>
      <c r="BV147" s="580">
        <v>0</v>
      </c>
      <c r="BW147" s="580">
        <v>0</v>
      </c>
      <c r="BX147" s="671">
        <v>0</v>
      </c>
      <c r="BY147" s="671">
        <v>0</v>
      </c>
      <c r="BZ147" s="580">
        <v>0</v>
      </c>
      <c r="CA147" s="671">
        <v>0</v>
      </c>
      <c r="CB147" s="671">
        <v>0</v>
      </c>
      <c r="CC147" s="671">
        <v>0</v>
      </c>
      <c r="CD147" s="671">
        <v>0</v>
      </c>
      <c r="CE147" s="580">
        <v>0</v>
      </c>
      <c r="CF147" s="580">
        <v>0</v>
      </c>
      <c r="CG147" s="580">
        <v>0</v>
      </c>
      <c r="CH147" s="671">
        <v>0</v>
      </c>
      <c r="CI147" s="580">
        <v>0</v>
      </c>
      <c r="CJ147" s="671">
        <v>0</v>
      </c>
      <c r="CK147" s="580">
        <v>0</v>
      </c>
      <c r="CL147" s="580">
        <v>0</v>
      </c>
      <c r="CM147" s="671">
        <v>0</v>
      </c>
      <c r="CN147" s="580">
        <v>0</v>
      </c>
      <c r="CO147" s="671">
        <v>0</v>
      </c>
      <c r="CP147" s="580">
        <v>0</v>
      </c>
      <c r="CQ147" s="580">
        <v>0</v>
      </c>
      <c r="CR147" s="671">
        <v>0</v>
      </c>
      <c r="CS147" s="671">
        <v>0</v>
      </c>
      <c r="CT147" s="580">
        <v>0</v>
      </c>
      <c r="CU147" s="580">
        <v>0</v>
      </c>
      <c r="CV147" s="671">
        <v>0</v>
      </c>
      <c r="CW147" s="580">
        <v>0</v>
      </c>
      <c r="CX147" s="671">
        <v>0</v>
      </c>
      <c r="CY147" s="671">
        <v>0</v>
      </c>
      <c r="CZ147" s="580">
        <v>0</v>
      </c>
      <c r="DA147" s="671">
        <v>0</v>
      </c>
      <c r="DB147" s="580">
        <v>0</v>
      </c>
      <c r="DC147" s="671">
        <v>0</v>
      </c>
      <c r="DD147" s="671">
        <v>0</v>
      </c>
      <c r="DE147" s="676">
        <v>0</v>
      </c>
      <c r="DF147" s="715">
        <v>0</v>
      </c>
      <c r="DG147" s="715">
        <v>0</v>
      </c>
      <c r="DH147" s="676">
        <v>0</v>
      </c>
      <c r="DI147" s="676">
        <v>0</v>
      </c>
      <c r="DJ147" s="676">
        <v>0</v>
      </c>
      <c r="DK147" s="715">
        <v>0</v>
      </c>
      <c r="DL147" s="676">
        <v>0</v>
      </c>
      <c r="DM147" s="676">
        <v>0</v>
      </c>
      <c r="DN147" s="715">
        <v>0</v>
      </c>
      <c r="DO147" s="676">
        <v>0</v>
      </c>
      <c r="DP147" s="676">
        <v>0</v>
      </c>
      <c r="DQ147" s="676">
        <v>0</v>
      </c>
      <c r="DR147" s="715">
        <v>0</v>
      </c>
      <c r="DS147" s="676">
        <v>0</v>
      </c>
      <c r="DT147" s="676">
        <v>0</v>
      </c>
      <c r="DU147" s="676">
        <v>0</v>
      </c>
      <c r="DV147" s="490">
        <f t="shared" si="11"/>
        <v>0</v>
      </c>
      <c r="DW147" s="490">
        <f t="shared" si="12"/>
        <v>0</v>
      </c>
      <c r="DX147" s="490">
        <f t="shared" ca="1" si="13"/>
        <v>0</v>
      </c>
      <c r="DY147" s="490" t="str">
        <f t="shared" ca="1" si="14"/>
        <v>-</v>
      </c>
    </row>
    <row r="148" spans="1:129" ht="12.75" customHeight="1">
      <c r="A148" s="490">
        <v>107</v>
      </c>
      <c r="B148" s="527" t="s">
        <v>933</v>
      </c>
      <c r="C148" s="527" t="s">
        <v>65</v>
      </c>
      <c r="D148" s="528" t="s">
        <v>932</v>
      </c>
      <c r="E148" s="529" t="s">
        <v>1047</v>
      </c>
      <c r="F148" s="523">
        <v>0</v>
      </c>
      <c r="G148" s="580">
        <v>0</v>
      </c>
      <c r="H148" s="671">
        <v>0</v>
      </c>
      <c r="I148" s="671">
        <v>0</v>
      </c>
      <c r="J148" s="671">
        <v>0</v>
      </c>
      <c r="K148" s="671">
        <v>0</v>
      </c>
      <c r="L148" s="671">
        <v>0</v>
      </c>
      <c r="M148" s="671">
        <v>0</v>
      </c>
      <c r="N148" s="580">
        <v>0</v>
      </c>
      <c r="O148" s="671">
        <v>0</v>
      </c>
      <c r="P148" s="671">
        <v>0</v>
      </c>
      <c r="Q148" s="671">
        <v>0</v>
      </c>
      <c r="R148" s="671">
        <v>0</v>
      </c>
      <c r="S148" s="671">
        <v>0</v>
      </c>
      <c r="T148" s="671">
        <v>0</v>
      </c>
      <c r="U148" s="671">
        <v>0</v>
      </c>
      <c r="V148" s="671">
        <v>0</v>
      </c>
      <c r="W148" s="580">
        <v>0</v>
      </c>
      <c r="X148" s="580">
        <v>0</v>
      </c>
      <c r="Y148" s="580">
        <v>0</v>
      </c>
      <c r="Z148" s="671">
        <v>0</v>
      </c>
      <c r="AA148" s="580">
        <v>0</v>
      </c>
      <c r="AB148" s="580">
        <v>0</v>
      </c>
      <c r="AC148" s="671">
        <v>0</v>
      </c>
      <c r="AD148" s="580">
        <v>0</v>
      </c>
      <c r="AE148" s="580">
        <v>0</v>
      </c>
      <c r="AF148" s="580">
        <v>0</v>
      </c>
      <c r="AG148" s="671">
        <v>0</v>
      </c>
      <c r="AH148" s="580">
        <v>0</v>
      </c>
      <c r="AI148" s="671">
        <v>0</v>
      </c>
      <c r="AJ148" s="671">
        <v>0</v>
      </c>
      <c r="AK148" s="580">
        <v>0</v>
      </c>
      <c r="AL148" s="671">
        <v>0</v>
      </c>
      <c r="AM148" s="671">
        <v>0</v>
      </c>
      <c r="AN148" s="580">
        <v>0</v>
      </c>
      <c r="AO148" s="671">
        <v>0</v>
      </c>
      <c r="AP148" s="671">
        <v>0</v>
      </c>
      <c r="AQ148" s="671">
        <v>0</v>
      </c>
      <c r="AR148" s="580">
        <v>0</v>
      </c>
      <c r="AS148" s="671">
        <v>0</v>
      </c>
      <c r="AT148" s="580">
        <v>0</v>
      </c>
      <c r="AU148" s="671">
        <v>0</v>
      </c>
      <c r="AV148" s="671">
        <v>0</v>
      </c>
      <c r="AW148" s="671">
        <v>0</v>
      </c>
      <c r="AX148" s="580">
        <v>0</v>
      </c>
      <c r="AY148" s="580">
        <v>0</v>
      </c>
      <c r="AZ148" s="671">
        <v>0</v>
      </c>
      <c r="BA148" s="671">
        <v>0</v>
      </c>
      <c r="BB148" s="580">
        <v>0</v>
      </c>
      <c r="BC148" s="671">
        <v>0</v>
      </c>
      <c r="BD148" s="671">
        <v>0</v>
      </c>
      <c r="BE148" s="580">
        <v>0</v>
      </c>
      <c r="BF148" s="671">
        <v>0</v>
      </c>
      <c r="BG148" s="671">
        <v>0</v>
      </c>
      <c r="BH148" s="580">
        <v>0</v>
      </c>
      <c r="BI148" s="671">
        <v>0</v>
      </c>
      <c r="BJ148" s="580">
        <v>0</v>
      </c>
      <c r="BK148" s="671">
        <v>0</v>
      </c>
      <c r="BL148" s="580">
        <v>0</v>
      </c>
      <c r="BM148" s="671">
        <v>0</v>
      </c>
      <c r="BN148" s="580">
        <v>0</v>
      </c>
      <c r="BO148" s="671">
        <v>0</v>
      </c>
      <c r="BP148" s="671">
        <v>0</v>
      </c>
      <c r="BQ148" s="580">
        <v>0</v>
      </c>
      <c r="BR148" s="580">
        <v>0</v>
      </c>
      <c r="BS148" s="671">
        <v>0</v>
      </c>
      <c r="BT148" s="671">
        <v>0</v>
      </c>
      <c r="BU148" s="580">
        <v>0</v>
      </c>
      <c r="BV148" s="580">
        <v>0</v>
      </c>
      <c r="BW148" s="580">
        <v>0</v>
      </c>
      <c r="BX148" s="671">
        <v>0</v>
      </c>
      <c r="BY148" s="671">
        <v>0</v>
      </c>
      <c r="BZ148" s="580">
        <v>0</v>
      </c>
      <c r="CA148" s="671">
        <v>0</v>
      </c>
      <c r="CB148" s="671">
        <v>0</v>
      </c>
      <c r="CC148" s="671">
        <v>0</v>
      </c>
      <c r="CD148" s="671">
        <v>0</v>
      </c>
      <c r="CE148" s="580">
        <v>0</v>
      </c>
      <c r="CF148" s="580">
        <v>0</v>
      </c>
      <c r="CG148" s="580">
        <v>0</v>
      </c>
      <c r="CH148" s="671">
        <v>0</v>
      </c>
      <c r="CI148" s="580">
        <v>0</v>
      </c>
      <c r="CJ148" s="671">
        <v>0</v>
      </c>
      <c r="CK148" s="580">
        <v>0</v>
      </c>
      <c r="CL148" s="580">
        <v>0</v>
      </c>
      <c r="CM148" s="671">
        <v>0</v>
      </c>
      <c r="CN148" s="580">
        <v>0</v>
      </c>
      <c r="CO148" s="671">
        <v>0</v>
      </c>
      <c r="CP148" s="580">
        <v>0</v>
      </c>
      <c r="CQ148" s="580">
        <v>0</v>
      </c>
      <c r="CR148" s="671">
        <v>0</v>
      </c>
      <c r="CS148" s="671">
        <v>0</v>
      </c>
      <c r="CT148" s="580">
        <v>0</v>
      </c>
      <c r="CU148" s="580">
        <v>0</v>
      </c>
      <c r="CV148" s="671">
        <v>0</v>
      </c>
      <c r="CW148" s="580">
        <v>0</v>
      </c>
      <c r="CX148" s="671">
        <v>0</v>
      </c>
      <c r="CY148" s="671">
        <v>0</v>
      </c>
      <c r="CZ148" s="580">
        <v>0</v>
      </c>
      <c r="DA148" s="671">
        <v>0</v>
      </c>
      <c r="DB148" s="580">
        <v>0</v>
      </c>
      <c r="DC148" s="671">
        <v>0</v>
      </c>
      <c r="DD148" s="671">
        <v>0</v>
      </c>
      <c r="DE148" s="676">
        <v>0</v>
      </c>
      <c r="DF148" s="715">
        <v>0</v>
      </c>
      <c r="DG148" s="715">
        <v>0</v>
      </c>
      <c r="DH148" s="676">
        <v>0</v>
      </c>
      <c r="DI148" s="676">
        <v>0</v>
      </c>
      <c r="DJ148" s="676">
        <v>0</v>
      </c>
      <c r="DK148" s="715">
        <v>1</v>
      </c>
      <c r="DL148" s="676">
        <v>0</v>
      </c>
      <c r="DM148" s="676">
        <v>0</v>
      </c>
      <c r="DN148" s="715">
        <v>0</v>
      </c>
      <c r="DO148" s="676">
        <v>0</v>
      </c>
      <c r="DP148" s="676">
        <v>0</v>
      </c>
      <c r="DQ148" s="676">
        <v>0</v>
      </c>
      <c r="DR148" s="715">
        <v>0</v>
      </c>
      <c r="DS148" s="676">
        <v>0</v>
      </c>
      <c r="DT148" s="676">
        <v>0</v>
      </c>
      <c r="DU148" s="676">
        <v>0</v>
      </c>
      <c r="DV148" s="490">
        <f t="shared" si="11"/>
        <v>1</v>
      </c>
      <c r="DW148" s="490">
        <f t="shared" si="12"/>
        <v>110</v>
      </c>
      <c r="DX148" s="490">
        <f t="shared" ca="1" si="13"/>
        <v>0</v>
      </c>
      <c r="DY148" s="490" t="str">
        <f t="shared" ca="1" si="14"/>
        <v>-</v>
      </c>
    </row>
    <row r="149" spans="1:129" ht="12.75" customHeight="1">
      <c r="A149" s="490">
        <v>108</v>
      </c>
      <c r="B149" s="527" t="s">
        <v>934</v>
      </c>
      <c r="C149" s="527" t="s">
        <v>65</v>
      </c>
      <c r="D149" s="528" t="s">
        <v>932</v>
      </c>
      <c r="E149" s="529" t="s">
        <v>1048</v>
      </c>
      <c r="F149" s="523">
        <v>0</v>
      </c>
      <c r="G149" s="580">
        <v>0</v>
      </c>
      <c r="H149" s="671">
        <v>0</v>
      </c>
      <c r="I149" s="671">
        <v>0</v>
      </c>
      <c r="J149" s="671">
        <v>0</v>
      </c>
      <c r="K149" s="671">
        <v>0</v>
      </c>
      <c r="L149" s="671">
        <v>0</v>
      </c>
      <c r="M149" s="671">
        <v>0</v>
      </c>
      <c r="N149" s="580">
        <v>0</v>
      </c>
      <c r="O149" s="671">
        <v>0</v>
      </c>
      <c r="P149" s="671">
        <v>0</v>
      </c>
      <c r="Q149" s="671">
        <v>0</v>
      </c>
      <c r="R149" s="671">
        <v>0</v>
      </c>
      <c r="S149" s="671">
        <v>0</v>
      </c>
      <c r="T149" s="671">
        <v>0</v>
      </c>
      <c r="U149" s="671">
        <v>0</v>
      </c>
      <c r="V149" s="671">
        <v>0</v>
      </c>
      <c r="W149" s="580">
        <v>0</v>
      </c>
      <c r="X149" s="580">
        <v>0</v>
      </c>
      <c r="Y149" s="580">
        <v>0</v>
      </c>
      <c r="Z149" s="671">
        <v>0</v>
      </c>
      <c r="AA149" s="580">
        <v>0</v>
      </c>
      <c r="AB149" s="580">
        <v>0</v>
      </c>
      <c r="AC149" s="671">
        <v>0</v>
      </c>
      <c r="AD149" s="580">
        <v>0</v>
      </c>
      <c r="AE149" s="580">
        <v>0</v>
      </c>
      <c r="AF149" s="580">
        <v>0</v>
      </c>
      <c r="AG149" s="671">
        <v>0</v>
      </c>
      <c r="AH149" s="580">
        <v>0</v>
      </c>
      <c r="AI149" s="671">
        <v>0</v>
      </c>
      <c r="AJ149" s="671">
        <v>0</v>
      </c>
      <c r="AK149" s="580">
        <v>0</v>
      </c>
      <c r="AL149" s="671">
        <v>0</v>
      </c>
      <c r="AM149" s="671">
        <v>0</v>
      </c>
      <c r="AN149" s="580">
        <v>0</v>
      </c>
      <c r="AO149" s="671">
        <v>0</v>
      </c>
      <c r="AP149" s="671">
        <v>0</v>
      </c>
      <c r="AQ149" s="671">
        <v>0</v>
      </c>
      <c r="AR149" s="580">
        <v>0</v>
      </c>
      <c r="AS149" s="671">
        <v>0</v>
      </c>
      <c r="AT149" s="580">
        <v>0</v>
      </c>
      <c r="AU149" s="671">
        <v>0</v>
      </c>
      <c r="AV149" s="671">
        <v>0</v>
      </c>
      <c r="AW149" s="671">
        <v>0</v>
      </c>
      <c r="AX149" s="580">
        <v>0</v>
      </c>
      <c r="AY149" s="580">
        <v>0</v>
      </c>
      <c r="AZ149" s="671">
        <v>0</v>
      </c>
      <c r="BA149" s="671">
        <v>0</v>
      </c>
      <c r="BB149" s="580">
        <v>0</v>
      </c>
      <c r="BC149" s="671">
        <v>0</v>
      </c>
      <c r="BD149" s="671">
        <v>0</v>
      </c>
      <c r="BE149" s="580">
        <v>0</v>
      </c>
      <c r="BF149" s="671">
        <v>0</v>
      </c>
      <c r="BG149" s="671">
        <v>0</v>
      </c>
      <c r="BH149" s="580">
        <v>0</v>
      </c>
      <c r="BI149" s="671">
        <v>0</v>
      </c>
      <c r="BJ149" s="580">
        <v>0</v>
      </c>
      <c r="BK149" s="671">
        <v>0</v>
      </c>
      <c r="BL149" s="580">
        <v>0</v>
      </c>
      <c r="BM149" s="671">
        <v>0</v>
      </c>
      <c r="BN149" s="580">
        <v>0</v>
      </c>
      <c r="BO149" s="671">
        <v>0</v>
      </c>
      <c r="BP149" s="671">
        <v>0</v>
      </c>
      <c r="BQ149" s="580">
        <v>0</v>
      </c>
      <c r="BR149" s="580">
        <v>0</v>
      </c>
      <c r="BS149" s="671">
        <v>0</v>
      </c>
      <c r="BT149" s="671">
        <v>0</v>
      </c>
      <c r="BU149" s="580">
        <v>0</v>
      </c>
      <c r="BV149" s="580">
        <v>0</v>
      </c>
      <c r="BW149" s="580">
        <v>0</v>
      </c>
      <c r="BX149" s="671">
        <v>0</v>
      </c>
      <c r="BY149" s="671">
        <v>0</v>
      </c>
      <c r="BZ149" s="580">
        <v>0</v>
      </c>
      <c r="CA149" s="671">
        <v>0</v>
      </c>
      <c r="CB149" s="671">
        <v>0</v>
      </c>
      <c r="CC149" s="671">
        <v>0</v>
      </c>
      <c r="CD149" s="671">
        <v>0</v>
      </c>
      <c r="CE149" s="580">
        <v>0</v>
      </c>
      <c r="CF149" s="580">
        <v>0</v>
      </c>
      <c r="CG149" s="580">
        <v>0</v>
      </c>
      <c r="CH149" s="671">
        <v>0</v>
      </c>
      <c r="CI149" s="580">
        <v>0</v>
      </c>
      <c r="CJ149" s="671">
        <v>0</v>
      </c>
      <c r="CK149" s="580">
        <v>0</v>
      </c>
      <c r="CL149" s="580">
        <v>0</v>
      </c>
      <c r="CM149" s="671">
        <v>0</v>
      </c>
      <c r="CN149" s="580">
        <v>0</v>
      </c>
      <c r="CO149" s="671">
        <v>0</v>
      </c>
      <c r="CP149" s="580">
        <v>0</v>
      </c>
      <c r="CQ149" s="580">
        <v>0</v>
      </c>
      <c r="CR149" s="671">
        <v>0</v>
      </c>
      <c r="CS149" s="671">
        <v>0</v>
      </c>
      <c r="CT149" s="580">
        <v>0</v>
      </c>
      <c r="CU149" s="580">
        <v>0</v>
      </c>
      <c r="CV149" s="671">
        <v>0</v>
      </c>
      <c r="CW149" s="580">
        <v>0</v>
      </c>
      <c r="CX149" s="671">
        <v>0</v>
      </c>
      <c r="CY149" s="671">
        <v>0</v>
      </c>
      <c r="CZ149" s="580">
        <v>0</v>
      </c>
      <c r="DA149" s="671">
        <v>0</v>
      </c>
      <c r="DB149" s="580">
        <v>0</v>
      </c>
      <c r="DC149" s="671">
        <v>0</v>
      </c>
      <c r="DD149" s="671">
        <v>0</v>
      </c>
      <c r="DE149" s="676">
        <v>0</v>
      </c>
      <c r="DF149" s="715">
        <v>0</v>
      </c>
      <c r="DG149" s="715">
        <v>0</v>
      </c>
      <c r="DH149" s="676">
        <v>0</v>
      </c>
      <c r="DI149" s="676">
        <v>0</v>
      </c>
      <c r="DJ149" s="676">
        <v>0</v>
      </c>
      <c r="DK149" s="715">
        <v>0</v>
      </c>
      <c r="DL149" s="676">
        <v>1</v>
      </c>
      <c r="DM149" s="676">
        <v>0</v>
      </c>
      <c r="DN149" s="715">
        <v>0</v>
      </c>
      <c r="DO149" s="676">
        <v>0</v>
      </c>
      <c r="DP149" s="676">
        <v>0</v>
      </c>
      <c r="DQ149" s="676">
        <v>0</v>
      </c>
      <c r="DR149" s="715">
        <v>0</v>
      </c>
      <c r="DS149" s="676">
        <v>0</v>
      </c>
      <c r="DT149" s="676">
        <v>0</v>
      </c>
      <c r="DU149" s="676">
        <v>0</v>
      </c>
      <c r="DV149" s="490">
        <f t="shared" si="11"/>
        <v>1</v>
      </c>
      <c r="DW149" s="490">
        <f t="shared" si="12"/>
        <v>111</v>
      </c>
      <c r="DX149" s="490">
        <f t="shared" ca="1" si="13"/>
        <v>0</v>
      </c>
      <c r="DY149" s="490" t="str">
        <f t="shared" ca="1" si="14"/>
        <v>-</v>
      </c>
    </row>
    <row r="150" spans="1:129" ht="12.75" customHeight="1">
      <c r="A150" s="490">
        <v>109</v>
      </c>
      <c r="B150" s="527" t="s">
        <v>935</v>
      </c>
      <c r="C150" s="527" t="s">
        <v>65</v>
      </c>
      <c r="D150" s="528" t="s">
        <v>932</v>
      </c>
      <c r="E150" s="529" t="s">
        <v>1049</v>
      </c>
      <c r="F150" s="523">
        <v>0</v>
      </c>
      <c r="G150" s="580">
        <v>0</v>
      </c>
      <c r="H150" s="671">
        <v>0</v>
      </c>
      <c r="I150" s="671">
        <v>0</v>
      </c>
      <c r="J150" s="671">
        <v>0</v>
      </c>
      <c r="K150" s="671">
        <v>0</v>
      </c>
      <c r="L150" s="671">
        <v>0</v>
      </c>
      <c r="M150" s="671">
        <v>0</v>
      </c>
      <c r="N150" s="580">
        <v>0</v>
      </c>
      <c r="O150" s="671">
        <v>0</v>
      </c>
      <c r="P150" s="671">
        <v>0</v>
      </c>
      <c r="Q150" s="671">
        <v>0</v>
      </c>
      <c r="R150" s="671">
        <v>0</v>
      </c>
      <c r="S150" s="671">
        <v>0</v>
      </c>
      <c r="T150" s="671">
        <v>0</v>
      </c>
      <c r="U150" s="671">
        <v>0</v>
      </c>
      <c r="V150" s="671">
        <v>0</v>
      </c>
      <c r="W150" s="580">
        <v>0</v>
      </c>
      <c r="X150" s="580">
        <v>0</v>
      </c>
      <c r="Y150" s="580">
        <v>0</v>
      </c>
      <c r="Z150" s="671">
        <v>0</v>
      </c>
      <c r="AA150" s="580">
        <v>0</v>
      </c>
      <c r="AB150" s="580">
        <v>0</v>
      </c>
      <c r="AC150" s="671">
        <v>0</v>
      </c>
      <c r="AD150" s="580">
        <v>0</v>
      </c>
      <c r="AE150" s="580">
        <v>0</v>
      </c>
      <c r="AF150" s="580">
        <v>0</v>
      </c>
      <c r="AG150" s="671">
        <v>0</v>
      </c>
      <c r="AH150" s="580">
        <v>0</v>
      </c>
      <c r="AI150" s="671">
        <v>0</v>
      </c>
      <c r="AJ150" s="671">
        <v>0</v>
      </c>
      <c r="AK150" s="580">
        <v>0</v>
      </c>
      <c r="AL150" s="671">
        <v>0</v>
      </c>
      <c r="AM150" s="671">
        <v>0</v>
      </c>
      <c r="AN150" s="580">
        <v>0</v>
      </c>
      <c r="AO150" s="671">
        <v>0</v>
      </c>
      <c r="AP150" s="671">
        <v>0</v>
      </c>
      <c r="AQ150" s="671">
        <v>0</v>
      </c>
      <c r="AR150" s="580">
        <v>0</v>
      </c>
      <c r="AS150" s="671">
        <v>0</v>
      </c>
      <c r="AT150" s="580">
        <v>0</v>
      </c>
      <c r="AU150" s="671">
        <v>0</v>
      </c>
      <c r="AV150" s="671">
        <v>0</v>
      </c>
      <c r="AW150" s="671">
        <v>0</v>
      </c>
      <c r="AX150" s="580">
        <v>0</v>
      </c>
      <c r="AY150" s="580">
        <v>0</v>
      </c>
      <c r="AZ150" s="671">
        <v>0</v>
      </c>
      <c r="BA150" s="671">
        <v>0</v>
      </c>
      <c r="BB150" s="580">
        <v>0</v>
      </c>
      <c r="BC150" s="671">
        <v>0</v>
      </c>
      <c r="BD150" s="671">
        <v>0</v>
      </c>
      <c r="BE150" s="580">
        <v>0</v>
      </c>
      <c r="BF150" s="671">
        <v>0</v>
      </c>
      <c r="BG150" s="671">
        <v>0</v>
      </c>
      <c r="BH150" s="580">
        <v>0</v>
      </c>
      <c r="BI150" s="671">
        <v>0</v>
      </c>
      <c r="BJ150" s="580">
        <v>0</v>
      </c>
      <c r="BK150" s="671">
        <v>0</v>
      </c>
      <c r="BL150" s="580">
        <v>0</v>
      </c>
      <c r="BM150" s="671">
        <v>0</v>
      </c>
      <c r="BN150" s="580">
        <v>0</v>
      </c>
      <c r="BO150" s="671">
        <v>0</v>
      </c>
      <c r="BP150" s="671">
        <v>0</v>
      </c>
      <c r="BQ150" s="580">
        <v>0</v>
      </c>
      <c r="BR150" s="580">
        <v>0</v>
      </c>
      <c r="BS150" s="671">
        <v>0</v>
      </c>
      <c r="BT150" s="671">
        <v>0</v>
      </c>
      <c r="BU150" s="580">
        <v>0</v>
      </c>
      <c r="BV150" s="580">
        <v>0</v>
      </c>
      <c r="BW150" s="580">
        <v>0</v>
      </c>
      <c r="BX150" s="671">
        <v>0</v>
      </c>
      <c r="BY150" s="671">
        <v>0</v>
      </c>
      <c r="BZ150" s="580">
        <v>0</v>
      </c>
      <c r="CA150" s="671">
        <v>0</v>
      </c>
      <c r="CB150" s="671">
        <v>0</v>
      </c>
      <c r="CC150" s="671">
        <v>0</v>
      </c>
      <c r="CD150" s="671">
        <v>0</v>
      </c>
      <c r="CE150" s="580">
        <v>0</v>
      </c>
      <c r="CF150" s="580">
        <v>0</v>
      </c>
      <c r="CG150" s="580">
        <v>0</v>
      </c>
      <c r="CH150" s="671">
        <v>0</v>
      </c>
      <c r="CI150" s="580">
        <v>0</v>
      </c>
      <c r="CJ150" s="671">
        <v>0</v>
      </c>
      <c r="CK150" s="580">
        <v>0</v>
      </c>
      <c r="CL150" s="580">
        <v>0</v>
      </c>
      <c r="CM150" s="671">
        <v>0</v>
      </c>
      <c r="CN150" s="580">
        <v>0</v>
      </c>
      <c r="CO150" s="671">
        <v>0</v>
      </c>
      <c r="CP150" s="580">
        <v>0</v>
      </c>
      <c r="CQ150" s="580">
        <v>0</v>
      </c>
      <c r="CR150" s="671">
        <v>0</v>
      </c>
      <c r="CS150" s="671">
        <v>0</v>
      </c>
      <c r="CT150" s="580">
        <v>0</v>
      </c>
      <c r="CU150" s="580">
        <v>0</v>
      </c>
      <c r="CV150" s="671">
        <v>0</v>
      </c>
      <c r="CW150" s="580">
        <v>0</v>
      </c>
      <c r="CX150" s="671">
        <v>0</v>
      </c>
      <c r="CY150" s="671">
        <v>0</v>
      </c>
      <c r="CZ150" s="580">
        <v>0</v>
      </c>
      <c r="DA150" s="671">
        <v>0</v>
      </c>
      <c r="DB150" s="580">
        <v>0</v>
      </c>
      <c r="DC150" s="671">
        <v>0</v>
      </c>
      <c r="DD150" s="671">
        <v>0</v>
      </c>
      <c r="DE150" s="676">
        <v>0</v>
      </c>
      <c r="DF150" s="715">
        <v>0</v>
      </c>
      <c r="DG150" s="715">
        <v>0</v>
      </c>
      <c r="DH150" s="676">
        <v>0</v>
      </c>
      <c r="DI150" s="676">
        <v>0</v>
      </c>
      <c r="DJ150" s="676">
        <v>0</v>
      </c>
      <c r="DK150" s="715">
        <v>0</v>
      </c>
      <c r="DL150" s="676">
        <v>0</v>
      </c>
      <c r="DM150" s="676">
        <v>1</v>
      </c>
      <c r="DN150" s="715">
        <v>0</v>
      </c>
      <c r="DO150" s="676">
        <v>0</v>
      </c>
      <c r="DP150" s="676">
        <v>0</v>
      </c>
      <c r="DQ150" s="676">
        <v>0</v>
      </c>
      <c r="DR150" s="715">
        <v>0</v>
      </c>
      <c r="DS150" s="676">
        <v>0</v>
      </c>
      <c r="DT150" s="676">
        <v>0</v>
      </c>
      <c r="DU150" s="676">
        <v>0</v>
      </c>
      <c r="DV150" s="490">
        <f t="shared" si="11"/>
        <v>1</v>
      </c>
      <c r="DW150" s="490">
        <f t="shared" si="12"/>
        <v>112</v>
      </c>
      <c r="DX150" s="490">
        <f t="shared" ca="1" si="13"/>
        <v>0</v>
      </c>
      <c r="DY150" s="490" t="str">
        <f t="shared" ca="1" si="14"/>
        <v>-</v>
      </c>
    </row>
    <row r="151" spans="1:129" ht="12.75" customHeight="1">
      <c r="A151" s="490">
        <v>110</v>
      </c>
      <c r="B151" s="527" t="s">
        <v>936</v>
      </c>
      <c r="C151" s="527" t="s">
        <v>65</v>
      </c>
      <c r="D151" s="528" t="s">
        <v>932</v>
      </c>
      <c r="E151" s="529" t="s">
        <v>1050</v>
      </c>
      <c r="F151" s="523">
        <v>0</v>
      </c>
      <c r="G151" s="580">
        <v>0</v>
      </c>
      <c r="H151" s="671">
        <v>0</v>
      </c>
      <c r="I151" s="671">
        <v>0</v>
      </c>
      <c r="J151" s="671">
        <v>0</v>
      </c>
      <c r="K151" s="671">
        <v>0</v>
      </c>
      <c r="L151" s="671">
        <v>0</v>
      </c>
      <c r="M151" s="671">
        <v>0</v>
      </c>
      <c r="N151" s="580">
        <v>0</v>
      </c>
      <c r="O151" s="671">
        <v>0</v>
      </c>
      <c r="P151" s="671">
        <v>0</v>
      </c>
      <c r="Q151" s="671">
        <v>0</v>
      </c>
      <c r="R151" s="671">
        <v>0</v>
      </c>
      <c r="S151" s="671">
        <v>0</v>
      </c>
      <c r="T151" s="671">
        <v>0</v>
      </c>
      <c r="U151" s="671">
        <v>0</v>
      </c>
      <c r="V151" s="671">
        <v>0</v>
      </c>
      <c r="W151" s="580">
        <v>0</v>
      </c>
      <c r="X151" s="580">
        <v>0</v>
      </c>
      <c r="Y151" s="580">
        <v>0</v>
      </c>
      <c r="Z151" s="671">
        <v>0</v>
      </c>
      <c r="AA151" s="580">
        <v>0</v>
      </c>
      <c r="AB151" s="580">
        <v>0</v>
      </c>
      <c r="AC151" s="671">
        <v>0</v>
      </c>
      <c r="AD151" s="580">
        <v>0</v>
      </c>
      <c r="AE151" s="580">
        <v>0</v>
      </c>
      <c r="AF151" s="580">
        <v>0</v>
      </c>
      <c r="AG151" s="671">
        <v>0</v>
      </c>
      <c r="AH151" s="580">
        <v>0</v>
      </c>
      <c r="AI151" s="671">
        <v>0</v>
      </c>
      <c r="AJ151" s="671">
        <v>0</v>
      </c>
      <c r="AK151" s="580">
        <v>0</v>
      </c>
      <c r="AL151" s="671">
        <v>0</v>
      </c>
      <c r="AM151" s="671">
        <v>0</v>
      </c>
      <c r="AN151" s="580">
        <v>1</v>
      </c>
      <c r="AO151" s="671">
        <v>0</v>
      </c>
      <c r="AP151" s="671">
        <v>0</v>
      </c>
      <c r="AQ151" s="671">
        <v>0</v>
      </c>
      <c r="AR151" s="580">
        <v>0</v>
      </c>
      <c r="AS151" s="671">
        <v>0</v>
      </c>
      <c r="AT151" s="580">
        <v>0</v>
      </c>
      <c r="AU151" s="671">
        <v>0</v>
      </c>
      <c r="AV151" s="671">
        <v>0</v>
      </c>
      <c r="AW151" s="671">
        <v>0</v>
      </c>
      <c r="AX151" s="580">
        <v>0</v>
      </c>
      <c r="AY151" s="580">
        <v>0</v>
      </c>
      <c r="AZ151" s="671">
        <v>0</v>
      </c>
      <c r="BA151" s="671">
        <v>0</v>
      </c>
      <c r="BB151" s="580">
        <v>0</v>
      </c>
      <c r="BC151" s="671">
        <v>0</v>
      </c>
      <c r="BD151" s="671">
        <v>0</v>
      </c>
      <c r="BE151" s="580">
        <v>0</v>
      </c>
      <c r="BF151" s="671">
        <v>0</v>
      </c>
      <c r="BG151" s="671">
        <v>0</v>
      </c>
      <c r="BH151" s="580">
        <v>0</v>
      </c>
      <c r="BI151" s="671">
        <v>0</v>
      </c>
      <c r="BJ151" s="580">
        <v>0</v>
      </c>
      <c r="BK151" s="671">
        <v>0</v>
      </c>
      <c r="BL151" s="580">
        <v>0</v>
      </c>
      <c r="BM151" s="671">
        <v>0</v>
      </c>
      <c r="BN151" s="580">
        <v>0</v>
      </c>
      <c r="BO151" s="671">
        <v>0</v>
      </c>
      <c r="BP151" s="671">
        <v>0</v>
      </c>
      <c r="BQ151" s="580">
        <v>0</v>
      </c>
      <c r="BR151" s="580">
        <v>0</v>
      </c>
      <c r="BS151" s="671">
        <v>0</v>
      </c>
      <c r="BT151" s="671">
        <v>0</v>
      </c>
      <c r="BU151" s="580">
        <v>0</v>
      </c>
      <c r="BV151" s="580">
        <v>0</v>
      </c>
      <c r="BW151" s="580">
        <v>0</v>
      </c>
      <c r="BX151" s="671">
        <v>0</v>
      </c>
      <c r="BY151" s="671">
        <v>0</v>
      </c>
      <c r="BZ151" s="580">
        <v>0</v>
      </c>
      <c r="CA151" s="671">
        <v>0</v>
      </c>
      <c r="CB151" s="671">
        <v>0</v>
      </c>
      <c r="CC151" s="671">
        <v>0</v>
      </c>
      <c r="CD151" s="671">
        <v>0</v>
      </c>
      <c r="CE151" s="580">
        <v>0</v>
      </c>
      <c r="CF151" s="580">
        <v>0</v>
      </c>
      <c r="CG151" s="580">
        <v>0</v>
      </c>
      <c r="CH151" s="671">
        <v>0</v>
      </c>
      <c r="CI151" s="580">
        <v>0</v>
      </c>
      <c r="CJ151" s="671">
        <v>0</v>
      </c>
      <c r="CK151" s="580">
        <v>0</v>
      </c>
      <c r="CL151" s="580">
        <v>0</v>
      </c>
      <c r="CM151" s="671">
        <v>0</v>
      </c>
      <c r="CN151" s="580">
        <v>0</v>
      </c>
      <c r="CO151" s="671">
        <v>0</v>
      </c>
      <c r="CP151" s="580">
        <v>0</v>
      </c>
      <c r="CQ151" s="580">
        <v>0</v>
      </c>
      <c r="CR151" s="671">
        <v>0</v>
      </c>
      <c r="CS151" s="671">
        <v>0</v>
      </c>
      <c r="CT151" s="580">
        <v>0</v>
      </c>
      <c r="CU151" s="580">
        <v>0</v>
      </c>
      <c r="CV151" s="671">
        <v>0</v>
      </c>
      <c r="CW151" s="580">
        <v>0</v>
      </c>
      <c r="CX151" s="671">
        <v>0</v>
      </c>
      <c r="CY151" s="671">
        <v>0</v>
      </c>
      <c r="CZ151" s="580">
        <v>0</v>
      </c>
      <c r="DA151" s="671">
        <v>0</v>
      </c>
      <c r="DB151" s="580">
        <v>0</v>
      </c>
      <c r="DC151" s="671">
        <v>0</v>
      </c>
      <c r="DD151" s="671">
        <v>0</v>
      </c>
      <c r="DE151" s="676">
        <v>0</v>
      </c>
      <c r="DF151" s="715">
        <v>0</v>
      </c>
      <c r="DG151" s="715">
        <v>0</v>
      </c>
      <c r="DH151" s="676">
        <v>0</v>
      </c>
      <c r="DI151" s="676">
        <v>0</v>
      </c>
      <c r="DJ151" s="676">
        <v>0</v>
      </c>
      <c r="DK151" s="715">
        <v>0</v>
      </c>
      <c r="DL151" s="676">
        <v>0</v>
      </c>
      <c r="DM151" s="676">
        <v>0</v>
      </c>
      <c r="DN151" s="715">
        <v>1</v>
      </c>
      <c r="DO151" s="676">
        <v>1</v>
      </c>
      <c r="DP151" s="676">
        <v>1</v>
      </c>
      <c r="DQ151" s="676">
        <v>0</v>
      </c>
      <c r="DR151" s="715">
        <v>0</v>
      </c>
      <c r="DS151" s="676">
        <v>0</v>
      </c>
      <c r="DT151" s="676">
        <v>0</v>
      </c>
      <c r="DU151" s="676">
        <v>0</v>
      </c>
      <c r="DV151" s="490">
        <f t="shared" si="11"/>
        <v>4</v>
      </c>
      <c r="DW151" s="490">
        <f t="shared" si="12"/>
        <v>35</v>
      </c>
      <c r="DX151" s="490">
        <f t="shared" ca="1" si="13"/>
        <v>1</v>
      </c>
      <c r="DY151" s="490">
        <f t="shared" ca="1" si="14"/>
        <v>0</v>
      </c>
    </row>
    <row r="152" spans="1:129" ht="12.75" customHeight="1">
      <c r="A152" s="490">
        <v>111</v>
      </c>
      <c r="B152" s="527" t="s">
        <v>937</v>
      </c>
      <c r="C152" s="527" t="s">
        <v>65</v>
      </c>
      <c r="D152" s="528" t="s">
        <v>932</v>
      </c>
      <c r="E152" s="529" t="s">
        <v>1051</v>
      </c>
      <c r="F152" s="523">
        <v>0</v>
      </c>
      <c r="G152" s="580">
        <v>0</v>
      </c>
      <c r="H152" s="671">
        <v>0</v>
      </c>
      <c r="I152" s="671">
        <v>0</v>
      </c>
      <c r="J152" s="671">
        <v>0</v>
      </c>
      <c r="K152" s="671">
        <v>0</v>
      </c>
      <c r="L152" s="671">
        <v>0</v>
      </c>
      <c r="M152" s="671">
        <v>0</v>
      </c>
      <c r="N152" s="580">
        <v>0</v>
      </c>
      <c r="O152" s="671">
        <v>0</v>
      </c>
      <c r="P152" s="671">
        <v>0</v>
      </c>
      <c r="Q152" s="671">
        <v>0</v>
      </c>
      <c r="R152" s="671">
        <v>0</v>
      </c>
      <c r="S152" s="671">
        <v>0</v>
      </c>
      <c r="T152" s="671">
        <v>0</v>
      </c>
      <c r="U152" s="671">
        <v>0</v>
      </c>
      <c r="V152" s="671">
        <v>0</v>
      </c>
      <c r="W152" s="580">
        <v>0</v>
      </c>
      <c r="X152" s="580">
        <v>0</v>
      </c>
      <c r="Y152" s="580">
        <v>0</v>
      </c>
      <c r="Z152" s="671">
        <v>0</v>
      </c>
      <c r="AA152" s="580">
        <v>0</v>
      </c>
      <c r="AB152" s="580">
        <v>0</v>
      </c>
      <c r="AC152" s="671">
        <v>0</v>
      </c>
      <c r="AD152" s="580">
        <v>0</v>
      </c>
      <c r="AE152" s="580">
        <v>0</v>
      </c>
      <c r="AF152" s="580">
        <v>0</v>
      </c>
      <c r="AG152" s="671">
        <v>0</v>
      </c>
      <c r="AH152" s="580">
        <v>0</v>
      </c>
      <c r="AI152" s="671">
        <v>0</v>
      </c>
      <c r="AJ152" s="671">
        <v>0</v>
      </c>
      <c r="AK152" s="580">
        <v>0</v>
      </c>
      <c r="AL152" s="671">
        <v>0</v>
      </c>
      <c r="AM152" s="671">
        <v>0</v>
      </c>
      <c r="AN152" s="580">
        <v>0</v>
      </c>
      <c r="AO152" s="671">
        <v>0</v>
      </c>
      <c r="AP152" s="671">
        <v>0</v>
      </c>
      <c r="AQ152" s="671">
        <v>0</v>
      </c>
      <c r="AR152" s="580">
        <v>0</v>
      </c>
      <c r="AS152" s="671">
        <v>0</v>
      </c>
      <c r="AT152" s="580">
        <v>0</v>
      </c>
      <c r="AU152" s="671">
        <v>0</v>
      </c>
      <c r="AV152" s="671">
        <v>0</v>
      </c>
      <c r="AW152" s="671">
        <v>0</v>
      </c>
      <c r="AX152" s="580">
        <v>0</v>
      </c>
      <c r="AY152" s="580">
        <v>0</v>
      </c>
      <c r="AZ152" s="671">
        <v>0</v>
      </c>
      <c r="BA152" s="671">
        <v>0</v>
      </c>
      <c r="BB152" s="580">
        <v>0</v>
      </c>
      <c r="BC152" s="671">
        <v>0</v>
      </c>
      <c r="BD152" s="671">
        <v>0</v>
      </c>
      <c r="BE152" s="580">
        <v>0</v>
      </c>
      <c r="BF152" s="671">
        <v>0</v>
      </c>
      <c r="BG152" s="671">
        <v>0</v>
      </c>
      <c r="BH152" s="580">
        <v>0</v>
      </c>
      <c r="BI152" s="671">
        <v>0</v>
      </c>
      <c r="BJ152" s="580">
        <v>0</v>
      </c>
      <c r="BK152" s="671">
        <v>0</v>
      </c>
      <c r="BL152" s="580">
        <v>0</v>
      </c>
      <c r="BM152" s="671">
        <v>0</v>
      </c>
      <c r="BN152" s="580">
        <v>0</v>
      </c>
      <c r="BO152" s="671">
        <v>0</v>
      </c>
      <c r="BP152" s="671">
        <v>0</v>
      </c>
      <c r="BQ152" s="580">
        <v>0</v>
      </c>
      <c r="BR152" s="580">
        <v>0</v>
      </c>
      <c r="BS152" s="671">
        <v>0</v>
      </c>
      <c r="BT152" s="671">
        <v>0</v>
      </c>
      <c r="BU152" s="580">
        <v>0</v>
      </c>
      <c r="BV152" s="580">
        <v>0</v>
      </c>
      <c r="BW152" s="580">
        <v>0</v>
      </c>
      <c r="BX152" s="671">
        <v>0</v>
      </c>
      <c r="BY152" s="671">
        <v>0</v>
      </c>
      <c r="BZ152" s="580">
        <v>0</v>
      </c>
      <c r="CA152" s="671">
        <v>0</v>
      </c>
      <c r="CB152" s="671">
        <v>0</v>
      </c>
      <c r="CC152" s="671">
        <v>0</v>
      </c>
      <c r="CD152" s="671">
        <v>0</v>
      </c>
      <c r="CE152" s="580">
        <v>0</v>
      </c>
      <c r="CF152" s="580">
        <v>0</v>
      </c>
      <c r="CG152" s="580">
        <v>0</v>
      </c>
      <c r="CH152" s="671">
        <v>0</v>
      </c>
      <c r="CI152" s="580">
        <v>0</v>
      </c>
      <c r="CJ152" s="671">
        <v>0</v>
      </c>
      <c r="CK152" s="580">
        <v>0</v>
      </c>
      <c r="CL152" s="580">
        <v>0</v>
      </c>
      <c r="CM152" s="671">
        <v>0</v>
      </c>
      <c r="CN152" s="580">
        <v>0</v>
      </c>
      <c r="CO152" s="671">
        <v>0</v>
      </c>
      <c r="CP152" s="580">
        <v>0</v>
      </c>
      <c r="CQ152" s="580">
        <v>0</v>
      </c>
      <c r="CR152" s="671">
        <v>0</v>
      </c>
      <c r="CS152" s="671">
        <v>0</v>
      </c>
      <c r="CT152" s="580">
        <v>0</v>
      </c>
      <c r="CU152" s="580">
        <v>0</v>
      </c>
      <c r="CV152" s="671">
        <v>0</v>
      </c>
      <c r="CW152" s="580">
        <v>0</v>
      </c>
      <c r="CX152" s="671">
        <v>0</v>
      </c>
      <c r="CY152" s="671">
        <v>0</v>
      </c>
      <c r="CZ152" s="580">
        <v>0</v>
      </c>
      <c r="DA152" s="671">
        <v>0</v>
      </c>
      <c r="DB152" s="580">
        <v>0</v>
      </c>
      <c r="DC152" s="671">
        <v>0</v>
      </c>
      <c r="DD152" s="671">
        <v>0</v>
      </c>
      <c r="DE152" s="676">
        <v>0</v>
      </c>
      <c r="DF152" s="715">
        <v>0</v>
      </c>
      <c r="DG152" s="715">
        <v>0</v>
      </c>
      <c r="DH152" s="676">
        <v>0</v>
      </c>
      <c r="DI152" s="676">
        <v>0</v>
      </c>
      <c r="DJ152" s="676">
        <v>0</v>
      </c>
      <c r="DK152" s="715">
        <v>0</v>
      </c>
      <c r="DL152" s="676">
        <v>0</v>
      </c>
      <c r="DM152" s="676">
        <v>0</v>
      </c>
      <c r="DN152" s="715">
        <v>0</v>
      </c>
      <c r="DO152" s="676">
        <v>0</v>
      </c>
      <c r="DP152" s="676">
        <v>0</v>
      </c>
      <c r="DQ152" s="676">
        <v>1</v>
      </c>
      <c r="DR152" s="715">
        <v>0</v>
      </c>
      <c r="DS152" s="676">
        <v>0</v>
      </c>
      <c r="DT152" s="676">
        <v>0</v>
      </c>
      <c r="DU152" s="676">
        <v>0</v>
      </c>
      <c r="DV152" s="490">
        <f t="shared" si="11"/>
        <v>1</v>
      </c>
      <c r="DW152" s="490">
        <f t="shared" si="12"/>
        <v>116</v>
      </c>
      <c r="DX152" s="490">
        <f t="shared" ca="1" si="13"/>
        <v>0</v>
      </c>
      <c r="DY152" s="490" t="str">
        <f t="shared" ca="1" si="14"/>
        <v>-</v>
      </c>
    </row>
    <row r="153" spans="1:129" ht="60" customHeight="1">
      <c r="A153" s="497"/>
      <c r="B153" s="535" t="s">
        <v>552</v>
      </c>
      <c r="C153" s="535" t="s">
        <v>65</v>
      </c>
      <c r="D153" s="536" t="s">
        <v>938</v>
      </c>
      <c r="E153" s="537"/>
      <c r="F153" s="523">
        <v>0</v>
      </c>
      <c r="G153" s="580">
        <v>0</v>
      </c>
      <c r="H153" s="671">
        <v>0</v>
      </c>
      <c r="I153" s="671">
        <v>0</v>
      </c>
      <c r="J153" s="671">
        <v>0</v>
      </c>
      <c r="K153" s="671">
        <v>0</v>
      </c>
      <c r="L153" s="671">
        <v>0</v>
      </c>
      <c r="M153" s="671">
        <v>0</v>
      </c>
      <c r="N153" s="580">
        <v>0</v>
      </c>
      <c r="O153" s="671">
        <v>0</v>
      </c>
      <c r="P153" s="671">
        <v>0</v>
      </c>
      <c r="Q153" s="671">
        <v>0</v>
      </c>
      <c r="R153" s="671">
        <v>0</v>
      </c>
      <c r="S153" s="671">
        <v>0</v>
      </c>
      <c r="T153" s="671">
        <v>0</v>
      </c>
      <c r="U153" s="671">
        <v>0</v>
      </c>
      <c r="V153" s="671">
        <v>0</v>
      </c>
      <c r="W153" s="580">
        <v>0</v>
      </c>
      <c r="X153" s="580">
        <v>0</v>
      </c>
      <c r="Y153" s="580">
        <v>0</v>
      </c>
      <c r="Z153" s="671">
        <v>0</v>
      </c>
      <c r="AA153" s="580">
        <v>0</v>
      </c>
      <c r="AB153" s="580">
        <v>0</v>
      </c>
      <c r="AC153" s="671">
        <v>0</v>
      </c>
      <c r="AD153" s="580">
        <v>0</v>
      </c>
      <c r="AE153" s="580">
        <v>0</v>
      </c>
      <c r="AF153" s="580">
        <v>0</v>
      </c>
      <c r="AG153" s="671">
        <v>0</v>
      </c>
      <c r="AH153" s="580">
        <v>0</v>
      </c>
      <c r="AI153" s="671">
        <v>0</v>
      </c>
      <c r="AJ153" s="671">
        <v>0</v>
      </c>
      <c r="AK153" s="580">
        <v>0</v>
      </c>
      <c r="AL153" s="671">
        <v>0</v>
      </c>
      <c r="AM153" s="671">
        <v>0</v>
      </c>
      <c r="AN153" s="580">
        <v>0</v>
      </c>
      <c r="AO153" s="671">
        <v>0</v>
      </c>
      <c r="AP153" s="671">
        <v>0</v>
      </c>
      <c r="AQ153" s="671">
        <v>0</v>
      </c>
      <c r="AR153" s="580">
        <v>0</v>
      </c>
      <c r="AS153" s="671">
        <v>0</v>
      </c>
      <c r="AT153" s="580">
        <v>0</v>
      </c>
      <c r="AU153" s="671">
        <v>0</v>
      </c>
      <c r="AV153" s="671">
        <v>0</v>
      </c>
      <c r="AW153" s="671">
        <v>0</v>
      </c>
      <c r="AX153" s="580">
        <v>0</v>
      </c>
      <c r="AY153" s="580">
        <v>0</v>
      </c>
      <c r="AZ153" s="671">
        <v>0</v>
      </c>
      <c r="BA153" s="671">
        <v>0</v>
      </c>
      <c r="BB153" s="580">
        <v>0</v>
      </c>
      <c r="BC153" s="671">
        <v>0</v>
      </c>
      <c r="BD153" s="671">
        <v>0</v>
      </c>
      <c r="BE153" s="580">
        <v>0</v>
      </c>
      <c r="BF153" s="671">
        <v>0</v>
      </c>
      <c r="BG153" s="671">
        <v>0</v>
      </c>
      <c r="BH153" s="580">
        <v>0</v>
      </c>
      <c r="BI153" s="671">
        <v>0</v>
      </c>
      <c r="BJ153" s="580">
        <v>0</v>
      </c>
      <c r="BK153" s="671">
        <v>0</v>
      </c>
      <c r="BL153" s="580">
        <v>0</v>
      </c>
      <c r="BM153" s="671">
        <v>0</v>
      </c>
      <c r="BN153" s="580">
        <v>0</v>
      </c>
      <c r="BO153" s="671">
        <v>0</v>
      </c>
      <c r="BP153" s="671">
        <v>0</v>
      </c>
      <c r="BQ153" s="580">
        <v>0</v>
      </c>
      <c r="BR153" s="580">
        <v>0</v>
      </c>
      <c r="BS153" s="671">
        <v>0</v>
      </c>
      <c r="BT153" s="671">
        <v>0</v>
      </c>
      <c r="BU153" s="580">
        <v>0</v>
      </c>
      <c r="BV153" s="580">
        <v>0</v>
      </c>
      <c r="BW153" s="580">
        <v>0</v>
      </c>
      <c r="BX153" s="671">
        <v>0</v>
      </c>
      <c r="BY153" s="671">
        <v>0</v>
      </c>
      <c r="BZ153" s="580">
        <v>0</v>
      </c>
      <c r="CA153" s="671">
        <v>0</v>
      </c>
      <c r="CB153" s="671">
        <v>0</v>
      </c>
      <c r="CC153" s="671">
        <v>0</v>
      </c>
      <c r="CD153" s="671">
        <v>0</v>
      </c>
      <c r="CE153" s="580">
        <v>0</v>
      </c>
      <c r="CF153" s="580">
        <v>0</v>
      </c>
      <c r="CG153" s="580">
        <v>0</v>
      </c>
      <c r="CH153" s="671">
        <v>0</v>
      </c>
      <c r="CI153" s="580">
        <v>0</v>
      </c>
      <c r="CJ153" s="671">
        <v>0</v>
      </c>
      <c r="CK153" s="580">
        <v>0</v>
      </c>
      <c r="CL153" s="580">
        <v>0</v>
      </c>
      <c r="CM153" s="671">
        <v>0</v>
      </c>
      <c r="CN153" s="580">
        <v>0</v>
      </c>
      <c r="CO153" s="671">
        <v>0</v>
      </c>
      <c r="CP153" s="580">
        <v>0</v>
      </c>
      <c r="CQ153" s="580">
        <v>0</v>
      </c>
      <c r="CR153" s="671">
        <v>0</v>
      </c>
      <c r="CS153" s="671">
        <v>0</v>
      </c>
      <c r="CT153" s="580">
        <v>0</v>
      </c>
      <c r="CU153" s="580">
        <v>0</v>
      </c>
      <c r="CV153" s="671">
        <v>0</v>
      </c>
      <c r="CW153" s="580">
        <v>0</v>
      </c>
      <c r="CX153" s="671">
        <v>0</v>
      </c>
      <c r="CY153" s="671">
        <v>0</v>
      </c>
      <c r="CZ153" s="580">
        <v>0</v>
      </c>
      <c r="DA153" s="671">
        <v>0</v>
      </c>
      <c r="DB153" s="580">
        <v>0</v>
      </c>
      <c r="DC153" s="671">
        <v>0</v>
      </c>
      <c r="DD153" s="671">
        <v>0</v>
      </c>
      <c r="DE153" s="676">
        <v>0</v>
      </c>
      <c r="DF153" s="715">
        <v>0</v>
      </c>
      <c r="DG153" s="715">
        <v>0</v>
      </c>
      <c r="DH153" s="676">
        <v>0</v>
      </c>
      <c r="DI153" s="676">
        <v>0</v>
      </c>
      <c r="DJ153" s="676">
        <v>0</v>
      </c>
      <c r="DK153" s="715">
        <v>0</v>
      </c>
      <c r="DL153" s="676">
        <v>0</v>
      </c>
      <c r="DM153" s="676">
        <v>0</v>
      </c>
      <c r="DN153" s="715">
        <v>0</v>
      </c>
      <c r="DO153" s="676">
        <v>0</v>
      </c>
      <c r="DP153" s="676">
        <v>0</v>
      </c>
      <c r="DQ153" s="676">
        <v>0</v>
      </c>
      <c r="DR153" s="715">
        <v>0</v>
      </c>
      <c r="DS153" s="676">
        <v>0</v>
      </c>
      <c r="DT153" s="676">
        <v>0</v>
      </c>
      <c r="DU153" s="676">
        <v>0</v>
      </c>
      <c r="DV153" s="490">
        <f t="shared" si="11"/>
        <v>0</v>
      </c>
      <c r="DW153" s="490">
        <f t="shared" si="12"/>
        <v>0</v>
      </c>
      <c r="DX153" s="490">
        <f t="shared" ca="1" si="13"/>
        <v>0</v>
      </c>
      <c r="DY153" s="490" t="str">
        <f t="shared" ca="1" si="14"/>
        <v>-</v>
      </c>
    </row>
    <row r="154" spans="1:129" ht="12.75" customHeight="1">
      <c r="A154" s="490">
        <v>112</v>
      </c>
      <c r="B154" s="501" t="s">
        <v>939</v>
      </c>
      <c r="C154" s="501" t="s">
        <v>65</v>
      </c>
      <c r="D154" s="501" t="s">
        <v>938</v>
      </c>
      <c r="E154" s="538" t="s">
        <v>1052</v>
      </c>
      <c r="F154" s="523">
        <v>0</v>
      </c>
      <c r="G154" s="580">
        <v>0</v>
      </c>
      <c r="H154" s="671">
        <v>0</v>
      </c>
      <c r="I154" s="671">
        <v>0</v>
      </c>
      <c r="J154" s="671">
        <v>0</v>
      </c>
      <c r="K154" s="671">
        <v>0</v>
      </c>
      <c r="L154" s="671">
        <v>0</v>
      </c>
      <c r="M154" s="671">
        <v>0</v>
      </c>
      <c r="N154" s="580">
        <v>0</v>
      </c>
      <c r="O154" s="671">
        <v>0</v>
      </c>
      <c r="P154" s="671">
        <v>0</v>
      </c>
      <c r="Q154" s="671">
        <v>0</v>
      </c>
      <c r="R154" s="671">
        <v>0</v>
      </c>
      <c r="S154" s="671">
        <v>0</v>
      </c>
      <c r="T154" s="671">
        <v>0</v>
      </c>
      <c r="U154" s="671">
        <v>0</v>
      </c>
      <c r="V154" s="671">
        <v>0</v>
      </c>
      <c r="W154" s="580">
        <v>0</v>
      </c>
      <c r="X154" s="580">
        <v>0</v>
      </c>
      <c r="Y154" s="580">
        <v>0</v>
      </c>
      <c r="Z154" s="671">
        <v>0</v>
      </c>
      <c r="AA154" s="580">
        <v>0</v>
      </c>
      <c r="AB154" s="580">
        <v>0</v>
      </c>
      <c r="AC154" s="671">
        <v>0</v>
      </c>
      <c r="AD154" s="580">
        <v>0</v>
      </c>
      <c r="AE154" s="580">
        <v>0</v>
      </c>
      <c r="AF154" s="580">
        <v>0</v>
      </c>
      <c r="AG154" s="671">
        <v>0</v>
      </c>
      <c r="AH154" s="580">
        <v>0</v>
      </c>
      <c r="AI154" s="671">
        <v>0</v>
      </c>
      <c r="AJ154" s="671">
        <v>0</v>
      </c>
      <c r="AK154" s="580">
        <v>0</v>
      </c>
      <c r="AL154" s="671">
        <v>0</v>
      </c>
      <c r="AM154" s="671">
        <v>0</v>
      </c>
      <c r="AN154" s="580">
        <v>0</v>
      </c>
      <c r="AO154" s="671">
        <v>0</v>
      </c>
      <c r="AP154" s="671">
        <v>0</v>
      </c>
      <c r="AQ154" s="671">
        <v>0</v>
      </c>
      <c r="AR154" s="580">
        <v>0</v>
      </c>
      <c r="AS154" s="671">
        <v>0</v>
      </c>
      <c r="AT154" s="580">
        <v>0</v>
      </c>
      <c r="AU154" s="671">
        <v>0</v>
      </c>
      <c r="AV154" s="671">
        <v>0</v>
      </c>
      <c r="AW154" s="671">
        <v>0</v>
      </c>
      <c r="AX154" s="580">
        <v>0</v>
      </c>
      <c r="AY154" s="580">
        <v>0</v>
      </c>
      <c r="AZ154" s="671">
        <v>0</v>
      </c>
      <c r="BA154" s="671">
        <v>0</v>
      </c>
      <c r="BB154" s="580">
        <v>0</v>
      </c>
      <c r="BC154" s="671">
        <v>0</v>
      </c>
      <c r="BD154" s="671">
        <v>0</v>
      </c>
      <c r="BE154" s="580">
        <v>0</v>
      </c>
      <c r="BF154" s="671">
        <v>0</v>
      </c>
      <c r="BG154" s="671">
        <v>0</v>
      </c>
      <c r="BH154" s="580">
        <v>0</v>
      </c>
      <c r="BI154" s="671">
        <v>0</v>
      </c>
      <c r="BJ154" s="580">
        <v>0</v>
      </c>
      <c r="BK154" s="671">
        <v>0</v>
      </c>
      <c r="BL154" s="580">
        <v>0</v>
      </c>
      <c r="BM154" s="671">
        <v>0</v>
      </c>
      <c r="BN154" s="580">
        <v>0</v>
      </c>
      <c r="BO154" s="671">
        <v>0</v>
      </c>
      <c r="BP154" s="671">
        <v>0</v>
      </c>
      <c r="BQ154" s="580">
        <v>0</v>
      </c>
      <c r="BR154" s="580">
        <v>0</v>
      </c>
      <c r="BS154" s="671">
        <v>0</v>
      </c>
      <c r="BT154" s="671">
        <v>0</v>
      </c>
      <c r="BU154" s="580">
        <v>0</v>
      </c>
      <c r="BV154" s="580">
        <v>0</v>
      </c>
      <c r="BW154" s="580">
        <v>0</v>
      </c>
      <c r="BX154" s="671">
        <v>0</v>
      </c>
      <c r="BY154" s="671">
        <v>0</v>
      </c>
      <c r="BZ154" s="580">
        <v>0</v>
      </c>
      <c r="CA154" s="671">
        <v>0</v>
      </c>
      <c r="CB154" s="671">
        <v>0</v>
      </c>
      <c r="CC154" s="671">
        <v>0</v>
      </c>
      <c r="CD154" s="671">
        <v>0</v>
      </c>
      <c r="CE154" s="580">
        <v>0</v>
      </c>
      <c r="CF154" s="580">
        <v>0</v>
      </c>
      <c r="CG154" s="580">
        <v>0</v>
      </c>
      <c r="CH154" s="671">
        <v>0</v>
      </c>
      <c r="CI154" s="580">
        <v>0</v>
      </c>
      <c r="CJ154" s="671">
        <v>0</v>
      </c>
      <c r="CK154" s="580">
        <v>0</v>
      </c>
      <c r="CL154" s="580">
        <v>0</v>
      </c>
      <c r="CM154" s="671">
        <v>0</v>
      </c>
      <c r="CN154" s="580">
        <v>0</v>
      </c>
      <c r="CO154" s="671">
        <v>0</v>
      </c>
      <c r="CP154" s="580">
        <v>0</v>
      </c>
      <c r="CQ154" s="580">
        <v>0</v>
      </c>
      <c r="CR154" s="671">
        <v>0</v>
      </c>
      <c r="CS154" s="671">
        <v>0</v>
      </c>
      <c r="CT154" s="580">
        <v>0</v>
      </c>
      <c r="CU154" s="580">
        <v>0</v>
      </c>
      <c r="CV154" s="671">
        <v>0</v>
      </c>
      <c r="CW154" s="580">
        <v>0</v>
      </c>
      <c r="CX154" s="671">
        <v>0</v>
      </c>
      <c r="CY154" s="671">
        <v>0</v>
      </c>
      <c r="CZ154" s="580">
        <v>0</v>
      </c>
      <c r="DA154" s="671">
        <v>0</v>
      </c>
      <c r="DB154" s="580">
        <v>0</v>
      </c>
      <c r="DC154" s="671">
        <v>0</v>
      </c>
      <c r="DD154" s="671">
        <v>0</v>
      </c>
      <c r="DE154" s="676">
        <v>0</v>
      </c>
      <c r="DF154" s="715">
        <v>0</v>
      </c>
      <c r="DG154" s="715">
        <v>0</v>
      </c>
      <c r="DH154" s="676">
        <v>0</v>
      </c>
      <c r="DI154" s="676">
        <v>0</v>
      </c>
      <c r="DJ154" s="676">
        <v>0</v>
      </c>
      <c r="DK154" s="715">
        <v>0</v>
      </c>
      <c r="DL154" s="676">
        <v>0</v>
      </c>
      <c r="DM154" s="676">
        <v>0</v>
      </c>
      <c r="DN154" s="715">
        <v>0</v>
      </c>
      <c r="DO154" s="676">
        <v>0</v>
      </c>
      <c r="DP154" s="676">
        <v>0</v>
      </c>
      <c r="DQ154" s="676">
        <v>0</v>
      </c>
      <c r="DR154" s="715">
        <v>1</v>
      </c>
      <c r="DS154" s="676">
        <v>1</v>
      </c>
      <c r="DT154" s="676">
        <v>0</v>
      </c>
      <c r="DU154" s="676">
        <v>0</v>
      </c>
      <c r="DV154" s="490">
        <f t="shared" si="11"/>
        <v>2</v>
      </c>
      <c r="DW154" s="490">
        <f t="shared" si="12"/>
        <v>117</v>
      </c>
      <c r="DX154" s="490">
        <f t="shared" ca="1" si="13"/>
        <v>0</v>
      </c>
      <c r="DY154" s="490" t="str">
        <f t="shared" ca="1" si="14"/>
        <v>-</v>
      </c>
    </row>
    <row r="155" spans="1:129" ht="12.75" customHeight="1">
      <c r="A155" s="490">
        <v>113</v>
      </c>
      <c r="B155" s="503" t="s">
        <v>940</v>
      </c>
      <c r="C155" s="501" t="s">
        <v>65</v>
      </c>
      <c r="D155" s="501" t="s">
        <v>938</v>
      </c>
      <c r="E155" s="538" t="s">
        <v>1053</v>
      </c>
      <c r="F155" s="523">
        <v>0</v>
      </c>
      <c r="G155" s="580">
        <v>0</v>
      </c>
      <c r="H155" s="671">
        <v>0</v>
      </c>
      <c r="I155" s="671">
        <v>0</v>
      </c>
      <c r="J155" s="671">
        <v>0</v>
      </c>
      <c r="K155" s="671">
        <v>0</v>
      </c>
      <c r="L155" s="671">
        <v>0</v>
      </c>
      <c r="M155" s="671">
        <v>0</v>
      </c>
      <c r="N155" s="580">
        <v>0</v>
      </c>
      <c r="O155" s="671">
        <v>0</v>
      </c>
      <c r="P155" s="671">
        <v>0</v>
      </c>
      <c r="Q155" s="671">
        <v>0</v>
      </c>
      <c r="R155" s="671">
        <v>0</v>
      </c>
      <c r="S155" s="671">
        <v>0</v>
      </c>
      <c r="T155" s="671">
        <v>0</v>
      </c>
      <c r="U155" s="671">
        <v>0</v>
      </c>
      <c r="V155" s="671">
        <v>0</v>
      </c>
      <c r="W155" s="580">
        <v>0</v>
      </c>
      <c r="X155" s="580">
        <v>0</v>
      </c>
      <c r="Y155" s="580">
        <v>0</v>
      </c>
      <c r="Z155" s="671">
        <v>0</v>
      </c>
      <c r="AA155" s="580">
        <v>0</v>
      </c>
      <c r="AB155" s="580">
        <v>0</v>
      </c>
      <c r="AC155" s="671">
        <v>0</v>
      </c>
      <c r="AD155" s="580">
        <v>0</v>
      </c>
      <c r="AE155" s="580">
        <v>0</v>
      </c>
      <c r="AF155" s="580">
        <v>0</v>
      </c>
      <c r="AG155" s="671">
        <v>0</v>
      </c>
      <c r="AH155" s="580">
        <v>0</v>
      </c>
      <c r="AI155" s="671">
        <v>0</v>
      </c>
      <c r="AJ155" s="671">
        <v>0</v>
      </c>
      <c r="AK155" s="580">
        <v>0</v>
      </c>
      <c r="AL155" s="671">
        <v>0</v>
      </c>
      <c r="AM155" s="671">
        <v>0</v>
      </c>
      <c r="AN155" s="580">
        <v>0</v>
      </c>
      <c r="AO155" s="671">
        <v>0</v>
      </c>
      <c r="AP155" s="671">
        <v>0</v>
      </c>
      <c r="AQ155" s="671">
        <v>0</v>
      </c>
      <c r="AR155" s="580">
        <v>0</v>
      </c>
      <c r="AS155" s="671">
        <v>0</v>
      </c>
      <c r="AT155" s="580">
        <v>0</v>
      </c>
      <c r="AU155" s="671">
        <v>0</v>
      </c>
      <c r="AV155" s="671">
        <v>0</v>
      </c>
      <c r="AW155" s="671">
        <v>0</v>
      </c>
      <c r="AX155" s="580">
        <v>0</v>
      </c>
      <c r="AY155" s="580">
        <v>0</v>
      </c>
      <c r="AZ155" s="671">
        <v>0</v>
      </c>
      <c r="BA155" s="671">
        <v>0</v>
      </c>
      <c r="BB155" s="580">
        <v>0</v>
      </c>
      <c r="BC155" s="671">
        <v>0</v>
      </c>
      <c r="BD155" s="671">
        <v>0</v>
      </c>
      <c r="BE155" s="580">
        <v>0</v>
      </c>
      <c r="BF155" s="671">
        <v>0</v>
      </c>
      <c r="BG155" s="671">
        <v>0</v>
      </c>
      <c r="BH155" s="580">
        <v>0</v>
      </c>
      <c r="BI155" s="671">
        <v>0</v>
      </c>
      <c r="BJ155" s="580">
        <v>0</v>
      </c>
      <c r="BK155" s="671">
        <v>0</v>
      </c>
      <c r="BL155" s="580">
        <v>0</v>
      </c>
      <c r="BM155" s="671">
        <v>0</v>
      </c>
      <c r="BN155" s="580">
        <v>0</v>
      </c>
      <c r="BO155" s="671">
        <v>0</v>
      </c>
      <c r="BP155" s="671">
        <v>0</v>
      </c>
      <c r="BQ155" s="580">
        <v>0</v>
      </c>
      <c r="BR155" s="580">
        <v>0</v>
      </c>
      <c r="BS155" s="671">
        <v>0</v>
      </c>
      <c r="BT155" s="671">
        <v>0</v>
      </c>
      <c r="BU155" s="580">
        <v>0</v>
      </c>
      <c r="BV155" s="580">
        <v>0</v>
      </c>
      <c r="BW155" s="580">
        <v>0</v>
      </c>
      <c r="BX155" s="671">
        <v>0</v>
      </c>
      <c r="BY155" s="671">
        <v>0</v>
      </c>
      <c r="BZ155" s="580">
        <v>0</v>
      </c>
      <c r="CA155" s="671">
        <v>0</v>
      </c>
      <c r="CB155" s="671">
        <v>0</v>
      </c>
      <c r="CC155" s="671">
        <v>0</v>
      </c>
      <c r="CD155" s="671">
        <v>0</v>
      </c>
      <c r="CE155" s="580">
        <v>0</v>
      </c>
      <c r="CF155" s="580">
        <v>0</v>
      </c>
      <c r="CG155" s="580">
        <v>0</v>
      </c>
      <c r="CH155" s="671">
        <v>0</v>
      </c>
      <c r="CI155" s="580">
        <v>0</v>
      </c>
      <c r="CJ155" s="671">
        <v>0</v>
      </c>
      <c r="CK155" s="580">
        <v>0</v>
      </c>
      <c r="CL155" s="580">
        <v>0</v>
      </c>
      <c r="CM155" s="671">
        <v>0</v>
      </c>
      <c r="CN155" s="580">
        <v>0</v>
      </c>
      <c r="CO155" s="671">
        <v>0</v>
      </c>
      <c r="CP155" s="580">
        <v>0</v>
      </c>
      <c r="CQ155" s="580">
        <v>0</v>
      </c>
      <c r="CR155" s="671">
        <v>0</v>
      </c>
      <c r="CS155" s="671">
        <v>0</v>
      </c>
      <c r="CT155" s="580">
        <v>0</v>
      </c>
      <c r="CU155" s="580">
        <v>0</v>
      </c>
      <c r="CV155" s="671">
        <v>0</v>
      </c>
      <c r="CW155" s="580">
        <v>0</v>
      </c>
      <c r="CX155" s="671">
        <v>0</v>
      </c>
      <c r="CY155" s="671">
        <v>0</v>
      </c>
      <c r="CZ155" s="580">
        <v>0</v>
      </c>
      <c r="DA155" s="671">
        <v>0</v>
      </c>
      <c r="DB155" s="580">
        <v>0</v>
      </c>
      <c r="DC155" s="671">
        <v>0</v>
      </c>
      <c r="DD155" s="671">
        <v>0</v>
      </c>
      <c r="DE155" s="676">
        <v>0</v>
      </c>
      <c r="DF155" s="715">
        <v>0</v>
      </c>
      <c r="DG155" s="715">
        <v>0</v>
      </c>
      <c r="DH155" s="676">
        <v>0</v>
      </c>
      <c r="DI155" s="676">
        <v>0</v>
      </c>
      <c r="DJ155" s="676">
        <v>0</v>
      </c>
      <c r="DK155" s="715">
        <v>0</v>
      </c>
      <c r="DL155" s="676">
        <v>0</v>
      </c>
      <c r="DM155" s="676">
        <v>0</v>
      </c>
      <c r="DN155" s="715">
        <v>0</v>
      </c>
      <c r="DO155" s="676">
        <v>0</v>
      </c>
      <c r="DP155" s="676">
        <v>0</v>
      </c>
      <c r="DQ155" s="676">
        <v>0</v>
      </c>
      <c r="DR155" s="715">
        <v>0</v>
      </c>
      <c r="DS155" s="676">
        <v>0</v>
      </c>
      <c r="DT155" s="676">
        <v>1</v>
      </c>
      <c r="DU155" s="676">
        <v>0</v>
      </c>
      <c r="DV155" s="490">
        <f t="shared" si="11"/>
        <v>1</v>
      </c>
      <c r="DW155" s="490">
        <f t="shared" si="12"/>
        <v>119</v>
      </c>
      <c r="DX155" s="490">
        <f t="shared" ca="1" si="13"/>
        <v>0</v>
      </c>
      <c r="DY155" s="490" t="str">
        <f t="shared" ca="1" si="14"/>
        <v>-</v>
      </c>
    </row>
    <row r="156" spans="1:129" ht="24" customHeight="1">
      <c r="A156" s="490">
        <v>114</v>
      </c>
      <c r="B156" s="503" t="s">
        <v>941</v>
      </c>
      <c r="C156" s="503" t="s">
        <v>65</v>
      </c>
      <c r="D156" s="503" t="s">
        <v>938</v>
      </c>
      <c r="E156" s="538" t="s">
        <v>1054</v>
      </c>
      <c r="F156" s="523">
        <v>0</v>
      </c>
      <c r="G156" s="580">
        <v>0</v>
      </c>
      <c r="H156" s="671">
        <v>0</v>
      </c>
      <c r="I156" s="671">
        <v>0</v>
      </c>
      <c r="J156" s="671">
        <v>0</v>
      </c>
      <c r="K156" s="671">
        <v>0</v>
      </c>
      <c r="L156" s="671">
        <v>0</v>
      </c>
      <c r="M156" s="671">
        <v>0</v>
      </c>
      <c r="N156" s="580">
        <v>0</v>
      </c>
      <c r="O156" s="671">
        <v>0</v>
      </c>
      <c r="P156" s="671">
        <v>0</v>
      </c>
      <c r="Q156" s="671">
        <v>0</v>
      </c>
      <c r="R156" s="671">
        <v>0</v>
      </c>
      <c r="S156" s="671">
        <v>0</v>
      </c>
      <c r="T156" s="671">
        <v>0</v>
      </c>
      <c r="U156" s="671">
        <v>0</v>
      </c>
      <c r="V156" s="671">
        <v>0</v>
      </c>
      <c r="W156" s="580">
        <v>0</v>
      </c>
      <c r="X156" s="580">
        <v>0</v>
      </c>
      <c r="Y156" s="580">
        <v>0</v>
      </c>
      <c r="Z156" s="671">
        <v>0</v>
      </c>
      <c r="AA156" s="580">
        <v>0</v>
      </c>
      <c r="AB156" s="580">
        <v>0</v>
      </c>
      <c r="AC156" s="671">
        <v>0</v>
      </c>
      <c r="AD156" s="580">
        <v>0</v>
      </c>
      <c r="AE156" s="580">
        <v>0</v>
      </c>
      <c r="AF156" s="580">
        <v>0</v>
      </c>
      <c r="AG156" s="671">
        <v>0</v>
      </c>
      <c r="AH156" s="580">
        <v>0</v>
      </c>
      <c r="AI156" s="671">
        <v>0</v>
      </c>
      <c r="AJ156" s="671">
        <v>0</v>
      </c>
      <c r="AK156" s="580">
        <v>0</v>
      </c>
      <c r="AL156" s="671">
        <v>0</v>
      </c>
      <c r="AM156" s="671">
        <v>0</v>
      </c>
      <c r="AN156" s="580">
        <v>0</v>
      </c>
      <c r="AO156" s="671">
        <v>0</v>
      </c>
      <c r="AP156" s="671">
        <v>0</v>
      </c>
      <c r="AQ156" s="671">
        <v>0</v>
      </c>
      <c r="AR156" s="580">
        <v>0</v>
      </c>
      <c r="AS156" s="671">
        <v>0</v>
      </c>
      <c r="AT156" s="580">
        <v>0</v>
      </c>
      <c r="AU156" s="671">
        <v>0</v>
      </c>
      <c r="AV156" s="671">
        <v>0</v>
      </c>
      <c r="AW156" s="671">
        <v>0</v>
      </c>
      <c r="AX156" s="580">
        <v>0</v>
      </c>
      <c r="AY156" s="580">
        <v>0</v>
      </c>
      <c r="AZ156" s="671">
        <v>0</v>
      </c>
      <c r="BA156" s="671">
        <v>0</v>
      </c>
      <c r="BB156" s="580">
        <v>0</v>
      </c>
      <c r="BC156" s="671">
        <v>0</v>
      </c>
      <c r="BD156" s="671">
        <v>0</v>
      </c>
      <c r="BE156" s="580">
        <v>0</v>
      </c>
      <c r="BF156" s="671">
        <v>0</v>
      </c>
      <c r="BG156" s="671">
        <v>0</v>
      </c>
      <c r="BH156" s="580">
        <v>0</v>
      </c>
      <c r="BI156" s="671">
        <v>0</v>
      </c>
      <c r="BJ156" s="580">
        <v>0</v>
      </c>
      <c r="BK156" s="671">
        <v>0</v>
      </c>
      <c r="BL156" s="580">
        <v>0</v>
      </c>
      <c r="BM156" s="671">
        <v>0</v>
      </c>
      <c r="BN156" s="580">
        <v>0</v>
      </c>
      <c r="BO156" s="671">
        <v>0</v>
      </c>
      <c r="BP156" s="671">
        <v>0</v>
      </c>
      <c r="BQ156" s="580">
        <v>0</v>
      </c>
      <c r="BR156" s="580">
        <v>0</v>
      </c>
      <c r="BS156" s="671">
        <v>0</v>
      </c>
      <c r="BT156" s="671">
        <v>0</v>
      </c>
      <c r="BU156" s="580">
        <v>0</v>
      </c>
      <c r="BV156" s="580">
        <v>0</v>
      </c>
      <c r="BW156" s="580">
        <v>0</v>
      </c>
      <c r="BX156" s="671">
        <v>0</v>
      </c>
      <c r="BY156" s="671">
        <v>0</v>
      </c>
      <c r="BZ156" s="580">
        <v>0</v>
      </c>
      <c r="CA156" s="671">
        <v>0</v>
      </c>
      <c r="CB156" s="671">
        <v>0</v>
      </c>
      <c r="CC156" s="671">
        <v>0</v>
      </c>
      <c r="CD156" s="671">
        <v>0</v>
      </c>
      <c r="CE156" s="580">
        <v>0</v>
      </c>
      <c r="CF156" s="580">
        <v>0</v>
      </c>
      <c r="CG156" s="580">
        <v>0</v>
      </c>
      <c r="CH156" s="671">
        <v>0</v>
      </c>
      <c r="CI156" s="580">
        <v>0</v>
      </c>
      <c r="CJ156" s="671">
        <v>0</v>
      </c>
      <c r="CK156" s="580">
        <v>0</v>
      </c>
      <c r="CL156" s="580">
        <v>0</v>
      </c>
      <c r="CM156" s="671">
        <v>0</v>
      </c>
      <c r="CN156" s="580">
        <v>0</v>
      </c>
      <c r="CO156" s="671">
        <v>0</v>
      </c>
      <c r="CP156" s="580">
        <v>0</v>
      </c>
      <c r="CQ156" s="580">
        <v>0</v>
      </c>
      <c r="CR156" s="671">
        <v>0</v>
      </c>
      <c r="CS156" s="671">
        <v>0</v>
      </c>
      <c r="CT156" s="580">
        <v>0</v>
      </c>
      <c r="CU156" s="580">
        <v>0</v>
      </c>
      <c r="CV156" s="671">
        <v>0</v>
      </c>
      <c r="CW156" s="580">
        <v>0</v>
      </c>
      <c r="CX156" s="671">
        <v>0</v>
      </c>
      <c r="CY156" s="671">
        <v>0</v>
      </c>
      <c r="CZ156" s="580">
        <v>0</v>
      </c>
      <c r="DA156" s="671">
        <v>0</v>
      </c>
      <c r="DB156" s="580">
        <v>0</v>
      </c>
      <c r="DC156" s="671">
        <v>0</v>
      </c>
      <c r="DD156" s="671">
        <v>0</v>
      </c>
      <c r="DE156" s="676">
        <v>0</v>
      </c>
      <c r="DF156" s="715">
        <v>0</v>
      </c>
      <c r="DG156" s="715">
        <v>0</v>
      </c>
      <c r="DH156" s="676">
        <v>0</v>
      </c>
      <c r="DI156" s="676">
        <v>0</v>
      </c>
      <c r="DJ156" s="676">
        <v>0</v>
      </c>
      <c r="DK156" s="715">
        <v>0</v>
      </c>
      <c r="DL156" s="676">
        <v>0</v>
      </c>
      <c r="DM156" s="676">
        <v>0</v>
      </c>
      <c r="DN156" s="715">
        <v>0</v>
      </c>
      <c r="DO156" s="676">
        <v>0</v>
      </c>
      <c r="DP156" s="676">
        <v>0</v>
      </c>
      <c r="DQ156" s="676">
        <v>0</v>
      </c>
      <c r="DR156" s="715">
        <v>0</v>
      </c>
      <c r="DS156" s="676">
        <v>0</v>
      </c>
      <c r="DT156" s="676">
        <v>0</v>
      </c>
      <c r="DU156" s="676">
        <v>1</v>
      </c>
      <c r="DV156" s="490">
        <f t="shared" si="11"/>
        <v>1</v>
      </c>
      <c r="DW156" s="490">
        <f t="shared" si="12"/>
        <v>120</v>
      </c>
      <c r="DX156" s="490">
        <f t="shared" ca="1" si="13"/>
        <v>0</v>
      </c>
      <c r="DY156" s="490" t="str">
        <f t="shared" ca="1" si="14"/>
        <v>-</v>
      </c>
    </row>
    <row r="158" spans="1:129">
      <c r="A158" s="390">
        <v>1</v>
      </c>
      <c r="B158" s="390">
        <v>2</v>
      </c>
      <c r="C158" s="390">
        <v>3</v>
      </c>
      <c r="D158" s="390">
        <v>4</v>
      </c>
      <c r="E158" s="390">
        <v>5</v>
      </c>
      <c r="F158" s="390">
        <v>6</v>
      </c>
      <c r="G158" s="581">
        <v>7</v>
      </c>
      <c r="H158" s="672">
        <v>8</v>
      </c>
      <c r="I158" s="672">
        <v>9</v>
      </c>
      <c r="J158" s="672">
        <v>10</v>
      </c>
      <c r="K158" s="672">
        <v>11</v>
      </c>
      <c r="L158" s="672">
        <v>12</v>
      </c>
      <c r="M158" s="672">
        <v>13</v>
      </c>
      <c r="N158" s="581">
        <v>14</v>
      </c>
      <c r="O158" s="672">
        <v>15</v>
      </c>
      <c r="P158" s="672">
        <v>16</v>
      </c>
      <c r="Q158" s="672">
        <v>17</v>
      </c>
      <c r="R158" s="672">
        <v>18</v>
      </c>
      <c r="S158" s="672">
        <v>19</v>
      </c>
      <c r="T158" s="672">
        <v>20</v>
      </c>
      <c r="U158" s="672">
        <v>21</v>
      </c>
      <c r="V158" s="672">
        <v>22</v>
      </c>
      <c r="W158" s="581">
        <v>23</v>
      </c>
      <c r="X158" s="581">
        <v>24</v>
      </c>
      <c r="Y158" s="581">
        <v>25</v>
      </c>
      <c r="Z158" s="672">
        <v>26</v>
      </c>
      <c r="AA158" s="581">
        <v>27</v>
      </c>
      <c r="AB158" s="581">
        <v>28</v>
      </c>
      <c r="AC158" s="672">
        <v>29</v>
      </c>
      <c r="AD158" s="581">
        <v>30</v>
      </c>
      <c r="AE158" s="581">
        <v>31</v>
      </c>
      <c r="AF158" s="581">
        <v>32</v>
      </c>
      <c r="AG158" s="672">
        <v>33</v>
      </c>
      <c r="AH158" s="581">
        <v>34</v>
      </c>
      <c r="AI158" s="672">
        <v>35</v>
      </c>
      <c r="AJ158" s="672">
        <v>36</v>
      </c>
      <c r="AK158" s="581">
        <v>37</v>
      </c>
      <c r="AL158" s="672">
        <v>38</v>
      </c>
      <c r="AM158" s="672">
        <v>39</v>
      </c>
      <c r="AN158" s="581">
        <v>40</v>
      </c>
      <c r="AO158" s="672">
        <v>41</v>
      </c>
      <c r="AP158" s="672">
        <v>42</v>
      </c>
      <c r="AQ158" s="672">
        <v>43</v>
      </c>
      <c r="AR158" s="581">
        <v>44</v>
      </c>
      <c r="AS158" s="672">
        <v>45</v>
      </c>
      <c r="AT158" s="581">
        <v>46</v>
      </c>
      <c r="AU158" s="672">
        <v>47</v>
      </c>
      <c r="AV158" s="672">
        <v>48</v>
      </c>
      <c r="AW158" s="672">
        <v>49</v>
      </c>
      <c r="AX158" s="581">
        <v>50</v>
      </c>
      <c r="AY158" s="581">
        <v>51</v>
      </c>
      <c r="AZ158" s="672">
        <v>52</v>
      </c>
      <c r="BA158" s="672">
        <v>53</v>
      </c>
      <c r="BB158" s="581">
        <v>54</v>
      </c>
      <c r="BC158" s="672">
        <v>55</v>
      </c>
      <c r="BD158" s="672">
        <v>56</v>
      </c>
      <c r="BE158" s="581">
        <v>57</v>
      </c>
      <c r="BF158" s="672">
        <v>58</v>
      </c>
      <c r="BG158" s="672">
        <v>59</v>
      </c>
      <c r="BH158" s="581">
        <v>60</v>
      </c>
      <c r="BI158" s="672">
        <v>61</v>
      </c>
      <c r="BJ158" s="581">
        <v>62</v>
      </c>
      <c r="BK158" s="672">
        <v>63</v>
      </c>
      <c r="BL158" s="581">
        <v>64</v>
      </c>
      <c r="BM158" s="672">
        <v>65</v>
      </c>
      <c r="BN158" s="581">
        <v>66</v>
      </c>
      <c r="BO158" s="672">
        <v>67</v>
      </c>
      <c r="BP158" s="672">
        <v>68</v>
      </c>
      <c r="BQ158" s="581">
        <v>69</v>
      </c>
      <c r="BR158" s="581">
        <v>70</v>
      </c>
      <c r="BS158" s="672">
        <v>71</v>
      </c>
      <c r="BT158" s="672">
        <v>72</v>
      </c>
      <c r="BU158" s="581">
        <v>73</v>
      </c>
      <c r="BV158" s="581">
        <v>74</v>
      </c>
      <c r="BW158" s="581">
        <v>75</v>
      </c>
      <c r="BX158" s="672">
        <v>76</v>
      </c>
      <c r="BY158" s="672">
        <v>77</v>
      </c>
      <c r="BZ158" s="581">
        <v>78</v>
      </c>
      <c r="CA158" s="672">
        <v>79</v>
      </c>
      <c r="CB158" s="672">
        <v>80</v>
      </c>
      <c r="CC158" s="672">
        <v>81</v>
      </c>
      <c r="CD158" s="672">
        <v>82</v>
      </c>
      <c r="CE158" s="581">
        <v>83</v>
      </c>
      <c r="CF158" s="581">
        <v>84</v>
      </c>
      <c r="CG158" s="581">
        <v>85</v>
      </c>
      <c r="CH158" s="672">
        <v>86</v>
      </c>
      <c r="CI158" s="581">
        <v>87</v>
      </c>
      <c r="CJ158" s="672">
        <v>88</v>
      </c>
      <c r="CK158" s="581">
        <v>89</v>
      </c>
      <c r="CL158" s="581">
        <v>90</v>
      </c>
      <c r="CM158" s="672">
        <v>91</v>
      </c>
      <c r="CN158" s="581">
        <v>92</v>
      </c>
      <c r="CO158" s="672">
        <v>93</v>
      </c>
      <c r="CP158" s="581">
        <v>94</v>
      </c>
      <c r="CQ158" s="581">
        <v>95</v>
      </c>
      <c r="CR158" s="672">
        <v>96</v>
      </c>
      <c r="CS158" s="672">
        <v>97</v>
      </c>
      <c r="CT158" s="581">
        <v>98</v>
      </c>
      <c r="CU158" s="581">
        <v>99</v>
      </c>
      <c r="CV158" s="672">
        <v>100</v>
      </c>
      <c r="CW158" s="581">
        <v>101</v>
      </c>
      <c r="CX158" s="672">
        <v>102</v>
      </c>
      <c r="CY158" s="672">
        <v>103</v>
      </c>
      <c r="CZ158" s="581">
        <v>104</v>
      </c>
      <c r="DA158" s="672">
        <v>105</v>
      </c>
      <c r="DB158" s="581">
        <v>106</v>
      </c>
      <c r="DC158" s="672">
        <v>107</v>
      </c>
      <c r="DD158" s="672">
        <v>108</v>
      </c>
      <c r="DE158" s="672">
        <v>109</v>
      </c>
      <c r="DF158" s="581">
        <v>110</v>
      </c>
      <c r="DG158" s="581">
        <v>111</v>
      </c>
      <c r="DH158" s="672">
        <v>112</v>
      </c>
      <c r="DI158" s="672">
        <v>113</v>
      </c>
      <c r="DJ158" s="672">
        <v>114</v>
      </c>
      <c r="DK158" s="581">
        <v>115</v>
      </c>
      <c r="DL158" s="672">
        <v>116</v>
      </c>
      <c r="DM158" s="672">
        <v>117</v>
      </c>
      <c r="DN158" s="581">
        <v>118</v>
      </c>
      <c r="DO158" s="672">
        <v>119</v>
      </c>
      <c r="DP158" s="672">
        <v>120</v>
      </c>
      <c r="DQ158" s="672">
        <v>121</v>
      </c>
      <c r="DR158" s="581">
        <v>122</v>
      </c>
      <c r="DS158" s="672">
        <v>123</v>
      </c>
      <c r="DT158" s="581">
        <v>124</v>
      </c>
      <c r="DU158" s="672">
        <v>125</v>
      </c>
      <c r="DV158" s="581">
        <v>126</v>
      </c>
      <c r="DW158" s="672">
        <v>127</v>
      </c>
      <c r="DX158" s="581">
        <v>128</v>
      </c>
      <c r="DY158" s="672">
        <v>129</v>
      </c>
    </row>
    <row r="159" spans="1:129">
      <c r="F159" s="390">
        <f>COUNTIF(F8:F156,1)</f>
        <v>0</v>
      </c>
      <c r="G159" s="581">
        <f t="shared" ref="G159:BR159" si="15">COUNTIF(G8:G156,1)</f>
        <v>1</v>
      </c>
      <c r="H159" s="672">
        <f t="shared" si="15"/>
        <v>1</v>
      </c>
      <c r="I159" s="672">
        <f t="shared" si="15"/>
        <v>1</v>
      </c>
      <c r="J159" s="672">
        <f t="shared" si="15"/>
        <v>1</v>
      </c>
      <c r="K159" s="672">
        <f t="shared" si="15"/>
        <v>1</v>
      </c>
      <c r="L159" s="672">
        <f t="shared" si="15"/>
        <v>0</v>
      </c>
      <c r="M159" s="672">
        <f t="shared" si="15"/>
        <v>0</v>
      </c>
      <c r="N159" s="581">
        <f t="shared" si="15"/>
        <v>1</v>
      </c>
      <c r="O159" s="672">
        <f t="shared" si="15"/>
        <v>1</v>
      </c>
      <c r="P159" s="672">
        <f t="shared" si="15"/>
        <v>1</v>
      </c>
      <c r="Q159" s="672">
        <f t="shared" si="15"/>
        <v>1</v>
      </c>
      <c r="R159" s="672">
        <f t="shared" si="15"/>
        <v>1</v>
      </c>
      <c r="S159" s="672">
        <f t="shared" si="15"/>
        <v>1</v>
      </c>
      <c r="T159" s="672">
        <f t="shared" si="15"/>
        <v>1</v>
      </c>
      <c r="U159" s="672">
        <f t="shared" si="15"/>
        <v>1</v>
      </c>
      <c r="V159" s="672">
        <f t="shared" si="15"/>
        <v>1</v>
      </c>
      <c r="W159" s="581">
        <f t="shared" si="15"/>
        <v>1</v>
      </c>
      <c r="X159" s="581">
        <f t="shared" si="15"/>
        <v>2</v>
      </c>
      <c r="Y159" s="581">
        <f t="shared" si="15"/>
        <v>1</v>
      </c>
      <c r="Z159" s="672">
        <f t="shared" si="15"/>
        <v>0</v>
      </c>
      <c r="AA159" s="581">
        <f t="shared" si="15"/>
        <v>1</v>
      </c>
      <c r="AB159" s="581">
        <f t="shared" si="15"/>
        <v>2</v>
      </c>
      <c r="AC159" s="672">
        <f t="shared" si="15"/>
        <v>0</v>
      </c>
      <c r="AD159" s="581">
        <f t="shared" si="15"/>
        <v>4</v>
      </c>
      <c r="AE159" s="581">
        <f t="shared" si="15"/>
        <v>1</v>
      </c>
      <c r="AF159" s="581">
        <f t="shared" si="15"/>
        <v>1</v>
      </c>
      <c r="AG159" s="672">
        <f t="shared" si="15"/>
        <v>0</v>
      </c>
      <c r="AH159" s="581">
        <f t="shared" si="15"/>
        <v>3</v>
      </c>
      <c r="AI159" s="672">
        <f t="shared" si="15"/>
        <v>1</v>
      </c>
      <c r="AJ159" s="672">
        <f t="shared" si="15"/>
        <v>1</v>
      </c>
      <c r="AK159" s="581">
        <f t="shared" si="15"/>
        <v>1</v>
      </c>
      <c r="AL159" s="672">
        <f t="shared" si="15"/>
        <v>1</v>
      </c>
      <c r="AM159" s="672">
        <f t="shared" si="15"/>
        <v>1</v>
      </c>
      <c r="AN159" s="581">
        <f t="shared" si="15"/>
        <v>2</v>
      </c>
      <c r="AO159" s="672">
        <f t="shared" si="15"/>
        <v>1</v>
      </c>
      <c r="AP159" s="672">
        <f t="shared" si="15"/>
        <v>1</v>
      </c>
      <c r="AQ159" s="672">
        <f t="shared" si="15"/>
        <v>0</v>
      </c>
      <c r="AR159" s="581">
        <f t="shared" si="15"/>
        <v>1</v>
      </c>
      <c r="AS159" s="672">
        <f t="shared" si="15"/>
        <v>1</v>
      </c>
      <c r="AT159" s="581">
        <f t="shared" si="15"/>
        <v>1</v>
      </c>
      <c r="AU159" s="672">
        <f t="shared" si="15"/>
        <v>1</v>
      </c>
      <c r="AV159" s="672">
        <f t="shared" si="15"/>
        <v>2</v>
      </c>
      <c r="AW159" s="672">
        <f t="shared" si="15"/>
        <v>2</v>
      </c>
      <c r="AX159" s="581">
        <f t="shared" si="15"/>
        <v>1</v>
      </c>
      <c r="AY159" s="581">
        <f t="shared" si="15"/>
        <v>1</v>
      </c>
      <c r="AZ159" s="672">
        <f t="shared" si="15"/>
        <v>1</v>
      </c>
      <c r="BA159" s="672">
        <f t="shared" si="15"/>
        <v>2</v>
      </c>
      <c r="BB159" s="581">
        <f t="shared" si="15"/>
        <v>1</v>
      </c>
      <c r="BC159" s="672">
        <f t="shared" si="15"/>
        <v>1</v>
      </c>
      <c r="BD159" s="672">
        <f t="shared" si="15"/>
        <v>0</v>
      </c>
      <c r="BE159" s="581">
        <f t="shared" si="15"/>
        <v>1</v>
      </c>
      <c r="BF159" s="672">
        <f t="shared" si="15"/>
        <v>1</v>
      </c>
      <c r="BG159" s="672">
        <f t="shared" si="15"/>
        <v>0</v>
      </c>
      <c r="BH159" s="581">
        <f t="shared" si="15"/>
        <v>1</v>
      </c>
      <c r="BI159" s="672">
        <f t="shared" si="15"/>
        <v>2</v>
      </c>
      <c r="BJ159" s="581">
        <f t="shared" si="15"/>
        <v>1</v>
      </c>
      <c r="BK159" s="672">
        <f t="shared" si="15"/>
        <v>3</v>
      </c>
      <c r="BL159" s="581">
        <f t="shared" si="15"/>
        <v>4</v>
      </c>
      <c r="BM159" s="672">
        <f t="shared" si="15"/>
        <v>4</v>
      </c>
      <c r="BN159" s="581">
        <f t="shared" si="15"/>
        <v>1</v>
      </c>
      <c r="BO159" s="672">
        <f t="shared" si="15"/>
        <v>1</v>
      </c>
      <c r="BP159" s="672">
        <f t="shared" si="15"/>
        <v>0</v>
      </c>
      <c r="BQ159" s="581">
        <f t="shared" si="15"/>
        <v>1</v>
      </c>
      <c r="BR159" s="581">
        <f t="shared" si="15"/>
        <v>2</v>
      </c>
      <c r="BS159" s="672">
        <f t="shared" ref="BS159:DU159" si="16">COUNTIF(BS8:BS156,1)</f>
        <v>1</v>
      </c>
      <c r="BT159" s="672">
        <f t="shared" si="16"/>
        <v>1</v>
      </c>
      <c r="BU159" s="581">
        <f t="shared" si="16"/>
        <v>1</v>
      </c>
      <c r="BV159" s="581">
        <f t="shared" si="16"/>
        <v>1</v>
      </c>
      <c r="BW159" s="581">
        <f t="shared" si="16"/>
        <v>1</v>
      </c>
      <c r="BX159" s="672">
        <f t="shared" si="16"/>
        <v>1</v>
      </c>
      <c r="BY159" s="672">
        <f t="shared" si="16"/>
        <v>1</v>
      </c>
      <c r="BZ159" s="581">
        <f t="shared" si="16"/>
        <v>1</v>
      </c>
      <c r="CA159" s="672">
        <f t="shared" si="16"/>
        <v>1</v>
      </c>
      <c r="CB159" s="672">
        <f t="shared" si="16"/>
        <v>1</v>
      </c>
      <c r="CC159" s="672">
        <f t="shared" si="16"/>
        <v>1</v>
      </c>
      <c r="CD159" s="672">
        <f t="shared" si="16"/>
        <v>2</v>
      </c>
      <c r="CE159" s="581">
        <f t="shared" si="16"/>
        <v>1</v>
      </c>
      <c r="CF159" s="581">
        <f t="shared" si="16"/>
        <v>2</v>
      </c>
      <c r="CG159" s="581">
        <f t="shared" si="16"/>
        <v>1</v>
      </c>
      <c r="CH159" s="672">
        <f t="shared" si="16"/>
        <v>1</v>
      </c>
      <c r="CI159" s="581">
        <f t="shared" si="16"/>
        <v>2</v>
      </c>
      <c r="CJ159" s="672">
        <f t="shared" si="16"/>
        <v>1</v>
      </c>
      <c r="CK159" s="581">
        <f t="shared" si="16"/>
        <v>2</v>
      </c>
      <c r="CL159" s="581">
        <f t="shared" si="16"/>
        <v>2</v>
      </c>
      <c r="CM159" s="672">
        <f t="shared" si="16"/>
        <v>2</v>
      </c>
      <c r="CN159" s="581">
        <f t="shared" si="16"/>
        <v>2</v>
      </c>
      <c r="CO159" s="672">
        <f t="shared" si="16"/>
        <v>0</v>
      </c>
      <c r="CP159" s="581">
        <f t="shared" si="16"/>
        <v>3</v>
      </c>
      <c r="CQ159" s="581">
        <f t="shared" si="16"/>
        <v>1</v>
      </c>
      <c r="CR159" s="672">
        <f t="shared" si="16"/>
        <v>3</v>
      </c>
      <c r="CS159" s="672">
        <f t="shared" si="16"/>
        <v>2</v>
      </c>
      <c r="CT159" s="581">
        <f t="shared" si="16"/>
        <v>3</v>
      </c>
      <c r="CU159" s="581">
        <f t="shared" si="16"/>
        <v>1</v>
      </c>
      <c r="CV159" s="672">
        <f t="shared" si="16"/>
        <v>0</v>
      </c>
      <c r="CW159" s="581">
        <f t="shared" si="16"/>
        <v>1</v>
      </c>
      <c r="CX159" s="672">
        <f t="shared" si="16"/>
        <v>2</v>
      </c>
      <c r="CY159" s="672">
        <f t="shared" si="16"/>
        <v>1</v>
      </c>
      <c r="CZ159" s="581">
        <f t="shared" si="16"/>
        <v>2</v>
      </c>
      <c r="DA159" s="672">
        <f t="shared" si="16"/>
        <v>0</v>
      </c>
      <c r="DB159" s="581">
        <f t="shared" si="16"/>
        <v>3</v>
      </c>
      <c r="DC159" s="672">
        <f t="shared" si="16"/>
        <v>2</v>
      </c>
      <c r="DD159" s="672">
        <f t="shared" si="16"/>
        <v>2</v>
      </c>
      <c r="DE159" s="672">
        <f t="shared" si="16"/>
        <v>0</v>
      </c>
      <c r="DF159" s="581">
        <f t="shared" si="16"/>
        <v>3</v>
      </c>
      <c r="DG159" s="581">
        <f t="shared" si="16"/>
        <v>1</v>
      </c>
      <c r="DH159" s="581">
        <f t="shared" si="16"/>
        <v>1</v>
      </c>
      <c r="DI159" s="581">
        <f t="shared" si="16"/>
        <v>1</v>
      </c>
      <c r="DJ159" s="581">
        <f t="shared" si="16"/>
        <v>1</v>
      </c>
      <c r="DK159" s="581">
        <f t="shared" si="16"/>
        <v>1</v>
      </c>
      <c r="DL159" s="581">
        <f t="shared" si="16"/>
        <v>1</v>
      </c>
      <c r="DM159" s="581">
        <f t="shared" si="16"/>
        <v>1</v>
      </c>
      <c r="DN159" s="581">
        <f t="shared" si="16"/>
        <v>1</v>
      </c>
      <c r="DO159" s="581">
        <f t="shared" si="16"/>
        <v>2</v>
      </c>
      <c r="DP159" s="581">
        <f t="shared" si="16"/>
        <v>1</v>
      </c>
      <c r="DQ159" s="581">
        <f t="shared" si="16"/>
        <v>1</v>
      </c>
      <c r="DR159" s="581">
        <f t="shared" si="16"/>
        <v>1</v>
      </c>
      <c r="DS159" s="581">
        <f t="shared" si="16"/>
        <v>1</v>
      </c>
      <c r="DT159" s="581">
        <f t="shared" si="16"/>
        <v>1</v>
      </c>
      <c r="DU159" s="581">
        <f t="shared" si="16"/>
        <v>1</v>
      </c>
    </row>
    <row r="160" spans="1:129">
      <c r="F160" s="390" t="e">
        <f>INDEX($A$8:$A$156,MATCH(1,F$8:F$156,0),0)</f>
        <v>#N/A</v>
      </c>
      <c r="G160" s="581">
        <f t="shared" ref="G160:BQ160" si="17">INDEX($A$8:$A$156,MATCH(1,G$8:G$156,0),0)</f>
        <v>1</v>
      </c>
      <c r="H160" s="672">
        <f t="shared" si="17"/>
        <v>1</v>
      </c>
      <c r="I160" s="672">
        <f t="shared" si="17"/>
        <v>1</v>
      </c>
      <c r="J160" s="672">
        <f t="shared" si="17"/>
        <v>2</v>
      </c>
      <c r="K160" s="672">
        <f t="shared" si="17"/>
        <v>2</v>
      </c>
      <c r="L160" s="672" t="e">
        <f t="shared" si="17"/>
        <v>#N/A</v>
      </c>
      <c r="M160" s="672" t="e">
        <f t="shared" si="17"/>
        <v>#N/A</v>
      </c>
      <c r="N160" s="581">
        <f t="shared" si="17"/>
        <v>3</v>
      </c>
      <c r="O160" s="672">
        <f t="shared" si="17"/>
        <v>3</v>
      </c>
      <c r="P160" s="672">
        <f t="shared" si="17"/>
        <v>3</v>
      </c>
      <c r="Q160" s="672">
        <f t="shared" si="17"/>
        <v>3</v>
      </c>
      <c r="R160" s="672">
        <f t="shared" si="17"/>
        <v>3</v>
      </c>
      <c r="S160" s="672">
        <f t="shared" si="17"/>
        <v>3</v>
      </c>
      <c r="T160" s="672">
        <f t="shared" si="17"/>
        <v>3</v>
      </c>
      <c r="U160" s="672">
        <f t="shared" si="17"/>
        <v>3</v>
      </c>
      <c r="V160" s="672">
        <f t="shared" si="17"/>
        <v>3</v>
      </c>
      <c r="W160" s="581">
        <f t="shared" si="17"/>
        <v>4</v>
      </c>
      <c r="X160" s="581">
        <f t="shared" si="17"/>
        <v>5</v>
      </c>
      <c r="Y160" s="581">
        <f t="shared" si="17"/>
        <v>7</v>
      </c>
      <c r="Z160" s="672" t="e">
        <f t="shared" si="17"/>
        <v>#N/A</v>
      </c>
      <c r="AA160" s="581">
        <f t="shared" si="17"/>
        <v>8</v>
      </c>
      <c r="AB160" s="581">
        <f t="shared" si="17"/>
        <v>9</v>
      </c>
      <c r="AC160" s="672" t="e">
        <f t="shared" si="17"/>
        <v>#N/A</v>
      </c>
      <c r="AD160" s="581">
        <f t="shared" si="17"/>
        <v>10</v>
      </c>
      <c r="AE160" s="581">
        <f t="shared" si="17"/>
        <v>12</v>
      </c>
      <c r="AF160" s="581">
        <f t="shared" si="17"/>
        <v>13</v>
      </c>
      <c r="AG160" s="672" t="e">
        <f t="shared" si="17"/>
        <v>#N/A</v>
      </c>
      <c r="AH160" s="581">
        <f t="shared" si="17"/>
        <v>16</v>
      </c>
      <c r="AI160" s="672">
        <f t="shared" si="17"/>
        <v>18</v>
      </c>
      <c r="AJ160" s="672">
        <f t="shared" si="17"/>
        <v>19</v>
      </c>
      <c r="AK160" s="581">
        <f t="shared" si="17"/>
        <v>20</v>
      </c>
      <c r="AL160" s="672">
        <f t="shared" si="17"/>
        <v>21</v>
      </c>
      <c r="AM160" s="672">
        <f t="shared" si="17"/>
        <v>22</v>
      </c>
      <c r="AN160" s="581">
        <f t="shared" si="17"/>
        <v>23</v>
      </c>
      <c r="AO160" s="672">
        <f t="shared" si="17"/>
        <v>24</v>
      </c>
      <c r="AP160" s="672">
        <f t="shared" si="17"/>
        <v>25</v>
      </c>
      <c r="AQ160" s="672" t="e">
        <f t="shared" si="17"/>
        <v>#N/A</v>
      </c>
      <c r="AR160" s="581">
        <f t="shared" si="17"/>
        <v>26</v>
      </c>
      <c r="AS160" s="672">
        <f t="shared" si="17"/>
        <v>27</v>
      </c>
      <c r="AT160" s="581">
        <f t="shared" si="17"/>
        <v>28</v>
      </c>
      <c r="AU160" s="672">
        <f t="shared" si="17"/>
        <v>29</v>
      </c>
      <c r="AV160" s="672">
        <f t="shared" si="17"/>
        <v>30</v>
      </c>
      <c r="AW160" s="672">
        <f t="shared" si="17"/>
        <v>32</v>
      </c>
      <c r="AX160" s="581">
        <f t="shared" si="17"/>
        <v>34</v>
      </c>
      <c r="AY160" s="581">
        <f t="shared" si="17"/>
        <v>35</v>
      </c>
      <c r="AZ160" s="672">
        <f t="shared" si="17"/>
        <v>36</v>
      </c>
      <c r="BA160" s="672">
        <f t="shared" si="17"/>
        <v>24</v>
      </c>
      <c r="BB160" s="581">
        <f t="shared" si="17"/>
        <v>38</v>
      </c>
      <c r="BC160" s="672">
        <f t="shared" si="17"/>
        <v>39</v>
      </c>
      <c r="BD160" s="672" t="e">
        <f t="shared" si="17"/>
        <v>#N/A</v>
      </c>
      <c r="BE160" s="581">
        <f t="shared" si="17"/>
        <v>40</v>
      </c>
      <c r="BF160" s="672">
        <f t="shared" si="17"/>
        <v>41</v>
      </c>
      <c r="BG160" s="672" t="e">
        <f t="shared" si="17"/>
        <v>#N/A</v>
      </c>
      <c r="BH160" s="581">
        <f t="shared" si="17"/>
        <v>42</v>
      </c>
      <c r="BI160" s="672">
        <f t="shared" si="17"/>
        <v>43</v>
      </c>
      <c r="BJ160" s="581">
        <f t="shared" si="17"/>
        <v>45</v>
      </c>
      <c r="BK160" s="672">
        <f t="shared" si="17"/>
        <v>24</v>
      </c>
      <c r="BL160" s="581">
        <f t="shared" si="17"/>
        <v>48</v>
      </c>
      <c r="BM160" s="672">
        <f t="shared" si="17"/>
        <v>52</v>
      </c>
      <c r="BN160" s="581">
        <f t="shared" si="17"/>
        <v>55</v>
      </c>
      <c r="BO160" s="672">
        <f t="shared" si="17"/>
        <v>56</v>
      </c>
      <c r="BP160" s="672" t="e">
        <f t="shared" si="17"/>
        <v>#N/A</v>
      </c>
      <c r="BQ160" s="581">
        <f t="shared" si="17"/>
        <v>57</v>
      </c>
      <c r="BR160" s="581">
        <f t="shared" ref="BR160:DG160" si="18">INDEX($A$8:$A$156,MATCH(1,BR$8:BR$156,0),0)</f>
        <v>58</v>
      </c>
      <c r="BS160" s="672">
        <f t="shared" si="18"/>
        <v>58</v>
      </c>
      <c r="BT160" s="672">
        <f t="shared" si="18"/>
        <v>59</v>
      </c>
      <c r="BU160" s="581">
        <f t="shared" si="18"/>
        <v>60</v>
      </c>
      <c r="BV160" s="581">
        <f t="shared" si="18"/>
        <v>61</v>
      </c>
      <c r="BW160" s="581">
        <f t="shared" si="18"/>
        <v>62</v>
      </c>
      <c r="BX160" s="672">
        <f t="shared" si="18"/>
        <v>62</v>
      </c>
      <c r="BY160" s="672">
        <f t="shared" si="18"/>
        <v>62</v>
      </c>
      <c r="BZ160" s="581">
        <f t="shared" si="18"/>
        <v>63</v>
      </c>
      <c r="CA160" s="672">
        <f t="shared" si="18"/>
        <v>63</v>
      </c>
      <c r="CB160" s="672">
        <f t="shared" si="18"/>
        <v>64</v>
      </c>
      <c r="CC160" s="672">
        <f t="shared" si="18"/>
        <v>65</v>
      </c>
      <c r="CD160" s="672">
        <f t="shared" si="18"/>
        <v>64</v>
      </c>
      <c r="CE160" s="581">
        <f t="shared" si="18"/>
        <v>67</v>
      </c>
      <c r="CF160" s="581">
        <f t="shared" si="18"/>
        <v>68</v>
      </c>
      <c r="CG160" s="581">
        <f t="shared" si="18"/>
        <v>70</v>
      </c>
      <c r="CH160" s="672">
        <f t="shared" si="18"/>
        <v>63</v>
      </c>
      <c r="CI160" s="581">
        <f t="shared" si="18"/>
        <v>63</v>
      </c>
      <c r="CJ160" s="672">
        <f t="shared" si="18"/>
        <v>72</v>
      </c>
      <c r="CK160" s="581">
        <f t="shared" si="18"/>
        <v>71</v>
      </c>
      <c r="CL160" s="581">
        <f t="shared" si="18"/>
        <v>74</v>
      </c>
      <c r="CM160" s="672">
        <f t="shared" si="18"/>
        <v>72</v>
      </c>
      <c r="CN160" s="581">
        <f t="shared" si="18"/>
        <v>71</v>
      </c>
      <c r="CO160" s="672" t="e">
        <f t="shared" si="18"/>
        <v>#N/A</v>
      </c>
      <c r="CP160" s="581">
        <f t="shared" si="18"/>
        <v>78</v>
      </c>
      <c r="CQ160" s="581">
        <f t="shared" si="18"/>
        <v>81</v>
      </c>
      <c r="CR160" s="672">
        <f t="shared" si="18"/>
        <v>84</v>
      </c>
      <c r="CS160" s="672">
        <f t="shared" si="18"/>
        <v>82</v>
      </c>
      <c r="CT160" s="581">
        <f t="shared" si="18"/>
        <v>83</v>
      </c>
      <c r="CU160" s="581">
        <f t="shared" si="18"/>
        <v>90</v>
      </c>
      <c r="CV160" s="672" t="e">
        <f t="shared" si="18"/>
        <v>#N/A</v>
      </c>
      <c r="CW160" s="581">
        <f t="shared" si="18"/>
        <v>91</v>
      </c>
      <c r="CX160" s="672">
        <f t="shared" si="18"/>
        <v>87</v>
      </c>
      <c r="CY160" s="672">
        <f t="shared" si="18"/>
        <v>93</v>
      </c>
      <c r="CZ160" s="581">
        <f t="shared" si="18"/>
        <v>94</v>
      </c>
      <c r="DA160" s="672" t="e">
        <f t="shared" si="18"/>
        <v>#N/A</v>
      </c>
      <c r="DB160" s="581">
        <f t="shared" si="18"/>
        <v>96</v>
      </c>
      <c r="DC160" s="672">
        <f t="shared" si="18"/>
        <v>100</v>
      </c>
      <c r="DD160" s="672">
        <f t="shared" si="18"/>
        <v>97</v>
      </c>
      <c r="DE160" s="672" t="e">
        <f t="shared" si="18"/>
        <v>#N/A</v>
      </c>
      <c r="DF160" s="581">
        <f t="shared" si="18"/>
        <v>103</v>
      </c>
      <c r="DG160" s="581">
        <f t="shared" si="18"/>
        <v>106</v>
      </c>
      <c r="DH160" s="581">
        <f t="shared" ref="DH160:DU160" si="19">INDEX($A$8:$A$156,MATCH(1,DH$8:DH$156,0),0)</f>
        <v>106</v>
      </c>
      <c r="DI160" s="581">
        <f t="shared" si="19"/>
        <v>106</v>
      </c>
      <c r="DJ160" s="581">
        <f t="shared" si="19"/>
        <v>70</v>
      </c>
      <c r="DK160" s="581">
        <f t="shared" si="19"/>
        <v>107</v>
      </c>
      <c r="DL160" s="581">
        <f t="shared" si="19"/>
        <v>108</v>
      </c>
      <c r="DM160" s="581">
        <f t="shared" si="19"/>
        <v>109</v>
      </c>
      <c r="DN160" s="581">
        <f t="shared" si="19"/>
        <v>110</v>
      </c>
      <c r="DO160" s="581">
        <f t="shared" si="19"/>
        <v>74</v>
      </c>
      <c r="DP160" s="581">
        <f t="shared" si="19"/>
        <v>110</v>
      </c>
      <c r="DQ160" s="581">
        <f t="shared" si="19"/>
        <v>111</v>
      </c>
      <c r="DR160" s="581">
        <f t="shared" si="19"/>
        <v>112</v>
      </c>
      <c r="DS160" s="581">
        <f t="shared" si="19"/>
        <v>112</v>
      </c>
      <c r="DT160" s="581">
        <f t="shared" si="19"/>
        <v>113</v>
      </c>
      <c r="DU160" s="581">
        <f t="shared" si="19"/>
        <v>114</v>
      </c>
    </row>
    <row r="161" spans="6:125">
      <c r="F161" s="390" t="e">
        <f>INDEX($E$8:$E$156,MATCH(1,F$8:F$156,0),0)</f>
        <v>#N/A</v>
      </c>
      <c r="G161" s="581" t="str">
        <f t="shared" ref="G161:BR161" si="20">INDEX($E$8:$E$156,MATCH(1,G$8:G$156,0),0)</f>
        <v>Un ensemble de politiques de sécurité de l’information doit être rédigé, approuvé par la direction, puis publié et diffusé auprès de l’ensemble des salariés et des tiers concernés.</v>
      </c>
      <c r="H161" s="672" t="str">
        <f t="shared" si="20"/>
        <v>Un ensemble de politiques de sécurité de l’information doit être rédigé, approuvé par la direction, puis publié et diffusé auprès de l’ensemble des salariés et des tiers concernés.</v>
      </c>
      <c r="I161" s="672" t="str">
        <f t="shared" si="20"/>
        <v>Un ensemble de politiques de sécurité de l’information doit être rédigé, approuvé par la direction, puis publié et diffusé auprès de l’ensemble des salariés et des tiers concernés.</v>
      </c>
      <c r="J161" s="672" t="str">
        <f t="shared" si="20"/>
        <v>Garantir la pertinence, l’adéquation et l’efficacité de la politique de sécurité de l’information, réexaminer la politique à intervalles fixés préalablement ou en cas de changements majeurs.</v>
      </c>
      <c r="K161" s="672" t="str">
        <f t="shared" si="20"/>
        <v>Garantir la pertinence, l’adéquation et l’efficacité de la politique de sécurité de l’information, réexaminer la politique à intervalles fixés préalablement ou en cas de changements majeurs.</v>
      </c>
      <c r="L161" s="672" t="e">
        <f t="shared" si="20"/>
        <v>#N/A</v>
      </c>
      <c r="M161" s="672" t="e">
        <f t="shared" si="20"/>
        <v>#N/A</v>
      </c>
      <c r="N161" s="581" t="str">
        <f t="shared" si="20"/>
        <v>Définir clairement toutes les responsabilités en matière de sécurité de l’information.</v>
      </c>
      <c r="O161" s="672" t="str">
        <f t="shared" si="20"/>
        <v>Définir clairement toutes les responsabilités en matière de sécurité de l’information.</v>
      </c>
      <c r="P161" s="672" t="str">
        <f t="shared" si="20"/>
        <v>Définir clairement toutes les responsabilités en matière de sécurité de l’information.</v>
      </c>
      <c r="Q161" s="672" t="str">
        <f t="shared" si="20"/>
        <v>Définir clairement toutes les responsabilités en matière de sécurité de l’information.</v>
      </c>
      <c r="R161" s="672" t="str">
        <f t="shared" si="20"/>
        <v>Définir clairement toutes les responsabilités en matière de sécurité de l’information.</v>
      </c>
      <c r="S161" s="672" t="str">
        <f t="shared" si="20"/>
        <v>Définir clairement toutes les responsabilités en matière de sécurité de l’information.</v>
      </c>
      <c r="T161" s="672" t="str">
        <f t="shared" si="20"/>
        <v>Définir clairement toutes les responsabilités en matière de sécurité de l’information.</v>
      </c>
      <c r="U161" s="672" t="str">
        <f t="shared" si="20"/>
        <v>Définir clairement toutes les responsabilités en matière de sécurité de l’information.</v>
      </c>
      <c r="V161" s="672" t="str">
        <f t="shared" si="20"/>
        <v>Définir clairement toutes les responsabilités en matière de sécurité de l’information.</v>
      </c>
      <c r="W161" s="581" t="str">
        <f t="shared" si="20"/>
        <v>Séparer les tâches et les domaines de responsabilité pour réduire les occasions de modification ou de mauvais usage non autorisé(e) ou involontaire des biens de l’organisme.</v>
      </c>
      <c r="X161" s="581" t="str">
        <f t="shared" si="20"/>
        <v>Mettre en place des relations appropriées avec les autorités compétentes.</v>
      </c>
      <c r="Y161" s="581" t="str">
        <f t="shared" si="20"/>
        <v>Considérer la sécurité de l'information dans la gestion de projet, quel que soit le type de projet concerné</v>
      </c>
      <c r="Z161" s="672" t="e">
        <f t="shared" si="20"/>
        <v>#N/A</v>
      </c>
      <c r="AA161" s="581" t="str">
        <f t="shared" si="20"/>
        <v>Mettre en place une procédure formelle et des mesures de sécurité appropriées pour assurer une protection contre le risque lié à l’utilisation d’appareils informatiques et de communication mobiles.</v>
      </c>
      <c r="AB161" s="581" t="str">
        <f t="shared" si="20"/>
        <v>Élaborer et de mettre en oeuvre une politique, des procédures et des programmes opérationnels spécifiques au télétravail.</v>
      </c>
      <c r="AC161" s="672" t="e">
        <f t="shared" si="20"/>
        <v>#N/A</v>
      </c>
      <c r="AD161" s="581" t="str">
        <f t="shared" si="20"/>
        <v>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v>
      </c>
      <c r="AE161" s="581" t="str">
        <f t="shared" si="20"/>
        <v>La direction demande aux salariés, contractants et utilisateurs tiers d’appliquer les règles de sécurité conformément aux politiques et procédures établies de l’organisme.</v>
      </c>
      <c r="AF161" s="581" t="str">
        <f t="shared" si="20"/>
        <v>L’ensemble des salariés d’un organisme et, le cas échéant, les contractants et utilisateurs tiers suivent une formation adaptée sur la sensibilisation et reçoivent régulièrement les mises à jour 
des politiques et procédures de l’organisme, pertinentes pour leurs fonctions.</v>
      </c>
      <c r="AG161" s="672" t="e">
        <f t="shared" si="20"/>
        <v>#N/A</v>
      </c>
      <c r="AH161" s="581" t="str">
        <f t="shared" si="20"/>
        <v>Identifier clairement tous les actifs, de réaliser et de gérer un inventaire de tous les biens importants.</v>
      </c>
      <c r="AI161" s="672" t="str">
        <f t="shared" si="20"/>
        <v>Identifier, de documenter et de mettre en oeuvre des règles permettant l’utilisation correcte de l’information et des biens associés aux moyens de traitement de l’information.</v>
      </c>
      <c r="AJ161" s="672" t="str">
        <f t="shared" si="20"/>
        <v>Tous les salariés, contractants et utilisateurs tiers restituent la totalité des biens de l’organisme qu’ils ont en leur possession à la fin de leur période d’emploi, contrat ou accord.</v>
      </c>
      <c r="AK161" s="581" t="str">
        <f t="shared" si="20"/>
        <v>Classer les informations en termes de valeur, d’exigences légales, de sensibilité et de criticité.</v>
      </c>
      <c r="AL161" s="672" t="str">
        <f t="shared" si="20"/>
        <v>Élaborer et de mettre en oeuvre un ensemble approprié de procédures pour le marquage des actifs, conformément au plan de classification adopté par l’organisme.</v>
      </c>
      <c r="AM161" s="672" t="str">
        <f t="shared" si="20"/>
        <v>Élaborer et de mettre en oeuvre un ensemble approprié de procédures pour le traitement de l’information, conformément au plan de classification adopté par l’organisme.</v>
      </c>
      <c r="AN161" s="581" t="str">
        <f t="shared" si="20"/>
        <v>Mettre en place des procédures pour la gestion des supports amovibles.</v>
      </c>
      <c r="AO161" s="672" t="str">
        <f t="shared" si="20"/>
        <v>Mettre au rebut de façon sûre les supports qui ne servent plus, en suivant des procédures formelles.</v>
      </c>
      <c r="AP161" s="672" t="str">
        <f t="shared" si="20"/>
        <v>Établir des procédures de manipulation et de stockage des informations pour protéger ces informations d’une divulgation non autorisée ou d’un mauvais usage.</v>
      </c>
      <c r="AQ161" s="672" t="e">
        <f t="shared" si="20"/>
        <v>#N/A</v>
      </c>
      <c r="AR161" s="581" t="str">
        <f t="shared" si="20"/>
        <v>Établir, de documenter et de réexaminer une politique de contrôle d’accès sur la base des exigences d’exploitation et de sécurité.</v>
      </c>
      <c r="AS161" s="672" t="str">
        <f t="shared" si="20"/>
        <v>Les utilisateurs ont uniquement accès au réseau et aux services réseau pour lesquels ils ont spécifiquement reçu une autorisation</v>
      </c>
      <c r="AT161" s="581" t="str">
        <f t="shared" si="20"/>
        <v>Définir une procédure formelle d’enregistrement et de désinscription des utilisateurs destinée à accorder et à supprimer l’accès à tous les systèmes et services d’information.</v>
      </c>
      <c r="AU161" s="672" t="str">
        <f t="shared" si="20"/>
        <v>Etablir un processus formel de distribution des accès aux utilisateurs afin d'attribuer ou de retirer des droits d'accès à tous types d'utilisateurs sur l'ensemble des services du SI</v>
      </c>
      <c r="AV161" s="672" t="str">
        <f t="shared" si="20"/>
        <v>Restreindre et de contrôler l’attribution et l’utilisation des privilèges.</v>
      </c>
      <c r="AW161" s="672" t="str">
        <f t="shared" si="20"/>
        <v>La direction revoie les droits d’accès utilisateurs à intervalles réguliers par le biais d’un processus formel.</v>
      </c>
      <c r="AX161" s="581" t="str">
        <f t="shared" si="20"/>
        <v>Les utilisateurs suivent les pratiques de l'organisation pou l'utilisation des informations secrètes d'authentification</v>
      </c>
      <c r="AY161" s="581" t="str">
        <f t="shared" si="20"/>
        <v>Pour les utilisateurs et le personnel chargé de l’assistance technique, restreindre l’accès aux informations et aux fonctions applicatives conformément à la politique de contrôle d’accès.</v>
      </c>
      <c r="AZ161" s="672" t="str">
        <f t="shared" si="20"/>
        <v>L’accès aux systèmes d’exploitation soit soumis à une procédure sécurisée d’ouverture de session.</v>
      </c>
      <c r="BA161" s="672" t="str">
        <f t="shared" si="20"/>
        <v>Mettre au rebut de façon sûre les supports qui ne servent plus, en suivant des procédures formelles.</v>
      </c>
      <c r="BB161" s="581" t="str">
        <f t="shared" si="20"/>
        <v>Limiter et de contrôler étroitement l’emploi des programmes utilitaires permettant de contourner les mesures d’un système ou d’une application.</v>
      </c>
      <c r="BC161" s="672" t="str">
        <f t="shared" si="20"/>
        <v>Restreindre l’accès au code source du programme.</v>
      </c>
      <c r="BD161" s="672" t="e">
        <f t="shared" si="20"/>
        <v>#N/A</v>
      </c>
      <c r="BE161" s="581" t="str">
        <f t="shared" si="20"/>
        <v>Élaborer et de mettre en oeuvre une politique d’utilisation des mesures cryptographiques en vue de protéger l’information.</v>
      </c>
      <c r="BF161" s="672" t="str">
        <f t="shared" si="20"/>
        <v>Qu’une procédure de gestion des clés vienne à l’appui de la politique de l’organisme en matière de chiffrement.</v>
      </c>
      <c r="BG161" s="672" t="e">
        <f t="shared" si="20"/>
        <v>#N/A</v>
      </c>
      <c r="BH161" s="581" t="str">
        <f t="shared" si="20"/>
        <v>Protéger les zones contenant des informations et des moyens de traitement de l’information par des périmètres de sécurité (obstacles tels que des murs, des portes avec un contrôle d’accès par cartes, 
ou des bureaux de réception avec personnel d’accueil).</v>
      </c>
      <c r="BI161" s="672" t="str">
        <f t="shared" si="20"/>
        <v>Protéger les zones sécurisées par des contrôles à l’entrée adéquats pour s’assurer que seul le personnel habilité soit admis.</v>
      </c>
      <c r="BJ161" s="581" t="str">
        <f t="shared" si="20"/>
        <v>Concevoir et d’appliquer des mesures de protection physique contre les dommages causés par les incendies, les inondations, les tremblements de terre, les explosions, les troubles civils et autres 
formes de catastrophes naturelles ou de sinistres provoqués par l’homme.</v>
      </c>
      <c r="BK161" s="672" t="str">
        <f t="shared" si="20"/>
        <v>Mettre au rebut de façon sûre les supports qui ne servent plus, en suivant des procédures formelles.</v>
      </c>
      <c r="BL161" s="581" t="str">
        <f t="shared" si="20"/>
        <v>Situer et de protéger le matériel de manière à réduire les risques de menaces et de dangers environnementaux et les possibilités d’accès non autorisé.</v>
      </c>
      <c r="BM161" s="672" t="str">
        <f t="shared" si="20"/>
        <v>Ne pas sortir un matériel, des informations ou des logiciels des locaux de l’organisme sans autorisation préalable.</v>
      </c>
      <c r="BN161" s="581" t="str">
        <f t="shared" si="20"/>
        <v>Les utilisateurs s’assurent que tout matériel laissé sans surveillance est doté d’un dispositif de protection approprié.</v>
      </c>
      <c r="BO161" s="672" t="str">
        <f t="shared" si="20"/>
        <v>Adopter une politique du bureau propre pour les documents papier et les supports de stockage amovibles, et une politique de l’écran vide pour les moyens de traitement de l’information.</v>
      </c>
      <c r="BP161" s="672" t="e">
        <f t="shared" si="20"/>
        <v>#N/A</v>
      </c>
      <c r="BQ161" s="581" t="str">
        <f t="shared" si="20"/>
        <v>Les procédures d’exploitation soient documentées, tenues à jour et disponibles pour tous les utilisateurs concernés.</v>
      </c>
      <c r="BR161" s="581" t="str">
        <f t="shared" si="20"/>
        <v>Contrôler les changements apportés aux systèmes et moyens de traitement de l’information.</v>
      </c>
      <c r="BS161" s="672" t="str">
        <f t="shared" ref="BS161:DU161" si="21">INDEX($E$8:$E$156,MATCH(1,BS$8:BS$156,0),0)</f>
        <v>Contrôler les changements apportés aux systèmes et moyens de traitement de l’information.</v>
      </c>
      <c r="BT161" s="672" t="str">
        <f t="shared" si="21"/>
        <v>Surveiller et d’ajuster au plus près l’utilisation des ressources et faire des projections sur les dimensionnements futurs pour assurer les performances requises pour le système.</v>
      </c>
      <c r="BU161" s="581" t="str">
        <f t="shared" si="21"/>
        <v>Séparer les équipements de développement, de test et d’exploitation pour réduire les risques d’accès ou de changements non autorisés dans le système en exploitation.</v>
      </c>
      <c r="BV161" s="581" t="str">
        <f t="shared" si="21"/>
        <v>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v>
      </c>
      <c r="BW161" s="581" t="str">
        <f t="shared" si="21"/>
        <v>Réaliser des copies de sauvegarde des informations et logiciels et de les soumettre régulièrement à essai conformément à la politique de sauvegarde convenue.</v>
      </c>
      <c r="BX161" s="672" t="str">
        <f t="shared" si="21"/>
        <v>Réaliser des copies de sauvegarde des informations et logiciels et de les soumettre régulièrement à essai conformément à la politique de sauvegarde convenue.</v>
      </c>
      <c r="BY161" s="672" t="str">
        <f t="shared" si="21"/>
        <v>Réaliser des copies de sauvegarde des informations et logiciels et de les soumettre régulièrement à essai conformément à la politique de sauvegarde convenue.</v>
      </c>
      <c r="BZ161" s="581" t="str">
        <f t="shared" si="21"/>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A161" s="672" t="str">
        <f t="shared" si="21"/>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B161" s="672" t="str">
        <f t="shared" si="21"/>
        <v>Protéger les équipements de journalisation et les informations journalisées contre le sabotage et les accès non autorisés.</v>
      </c>
      <c r="CC161" s="672" t="str">
        <f t="shared" si="21"/>
        <v>Journaliser les activités de l’administrateur système et de l’opérateur système.</v>
      </c>
      <c r="CD161" s="672" t="str">
        <f t="shared" si="21"/>
        <v>Protéger les équipements de journalisation et les informations journalisées contre le sabotage et les accès non autorisés.</v>
      </c>
      <c r="CE161" s="581" t="str">
        <f t="shared" si="21"/>
        <v>Mettre des procédures en place pour contrôler l’installation du logiciel sur les systèmes en exploitation.</v>
      </c>
      <c r="CF161" s="581" t="str">
        <f t="shared" si="21"/>
        <v>Être informé en temps voulu de toute vulnérabilité technique des systèmes d’information en exploitation, d’évaluer l’exposition de l’organisme audites vulnérabilités et d’entreprendre les actions appropriées pour traiter le risque associé.</v>
      </c>
      <c r="CG161" s="581" t="str">
        <f t="shared" si="21"/>
        <v>Les exigences d’audit et les activités impliquant des contrôles des systèmes en exploitation soient planifiées de manière précise et qu’elles soient le résultat d’un accord afin de réduire le plus possible 
le risque de perturbations des processus métier.</v>
      </c>
      <c r="CH161" s="672" t="str">
        <f t="shared" si="21"/>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I161" s="581" t="str">
        <f t="shared" si="21"/>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J161" s="672" t="str">
        <f t="shared" si="21"/>
        <v>Les services de réseau, les mécanismes de sécurité, les niveaux de service et les exigences de gestion sont identifiées et intégrées dans les accords de service réseau</v>
      </c>
      <c r="CK161" s="581" t="str">
        <f t="shared" si="21"/>
        <v>Les utilisateurs aient uniquement accès aux services pour lesquels ils ont spécifiquement reçu une autorisation.</v>
      </c>
      <c r="CL161" s="581" t="str">
        <f t="shared" si="21"/>
        <v>Mettre en place des politiques, procédures et mesures d’échange formelles pour protéger les échanges d’informations transitant par tous types d’équipements de télécommunication.</v>
      </c>
      <c r="CM161" s="672" t="str">
        <f t="shared" si="21"/>
        <v>Les services de réseau, les mécanismes de sécurité, les niveaux de service et les exigences de gestion sont identifiées et intégrées dans les accords de service réseau</v>
      </c>
      <c r="CN161" s="581" t="str">
        <f t="shared" si="21"/>
        <v>Les utilisateurs aient uniquement accès aux services pour lesquels ils ont spécifiquement reçu une autorisation.</v>
      </c>
      <c r="CO161" s="672" t="e">
        <f t="shared" si="21"/>
        <v>#N/A</v>
      </c>
      <c r="CP161" s="581" t="str">
        <f t="shared" si="21"/>
        <v>Les exigences métier relatives aux nouveaux systèmes d’information ou que les améliorations apportées aux systèmes d’information existants spécifient les exigences de sécurité.</v>
      </c>
      <c r="CQ161" s="581" t="str">
        <f t="shared" si="21"/>
        <v>Des règles de développement des logiciels et des systèmes sont établies et appliquées aux développements de l'organisation</v>
      </c>
      <c r="CR161" s="672" t="str">
        <f t="shared" si="21"/>
        <v>Ne pas encourager la modification des progiciels et de se limiter aux changements nécessaires. Également d’exercer un contrôle strict sur ces modifications.</v>
      </c>
      <c r="CS161" s="672" t="str">
        <f t="shared" si="21"/>
        <v>Les changements des systèmes dans le cadre du cycle de développement sont contrôlés par le biais de procédures formelles</v>
      </c>
      <c r="CT161" s="581" t="str">
        <f t="shared" si="21"/>
        <v>Lorsque des modifications sont apportées aux systèmes d’exploitation, réexaminer et de soumettre à essai les applications critiques de gestion afin de vérifier l’absence de tout effet indésirable sur l’activité ou sur la sécurité.</v>
      </c>
      <c r="CU161" s="581" t="str">
        <f t="shared" si="21"/>
        <v>Les données de test sont sélectionnées avec soin, protégées et contrôlées.</v>
      </c>
      <c r="CV161" s="672" t="e">
        <f t="shared" si="21"/>
        <v>#N/A</v>
      </c>
      <c r="CW161" s="581" t="str">
        <f t="shared" si="21"/>
        <v>Identifier les risques pesant sur l’information et les moyens de traitement de l’organisme qui découlent d’activités impliquant des tiers, et de mettre en oeuvre des mesures appropriées avant d’accorder des accès.</v>
      </c>
      <c r="CX161" s="672" t="str">
        <f t="shared" si="21"/>
        <v>L’organisme encadre et contrôle le développement logiciel externalisé.</v>
      </c>
      <c r="CY161" s="672" t="str">
        <f t="shared" si="21"/>
        <v>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v>
      </c>
      <c r="CZ161" s="581" t="str">
        <f t="shared" si="21"/>
        <v>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v>
      </c>
      <c r="DA161" s="672" t="e">
        <f t="shared" si="21"/>
        <v>#N/A</v>
      </c>
      <c r="DB161" s="672" t="str">
        <f t="shared" si="21"/>
        <v>Établir des responsabilités et des procédures permettant de garantir une réponse rapide, efficace et pertinente en cas d’incident lié à la sécurité de l’information.</v>
      </c>
      <c r="DC161" s="672" t="str">
        <f t="shared" si="21"/>
        <v>Les incidents liés à la sécurité de l'informations sont traités conformément aux procédures documentées</v>
      </c>
      <c r="DD161" s="672" t="str">
        <f t="shared" si="21"/>
        <v>Signaler, dans les meilleurs délais, les événements liés à la sécurité de l’information, par les voies hiérarchiques appropriées.</v>
      </c>
      <c r="DE161" s="672" t="e">
        <f t="shared" si="21"/>
        <v>#N/A</v>
      </c>
      <c r="DF161" s="672" t="str">
        <f t="shared" si="21"/>
        <v>Déterminer les exigences en matière de l'information et de continuité de management de la sécurité de l'information dans des situations défavorables comme lors d'une crise ou d'un sinistre</v>
      </c>
      <c r="DG161" s="672" t="str">
        <f t="shared" si="21"/>
        <v>Des moyens de traitements de l'information sont mis en oeuvre avec suffisamment de redondances pour répondre aux exigences de disponibilité</v>
      </c>
      <c r="DH161" s="672" t="str">
        <f t="shared" si="21"/>
        <v>Des moyens de traitements de l'information sont mis en oeuvre avec suffisamment de redondances pour répondre aux exigences de disponibilité</v>
      </c>
      <c r="DI161" s="672" t="str">
        <f t="shared" si="21"/>
        <v>Des moyens de traitements de l'information sont mis en oeuvre avec suffisamment de redondances pour répondre aux exigences de disponibilité</v>
      </c>
      <c r="DJ161" s="672" t="str">
        <f t="shared" si="21"/>
        <v>Les exigences d’audit et les activités impliquant des contrôles des systèmes en exploitation soient planifiées de manière précise et qu’elles soient le résultat d’un accord afin de réduire le plus possible 
le risque de perturbations des processus métier.</v>
      </c>
      <c r="DK161" s="672" t="str">
        <f t="shared" si="21"/>
        <v>Pour chaque système d’information et pour l’organisme, définir, documenter et mettre à jour explicitement toutes les exigences légales, réglementaires et contractuelles en vigueur, ainsi que la procédure 
utilisée par l’organisme pour satisfaire à ces exigences.</v>
      </c>
      <c r="DL161" s="672" t="str">
        <f t="shared" si="21"/>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M161" s="672" t="str">
        <f t="shared" si="21"/>
        <v>Protéger les enregistrements importants de la perte, destruction et falsification conformément aux exigences légales, réglementaires et aux exigences métier.</v>
      </c>
      <c r="DN161" s="672" t="str">
        <f t="shared" si="21"/>
        <v>Garantir la protection et la confidentialité des données telles que l’exigent la législation ou les réglementations applicables, et les clauses contractuelles le cas échéant.</v>
      </c>
      <c r="DO161" s="672" t="str">
        <f t="shared" si="21"/>
        <v>Mettre en place des politiques, procédures et mesures d’échange formelles pour protéger les échanges d’informations transitant par tous types d’équipements de télécommunication.</v>
      </c>
      <c r="DP161" s="672" t="str">
        <f t="shared" si="21"/>
        <v>Garantir la protection et la confidentialité des données telles que l’exigent la législation ou les réglementations applicables, et les clauses contractuelles le cas échéant.</v>
      </c>
      <c r="DQ161" s="672" t="str">
        <f t="shared" si="21"/>
        <v>Prendre des mesures cryptographiques conformément aux accords, lois et réglementations applicables.</v>
      </c>
      <c r="DR161" s="672" t="str">
        <f t="shared" si="21"/>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S161" s="672" t="str">
        <f t="shared" si="21"/>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T161" s="672" t="str">
        <f t="shared" si="21"/>
        <v>Les responsables s’assurent de l’exécution correcte de l’ensemble des procédures de sécurité placées sous leur responsabilité en vue de garantir leur conformité avec les politiques et normes de sécurité.</v>
      </c>
      <c r="DU161" s="672" t="str">
        <f t="shared" si="21"/>
        <v>Vérifier régulièrement la conformité des systèmes d’information avec les normes relatives à la mise en oeuvre de la sécurité.</v>
      </c>
    </row>
  </sheetData>
  <pageMargins left="0.70866141732283472" right="0.70866141732283472" top="0.74803149606299213" bottom="0.74803149606299213" header="0.31496062992125984" footer="0.31496062992125984"/>
  <pageSetup paperSize="9" scale="70" orientation="landscape"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I82"/>
  <sheetViews>
    <sheetView zoomScale="90" zoomScaleNormal="90" zoomScalePageLayoutView="90" workbookViewId="0">
      <selection activeCell="F2" sqref="F2:I98"/>
    </sheetView>
  </sheetViews>
  <sheetFormatPr baseColWidth="10" defaultRowHeight="12.75"/>
  <cols>
    <col min="1" max="1" width="21" customWidth="1"/>
    <col min="2" max="2" width="27.42578125" customWidth="1"/>
    <col min="3" max="3" width="21.7109375" customWidth="1"/>
    <col min="4" max="4" width="30.140625" customWidth="1"/>
    <col min="5" max="5" width="33.85546875" customWidth="1"/>
    <col min="6" max="6" width="38.5703125" customWidth="1"/>
    <col min="7" max="7" width="41.140625" customWidth="1"/>
  </cols>
  <sheetData>
    <row r="1" spans="1:9">
      <c r="A1" s="2" t="s">
        <v>1095</v>
      </c>
      <c r="B1" s="2" t="s">
        <v>723</v>
      </c>
      <c r="C1" s="2" t="s">
        <v>778</v>
      </c>
      <c r="D1" s="2" t="s">
        <v>733</v>
      </c>
      <c r="E1" s="2" t="s">
        <v>733</v>
      </c>
      <c r="F1" s="2"/>
    </row>
    <row r="2" spans="1:9">
      <c r="A2" t="s">
        <v>725</v>
      </c>
      <c r="B2" t="s">
        <v>325</v>
      </c>
      <c r="C2">
        <v>12</v>
      </c>
      <c r="D2" t="s">
        <v>158</v>
      </c>
      <c r="E2" t="s">
        <v>158</v>
      </c>
      <c r="F2" t="s">
        <v>158</v>
      </c>
      <c r="G2" t="s">
        <v>725</v>
      </c>
      <c r="H2" t="s">
        <v>325</v>
      </c>
      <c r="I2">
        <v>12</v>
      </c>
    </row>
    <row r="3" spans="1:9">
      <c r="A3" t="s">
        <v>725</v>
      </c>
      <c r="B3" t="s">
        <v>325</v>
      </c>
      <c r="C3">
        <v>12</v>
      </c>
      <c r="D3" t="s">
        <v>869</v>
      </c>
      <c r="E3" t="s">
        <v>869</v>
      </c>
      <c r="G3" t="s">
        <v>343</v>
      </c>
      <c r="H3" t="s">
        <v>423</v>
      </c>
      <c r="I3">
        <v>12</v>
      </c>
    </row>
    <row r="4" spans="1:9">
      <c r="A4" t="s">
        <v>725</v>
      </c>
      <c r="B4" t="s">
        <v>325</v>
      </c>
      <c r="C4">
        <v>12</v>
      </c>
      <c r="D4" t="s">
        <v>457</v>
      </c>
      <c r="E4" t="s">
        <v>457</v>
      </c>
      <c r="G4" t="s">
        <v>716</v>
      </c>
      <c r="H4" t="s">
        <v>720</v>
      </c>
      <c r="I4">
        <v>12</v>
      </c>
    </row>
    <row r="5" spans="1:9">
      <c r="A5" t="s">
        <v>725</v>
      </c>
      <c r="B5" t="s">
        <v>325</v>
      </c>
      <c r="C5">
        <v>12</v>
      </c>
      <c r="D5" t="s">
        <v>1468</v>
      </c>
      <c r="E5" t="s">
        <v>1468</v>
      </c>
      <c r="G5" t="s">
        <v>726</v>
      </c>
      <c r="H5" t="s">
        <v>422</v>
      </c>
      <c r="I5">
        <v>9</v>
      </c>
    </row>
    <row r="6" spans="1:9">
      <c r="A6" t="s">
        <v>725</v>
      </c>
      <c r="B6" t="s">
        <v>325</v>
      </c>
      <c r="C6">
        <v>12</v>
      </c>
      <c r="D6" t="s">
        <v>474</v>
      </c>
      <c r="E6" t="s">
        <v>474</v>
      </c>
      <c r="G6" t="s">
        <v>728</v>
      </c>
      <c r="H6" t="s">
        <v>331</v>
      </c>
      <c r="I6">
        <v>9</v>
      </c>
    </row>
    <row r="7" spans="1:9">
      <c r="A7" t="s">
        <v>725</v>
      </c>
      <c r="B7" t="s">
        <v>325</v>
      </c>
      <c r="C7">
        <v>12</v>
      </c>
      <c r="D7" t="s">
        <v>636</v>
      </c>
      <c r="E7" t="s">
        <v>636</v>
      </c>
      <c r="G7" t="s">
        <v>724</v>
      </c>
      <c r="H7" t="s">
        <v>322</v>
      </c>
      <c r="I7">
        <v>8</v>
      </c>
    </row>
    <row r="8" spans="1:9">
      <c r="A8" t="s">
        <v>343</v>
      </c>
      <c r="B8" t="s">
        <v>423</v>
      </c>
      <c r="C8">
        <v>12</v>
      </c>
      <c r="D8" t="s">
        <v>522</v>
      </c>
      <c r="E8" t="s">
        <v>522</v>
      </c>
      <c r="G8" t="s">
        <v>729</v>
      </c>
      <c r="H8" t="s">
        <v>333</v>
      </c>
      <c r="I8">
        <v>3</v>
      </c>
    </row>
    <row r="9" spans="1:9">
      <c r="A9" t="s">
        <v>343</v>
      </c>
      <c r="B9" t="s">
        <v>423</v>
      </c>
      <c r="C9">
        <v>12</v>
      </c>
      <c r="D9" t="s">
        <v>158</v>
      </c>
      <c r="E9" t="s">
        <v>494</v>
      </c>
      <c r="G9" t="s">
        <v>341</v>
      </c>
      <c r="H9" t="s">
        <v>342</v>
      </c>
      <c r="I9">
        <v>3</v>
      </c>
    </row>
    <row r="10" spans="1:9">
      <c r="A10" t="s">
        <v>343</v>
      </c>
      <c r="B10" t="s">
        <v>423</v>
      </c>
      <c r="C10">
        <v>12</v>
      </c>
      <c r="D10" t="s">
        <v>869</v>
      </c>
      <c r="E10" t="s">
        <v>695</v>
      </c>
      <c r="G10" t="s">
        <v>346</v>
      </c>
      <c r="H10" t="s">
        <v>347</v>
      </c>
      <c r="I10">
        <v>3</v>
      </c>
    </row>
    <row r="11" spans="1:9">
      <c r="A11" t="s">
        <v>343</v>
      </c>
      <c r="B11" t="s">
        <v>423</v>
      </c>
      <c r="C11">
        <v>12</v>
      </c>
      <c r="D11" t="s">
        <v>457</v>
      </c>
      <c r="E11" t="s">
        <v>1477</v>
      </c>
      <c r="G11" t="s">
        <v>348</v>
      </c>
      <c r="H11" t="s">
        <v>349</v>
      </c>
      <c r="I11">
        <v>3</v>
      </c>
    </row>
    <row r="12" spans="1:9">
      <c r="A12" t="s">
        <v>343</v>
      </c>
      <c r="B12" t="s">
        <v>423</v>
      </c>
      <c r="C12">
        <v>12</v>
      </c>
      <c r="D12" t="s">
        <v>494</v>
      </c>
      <c r="E12" t="s">
        <v>71</v>
      </c>
      <c r="G12" t="s">
        <v>350</v>
      </c>
      <c r="H12" t="s">
        <v>351</v>
      </c>
      <c r="I12">
        <v>3</v>
      </c>
    </row>
    <row r="13" spans="1:9">
      <c r="A13" t="s">
        <v>343</v>
      </c>
      <c r="B13" t="s">
        <v>423</v>
      </c>
      <c r="C13">
        <v>12</v>
      </c>
      <c r="D13" t="s">
        <v>695</v>
      </c>
      <c r="E13" t="s">
        <v>487</v>
      </c>
      <c r="F13" t="s">
        <v>869</v>
      </c>
      <c r="G13" t="s">
        <v>725</v>
      </c>
      <c r="H13" t="s">
        <v>325</v>
      </c>
      <c r="I13">
        <v>12</v>
      </c>
    </row>
    <row r="14" spans="1:9">
      <c r="A14" t="s">
        <v>344</v>
      </c>
      <c r="B14" t="s">
        <v>345</v>
      </c>
      <c r="C14">
        <v>12</v>
      </c>
      <c r="D14" t="s">
        <v>522</v>
      </c>
      <c r="E14" t="s">
        <v>815</v>
      </c>
      <c r="G14" t="s">
        <v>343</v>
      </c>
      <c r="H14" t="s">
        <v>423</v>
      </c>
      <c r="I14">
        <v>12</v>
      </c>
    </row>
    <row r="15" spans="1:9">
      <c r="A15" t="s">
        <v>344</v>
      </c>
      <c r="B15" t="s">
        <v>345</v>
      </c>
      <c r="C15">
        <v>12</v>
      </c>
      <c r="D15" t="s">
        <v>869</v>
      </c>
      <c r="G15" t="s">
        <v>344</v>
      </c>
      <c r="H15" t="s">
        <v>345</v>
      </c>
      <c r="I15">
        <v>12</v>
      </c>
    </row>
    <row r="16" spans="1:9">
      <c r="A16" t="s">
        <v>344</v>
      </c>
      <c r="B16" t="s">
        <v>345</v>
      </c>
      <c r="C16">
        <v>12</v>
      </c>
      <c r="D16" t="s">
        <v>494</v>
      </c>
      <c r="G16" t="s">
        <v>716</v>
      </c>
      <c r="H16" t="s">
        <v>720</v>
      </c>
      <c r="I16">
        <v>12</v>
      </c>
    </row>
    <row r="17" spans="1:9">
      <c r="A17" t="s">
        <v>344</v>
      </c>
      <c r="B17" t="s">
        <v>345</v>
      </c>
      <c r="C17">
        <v>12</v>
      </c>
      <c r="D17" t="s">
        <v>695</v>
      </c>
      <c r="G17" t="s">
        <v>726</v>
      </c>
      <c r="H17" t="s">
        <v>422</v>
      </c>
      <c r="I17">
        <v>9</v>
      </c>
    </row>
    <row r="18" spans="1:9">
      <c r="A18" t="s">
        <v>344</v>
      </c>
      <c r="B18" t="s">
        <v>345</v>
      </c>
      <c r="C18">
        <v>12</v>
      </c>
      <c r="D18" t="s">
        <v>474</v>
      </c>
      <c r="G18" t="s">
        <v>728</v>
      </c>
      <c r="H18" t="s">
        <v>331</v>
      </c>
      <c r="I18">
        <v>9</v>
      </c>
    </row>
    <row r="19" spans="1:9">
      <c r="A19" t="s">
        <v>344</v>
      </c>
      <c r="B19" t="s">
        <v>345</v>
      </c>
      <c r="C19">
        <v>12</v>
      </c>
      <c r="D19" t="s">
        <v>1477</v>
      </c>
      <c r="G19" t="s">
        <v>724</v>
      </c>
      <c r="H19" t="s">
        <v>322</v>
      </c>
      <c r="I19">
        <v>8</v>
      </c>
    </row>
    <row r="20" spans="1:9">
      <c r="A20" t="s">
        <v>716</v>
      </c>
      <c r="B20" t="s">
        <v>720</v>
      </c>
      <c r="C20">
        <v>12</v>
      </c>
      <c r="D20" t="s">
        <v>158</v>
      </c>
      <c r="G20" t="s">
        <v>727</v>
      </c>
      <c r="H20" t="s">
        <v>328</v>
      </c>
      <c r="I20">
        <v>8</v>
      </c>
    </row>
    <row r="21" spans="1:9">
      <c r="A21" t="s">
        <v>716</v>
      </c>
      <c r="B21" t="s">
        <v>720</v>
      </c>
      <c r="C21">
        <v>12</v>
      </c>
      <c r="D21" t="s">
        <v>869</v>
      </c>
      <c r="G21" t="s">
        <v>729</v>
      </c>
      <c r="H21" t="s">
        <v>333</v>
      </c>
      <c r="I21">
        <v>3</v>
      </c>
    </row>
    <row r="22" spans="1:9">
      <c r="A22" t="s">
        <v>716</v>
      </c>
      <c r="B22" t="s">
        <v>720</v>
      </c>
      <c r="C22">
        <v>12</v>
      </c>
      <c r="D22" t="s">
        <v>457</v>
      </c>
      <c r="G22" t="s">
        <v>348</v>
      </c>
      <c r="H22" t="s">
        <v>349</v>
      </c>
      <c r="I22">
        <v>3</v>
      </c>
    </row>
    <row r="23" spans="1:9">
      <c r="A23" t="s">
        <v>716</v>
      </c>
      <c r="B23" t="s">
        <v>720</v>
      </c>
      <c r="C23">
        <v>12</v>
      </c>
      <c r="D23" t="s">
        <v>1468</v>
      </c>
      <c r="F23" t="s">
        <v>457</v>
      </c>
      <c r="G23" t="s">
        <v>725</v>
      </c>
      <c r="H23" t="s">
        <v>325</v>
      </c>
      <c r="I23">
        <v>12</v>
      </c>
    </row>
    <row r="24" spans="1:9">
      <c r="A24" t="s">
        <v>716</v>
      </c>
      <c r="B24" t="s">
        <v>720</v>
      </c>
      <c r="C24">
        <v>12</v>
      </c>
      <c r="D24" t="s">
        <v>695</v>
      </c>
      <c r="G24" t="s">
        <v>343</v>
      </c>
      <c r="H24" t="s">
        <v>423</v>
      </c>
      <c r="I24">
        <v>12</v>
      </c>
    </row>
    <row r="25" spans="1:9">
      <c r="A25" t="s">
        <v>716</v>
      </c>
      <c r="B25" t="s">
        <v>720</v>
      </c>
      <c r="C25">
        <v>12</v>
      </c>
      <c r="D25" t="s">
        <v>474</v>
      </c>
      <c r="G25" t="s">
        <v>716</v>
      </c>
      <c r="H25" t="s">
        <v>720</v>
      </c>
      <c r="I25">
        <v>12</v>
      </c>
    </row>
    <row r="26" spans="1:9">
      <c r="A26" t="s">
        <v>726</v>
      </c>
      <c r="B26" t="s">
        <v>422</v>
      </c>
      <c r="C26">
        <v>9</v>
      </c>
      <c r="D26" t="s">
        <v>522</v>
      </c>
      <c r="G26" t="s">
        <v>726</v>
      </c>
      <c r="H26" t="s">
        <v>422</v>
      </c>
      <c r="I26">
        <v>9</v>
      </c>
    </row>
    <row r="27" spans="1:9">
      <c r="A27" t="s">
        <v>726</v>
      </c>
      <c r="B27" t="s">
        <v>422</v>
      </c>
      <c r="C27">
        <v>9</v>
      </c>
      <c r="D27" t="s">
        <v>158</v>
      </c>
      <c r="G27" t="s">
        <v>728</v>
      </c>
      <c r="H27" t="s">
        <v>331</v>
      </c>
      <c r="I27">
        <v>9</v>
      </c>
    </row>
    <row r="28" spans="1:9">
      <c r="A28" t="s">
        <v>726</v>
      </c>
      <c r="B28" t="s">
        <v>422</v>
      </c>
      <c r="C28">
        <v>9</v>
      </c>
      <c r="D28" t="s">
        <v>869</v>
      </c>
      <c r="G28" t="s">
        <v>724</v>
      </c>
      <c r="H28" t="s">
        <v>322</v>
      </c>
      <c r="I28">
        <v>8</v>
      </c>
    </row>
    <row r="29" spans="1:9">
      <c r="A29" t="s">
        <v>726</v>
      </c>
      <c r="B29" t="s">
        <v>422</v>
      </c>
      <c r="C29">
        <v>9</v>
      </c>
      <c r="D29" t="s">
        <v>457</v>
      </c>
      <c r="G29" t="s">
        <v>727</v>
      </c>
      <c r="H29" t="s">
        <v>328</v>
      </c>
      <c r="I29">
        <v>8</v>
      </c>
    </row>
    <row r="30" spans="1:9">
      <c r="A30" t="s">
        <v>726</v>
      </c>
      <c r="B30" t="s">
        <v>331</v>
      </c>
      <c r="C30">
        <v>9</v>
      </c>
      <c r="D30" t="s">
        <v>1468</v>
      </c>
      <c r="G30" t="s">
        <v>729</v>
      </c>
      <c r="H30" t="s">
        <v>333</v>
      </c>
      <c r="I30">
        <v>3</v>
      </c>
    </row>
    <row r="31" spans="1:9">
      <c r="A31" t="s">
        <v>726</v>
      </c>
      <c r="B31" t="s">
        <v>331</v>
      </c>
      <c r="C31">
        <v>9</v>
      </c>
      <c r="D31" t="s">
        <v>71</v>
      </c>
      <c r="G31" t="s">
        <v>341</v>
      </c>
      <c r="H31" t="s">
        <v>342</v>
      </c>
      <c r="I31">
        <v>3</v>
      </c>
    </row>
    <row r="32" spans="1:9">
      <c r="A32" t="s">
        <v>728</v>
      </c>
      <c r="B32" t="s">
        <v>331</v>
      </c>
      <c r="C32">
        <v>9</v>
      </c>
      <c r="D32" t="s">
        <v>522</v>
      </c>
      <c r="G32" t="s">
        <v>350</v>
      </c>
      <c r="H32" t="s">
        <v>351</v>
      </c>
      <c r="I32">
        <v>3</v>
      </c>
    </row>
    <row r="33" spans="1:9">
      <c r="A33" t="s">
        <v>728</v>
      </c>
      <c r="B33" t="s">
        <v>331</v>
      </c>
      <c r="C33">
        <v>9</v>
      </c>
      <c r="D33" t="s">
        <v>158</v>
      </c>
      <c r="F33" t="s">
        <v>1468</v>
      </c>
      <c r="G33" t="s">
        <v>725</v>
      </c>
      <c r="H33" t="s">
        <v>325</v>
      </c>
      <c r="I33">
        <v>12</v>
      </c>
    </row>
    <row r="34" spans="1:9">
      <c r="A34" t="s">
        <v>728</v>
      </c>
      <c r="B34" t="s">
        <v>331</v>
      </c>
      <c r="C34">
        <v>9</v>
      </c>
      <c r="D34" t="s">
        <v>869</v>
      </c>
      <c r="G34" t="s">
        <v>716</v>
      </c>
      <c r="H34" t="s">
        <v>720</v>
      </c>
      <c r="I34">
        <v>12</v>
      </c>
    </row>
    <row r="35" spans="1:9">
      <c r="A35" t="s">
        <v>728</v>
      </c>
      <c r="B35" t="s">
        <v>331</v>
      </c>
      <c r="C35">
        <v>9</v>
      </c>
      <c r="D35" t="s">
        <v>457</v>
      </c>
      <c r="G35" t="s">
        <v>726</v>
      </c>
      <c r="H35" t="s">
        <v>331</v>
      </c>
      <c r="I35">
        <v>9</v>
      </c>
    </row>
    <row r="36" spans="1:9">
      <c r="A36" t="s">
        <v>728</v>
      </c>
      <c r="B36" t="s">
        <v>331</v>
      </c>
      <c r="C36">
        <v>9</v>
      </c>
      <c r="D36" t="s">
        <v>1468</v>
      </c>
      <c r="G36" t="s">
        <v>728</v>
      </c>
      <c r="H36" t="s">
        <v>331</v>
      </c>
      <c r="I36">
        <v>9</v>
      </c>
    </row>
    <row r="37" spans="1:9">
      <c r="A37" t="s">
        <v>728</v>
      </c>
      <c r="B37" t="s">
        <v>331</v>
      </c>
      <c r="C37">
        <v>9</v>
      </c>
      <c r="D37" t="s">
        <v>71</v>
      </c>
      <c r="G37" t="s">
        <v>724</v>
      </c>
      <c r="H37" t="s">
        <v>322</v>
      </c>
      <c r="I37">
        <v>8</v>
      </c>
    </row>
    <row r="38" spans="1:9">
      <c r="A38" t="s">
        <v>724</v>
      </c>
      <c r="B38" t="s">
        <v>322</v>
      </c>
      <c r="C38">
        <v>8</v>
      </c>
      <c r="D38" t="s">
        <v>158</v>
      </c>
      <c r="G38" t="s">
        <v>727</v>
      </c>
      <c r="H38" t="s">
        <v>328</v>
      </c>
      <c r="I38">
        <v>8</v>
      </c>
    </row>
    <row r="39" spans="1:9">
      <c r="A39" t="s">
        <v>724</v>
      </c>
      <c r="B39" t="s">
        <v>322</v>
      </c>
      <c r="C39">
        <v>8</v>
      </c>
      <c r="D39" t="s">
        <v>869</v>
      </c>
      <c r="G39" t="s">
        <v>729</v>
      </c>
      <c r="H39" t="s">
        <v>333</v>
      </c>
      <c r="I39">
        <v>3</v>
      </c>
    </row>
    <row r="40" spans="1:9">
      <c r="A40" t="s">
        <v>724</v>
      </c>
      <c r="B40" t="s">
        <v>322</v>
      </c>
      <c r="C40">
        <v>8</v>
      </c>
      <c r="D40" t="s">
        <v>457</v>
      </c>
      <c r="F40" t="s">
        <v>474</v>
      </c>
      <c r="G40" t="s">
        <v>725</v>
      </c>
      <c r="H40" t="s">
        <v>325</v>
      </c>
      <c r="I40">
        <v>12</v>
      </c>
    </row>
    <row r="41" spans="1:9">
      <c r="A41" t="s">
        <v>724</v>
      </c>
      <c r="B41" t="s">
        <v>322</v>
      </c>
      <c r="C41">
        <v>8</v>
      </c>
      <c r="D41" t="s">
        <v>1468</v>
      </c>
      <c r="G41" t="s">
        <v>344</v>
      </c>
      <c r="H41" t="s">
        <v>345</v>
      </c>
      <c r="I41">
        <v>12</v>
      </c>
    </row>
    <row r="42" spans="1:9">
      <c r="A42" t="s">
        <v>724</v>
      </c>
      <c r="B42" t="s">
        <v>322</v>
      </c>
      <c r="C42">
        <v>8</v>
      </c>
      <c r="D42" t="s">
        <v>474</v>
      </c>
      <c r="G42" t="s">
        <v>716</v>
      </c>
      <c r="H42" t="s">
        <v>720</v>
      </c>
      <c r="I42">
        <v>12</v>
      </c>
    </row>
    <row r="43" spans="1:9">
      <c r="A43" t="s">
        <v>724</v>
      </c>
      <c r="B43" t="s">
        <v>322</v>
      </c>
      <c r="C43">
        <v>8</v>
      </c>
      <c r="D43" t="s">
        <v>636</v>
      </c>
      <c r="G43" t="s">
        <v>724</v>
      </c>
      <c r="H43" t="s">
        <v>322</v>
      </c>
      <c r="I43">
        <v>8</v>
      </c>
    </row>
    <row r="44" spans="1:9">
      <c r="A44" t="s">
        <v>727</v>
      </c>
      <c r="B44" t="s">
        <v>328</v>
      </c>
      <c r="C44">
        <v>8</v>
      </c>
      <c r="D44" t="s">
        <v>522</v>
      </c>
      <c r="G44" t="s">
        <v>727</v>
      </c>
      <c r="H44" t="s">
        <v>328</v>
      </c>
      <c r="I44">
        <v>8</v>
      </c>
    </row>
    <row r="45" spans="1:9">
      <c r="A45" t="s">
        <v>727</v>
      </c>
      <c r="B45" t="s">
        <v>328</v>
      </c>
      <c r="C45">
        <v>8</v>
      </c>
      <c r="D45" t="s">
        <v>869</v>
      </c>
      <c r="G45" t="s">
        <v>730</v>
      </c>
      <c r="H45" t="s">
        <v>336</v>
      </c>
      <c r="I45">
        <v>8</v>
      </c>
    </row>
    <row r="46" spans="1:9">
      <c r="A46" t="s">
        <v>727</v>
      </c>
      <c r="B46" t="s">
        <v>328</v>
      </c>
      <c r="C46">
        <v>8</v>
      </c>
      <c r="D46" t="s">
        <v>457</v>
      </c>
      <c r="G46" t="s">
        <v>728</v>
      </c>
      <c r="H46" t="s">
        <v>333</v>
      </c>
      <c r="I46">
        <v>3</v>
      </c>
    </row>
    <row r="47" spans="1:9">
      <c r="A47" t="s">
        <v>727</v>
      </c>
      <c r="B47" t="s">
        <v>328</v>
      </c>
      <c r="C47">
        <v>8</v>
      </c>
      <c r="D47" t="s">
        <v>1468</v>
      </c>
      <c r="G47" t="s">
        <v>346</v>
      </c>
      <c r="H47" t="s">
        <v>347</v>
      </c>
      <c r="I47">
        <v>3</v>
      </c>
    </row>
    <row r="48" spans="1:9">
      <c r="A48" t="s">
        <v>727</v>
      </c>
      <c r="B48" t="s">
        <v>328</v>
      </c>
      <c r="C48">
        <v>8</v>
      </c>
      <c r="D48" t="s">
        <v>71</v>
      </c>
      <c r="G48" t="s">
        <v>348</v>
      </c>
      <c r="H48" t="s">
        <v>349</v>
      </c>
      <c r="I48">
        <v>3</v>
      </c>
    </row>
    <row r="49" spans="1:9">
      <c r="A49" t="s">
        <v>727</v>
      </c>
      <c r="B49" t="s">
        <v>328</v>
      </c>
      <c r="C49">
        <v>8</v>
      </c>
      <c r="D49" t="s">
        <v>474</v>
      </c>
      <c r="G49" t="s">
        <v>350</v>
      </c>
      <c r="H49" t="s">
        <v>351</v>
      </c>
      <c r="I49">
        <v>3</v>
      </c>
    </row>
    <row r="50" spans="1:9">
      <c r="A50" t="s">
        <v>730</v>
      </c>
      <c r="B50" t="s">
        <v>336</v>
      </c>
      <c r="C50">
        <v>8</v>
      </c>
      <c r="D50" t="s">
        <v>522</v>
      </c>
      <c r="F50" t="s">
        <v>636</v>
      </c>
      <c r="G50" t="s">
        <v>725</v>
      </c>
      <c r="H50" t="s">
        <v>325</v>
      </c>
      <c r="I50">
        <v>12</v>
      </c>
    </row>
    <row r="51" spans="1:9">
      <c r="A51" t="s">
        <v>730</v>
      </c>
      <c r="B51" t="s">
        <v>336</v>
      </c>
      <c r="C51">
        <v>8</v>
      </c>
      <c r="D51" t="s">
        <v>494</v>
      </c>
      <c r="G51" t="s">
        <v>724</v>
      </c>
      <c r="H51" t="s">
        <v>322</v>
      </c>
      <c r="I51">
        <v>8</v>
      </c>
    </row>
    <row r="52" spans="1:9">
      <c r="A52" t="s">
        <v>730</v>
      </c>
      <c r="B52" t="s">
        <v>336</v>
      </c>
      <c r="C52">
        <v>8</v>
      </c>
      <c r="D52" t="s">
        <v>474</v>
      </c>
      <c r="F52" t="s">
        <v>522</v>
      </c>
      <c r="G52" t="s">
        <v>343</v>
      </c>
      <c r="H52" t="s">
        <v>423</v>
      </c>
      <c r="I52">
        <v>12</v>
      </c>
    </row>
    <row r="53" spans="1:9">
      <c r="A53" t="s">
        <v>730</v>
      </c>
      <c r="B53" t="s">
        <v>336</v>
      </c>
      <c r="C53">
        <v>8</v>
      </c>
      <c r="D53" t="s">
        <v>487</v>
      </c>
      <c r="G53" t="s">
        <v>344</v>
      </c>
      <c r="H53" t="s">
        <v>345</v>
      </c>
      <c r="I53">
        <v>12</v>
      </c>
    </row>
    <row r="54" spans="1:9">
      <c r="A54" t="s">
        <v>730</v>
      </c>
      <c r="B54" t="s">
        <v>336</v>
      </c>
      <c r="C54">
        <v>8</v>
      </c>
      <c r="D54" t="s">
        <v>815</v>
      </c>
      <c r="G54" t="s">
        <v>726</v>
      </c>
      <c r="H54" t="s">
        <v>422</v>
      </c>
      <c r="I54">
        <v>9</v>
      </c>
    </row>
    <row r="55" spans="1:9">
      <c r="A55" t="s">
        <v>729</v>
      </c>
      <c r="B55" t="s">
        <v>333</v>
      </c>
      <c r="C55">
        <v>3</v>
      </c>
      <c r="D55" t="s">
        <v>158</v>
      </c>
      <c r="G55" t="s">
        <v>728</v>
      </c>
      <c r="H55" t="s">
        <v>331</v>
      </c>
      <c r="I55">
        <v>9</v>
      </c>
    </row>
    <row r="56" spans="1:9">
      <c r="A56" t="s">
        <v>729</v>
      </c>
      <c r="B56" t="s">
        <v>333</v>
      </c>
      <c r="C56">
        <v>3</v>
      </c>
      <c r="D56" t="s">
        <v>869</v>
      </c>
      <c r="G56" t="s">
        <v>727</v>
      </c>
      <c r="H56" t="s">
        <v>328</v>
      </c>
      <c r="I56">
        <v>8</v>
      </c>
    </row>
    <row r="57" spans="1:9">
      <c r="A57" t="s">
        <v>729</v>
      </c>
      <c r="B57" t="s">
        <v>333</v>
      </c>
      <c r="C57">
        <v>3</v>
      </c>
      <c r="D57" t="s">
        <v>457</v>
      </c>
      <c r="G57" t="s">
        <v>730</v>
      </c>
      <c r="H57" t="s">
        <v>336</v>
      </c>
      <c r="I57">
        <v>8</v>
      </c>
    </row>
    <row r="58" spans="1:9">
      <c r="A58" t="s">
        <v>729</v>
      </c>
      <c r="B58" t="s">
        <v>333</v>
      </c>
      <c r="C58">
        <v>3</v>
      </c>
      <c r="D58" t="s">
        <v>1468</v>
      </c>
      <c r="G58" t="s">
        <v>341</v>
      </c>
      <c r="H58" t="s">
        <v>342</v>
      </c>
      <c r="I58">
        <v>3</v>
      </c>
    </row>
    <row r="59" spans="1:9">
      <c r="A59" t="s">
        <v>728</v>
      </c>
      <c r="B59" t="s">
        <v>333</v>
      </c>
      <c r="C59">
        <v>3</v>
      </c>
      <c r="D59" t="s">
        <v>695</v>
      </c>
      <c r="G59" t="s">
        <v>348</v>
      </c>
      <c r="H59" t="s">
        <v>349</v>
      </c>
      <c r="I59">
        <v>3</v>
      </c>
    </row>
    <row r="60" spans="1:9">
      <c r="A60" t="s">
        <v>728</v>
      </c>
      <c r="B60" t="s">
        <v>333</v>
      </c>
      <c r="C60">
        <v>3</v>
      </c>
      <c r="D60" t="s">
        <v>474</v>
      </c>
      <c r="G60" t="s">
        <v>350</v>
      </c>
      <c r="H60" t="s">
        <v>351</v>
      </c>
      <c r="I60">
        <v>3</v>
      </c>
    </row>
    <row r="61" spans="1:9">
      <c r="A61" t="s">
        <v>341</v>
      </c>
      <c r="B61" t="s">
        <v>342</v>
      </c>
      <c r="C61">
        <v>3</v>
      </c>
      <c r="D61" t="s">
        <v>522</v>
      </c>
      <c r="F61" t="s">
        <v>494</v>
      </c>
      <c r="G61" t="s">
        <v>343</v>
      </c>
      <c r="H61" t="s">
        <v>423</v>
      </c>
      <c r="I61">
        <v>12</v>
      </c>
    </row>
    <row r="62" spans="1:9">
      <c r="A62" t="s">
        <v>341</v>
      </c>
      <c r="B62" t="s">
        <v>342</v>
      </c>
      <c r="C62">
        <v>3</v>
      </c>
      <c r="D62" t="s">
        <v>158</v>
      </c>
      <c r="G62" t="s">
        <v>344</v>
      </c>
      <c r="H62" t="s">
        <v>345</v>
      </c>
      <c r="I62">
        <v>12</v>
      </c>
    </row>
    <row r="63" spans="1:9">
      <c r="A63" t="s">
        <v>341</v>
      </c>
      <c r="B63" t="s">
        <v>342</v>
      </c>
      <c r="C63">
        <v>3</v>
      </c>
      <c r="D63" t="s">
        <v>457</v>
      </c>
      <c r="G63" t="s">
        <v>730</v>
      </c>
      <c r="H63" t="s">
        <v>336</v>
      </c>
      <c r="I63">
        <v>8</v>
      </c>
    </row>
    <row r="64" spans="1:9">
      <c r="A64" t="s">
        <v>341</v>
      </c>
      <c r="B64" t="s">
        <v>342</v>
      </c>
      <c r="C64">
        <v>3</v>
      </c>
      <c r="D64" t="s">
        <v>494</v>
      </c>
      <c r="G64" t="s">
        <v>341</v>
      </c>
      <c r="H64" t="s">
        <v>342</v>
      </c>
      <c r="I64">
        <v>3</v>
      </c>
    </row>
    <row r="65" spans="1:9">
      <c r="A65" t="s">
        <v>341</v>
      </c>
      <c r="B65" t="s">
        <v>342</v>
      </c>
      <c r="C65">
        <v>3</v>
      </c>
      <c r="D65" t="s">
        <v>695</v>
      </c>
      <c r="G65" t="s">
        <v>346</v>
      </c>
      <c r="H65" t="s">
        <v>347</v>
      </c>
      <c r="I65">
        <v>3</v>
      </c>
    </row>
    <row r="66" spans="1:9">
      <c r="A66" t="s">
        <v>341</v>
      </c>
      <c r="B66" t="s">
        <v>342</v>
      </c>
      <c r="C66">
        <v>3</v>
      </c>
      <c r="D66" t="s">
        <v>71</v>
      </c>
      <c r="G66" t="s">
        <v>348</v>
      </c>
      <c r="H66" t="s">
        <v>349</v>
      </c>
      <c r="I66">
        <v>3</v>
      </c>
    </row>
    <row r="67" spans="1:9">
      <c r="A67" t="s">
        <v>346</v>
      </c>
      <c r="B67" t="s">
        <v>347</v>
      </c>
      <c r="C67">
        <v>3</v>
      </c>
      <c r="D67" t="s">
        <v>158</v>
      </c>
      <c r="G67" t="s">
        <v>350</v>
      </c>
      <c r="H67" t="s">
        <v>351</v>
      </c>
      <c r="I67">
        <v>3</v>
      </c>
    </row>
    <row r="68" spans="1:9">
      <c r="A68" t="s">
        <v>346</v>
      </c>
      <c r="B68" t="s">
        <v>347</v>
      </c>
      <c r="C68">
        <v>3</v>
      </c>
      <c r="D68" t="s">
        <v>494</v>
      </c>
      <c r="F68" t="s">
        <v>695</v>
      </c>
      <c r="G68" t="s">
        <v>343</v>
      </c>
      <c r="H68" t="s">
        <v>423</v>
      </c>
      <c r="I68">
        <v>12</v>
      </c>
    </row>
    <row r="69" spans="1:9">
      <c r="A69" t="s">
        <v>346</v>
      </c>
      <c r="B69" t="s">
        <v>347</v>
      </c>
      <c r="C69">
        <v>3</v>
      </c>
      <c r="D69" t="s">
        <v>695</v>
      </c>
      <c r="G69" t="s">
        <v>344</v>
      </c>
      <c r="H69" t="s">
        <v>345</v>
      </c>
      <c r="I69">
        <v>12</v>
      </c>
    </row>
    <row r="70" spans="1:9">
      <c r="A70" t="s">
        <v>346</v>
      </c>
      <c r="B70" t="s">
        <v>347</v>
      </c>
      <c r="C70">
        <v>3</v>
      </c>
      <c r="D70" t="s">
        <v>474</v>
      </c>
      <c r="G70" t="s">
        <v>716</v>
      </c>
      <c r="H70" t="s">
        <v>720</v>
      </c>
      <c r="I70">
        <v>12</v>
      </c>
    </row>
    <row r="71" spans="1:9">
      <c r="A71" t="s">
        <v>348</v>
      </c>
      <c r="B71" t="s">
        <v>349</v>
      </c>
      <c r="C71">
        <v>3</v>
      </c>
      <c r="D71" t="s">
        <v>522</v>
      </c>
      <c r="G71" t="s">
        <v>728</v>
      </c>
      <c r="H71" t="s">
        <v>333</v>
      </c>
      <c r="I71">
        <v>3</v>
      </c>
    </row>
    <row r="72" spans="1:9">
      <c r="A72" t="s">
        <v>348</v>
      </c>
      <c r="B72" t="s">
        <v>349</v>
      </c>
      <c r="C72">
        <v>3</v>
      </c>
      <c r="D72" t="s">
        <v>158</v>
      </c>
      <c r="G72" t="s">
        <v>341</v>
      </c>
      <c r="H72" t="s">
        <v>342</v>
      </c>
      <c r="I72">
        <v>3</v>
      </c>
    </row>
    <row r="73" spans="1:9">
      <c r="A73" t="s">
        <v>348</v>
      </c>
      <c r="B73" t="s">
        <v>349</v>
      </c>
      <c r="C73">
        <v>3</v>
      </c>
      <c r="D73" t="s">
        <v>869</v>
      </c>
      <c r="G73" t="s">
        <v>346</v>
      </c>
      <c r="H73" t="s">
        <v>347</v>
      </c>
      <c r="I73">
        <v>3</v>
      </c>
    </row>
    <row r="74" spans="1:9">
      <c r="A74" t="s">
        <v>348</v>
      </c>
      <c r="B74" t="s">
        <v>349</v>
      </c>
      <c r="C74">
        <v>3</v>
      </c>
      <c r="D74" t="s">
        <v>494</v>
      </c>
      <c r="F74" t="s">
        <v>1477</v>
      </c>
      <c r="G74" t="s">
        <v>344</v>
      </c>
      <c r="H74" t="s">
        <v>345</v>
      </c>
      <c r="I74">
        <v>12</v>
      </c>
    </row>
    <row r="75" spans="1:9">
      <c r="A75" t="s">
        <v>348</v>
      </c>
      <c r="B75" t="s">
        <v>349</v>
      </c>
      <c r="C75">
        <v>3</v>
      </c>
      <c r="D75" t="s">
        <v>71</v>
      </c>
      <c r="F75" t="s">
        <v>71</v>
      </c>
      <c r="G75" t="s">
        <v>726</v>
      </c>
      <c r="H75" t="s">
        <v>331</v>
      </c>
      <c r="I75">
        <v>9</v>
      </c>
    </row>
    <row r="76" spans="1:9">
      <c r="A76" t="s">
        <v>348</v>
      </c>
      <c r="B76" t="s">
        <v>349</v>
      </c>
      <c r="C76">
        <v>3</v>
      </c>
      <c r="D76" t="s">
        <v>474</v>
      </c>
      <c r="G76" t="s">
        <v>728</v>
      </c>
      <c r="H76" t="s">
        <v>331</v>
      </c>
      <c r="I76">
        <v>9</v>
      </c>
    </row>
    <row r="77" spans="1:9">
      <c r="A77" t="s">
        <v>350</v>
      </c>
      <c r="B77" t="s">
        <v>351</v>
      </c>
      <c r="C77">
        <v>3</v>
      </c>
      <c r="D77" t="s">
        <v>522</v>
      </c>
      <c r="G77" t="s">
        <v>727</v>
      </c>
      <c r="H77" t="s">
        <v>328</v>
      </c>
      <c r="I77">
        <v>8</v>
      </c>
    </row>
    <row r="78" spans="1:9">
      <c r="A78" t="s">
        <v>350</v>
      </c>
      <c r="B78" t="s">
        <v>351</v>
      </c>
      <c r="C78">
        <v>3</v>
      </c>
      <c r="D78" t="s">
        <v>158</v>
      </c>
      <c r="G78" t="s">
        <v>341</v>
      </c>
      <c r="H78" t="s">
        <v>342</v>
      </c>
      <c r="I78">
        <v>3</v>
      </c>
    </row>
    <row r="79" spans="1:9">
      <c r="A79" t="s">
        <v>350</v>
      </c>
      <c r="B79" t="s">
        <v>351</v>
      </c>
      <c r="C79">
        <v>3</v>
      </c>
      <c r="D79" t="s">
        <v>457</v>
      </c>
      <c r="G79" t="s">
        <v>348</v>
      </c>
      <c r="H79" t="s">
        <v>349</v>
      </c>
      <c r="I79">
        <v>3</v>
      </c>
    </row>
    <row r="80" spans="1:9">
      <c r="A80" t="s">
        <v>350</v>
      </c>
      <c r="B80" t="s">
        <v>351</v>
      </c>
      <c r="C80">
        <v>3</v>
      </c>
      <c r="D80" t="s">
        <v>494</v>
      </c>
      <c r="G80" t="s">
        <v>350</v>
      </c>
      <c r="H80" t="s">
        <v>351</v>
      </c>
      <c r="I80">
        <v>3</v>
      </c>
    </row>
    <row r="81" spans="1:9">
      <c r="A81" t="s">
        <v>350</v>
      </c>
      <c r="B81" t="s">
        <v>351</v>
      </c>
      <c r="C81">
        <v>3</v>
      </c>
      <c r="D81" t="s">
        <v>71</v>
      </c>
      <c r="F81" t="s">
        <v>487</v>
      </c>
      <c r="G81" t="s">
        <v>730</v>
      </c>
      <c r="H81" t="s">
        <v>336</v>
      </c>
      <c r="I81">
        <v>8</v>
      </c>
    </row>
    <row r="82" spans="1:9">
      <c r="A82" t="s">
        <v>350</v>
      </c>
      <c r="B82" t="s">
        <v>351</v>
      </c>
      <c r="C82">
        <v>3</v>
      </c>
      <c r="D82" t="s">
        <v>474</v>
      </c>
      <c r="F82" t="s">
        <v>815</v>
      </c>
      <c r="G82" t="s">
        <v>730</v>
      </c>
      <c r="H82" t="s">
        <v>336</v>
      </c>
      <c r="I82">
        <v>8</v>
      </c>
    </row>
  </sheetData>
  <sortState ref="A2:D97">
    <sortCondition descending="1" ref="C2:C98"/>
  </sortState>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H113"/>
  <sheetViews>
    <sheetView topLeftCell="A81" workbookViewId="0">
      <selection activeCell="A101" sqref="A101:F197"/>
    </sheetView>
  </sheetViews>
  <sheetFormatPr baseColWidth="10" defaultRowHeight="12.75"/>
  <cols>
    <col min="2" max="2" width="40" customWidth="1"/>
    <col min="3" max="3" width="24.28515625" customWidth="1"/>
    <col min="4" max="4" width="15.28515625" customWidth="1"/>
    <col min="5" max="5" width="14" customWidth="1"/>
    <col min="6" max="6" width="9.42578125" customWidth="1"/>
    <col min="7" max="7" width="15.5703125" customWidth="1"/>
    <col min="8" max="8" width="99.28515625" customWidth="1"/>
  </cols>
  <sheetData>
    <row r="1" spans="1:8" ht="13.5" thickBot="1">
      <c r="A1" s="569" t="s">
        <v>1203</v>
      </c>
      <c r="B1" s="286" t="s">
        <v>1204</v>
      </c>
      <c r="C1" s="286" t="s">
        <v>1202</v>
      </c>
      <c r="D1" s="286" t="s">
        <v>64</v>
      </c>
      <c r="E1" s="286" t="s">
        <v>1205</v>
      </c>
      <c r="F1" s="286" t="s">
        <v>1206</v>
      </c>
      <c r="G1" s="570" t="s">
        <v>1207</v>
      </c>
      <c r="H1" s="572" t="s">
        <v>1208</v>
      </c>
    </row>
    <row r="2" spans="1:8">
      <c r="A2" s="568">
        <v>1</v>
      </c>
      <c r="B2" s="568" t="str">
        <f>VLOOKUP($A2,'4_Priorite_des_mesures'!$A$7:$I$96,2)</f>
        <v>Sous-traitant</v>
      </c>
      <c r="C2" s="568" t="str">
        <f>VLOOKUP($A2,'4_Priorite_des_mesures'!$A$7:$I$103,8)</f>
        <v>Réduction du risque</v>
      </c>
      <c r="D2" s="568">
        <f>VLOOKUP($A2,'4_Priorite_des_mesures'!$A$7:$I$103,9)</f>
        <v>16</v>
      </c>
      <c r="E2" s="568">
        <f>IF(B2=0,0,MATCH(B2,'Tableau de correspondance'!$F$2:$DY$2,0))</f>
        <v>96</v>
      </c>
      <c r="F2" s="571">
        <f ca="1">INDIRECT(CONCATENATE("'Tableau de correspondance'!",ADDRESS(160,E2+5)))</f>
        <v>91</v>
      </c>
      <c r="G2" s="568" t="str">
        <f ca="1">INDEX('Tableau de correspondance'!$B$8:$B$156,MATCH(F2,'Tableau de correspondance'!A$8:A$156,0),0)</f>
        <v>15.1.1</v>
      </c>
      <c r="H2" s="568" t="str">
        <f ca="1">INDEX('Tableau de correspondance'!$E$8:$E$156,MATCH(F2,'Tableau de correspondance'!A$8:A$156,0),0)</f>
        <v>Identifier les risques pesant sur l’information et les moyens de traitement de l’organisme qui découlent d’activités impliquant des tiers, et de mettre en oeuvre des mesures appropriées avant d’accorder des accès.</v>
      </c>
    </row>
    <row r="3" spans="1:8">
      <c r="A3" s="477">
        <v>2</v>
      </c>
      <c r="B3" s="568">
        <f>VLOOKUP($A3,'4_Priorite_des_mesures'!$A$7:$I$96,2)</f>
        <v>0</v>
      </c>
      <c r="C3" s="568">
        <f>VLOOKUP($A3,'4_Priorite_des_mesures'!$A$7:$I$103,8)</f>
        <v>0</v>
      </c>
      <c r="D3" s="568" t="str">
        <f>VLOOKUP($A3,'4_Priorite_des_mesures'!$A$7:$I$103,9)</f>
        <v xml:space="preserve"> </v>
      </c>
      <c r="E3" s="568">
        <f>IF(B3=0,0,MATCH(B3,'Tableau de correspondance'!$F$2:$DY$2,0))</f>
        <v>0</v>
      </c>
      <c r="F3" s="571">
        <f t="shared" ref="F3:F66" ca="1" si="0">INDIRECT(CONCATENATE("'Tableau de correspondance'!",ADDRESS(160,E3+5)))</f>
        <v>0</v>
      </c>
      <c r="G3" s="568" t="e">
        <f ca="1">INDEX('Tableau de correspondance'!$B$8:$B$156,MATCH(F3,'Tableau de correspondance'!A$8:A$156,0),0)</f>
        <v>#N/A</v>
      </c>
      <c r="H3" s="568" t="e">
        <f ca="1">INDEX('Tableau de correspondance'!$E$8:$E$156,MATCH(F3,'Tableau de correspondance'!A$8:A$156,0),0)</f>
        <v>#N/A</v>
      </c>
    </row>
    <row r="4" spans="1:8">
      <c r="A4" s="477">
        <v>3</v>
      </c>
      <c r="B4" s="568">
        <f>VLOOKUP($A4,'4_Priorite_des_mesures'!$A$7:$I$96,2)</f>
        <v>0</v>
      </c>
      <c r="C4" s="568">
        <f>VLOOKUP($A4,'4_Priorite_des_mesures'!$A$7:$I$103,8)</f>
        <v>0</v>
      </c>
      <c r="D4" s="568" t="str">
        <f>VLOOKUP($A4,'4_Priorite_des_mesures'!$A$7:$I$103,9)</f>
        <v xml:space="preserve"> </v>
      </c>
      <c r="E4" s="568">
        <f>IF(B4=0,0,MATCH(B4,'Tableau de correspondance'!$F$2:$DY$2,0))</f>
        <v>0</v>
      </c>
      <c r="F4" s="571">
        <f t="shared" ca="1" si="0"/>
        <v>0</v>
      </c>
      <c r="G4" s="568" t="e">
        <f ca="1">INDEX('Tableau de correspondance'!$B$8:$B$156,MATCH(F4,'Tableau de correspondance'!A$8:A$156,0),0)</f>
        <v>#N/A</v>
      </c>
      <c r="H4" s="568" t="e">
        <f ca="1">INDEX('Tableau de correspondance'!$E$8:$E$156,MATCH(F4,'Tableau de correspondance'!A$8:A$156,0),0)</f>
        <v>#N/A</v>
      </c>
    </row>
    <row r="5" spans="1:8">
      <c r="A5" s="568">
        <v>4</v>
      </c>
      <c r="B5" s="568">
        <f>VLOOKUP($A5,'4_Priorite_des_mesures'!$A$7:$I$96,2)</f>
        <v>0</v>
      </c>
      <c r="C5" s="568">
        <f>VLOOKUP($A5,'4_Priorite_des_mesures'!$A$7:$I$103,8)</f>
        <v>0</v>
      </c>
      <c r="D5" s="568" t="str">
        <f>VLOOKUP($A5,'4_Priorite_des_mesures'!$A$7:$I$103,9)</f>
        <v xml:space="preserve"> </v>
      </c>
      <c r="E5" s="568">
        <f>IF(B5=0,0,MATCH(B5,'Tableau de correspondance'!$F$2:$DY$2,0))</f>
        <v>0</v>
      </c>
      <c r="F5" s="571">
        <f t="shared" ca="1" si="0"/>
        <v>0</v>
      </c>
      <c r="G5" s="568" t="e">
        <f ca="1">INDEX('Tableau de correspondance'!$B$8:$B$156,MATCH(F5,'Tableau de correspondance'!A$8:A$156,0),0)</f>
        <v>#N/A</v>
      </c>
      <c r="H5" s="568" t="e">
        <f ca="1">INDEX('Tableau de correspondance'!$E$8:$E$156,MATCH(F5,'Tableau de correspondance'!A$8:A$156,0),0)</f>
        <v>#N/A</v>
      </c>
    </row>
    <row r="6" spans="1:8">
      <c r="A6" s="477">
        <v>5</v>
      </c>
      <c r="B6" s="568">
        <f>VLOOKUP($A6,'4_Priorite_des_mesures'!$A$7:$I$96,2)</f>
        <v>0</v>
      </c>
      <c r="C6" s="568">
        <f>VLOOKUP($A6,'4_Priorite_des_mesures'!$A$7:$I$103,8)</f>
        <v>0</v>
      </c>
      <c r="D6" s="568" t="str">
        <f>VLOOKUP($A6,'4_Priorite_des_mesures'!$A$7:$I$103,9)</f>
        <v xml:space="preserve"> </v>
      </c>
      <c r="E6" s="568">
        <f>IF(B6=0,0,MATCH(B6,'Tableau de correspondance'!$F$2:$DY$2,0))</f>
        <v>0</v>
      </c>
      <c r="F6" s="571">
        <f t="shared" ca="1" si="0"/>
        <v>0</v>
      </c>
      <c r="G6" s="568" t="e">
        <f ca="1">INDEX('Tableau de correspondance'!$B$8:$B$156,MATCH(F6,'Tableau de correspondance'!A$8:A$156,0),0)</f>
        <v>#N/A</v>
      </c>
      <c r="H6" s="568" t="e">
        <f ca="1">INDEX('Tableau de correspondance'!$E$8:$E$156,MATCH(F6,'Tableau de correspondance'!A$8:A$156,0),0)</f>
        <v>#N/A</v>
      </c>
    </row>
    <row r="7" spans="1:8">
      <c r="A7" s="477">
        <v>6</v>
      </c>
      <c r="B7" s="568">
        <f>VLOOKUP($A7,'4_Priorite_des_mesures'!$A$7:$I$96,2)</f>
        <v>0</v>
      </c>
      <c r="C7" s="568">
        <f>VLOOKUP($A7,'4_Priorite_des_mesures'!$A$7:$I$103,8)</f>
        <v>0</v>
      </c>
      <c r="D7" s="568" t="str">
        <f>VLOOKUP($A7,'4_Priorite_des_mesures'!$A$7:$I$103,9)</f>
        <v xml:space="preserve"> </v>
      </c>
      <c r="E7" s="568">
        <f>IF(B7=0,0,MATCH(B7,'Tableau de correspondance'!$F$2:$DY$2,0))</f>
        <v>0</v>
      </c>
      <c r="F7" s="571">
        <f t="shared" ca="1" si="0"/>
        <v>0</v>
      </c>
      <c r="G7" s="568" t="e">
        <f ca="1">INDEX('Tableau de correspondance'!$B$8:$B$156,MATCH(F7,'Tableau de correspondance'!A$8:A$156,0),0)</f>
        <v>#N/A</v>
      </c>
      <c r="H7" s="568" t="e">
        <f ca="1">INDEX('Tableau de correspondance'!$E$8:$E$156,MATCH(F7,'Tableau de correspondance'!A$8:A$156,0),0)</f>
        <v>#N/A</v>
      </c>
    </row>
    <row r="8" spans="1:8">
      <c r="A8" s="568">
        <v>7</v>
      </c>
      <c r="B8" s="568">
        <f>VLOOKUP($A8,'4_Priorite_des_mesures'!$A$7:$I$96,2)</f>
        <v>0</v>
      </c>
      <c r="C8" s="568">
        <f>VLOOKUP($A8,'4_Priorite_des_mesures'!$A$7:$I$103,8)</f>
        <v>0</v>
      </c>
      <c r="D8" s="568" t="str">
        <f>VLOOKUP($A8,'4_Priorite_des_mesures'!$A$7:$I$103,9)</f>
        <v xml:space="preserve"> </v>
      </c>
      <c r="E8" s="568">
        <f>IF(B8=0,0,MATCH(B8,'Tableau de correspondance'!$F$2:$DY$2,0))</f>
        <v>0</v>
      </c>
      <c r="F8" s="571">
        <f t="shared" ca="1" si="0"/>
        <v>0</v>
      </c>
      <c r="G8" s="568" t="e">
        <f ca="1">INDEX('Tableau de correspondance'!$B$8:$B$156,MATCH(F8,'Tableau de correspondance'!A$8:A$156,0),0)</f>
        <v>#N/A</v>
      </c>
      <c r="H8" s="568" t="e">
        <f ca="1">INDEX('Tableau de correspondance'!$E$8:$E$156,MATCH(F8,'Tableau de correspondance'!A$8:A$156,0),0)</f>
        <v>#N/A</v>
      </c>
    </row>
    <row r="9" spans="1:8">
      <c r="A9" s="568">
        <v>8</v>
      </c>
      <c r="B9" s="568">
        <f>VLOOKUP($A9,'4_Priorite_des_mesures'!$A$7:$I$96,2)</f>
        <v>0</v>
      </c>
      <c r="C9" s="568">
        <f>VLOOKUP($A9,'4_Priorite_des_mesures'!$A$7:$I$103,8)</f>
        <v>0</v>
      </c>
      <c r="D9" s="568" t="str">
        <f>VLOOKUP($A9,'4_Priorite_des_mesures'!$A$7:$I$103,9)</f>
        <v xml:space="preserve"> </v>
      </c>
      <c r="E9" s="568">
        <f>IF(B9=0,0,MATCH(B9,'Tableau de correspondance'!$F$2:$DY$2,0))</f>
        <v>0</v>
      </c>
      <c r="F9" s="571">
        <f t="shared" ca="1" si="0"/>
        <v>0</v>
      </c>
      <c r="G9" s="568" t="e">
        <f ca="1">INDEX('Tableau de correspondance'!$B$8:$B$156,MATCH(F9,'Tableau de correspondance'!A$8:A$156,0),0)</f>
        <v>#N/A</v>
      </c>
      <c r="H9" s="568" t="e">
        <f ca="1">INDEX('Tableau de correspondance'!$E$8:$E$156,MATCH(F9,'Tableau de correspondance'!A$8:A$156,0),0)</f>
        <v>#N/A</v>
      </c>
    </row>
    <row r="10" spans="1:8">
      <c r="A10" s="477">
        <v>9</v>
      </c>
      <c r="B10" s="568">
        <f>VLOOKUP($A10,'4_Priorite_des_mesures'!$A$7:$I$96,2)</f>
        <v>0</v>
      </c>
      <c r="C10" s="568">
        <f>VLOOKUP($A10,'4_Priorite_des_mesures'!$A$7:$I$103,8)</f>
        <v>0</v>
      </c>
      <c r="D10" s="568" t="str">
        <f>VLOOKUP($A10,'4_Priorite_des_mesures'!$A$7:$I$103,9)</f>
        <v xml:space="preserve"> </v>
      </c>
      <c r="E10" s="568">
        <f>IF(B10=0,0,MATCH(B10,'Tableau de correspondance'!$F$2:$DY$2,0))</f>
        <v>0</v>
      </c>
      <c r="F10" s="571">
        <f t="shared" ca="1" si="0"/>
        <v>0</v>
      </c>
      <c r="G10" s="568" t="e">
        <f ca="1">INDEX('Tableau de correspondance'!$B$8:$B$156,MATCH(F10,'Tableau de correspondance'!A$8:A$156,0),0)</f>
        <v>#N/A</v>
      </c>
      <c r="H10" s="568" t="e">
        <f ca="1">INDEX('Tableau de correspondance'!$E$8:$E$156,MATCH(F10,'Tableau de correspondance'!A$8:A$156,0),0)</f>
        <v>#N/A</v>
      </c>
    </row>
    <row r="11" spans="1:8">
      <c r="A11" s="477">
        <v>10</v>
      </c>
      <c r="B11" s="568">
        <f>VLOOKUP($A11,'4_Priorite_des_mesures'!$A$7:$I$96,2)</f>
        <v>0</v>
      </c>
      <c r="C11" s="568">
        <f>VLOOKUP($A11,'4_Priorite_des_mesures'!$A$7:$I$103,8)</f>
        <v>0</v>
      </c>
      <c r="D11" s="568" t="str">
        <f>VLOOKUP($A11,'4_Priorite_des_mesures'!$A$7:$I$103,9)</f>
        <v xml:space="preserve"> </v>
      </c>
      <c r="E11" s="568">
        <f>IF(B11=0,0,MATCH(B11,'Tableau de correspondance'!$F$2:$DY$2,0))</f>
        <v>0</v>
      </c>
      <c r="F11" s="571">
        <f t="shared" ca="1" si="0"/>
        <v>0</v>
      </c>
      <c r="G11" s="568" t="e">
        <f ca="1">INDEX('Tableau de correspondance'!$B$8:$B$156,MATCH(F11,'Tableau de correspondance'!A$8:A$156,0),0)</f>
        <v>#N/A</v>
      </c>
      <c r="H11" s="568" t="e">
        <f ca="1">INDEX('Tableau de correspondance'!$E$8:$E$156,MATCH(F11,'Tableau de correspondance'!A$8:A$156,0),0)</f>
        <v>#N/A</v>
      </c>
    </row>
    <row r="12" spans="1:8">
      <c r="A12" s="568">
        <v>11</v>
      </c>
      <c r="B12" s="568">
        <f>VLOOKUP($A12,'4_Priorite_des_mesures'!$A$7:$I$96,2)</f>
        <v>0</v>
      </c>
      <c r="C12" s="568">
        <f>VLOOKUP($A12,'4_Priorite_des_mesures'!$A$7:$I$103,8)</f>
        <v>0</v>
      </c>
      <c r="D12" s="568" t="str">
        <f>VLOOKUP($A12,'4_Priorite_des_mesures'!$A$7:$I$103,9)</f>
        <v xml:space="preserve"> </v>
      </c>
      <c r="E12" s="568">
        <f>IF(B12=0,0,MATCH(B12,'Tableau de correspondance'!$F$2:$DY$2,0))</f>
        <v>0</v>
      </c>
      <c r="F12" s="571">
        <f t="shared" ca="1" si="0"/>
        <v>0</v>
      </c>
      <c r="G12" s="568" t="e">
        <f ca="1">INDEX('Tableau de correspondance'!$B$8:$B$156,MATCH(F12,'Tableau de correspondance'!A$8:A$156,0),0)</f>
        <v>#N/A</v>
      </c>
      <c r="H12" s="568" t="e">
        <f ca="1">INDEX('Tableau de correspondance'!$E$8:$E$156,MATCH(F12,'Tableau de correspondance'!A$8:A$156,0),0)</f>
        <v>#N/A</v>
      </c>
    </row>
    <row r="13" spans="1:8">
      <c r="A13" s="477">
        <v>12</v>
      </c>
      <c r="B13" s="568" t="str">
        <f>VLOOKUP($A13,'4_Priorite_des_mesures'!$A$7:$I$96,2)</f>
        <v>Journalisation et surveillance</v>
      </c>
      <c r="C13" s="568" t="str">
        <f>VLOOKUP($A13,'4_Priorite_des_mesures'!$A$7:$I$103,8)</f>
        <v>Réduction du risque</v>
      </c>
      <c r="D13" s="568">
        <f>VLOOKUP($A13,'4_Priorite_des_mesures'!$A$7:$I$103,9)</f>
        <v>17</v>
      </c>
      <c r="E13" s="568">
        <f>IF(B13=0,0,MATCH(B13,'Tableau de correspondance'!$F$2:$DY$2,0))</f>
        <v>73</v>
      </c>
      <c r="F13" s="571">
        <f t="shared" ca="1" si="0"/>
        <v>63</v>
      </c>
      <c r="G13" s="568" t="str">
        <f ca="1">INDEX('Tableau de correspondance'!$B$8:$B$156,MATCH(F13,'Tableau de correspondance'!A$8:A$156,0),0)</f>
        <v>12.4.1</v>
      </c>
      <c r="H13" s="568" t="str">
        <f ca="1">INDEX('Tableau de correspondance'!$E$8:$E$156,MATCH(F13,'Tableau de correspondance'!A$8:A$156,0),0)</f>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row>
    <row r="14" spans="1:8">
      <c r="A14" s="477">
        <v>13</v>
      </c>
      <c r="B14" s="568">
        <f>VLOOKUP($A14,'4_Priorite_des_mesures'!$A$7:$I$96,2)</f>
        <v>0</v>
      </c>
      <c r="C14" s="568">
        <f>VLOOKUP($A14,'4_Priorite_des_mesures'!$A$7:$I$103,8)</f>
        <v>0</v>
      </c>
      <c r="D14" s="568" t="str">
        <f>VLOOKUP($A14,'4_Priorite_des_mesures'!$A$7:$I$103,9)</f>
        <v xml:space="preserve"> </v>
      </c>
      <c r="E14" s="568">
        <f>IF(B14=0,0,MATCH(B14,'Tableau de correspondance'!$F$2:$DY$2,0))</f>
        <v>0</v>
      </c>
      <c r="F14" s="571">
        <f t="shared" ca="1" si="0"/>
        <v>0</v>
      </c>
      <c r="G14" s="568" t="e">
        <f ca="1">INDEX('Tableau de correspondance'!$B$8:$B$156,MATCH(F14,'Tableau de correspondance'!A$8:A$156,0),0)</f>
        <v>#N/A</v>
      </c>
      <c r="H14" s="568" t="e">
        <f ca="1">INDEX('Tableau de correspondance'!$E$8:$E$156,MATCH(F14,'Tableau de correspondance'!A$8:A$156,0),0)</f>
        <v>#N/A</v>
      </c>
    </row>
    <row r="15" spans="1:8">
      <c r="A15" s="568">
        <v>14</v>
      </c>
      <c r="B15" s="568">
        <f>VLOOKUP($A15,'4_Priorite_des_mesures'!$A$7:$I$96,2)</f>
        <v>0</v>
      </c>
      <c r="C15" s="568">
        <f>VLOOKUP($A15,'4_Priorite_des_mesures'!$A$7:$I$103,8)</f>
        <v>0</v>
      </c>
      <c r="D15" s="568" t="str">
        <f>VLOOKUP($A15,'4_Priorite_des_mesures'!$A$7:$I$103,9)</f>
        <v xml:space="preserve"> </v>
      </c>
      <c r="E15" s="568">
        <f>IF(B15=0,0,MATCH(B15,'Tableau de correspondance'!$F$2:$DY$2,0))</f>
        <v>0</v>
      </c>
      <c r="F15" s="571">
        <f t="shared" ca="1" si="0"/>
        <v>0</v>
      </c>
      <c r="G15" s="568" t="e">
        <f ca="1">INDEX('Tableau de correspondance'!$B$8:$B$156,MATCH(F15,'Tableau de correspondance'!A$8:A$156,0),0)</f>
        <v>#N/A</v>
      </c>
      <c r="H15" s="568" t="e">
        <f ca="1">INDEX('Tableau de correspondance'!$E$8:$E$156,MATCH(F15,'Tableau de correspondance'!A$8:A$156,0),0)</f>
        <v>#N/A</v>
      </c>
    </row>
    <row r="16" spans="1:8">
      <c r="A16" s="568">
        <v>15</v>
      </c>
      <c r="B16" s="568">
        <f>VLOOKUP($A16,'4_Priorite_des_mesures'!$A$7:$I$96,2)</f>
        <v>0</v>
      </c>
      <c r="C16" s="568">
        <f>VLOOKUP($A16,'4_Priorite_des_mesures'!$A$7:$I$103,8)</f>
        <v>0</v>
      </c>
      <c r="D16" s="568" t="str">
        <f>VLOOKUP($A16,'4_Priorite_des_mesures'!$A$7:$I$103,9)</f>
        <v xml:space="preserve"> </v>
      </c>
      <c r="E16" s="568">
        <f>IF(B16=0,0,MATCH(B16,'Tableau de correspondance'!$F$2:$DY$2,0))</f>
        <v>0</v>
      </c>
      <c r="F16" s="571">
        <f t="shared" ca="1" si="0"/>
        <v>0</v>
      </c>
      <c r="G16" s="568" t="e">
        <f ca="1">INDEX('Tableau de correspondance'!$B$8:$B$156,MATCH(F16,'Tableau de correspondance'!A$8:A$156,0),0)</f>
        <v>#N/A</v>
      </c>
      <c r="H16" s="568" t="e">
        <f ca="1">INDEX('Tableau de correspondance'!$E$8:$E$156,MATCH(F16,'Tableau de correspondance'!A$8:A$156,0),0)</f>
        <v>#N/A</v>
      </c>
    </row>
    <row r="17" spans="1:8">
      <c r="A17" s="477">
        <v>16</v>
      </c>
      <c r="B17" s="568">
        <f>VLOOKUP($A17,'4_Priorite_des_mesures'!$A$7:$I$96,2)</f>
        <v>0</v>
      </c>
      <c r="C17" s="568">
        <f>VLOOKUP($A17,'4_Priorite_des_mesures'!$A$7:$I$103,8)</f>
        <v>0</v>
      </c>
      <c r="D17" s="568" t="str">
        <f>VLOOKUP($A17,'4_Priorite_des_mesures'!$A$7:$I$103,9)</f>
        <v xml:space="preserve"> </v>
      </c>
      <c r="E17" s="568">
        <f>IF(B17=0,0,MATCH(B17,'Tableau de correspondance'!$F$2:$DY$2,0))</f>
        <v>0</v>
      </c>
      <c r="F17" s="571">
        <f t="shared" ca="1" si="0"/>
        <v>0</v>
      </c>
      <c r="G17" s="568" t="e">
        <f ca="1">INDEX('Tableau de correspondance'!$B$8:$B$156,MATCH(F17,'Tableau de correspondance'!A$8:A$156,0),0)</f>
        <v>#N/A</v>
      </c>
      <c r="H17" s="568" t="e">
        <f ca="1">INDEX('Tableau de correspondance'!$E$8:$E$156,MATCH(F17,'Tableau de correspondance'!A$8:A$156,0),0)</f>
        <v>#N/A</v>
      </c>
    </row>
    <row r="18" spans="1:8">
      <c r="A18" s="477">
        <v>17</v>
      </c>
      <c r="B18" s="568">
        <f>VLOOKUP($A18,'4_Priorite_des_mesures'!$A$7:$I$96,2)</f>
        <v>0</v>
      </c>
      <c r="C18" s="568">
        <f>VLOOKUP($A18,'4_Priorite_des_mesures'!$A$7:$I$103,8)</f>
        <v>0</v>
      </c>
      <c r="D18" s="568" t="str">
        <f>VLOOKUP($A18,'4_Priorite_des_mesures'!$A$7:$I$103,9)</f>
        <v xml:space="preserve"> </v>
      </c>
      <c r="E18" s="568">
        <f>IF(B18=0,0,MATCH(B18,'Tableau de correspondance'!$F$2:$DY$2,0))</f>
        <v>0</v>
      </c>
      <c r="F18" s="571">
        <f t="shared" ca="1" si="0"/>
        <v>0</v>
      </c>
      <c r="G18" s="568" t="e">
        <f ca="1">INDEX('Tableau de correspondance'!$B$8:$B$156,MATCH(F18,'Tableau de correspondance'!A$8:A$156,0),0)</f>
        <v>#N/A</v>
      </c>
      <c r="H18" s="568" t="e">
        <f ca="1">INDEX('Tableau de correspondance'!$E$8:$E$156,MATCH(F18,'Tableau de correspondance'!A$8:A$156,0),0)</f>
        <v>#N/A</v>
      </c>
    </row>
    <row r="19" spans="1:8">
      <c r="A19" s="568">
        <v>18</v>
      </c>
      <c r="B19" s="568">
        <f>VLOOKUP($A19,'4_Priorite_des_mesures'!$A$7:$I$96,2)</f>
        <v>0</v>
      </c>
      <c r="C19" s="568">
        <f>VLOOKUP($A19,'4_Priorite_des_mesures'!$A$7:$I$103,8)</f>
        <v>0</v>
      </c>
      <c r="D19" s="568" t="str">
        <f>VLOOKUP($A19,'4_Priorite_des_mesures'!$A$7:$I$103,9)</f>
        <v xml:space="preserve"> </v>
      </c>
      <c r="E19" s="568">
        <f>IF(B19=0,0,MATCH(B19,'Tableau de correspondance'!$F$2:$DY$2,0))</f>
        <v>0</v>
      </c>
      <c r="F19" s="571">
        <f t="shared" ca="1" si="0"/>
        <v>0</v>
      </c>
      <c r="G19" s="568" t="e">
        <f ca="1">INDEX('Tableau de correspondance'!$B$8:$B$156,MATCH(F19,'Tableau de correspondance'!A$8:A$156,0),0)</f>
        <v>#N/A</v>
      </c>
      <c r="H19" s="568" t="e">
        <f ca="1">INDEX('Tableau de correspondance'!$E$8:$E$156,MATCH(F19,'Tableau de correspondance'!A$8:A$156,0),0)</f>
        <v>#N/A</v>
      </c>
    </row>
    <row r="20" spans="1:8">
      <c r="A20" s="477">
        <v>19</v>
      </c>
      <c r="B20" s="568">
        <f>VLOOKUP($A20,'4_Priorite_des_mesures'!$A$7:$I$96,2)</f>
        <v>0</v>
      </c>
      <c r="C20" s="568">
        <f>VLOOKUP($A20,'4_Priorite_des_mesures'!$A$7:$I$103,8)</f>
        <v>0</v>
      </c>
      <c r="D20" s="568" t="str">
        <f>VLOOKUP($A20,'4_Priorite_des_mesures'!$A$7:$I$103,9)</f>
        <v xml:space="preserve"> </v>
      </c>
      <c r="E20" s="568">
        <f>IF(B20=0,0,MATCH(B20,'Tableau de correspondance'!$F$2:$DY$2,0))</f>
        <v>0</v>
      </c>
      <c r="F20" s="571">
        <f t="shared" ca="1" si="0"/>
        <v>0</v>
      </c>
      <c r="G20" s="568" t="e">
        <f ca="1">INDEX('Tableau de correspondance'!$B$8:$B$156,MATCH(F20,'Tableau de correspondance'!A$8:A$156,0),0)</f>
        <v>#N/A</v>
      </c>
      <c r="H20" s="568" t="e">
        <f ca="1">INDEX('Tableau de correspondance'!$E$8:$E$156,MATCH(F20,'Tableau de correspondance'!A$8:A$156,0),0)</f>
        <v>#N/A</v>
      </c>
    </row>
    <row r="21" spans="1:8">
      <c r="A21" s="477">
        <v>20</v>
      </c>
      <c r="B21" s="568">
        <f>VLOOKUP($A21,'4_Priorite_des_mesures'!$A$7:$I$96,2)</f>
        <v>0</v>
      </c>
      <c r="C21" s="568">
        <f>VLOOKUP($A21,'4_Priorite_des_mesures'!$A$7:$I$103,8)</f>
        <v>0</v>
      </c>
      <c r="D21" s="568" t="str">
        <f>VLOOKUP($A21,'4_Priorite_des_mesures'!$A$7:$I$103,9)</f>
        <v xml:space="preserve"> </v>
      </c>
      <c r="E21" s="568">
        <f>IF(B21=0,0,MATCH(B21,'Tableau de correspondance'!$F$2:$DY$2,0))</f>
        <v>0</v>
      </c>
      <c r="F21" s="571">
        <f t="shared" ca="1" si="0"/>
        <v>0</v>
      </c>
      <c r="G21" s="568" t="e">
        <f ca="1">INDEX('Tableau de correspondance'!$B$8:$B$156,MATCH(F21,'Tableau de correspondance'!A$8:A$156,0),0)</f>
        <v>#N/A</v>
      </c>
      <c r="H21" s="568" t="e">
        <f ca="1">INDEX('Tableau de correspondance'!$E$8:$E$156,MATCH(F21,'Tableau de correspondance'!A$8:A$156,0),0)</f>
        <v>#N/A</v>
      </c>
    </row>
    <row r="22" spans="1:8">
      <c r="A22" s="568">
        <v>21</v>
      </c>
      <c r="B22" s="568">
        <f>VLOOKUP($A22,'4_Priorite_des_mesures'!$A$7:$I$96,2)</f>
        <v>0</v>
      </c>
      <c r="C22" s="568">
        <f>VLOOKUP($A22,'4_Priorite_des_mesures'!$A$7:$I$103,8)</f>
        <v>0</v>
      </c>
      <c r="D22" s="568" t="str">
        <f>VLOOKUP($A22,'4_Priorite_des_mesures'!$A$7:$I$103,9)</f>
        <v xml:space="preserve"> </v>
      </c>
      <c r="E22" s="568">
        <f>IF(B22=0,0,MATCH(B22,'Tableau de correspondance'!$F$2:$DY$2,0))</f>
        <v>0</v>
      </c>
      <c r="F22" s="571">
        <f t="shared" ca="1" si="0"/>
        <v>0</v>
      </c>
      <c r="G22" s="568" t="e">
        <f ca="1">INDEX('Tableau de correspondance'!$B$8:$B$156,MATCH(F22,'Tableau de correspondance'!A$8:A$156,0),0)</f>
        <v>#N/A</v>
      </c>
      <c r="H22" s="568" t="e">
        <f ca="1">INDEX('Tableau de correspondance'!$E$8:$E$156,MATCH(F22,'Tableau de correspondance'!A$8:A$156,0),0)</f>
        <v>#N/A</v>
      </c>
    </row>
    <row r="23" spans="1:8">
      <c r="A23" s="568">
        <v>22</v>
      </c>
      <c r="B23" s="568" t="str">
        <f>VLOOKUP($A23,'4_Priorite_des_mesures'!$A$7:$I$96,2)</f>
        <v>Exigences de sécurité</v>
      </c>
      <c r="C23" s="568" t="str">
        <f>VLOOKUP($A23,'4_Priorite_des_mesures'!$A$7:$I$103,8)</f>
        <v>Réduction du risque</v>
      </c>
      <c r="D23" s="568">
        <f>VLOOKUP($A23,'4_Priorite_des_mesures'!$A$7:$I$103,9)</f>
        <v>19</v>
      </c>
      <c r="E23" s="568">
        <f>IF(B23=0,0,MATCH(B23,'Tableau de correspondance'!$F$2:$DY$2,0))</f>
        <v>89</v>
      </c>
      <c r="F23" s="571">
        <f t="shared" ca="1" si="0"/>
        <v>78</v>
      </c>
      <c r="G23" s="568" t="str">
        <f ca="1">INDEX('Tableau de correspondance'!$B$8:$B$156,MATCH(F23,'Tableau de correspondance'!A$8:A$156,0),0)</f>
        <v>14.1.1</v>
      </c>
      <c r="H23" s="568" t="str">
        <f ca="1">INDEX('Tableau de correspondance'!$E$8:$E$156,MATCH(F23,'Tableau de correspondance'!A$8:A$156,0),0)</f>
        <v>Les exigences métier relatives aux nouveaux systèmes d’information ou que les améliorations apportées aux systèmes d’information existants spécifient les exigences de sécurité.</v>
      </c>
    </row>
    <row r="24" spans="1:8">
      <c r="A24" s="477">
        <v>23</v>
      </c>
      <c r="B24" s="568">
        <f>VLOOKUP($A24,'4_Priorite_des_mesures'!$A$7:$I$96,2)</f>
        <v>0</v>
      </c>
      <c r="C24" s="568">
        <f>VLOOKUP($A24,'4_Priorite_des_mesures'!$A$7:$I$103,8)</f>
        <v>0</v>
      </c>
      <c r="D24" s="568" t="str">
        <f>VLOOKUP($A24,'4_Priorite_des_mesures'!$A$7:$I$103,9)</f>
        <v xml:space="preserve"> </v>
      </c>
      <c r="E24" s="568">
        <f>IF(B24=0,0,MATCH(B24,'Tableau de correspondance'!$F$2:$DY$2,0))</f>
        <v>0</v>
      </c>
      <c r="F24" s="571">
        <f t="shared" ca="1" si="0"/>
        <v>0</v>
      </c>
      <c r="G24" s="568" t="e">
        <f ca="1">INDEX('Tableau de correspondance'!$B$8:$B$156,MATCH(F24,'Tableau de correspondance'!A$8:A$156,0),0)</f>
        <v>#N/A</v>
      </c>
      <c r="H24" s="568" t="e">
        <f ca="1">INDEX('Tableau de correspondance'!$E$8:$E$156,MATCH(F24,'Tableau de correspondance'!A$8:A$156,0),0)</f>
        <v>#N/A</v>
      </c>
    </row>
    <row r="25" spans="1:8">
      <c r="A25" s="477">
        <v>24</v>
      </c>
      <c r="B25" s="568">
        <f>VLOOKUP($A25,'4_Priorite_des_mesures'!$A$7:$I$96,2)</f>
        <v>0</v>
      </c>
      <c r="C25" s="568">
        <f>VLOOKUP($A25,'4_Priorite_des_mesures'!$A$7:$I$103,8)</f>
        <v>0</v>
      </c>
      <c r="D25" s="568" t="str">
        <f>VLOOKUP($A25,'4_Priorite_des_mesures'!$A$7:$I$103,9)</f>
        <v xml:space="preserve"> </v>
      </c>
      <c r="E25" s="568">
        <f>IF(B25=0,0,MATCH(B25,'Tableau de correspondance'!$F$2:$DY$2,0))</f>
        <v>0</v>
      </c>
      <c r="F25" s="571">
        <f t="shared" ca="1" si="0"/>
        <v>0</v>
      </c>
      <c r="G25" s="568" t="e">
        <f ca="1">INDEX('Tableau de correspondance'!$B$8:$B$156,MATCH(F25,'Tableau de correspondance'!A$8:A$156,0),0)</f>
        <v>#N/A</v>
      </c>
      <c r="H25" s="568" t="e">
        <f ca="1">INDEX('Tableau de correspondance'!$E$8:$E$156,MATCH(F25,'Tableau de correspondance'!A$8:A$156,0),0)</f>
        <v>#N/A</v>
      </c>
    </row>
    <row r="26" spans="1:8">
      <c r="A26" s="568">
        <v>25</v>
      </c>
      <c r="B26" s="568">
        <f>VLOOKUP($A26,'4_Priorite_des_mesures'!$A$7:$I$96,2)</f>
        <v>0</v>
      </c>
      <c r="C26" s="568">
        <f>VLOOKUP($A26,'4_Priorite_des_mesures'!$A$7:$I$103,8)</f>
        <v>0</v>
      </c>
      <c r="D26" s="568" t="str">
        <f>VLOOKUP($A26,'4_Priorite_des_mesures'!$A$7:$I$103,9)</f>
        <v xml:space="preserve"> </v>
      </c>
      <c r="E26" s="568">
        <f>IF(B26=0,0,MATCH(B26,'Tableau de correspondance'!$F$2:$DY$2,0))</f>
        <v>0</v>
      </c>
      <c r="F26" s="571">
        <f t="shared" ca="1" si="0"/>
        <v>0</v>
      </c>
      <c r="G26" s="568" t="e">
        <f ca="1">INDEX('Tableau de correspondance'!$B$8:$B$156,MATCH(F26,'Tableau de correspondance'!A$8:A$156,0),0)</f>
        <v>#N/A</v>
      </c>
      <c r="H26" s="568" t="e">
        <f ca="1">INDEX('Tableau de correspondance'!$E$8:$E$156,MATCH(F26,'Tableau de correspondance'!A$8:A$156,0),0)</f>
        <v>#N/A</v>
      </c>
    </row>
    <row r="27" spans="1:8">
      <c r="A27" s="477">
        <v>26</v>
      </c>
      <c r="B27" s="568">
        <f>VLOOKUP($A27,'4_Priorite_des_mesures'!$A$7:$I$96,2)</f>
        <v>0</v>
      </c>
      <c r="C27" s="568">
        <f>VLOOKUP($A27,'4_Priorite_des_mesures'!$A$7:$I$103,8)</f>
        <v>0</v>
      </c>
      <c r="D27" s="568" t="str">
        <f>VLOOKUP($A27,'4_Priorite_des_mesures'!$A$7:$I$103,9)</f>
        <v xml:space="preserve"> </v>
      </c>
      <c r="E27" s="568">
        <f>IF(B27=0,0,MATCH(B27,'Tableau de correspondance'!$F$2:$DY$2,0))</f>
        <v>0</v>
      </c>
      <c r="F27" s="571">
        <f t="shared" ca="1" si="0"/>
        <v>0</v>
      </c>
      <c r="G27" s="568" t="e">
        <f ca="1">INDEX('Tableau de correspondance'!$B$8:$B$156,MATCH(F27,'Tableau de correspondance'!A$8:A$156,0),0)</f>
        <v>#N/A</v>
      </c>
      <c r="H27" s="568" t="e">
        <f ca="1">INDEX('Tableau de correspondance'!$E$8:$E$156,MATCH(F27,'Tableau de correspondance'!A$8:A$156,0),0)</f>
        <v>#N/A</v>
      </c>
    </row>
    <row r="28" spans="1:8">
      <c r="A28" s="477">
        <v>27</v>
      </c>
      <c r="B28" s="568">
        <f>VLOOKUP($A28,'4_Priorite_des_mesures'!$A$7:$I$96,2)</f>
        <v>0</v>
      </c>
      <c r="C28" s="568">
        <f>VLOOKUP($A28,'4_Priorite_des_mesures'!$A$7:$I$103,8)</f>
        <v>0</v>
      </c>
      <c r="D28" s="568" t="str">
        <f>VLOOKUP($A28,'4_Priorite_des_mesures'!$A$7:$I$103,9)</f>
        <v xml:space="preserve"> </v>
      </c>
      <c r="E28" s="568">
        <f>IF(B28=0,0,MATCH(B28,'Tableau de correspondance'!$F$2:$DY$2,0))</f>
        <v>0</v>
      </c>
      <c r="F28" s="571">
        <f t="shared" ca="1" si="0"/>
        <v>0</v>
      </c>
      <c r="G28" s="568" t="e">
        <f ca="1">INDEX('Tableau de correspondance'!$B$8:$B$156,MATCH(F28,'Tableau de correspondance'!A$8:A$156,0),0)</f>
        <v>#N/A</v>
      </c>
      <c r="H28" s="568" t="e">
        <f ca="1">INDEX('Tableau de correspondance'!$E$8:$E$156,MATCH(F28,'Tableau de correspondance'!A$8:A$156,0),0)</f>
        <v>#N/A</v>
      </c>
    </row>
    <row r="29" spans="1:8">
      <c r="A29" s="568">
        <v>28</v>
      </c>
      <c r="B29" s="568">
        <f>VLOOKUP($A29,'4_Priorite_des_mesures'!$A$7:$I$96,2)</f>
        <v>0</v>
      </c>
      <c r="C29" s="568">
        <f>VLOOKUP($A29,'4_Priorite_des_mesures'!$A$7:$I$103,8)</f>
        <v>0</v>
      </c>
      <c r="D29" s="568" t="str">
        <f>VLOOKUP($A29,'4_Priorite_des_mesures'!$A$7:$I$103,9)</f>
        <v xml:space="preserve"> </v>
      </c>
      <c r="E29" s="568">
        <f>IF(B29=0,0,MATCH(B29,'Tableau de correspondance'!$F$2:$DY$2,0))</f>
        <v>0</v>
      </c>
      <c r="F29" s="571">
        <f t="shared" ca="1" si="0"/>
        <v>0</v>
      </c>
      <c r="G29" s="568" t="e">
        <f ca="1">INDEX('Tableau de correspondance'!$B$8:$B$156,MATCH(F29,'Tableau de correspondance'!A$8:A$156,0),0)</f>
        <v>#N/A</v>
      </c>
      <c r="H29" s="568" t="e">
        <f ca="1">INDEX('Tableau de correspondance'!$E$8:$E$156,MATCH(F29,'Tableau de correspondance'!A$8:A$156,0),0)</f>
        <v>#N/A</v>
      </c>
    </row>
    <row r="30" spans="1:8">
      <c r="A30" s="568">
        <v>29</v>
      </c>
      <c r="B30" s="568">
        <f>VLOOKUP($A30,'4_Priorite_des_mesures'!$A$7:$I$96,2)</f>
        <v>0</v>
      </c>
      <c r="C30" s="568">
        <f>VLOOKUP($A30,'4_Priorite_des_mesures'!$A$7:$I$103,8)</f>
        <v>0</v>
      </c>
      <c r="D30" s="568" t="str">
        <f>VLOOKUP($A30,'4_Priorite_des_mesures'!$A$7:$I$103,9)</f>
        <v xml:space="preserve"> </v>
      </c>
      <c r="E30" s="568">
        <f>IF(B30=0,0,MATCH(B30,'Tableau de correspondance'!$F$2:$DY$2,0))</f>
        <v>0</v>
      </c>
      <c r="F30" s="571">
        <f t="shared" ca="1" si="0"/>
        <v>0</v>
      </c>
      <c r="G30" s="568" t="e">
        <f ca="1">INDEX('Tableau de correspondance'!$B$8:$B$156,MATCH(F30,'Tableau de correspondance'!A$8:A$156,0),0)</f>
        <v>#N/A</v>
      </c>
      <c r="H30" s="568" t="e">
        <f ca="1">INDEX('Tableau de correspondance'!$E$8:$E$156,MATCH(F30,'Tableau de correspondance'!A$8:A$156,0),0)</f>
        <v>#N/A</v>
      </c>
    </row>
    <row r="31" spans="1:8">
      <c r="A31" s="477">
        <v>30</v>
      </c>
      <c r="B31" s="568">
        <f>VLOOKUP($A31,'4_Priorite_des_mesures'!$A$7:$I$96,2)</f>
        <v>0</v>
      </c>
      <c r="C31" s="568">
        <f>VLOOKUP($A31,'4_Priorite_des_mesures'!$A$7:$I$103,8)</f>
        <v>0</v>
      </c>
      <c r="D31" s="568" t="str">
        <f>VLOOKUP($A31,'4_Priorite_des_mesures'!$A$7:$I$103,9)</f>
        <v xml:space="preserve"> </v>
      </c>
      <c r="E31" s="568">
        <f>IF(B31=0,0,MATCH(B31,'Tableau de correspondance'!$F$2:$DY$2,0))</f>
        <v>0</v>
      </c>
      <c r="F31" s="571">
        <f t="shared" ca="1" si="0"/>
        <v>0</v>
      </c>
      <c r="G31" s="568" t="e">
        <f ca="1">INDEX('Tableau de correspondance'!$B$8:$B$156,MATCH(F31,'Tableau de correspondance'!A$8:A$156,0),0)</f>
        <v>#N/A</v>
      </c>
      <c r="H31" s="568" t="e">
        <f ca="1">INDEX('Tableau de correspondance'!$E$8:$E$156,MATCH(F31,'Tableau de correspondance'!A$8:A$156,0),0)</f>
        <v>#N/A</v>
      </c>
    </row>
    <row r="32" spans="1:8">
      <c r="A32" s="477">
        <v>31</v>
      </c>
      <c r="B32" s="568">
        <f>VLOOKUP($A32,'4_Priorite_des_mesures'!$A$7:$I$96,2)</f>
        <v>0</v>
      </c>
      <c r="C32" s="568">
        <f>VLOOKUP($A32,'4_Priorite_des_mesures'!$A$7:$I$103,8)</f>
        <v>0</v>
      </c>
      <c r="D32" s="568" t="str">
        <f>VLOOKUP($A32,'4_Priorite_des_mesures'!$A$7:$I$103,9)</f>
        <v xml:space="preserve"> </v>
      </c>
      <c r="E32" s="568">
        <f>IF(B32=0,0,MATCH(B32,'Tableau de correspondance'!$F$2:$DY$2,0))</f>
        <v>0</v>
      </c>
      <c r="F32" s="571">
        <f t="shared" ca="1" si="0"/>
        <v>0</v>
      </c>
      <c r="G32" s="568" t="e">
        <f ca="1">INDEX('Tableau de correspondance'!$B$8:$B$156,MATCH(F32,'Tableau de correspondance'!A$8:A$156,0),0)</f>
        <v>#N/A</v>
      </c>
      <c r="H32" s="568" t="e">
        <f ca="1">INDEX('Tableau de correspondance'!$E$8:$E$156,MATCH(F32,'Tableau de correspondance'!A$8:A$156,0),0)</f>
        <v>#N/A</v>
      </c>
    </row>
    <row r="33" spans="1:8">
      <c r="A33" s="568">
        <v>32</v>
      </c>
      <c r="B33" s="568" t="str">
        <f>VLOOKUP($A33,'4_Priorite_des_mesures'!$A$7:$I$96,2)</f>
        <v>Séparation des tâches</v>
      </c>
      <c r="C33" s="568" t="str">
        <f>VLOOKUP($A33,'4_Priorite_des_mesures'!$A$7:$I$103,8)</f>
        <v>Réduction du risque</v>
      </c>
      <c r="D33" s="568">
        <f>VLOOKUP($A33,'4_Priorite_des_mesures'!$A$7:$I$103,9)</f>
        <v>17</v>
      </c>
      <c r="E33" s="568">
        <f>IF(B33=0,0,MATCH(B33,'Tableau de correspondance'!$F$2:$DY$2,0))</f>
        <v>18</v>
      </c>
      <c r="F33" s="571">
        <f t="shared" ca="1" si="0"/>
        <v>4</v>
      </c>
      <c r="G33" s="568" t="str">
        <f ca="1">INDEX('Tableau de correspondance'!$B$8:$B$156,MATCH(F33,'Tableau de correspondance'!A$8:A$156,0),0)</f>
        <v>6.1.2</v>
      </c>
      <c r="H33" s="568" t="str">
        <f ca="1">INDEX('Tableau de correspondance'!$E$8:$E$156,MATCH(F33,'Tableau de correspondance'!A$8:A$156,0),0)</f>
        <v>Séparer les tâches et les domaines de responsabilité pour réduire les occasions de modification ou de mauvais usage non autorisé(e) ou involontaire des biens de l’organisme.</v>
      </c>
    </row>
    <row r="34" spans="1:8">
      <c r="A34" s="477">
        <v>33</v>
      </c>
      <c r="B34" s="568">
        <f>VLOOKUP($A34,'4_Priorite_des_mesures'!$A$7:$I$96,2)</f>
        <v>0</v>
      </c>
      <c r="C34" s="568">
        <f>VLOOKUP($A34,'4_Priorite_des_mesures'!$A$7:$I$103,8)</f>
        <v>0</v>
      </c>
      <c r="D34" s="568" t="str">
        <f>VLOOKUP($A34,'4_Priorite_des_mesures'!$A$7:$I$103,9)</f>
        <v xml:space="preserve"> </v>
      </c>
      <c r="E34" s="568">
        <f>IF(B34=0,0,MATCH(B34,'Tableau de correspondance'!$F$2:$DY$2,0))</f>
        <v>0</v>
      </c>
      <c r="F34" s="571">
        <f t="shared" ca="1" si="0"/>
        <v>0</v>
      </c>
      <c r="G34" s="568" t="e">
        <f ca="1">INDEX('Tableau de correspondance'!$B$8:$B$156,MATCH(F34,'Tableau de correspondance'!A$8:A$156,0),0)</f>
        <v>#N/A</v>
      </c>
      <c r="H34" s="568" t="e">
        <f ca="1">INDEX('Tableau de correspondance'!$E$8:$E$156,MATCH(F34,'Tableau de correspondance'!A$8:A$156,0),0)</f>
        <v>#N/A</v>
      </c>
    </row>
    <row r="35" spans="1:8">
      <c r="A35" s="477">
        <v>34</v>
      </c>
      <c r="B35" s="568">
        <f>VLOOKUP($A35,'4_Priorite_des_mesures'!$A$7:$I$96,2)</f>
        <v>0</v>
      </c>
      <c r="C35" s="568">
        <f>VLOOKUP($A35,'4_Priorite_des_mesures'!$A$7:$I$103,8)</f>
        <v>0</v>
      </c>
      <c r="D35" s="568" t="str">
        <f>VLOOKUP($A35,'4_Priorite_des_mesures'!$A$7:$I$103,9)</f>
        <v xml:space="preserve"> </v>
      </c>
      <c r="E35" s="568">
        <f>IF(B35=0,0,MATCH(B35,'Tableau de correspondance'!$F$2:$DY$2,0))</f>
        <v>0</v>
      </c>
      <c r="F35" s="571">
        <f t="shared" ca="1" si="0"/>
        <v>0</v>
      </c>
      <c r="G35" s="568" t="e">
        <f ca="1">INDEX('Tableau de correspondance'!$B$8:$B$156,MATCH(F35,'Tableau de correspondance'!A$8:A$156,0),0)</f>
        <v>#N/A</v>
      </c>
      <c r="H35" s="568" t="e">
        <f ca="1">INDEX('Tableau de correspondance'!$E$8:$E$156,MATCH(F35,'Tableau de correspondance'!A$8:A$156,0),0)</f>
        <v>#N/A</v>
      </c>
    </row>
    <row r="36" spans="1:8">
      <c r="A36" s="568">
        <v>35</v>
      </c>
      <c r="B36" s="568">
        <f>VLOOKUP($A36,'4_Priorite_des_mesures'!$A$7:$I$96,2)</f>
        <v>0</v>
      </c>
      <c r="C36" s="568">
        <f>VLOOKUP($A36,'4_Priorite_des_mesures'!$A$7:$I$103,8)</f>
        <v>0</v>
      </c>
      <c r="D36" s="568" t="str">
        <f>VLOOKUP($A36,'4_Priorite_des_mesures'!$A$7:$I$103,9)</f>
        <v xml:space="preserve"> </v>
      </c>
      <c r="E36" s="568">
        <f>IF(B36=0,0,MATCH(B36,'Tableau de correspondance'!$F$2:$DY$2,0))</f>
        <v>0</v>
      </c>
      <c r="F36" s="571">
        <f t="shared" ca="1" si="0"/>
        <v>0</v>
      </c>
      <c r="G36" s="568" t="e">
        <f ca="1">INDEX('Tableau de correspondance'!$B$8:$B$156,MATCH(F36,'Tableau de correspondance'!A$8:A$156,0),0)</f>
        <v>#N/A</v>
      </c>
      <c r="H36" s="568" t="e">
        <f ca="1">INDEX('Tableau de correspondance'!$E$8:$E$156,MATCH(F36,'Tableau de correspondance'!A$8:A$156,0),0)</f>
        <v>#N/A</v>
      </c>
    </row>
    <row r="37" spans="1:8">
      <c r="A37" s="568">
        <v>36</v>
      </c>
      <c r="B37" s="568">
        <f>VLOOKUP($A37,'4_Priorite_des_mesures'!$A$7:$I$96,2)</f>
        <v>0</v>
      </c>
      <c r="C37" s="568">
        <f>VLOOKUP($A37,'4_Priorite_des_mesures'!$A$7:$I$103,8)</f>
        <v>0</v>
      </c>
      <c r="D37" s="568" t="str">
        <f>VLOOKUP($A37,'4_Priorite_des_mesures'!$A$7:$I$103,9)</f>
        <v xml:space="preserve"> </v>
      </c>
      <c r="E37" s="568">
        <f>IF(B37=0,0,MATCH(B37,'Tableau de correspondance'!$F$2:$DY$2,0))</f>
        <v>0</v>
      </c>
      <c r="F37" s="571">
        <f t="shared" ca="1" si="0"/>
        <v>0</v>
      </c>
      <c r="G37" s="568" t="e">
        <f ca="1">INDEX('Tableau de correspondance'!$B$8:$B$156,MATCH(F37,'Tableau de correspondance'!A$8:A$156,0),0)</f>
        <v>#N/A</v>
      </c>
      <c r="H37" s="568" t="e">
        <f ca="1">INDEX('Tableau de correspondance'!$E$8:$E$156,MATCH(F37,'Tableau de correspondance'!A$8:A$156,0),0)</f>
        <v>#N/A</v>
      </c>
    </row>
    <row r="38" spans="1:8">
      <c r="A38" s="477">
        <v>37</v>
      </c>
      <c r="B38" s="568">
        <f>VLOOKUP($A38,'4_Priorite_des_mesures'!$A$7:$I$96,2)</f>
        <v>0</v>
      </c>
      <c r="C38" s="568">
        <f>VLOOKUP($A38,'4_Priorite_des_mesures'!$A$7:$I$103,8)</f>
        <v>0</v>
      </c>
      <c r="D38" s="568" t="str">
        <f>VLOOKUP($A38,'4_Priorite_des_mesures'!$A$7:$I$103,9)</f>
        <v xml:space="preserve"> </v>
      </c>
      <c r="E38" s="568">
        <f>IF(B38=0,0,MATCH(B38,'Tableau de correspondance'!$F$2:$DY$2,0))</f>
        <v>0</v>
      </c>
      <c r="F38" s="571">
        <f t="shared" ca="1" si="0"/>
        <v>0</v>
      </c>
      <c r="G38" s="568" t="e">
        <f ca="1">INDEX('Tableau de correspondance'!$B$8:$B$156,MATCH(F38,'Tableau de correspondance'!A$8:A$156,0),0)</f>
        <v>#N/A</v>
      </c>
      <c r="H38" s="568" t="e">
        <f ca="1">INDEX('Tableau de correspondance'!$E$8:$E$156,MATCH(F38,'Tableau de correspondance'!A$8:A$156,0),0)</f>
        <v>#N/A</v>
      </c>
    </row>
    <row r="39" spans="1:8">
      <c r="A39" s="477">
        <v>38</v>
      </c>
      <c r="B39" s="568">
        <f>VLOOKUP($A39,'4_Priorite_des_mesures'!$A$7:$I$96,2)</f>
        <v>0</v>
      </c>
      <c r="C39" s="568">
        <f>VLOOKUP($A39,'4_Priorite_des_mesures'!$A$7:$I$103,8)</f>
        <v>0</v>
      </c>
      <c r="D39" s="568" t="str">
        <f>VLOOKUP($A39,'4_Priorite_des_mesures'!$A$7:$I$103,9)</f>
        <v xml:space="preserve"> </v>
      </c>
      <c r="E39" s="568">
        <f>IF(B39=0,0,MATCH(B39,'Tableau de correspondance'!$F$2:$DY$2,0))</f>
        <v>0</v>
      </c>
      <c r="F39" s="571">
        <f t="shared" ca="1" si="0"/>
        <v>0</v>
      </c>
      <c r="G39" s="568" t="e">
        <f ca="1">INDEX('Tableau de correspondance'!$B$8:$B$156,MATCH(F39,'Tableau de correspondance'!A$8:A$156,0),0)</f>
        <v>#N/A</v>
      </c>
      <c r="H39" s="568" t="e">
        <f ca="1">INDEX('Tableau de correspondance'!$E$8:$E$156,MATCH(F39,'Tableau de correspondance'!A$8:A$156,0),0)</f>
        <v>#N/A</v>
      </c>
    </row>
    <row r="40" spans="1:8">
      <c r="A40" s="568">
        <v>39</v>
      </c>
      <c r="B40" s="568" t="str">
        <f>VLOOKUP($A40,'4_Priorite_des_mesures'!$A$7:$I$96,2)</f>
        <v>Organisation de la sécurité</v>
      </c>
      <c r="C40" s="568" t="str">
        <f>VLOOKUP($A40,'4_Priorite_des_mesures'!$A$7:$I$103,8)</f>
        <v>Réduction du risque</v>
      </c>
      <c r="D40" s="568">
        <f>VLOOKUP($A40,'4_Priorite_des_mesures'!$A$7:$I$103,9)</f>
        <v>19</v>
      </c>
      <c r="E40" s="568">
        <f>IF(B40=0,0,MATCH(B40,'Tableau de correspondance'!$F$2:$DY$2,0))</f>
        <v>9</v>
      </c>
      <c r="F40" s="571">
        <f t="shared" ca="1" si="0"/>
        <v>3</v>
      </c>
      <c r="G40" s="568" t="str">
        <f ca="1">INDEX('Tableau de correspondance'!$B$8:$B$156,MATCH(F40,'Tableau de correspondance'!A$8:A$156,0),0)</f>
        <v>6.1.1</v>
      </c>
      <c r="H40" s="568" t="str">
        <f ca="1">INDEX('Tableau de correspondance'!$E$8:$E$156,MATCH(F40,'Tableau de correspondance'!A$8:A$156,0),0)</f>
        <v>Définir clairement toutes les responsabilités en matière de sécurité de l’information.</v>
      </c>
    </row>
    <row r="41" spans="1:8">
      <c r="A41" s="477">
        <v>40</v>
      </c>
      <c r="B41" s="568">
        <f>VLOOKUP($A41,'4_Priorite_des_mesures'!$A$7:$I$96,2)</f>
        <v>0</v>
      </c>
      <c r="C41" s="568">
        <f>VLOOKUP($A41,'4_Priorite_des_mesures'!$A$7:$I$103,8)</f>
        <v>0</v>
      </c>
      <c r="D41" s="568" t="str">
        <f>VLOOKUP($A41,'4_Priorite_des_mesures'!$A$7:$I$103,9)</f>
        <v xml:space="preserve"> </v>
      </c>
      <c r="E41" s="568">
        <f>IF(B41=0,0,MATCH(B41,'Tableau de correspondance'!$F$2:$DY$2,0))</f>
        <v>0</v>
      </c>
      <c r="F41" s="571">
        <f t="shared" ca="1" si="0"/>
        <v>0</v>
      </c>
      <c r="G41" s="568" t="e">
        <f ca="1">INDEX('Tableau de correspondance'!$B$8:$B$156,MATCH(F41,'Tableau de correspondance'!A$8:A$156,0),0)</f>
        <v>#N/A</v>
      </c>
      <c r="H41" s="568" t="e">
        <f ca="1">INDEX('Tableau de correspondance'!$E$8:$E$156,MATCH(F41,'Tableau de correspondance'!A$8:A$156,0),0)</f>
        <v>#N/A</v>
      </c>
    </row>
    <row r="42" spans="1:8">
      <c r="A42" s="477">
        <v>41</v>
      </c>
      <c r="B42" s="568">
        <f>VLOOKUP($A42,'4_Priorite_des_mesures'!$A$7:$I$96,2)</f>
        <v>0</v>
      </c>
      <c r="C42" s="568">
        <f>VLOOKUP($A42,'4_Priorite_des_mesures'!$A$7:$I$103,8)</f>
        <v>0</v>
      </c>
      <c r="D42" s="568" t="str">
        <f>VLOOKUP($A42,'4_Priorite_des_mesures'!$A$7:$I$103,9)</f>
        <v xml:space="preserve"> </v>
      </c>
      <c r="E42" s="568">
        <f>IF(B42=0,0,MATCH(B42,'Tableau de correspondance'!$F$2:$DY$2,0))</f>
        <v>0</v>
      </c>
      <c r="F42" s="571">
        <f t="shared" ca="1" si="0"/>
        <v>0</v>
      </c>
      <c r="G42" s="568" t="e">
        <f ca="1">INDEX('Tableau de correspondance'!$B$8:$B$156,MATCH(F42,'Tableau de correspondance'!A$8:A$156,0),0)</f>
        <v>#N/A</v>
      </c>
      <c r="H42" s="568" t="e">
        <f ca="1">INDEX('Tableau de correspondance'!$E$8:$E$156,MATCH(F42,'Tableau de correspondance'!A$8:A$156,0),0)</f>
        <v>#N/A</v>
      </c>
    </row>
    <row r="43" spans="1:8">
      <c r="A43" s="568">
        <v>42</v>
      </c>
      <c r="B43" s="568">
        <f>VLOOKUP($A43,'4_Priorite_des_mesures'!$A$7:$I$96,2)</f>
        <v>0</v>
      </c>
      <c r="C43" s="568">
        <f>VLOOKUP($A43,'4_Priorite_des_mesures'!$A$7:$I$103,8)</f>
        <v>0</v>
      </c>
      <c r="D43" s="568" t="str">
        <f>VLOOKUP($A43,'4_Priorite_des_mesures'!$A$7:$I$103,9)</f>
        <v xml:space="preserve"> </v>
      </c>
      <c r="E43" s="568">
        <f>IF(B43=0,0,MATCH(B43,'Tableau de correspondance'!$F$2:$DY$2,0))</f>
        <v>0</v>
      </c>
      <c r="F43" s="571">
        <f t="shared" ca="1" si="0"/>
        <v>0</v>
      </c>
      <c r="G43" s="568" t="e">
        <f ca="1">INDEX('Tableau de correspondance'!$B$8:$B$156,MATCH(F43,'Tableau de correspondance'!A$8:A$156,0),0)</f>
        <v>#N/A</v>
      </c>
      <c r="H43" s="568" t="e">
        <f ca="1">INDEX('Tableau de correspondance'!$E$8:$E$156,MATCH(F43,'Tableau de correspondance'!A$8:A$156,0),0)</f>
        <v>#N/A</v>
      </c>
    </row>
    <row r="44" spans="1:8">
      <c r="A44" s="568">
        <v>43</v>
      </c>
      <c r="B44" s="568">
        <f>VLOOKUP($A44,'4_Priorite_des_mesures'!$A$7:$I$96,2)</f>
        <v>0</v>
      </c>
      <c r="C44" s="568">
        <f>VLOOKUP($A44,'4_Priorite_des_mesures'!$A$7:$I$103,8)</f>
        <v>0</v>
      </c>
      <c r="D44" s="568" t="str">
        <f>VLOOKUP($A44,'4_Priorite_des_mesures'!$A$7:$I$103,9)</f>
        <v xml:space="preserve"> </v>
      </c>
      <c r="E44" s="568">
        <f>IF(B44=0,0,MATCH(B44,'Tableau de correspondance'!$F$2:$DY$2,0))</f>
        <v>0</v>
      </c>
      <c r="F44" s="571">
        <f t="shared" ca="1" si="0"/>
        <v>0</v>
      </c>
      <c r="G44" s="568" t="e">
        <f ca="1">INDEX('Tableau de correspondance'!$B$8:$B$156,MATCH(F44,'Tableau de correspondance'!A$8:A$156,0),0)</f>
        <v>#N/A</v>
      </c>
      <c r="H44" s="568" t="e">
        <f ca="1">INDEX('Tableau de correspondance'!$E$8:$E$156,MATCH(F44,'Tableau de correspondance'!A$8:A$156,0),0)</f>
        <v>#N/A</v>
      </c>
    </row>
    <row r="45" spans="1:8">
      <c r="A45" s="477">
        <v>44</v>
      </c>
      <c r="B45" s="568">
        <f>VLOOKUP($A45,'4_Priorite_des_mesures'!$A$7:$I$96,2)</f>
        <v>0</v>
      </c>
      <c r="C45" s="568">
        <f>VLOOKUP($A45,'4_Priorite_des_mesures'!$A$7:$I$103,8)</f>
        <v>0</v>
      </c>
      <c r="D45" s="568" t="str">
        <f>VLOOKUP($A45,'4_Priorite_des_mesures'!$A$7:$I$103,9)</f>
        <v xml:space="preserve"> </v>
      </c>
      <c r="E45" s="568">
        <f>IF(B45=0,0,MATCH(B45,'Tableau de correspondance'!$F$2:$DY$2,0))</f>
        <v>0</v>
      </c>
      <c r="F45" s="571">
        <f t="shared" ca="1" si="0"/>
        <v>0</v>
      </c>
      <c r="G45" s="568" t="e">
        <f ca="1">INDEX('Tableau de correspondance'!$B$8:$B$156,MATCH(F45,'Tableau de correspondance'!A$8:A$156,0),0)</f>
        <v>#N/A</v>
      </c>
      <c r="H45" s="568" t="e">
        <f ca="1">INDEX('Tableau de correspondance'!$E$8:$E$156,MATCH(F45,'Tableau de correspondance'!A$8:A$156,0),0)</f>
        <v>#N/A</v>
      </c>
    </row>
    <row r="46" spans="1:8">
      <c r="A46" s="477">
        <v>45</v>
      </c>
      <c r="B46" s="568">
        <f>VLOOKUP($A46,'4_Priorite_des_mesures'!$A$7:$I$96,2)</f>
        <v>0</v>
      </c>
      <c r="C46" s="568">
        <f>VLOOKUP($A46,'4_Priorite_des_mesures'!$A$7:$I$103,8)</f>
        <v>0</v>
      </c>
      <c r="D46" s="568" t="str">
        <f>VLOOKUP($A46,'4_Priorite_des_mesures'!$A$7:$I$103,9)</f>
        <v xml:space="preserve"> </v>
      </c>
      <c r="E46" s="568">
        <f>IF(B46=0,0,MATCH(B46,'Tableau de correspondance'!$F$2:$DY$2,0))</f>
        <v>0</v>
      </c>
      <c r="F46" s="571">
        <f t="shared" ca="1" si="0"/>
        <v>0</v>
      </c>
      <c r="G46" s="568" t="e">
        <f ca="1">INDEX('Tableau de correspondance'!$B$8:$B$156,MATCH(F46,'Tableau de correspondance'!A$8:A$156,0),0)</f>
        <v>#N/A</v>
      </c>
      <c r="H46" s="568" t="e">
        <f ca="1">INDEX('Tableau de correspondance'!$E$8:$E$156,MATCH(F46,'Tableau de correspondance'!A$8:A$156,0),0)</f>
        <v>#N/A</v>
      </c>
    </row>
    <row r="47" spans="1:8">
      <c r="A47" s="568">
        <v>46</v>
      </c>
      <c r="B47" s="568">
        <f>VLOOKUP($A47,'4_Priorite_des_mesures'!$A$7:$I$96,2)</f>
        <v>0</v>
      </c>
      <c r="C47" s="568">
        <f>VLOOKUP($A47,'4_Priorite_des_mesures'!$A$7:$I$103,8)</f>
        <v>0</v>
      </c>
      <c r="D47" s="568" t="str">
        <f>VLOOKUP($A47,'4_Priorite_des_mesures'!$A$7:$I$103,9)</f>
        <v xml:space="preserve"> </v>
      </c>
      <c r="E47" s="568">
        <f>IF(B47=0,0,MATCH(B47,'Tableau de correspondance'!$F$2:$DY$2,0))</f>
        <v>0</v>
      </c>
      <c r="F47" s="571">
        <f t="shared" ca="1" si="0"/>
        <v>0</v>
      </c>
      <c r="G47" s="568" t="e">
        <f ca="1">INDEX('Tableau de correspondance'!$B$8:$B$156,MATCH(F47,'Tableau de correspondance'!A$8:A$156,0),0)</f>
        <v>#N/A</v>
      </c>
      <c r="H47" s="568" t="e">
        <f ca="1">INDEX('Tableau de correspondance'!$E$8:$E$156,MATCH(F47,'Tableau de correspondance'!A$8:A$156,0),0)</f>
        <v>#N/A</v>
      </c>
    </row>
    <row r="48" spans="1:8">
      <c r="A48" s="477">
        <v>47</v>
      </c>
      <c r="B48" s="568">
        <f>VLOOKUP($A48,'4_Priorite_des_mesures'!$A$7:$I$96,2)</f>
        <v>0</v>
      </c>
      <c r="C48" s="568">
        <f>VLOOKUP($A48,'4_Priorite_des_mesures'!$A$7:$I$103,8)</f>
        <v>0</v>
      </c>
      <c r="D48" s="568" t="str">
        <f>VLOOKUP($A48,'4_Priorite_des_mesures'!$A$7:$I$103,9)</f>
        <v xml:space="preserve"> </v>
      </c>
      <c r="E48" s="568">
        <f>IF(B48=0,0,MATCH(B48,'Tableau de correspondance'!$F$2:$DY$2,0))</f>
        <v>0</v>
      </c>
      <c r="F48" s="571">
        <f t="shared" ca="1" si="0"/>
        <v>0</v>
      </c>
      <c r="G48" s="568" t="e">
        <f ca="1">INDEX('Tableau de correspondance'!$B$8:$B$156,MATCH(F48,'Tableau de correspondance'!A$8:A$156,0),0)</f>
        <v>#N/A</v>
      </c>
      <c r="H48" s="568" t="e">
        <f ca="1">INDEX('Tableau de correspondance'!$E$8:$E$156,MATCH(F48,'Tableau de correspondance'!A$8:A$156,0),0)</f>
        <v>#N/A</v>
      </c>
    </row>
    <row r="49" spans="1:8">
      <c r="A49" s="477">
        <v>48</v>
      </c>
      <c r="B49" s="568">
        <f>VLOOKUP($A49,'4_Priorite_des_mesures'!$A$7:$I$96,2)</f>
        <v>0</v>
      </c>
      <c r="C49" s="568">
        <f>VLOOKUP($A49,'4_Priorite_des_mesures'!$A$7:$I$103,8)</f>
        <v>0</v>
      </c>
      <c r="D49" s="568" t="str">
        <f>VLOOKUP($A49,'4_Priorite_des_mesures'!$A$7:$I$103,9)</f>
        <v xml:space="preserve"> </v>
      </c>
      <c r="E49" s="568">
        <f>IF(B49=0,0,MATCH(B49,'Tableau de correspondance'!$F$2:$DY$2,0))</f>
        <v>0</v>
      </c>
      <c r="F49" s="571">
        <f t="shared" ca="1" si="0"/>
        <v>0</v>
      </c>
      <c r="G49" s="568" t="e">
        <f ca="1">INDEX('Tableau de correspondance'!$B$8:$B$156,MATCH(F49,'Tableau de correspondance'!A$8:A$156,0),0)</f>
        <v>#N/A</v>
      </c>
      <c r="H49" s="568" t="e">
        <f ca="1">INDEX('Tableau de correspondance'!$E$8:$E$156,MATCH(F49,'Tableau de correspondance'!A$8:A$156,0),0)</f>
        <v>#N/A</v>
      </c>
    </row>
    <row r="50" spans="1:8">
      <c r="A50" s="568">
        <v>49</v>
      </c>
      <c r="B50" s="568" t="str">
        <f>VLOOKUP($A50,'4_Priorite_des_mesures'!$A$7:$I$96,2)</f>
        <v>Protection des accès aux données</v>
      </c>
      <c r="C50" s="568" t="str">
        <f>VLOOKUP($A50,'4_Priorite_des_mesures'!$A$7:$I$103,8)</f>
        <v>Réduction du risque</v>
      </c>
      <c r="D50" s="568">
        <f>VLOOKUP($A50,'4_Priorite_des_mesures'!$A$7:$I$103,9)</f>
        <v>15</v>
      </c>
      <c r="E50" s="568">
        <f>IF(B50=0,0,MATCH(B50,'Tableau de correspondance'!$F$2:$DY$2,0))</f>
        <v>39</v>
      </c>
      <c r="F50" s="571">
        <f t="shared" ca="1" si="0"/>
        <v>26</v>
      </c>
      <c r="G50" s="568" t="str">
        <f ca="1">INDEX('Tableau de correspondance'!$B$8:$B$156,MATCH(F50,'Tableau de correspondance'!A$8:A$156,0),0)</f>
        <v>9.1.1</v>
      </c>
      <c r="H50" s="568" t="str">
        <f ca="1">INDEX('Tableau de correspondance'!$E$8:$E$156,MATCH(F50,'Tableau de correspondance'!A$8:A$156,0),0)</f>
        <v>Établir, de documenter et de réexaminer une politique de contrôle d’accès sur la base des exigences d’exploitation et de sécurité.</v>
      </c>
    </row>
    <row r="51" spans="1:8">
      <c r="A51" s="568">
        <v>50</v>
      </c>
      <c r="B51" s="568">
        <f>VLOOKUP($A51,'4_Priorite_des_mesures'!$A$7:$I$96,2)</f>
        <v>0</v>
      </c>
      <c r="C51" s="568">
        <f>VLOOKUP($A51,'4_Priorite_des_mesures'!$A$7:$I$103,8)</f>
        <v>0</v>
      </c>
      <c r="D51" s="568" t="str">
        <f>VLOOKUP($A51,'4_Priorite_des_mesures'!$A$7:$I$103,9)</f>
        <v xml:space="preserve"> </v>
      </c>
      <c r="E51" s="568">
        <f>IF(B51=0,0,MATCH(B51,'Tableau de correspondance'!$F$2:$DY$2,0))</f>
        <v>0</v>
      </c>
      <c r="F51" s="571">
        <f t="shared" ca="1" si="0"/>
        <v>0</v>
      </c>
      <c r="G51" s="568" t="e">
        <f ca="1">INDEX('Tableau de correspondance'!$B$8:$B$156,MATCH(F51,'Tableau de correspondance'!A$8:A$156,0),0)</f>
        <v>#N/A</v>
      </c>
      <c r="H51" s="568" t="e">
        <f ca="1">INDEX('Tableau de correspondance'!$E$8:$E$156,MATCH(F51,'Tableau de correspondance'!A$8:A$156,0),0)</f>
        <v>#N/A</v>
      </c>
    </row>
    <row r="52" spans="1:8">
      <c r="A52" s="477">
        <v>51</v>
      </c>
      <c r="B52" s="568" t="str">
        <f>VLOOKUP($A52,'4_Priorite_des_mesures'!$A$7:$I$96,2)</f>
        <v>Politique de sauvegarde</v>
      </c>
      <c r="C52" s="568" t="str">
        <f>VLOOKUP($A52,'4_Priorite_des_mesures'!$A$7:$I$103,8)</f>
        <v>Réduction du risque</v>
      </c>
      <c r="D52" s="568">
        <f>VLOOKUP($A52,'4_Priorite_des_mesures'!$A$7:$I$103,9)</f>
        <v>17</v>
      </c>
      <c r="E52" s="568">
        <f>IF(B52=0,0,MATCH(B52,'Tableau de correspondance'!$F$2:$DY$2,0))</f>
        <v>70</v>
      </c>
      <c r="F52" s="571">
        <f t="shared" ca="1" si="0"/>
        <v>62</v>
      </c>
      <c r="G52" s="568" t="str">
        <f ca="1">INDEX('Tableau de correspondance'!$B$8:$B$156,MATCH(F52,'Tableau de correspondance'!A$8:A$156,0),0)</f>
        <v>12.3.1</v>
      </c>
      <c r="H52" s="568" t="str">
        <f ca="1">INDEX('Tableau de correspondance'!$E$8:$E$156,MATCH(F52,'Tableau de correspondance'!A$8:A$156,0),0)</f>
        <v>Réaliser des copies de sauvegarde des informations et logiciels et de les soumettre régulièrement à essai conformément à la politique de sauvegarde convenue.</v>
      </c>
    </row>
    <row r="53" spans="1:8">
      <c r="A53" s="477">
        <v>52</v>
      </c>
      <c r="B53" s="568">
        <f>VLOOKUP($A53,'4_Priorite_des_mesures'!$A$7:$I$96,2)</f>
        <v>0</v>
      </c>
      <c r="C53" s="568">
        <f>VLOOKUP($A53,'4_Priorite_des_mesures'!$A$7:$I$103,8)</f>
        <v>0</v>
      </c>
      <c r="D53" s="568" t="str">
        <f>VLOOKUP($A53,'4_Priorite_des_mesures'!$A$7:$I$103,9)</f>
        <v xml:space="preserve"> </v>
      </c>
      <c r="E53" s="568">
        <f>IF(B53=0,0,MATCH(B53,'Tableau de correspondance'!$F$2:$DY$2,0))</f>
        <v>0</v>
      </c>
      <c r="F53" s="571">
        <f t="shared" ca="1" si="0"/>
        <v>0</v>
      </c>
      <c r="G53" s="568" t="e">
        <f ca="1">INDEX('Tableau de correspondance'!$B$8:$B$156,MATCH(F53,'Tableau de correspondance'!A$8:A$156,0),0)</f>
        <v>#N/A</v>
      </c>
      <c r="H53" s="568" t="e">
        <f ca="1">INDEX('Tableau de correspondance'!$E$8:$E$156,MATCH(F53,'Tableau de correspondance'!A$8:A$156,0),0)</f>
        <v>#N/A</v>
      </c>
    </row>
    <row r="54" spans="1:8">
      <c r="A54" s="568">
        <v>53</v>
      </c>
      <c r="B54" s="568">
        <f>VLOOKUP($A54,'4_Priorite_des_mesures'!$A$7:$I$96,2)</f>
        <v>0</v>
      </c>
      <c r="C54" s="568">
        <f>VLOOKUP($A54,'4_Priorite_des_mesures'!$A$7:$I$103,8)</f>
        <v>0</v>
      </c>
      <c r="D54" s="568" t="str">
        <f>VLOOKUP($A54,'4_Priorite_des_mesures'!$A$7:$I$103,9)</f>
        <v xml:space="preserve"> </v>
      </c>
      <c r="E54" s="568">
        <f>IF(B54=0,0,MATCH(B54,'Tableau de correspondance'!$F$2:$DY$2,0))</f>
        <v>0</v>
      </c>
      <c r="F54" s="571">
        <f t="shared" ca="1" si="0"/>
        <v>0</v>
      </c>
      <c r="G54" s="568" t="e">
        <f ca="1">INDEX('Tableau de correspondance'!$B$8:$B$156,MATCH(F54,'Tableau de correspondance'!A$8:A$156,0),0)</f>
        <v>#N/A</v>
      </c>
      <c r="H54" s="568" t="e">
        <f ca="1">INDEX('Tableau de correspondance'!$E$8:$E$156,MATCH(F54,'Tableau de correspondance'!A$8:A$156,0),0)</f>
        <v>#N/A</v>
      </c>
    </row>
    <row r="55" spans="1:8">
      <c r="A55" s="477">
        <v>54</v>
      </c>
      <c r="B55" s="568">
        <f>VLOOKUP($A55,'4_Priorite_des_mesures'!$A$7:$I$96,2)</f>
        <v>0</v>
      </c>
      <c r="C55" s="568">
        <f>VLOOKUP($A55,'4_Priorite_des_mesures'!$A$7:$I$103,8)</f>
        <v>0</v>
      </c>
      <c r="D55" s="568" t="str">
        <f>VLOOKUP($A55,'4_Priorite_des_mesures'!$A$7:$I$103,9)</f>
        <v xml:space="preserve"> </v>
      </c>
      <c r="E55" s="568">
        <f>IF(B55=0,0,MATCH(B55,'Tableau de correspondance'!$F$2:$DY$2,0))</f>
        <v>0</v>
      </c>
      <c r="F55" s="571">
        <f t="shared" ca="1" si="0"/>
        <v>0</v>
      </c>
      <c r="G55" s="568" t="e">
        <f ca="1">INDEX('Tableau de correspondance'!$B$8:$B$156,MATCH(F55,'Tableau de correspondance'!A$8:A$156,0),0)</f>
        <v>#N/A</v>
      </c>
      <c r="H55" s="568" t="e">
        <f ca="1">INDEX('Tableau de correspondance'!$E$8:$E$156,MATCH(F55,'Tableau de correspondance'!A$8:A$156,0),0)</f>
        <v>#N/A</v>
      </c>
    </row>
    <row r="56" spans="1:8">
      <c r="A56" s="477">
        <v>55</v>
      </c>
      <c r="B56" s="568">
        <f>VLOOKUP($A56,'4_Priorite_des_mesures'!$A$7:$I$96,2)</f>
        <v>0</v>
      </c>
      <c r="C56" s="568">
        <f>VLOOKUP($A56,'4_Priorite_des_mesures'!$A$7:$I$103,8)</f>
        <v>0</v>
      </c>
      <c r="D56" s="568" t="str">
        <f>VLOOKUP($A56,'4_Priorite_des_mesures'!$A$7:$I$103,9)</f>
        <v xml:space="preserve"> </v>
      </c>
      <c r="E56" s="568">
        <f>IF(B56=0,0,MATCH(B56,'Tableau de correspondance'!$F$2:$DY$2,0))</f>
        <v>0</v>
      </c>
      <c r="F56" s="571">
        <f t="shared" ca="1" si="0"/>
        <v>0</v>
      </c>
      <c r="G56" s="568" t="e">
        <f ca="1">INDEX('Tableau de correspondance'!$B$8:$B$156,MATCH(F56,'Tableau de correspondance'!A$8:A$156,0),0)</f>
        <v>#N/A</v>
      </c>
      <c r="H56" s="568" t="e">
        <f ca="1">INDEX('Tableau de correspondance'!$E$8:$E$156,MATCH(F56,'Tableau de correspondance'!A$8:A$156,0),0)</f>
        <v>#N/A</v>
      </c>
    </row>
    <row r="57" spans="1:8">
      <c r="A57" s="568">
        <v>56</v>
      </c>
      <c r="B57" s="568">
        <f>VLOOKUP($A57,'4_Priorite_des_mesures'!$A$7:$I$96,2)</f>
        <v>0</v>
      </c>
      <c r="C57" s="568">
        <f>VLOOKUP($A57,'4_Priorite_des_mesures'!$A$7:$I$103,8)</f>
        <v>0</v>
      </c>
      <c r="D57" s="568" t="str">
        <f>VLOOKUP($A57,'4_Priorite_des_mesures'!$A$7:$I$103,9)</f>
        <v xml:space="preserve"> </v>
      </c>
      <c r="E57" s="568">
        <f>IF(B57=0,0,MATCH(B57,'Tableau de correspondance'!$F$2:$DY$2,0))</f>
        <v>0</v>
      </c>
      <c r="F57" s="571">
        <f t="shared" ca="1" si="0"/>
        <v>0</v>
      </c>
      <c r="G57" s="568" t="e">
        <f ca="1">INDEX('Tableau de correspondance'!$B$8:$B$156,MATCH(F57,'Tableau de correspondance'!A$8:A$156,0),0)</f>
        <v>#N/A</v>
      </c>
      <c r="H57" s="568" t="e">
        <f ca="1">INDEX('Tableau de correspondance'!$E$8:$E$156,MATCH(F57,'Tableau de correspondance'!A$8:A$156,0),0)</f>
        <v>#N/A</v>
      </c>
    </row>
    <row r="58" spans="1:8">
      <c r="A58" s="568">
        <v>57</v>
      </c>
      <c r="B58" s="568">
        <f>VLOOKUP($A58,'4_Priorite_des_mesures'!$A$7:$I$96,2)</f>
        <v>0</v>
      </c>
      <c r="C58" s="568">
        <f>VLOOKUP($A58,'4_Priorite_des_mesures'!$A$7:$I$103,8)</f>
        <v>0</v>
      </c>
      <c r="D58" s="568" t="str">
        <f>VLOOKUP($A58,'4_Priorite_des_mesures'!$A$7:$I$103,9)</f>
        <v xml:space="preserve"> </v>
      </c>
      <c r="E58" s="568">
        <f>IF(B58=0,0,MATCH(B58,'Tableau de correspondance'!$F$2:$DY$2,0))</f>
        <v>0</v>
      </c>
      <c r="F58" s="571">
        <f t="shared" ca="1" si="0"/>
        <v>0</v>
      </c>
      <c r="G58" s="568" t="e">
        <f ca="1">INDEX('Tableau de correspondance'!$B$8:$B$156,MATCH(F58,'Tableau de correspondance'!A$8:A$156,0),0)</f>
        <v>#N/A</v>
      </c>
      <c r="H58" s="568" t="e">
        <f ca="1">INDEX('Tableau de correspondance'!$E$8:$E$156,MATCH(F58,'Tableau de correspondance'!A$8:A$156,0),0)</f>
        <v>#N/A</v>
      </c>
    </row>
    <row r="59" spans="1:8">
      <c r="A59" s="477">
        <v>58</v>
      </c>
      <c r="B59" s="568">
        <f>VLOOKUP($A59,'4_Priorite_des_mesures'!$A$7:$I$96,2)</f>
        <v>0</v>
      </c>
      <c r="C59" s="568">
        <f>VLOOKUP($A59,'4_Priorite_des_mesures'!$A$7:$I$103,8)</f>
        <v>0</v>
      </c>
      <c r="D59" s="568" t="str">
        <f>VLOOKUP($A59,'4_Priorite_des_mesures'!$A$7:$I$103,9)</f>
        <v xml:space="preserve"> </v>
      </c>
      <c r="E59" s="568">
        <f>IF(B59=0,0,MATCH(B59,'Tableau de correspondance'!$F$2:$DY$2,0))</f>
        <v>0</v>
      </c>
      <c r="F59" s="571">
        <f t="shared" ca="1" si="0"/>
        <v>0</v>
      </c>
      <c r="G59" s="568" t="e">
        <f ca="1">INDEX('Tableau de correspondance'!$B$8:$B$156,MATCH(F59,'Tableau de correspondance'!A$8:A$156,0),0)</f>
        <v>#N/A</v>
      </c>
      <c r="H59" s="568" t="e">
        <f ca="1">INDEX('Tableau de correspondance'!$E$8:$E$156,MATCH(F59,'Tableau de correspondance'!A$8:A$156,0),0)</f>
        <v>#N/A</v>
      </c>
    </row>
    <row r="60" spans="1:8">
      <c r="A60" s="477">
        <v>59</v>
      </c>
      <c r="B60" s="568">
        <f>VLOOKUP($A60,'4_Priorite_des_mesures'!$A$7:$I$96,2)</f>
        <v>0</v>
      </c>
      <c r="C60" s="568">
        <f>VLOOKUP($A60,'4_Priorite_des_mesures'!$A$7:$I$103,8)</f>
        <v>0</v>
      </c>
      <c r="D60" s="568" t="str">
        <f>VLOOKUP($A60,'4_Priorite_des_mesures'!$A$7:$I$103,9)</f>
        <v xml:space="preserve"> </v>
      </c>
      <c r="E60" s="568">
        <f>IF(B60=0,0,MATCH(B60,'Tableau de correspondance'!$F$2:$DY$2,0))</f>
        <v>0</v>
      </c>
      <c r="F60" s="571">
        <f t="shared" ca="1" si="0"/>
        <v>0</v>
      </c>
      <c r="G60" s="568" t="e">
        <f ca="1">INDEX('Tableau de correspondance'!$B$8:$B$156,MATCH(F60,'Tableau de correspondance'!A$8:A$156,0),0)</f>
        <v>#N/A</v>
      </c>
      <c r="H60" s="568" t="e">
        <f ca="1">INDEX('Tableau de correspondance'!$E$8:$E$156,MATCH(F60,'Tableau de correspondance'!A$8:A$156,0),0)</f>
        <v>#N/A</v>
      </c>
    </row>
    <row r="61" spans="1:8">
      <c r="A61" s="568">
        <v>60</v>
      </c>
      <c r="B61" s="568" t="str">
        <f>VLOOKUP($A61,'4_Priorite_des_mesures'!$A$7:$I$96,2)</f>
        <v>Inventaire</v>
      </c>
      <c r="C61" s="568" t="str">
        <f>VLOOKUP($A61,'4_Priorite_des_mesures'!$A$7:$I$103,8)</f>
        <v>Réduction du risque</v>
      </c>
      <c r="D61" s="568">
        <f>VLOOKUP($A61,'4_Priorite_des_mesures'!$A$7:$I$103,9)</f>
        <v>16</v>
      </c>
      <c r="E61" s="568">
        <f>IF(B61=0,0,MATCH(B61,'Tableau de correspondance'!$F$2:$DY$2,0))</f>
        <v>29</v>
      </c>
      <c r="F61" s="571">
        <f t="shared" ca="1" si="0"/>
        <v>16</v>
      </c>
      <c r="G61" s="568" t="str">
        <f ca="1">INDEX('Tableau de correspondance'!$B$8:$B$156,MATCH(F61,'Tableau de correspondance'!A$8:A$156,0),0)</f>
        <v>8.1.1</v>
      </c>
      <c r="H61" s="568" t="str">
        <f ca="1">INDEX('Tableau de correspondance'!$E$8:$E$156,MATCH(F61,'Tableau de correspondance'!A$8:A$156,0),0)</f>
        <v>Identifier clairement tous les actifs, de réaliser et de gérer un inventaire de tous les biens importants.</v>
      </c>
    </row>
    <row r="62" spans="1:8">
      <c r="A62" s="477">
        <v>61</v>
      </c>
      <c r="B62" s="568">
        <f>VLOOKUP($A62,'4_Priorite_des_mesures'!$A$7:$I$96,2)</f>
        <v>0</v>
      </c>
      <c r="C62" s="568">
        <f>VLOOKUP($A62,'4_Priorite_des_mesures'!$A$7:$I$103,8)</f>
        <v>0</v>
      </c>
      <c r="D62" s="568" t="str">
        <f>VLOOKUP($A62,'4_Priorite_des_mesures'!$A$7:$I$103,9)</f>
        <v xml:space="preserve"> </v>
      </c>
      <c r="E62" s="568">
        <f>IF(B62=0,0,MATCH(B62,'Tableau de correspondance'!$F$2:$DY$2,0))</f>
        <v>0</v>
      </c>
      <c r="F62" s="571">
        <f t="shared" ca="1" si="0"/>
        <v>0</v>
      </c>
      <c r="G62" s="568" t="e">
        <f ca="1">INDEX('Tableau de correspondance'!$B$8:$B$156,MATCH(F62,'Tableau de correspondance'!A$8:A$156,0),0)</f>
        <v>#N/A</v>
      </c>
      <c r="H62" s="568" t="e">
        <f ca="1">INDEX('Tableau de correspondance'!$E$8:$E$156,MATCH(F62,'Tableau de correspondance'!A$8:A$156,0),0)</f>
        <v>#N/A</v>
      </c>
    </row>
    <row r="63" spans="1:8">
      <c r="A63" s="477">
        <v>62</v>
      </c>
      <c r="B63" s="568">
        <f>VLOOKUP($A63,'4_Priorite_des_mesures'!$A$7:$I$96,2)</f>
        <v>0</v>
      </c>
      <c r="C63" s="568">
        <f>VLOOKUP($A63,'4_Priorite_des_mesures'!$A$7:$I$103,8)</f>
        <v>0</v>
      </c>
      <c r="D63" s="568" t="str">
        <f>VLOOKUP($A63,'4_Priorite_des_mesures'!$A$7:$I$103,9)</f>
        <v xml:space="preserve"> </v>
      </c>
      <c r="E63" s="568">
        <f>IF(B63=0,0,MATCH(B63,'Tableau de correspondance'!$F$2:$DY$2,0))</f>
        <v>0</v>
      </c>
      <c r="F63" s="571">
        <f t="shared" ca="1" si="0"/>
        <v>0</v>
      </c>
      <c r="G63" s="568" t="e">
        <f ca="1">INDEX('Tableau de correspondance'!$B$8:$B$156,MATCH(F63,'Tableau de correspondance'!A$8:A$156,0),0)</f>
        <v>#N/A</v>
      </c>
      <c r="H63" s="568" t="e">
        <f ca="1">INDEX('Tableau de correspondance'!$E$8:$E$156,MATCH(F63,'Tableau de correspondance'!A$8:A$156,0),0)</f>
        <v>#N/A</v>
      </c>
    </row>
    <row r="64" spans="1:8">
      <c r="A64" s="568">
        <v>63</v>
      </c>
      <c r="B64" s="568">
        <f>VLOOKUP($A64,'4_Priorite_des_mesures'!$A$7:$I$96,2)</f>
        <v>0</v>
      </c>
      <c r="C64" s="568">
        <f>VLOOKUP($A64,'4_Priorite_des_mesures'!$A$7:$I$103,8)</f>
        <v>0</v>
      </c>
      <c r="D64" s="568" t="str">
        <f>VLOOKUP($A64,'4_Priorite_des_mesures'!$A$7:$I$103,9)</f>
        <v xml:space="preserve"> </v>
      </c>
      <c r="E64" s="568">
        <f>IF(B64=0,0,MATCH(B64,'Tableau de correspondance'!$F$2:$DY$2,0))</f>
        <v>0</v>
      </c>
      <c r="F64" s="571">
        <f t="shared" ca="1" si="0"/>
        <v>0</v>
      </c>
      <c r="G64" s="568" t="e">
        <f ca="1">INDEX('Tableau de correspondance'!$B$8:$B$156,MATCH(F64,'Tableau de correspondance'!A$8:A$156,0),0)</f>
        <v>#N/A</v>
      </c>
      <c r="H64" s="568" t="e">
        <f ca="1">INDEX('Tableau de correspondance'!$E$8:$E$156,MATCH(F64,'Tableau de correspondance'!A$8:A$156,0),0)</f>
        <v>#N/A</v>
      </c>
    </row>
    <row r="65" spans="1:8">
      <c r="A65" s="568">
        <v>64</v>
      </c>
      <c r="B65" s="568">
        <f>VLOOKUP($A65,'4_Priorite_des_mesures'!$A$7:$I$96,2)</f>
        <v>0</v>
      </c>
      <c r="C65" s="568">
        <f>VLOOKUP($A65,'4_Priorite_des_mesures'!$A$7:$I$103,8)</f>
        <v>0</v>
      </c>
      <c r="D65" s="568" t="str">
        <f>VLOOKUP($A65,'4_Priorite_des_mesures'!$A$7:$I$103,9)</f>
        <v xml:space="preserve"> </v>
      </c>
      <c r="E65" s="568">
        <f>IF(B65=0,0,MATCH(B65,'Tableau de correspondance'!$F$2:$DY$2,0))</f>
        <v>0</v>
      </c>
      <c r="F65" s="571">
        <f t="shared" ca="1" si="0"/>
        <v>0</v>
      </c>
      <c r="G65" s="568" t="e">
        <f ca="1">INDEX('Tableau de correspondance'!$B$8:$B$156,MATCH(F65,'Tableau de correspondance'!A$8:A$156,0),0)</f>
        <v>#N/A</v>
      </c>
      <c r="H65" s="568" t="e">
        <f ca="1">INDEX('Tableau de correspondance'!$E$8:$E$156,MATCH(F65,'Tableau de correspondance'!A$8:A$156,0),0)</f>
        <v>#N/A</v>
      </c>
    </row>
    <row r="66" spans="1:8">
      <c r="A66" s="477">
        <v>65</v>
      </c>
      <c r="B66" s="568">
        <f>VLOOKUP($A66,'4_Priorite_des_mesures'!$A$7:$I$96,2)</f>
        <v>0</v>
      </c>
      <c r="C66" s="568">
        <f>VLOOKUP($A66,'4_Priorite_des_mesures'!$A$7:$I$103,8)</f>
        <v>0</v>
      </c>
      <c r="D66" s="568" t="str">
        <f>VLOOKUP($A66,'4_Priorite_des_mesures'!$A$7:$I$103,9)</f>
        <v xml:space="preserve"> </v>
      </c>
      <c r="E66" s="568">
        <f>IF(B66=0,0,MATCH(B66,'Tableau de correspondance'!$F$2:$DY$2,0))</f>
        <v>0</v>
      </c>
      <c r="F66" s="571">
        <f t="shared" ca="1" si="0"/>
        <v>0</v>
      </c>
      <c r="G66" s="568" t="e">
        <f ca="1">INDEX('Tableau de correspondance'!$B$8:$B$156,MATCH(F66,'Tableau de correspondance'!A$8:A$156,0),0)</f>
        <v>#N/A</v>
      </c>
      <c r="H66" s="568" t="e">
        <f ca="1">INDEX('Tableau de correspondance'!$E$8:$E$156,MATCH(F66,'Tableau de correspondance'!A$8:A$156,0),0)</f>
        <v>#N/A</v>
      </c>
    </row>
    <row r="67" spans="1:8">
      <c r="A67" s="477">
        <v>66</v>
      </c>
      <c r="B67" s="568">
        <f>VLOOKUP($A67,'4_Priorite_des_mesures'!$A$7:$I$96,2)</f>
        <v>0</v>
      </c>
      <c r="C67" s="568">
        <f>VLOOKUP($A67,'4_Priorite_des_mesures'!$A$7:$I$103,8)</f>
        <v>0</v>
      </c>
      <c r="D67" s="568" t="str">
        <f>VLOOKUP($A67,'4_Priorite_des_mesures'!$A$7:$I$103,9)</f>
        <v xml:space="preserve"> </v>
      </c>
      <c r="E67" s="568">
        <f>IF(B67=0,0,MATCH(B67,'Tableau de correspondance'!$F$2:$DY$2,0))</f>
        <v>0</v>
      </c>
      <c r="F67" s="571">
        <f t="shared" ref="F67:F97" ca="1" si="1">INDIRECT(CONCATENATE("'Tableau de correspondance'!",ADDRESS(160,E67+5)))</f>
        <v>0</v>
      </c>
      <c r="G67" s="568" t="e">
        <f ca="1">INDEX('Tableau de correspondance'!$B$8:$B$156,MATCH(F67,'Tableau de correspondance'!A$8:A$156,0),0)</f>
        <v>#N/A</v>
      </c>
      <c r="H67" s="568" t="e">
        <f ca="1">INDEX('Tableau de correspondance'!$E$8:$E$156,MATCH(F67,'Tableau de correspondance'!A$8:A$156,0),0)</f>
        <v>#N/A</v>
      </c>
    </row>
    <row r="68" spans="1:8">
      <c r="A68" s="568">
        <v>67</v>
      </c>
      <c r="B68" s="568" t="str">
        <f>VLOOKUP($A68,'4_Priorite_des_mesures'!$A$7:$I$96,2)</f>
        <v>Gestion de la Continuité</v>
      </c>
      <c r="C68" s="568" t="str">
        <f>VLOOKUP($A68,'4_Priorite_des_mesures'!$A$7:$I$103,8)</f>
        <v>Transfert du risque</v>
      </c>
      <c r="D68" s="568">
        <f>VLOOKUP($A68,'4_Priorite_des_mesures'!$A$7:$I$103,9)</f>
        <v>14</v>
      </c>
      <c r="E68" s="568">
        <f>IF(B68=0,0,MATCH(B68,'Tableau de correspondance'!$F$2:$DY$2,0))</f>
        <v>105</v>
      </c>
      <c r="F68" s="571">
        <f t="shared" ca="1" si="1"/>
        <v>103</v>
      </c>
      <c r="G68" s="568" t="str">
        <f ca="1">INDEX('Tableau de correspondance'!$B$8:$B$156,MATCH(F68,'Tableau de correspondance'!A$8:A$156,0),0)</f>
        <v>17.1.1</v>
      </c>
      <c r="H68" s="568" t="str">
        <f ca="1">INDEX('Tableau de correspondance'!$E$8:$E$156,MATCH(F68,'Tableau de correspondance'!A$8:A$156,0),0)</f>
        <v>Déterminer les exigences en matière de l'information et de continuité de management de la sécurité de l'information dans des situations défavorables comme lors d'une crise ou d'un sinistre</v>
      </c>
    </row>
    <row r="69" spans="1:8">
      <c r="A69" s="477">
        <v>68</v>
      </c>
      <c r="B69" s="568">
        <f>VLOOKUP($A69,'4_Priorite_des_mesures'!$A$7:$I$96,2)</f>
        <v>0</v>
      </c>
      <c r="C69" s="568">
        <f>VLOOKUP($A69,'4_Priorite_des_mesures'!$A$7:$I$103,8)</f>
        <v>0</v>
      </c>
      <c r="D69" s="568" t="str">
        <f>VLOOKUP($A69,'4_Priorite_des_mesures'!$A$7:$I$103,9)</f>
        <v xml:space="preserve"> </v>
      </c>
      <c r="E69" s="568">
        <f>IF(B69=0,0,MATCH(B69,'Tableau de correspondance'!$F$2:$DY$2,0))</f>
        <v>0</v>
      </c>
      <c r="F69" s="571">
        <f t="shared" ca="1" si="1"/>
        <v>0</v>
      </c>
      <c r="G69" s="568" t="e">
        <f ca="1">INDEX('Tableau de correspondance'!$B$8:$B$156,MATCH(F69,'Tableau de correspondance'!A$8:A$156,0),0)</f>
        <v>#N/A</v>
      </c>
      <c r="H69" s="568" t="e">
        <f ca="1">INDEX('Tableau de correspondance'!$E$8:$E$156,MATCH(F69,'Tableau de correspondance'!A$8:A$156,0),0)</f>
        <v>#N/A</v>
      </c>
    </row>
    <row r="70" spans="1:8">
      <c r="A70" s="477">
        <v>69</v>
      </c>
      <c r="B70" s="568">
        <f>VLOOKUP($A70,'4_Priorite_des_mesures'!$A$7:$I$96,2)</f>
        <v>0</v>
      </c>
      <c r="C70" s="568">
        <f>VLOOKUP($A70,'4_Priorite_des_mesures'!$A$7:$I$103,8)</f>
        <v>0</v>
      </c>
      <c r="D70" s="568" t="str">
        <f>VLOOKUP($A70,'4_Priorite_des_mesures'!$A$7:$I$103,9)</f>
        <v xml:space="preserve"> </v>
      </c>
      <c r="E70" s="568">
        <f>IF(B70=0,0,MATCH(B70,'Tableau de correspondance'!$F$2:$DY$2,0))</f>
        <v>0</v>
      </c>
      <c r="F70" s="571">
        <f t="shared" ca="1" si="1"/>
        <v>0</v>
      </c>
      <c r="G70" s="568" t="e">
        <f ca="1">INDEX('Tableau de correspondance'!$B$8:$B$156,MATCH(F70,'Tableau de correspondance'!A$8:A$156,0),0)</f>
        <v>#N/A</v>
      </c>
      <c r="H70" s="568" t="e">
        <f ca="1">INDEX('Tableau de correspondance'!$E$8:$E$156,MATCH(F70,'Tableau de correspondance'!A$8:A$156,0),0)</f>
        <v>#N/A</v>
      </c>
    </row>
    <row r="71" spans="1:8">
      <c r="A71" s="568">
        <v>70</v>
      </c>
      <c r="B71" s="568">
        <f>VLOOKUP($A71,'4_Priorite_des_mesures'!$A$7:$I$96,2)</f>
        <v>0</v>
      </c>
      <c r="C71" s="568">
        <f>VLOOKUP($A71,'4_Priorite_des_mesures'!$A$7:$I$103,8)</f>
        <v>0</v>
      </c>
      <c r="D71" s="568" t="str">
        <f>VLOOKUP($A71,'4_Priorite_des_mesures'!$A$7:$I$103,9)</f>
        <v xml:space="preserve"> </v>
      </c>
      <c r="E71" s="568">
        <f>IF(B71=0,0,MATCH(B71,'Tableau de correspondance'!$F$2:$DY$2,0))</f>
        <v>0</v>
      </c>
      <c r="F71" s="571">
        <f t="shared" ca="1" si="1"/>
        <v>0</v>
      </c>
      <c r="G71" s="568" t="e">
        <f ca="1">INDEX('Tableau de correspondance'!$B$8:$B$156,MATCH(F71,'Tableau de correspondance'!A$8:A$156,0),0)</f>
        <v>#N/A</v>
      </c>
      <c r="H71" s="568" t="e">
        <f ca="1">INDEX('Tableau de correspondance'!$E$8:$E$156,MATCH(F71,'Tableau de correspondance'!A$8:A$156,0),0)</f>
        <v>#N/A</v>
      </c>
    </row>
    <row r="72" spans="1:8">
      <c r="A72" s="568">
        <v>71</v>
      </c>
      <c r="B72" s="568">
        <f>VLOOKUP($A72,'4_Priorite_des_mesures'!$A$7:$I$96,2)</f>
        <v>0</v>
      </c>
      <c r="C72" s="568">
        <f>VLOOKUP($A72,'4_Priorite_des_mesures'!$A$7:$I$103,8)</f>
        <v>0</v>
      </c>
      <c r="D72" s="568" t="str">
        <f>VLOOKUP($A72,'4_Priorite_des_mesures'!$A$7:$I$103,9)</f>
        <v xml:space="preserve"> </v>
      </c>
      <c r="E72" s="568">
        <f>IF(B72=0,0,MATCH(B72,'Tableau de correspondance'!$F$2:$DY$2,0))</f>
        <v>0</v>
      </c>
      <c r="F72" s="571">
        <f t="shared" ca="1" si="1"/>
        <v>0</v>
      </c>
      <c r="G72" s="568" t="e">
        <f ca="1">INDEX('Tableau de correspondance'!$B$8:$B$156,MATCH(F72,'Tableau de correspondance'!A$8:A$156,0),0)</f>
        <v>#N/A</v>
      </c>
      <c r="H72" s="568" t="e">
        <f ca="1">INDEX('Tableau de correspondance'!$E$8:$E$156,MATCH(F72,'Tableau de correspondance'!A$8:A$156,0),0)</f>
        <v>#N/A</v>
      </c>
    </row>
    <row r="73" spans="1:8">
      <c r="A73" s="477">
        <v>72</v>
      </c>
      <c r="B73" s="568">
        <f>VLOOKUP($A73,'4_Priorite_des_mesures'!$A$7:$I$96,2)</f>
        <v>0</v>
      </c>
      <c r="C73" s="568">
        <f>VLOOKUP($A73,'4_Priorite_des_mesures'!$A$7:$I$103,8)</f>
        <v>0</v>
      </c>
      <c r="D73" s="568" t="str">
        <f>VLOOKUP($A73,'4_Priorite_des_mesures'!$A$7:$I$103,9)</f>
        <v xml:space="preserve"> </v>
      </c>
      <c r="E73" s="568">
        <f>IF(B73=0,0,MATCH(B73,'Tableau de correspondance'!$F$2:$DY$2,0))</f>
        <v>0</v>
      </c>
      <c r="F73" s="571">
        <f t="shared" ca="1" si="1"/>
        <v>0</v>
      </c>
      <c r="G73" s="568" t="e">
        <f ca="1">INDEX('Tableau de correspondance'!$B$8:$B$156,MATCH(F73,'Tableau de correspondance'!A$8:A$156,0),0)</f>
        <v>#N/A</v>
      </c>
      <c r="H73" s="568" t="e">
        <f ca="1">INDEX('Tableau de correspondance'!$E$8:$E$156,MATCH(F73,'Tableau de correspondance'!A$8:A$156,0),0)</f>
        <v>#N/A</v>
      </c>
    </row>
    <row r="74" spans="1:8">
      <c r="A74" s="477">
        <v>73</v>
      </c>
      <c r="B74" s="568" t="str">
        <f>VLOOKUP($A74,'4_Priorite_des_mesures'!$A$7:$I$96,2)</f>
        <v xml:space="preserve">Gestion de la sécurité des réseaux </v>
      </c>
      <c r="C74" s="568" t="str">
        <f>VLOOKUP($A74,'4_Priorite_des_mesures'!$A$7:$I$103,8)</f>
        <v>Réduction du risque</v>
      </c>
      <c r="D74" s="568">
        <f>VLOOKUP($A74,'4_Priorite_des_mesures'!$A$7:$I$103,9)</f>
        <v>17</v>
      </c>
      <c r="E74" s="568">
        <f>IF(B74=0,0,MATCH(B74,'Tableau de correspondance'!$F$2:$DY$2,0))</f>
        <v>82</v>
      </c>
      <c r="F74" s="571">
        <f t="shared" ca="1" si="1"/>
        <v>63</v>
      </c>
      <c r="G74" s="568" t="str">
        <f ca="1">INDEX('Tableau de correspondance'!$B$8:$B$156,MATCH(F74,'Tableau de correspondance'!A$8:A$156,0),0)</f>
        <v>12.4.1</v>
      </c>
      <c r="H74" s="568" t="str">
        <f ca="1">INDEX('Tableau de correspondance'!$E$8:$E$156,MATCH(F74,'Tableau de correspondance'!A$8:A$156,0),0)</f>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row>
    <row r="75" spans="1:8">
      <c r="A75" s="568">
        <v>74</v>
      </c>
      <c r="B75" s="568" t="str">
        <f>VLOOKUP($A75,'4_Priorite_des_mesures'!$A$7:$I$96,2)</f>
        <v>Plan de secours informatique</v>
      </c>
      <c r="C75" s="568" t="str">
        <f>VLOOKUP($A75,'4_Priorite_des_mesures'!$A$7:$I$103,8)</f>
        <v>Réduction du risque</v>
      </c>
      <c r="D75" s="568">
        <f>VLOOKUP($A75,'4_Priorite_des_mesures'!$A$7:$I$103,9)</f>
        <v>12</v>
      </c>
      <c r="E75" s="568">
        <f>IF(B75=0,0,MATCH(B75,'Tableau de correspondance'!$F$2:$DY$2,0))</f>
        <v>106</v>
      </c>
      <c r="F75" s="571">
        <f t="shared" ca="1" si="1"/>
        <v>106</v>
      </c>
      <c r="G75" s="568" t="str">
        <f ca="1">INDEX('Tableau de correspondance'!$B$8:$B$156,MATCH(F75,'Tableau de correspondance'!A$8:A$156,0),0)</f>
        <v>17.2.1</v>
      </c>
      <c r="H75" s="568" t="str">
        <f ca="1">INDEX('Tableau de correspondance'!$E$8:$E$156,MATCH(F75,'Tableau de correspondance'!A$8:A$156,0),0)</f>
        <v>Des moyens de traitements de l'information sont mis en oeuvre avec suffisamment de redondances pour répondre aux exigences de disponibilité</v>
      </c>
    </row>
    <row r="76" spans="1:8">
      <c r="A76" s="477">
        <v>75</v>
      </c>
      <c r="B76" s="568">
        <f>VLOOKUP($A76,'4_Priorite_des_mesures'!$A$7:$I$96,2)</f>
        <v>0</v>
      </c>
      <c r="C76" s="568">
        <f>VLOOKUP($A76,'4_Priorite_des_mesures'!$A$7:$I$103,8)</f>
        <v>0</v>
      </c>
      <c r="D76" s="568" t="str">
        <f>VLOOKUP($A76,'4_Priorite_des_mesures'!$A$7:$I$103,9)</f>
        <v xml:space="preserve"> </v>
      </c>
      <c r="E76" s="568">
        <f>IF(B76=0,0,MATCH(B76,'Tableau de correspondance'!$F$2:$DY$2,0))</f>
        <v>0</v>
      </c>
      <c r="F76" s="571">
        <f t="shared" ca="1" si="1"/>
        <v>0</v>
      </c>
      <c r="G76" s="568" t="e">
        <f ca="1">INDEX('Tableau de correspondance'!$B$8:$B$156,MATCH(F76,'Tableau de correspondance'!A$8:A$156,0),0)</f>
        <v>#N/A</v>
      </c>
      <c r="H76" s="568" t="e">
        <f ca="1">INDEX('Tableau de correspondance'!$E$8:$E$156,MATCH(F76,'Tableau de correspondance'!A$8:A$156,0),0)</f>
        <v>#N/A</v>
      </c>
    </row>
    <row r="77" spans="1:8">
      <c r="A77" s="477">
        <v>76</v>
      </c>
      <c r="B77" s="568">
        <f>VLOOKUP($A77,'4_Priorite_des_mesures'!$A$7:$I$96,2)</f>
        <v>0</v>
      </c>
      <c r="C77" s="568">
        <f>VLOOKUP($A77,'4_Priorite_des_mesures'!$A$7:$I$103,8)</f>
        <v>0</v>
      </c>
      <c r="D77" s="568" t="str">
        <f>VLOOKUP($A77,'4_Priorite_des_mesures'!$A$7:$I$103,9)</f>
        <v xml:space="preserve"> </v>
      </c>
      <c r="E77" s="568">
        <f>IF(B77=0,0,MATCH(B77,'Tableau de correspondance'!$F$2:$DY$2,0))</f>
        <v>0</v>
      </c>
      <c r="F77" s="571">
        <f t="shared" ca="1" si="1"/>
        <v>0</v>
      </c>
      <c r="G77" s="568" t="e">
        <f ca="1">INDEX('Tableau de correspondance'!$B$8:$B$156,MATCH(F77,'Tableau de correspondance'!A$8:A$156,0),0)</f>
        <v>#N/A</v>
      </c>
      <c r="H77" s="568" t="e">
        <f ca="1">INDEX('Tableau de correspondance'!$E$8:$E$156,MATCH(F77,'Tableau de correspondance'!A$8:A$156,0),0)</f>
        <v>#N/A</v>
      </c>
    </row>
    <row r="78" spans="1:8">
      <c r="A78" s="568">
        <v>77</v>
      </c>
      <c r="B78" s="568">
        <f>VLOOKUP($A78,'4_Priorite_des_mesures'!$A$7:$I$96,2)</f>
        <v>0</v>
      </c>
      <c r="C78" s="568">
        <f>VLOOKUP($A78,'4_Priorite_des_mesures'!$A$7:$I$103,8)</f>
        <v>0</v>
      </c>
      <c r="D78" s="568" t="str">
        <f>VLOOKUP($A78,'4_Priorite_des_mesures'!$A$7:$I$103,9)</f>
        <v xml:space="preserve"> </v>
      </c>
      <c r="E78" s="568">
        <f>IF(B78=0,0,MATCH(B78,'Tableau de correspondance'!$F$2:$DY$2,0))</f>
        <v>0</v>
      </c>
      <c r="F78" s="571">
        <f t="shared" ca="1" si="1"/>
        <v>0</v>
      </c>
      <c r="G78" s="568" t="e">
        <f ca="1">INDEX('Tableau de correspondance'!$B$8:$B$156,MATCH(F78,'Tableau de correspondance'!A$8:A$156,0),0)</f>
        <v>#N/A</v>
      </c>
      <c r="H78" s="568" t="e">
        <f ca="1">INDEX('Tableau de correspondance'!$E$8:$E$156,MATCH(F78,'Tableau de correspondance'!A$8:A$156,0),0)</f>
        <v>#N/A</v>
      </c>
    </row>
    <row r="79" spans="1:8">
      <c r="A79" s="568">
        <v>78</v>
      </c>
      <c r="B79" s="568">
        <f>VLOOKUP($A79,'4_Priorite_des_mesures'!$A$7:$I$96,2)</f>
        <v>0</v>
      </c>
      <c r="C79" s="568">
        <f>VLOOKUP($A79,'4_Priorite_des_mesures'!$A$7:$I$103,8)</f>
        <v>0</v>
      </c>
      <c r="D79" s="568" t="str">
        <f>VLOOKUP($A79,'4_Priorite_des_mesures'!$A$7:$I$103,9)</f>
        <v xml:space="preserve"> </v>
      </c>
      <c r="E79" s="568">
        <f>IF(B79=0,0,MATCH(B79,'Tableau de correspondance'!$F$2:$DY$2,0))</f>
        <v>0</v>
      </c>
      <c r="F79" s="571">
        <f t="shared" ca="1" si="1"/>
        <v>0</v>
      </c>
      <c r="G79" s="568" t="e">
        <f ca="1">INDEX('Tableau de correspondance'!$B$8:$B$156,MATCH(F79,'Tableau de correspondance'!A$8:A$156,0),0)</f>
        <v>#N/A</v>
      </c>
      <c r="H79" s="568" t="e">
        <f ca="1">INDEX('Tableau de correspondance'!$E$8:$E$156,MATCH(F79,'Tableau de correspondance'!A$8:A$156,0),0)</f>
        <v>#N/A</v>
      </c>
    </row>
    <row r="80" spans="1:8">
      <c r="A80" s="477">
        <v>79</v>
      </c>
      <c r="B80" s="568">
        <f>VLOOKUP($A80,'4_Priorite_des_mesures'!$A$7:$I$96,2)</f>
        <v>0</v>
      </c>
      <c r="C80" s="568">
        <f>VLOOKUP($A80,'4_Priorite_des_mesures'!$A$7:$I$103,8)</f>
        <v>0</v>
      </c>
      <c r="D80" s="568" t="str">
        <f>VLOOKUP($A80,'4_Priorite_des_mesures'!$A$7:$I$103,9)</f>
        <v xml:space="preserve"> </v>
      </c>
      <c r="E80" s="568">
        <f>IF(B80=0,0,MATCH(B80,'Tableau de correspondance'!$F$2:$DY$2,0))</f>
        <v>0</v>
      </c>
      <c r="F80" s="571">
        <f t="shared" ca="1" si="1"/>
        <v>0</v>
      </c>
      <c r="G80" s="568" t="e">
        <f ca="1">INDEX('Tableau de correspondance'!$B$8:$B$156,MATCH(F80,'Tableau de correspondance'!A$8:A$156,0),0)</f>
        <v>#N/A</v>
      </c>
      <c r="H80" s="568" t="e">
        <f ca="1">INDEX('Tableau de correspondance'!$E$8:$E$156,MATCH(F80,'Tableau de correspondance'!A$8:A$156,0),0)</f>
        <v>#N/A</v>
      </c>
    </row>
    <row r="81" spans="1:8">
      <c r="A81" s="477">
        <v>80</v>
      </c>
      <c r="B81" s="568" t="str">
        <f>VLOOKUP($A81,'4_Priorite_des_mesures'!$A$7:$I$96,2)</f>
        <v>Protection des données  sur des médias mobiles</v>
      </c>
      <c r="C81" s="568" t="str">
        <f>VLOOKUP($A81,'4_Priorite_des_mesures'!$A$7:$I$103,8)</f>
        <v>Réduction du risque</v>
      </c>
      <c r="D81" s="568">
        <f>VLOOKUP($A81,'4_Priorite_des_mesures'!$A$7:$I$103,9)</f>
        <v>12</v>
      </c>
      <c r="E81" s="568">
        <f>IF(B81=0,0,MATCH(B81,'Tableau de correspondance'!$F$2:$DY$2,0))</f>
        <v>22</v>
      </c>
      <c r="F81" s="571">
        <f t="shared" ca="1" si="1"/>
        <v>8</v>
      </c>
      <c r="G81" s="568" t="str">
        <f ca="1">INDEX('Tableau de correspondance'!$B$8:$B$156,MATCH(F81,'Tableau de correspondance'!A$8:A$156,0),0)</f>
        <v>6.2.1</v>
      </c>
      <c r="H81" s="568" t="str">
        <f ca="1">INDEX('Tableau de correspondance'!$E$8:$E$156,MATCH(F81,'Tableau de correspondance'!A$8:A$156,0),0)</f>
        <v>Mettre en place une procédure formelle et des mesures de sécurité appropriées pour assurer une protection contre le risque lié à l’utilisation d’appareils informatiques et de communication mobiles.</v>
      </c>
    </row>
    <row r="82" spans="1:8">
      <c r="A82" s="568">
        <v>81</v>
      </c>
      <c r="B82" s="568" t="str">
        <f>VLOOKUP($A82,'4_Priorite_des_mesures'!$A$7:$I$96,2)</f>
        <v>Manipulation des supports</v>
      </c>
      <c r="C82" s="568" t="str">
        <f>VLOOKUP($A82,'4_Priorite_des_mesures'!$A$7:$I$103,8)</f>
        <v>Réduction du risque</v>
      </c>
      <c r="D82" s="568">
        <f>VLOOKUP($A82,'4_Priorite_des_mesures'!$A$7:$I$103,9)</f>
        <v>15</v>
      </c>
      <c r="E82" s="568">
        <f>IF(B82=0,0,MATCH(B82,'Tableau de correspondance'!$F$2:$DY$2,0))</f>
        <v>35</v>
      </c>
      <c r="F82" s="571">
        <f t="shared" ca="1" si="1"/>
        <v>23</v>
      </c>
      <c r="G82" s="568" t="str">
        <f ca="1">INDEX('Tableau de correspondance'!$B$8:$B$156,MATCH(F82,'Tableau de correspondance'!A$8:A$156,0),0)</f>
        <v>8.3.1</v>
      </c>
      <c r="H82" s="568" t="str">
        <f ca="1">INDEX('Tableau de correspondance'!$E$8:$E$156,MATCH(F82,'Tableau de correspondance'!A$8:A$156,0),0)</f>
        <v>Mettre en place des procédures pour la gestion des supports amovibles.</v>
      </c>
    </row>
    <row r="83" spans="1:8">
      <c r="A83" s="568">
        <v>82</v>
      </c>
      <c r="B83" s="568">
        <f>VLOOKUP($A83,'4_Priorite_des_mesures'!$A$7:$I$96,2)</f>
        <v>0</v>
      </c>
      <c r="C83" s="568">
        <f>VLOOKUP($A83,'4_Priorite_des_mesures'!$A$7:$I$103,8)</f>
        <v>0</v>
      </c>
      <c r="D83" s="568" t="str">
        <f>VLOOKUP($A83,'4_Priorite_des_mesures'!$A$7:$I$103,9)</f>
        <v xml:space="preserve"> </v>
      </c>
      <c r="E83" s="568">
        <f>IF(B83=0,0,MATCH(B83,'Tableau de correspondance'!$F$2:$DY$2,0))</f>
        <v>0</v>
      </c>
      <c r="F83" s="571">
        <f t="shared" ca="1" si="1"/>
        <v>0</v>
      </c>
      <c r="G83" s="568" t="e">
        <f ca="1">INDEX('Tableau de correspondance'!$B$8:$B$156,MATCH(F83,'Tableau de correspondance'!A$8:A$156,0),0)</f>
        <v>#N/A</v>
      </c>
      <c r="H83" s="568" t="e">
        <f ca="1">INDEX('Tableau de correspondance'!$E$8:$E$156,MATCH(F83,'Tableau de correspondance'!A$8:A$156,0),0)</f>
        <v>#N/A</v>
      </c>
    </row>
    <row r="84" spans="1:8">
      <c r="A84" s="477">
        <v>83</v>
      </c>
      <c r="B84" s="568">
        <f>VLOOKUP($A84,'4_Priorite_des_mesures'!$A$7:$I$96,2)</f>
        <v>0</v>
      </c>
      <c r="C84" s="568">
        <f>VLOOKUP($A84,'4_Priorite_des_mesures'!$A$7:$I$103,8)</f>
        <v>0</v>
      </c>
      <c r="D84" s="568" t="str">
        <f>VLOOKUP($A84,'4_Priorite_des_mesures'!$A$7:$I$103,9)</f>
        <v xml:space="preserve"> </v>
      </c>
      <c r="E84" s="568">
        <f>IF(B84=0,0,MATCH(B84,'Tableau de correspondance'!$F$2:$DY$2,0))</f>
        <v>0</v>
      </c>
      <c r="F84" s="571">
        <f t="shared" ca="1" si="1"/>
        <v>0</v>
      </c>
      <c r="G84" s="568" t="e">
        <f ca="1">INDEX('Tableau de correspondance'!$B$8:$B$156,MATCH(F84,'Tableau de correspondance'!A$8:A$156,0),0)</f>
        <v>#N/A</v>
      </c>
      <c r="H84" s="568" t="e">
        <f ca="1">INDEX('Tableau de correspondance'!$E$8:$E$156,MATCH(F84,'Tableau de correspondance'!A$8:A$156,0),0)</f>
        <v>#N/A</v>
      </c>
    </row>
    <row r="85" spans="1:8">
      <c r="A85" s="477">
        <v>84</v>
      </c>
      <c r="B85" s="568">
        <f>VLOOKUP($A85,'4_Priorite_des_mesures'!$A$7:$I$96,2)</f>
        <v>0</v>
      </c>
      <c r="C85" s="568">
        <f>VLOOKUP($A85,'4_Priorite_des_mesures'!$A$7:$I$103,8)</f>
        <v>0</v>
      </c>
      <c r="D85" s="568" t="str">
        <f>VLOOKUP($A85,'4_Priorite_des_mesures'!$A$7:$I$103,9)</f>
        <v xml:space="preserve"> </v>
      </c>
      <c r="E85" s="568">
        <f>IF(B85=0,0,MATCH(B85,'Tableau de correspondance'!$F$2:$DY$2,0))</f>
        <v>0</v>
      </c>
      <c r="F85" s="571">
        <f t="shared" ca="1" si="1"/>
        <v>0</v>
      </c>
      <c r="G85" s="568" t="e">
        <f ca="1">INDEX('Tableau de correspondance'!$B$8:$B$156,MATCH(F85,'Tableau de correspondance'!A$8:A$156,0),0)</f>
        <v>#N/A</v>
      </c>
      <c r="H85" s="568" t="e">
        <f ca="1">INDEX('Tableau de correspondance'!$E$8:$E$156,MATCH(F85,'Tableau de correspondance'!A$8:A$156,0),0)</f>
        <v>#N/A</v>
      </c>
    </row>
    <row r="86" spans="1:8">
      <c r="A86" s="568">
        <v>85</v>
      </c>
      <c r="B86" s="568">
        <f>VLOOKUP($A86,'4_Priorite_des_mesures'!$A$7:$I$96,2)</f>
        <v>0</v>
      </c>
      <c r="C86" s="568">
        <f>VLOOKUP($A86,'4_Priorite_des_mesures'!$A$7:$I$103,8)</f>
        <v>0</v>
      </c>
      <c r="D86" s="568" t="str">
        <f>VLOOKUP($A86,'4_Priorite_des_mesures'!$A$7:$I$103,9)</f>
        <v xml:space="preserve"> </v>
      </c>
      <c r="E86" s="568">
        <f>IF(B86=0,0,MATCH(B86,'Tableau de correspondance'!$F$2:$DY$2,0))</f>
        <v>0</v>
      </c>
      <c r="F86" s="571">
        <f t="shared" ca="1" si="1"/>
        <v>0</v>
      </c>
      <c r="G86" s="568" t="e">
        <f ca="1">INDEX('Tableau de correspondance'!$B$8:$B$156,MATCH(F86,'Tableau de correspondance'!A$8:A$156,0),0)</f>
        <v>#N/A</v>
      </c>
      <c r="H86" s="568" t="e">
        <f ca="1">INDEX('Tableau de correspondance'!$E$8:$E$156,MATCH(F86,'Tableau de correspondance'!A$8:A$156,0),0)</f>
        <v>#N/A</v>
      </c>
    </row>
    <row r="87" spans="1:8">
      <c r="A87" s="568">
        <v>86</v>
      </c>
      <c r="B87" s="568">
        <f>VLOOKUP($A87,'4_Priorite_des_mesures'!$A$7:$I$96,2)</f>
        <v>0</v>
      </c>
      <c r="C87" s="568">
        <f>VLOOKUP($A87,'4_Priorite_des_mesures'!$A$7:$I$103,8)</f>
        <v>0</v>
      </c>
      <c r="D87" s="568" t="str">
        <f>VLOOKUP($A87,'4_Priorite_des_mesures'!$A$7:$I$103,9)</f>
        <v xml:space="preserve"> </v>
      </c>
      <c r="E87" s="568">
        <f>IF(B87=0,0,MATCH(B87,'Tableau de correspondance'!$F$2:$DY$2,0))</f>
        <v>0</v>
      </c>
      <c r="F87" s="571">
        <f t="shared" ca="1" si="1"/>
        <v>0</v>
      </c>
      <c r="G87" s="568" t="e">
        <f ca="1">INDEX('Tableau de correspondance'!$B$8:$B$156,MATCH(F87,'Tableau de correspondance'!A$8:A$156,0),0)</f>
        <v>#N/A</v>
      </c>
      <c r="H87" s="568" t="e">
        <f ca="1">INDEX('Tableau de correspondance'!$E$8:$E$156,MATCH(F87,'Tableau de correspondance'!A$8:A$156,0),0)</f>
        <v>#N/A</v>
      </c>
    </row>
    <row r="88" spans="1:8">
      <c r="A88" s="477">
        <v>87</v>
      </c>
      <c r="B88" s="568">
        <f>VLOOKUP($A88,'4_Priorite_des_mesures'!$A$7:$I$96,2)</f>
        <v>0</v>
      </c>
      <c r="C88" s="568">
        <f>VLOOKUP($A88,'4_Priorite_des_mesures'!$A$7:$I$103,8)</f>
        <v>0</v>
      </c>
      <c r="D88" s="568" t="str">
        <f>VLOOKUP($A88,'4_Priorite_des_mesures'!$A$7:$I$103,9)</f>
        <v xml:space="preserve"> </v>
      </c>
      <c r="E88" s="568">
        <f>IF(B88=0,0,MATCH(B88,'Tableau de correspondance'!$F$2:$DY$2,0))</f>
        <v>0</v>
      </c>
      <c r="F88" s="571">
        <f t="shared" ca="1" si="1"/>
        <v>0</v>
      </c>
      <c r="G88" s="568" t="e">
        <f ca="1">INDEX('Tableau de correspondance'!$B$8:$B$156,MATCH(F88,'Tableau de correspondance'!A$8:A$156,0),0)</f>
        <v>#N/A</v>
      </c>
      <c r="H88" s="568" t="e">
        <f ca="1">INDEX('Tableau de correspondance'!$E$8:$E$156,MATCH(F88,'Tableau de correspondance'!A$8:A$156,0),0)</f>
        <v>#N/A</v>
      </c>
    </row>
    <row r="89" spans="1:8">
      <c r="A89" s="477">
        <v>88</v>
      </c>
      <c r="B89" s="568">
        <f>VLOOKUP($A89,'4_Priorite_des_mesures'!$A$7:$I$96,2)</f>
        <v>0</v>
      </c>
      <c r="C89" s="568">
        <f>VLOOKUP($A89,'4_Priorite_des_mesures'!$A$7:$I$103,8)</f>
        <v>0</v>
      </c>
      <c r="D89" s="568" t="str">
        <f>VLOOKUP($A89,'4_Priorite_des_mesures'!$A$7:$I$103,9)</f>
        <v xml:space="preserve"> </v>
      </c>
      <c r="E89" s="568">
        <f>IF(B89=0,0,MATCH(B89,'Tableau de correspondance'!$F$2:$DY$2,0))</f>
        <v>0</v>
      </c>
      <c r="F89" s="571">
        <f t="shared" ca="1" si="1"/>
        <v>0</v>
      </c>
      <c r="G89" s="568" t="e">
        <f ca="1">INDEX('Tableau de correspondance'!$B$8:$B$156,MATCH(F89,'Tableau de correspondance'!A$8:A$156,0),0)</f>
        <v>#N/A</v>
      </c>
      <c r="H89" s="568" t="e">
        <f ca="1">INDEX('Tableau de correspondance'!$E$8:$E$156,MATCH(F89,'Tableau de correspondance'!A$8:A$156,0),0)</f>
        <v>#N/A</v>
      </c>
    </row>
    <row r="90" spans="1:8">
      <c r="A90" s="568">
        <v>89</v>
      </c>
      <c r="B90" s="568">
        <f>VLOOKUP($A90,'4_Priorite_des_mesures'!$A$7:$I$96,2)</f>
        <v>0</v>
      </c>
      <c r="C90" s="568">
        <f>VLOOKUP($A90,'4_Priorite_des_mesures'!$A$7:$I$103,8)</f>
        <v>0</v>
      </c>
      <c r="D90" s="568" t="str">
        <f>VLOOKUP($A90,'4_Priorite_des_mesures'!$A$7:$I$103,9)</f>
        <v xml:space="preserve"> </v>
      </c>
      <c r="E90" s="568">
        <f>IF(B90=0,0,MATCH(B90,'Tableau de correspondance'!$F$2:$DY$2,0))</f>
        <v>0</v>
      </c>
      <c r="F90" s="571">
        <f t="shared" ca="1" si="1"/>
        <v>0</v>
      </c>
      <c r="G90" s="568" t="e">
        <f ca="1">INDEX('Tableau de correspondance'!$B$8:$B$156,MATCH(F90,'Tableau de correspondance'!A$8:A$156,0),0)</f>
        <v>#N/A</v>
      </c>
      <c r="H90" s="568" t="e">
        <f ca="1">INDEX('Tableau de correspondance'!$E$8:$E$156,MATCH(F90,'Tableau de correspondance'!A$8:A$156,0),0)</f>
        <v>#N/A</v>
      </c>
    </row>
    <row r="91" spans="1:8">
      <c r="A91" s="568">
        <v>90</v>
      </c>
      <c r="B91" s="568">
        <f>VLOOKUP($A91,'4_Priorite_des_mesures'!$A$7:$I$96,2)</f>
        <v>0</v>
      </c>
      <c r="C91" s="568">
        <f>VLOOKUP($A91,'4_Priorite_des_mesures'!$A$7:$I$103,8)</f>
        <v>0</v>
      </c>
      <c r="D91" s="568" t="str">
        <f>VLOOKUP($A91,'4_Priorite_des_mesures'!$A$7:$I$103,9)</f>
        <v xml:space="preserve"> </v>
      </c>
      <c r="E91" s="568">
        <f>IF(B91=0,0,MATCH(B91,'Tableau de correspondance'!$F$2:$DY$2,0))</f>
        <v>0</v>
      </c>
      <c r="F91" s="571">
        <f t="shared" ca="1" si="1"/>
        <v>0</v>
      </c>
      <c r="G91" s="568" t="e">
        <f ca="1">INDEX('Tableau de correspondance'!$B$8:$B$156,MATCH(F91,'Tableau de correspondance'!A$8:A$156,0),0)</f>
        <v>#N/A</v>
      </c>
      <c r="H91" s="568" t="e">
        <f ca="1">INDEX('Tableau de correspondance'!$E$8:$E$156,MATCH(F91,'Tableau de correspondance'!A$8:A$156,0),0)</f>
        <v>#N/A</v>
      </c>
    </row>
    <row r="92" spans="1:8">
      <c r="A92" s="477">
        <v>91</v>
      </c>
      <c r="B92" s="568">
        <f>VLOOKUP($A92,'4_Priorite_des_mesures'!$A$7:$I$96,2)</f>
        <v>0</v>
      </c>
      <c r="C92" s="568">
        <f>VLOOKUP($A92,'4_Priorite_des_mesures'!$A$7:$I$103,8)</f>
        <v>0</v>
      </c>
      <c r="D92" s="568" t="str">
        <f>VLOOKUP($A92,'4_Priorite_des_mesures'!$A$7:$I$103,9)</f>
        <v xml:space="preserve"> </v>
      </c>
      <c r="E92" s="568">
        <f>IF(B92=0,0,MATCH(B92,'Tableau de correspondance'!$F$2:$DY$2,0))</f>
        <v>0</v>
      </c>
      <c r="F92" s="571">
        <f t="shared" ca="1" si="1"/>
        <v>0</v>
      </c>
      <c r="G92" s="568" t="e">
        <f ca="1">INDEX('Tableau de correspondance'!$B$8:$B$156,MATCH(F92,'Tableau de correspondance'!A$8:A$156,0),0)</f>
        <v>#N/A</v>
      </c>
      <c r="H92" s="568" t="e">
        <f ca="1">INDEX('Tableau de correspondance'!$E$8:$E$156,MATCH(F92,'Tableau de correspondance'!A$8:A$156,0),0)</f>
        <v>#N/A</v>
      </c>
    </row>
    <row r="93" spans="1:8">
      <c r="A93" s="568">
        <v>92</v>
      </c>
      <c r="B93" s="568">
        <f>VLOOKUP($A93,'4_Priorite_des_mesures'!$A$7:$I$96,2)</f>
        <v>0</v>
      </c>
      <c r="C93" s="568">
        <f>VLOOKUP($A93,'4_Priorite_des_mesures'!$A$7:$I$103,8)</f>
        <v>0</v>
      </c>
      <c r="D93" s="568" t="str">
        <f>VLOOKUP($A93,'4_Priorite_des_mesures'!$A$7:$I$103,9)</f>
        <v xml:space="preserve"> </v>
      </c>
      <c r="E93" s="568">
        <f>IF(B93=0,0,MATCH(B93,'Tableau de correspondance'!$F$2:$DY$2,0))</f>
        <v>0</v>
      </c>
      <c r="F93" s="571">
        <f t="shared" ca="1" si="1"/>
        <v>0</v>
      </c>
      <c r="G93" s="568" t="e">
        <f ca="1">INDEX('Tableau de correspondance'!$B$8:$B$156,MATCH(F93,'Tableau de correspondance'!A$8:A$156,0),0)</f>
        <v>#N/A</v>
      </c>
      <c r="H93" s="568" t="e">
        <f ca="1">INDEX('Tableau de correspondance'!$E$8:$E$156,MATCH(F93,'Tableau de correspondance'!A$8:A$156,0),0)</f>
        <v>#N/A</v>
      </c>
    </row>
    <row r="94" spans="1:8">
      <c r="A94" s="477">
        <v>93</v>
      </c>
      <c r="B94" s="568">
        <f>VLOOKUP($A94,'4_Priorite_des_mesures'!$A$7:$I$96,2)</f>
        <v>0</v>
      </c>
      <c r="C94" s="568">
        <f>VLOOKUP($A94,'4_Priorite_des_mesures'!$A$7:$I$103,8)</f>
        <v>0</v>
      </c>
      <c r="D94" s="568" t="str">
        <f>VLOOKUP($A94,'4_Priorite_des_mesures'!$A$7:$I$103,9)</f>
        <v xml:space="preserve"> </v>
      </c>
      <c r="E94" s="568">
        <f>IF(B94=0,0,MATCH(B94,'Tableau de correspondance'!$F$2:$DY$2,0))</f>
        <v>0</v>
      </c>
      <c r="F94" s="571">
        <f t="shared" ca="1" si="1"/>
        <v>0</v>
      </c>
      <c r="G94" s="568" t="e">
        <f ca="1">INDEX('Tableau de correspondance'!$B$8:$B$156,MATCH(F94,'Tableau de correspondance'!A$8:A$156,0),0)</f>
        <v>#N/A</v>
      </c>
      <c r="H94" s="568" t="e">
        <f ca="1">INDEX('Tableau de correspondance'!$E$8:$E$156,MATCH(F94,'Tableau de correspondance'!A$8:A$156,0),0)</f>
        <v>#N/A</v>
      </c>
    </row>
    <row r="95" spans="1:8">
      <c r="A95" s="568">
        <v>94</v>
      </c>
      <c r="B95" s="568">
        <f>VLOOKUP($A95,'4_Priorite_des_mesures'!$A$7:$I$96,2)</f>
        <v>0</v>
      </c>
      <c r="C95" s="568">
        <f>VLOOKUP($A95,'4_Priorite_des_mesures'!$A$7:$I$103,8)</f>
        <v>0</v>
      </c>
      <c r="D95" s="568" t="str">
        <f>VLOOKUP($A95,'4_Priorite_des_mesures'!$A$7:$I$103,9)</f>
        <v xml:space="preserve"> </v>
      </c>
      <c r="E95" s="568">
        <f>IF(B95=0,0,MATCH(B95,'Tableau de correspondance'!$F$2:$DY$2,0))</f>
        <v>0</v>
      </c>
      <c r="F95" s="571">
        <f t="shared" ca="1" si="1"/>
        <v>0</v>
      </c>
      <c r="G95" s="568" t="e">
        <f ca="1">INDEX('Tableau de correspondance'!$B$8:$B$156,MATCH(F95,'Tableau de correspondance'!A$8:A$156,0),0)</f>
        <v>#N/A</v>
      </c>
      <c r="H95" s="568" t="e">
        <f ca="1">INDEX('Tableau de correspondance'!$E$8:$E$156,MATCH(F95,'Tableau de correspondance'!A$8:A$156,0),0)</f>
        <v>#N/A</v>
      </c>
    </row>
    <row r="96" spans="1:8">
      <c r="A96" s="477">
        <v>95</v>
      </c>
      <c r="B96" s="568">
        <f>VLOOKUP($A96,'4_Priorite_des_mesures'!$A$7:$I$96,2)</f>
        <v>0</v>
      </c>
      <c r="C96" s="568">
        <f>VLOOKUP($A96,'4_Priorite_des_mesures'!$A$7:$I$103,8)</f>
        <v>0</v>
      </c>
      <c r="D96" s="568" t="str">
        <f>VLOOKUP($A96,'4_Priorite_des_mesures'!$A$7:$I$103,9)</f>
        <v xml:space="preserve"> </v>
      </c>
      <c r="E96" s="568">
        <f>IF(B96=0,0,MATCH(B96,'Tableau de correspondance'!$F$2:$DY$2,0))</f>
        <v>0</v>
      </c>
      <c r="F96" s="571">
        <f t="shared" ca="1" si="1"/>
        <v>0</v>
      </c>
      <c r="G96" s="568" t="e">
        <f ca="1">INDEX('Tableau de correspondance'!$B$8:$B$156,MATCH(F96,'Tableau de correspondance'!A$8:A$156,0),0)</f>
        <v>#N/A</v>
      </c>
      <c r="H96" s="568" t="e">
        <f ca="1">INDEX('Tableau de correspondance'!$E$8:$E$156,MATCH(F96,'Tableau de correspondance'!A$8:A$156,0),0)</f>
        <v>#N/A</v>
      </c>
    </row>
    <row r="97" spans="1:8">
      <c r="A97" s="568">
        <v>96</v>
      </c>
      <c r="B97" s="568">
        <f>VLOOKUP($A97,'4_Priorite_des_mesures'!$A$7:$I$96,2)</f>
        <v>0</v>
      </c>
      <c r="C97" s="568">
        <f>VLOOKUP($A97,'4_Priorite_des_mesures'!$A$7:$I$103,8)</f>
        <v>0</v>
      </c>
      <c r="D97" s="568" t="str">
        <f>VLOOKUP($A97,'4_Priorite_des_mesures'!$A$7:$I$103,9)</f>
        <v xml:space="preserve"> </v>
      </c>
      <c r="E97" s="568">
        <f>IF(B97=0,0,MATCH(B97,'Tableau de correspondance'!$F$2:$DY$2,0))</f>
        <v>0</v>
      </c>
      <c r="F97" s="571">
        <f t="shared" ca="1" si="1"/>
        <v>0</v>
      </c>
      <c r="G97" s="568" t="e">
        <f ca="1">INDEX('Tableau de correspondance'!$B$8:$B$156,MATCH(F97,'Tableau de correspondance'!A$8:A$156,0),0)</f>
        <v>#N/A</v>
      </c>
      <c r="H97" s="568" t="e">
        <f ca="1">INDEX('Tableau de correspondance'!$E$8:$E$156,MATCH(F97,'Tableau de correspondance'!A$8:A$156,0),0)</f>
        <v>#N/A</v>
      </c>
    </row>
    <row r="99" spans="1:8" ht="13.5" thickBot="1"/>
    <row r="100" spans="1:8" ht="13.5" thickBot="1">
      <c r="A100" s="569" t="s">
        <v>1203</v>
      </c>
      <c r="B100" s="286" t="s">
        <v>1204</v>
      </c>
      <c r="C100" s="286" t="s">
        <v>1202</v>
      </c>
      <c r="D100" s="286" t="s">
        <v>64</v>
      </c>
      <c r="E100" s="570" t="s">
        <v>1207</v>
      </c>
      <c r="F100" s="572" t="s">
        <v>1210</v>
      </c>
      <c r="G100" s="570"/>
      <c r="H100" s="572"/>
    </row>
    <row r="101" spans="1:8">
      <c r="A101">
        <v>1</v>
      </c>
      <c r="B101" t="s">
        <v>158</v>
      </c>
      <c r="C101" t="s">
        <v>783</v>
      </c>
      <c r="D101">
        <v>16</v>
      </c>
      <c r="E101" t="s">
        <v>909</v>
      </c>
      <c r="F101" t="s">
        <v>1031</v>
      </c>
    </row>
    <row r="102" spans="1:8">
      <c r="A102">
        <v>12</v>
      </c>
      <c r="B102" t="s">
        <v>869</v>
      </c>
      <c r="C102" t="s">
        <v>783</v>
      </c>
      <c r="D102">
        <v>17</v>
      </c>
      <c r="E102" t="s">
        <v>870</v>
      </c>
      <c r="F102" t="s">
        <v>2250</v>
      </c>
    </row>
    <row r="103" spans="1:8">
      <c r="A103">
        <v>22</v>
      </c>
      <c r="B103" t="s">
        <v>457</v>
      </c>
      <c r="C103" t="s">
        <v>783</v>
      </c>
      <c r="D103">
        <v>19</v>
      </c>
      <c r="E103" t="s">
        <v>892</v>
      </c>
      <c r="F103" t="s">
        <v>1018</v>
      </c>
    </row>
    <row r="104" spans="1:8">
      <c r="A104">
        <v>32</v>
      </c>
      <c r="B104" t="s">
        <v>1468</v>
      </c>
      <c r="C104" t="s">
        <v>783</v>
      </c>
      <c r="D104">
        <v>17</v>
      </c>
      <c r="E104" t="s">
        <v>481</v>
      </c>
      <c r="F104" t="s">
        <v>945</v>
      </c>
    </row>
    <row r="105" spans="1:8">
      <c r="A105">
        <v>39</v>
      </c>
      <c r="B105" t="s">
        <v>474</v>
      </c>
      <c r="C105" t="s">
        <v>783</v>
      </c>
      <c r="D105">
        <v>19</v>
      </c>
      <c r="E105" t="s">
        <v>645</v>
      </c>
      <c r="F105" t="s">
        <v>944</v>
      </c>
    </row>
    <row r="106" spans="1:8">
      <c r="A106">
        <v>49</v>
      </c>
      <c r="B106" t="s">
        <v>636</v>
      </c>
      <c r="C106" t="s">
        <v>783</v>
      </c>
      <c r="D106">
        <v>15</v>
      </c>
      <c r="E106" t="s">
        <v>821</v>
      </c>
      <c r="F106" t="s">
        <v>967</v>
      </c>
    </row>
    <row r="107" spans="1:8">
      <c r="A107">
        <v>51</v>
      </c>
      <c r="B107" t="s">
        <v>522</v>
      </c>
      <c r="C107" t="s">
        <v>783</v>
      </c>
      <c r="D107">
        <v>17</v>
      </c>
      <c r="E107" t="s">
        <v>868</v>
      </c>
      <c r="F107" t="s">
        <v>1003</v>
      </c>
    </row>
    <row r="108" spans="1:8">
      <c r="A108">
        <v>60</v>
      </c>
      <c r="B108" t="s">
        <v>494</v>
      </c>
      <c r="C108" t="s">
        <v>783</v>
      </c>
      <c r="D108">
        <v>16</v>
      </c>
      <c r="E108" t="s">
        <v>807</v>
      </c>
      <c r="F108" t="s">
        <v>957</v>
      </c>
    </row>
    <row r="109" spans="1:8">
      <c r="A109">
        <v>67</v>
      </c>
      <c r="B109" t="s">
        <v>695</v>
      </c>
      <c r="C109" t="s">
        <v>785</v>
      </c>
      <c r="D109">
        <v>14</v>
      </c>
      <c r="E109" t="s">
        <v>927</v>
      </c>
      <c r="F109" t="s">
        <v>1043</v>
      </c>
    </row>
    <row r="110" spans="1:8">
      <c r="A110">
        <v>73</v>
      </c>
      <c r="B110" t="s">
        <v>1477</v>
      </c>
      <c r="C110" t="s">
        <v>783</v>
      </c>
      <c r="D110">
        <v>17</v>
      </c>
      <c r="E110" t="s">
        <v>870</v>
      </c>
      <c r="F110" t="s">
        <v>2250</v>
      </c>
    </row>
    <row r="111" spans="1:8">
      <c r="A111">
        <v>74</v>
      </c>
      <c r="B111" t="s">
        <v>71</v>
      </c>
      <c r="C111" t="s">
        <v>783</v>
      </c>
      <c r="D111">
        <v>12</v>
      </c>
      <c r="E111" t="s">
        <v>931</v>
      </c>
      <c r="F111" t="s">
        <v>1046</v>
      </c>
    </row>
    <row r="112" spans="1:8">
      <c r="A112">
        <v>80</v>
      </c>
      <c r="B112" t="s">
        <v>487</v>
      </c>
      <c r="C112" t="s">
        <v>783</v>
      </c>
      <c r="D112">
        <v>12</v>
      </c>
      <c r="E112" t="s">
        <v>485</v>
      </c>
      <c r="F112" t="s">
        <v>949</v>
      </c>
    </row>
    <row r="113" spans="1:6">
      <c r="A113">
        <v>81</v>
      </c>
      <c r="B113" t="s">
        <v>815</v>
      </c>
      <c r="C113" t="s">
        <v>783</v>
      </c>
      <c r="D113">
        <v>15</v>
      </c>
      <c r="E113" t="s">
        <v>816</v>
      </c>
      <c r="F113" t="s">
        <v>964</v>
      </c>
    </row>
  </sheetData>
  <sheetProtection sheet="1" objects="1" scenarios="1"/>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X152"/>
  <sheetViews>
    <sheetView topLeftCell="C64" zoomScale="130" zoomScaleNormal="130" zoomScalePageLayoutView="130" workbookViewId="0">
      <selection activeCell="H45" sqref="H45"/>
    </sheetView>
  </sheetViews>
  <sheetFormatPr baseColWidth="10" defaultRowHeight="12.75"/>
  <cols>
    <col min="1" max="1" width="10" style="390" customWidth="1"/>
    <col min="2" max="2" width="14.42578125" style="390" customWidth="1"/>
    <col min="3" max="3" width="5.42578125" style="390" bestFit="1" customWidth="1"/>
    <col min="4" max="4" width="30.140625" style="390" customWidth="1"/>
    <col min="5" max="5" width="52.7109375" style="390" customWidth="1"/>
    <col min="6" max="6" width="110.140625" style="390" customWidth="1"/>
    <col min="7" max="258" width="10.85546875" style="390"/>
    <col min="259" max="259" width="5.42578125" style="390" bestFit="1" customWidth="1"/>
    <col min="260" max="260" width="54.28515625" style="390" customWidth="1"/>
    <col min="261" max="261" width="52.7109375" style="390" customWidth="1"/>
    <col min="262" max="262" width="67.28515625" style="390" customWidth="1"/>
    <col min="263" max="514" width="10.85546875" style="390"/>
    <col min="515" max="515" width="5.42578125" style="390" bestFit="1" customWidth="1"/>
    <col min="516" max="516" width="54.28515625" style="390" customWidth="1"/>
    <col min="517" max="517" width="52.7109375" style="390" customWidth="1"/>
    <col min="518" max="518" width="67.28515625" style="390" customWidth="1"/>
    <col min="519" max="770" width="10.85546875" style="390"/>
    <col min="771" max="771" width="5.42578125" style="390" bestFit="1" customWidth="1"/>
    <col min="772" max="772" width="54.28515625" style="390" customWidth="1"/>
    <col min="773" max="773" width="52.7109375" style="390" customWidth="1"/>
    <col min="774" max="774" width="67.28515625" style="390" customWidth="1"/>
    <col min="775" max="1026" width="10.85546875" style="390"/>
    <col min="1027" max="1027" width="5.42578125" style="390" bestFit="1" customWidth="1"/>
    <col min="1028" max="1028" width="54.28515625" style="390" customWidth="1"/>
    <col min="1029" max="1029" width="52.7109375" style="390" customWidth="1"/>
    <col min="1030" max="1030" width="67.28515625" style="390" customWidth="1"/>
    <col min="1031" max="1282" width="10.85546875" style="390"/>
    <col min="1283" max="1283" width="5.42578125" style="390" bestFit="1" customWidth="1"/>
    <col min="1284" max="1284" width="54.28515625" style="390" customWidth="1"/>
    <col min="1285" max="1285" width="52.7109375" style="390" customWidth="1"/>
    <col min="1286" max="1286" width="67.28515625" style="390" customWidth="1"/>
    <col min="1287" max="1538" width="10.85546875" style="390"/>
    <col min="1539" max="1539" width="5.42578125" style="390" bestFit="1" customWidth="1"/>
    <col min="1540" max="1540" width="54.28515625" style="390" customWidth="1"/>
    <col min="1541" max="1541" width="52.7109375" style="390" customWidth="1"/>
    <col min="1542" max="1542" width="67.28515625" style="390" customWidth="1"/>
    <col min="1543" max="1794" width="10.85546875" style="390"/>
    <col min="1795" max="1795" width="5.42578125" style="390" bestFit="1" customWidth="1"/>
    <col min="1796" max="1796" width="54.28515625" style="390" customWidth="1"/>
    <col min="1797" max="1797" width="52.7109375" style="390" customWidth="1"/>
    <col min="1798" max="1798" width="67.28515625" style="390" customWidth="1"/>
    <col min="1799" max="2050" width="10.85546875" style="390"/>
    <col min="2051" max="2051" width="5.42578125" style="390" bestFit="1" customWidth="1"/>
    <col min="2052" max="2052" width="54.28515625" style="390" customWidth="1"/>
    <col min="2053" max="2053" width="52.7109375" style="390" customWidth="1"/>
    <col min="2054" max="2054" width="67.28515625" style="390" customWidth="1"/>
    <col min="2055" max="2306" width="10.85546875" style="390"/>
    <col min="2307" max="2307" width="5.42578125" style="390" bestFit="1" customWidth="1"/>
    <col min="2308" max="2308" width="54.28515625" style="390" customWidth="1"/>
    <col min="2309" max="2309" width="52.7109375" style="390" customWidth="1"/>
    <col min="2310" max="2310" width="67.28515625" style="390" customWidth="1"/>
    <col min="2311" max="2562" width="10.85546875" style="390"/>
    <col min="2563" max="2563" width="5.42578125" style="390" bestFit="1" customWidth="1"/>
    <col min="2564" max="2564" width="54.28515625" style="390" customWidth="1"/>
    <col min="2565" max="2565" width="52.7109375" style="390" customWidth="1"/>
    <col min="2566" max="2566" width="67.28515625" style="390" customWidth="1"/>
    <col min="2567" max="2818" width="10.85546875" style="390"/>
    <col min="2819" max="2819" width="5.42578125" style="390" bestFit="1" customWidth="1"/>
    <col min="2820" max="2820" width="54.28515625" style="390" customWidth="1"/>
    <col min="2821" max="2821" width="52.7109375" style="390" customWidth="1"/>
    <col min="2822" max="2822" width="67.28515625" style="390" customWidth="1"/>
    <col min="2823" max="3074" width="10.85546875" style="390"/>
    <col min="3075" max="3075" width="5.42578125" style="390" bestFit="1" customWidth="1"/>
    <col min="3076" max="3076" width="54.28515625" style="390" customWidth="1"/>
    <col min="3077" max="3077" width="52.7109375" style="390" customWidth="1"/>
    <col min="3078" max="3078" width="67.28515625" style="390" customWidth="1"/>
    <col min="3079" max="3330" width="10.85546875" style="390"/>
    <col min="3331" max="3331" width="5.42578125" style="390" bestFit="1" customWidth="1"/>
    <col min="3332" max="3332" width="54.28515625" style="390" customWidth="1"/>
    <col min="3333" max="3333" width="52.7109375" style="390" customWidth="1"/>
    <col min="3334" max="3334" width="67.28515625" style="390" customWidth="1"/>
    <col min="3335" max="3586" width="10.85546875" style="390"/>
    <col min="3587" max="3587" width="5.42578125" style="390" bestFit="1" customWidth="1"/>
    <col min="3588" max="3588" width="54.28515625" style="390" customWidth="1"/>
    <col min="3589" max="3589" width="52.7109375" style="390" customWidth="1"/>
    <col min="3590" max="3590" width="67.28515625" style="390" customWidth="1"/>
    <col min="3591" max="3842" width="10.85546875" style="390"/>
    <col min="3843" max="3843" width="5.42578125" style="390" bestFit="1" customWidth="1"/>
    <col min="3844" max="3844" width="54.28515625" style="390" customWidth="1"/>
    <col min="3845" max="3845" width="52.7109375" style="390" customWidth="1"/>
    <col min="3846" max="3846" width="67.28515625" style="390" customWidth="1"/>
    <col min="3847" max="4098" width="10.85546875" style="390"/>
    <col min="4099" max="4099" width="5.42578125" style="390" bestFit="1" customWidth="1"/>
    <col min="4100" max="4100" width="54.28515625" style="390" customWidth="1"/>
    <col min="4101" max="4101" width="52.7109375" style="390" customWidth="1"/>
    <col min="4102" max="4102" width="67.28515625" style="390" customWidth="1"/>
    <col min="4103" max="4354" width="10.85546875" style="390"/>
    <col min="4355" max="4355" width="5.42578125" style="390" bestFit="1" customWidth="1"/>
    <col min="4356" max="4356" width="54.28515625" style="390" customWidth="1"/>
    <col min="4357" max="4357" width="52.7109375" style="390" customWidth="1"/>
    <col min="4358" max="4358" width="67.28515625" style="390" customWidth="1"/>
    <col min="4359" max="4610" width="10.85546875" style="390"/>
    <col min="4611" max="4611" width="5.42578125" style="390" bestFit="1" customWidth="1"/>
    <col min="4612" max="4612" width="54.28515625" style="390" customWidth="1"/>
    <col min="4613" max="4613" width="52.7109375" style="390" customWidth="1"/>
    <col min="4614" max="4614" width="67.28515625" style="390" customWidth="1"/>
    <col min="4615" max="4866" width="10.85546875" style="390"/>
    <col min="4867" max="4867" width="5.42578125" style="390" bestFit="1" customWidth="1"/>
    <col min="4868" max="4868" width="54.28515625" style="390" customWidth="1"/>
    <col min="4869" max="4869" width="52.7109375" style="390" customWidth="1"/>
    <col min="4870" max="4870" width="67.28515625" style="390" customWidth="1"/>
    <col min="4871" max="5122" width="10.85546875" style="390"/>
    <col min="5123" max="5123" width="5.42578125" style="390" bestFit="1" customWidth="1"/>
    <col min="5124" max="5124" width="54.28515625" style="390" customWidth="1"/>
    <col min="5125" max="5125" width="52.7109375" style="390" customWidth="1"/>
    <col min="5126" max="5126" width="67.28515625" style="390" customWidth="1"/>
    <col min="5127" max="5378" width="10.85546875" style="390"/>
    <col min="5379" max="5379" width="5.42578125" style="390" bestFit="1" customWidth="1"/>
    <col min="5380" max="5380" width="54.28515625" style="390" customWidth="1"/>
    <col min="5381" max="5381" width="52.7109375" style="390" customWidth="1"/>
    <col min="5382" max="5382" width="67.28515625" style="390" customWidth="1"/>
    <col min="5383" max="5634" width="10.85546875" style="390"/>
    <col min="5635" max="5635" width="5.42578125" style="390" bestFit="1" customWidth="1"/>
    <col min="5636" max="5636" width="54.28515625" style="390" customWidth="1"/>
    <col min="5637" max="5637" width="52.7109375" style="390" customWidth="1"/>
    <col min="5638" max="5638" width="67.28515625" style="390" customWidth="1"/>
    <col min="5639" max="5890" width="10.85546875" style="390"/>
    <col min="5891" max="5891" width="5.42578125" style="390" bestFit="1" customWidth="1"/>
    <col min="5892" max="5892" width="54.28515625" style="390" customWidth="1"/>
    <col min="5893" max="5893" width="52.7109375" style="390" customWidth="1"/>
    <col min="5894" max="5894" width="67.28515625" style="390" customWidth="1"/>
    <col min="5895" max="6146" width="10.85546875" style="390"/>
    <col min="6147" max="6147" width="5.42578125" style="390" bestFit="1" customWidth="1"/>
    <col min="6148" max="6148" width="54.28515625" style="390" customWidth="1"/>
    <col min="6149" max="6149" width="52.7109375" style="390" customWidth="1"/>
    <col min="6150" max="6150" width="67.28515625" style="390" customWidth="1"/>
    <col min="6151" max="6402" width="10.85546875" style="390"/>
    <col min="6403" max="6403" width="5.42578125" style="390" bestFit="1" customWidth="1"/>
    <col min="6404" max="6404" width="54.28515625" style="390" customWidth="1"/>
    <col min="6405" max="6405" width="52.7109375" style="390" customWidth="1"/>
    <col min="6406" max="6406" width="67.28515625" style="390" customWidth="1"/>
    <col min="6407" max="6658" width="10.85546875" style="390"/>
    <col min="6659" max="6659" width="5.42578125" style="390" bestFit="1" customWidth="1"/>
    <col min="6660" max="6660" width="54.28515625" style="390" customWidth="1"/>
    <col min="6661" max="6661" width="52.7109375" style="390" customWidth="1"/>
    <col min="6662" max="6662" width="67.28515625" style="390" customWidth="1"/>
    <col min="6663" max="6914" width="10.85546875" style="390"/>
    <col min="6915" max="6915" width="5.42578125" style="390" bestFit="1" customWidth="1"/>
    <col min="6916" max="6916" width="54.28515625" style="390" customWidth="1"/>
    <col min="6917" max="6917" width="52.7109375" style="390" customWidth="1"/>
    <col min="6918" max="6918" width="67.28515625" style="390" customWidth="1"/>
    <col min="6919" max="7170" width="10.85546875" style="390"/>
    <col min="7171" max="7171" width="5.42578125" style="390" bestFit="1" customWidth="1"/>
    <col min="7172" max="7172" width="54.28515625" style="390" customWidth="1"/>
    <col min="7173" max="7173" width="52.7109375" style="390" customWidth="1"/>
    <col min="7174" max="7174" width="67.28515625" style="390" customWidth="1"/>
    <col min="7175" max="7426" width="10.85546875" style="390"/>
    <col min="7427" max="7427" width="5.42578125" style="390" bestFit="1" customWidth="1"/>
    <col min="7428" max="7428" width="54.28515625" style="390" customWidth="1"/>
    <col min="7429" max="7429" width="52.7109375" style="390" customWidth="1"/>
    <col min="7430" max="7430" width="67.28515625" style="390" customWidth="1"/>
    <col min="7431" max="7682" width="10.85546875" style="390"/>
    <col min="7683" max="7683" width="5.42578125" style="390" bestFit="1" customWidth="1"/>
    <col min="7684" max="7684" width="54.28515625" style="390" customWidth="1"/>
    <col min="7685" max="7685" width="52.7109375" style="390" customWidth="1"/>
    <col min="7686" max="7686" width="67.28515625" style="390" customWidth="1"/>
    <col min="7687" max="7938" width="10.85546875" style="390"/>
    <col min="7939" max="7939" width="5.42578125" style="390" bestFit="1" customWidth="1"/>
    <col min="7940" max="7940" width="54.28515625" style="390" customWidth="1"/>
    <col min="7941" max="7941" width="52.7109375" style="390" customWidth="1"/>
    <col min="7942" max="7942" width="67.28515625" style="390" customWidth="1"/>
    <col min="7943" max="8194" width="10.85546875" style="390"/>
    <col min="8195" max="8195" width="5.42578125" style="390" bestFit="1" customWidth="1"/>
    <col min="8196" max="8196" width="54.28515625" style="390" customWidth="1"/>
    <col min="8197" max="8197" width="52.7109375" style="390" customWidth="1"/>
    <col min="8198" max="8198" width="67.28515625" style="390" customWidth="1"/>
    <col min="8199" max="8450" width="10.85546875" style="390"/>
    <col min="8451" max="8451" width="5.42578125" style="390" bestFit="1" customWidth="1"/>
    <col min="8452" max="8452" width="54.28515625" style="390" customWidth="1"/>
    <col min="8453" max="8453" width="52.7109375" style="390" customWidth="1"/>
    <col min="8454" max="8454" width="67.28515625" style="390" customWidth="1"/>
    <col min="8455" max="8706" width="10.85546875" style="390"/>
    <col min="8707" max="8707" width="5.42578125" style="390" bestFit="1" customWidth="1"/>
    <col min="8708" max="8708" width="54.28515625" style="390" customWidth="1"/>
    <col min="8709" max="8709" width="52.7109375" style="390" customWidth="1"/>
    <col min="8710" max="8710" width="67.28515625" style="390" customWidth="1"/>
    <col min="8711" max="8962" width="10.85546875" style="390"/>
    <col min="8963" max="8963" width="5.42578125" style="390" bestFit="1" customWidth="1"/>
    <col min="8964" max="8964" width="54.28515625" style="390" customWidth="1"/>
    <col min="8965" max="8965" width="52.7109375" style="390" customWidth="1"/>
    <col min="8966" max="8966" width="67.28515625" style="390" customWidth="1"/>
    <col min="8967" max="9218" width="10.85546875" style="390"/>
    <col min="9219" max="9219" width="5.42578125" style="390" bestFit="1" customWidth="1"/>
    <col min="9220" max="9220" width="54.28515625" style="390" customWidth="1"/>
    <col min="9221" max="9221" width="52.7109375" style="390" customWidth="1"/>
    <col min="9222" max="9222" width="67.28515625" style="390" customWidth="1"/>
    <col min="9223" max="9474" width="10.85546875" style="390"/>
    <col min="9475" max="9475" width="5.42578125" style="390" bestFit="1" customWidth="1"/>
    <col min="9476" max="9476" width="54.28515625" style="390" customWidth="1"/>
    <col min="9477" max="9477" width="52.7109375" style="390" customWidth="1"/>
    <col min="9478" max="9478" width="67.28515625" style="390" customWidth="1"/>
    <col min="9479" max="9730" width="10.85546875" style="390"/>
    <col min="9731" max="9731" width="5.42578125" style="390" bestFit="1" customWidth="1"/>
    <col min="9732" max="9732" width="54.28515625" style="390" customWidth="1"/>
    <col min="9733" max="9733" width="52.7109375" style="390" customWidth="1"/>
    <col min="9734" max="9734" width="67.28515625" style="390" customWidth="1"/>
    <col min="9735" max="9986" width="10.85546875" style="390"/>
    <col min="9987" max="9987" width="5.42578125" style="390" bestFit="1" customWidth="1"/>
    <col min="9988" max="9988" width="54.28515625" style="390" customWidth="1"/>
    <col min="9989" max="9989" width="52.7109375" style="390" customWidth="1"/>
    <col min="9990" max="9990" width="67.28515625" style="390" customWidth="1"/>
    <col min="9991" max="10242" width="10.85546875" style="390"/>
    <col min="10243" max="10243" width="5.42578125" style="390" bestFit="1" customWidth="1"/>
    <col min="10244" max="10244" width="54.28515625" style="390" customWidth="1"/>
    <col min="10245" max="10245" width="52.7109375" style="390" customWidth="1"/>
    <col min="10246" max="10246" width="67.28515625" style="390" customWidth="1"/>
    <col min="10247" max="10498" width="10.85546875" style="390"/>
    <col min="10499" max="10499" width="5.42578125" style="390" bestFit="1" customWidth="1"/>
    <col min="10500" max="10500" width="54.28515625" style="390" customWidth="1"/>
    <col min="10501" max="10501" width="52.7109375" style="390" customWidth="1"/>
    <col min="10502" max="10502" width="67.28515625" style="390" customWidth="1"/>
    <col min="10503" max="10754" width="10.85546875" style="390"/>
    <col min="10755" max="10755" width="5.42578125" style="390" bestFit="1" customWidth="1"/>
    <col min="10756" max="10756" width="54.28515625" style="390" customWidth="1"/>
    <col min="10757" max="10757" width="52.7109375" style="390" customWidth="1"/>
    <col min="10758" max="10758" width="67.28515625" style="390" customWidth="1"/>
    <col min="10759" max="11010" width="10.85546875" style="390"/>
    <col min="11011" max="11011" width="5.42578125" style="390" bestFit="1" customWidth="1"/>
    <col min="11012" max="11012" width="54.28515625" style="390" customWidth="1"/>
    <col min="11013" max="11013" width="52.7109375" style="390" customWidth="1"/>
    <col min="11014" max="11014" width="67.28515625" style="390" customWidth="1"/>
    <col min="11015" max="11266" width="10.85546875" style="390"/>
    <col min="11267" max="11267" width="5.42578125" style="390" bestFit="1" customWidth="1"/>
    <col min="11268" max="11268" width="54.28515625" style="390" customWidth="1"/>
    <col min="11269" max="11269" width="52.7109375" style="390" customWidth="1"/>
    <col min="11270" max="11270" width="67.28515625" style="390" customWidth="1"/>
    <col min="11271" max="11522" width="10.85546875" style="390"/>
    <col min="11523" max="11523" width="5.42578125" style="390" bestFit="1" customWidth="1"/>
    <col min="11524" max="11524" width="54.28515625" style="390" customWidth="1"/>
    <col min="11525" max="11525" width="52.7109375" style="390" customWidth="1"/>
    <col min="11526" max="11526" width="67.28515625" style="390" customWidth="1"/>
    <col min="11527" max="11778" width="10.85546875" style="390"/>
    <col min="11779" max="11779" width="5.42578125" style="390" bestFit="1" customWidth="1"/>
    <col min="11780" max="11780" width="54.28515625" style="390" customWidth="1"/>
    <col min="11781" max="11781" width="52.7109375" style="390" customWidth="1"/>
    <col min="11782" max="11782" width="67.28515625" style="390" customWidth="1"/>
    <col min="11783" max="12034" width="10.85546875" style="390"/>
    <col min="12035" max="12035" width="5.42578125" style="390" bestFit="1" customWidth="1"/>
    <col min="12036" max="12036" width="54.28515625" style="390" customWidth="1"/>
    <col min="12037" max="12037" width="52.7109375" style="390" customWidth="1"/>
    <col min="12038" max="12038" width="67.28515625" style="390" customWidth="1"/>
    <col min="12039" max="12290" width="10.85546875" style="390"/>
    <col min="12291" max="12291" width="5.42578125" style="390" bestFit="1" customWidth="1"/>
    <col min="12292" max="12292" width="54.28515625" style="390" customWidth="1"/>
    <col min="12293" max="12293" width="52.7109375" style="390" customWidth="1"/>
    <col min="12294" max="12294" width="67.28515625" style="390" customWidth="1"/>
    <col min="12295" max="12546" width="10.85546875" style="390"/>
    <col min="12547" max="12547" width="5.42578125" style="390" bestFit="1" customWidth="1"/>
    <col min="12548" max="12548" width="54.28515625" style="390" customWidth="1"/>
    <col min="12549" max="12549" width="52.7109375" style="390" customWidth="1"/>
    <col min="12550" max="12550" width="67.28515625" style="390" customWidth="1"/>
    <col min="12551" max="12802" width="10.85546875" style="390"/>
    <col min="12803" max="12803" width="5.42578125" style="390" bestFit="1" customWidth="1"/>
    <col min="12804" max="12804" width="54.28515625" style="390" customWidth="1"/>
    <col min="12805" max="12805" width="52.7109375" style="390" customWidth="1"/>
    <col min="12806" max="12806" width="67.28515625" style="390" customWidth="1"/>
    <col min="12807" max="13058" width="10.85546875" style="390"/>
    <col min="13059" max="13059" width="5.42578125" style="390" bestFit="1" customWidth="1"/>
    <col min="13060" max="13060" width="54.28515625" style="390" customWidth="1"/>
    <col min="13061" max="13061" width="52.7109375" style="390" customWidth="1"/>
    <col min="13062" max="13062" width="67.28515625" style="390" customWidth="1"/>
    <col min="13063" max="13314" width="10.85546875" style="390"/>
    <col min="13315" max="13315" width="5.42578125" style="390" bestFit="1" customWidth="1"/>
    <col min="13316" max="13316" width="54.28515625" style="390" customWidth="1"/>
    <col min="13317" max="13317" width="52.7109375" style="390" customWidth="1"/>
    <col min="13318" max="13318" width="67.28515625" style="390" customWidth="1"/>
    <col min="13319" max="13570" width="10.85546875" style="390"/>
    <col min="13571" max="13571" width="5.42578125" style="390" bestFit="1" customWidth="1"/>
    <col min="13572" max="13572" width="54.28515625" style="390" customWidth="1"/>
    <col min="13573" max="13573" width="52.7109375" style="390" customWidth="1"/>
    <col min="13574" max="13574" width="67.28515625" style="390" customWidth="1"/>
    <col min="13575" max="13826" width="10.85546875" style="390"/>
    <col min="13827" max="13827" width="5.42578125" style="390" bestFit="1" customWidth="1"/>
    <col min="13828" max="13828" width="54.28515625" style="390" customWidth="1"/>
    <col min="13829" max="13829" width="52.7109375" style="390" customWidth="1"/>
    <col min="13830" max="13830" width="67.28515625" style="390" customWidth="1"/>
    <col min="13831" max="14082" width="10.85546875" style="390"/>
    <col min="14083" max="14083" width="5.42578125" style="390" bestFit="1" customWidth="1"/>
    <col min="14084" max="14084" width="54.28515625" style="390" customWidth="1"/>
    <col min="14085" max="14085" width="52.7109375" style="390" customWidth="1"/>
    <col min="14086" max="14086" width="67.28515625" style="390" customWidth="1"/>
    <col min="14087" max="14338" width="10.85546875" style="390"/>
    <col min="14339" max="14339" width="5.42578125" style="390" bestFit="1" customWidth="1"/>
    <col min="14340" max="14340" width="54.28515625" style="390" customWidth="1"/>
    <col min="14341" max="14341" width="52.7109375" style="390" customWidth="1"/>
    <col min="14342" max="14342" width="67.28515625" style="390" customWidth="1"/>
    <col min="14343" max="14594" width="10.85546875" style="390"/>
    <col min="14595" max="14595" width="5.42578125" style="390" bestFit="1" customWidth="1"/>
    <col min="14596" max="14596" width="54.28515625" style="390" customWidth="1"/>
    <col min="14597" max="14597" width="52.7109375" style="390" customWidth="1"/>
    <col min="14598" max="14598" width="67.28515625" style="390" customWidth="1"/>
    <col min="14599" max="14850" width="10.85546875" style="390"/>
    <col min="14851" max="14851" width="5.42578125" style="390" bestFit="1" customWidth="1"/>
    <col min="14852" max="14852" width="54.28515625" style="390" customWidth="1"/>
    <col min="14853" max="14853" width="52.7109375" style="390" customWidth="1"/>
    <col min="14854" max="14854" width="67.28515625" style="390" customWidth="1"/>
    <col min="14855" max="15106" width="10.85546875" style="390"/>
    <col min="15107" max="15107" width="5.42578125" style="390" bestFit="1" customWidth="1"/>
    <col min="15108" max="15108" width="54.28515625" style="390" customWidth="1"/>
    <col min="15109" max="15109" width="52.7109375" style="390" customWidth="1"/>
    <col min="15110" max="15110" width="67.28515625" style="390" customWidth="1"/>
    <col min="15111" max="15362" width="10.85546875" style="390"/>
    <col min="15363" max="15363" width="5.42578125" style="390" bestFit="1" customWidth="1"/>
    <col min="15364" max="15364" width="54.28515625" style="390" customWidth="1"/>
    <col min="15365" max="15365" width="52.7109375" style="390" customWidth="1"/>
    <col min="15366" max="15366" width="67.28515625" style="390" customWidth="1"/>
    <col min="15367" max="15618" width="10.85546875" style="390"/>
    <col min="15619" max="15619" width="5.42578125" style="390" bestFit="1" customWidth="1"/>
    <col min="15620" max="15620" width="54.28515625" style="390" customWidth="1"/>
    <col min="15621" max="15621" width="52.7109375" style="390" customWidth="1"/>
    <col min="15622" max="15622" width="67.28515625" style="390" customWidth="1"/>
    <col min="15623" max="15874" width="10.85546875" style="390"/>
    <col min="15875" max="15875" width="5.42578125" style="390" bestFit="1" customWidth="1"/>
    <col min="15876" max="15876" width="54.28515625" style="390" customWidth="1"/>
    <col min="15877" max="15877" width="52.7109375" style="390" customWidth="1"/>
    <col min="15878" max="15878" width="67.28515625" style="390" customWidth="1"/>
    <col min="15879" max="16130" width="10.85546875" style="390"/>
    <col min="16131" max="16131" width="5.42578125" style="390" bestFit="1" customWidth="1"/>
    <col min="16132" max="16132" width="54.28515625" style="390" customWidth="1"/>
    <col min="16133" max="16133" width="52.7109375" style="390" customWidth="1"/>
    <col min="16134" max="16134" width="67.28515625" style="390" customWidth="1"/>
    <col min="16135" max="16384" width="10.85546875" style="390"/>
  </cols>
  <sheetData>
    <row r="1" spans="1:24" ht="13.5" thickBot="1"/>
    <row r="2" spans="1:24" ht="13.5" thickBot="1">
      <c r="A2" s="491" t="s">
        <v>1154</v>
      </c>
      <c r="B2" s="491" t="s">
        <v>1155</v>
      </c>
      <c r="C2" s="402" t="s">
        <v>1156</v>
      </c>
      <c r="D2" s="402" t="s">
        <v>74</v>
      </c>
      <c r="E2" s="402" t="s">
        <v>786</v>
      </c>
      <c r="F2" s="403" t="s">
        <v>787</v>
      </c>
    </row>
    <row r="3" spans="1:24">
      <c r="A3" s="497"/>
      <c r="B3" s="497"/>
      <c r="C3" s="492" t="s">
        <v>466</v>
      </c>
      <c r="D3" s="404" t="s">
        <v>788</v>
      </c>
      <c r="E3" s="404" t="s">
        <v>789</v>
      </c>
      <c r="F3" s="405"/>
    </row>
    <row r="4" spans="1:24" ht="25.5">
      <c r="A4" s="490">
        <v>1</v>
      </c>
      <c r="B4" s="490" t="s">
        <v>466</v>
      </c>
      <c r="C4" s="493" t="s">
        <v>790</v>
      </c>
      <c r="D4" s="401" t="s">
        <v>788</v>
      </c>
      <c r="E4" s="401" t="s">
        <v>789</v>
      </c>
      <c r="F4" s="414" t="s">
        <v>942</v>
      </c>
      <c r="G4" s="391"/>
      <c r="H4" s="391"/>
      <c r="I4" s="391"/>
      <c r="J4" s="391"/>
      <c r="K4" s="391"/>
      <c r="L4" s="391"/>
      <c r="M4" s="391"/>
      <c r="N4" s="391"/>
      <c r="O4" s="391"/>
      <c r="P4" s="391"/>
      <c r="Q4" s="391"/>
      <c r="R4" s="391"/>
      <c r="S4" s="391"/>
      <c r="T4" s="391"/>
      <c r="U4" s="391"/>
      <c r="V4" s="391"/>
      <c r="W4" s="399"/>
      <c r="X4" s="399"/>
    </row>
    <row r="5" spans="1:24">
      <c r="A5" s="490"/>
      <c r="B5" s="490" t="s">
        <v>466</v>
      </c>
      <c r="C5" s="493"/>
      <c r="D5" s="401"/>
      <c r="E5" s="401"/>
      <c r="F5" s="434"/>
      <c r="G5" s="391"/>
      <c r="H5" s="391"/>
      <c r="I5" s="391"/>
      <c r="J5" s="391"/>
      <c r="K5" s="391"/>
      <c r="L5" s="391"/>
      <c r="M5" s="391"/>
      <c r="N5" s="391"/>
      <c r="O5" s="391"/>
      <c r="P5" s="391"/>
      <c r="Q5" s="391"/>
      <c r="R5" s="391"/>
      <c r="S5" s="391"/>
      <c r="T5" s="391"/>
      <c r="U5" s="391"/>
      <c r="V5" s="391"/>
      <c r="W5" s="399"/>
      <c r="X5" s="399"/>
    </row>
    <row r="6" spans="1:24" ht="39.75" customHeight="1">
      <c r="A6" s="490">
        <v>2</v>
      </c>
      <c r="B6" s="490" t="s">
        <v>466</v>
      </c>
      <c r="C6" s="493" t="s">
        <v>791</v>
      </c>
      <c r="D6" s="401" t="s">
        <v>788</v>
      </c>
      <c r="E6" s="401" t="s">
        <v>789</v>
      </c>
      <c r="F6" s="415" t="s">
        <v>943</v>
      </c>
      <c r="G6" s="391"/>
      <c r="H6" s="391"/>
      <c r="I6" s="391"/>
      <c r="J6" s="391"/>
      <c r="K6" s="391"/>
      <c r="L6" s="391"/>
      <c r="M6" s="391"/>
      <c r="N6" s="391"/>
      <c r="O6" s="391"/>
      <c r="P6" s="391"/>
      <c r="Q6" s="391"/>
      <c r="R6" s="391"/>
      <c r="S6" s="391"/>
      <c r="T6" s="391"/>
      <c r="U6" s="391"/>
      <c r="V6" s="293"/>
      <c r="W6" s="399"/>
      <c r="X6" s="399"/>
    </row>
    <row r="7" spans="1:24">
      <c r="A7" s="497"/>
      <c r="B7" s="497"/>
      <c r="C7" s="494">
        <v>6.1</v>
      </c>
      <c r="D7" s="406" t="s">
        <v>792</v>
      </c>
      <c r="E7" s="407" t="s">
        <v>793</v>
      </c>
      <c r="F7" s="408"/>
      <c r="G7" s="399"/>
      <c r="H7" s="399"/>
      <c r="I7" s="399"/>
      <c r="J7" s="399"/>
      <c r="K7" s="399"/>
      <c r="L7" s="399"/>
      <c r="M7" s="399"/>
      <c r="N7" s="399"/>
      <c r="O7" s="399"/>
      <c r="P7" s="399"/>
      <c r="Q7" s="399"/>
      <c r="R7" s="399"/>
      <c r="S7" s="399"/>
      <c r="T7" s="399"/>
      <c r="U7" s="399"/>
      <c r="V7" s="399"/>
      <c r="W7" s="399"/>
      <c r="X7" s="399"/>
    </row>
    <row r="8" spans="1:24" ht="12.75" customHeight="1">
      <c r="A8" s="490">
        <v>3</v>
      </c>
      <c r="B8" s="490" t="s">
        <v>471</v>
      </c>
      <c r="C8" s="495" t="s">
        <v>645</v>
      </c>
      <c r="D8" s="409" t="s">
        <v>792</v>
      </c>
      <c r="E8" s="410" t="s">
        <v>793</v>
      </c>
      <c r="F8" s="416" t="s">
        <v>944</v>
      </c>
      <c r="G8" s="392"/>
      <c r="H8" s="392"/>
      <c r="I8" s="392"/>
      <c r="J8" s="392"/>
      <c r="K8" s="392"/>
      <c r="L8" s="392"/>
      <c r="M8" s="392"/>
      <c r="N8" s="392"/>
      <c r="O8" s="392"/>
      <c r="P8" s="392"/>
      <c r="Q8" s="392"/>
      <c r="R8" s="392"/>
      <c r="S8" s="392"/>
      <c r="T8" s="392"/>
      <c r="U8" s="392"/>
      <c r="V8" s="399"/>
      <c r="W8" s="399"/>
      <c r="X8" s="399"/>
    </row>
    <row r="9" spans="1:24" ht="12.75" customHeight="1">
      <c r="A9" s="490">
        <v>4</v>
      </c>
      <c r="B9" s="490" t="s">
        <v>471</v>
      </c>
      <c r="C9" s="495" t="s">
        <v>481</v>
      </c>
      <c r="D9" s="409" t="s">
        <v>792</v>
      </c>
      <c r="E9" s="410" t="s">
        <v>793</v>
      </c>
      <c r="F9" s="416" t="s">
        <v>945</v>
      </c>
      <c r="G9" s="392"/>
      <c r="H9" s="392"/>
      <c r="I9" s="392"/>
      <c r="J9" s="392"/>
      <c r="K9" s="392"/>
      <c r="L9" s="392"/>
      <c r="M9" s="392"/>
      <c r="N9" s="392"/>
      <c r="O9" s="392"/>
      <c r="P9" s="392"/>
      <c r="Q9" s="392"/>
      <c r="R9" s="392"/>
      <c r="S9" s="392"/>
      <c r="T9" s="392"/>
      <c r="U9" s="392"/>
      <c r="V9" s="399"/>
      <c r="W9" s="399"/>
      <c r="X9" s="399"/>
    </row>
    <row r="10" spans="1:24">
      <c r="A10" s="490">
        <v>5</v>
      </c>
      <c r="B10" s="490" t="s">
        <v>471</v>
      </c>
      <c r="C10" s="495" t="s">
        <v>482</v>
      </c>
      <c r="D10" s="409" t="s">
        <v>792</v>
      </c>
      <c r="E10" s="410" t="s">
        <v>793</v>
      </c>
      <c r="F10" s="416" t="s">
        <v>946</v>
      </c>
      <c r="G10" s="392"/>
      <c r="H10" s="392"/>
      <c r="I10" s="392"/>
      <c r="J10" s="392"/>
      <c r="K10" s="392"/>
      <c r="L10" s="392"/>
      <c r="M10" s="392"/>
      <c r="N10" s="392"/>
      <c r="O10" s="392"/>
      <c r="P10" s="392"/>
      <c r="Q10" s="392"/>
      <c r="R10" s="392"/>
      <c r="S10" s="392"/>
      <c r="T10" s="392"/>
      <c r="U10" s="392"/>
      <c r="V10" s="399"/>
      <c r="W10" s="399"/>
      <c r="X10" s="399"/>
    </row>
    <row r="11" spans="1:24" ht="12.75" customHeight="1">
      <c r="A11" s="490">
        <v>6</v>
      </c>
      <c r="B11" s="490" t="s">
        <v>471</v>
      </c>
      <c r="C11" s="495" t="s">
        <v>622</v>
      </c>
      <c r="D11" s="409" t="s">
        <v>792</v>
      </c>
      <c r="E11" s="410" t="s">
        <v>793</v>
      </c>
      <c r="F11" s="416" t="s">
        <v>947</v>
      </c>
      <c r="G11" s="392"/>
      <c r="H11" s="392"/>
      <c r="I11" s="392"/>
      <c r="J11" s="392"/>
      <c r="K11" s="392"/>
      <c r="L11" s="392"/>
      <c r="M11" s="392"/>
      <c r="N11" s="392"/>
      <c r="O11" s="392"/>
      <c r="P11" s="392"/>
      <c r="Q11" s="392"/>
      <c r="R11" s="392"/>
      <c r="S11" s="392"/>
      <c r="T11" s="392"/>
      <c r="U11" s="392"/>
      <c r="V11" s="399"/>
      <c r="W11" s="399"/>
      <c r="X11" s="399"/>
    </row>
    <row r="12" spans="1:24" ht="12.75" customHeight="1">
      <c r="A12" s="490">
        <v>7</v>
      </c>
      <c r="B12" s="490" t="s">
        <v>471</v>
      </c>
      <c r="C12" s="495" t="s">
        <v>794</v>
      </c>
      <c r="D12" s="409" t="s">
        <v>792</v>
      </c>
      <c r="E12" s="410" t="s">
        <v>793</v>
      </c>
      <c r="F12" s="416" t="s">
        <v>948</v>
      </c>
      <c r="G12" s="392"/>
      <c r="H12" s="392"/>
      <c r="I12" s="392"/>
      <c r="J12" s="392"/>
      <c r="K12" s="392"/>
      <c r="L12" s="392"/>
      <c r="M12" s="392"/>
      <c r="N12" s="392"/>
      <c r="O12" s="392"/>
      <c r="P12" s="392"/>
      <c r="Q12" s="392"/>
      <c r="R12" s="392"/>
      <c r="S12" s="392"/>
      <c r="T12" s="392"/>
      <c r="U12" s="392"/>
      <c r="V12" s="399"/>
      <c r="W12" s="399"/>
      <c r="X12" s="399"/>
    </row>
    <row r="13" spans="1:24">
      <c r="A13" s="497"/>
      <c r="B13" s="497"/>
      <c r="C13" s="496" t="s">
        <v>483</v>
      </c>
      <c r="D13" s="411" t="s">
        <v>792</v>
      </c>
      <c r="E13" s="412" t="s">
        <v>484</v>
      </c>
      <c r="F13" s="413"/>
      <c r="G13" s="399"/>
      <c r="H13" s="399"/>
      <c r="I13" s="399"/>
      <c r="J13" s="399"/>
      <c r="K13" s="399"/>
      <c r="L13" s="399"/>
      <c r="M13" s="399"/>
      <c r="N13" s="399"/>
      <c r="O13" s="399"/>
      <c r="P13" s="399"/>
      <c r="Q13" s="399"/>
      <c r="R13" s="399"/>
      <c r="S13" s="399"/>
      <c r="T13" s="399"/>
      <c r="U13" s="399"/>
      <c r="V13" s="399"/>
      <c r="W13" s="399"/>
      <c r="X13" s="399"/>
    </row>
    <row r="14" spans="1:24" ht="25.5">
      <c r="A14" s="490">
        <v>8</v>
      </c>
      <c r="B14" s="490" t="s">
        <v>486</v>
      </c>
      <c r="C14" s="495" t="s">
        <v>485</v>
      </c>
      <c r="D14" s="409" t="s">
        <v>792</v>
      </c>
      <c r="E14" s="410" t="s">
        <v>484</v>
      </c>
      <c r="F14" s="416" t="s">
        <v>949</v>
      </c>
      <c r="G14" s="392"/>
      <c r="H14" s="392"/>
      <c r="I14" s="392"/>
      <c r="J14" s="392"/>
      <c r="K14" s="392"/>
      <c r="L14" s="392"/>
      <c r="M14" s="392"/>
      <c r="N14" s="392"/>
      <c r="O14" s="392"/>
      <c r="P14" s="392"/>
      <c r="Q14" s="392"/>
      <c r="R14" s="392"/>
      <c r="S14" s="392"/>
      <c r="T14" s="392"/>
      <c r="U14" s="392"/>
      <c r="V14" s="392"/>
      <c r="W14" s="392"/>
      <c r="X14" s="392"/>
    </row>
    <row r="15" spans="1:24" ht="12.75" customHeight="1">
      <c r="A15" s="490">
        <v>9</v>
      </c>
      <c r="B15" s="490" t="s">
        <v>485</v>
      </c>
      <c r="C15" s="495" t="s">
        <v>486</v>
      </c>
      <c r="D15" s="409" t="s">
        <v>792</v>
      </c>
      <c r="E15" s="410" t="s">
        <v>484</v>
      </c>
      <c r="F15" s="416" t="s">
        <v>950</v>
      </c>
      <c r="G15" s="392"/>
      <c r="H15" s="392"/>
      <c r="I15" s="392"/>
      <c r="J15" s="392"/>
      <c r="K15" s="392"/>
      <c r="L15" s="392"/>
      <c r="M15" s="392"/>
      <c r="N15" s="392"/>
      <c r="O15" s="392"/>
      <c r="P15" s="392"/>
      <c r="Q15" s="392"/>
      <c r="R15" s="392"/>
      <c r="S15" s="392"/>
      <c r="T15" s="392"/>
      <c r="U15" s="392"/>
      <c r="V15" s="392"/>
      <c r="W15" s="392"/>
      <c r="X15" s="392"/>
    </row>
    <row r="16" spans="1:24">
      <c r="A16" s="497"/>
      <c r="B16" s="497"/>
      <c r="C16" s="496" t="s">
        <v>489</v>
      </c>
      <c r="D16" s="411" t="s">
        <v>795</v>
      </c>
      <c r="E16" s="412" t="s">
        <v>796</v>
      </c>
      <c r="F16" s="413"/>
      <c r="G16" s="399"/>
      <c r="H16" s="399"/>
      <c r="I16" s="399"/>
      <c r="J16" s="399"/>
      <c r="K16" s="399"/>
      <c r="L16" s="399"/>
      <c r="M16" s="399"/>
      <c r="N16" s="399"/>
      <c r="O16" s="399"/>
      <c r="P16" s="399"/>
      <c r="Q16" s="399"/>
      <c r="R16" s="399"/>
      <c r="S16" s="399"/>
      <c r="T16" s="399"/>
      <c r="U16" s="399"/>
      <c r="V16" s="399"/>
      <c r="W16" s="399"/>
      <c r="X16" s="399"/>
    </row>
    <row r="17" spans="1:24" ht="51">
      <c r="A17" s="490">
        <v>10</v>
      </c>
      <c r="B17" s="490" t="s">
        <v>489</v>
      </c>
      <c r="C17" s="495" t="s">
        <v>797</v>
      </c>
      <c r="D17" s="409" t="s">
        <v>795</v>
      </c>
      <c r="E17" s="410" t="s">
        <v>796</v>
      </c>
      <c r="F17" s="416" t="s">
        <v>951</v>
      </c>
      <c r="G17" s="392"/>
      <c r="H17" s="392"/>
      <c r="I17" s="392"/>
      <c r="J17" s="392"/>
      <c r="K17" s="392"/>
      <c r="L17" s="392"/>
      <c r="M17" s="392"/>
      <c r="N17" s="392"/>
      <c r="O17" s="392"/>
      <c r="P17" s="392"/>
      <c r="Q17" s="392"/>
      <c r="R17" s="392"/>
      <c r="S17" s="392"/>
      <c r="T17" s="392"/>
      <c r="U17" s="392"/>
      <c r="V17" s="392"/>
      <c r="W17" s="399"/>
      <c r="X17" s="399"/>
    </row>
    <row r="18" spans="1:24" ht="38.25">
      <c r="A18" s="490">
        <v>11</v>
      </c>
      <c r="B18" s="490" t="s">
        <v>489</v>
      </c>
      <c r="C18" s="495" t="s">
        <v>798</v>
      </c>
      <c r="D18" s="409" t="s">
        <v>795</v>
      </c>
      <c r="E18" s="410" t="s">
        <v>796</v>
      </c>
      <c r="F18" s="416" t="s">
        <v>952</v>
      </c>
      <c r="G18" s="392"/>
      <c r="H18" s="392"/>
      <c r="I18" s="392"/>
      <c r="J18" s="392"/>
      <c r="K18" s="392"/>
      <c r="L18" s="392"/>
      <c r="M18" s="392"/>
      <c r="N18" s="392"/>
      <c r="O18" s="392"/>
      <c r="P18" s="392"/>
      <c r="Q18" s="392"/>
      <c r="R18" s="392"/>
      <c r="S18" s="392"/>
      <c r="T18" s="392"/>
      <c r="U18" s="392"/>
      <c r="V18" s="392"/>
      <c r="W18" s="399"/>
      <c r="X18" s="399"/>
    </row>
    <row r="19" spans="1:24">
      <c r="A19" s="497"/>
      <c r="B19" s="497"/>
      <c r="C19" s="496" t="s">
        <v>491</v>
      </c>
      <c r="D19" s="411" t="s">
        <v>795</v>
      </c>
      <c r="E19" s="412" t="s">
        <v>799</v>
      </c>
      <c r="F19" s="413"/>
      <c r="G19" s="399"/>
      <c r="H19" s="399"/>
      <c r="I19" s="399"/>
      <c r="J19" s="399"/>
      <c r="K19" s="399"/>
      <c r="L19" s="399"/>
      <c r="M19" s="399"/>
      <c r="N19" s="399"/>
      <c r="O19" s="399"/>
      <c r="P19" s="399"/>
      <c r="Q19" s="399"/>
      <c r="R19" s="399"/>
      <c r="S19" s="399"/>
      <c r="T19" s="399"/>
      <c r="U19" s="399"/>
      <c r="V19" s="399"/>
      <c r="W19" s="399"/>
      <c r="X19" s="399"/>
    </row>
    <row r="20" spans="1:24" ht="25.5">
      <c r="A20" s="490">
        <v>12</v>
      </c>
      <c r="B20" s="490" t="s">
        <v>491</v>
      </c>
      <c r="C20" s="495" t="s">
        <v>800</v>
      </c>
      <c r="D20" s="409" t="s">
        <v>795</v>
      </c>
      <c r="E20" s="410" t="s">
        <v>799</v>
      </c>
      <c r="F20" s="416" t="s">
        <v>953</v>
      </c>
      <c r="G20" s="392"/>
      <c r="H20" s="392"/>
      <c r="I20" s="392"/>
      <c r="J20" s="392"/>
      <c r="K20" s="392"/>
      <c r="L20" s="392"/>
      <c r="M20" s="392"/>
      <c r="N20" s="392"/>
      <c r="O20" s="392"/>
      <c r="P20" s="392"/>
      <c r="Q20" s="392"/>
      <c r="R20" s="392"/>
      <c r="S20" s="392"/>
      <c r="T20" s="392"/>
      <c r="U20" s="392"/>
      <c r="V20" s="392"/>
      <c r="W20" s="399"/>
      <c r="X20" s="399"/>
    </row>
    <row r="21" spans="1:24" ht="38.25">
      <c r="A21" s="490">
        <v>13</v>
      </c>
      <c r="B21" s="490" t="s">
        <v>708</v>
      </c>
      <c r="C21" s="495" t="s">
        <v>801</v>
      </c>
      <c r="D21" s="409" t="s">
        <v>795</v>
      </c>
      <c r="E21" s="410" t="s">
        <v>799</v>
      </c>
      <c r="F21" s="416" t="s">
        <v>954</v>
      </c>
      <c r="G21" s="392"/>
      <c r="H21" s="392"/>
      <c r="I21" s="392"/>
      <c r="J21" s="392"/>
      <c r="K21" s="392"/>
      <c r="L21" s="392"/>
      <c r="M21" s="392"/>
      <c r="N21" s="392"/>
      <c r="O21" s="392"/>
      <c r="P21" s="392"/>
      <c r="Q21" s="392"/>
      <c r="R21" s="392"/>
      <c r="S21" s="392"/>
      <c r="T21" s="392"/>
      <c r="U21" s="392"/>
      <c r="V21" s="392"/>
      <c r="W21" s="399"/>
      <c r="X21" s="399"/>
    </row>
    <row r="22" spans="1:24" ht="12.75" customHeight="1">
      <c r="A22" s="490">
        <v>14</v>
      </c>
      <c r="B22" s="490" t="s">
        <v>489</v>
      </c>
      <c r="C22" s="495" t="s">
        <v>802</v>
      </c>
      <c r="D22" s="409" t="s">
        <v>795</v>
      </c>
      <c r="E22" s="410" t="s">
        <v>799</v>
      </c>
      <c r="F22" s="416" t="s">
        <v>955</v>
      </c>
      <c r="G22" s="392"/>
      <c r="H22" s="392"/>
      <c r="I22" s="392"/>
      <c r="J22" s="392"/>
      <c r="K22" s="392"/>
      <c r="L22" s="392"/>
      <c r="M22" s="392"/>
      <c r="N22" s="392"/>
      <c r="O22" s="392"/>
      <c r="P22" s="392"/>
      <c r="Q22" s="392"/>
      <c r="R22" s="392"/>
      <c r="S22" s="392"/>
      <c r="T22" s="392"/>
      <c r="U22" s="392"/>
      <c r="V22" s="392"/>
      <c r="W22" s="399"/>
      <c r="X22" s="399"/>
    </row>
    <row r="23" spans="1:24">
      <c r="A23" s="497"/>
      <c r="B23" s="497"/>
      <c r="C23" s="496" t="s">
        <v>708</v>
      </c>
      <c r="D23" s="411" t="s">
        <v>795</v>
      </c>
      <c r="E23" s="412" t="s">
        <v>803</v>
      </c>
      <c r="F23" s="413"/>
      <c r="G23" s="399"/>
      <c r="H23" s="399"/>
      <c r="I23" s="399"/>
      <c r="J23" s="399"/>
      <c r="K23" s="399"/>
      <c r="L23" s="399"/>
      <c r="M23" s="399"/>
      <c r="N23" s="399"/>
      <c r="O23" s="399"/>
      <c r="P23" s="399"/>
      <c r="Q23" s="399"/>
      <c r="R23" s="399"/>
      <c r="S23" s="399"/>
      <c r="T23" s="399"/>
      <c r="U23" s="399"/>
      <c r="V23" s="399"/>
      <c r="W23" s="399"/>
      <c r="X23" s="399"/>
    </row>
    <row r="24" spans="1:24" ht="12.75" customHeight="1">
      <c r="A24" s="490">
        <v>15</v>
      </c>
      <c r="B24" s="490" t="s">
        <v>489</v>
      </c>
      <c r="C24" s="495" t="s">
        <v>804</v>
      </c>
      <c r="D24" s="409" t="s">
        <v>795</v>
      </c>
      <c r="E24" s="410" t="s">
        <v>803</v>
      </c>
      <c r="F24" s="416" t="s">
        <v>956</v>
      </c>
      <c r="G24" s="392"/>
      <c r="H24" s="392"/>
      <c r="I24" s="392"/>
      <c r="J24" s="392"/>
      <c r="K24" s="392"/>
      <c r="L24" s="392"/>
      <c r="M24" s="392"/>
      <c r="N24" s="392"/>
      <c r="O24" s="392"/>
      <c r="P24" s="392"/>
      <c r="Q24" s="392"/>
      <c r="R24" s="392"/>
      <c r="S24" s="392"/>
      <c r="T24" s="392"/>
      <c r="U24" s="392"/>
      <c r="V24" s="392"/>
      <c r="W24" s="399"/>
      <c r="X24" s="399"/>
    </row>
    <row r="25" spans="1:24">
      <c r="A25" s="497"/>
      <c r="B25" s="497"/>
      <c r="C25" s="496" t="s">
        <v>493</v>
      </c>
      <c r="D25" s="411" t="s">
        <v>805</v>
      </c>
      <c r="E25" s="412" t="s">
        <v>806</v>
      </c>
      <c r="F25" s="413"/>
      <c r="G25" s="399"/>
      <c r="H25" s="399"/>
      <c r="I25" s="399"/>
      <c r="J25" s="399"/>
      <c r="K25" s="399"/>
      <c r="L25" s="399"/>
      <c r="M25" s="399"/>
      <c r="N25" s="399"/>
      <c r="O25" s="399"/>
      <c r="P25" s="399"/>
      <c r="Q25" s="399"/>
      <c r="R25" s="399"/>
      <c r="S25" s="399"/>
      <c r="T25" s="399"/>
      <c r="U25" s="399"/>
      <c r="V25" s="399"/>
      <c r="W25" s="399"/>
      <c r="X25" s="399"/>
    </row>
    <row r="26" spans="1:24" ht="12.75" customHeight="1">
      <c r="A26" s="490">
        <v>16</v>
      </c>
      <c r="B26" s="490" t="s">
        <v>493</v>
      </c>
      <c r="C26" s="495" t="s">
        <v>807</v>
      </c>
      <c r="D26" s="409" t="s">
        <v>805</v>
      </c>
      <c r="E26" s="410" t="s">
        <v>806</v>
      </c>
      <c r="F26" s="417" t="s">
        <v>957</v>
      </c>
      <c r="G26" s="391"/>
      <c r="H26" s="391"/>
      <c r="I26" s="391"/>
      <c r="J26" s="391"/>
      <c r="K26" s="391"/>
      <c r="L26" s="391"/>
      <c r="M26" s="391"/>
      <c r="N26" s="391"/>
      <c r="O26" s="391"/>
      <c r="P26" s="391"/>
      <c r="Q26" s="391"/>
      <c r="R26" s="391"/>
      <c r="S26" s="391"/>
      <c r="T26" s="391"/>
      <c r="U26" s="391"/>
      <c r="V26" s="391"/>
      <c r="W26" s="293"/>
      <c r="X26" s="293"/>
    </row>
    <row r="27" spans="1:24" ht="12.75" customHeight="1">
      <c r="A27" s="490">
        <v>17</v>
      </c>
      <c r="B27" s="490" t="s">
        <v>493</v>
      </c>
      <c r="C27" s="495" t="s">
        <v>808</v>
      </c>
      <c r="D27" s="409" t="s">
        <v>805</v>
      </c>
      <c r="E27" s="410" t="s">
        <v>806</v>
      </c>
      <c r="F27" s="417" t="s">
        <v>958</v>
      </c>
      <c r="G27" s="391"/>
      <c r="H27" s="391"/>
      <c r="I27" s="391"/>
      <c r="J27" s="391"/>
      <c r="K27" s="391"/>
      <c r="L27" s="391"/>
      <c r="M27" s="391"/>
      <c r="N27" s="391"/>
      <c r="O27" s="391"/>
      <c r="P27" s="391"/>
      <c r="Q27" s="391"/>
      <c r="R27" s="391"/>
      <c r="S27" s="391"/>
      <c r="T27" s="391"/>
      <c r="U27" s="391"/>
      <c r="V27" s="293"/>
      <c r="W27" s="293"/>
      <c r="X27" s="293"/>
    </row>
    <row r="28" spans="1:24" ht="12.75" customHeight="1">
      <c r="A28" s="490">
        <v>18</v>
      </c>
      <c r="B28" s="490" t="s">
        <v>493</v>
      </c>
      <c r="C28" s="495" t="s">
        <v>809</v>
      </c>
      <c r="D28" s="409" t="s">
        <v>805</v>
      </c>
      <c r="E28" s="410" t="s">
        <v>806</v>
      </c>
      <c r="F28" s="417" t="s">
        <v>959</v>
      </c>
      <c r="G28" s="391"/>
      <c r="H28" s="391"/>
      <c r="I28" s="391"/>
      <c r="J28" s="391"/>
      <c r="K28" s="391"/>
      <c r="L28" s="391"/>
      <c r="M28" s="391"/>
      <c r="N28" s="391"/>
      <c r="O28" s="391"/>
      <c r="P28" s="391"/>
      <c r="Q28" s="391"/>
      <c r="R28" s="391"/>
      <c r="S28" s="391"/>
      <c r="T28" s="391"/>
      <c r="U28" s="391"/>
      <c r="V28" s="293"/>
      <c r="W28" s="293"/>
      <c r="X28" s="293"/>
    </row>
    <row r="29" spans="1:24" ht="12.75" customHeight="1">
      <c r="A29" s="490">
        <v>19</v>
      </c>
      <c r="B29" s="490" t="s">
        <v>493</v>
      </c>
      <c r="C29" s="495" t="s">
        <v>810</v>
      </c>
      <c r="D29" s="409" t="s">
        <v>805</v>
      </c>
      <c r="E29" s="410" t="s">
        <v>806</v>
      </c>
      <c r="F29" s="417" t="s">
        <v>960</v>
      </c>
      <c r="G29" s="393"/>
      <c r="H29" s="393"/>
      <c r="I29" s="393"/>
      <c r="J29" s="393"/>
      <c r="K29" s="393"/>
      <c r="L29" s="393"/>
      <c r="M29" s="393"/>
      <c r="N29" s="393"/>
      <c r="O29" s="393"/>
      <c r="P29" s="393"/>
      <c r="Q29" s="393"/>
      <c r="R29" s="393"/>
      <c r="S29" s="393"/>
      <c r="T29" s="393"/>
      <c r="U29" s="393"/>
      <c r="V29" s="393"/>
      <c r="W29" s="393"/>
      <c r="X29" s="393"/>
    </row>
    <row r="30" spans="1:24">
      <c r="A30" s="497"/>
      <c r="B30" s="497"/>
      <c r="C30" s="496" t="s">
        <v>495</v>
      </c>
      <c r="D30" s="411" t="s">
        <v>805</v>
      </c>
      <c r="E30" s="412" t="s">
        <v>811</v>
      </c>
      <c r="F30" s="413"/>
      <c r="G30" s="399"/>
      <c r="H30" s="399"/>
      <c r="I30" s="399"/>
      <c r="J30" s="399"/>
      <c r="K30" s="399"/>
      <c r="L30" s="399"/>
      <c r="M30" s="399"/>
      <c r="N30" s="399"/>
      <c r="O30" s="399"/>
      <c r="P30" s="399"/>
      <c r="Q30" s="399"/>
      <c r="R30" s="399"/>
      <c r="S30" s="399"/>
      <c r="T30" s="399"/>
      <c r="U30" s="399"/>
      <c r="V30" s="399"/>
      <c r="W30" s="399"/>
      <c r="X30" s="399"/>
    </row>
    <row r="31" spans="1:24" ht="12.75" customHeight="1">
      <c r="A31" s="490">
        <v>20</v>
      </c>
      <c r="B31" s="490" t="s">
        <v>493</v>
      </c>
      <c r="C31" s="495" t="s">
        <v>812</v>
      </c>
      <c r="D31" s="409" t="s">
        <v>805</v>
      </c>
      <c r="E31" s="410" t="s">
        <v>811</v>
      </c>
      <c r="F31" s="417" t="s">
        <v>961</v>
      </c>
      <c r="G31" s="391"/>
      <c r="H31" s="391"/>
      <c r="I31" s="391"/>
      <c r="J31" s="391"/>
      <c r="K31" s="391"/>
      <c r="L31" s="391"/>
      <c r="M31" s="391"/>
      <c r="N31" s="391"/>
      <c r="O31" s="391"/>
      <c r="P31" s="391"/>
      <c r="Q31" s="391"/>
      <c r="R31" s="391"/>
      <c r="S31" s="391"/>
      <c r="T31" s="391"/>
      <c r="U31" s="391"/>
      <c r="V31" s="399"/>
      <c r="W31" s="399"/>
      <c r="X31" s="399"/>
    </row>
    <row r="32" spans="1:24" ht="12.75" customHeight="1">
      <c r="A32" s="490">
        <v>21</v>
      </c>
      <c r="B32" s="490" t="s">
        <v>493</v>
      </c>
      <c r="C32" s="495" t="s">
        <v>813</v>
      </c>
      <c r="D32" s="409" t="s">
        <v>805</v>
      </c>
      <c r="E32" s="410" t="s">
        <v>811</v>
      </c>
      <c r="F32" s="417" t="s">
        <v>962</v>
      </c>
      <c r="G32" s="391"/>
      <c r="H32" s="391"/>
      <c r="I32" s="391"/>
      <c r="J32" s="391"/>
      <c r="K32" s="391"/>
      <c r="L32" s="391"/>
      <c r="M32" s="391"/>
      <c r="N32" s="391"/>
      <c r="O32" s="391"/>
      <c r="P32" s="391"/>
      <c r="Q32" s="391"/>
      <c r="R32" s="391"/>
      <c r="S32" s="391"/>
      <c r="T32" s="391"/>
      <c r="U32" s="391"/>
      <c r="V32" s="399"/>
      <c r="W32" s="399"/>
      <c r="X32" s="399"/>
    </row>
    <row r="33" spans="1:24" ht="12.75" customHeight="1">
      <c r="A33" s="490">
        <v>22</v>
      </c>
      <c r="B33" s="490" t="s">
        <v>493</v>
      </c>
      <c r="C33" s="495" t="s">
        <v>814</v>
      </c>
      <c r="D33" s="409" t="s">
        <v>805</v>
      </c>
      <c r="E33" s="410" t="s">
        <v>811</v>
      </c>
      <c r="F33" s="417" t="s">
        <v>963</v>
      </c>
      <c r="G33" s="391"/>
      <c r="H33" s="391"/>
      <c r="I33" s="391"/>
      <c r="J33" s="391"/>
      <c r="K33" s="391"/>
      <c r="L33" s="391"/>
      <c r="M33" s="391"/>
      <c r="N33" s="391"/>
      <c r="O33" s="391"/>
      <c r="P33" s="391"/>
      <c r="Q33" s="391"/>
      <c r="R33" s="391"/>
      <c r="S33" s="391"/>
      <c r="T33" s="391"/>
      <c r="U33" s="391"/>
      <c r="V33" s="399"/>
      <c r="W33" s="399"/>
      <c r="X33" s="399"/>
    </row>
    <row r="34" spans="1:24">
      <c r="A34" s="497"/>
      <c r="B34" s="497"/>
      <c r="C34" s="496" t="s">
        <v>624</v>
      </c>
      <c r="D34" s="411" t="s">
        <v>805</v>
      </c>
      <c r="E34" s="412" t="s">
        <v>815</v>
      </c>
      <c r="F34" s="413"/>
      <c r="G34" s="399"/>
      <c r="H34" s="399"/>
      <c r="I34" s="399"/>
      <c r="J34" s="399"/>
      <c r="K34" s="399"/>
      <c r="L34" s="399"/>
      <c r="M34" s="399"/>
      <c r="N34" s="399"/>
      <c r="O34" s="399"/>
      <c r="P34" s="399"/>
      <c r="Q34" s="399"/>
      <c r="R34" s="399"/>
      <c r="S34" s="399"/>
      <c r="T34" s="399"/>
      <c r="U34" s="399"/>
      <c r="V34" s="399"/>
      <c r="W34" s="399"/>
      <c r="X34" s="399"/>
    </row>
    <row r="35" spans="1:24">
      <c r="A35" s="490">
        <v>23</v>
      </c>
      <c r="B35" s="490" t="s">
        <v>624</v>
      </c>
      <c r="C35" s="495" t="s">
        <v>816</v>
      </c>
      <c r="D35" s="409" t="s">
        <v>805</v>
      </c>
      <c r="E35" s="410" t="s">
        <v>815</v>
      </c>
      <c r="F35" s="418" t="s">
        <v>964</v>
      </c>
      <c r="G35" s="373"/>
      <c r="H35" s="373"/>
      <c r="I35" s="373"/>
      <c r="J35" s="373"/>
      <c r="K35" s="373"/>
      <c r="L35" s="373"/>
      <c r="M35" s="373"/>
      <c r="N35" s="373"/>
      <c r="O35" s="373"/>
      <c r="P35" s="373"/>
      <c r="Q35" s="373"/>
      <c r="R35" s="373"/>
      <c r="S35" s="373"/>
      <c r="T35" s="373"/>
      <c r="U35" s="373"/>
      <c r="V35" s="373"/>
      <c r="W35" s="373"/>
      <c r="X35" s="373"/>
    </row>
    <row r="36" spans="1:24" ht="12.75" customHeight="1">
      <c r="A36" s="490">
        <v>24</v>
      </c>
      <c r="B36" s="490" t="s">
        <v>512</v>
      </c>
      <c r="C36" s="495" t="s">
        <v>817</v>
      </c>
      <c r="D36" s="409" t="s">
        <v>805</v>
      </c>
      <c r="E36" s="410" t="s">
        <v>815</v>
      </c>
      <c r="F36" s="418" t="s">
        <v>965</v>
      </c>
      <c r="G36" s="373"/>
      <c r="H36" s="373"/>
      <c r="I36" s="373"/>
      <c r="J36" s="373"/>
      <c r="K36" s="373"/>
      <c r="L36" s="373"/>
      <c r="M36" s="373"/>
      <c r="N36" s="373"/>
      <c r="O36" s="373"/>
      <c r="P36" s="373"/>
      <c r="Q36" s="373"/>
      <c r="R36" s="373"/>
      <c r="S36" s="373"/>
      <c r="T36" s="373"/>
      <c r="U36" s="373"/>
      <c r="V36" s="373"/>
      <c r="W36" s="373"/>
      <c r="X36" s="373"/>
    </row>
    <row r="37" spans="1:24" ht="33" customHeight="1">
      <c r="A37" s="490">
        <v>25</v>
      </c>
      <c r="B37" s="490" t="s">
        <v>624</v>
      </c>
      <c r="C37" s="495" t="s">
        <v>818</v>
      </c>
      <c r="D37" s="409" t="s">
        <v>805</v>
      </c>
      <c r="E37" s="410" t="s">
        <v>815</v>
      </c>
      <c r="F37" s="418" t="s">
        <v>966</v>
      </c>
      <c r="G37" s="373"/>
      <c r="H37" s="373"/>
      <c r="I37" s="373"/>
      <c r="J37" s="373"/>
      <c r="K37" s="373"/>
      <c r="L37" s="373"/>
      <c r="M37" s="373"/>
      <c r="N37" s="373"/>
      <c r="O37" s="373"/>
      <c r="P37" s="373"/>
      <c r="Q37" s="373"/>
      <c r="R37" s="373"/>
      <c r="S37" s="373"/>
      <c r="T37" s="373"/>
      <c r="U37" s="373"/>
      <c r="V37" s="373"/>
      <c r="W37" s="373"/>
      <c r="X37" s="373"/>
    </row>
    <row r="38" spans="1:24">
      <c r="A38" s="497"/>
      <c r="B38" s="497"/>
      <c r="C38" s="496" t="s">
        <v>497</v>
      </c>
      <c r="D38" s="411" t="s">
        <v>819</v>
      </c>
      <c r="E38" s="412" t="s">
        <v>820</v>
      </c>
      <c r="F38" s="413"/>
      <c r="G38" s="399"/>
      <c r="H38" s="399"/>
      <c r="I38" s="399"/>
      <c r="J38" s="399"/>
      <c r="K38" s="399"/>
      <c r="L38" s="399"/>
      <c r="M38" s="399"/>
      <c r="N38" s="399"/>
      <c r="O38" s="399"/>
      <c r="P38" s="399"/>
      <c r="Q38" s="399"/>
      <c r="R38" s="399"/>
      <c r="S38" s="399"/>
      <c r="T38" s="399"/>
      <c r="U38" s="399"/>
      <c r="V38" s="399"/>
      <c r="W38" s="399"/>
      <c r="X38" s="399"/>
    </row>
    <row r="39" spans="1:24" ht="12.75" customHeight="1">
      <c r="A39" s="490">
        <v>26</v>
      </c>
      <c r="B39" s="490" t="s">
        <v>500</v>
      </c>
      <c r="C39" s="495" t="s">
        <v>821</v>
      </c>
      <c r="D39" s="409" t="s">
        <v>819</v>
      </c>
      <c r="E39" s="410" t="s">
        <v>820</v>
      </c>
      <c r="F39" s="417" t="s">
        <v>967</v>
      </c>
      <c r="G39" s="393"/>
      <c r="H39" s="393"/>
      <c r="I39" s="393"/>
      <c r="J39" s="393"/>
      <c r="K39" s="393"/>
      <c r="L39" s="393"/>
      <c r="M39" s="393"/>
      <c r="N39" s="393"/>
      <c r="O39" s="393"/>
      <c r="P39" s="393"/>
      <c r="Q39" s="393"/>
      <c r="R39" s="393"/>
      <c r="S39" s="393"/>
      <c r="T39" s="393"/>
      <c r="U39" s="393"/>
      <c r="V39" s="393"/>
      <c r="W39" s="393"/>
      <c r="X39" s="393"/>
    </row>
    <row r="40" spans="1:24" ht="12.75" customHeight="1">
      <c r="A40" s="490">
        <v>27</v>
      </c>
      <c r="B40" s="490" t="s">
        <v>500</v>
      </c>
      <c r="C40" s="495" t="s">
        <v>822</v>
      </c>
      <c r="D40" s="409" t="s">
        <v>819</v>
      </c>
      <c r="E40" s="410" t="s">
        <v>820</v>
      </c>
      <c r="F40" s="417" t="s">
        <v>968</v>
      </c>
      <c r="G40" s="393"/>
      <c r="H40" s="393"/>
      <c r="I40" s="393"/>
      <c r="J40" s="393"/>
      <c r="K40" s="393"/>
      <c r="L40" s="393"/>
      <c r="M40" s="393"/>
      <c r="N40" s="393"/>
      <c r="O40" s="393"/>
      <c r="P40" s="393"/>
      <c r="Q40" s="393"/>
      <c r="R40" s="393"/>
      <c r="S40" s="393"/>
      <c r="T40" s="393"/>
      <c r="U40" s="393"/>
      <c r="V40" s="393"/>
      <c r="W40" s="393"/>
      <c r="X40" s="393"/>
    </row>
    <row r="41" spans="1:24">
      <c r="A41" s="497"/>
      <c r="B41" s="497"/>
      <c r="C41" s="496" t="s">
        <v>499</v>
      </c>
      <c r="D41" s="411" t="s">
        <v>819</v>
      </c>
      <c r="E41" s="412" t="s">
        <v>823</v>
      </c>
      <c r="F41" s="413"/>
      <c r="G41" s="399"/>
      <c r="H41" s="399"/>
      <c r="I41" s="399"/>
      <c r="J41" s="399"/>
      <c r="K41" s="399"/>
      <c r="L41" s="399"/>
      <c r="M41" s="399"/>
      <c r="N41" s="399"/>
      <c r="O41" s="399"/>
      <c r="P41" s="399"/>
      <c r="Q41" s="399"/>
      <c r="R41" s="399"/>
      <c r="S41" s="399"/>
      <c r="T41" s="399"/>
      <c r="U41" s="399"/>
      <c r="V41" s="399"/>
      <c r="W41" s="399"/>
      <c r="X41" s="399"/>
    </row>
    <row r="42" spans="1:24" ht="12.75" customHeight="1">
      <c r="A42" s="490">
        <v>28</v>
      </c>
      <c r="B42" s="490" t="s">
        <v>501</v>
      </c>
      <c r="C42" s="495" t="s">
        <v>824</v>
      </c>
      <c r="D42" s="409" t="s">
        <v>819</v>
      </c>
      <c r="E42" s="410" t="s">
        <v>823</v>
      </c>
      <c r="F42" s="417" t="s">
        <v>969</v>
      </c>
      <c r="G42" s="393"/>
      <c r="H42" s="393"/>
      <c r="I42" s="393"/>
      <c r="J42" s="393"/>
      <c r="K42" s="393"/>
      <c r="L42" s="393"/>
      <c r="M42" s="393"/>
      <c r="N42" s="393"/>
      <c r="O42" s="393"/>
      <c r="P42" s="393"/>
      <c r="Q42" s="393"/>
      <c r="R42" s="393"/>
      <c r="S42" s="393"/>
      <c r="T42" s="393"/>
      <c r="U42" s="393"/>
      <c r="V42" s="393"/>
      <c r="W42" s="393"/>
      <c r="X42" s="393"/>
    </row>
    <row r="43" spans="1:24" ht="12.75" customHeight="1">
      <c r="A43" s="490">
        <v>29</v>
      </c>
      <c r="B43" s="490" t="s">
        <v>501</v>
      </c>
      <c r="C43" s="495" t="s">
        <v>825</v>
      </c>
      <c r="D43" s="409" t="s">
        <v>819</v>
      </c>
      <c r="E43" s="410" t="s">
        <v>823</v>
      </c>
      <c r="F43" s="417" t="s">
        <v>970</v>
      </c>
      <c r="G43" s="393"/>
      <c r="H43" s="393"/>
      <c r="I43" s="393"/>
      <c r="J43" s="393"/>
      <c r="K43" s="393"/>
      <c r="L43" s="393"/>
      <c r="M43" s="393"/>
      <c r="N43" s="393"/>
      <c r="O43" s="393"/>
      <c r="P43" s="393"/>
      <c r="Q43" s="393"/>
      <c r="R43" s="393"/>
      <c r="S43" s="393"/>
      <c r="T43" s="393"/>
      <c r="U43" s="393"/>
      <c r="V43" s="393"/>
      <c r="W43" s="393"/>
      <c r="X43" s="393"/>
    </row>
    <row r="44" spans="1:24">
      <c r="A44" s="490">
        <v>30</v>
      </c>
      <c r="B44" s="490" t="s">
        <v>501</v>
      </c>
      <c r="C44" s="495" t="s">
        <v>826</v>
      </c>
      <c r="D44" s="409" t="s">
        <v>819</v>
      </c>
      <c r="E44" s="410" t="s">
        <v>823</v>
      </c>
      <c r="F44" s="417" t="s">
        <v>971</v>
      </c>
      <c r="G44" s="393"/>
      <c r="H44" s="393"/>
      <c r="I44" s="393"/>
      <c r="J44" s="393"/>
      <c r="K44" s="393"/>
      <c r="L44" s="393"/>
      <c r="M44" s="393"/>
      <c r="N44" s="393"/>
      <c r="O44" s="393"/>
      <c r="P44" s="393"/>
      <c r="Q44" s="393"/>
      <c r="R44" s="393"/>
      <c r="S44" s="393"/>
      <c r="T44" s="393"/>
      <c r="U44" s="393"/>
      <c r="V44" s="393"/>
      <c r="W44" s="393"/>
      <c r="X44" s="393"/>
    </row>
    <row r="45" spans="1:24" ht="12.75" customHeight="1">
      <c r="A45" s="490">
        <v>31</v>
      </c>
      <c r="B45" s="490" t="s">
        <v>501</v>
      </c>
      <c r="C45" s="495" t="s">
        <v>827</v>
      </c>
      <c r="D45" s="409" t="s">
        <v>819</v>
      </c>
      <c r="E45" s="410" t="s">
        <v>823</v>
      </c>
      <c r="F45" s="417" t="s">
        <v>972</v>
      </c>
      <c r="G45" s="393"/>
      <c r="H45" s="393"/>
      <c r="I45" s="393"/>
      <c r="J45" s="393"/>
      <c r="K45" s="393"/>
      <c r="L45" s="393"/>
      <c r="M45" s="393"/>
      <c r="N45" s="393"/>
      <c r="O45" s="393"/>
      <c r="P45" s="393"/>
      <c r="Q45" s="393"/>
      <c r="R45" s="393"/>
      <c r="S45" s="393"/>
      <c r="T45" s="393"/>
      <c r="U45" s="393"/>
      <c r="V45" s="393"/>
      <c r="W45" s="393"/>
      <c r="X45" s="393"/>
    </row>
    <row r="46" spans="1:24" ht="12.75" customHeight="1">
      <c r="A46" s="490">
        <v>32</v>
      </c>
      <c r="B46" s="490" t="s">
        <v>501</v>
      </c>
      <c r="C46" s="495" t="s">
        <v>828</v>
      </c>
      <c r="D46" s="409" t="s">
        <v>819</v>
      </c>
      <c r="E46" s="410" t="s">
        <v>823</v>
      </c>
      <c r="F46" s="417" t="s">
        <v>973</v>
      </c>
      <c r="G46" s="393"/>
      <c r="H46" s="393"/>
      <c r="I46" s="393"/>
      <c r="J46" s="393"/>
      <c r="K46" s="393"/>
      <c r="L46" s="393"/>
      <c r="M46" s="393"/>
      <c r="N46" s="393"/>
      <c r="O46" s="393"/>
      <c r="P46" s="393"/>
      <c r="Q46" s="393"/>
      <c r="R46" s="393"/>
      <c r="S46" s="393"/>
      <c r="T46" s="393"/>
      <c r="U46" s="393"/>
      <c r="V46" s="393"/>
      <c r="W46" s="393"/>
      <c r="X46" s="393"/>
    </row>
    <row r="47" spans="1:24" ht="12.75" customHeight="1">
      <c r="A47" s="490">
        <v>33</v>
      </c>
      <c r="B47" s="490" t="s">
        <v>501</v>
      </c>
      <c r="C47" s="495" t="s">
        <v>829</v>
      </c>
      <c r="D47" s="409" t="s">
        <v>819</v>
      </c>
      <c r="E47" s="410" t="s">
        <v>823</v>
      </c>
      <c r="F47" s="417" t="s">
        <v>974</v>
      </c>
      <c r="G47" s="393"/>
      <c r="H47" s="393"/>
      <c r="I47" s="393"/>
      <c r="J47" s="393"/>
      <c r="K47" s="393"/>
      <c r="L47" s="393"/>
      <c r="M47" s="393"/>
      <c r="N47" s="393"/>
      <c r="O47" s="393"/>
      <c r="P47" s="393"/>
      <c r="Q47" s="393"/>
      <c r="R47" s="393"/>
      <c r="S47" s="393"/>
      <c r="T47" s="393"/>
      <c r="U47" s="393"/>
      <c r="V47" s="393"/>
      <c r="W47" s="393"/>
      <c r="X47" s="393"/>
    </row>
    <row r="48" spans="1:24">
      <c r="A48" s="497"/>
      <c r="B48" s="497"/>
      <c r="C48" s="496" t="s">
        <v>500</v>
      </c>
      <c r="D48" s="411" t="s">
        <v>819</v>
      </c>
      <c r="E48" s="412" t="s">
        <v>830</v>
      </c>
      <c r="F48" s="413"/>
      <c r="G48" s="399"/>
      <c r="H48" s="399"/>
      <c r="I48" s="399"/>
      <c r="J48" s="399"/>
      <c r="K48" s="399"/>
      <c r="L48" s="399"/>
      <c r="M48" s="399"/>
      <c r="N48" s="399"/>
      <c r="O48" s="399"/>
      <c r="P48" s="399"/>
      <c r="Q48" s="399"/>
      <c r="R48" s="399"/>
      <c r="S48" s="399"/>
      <c r="T48" s="399"/>
      <c r="U48" s="399"/>
      <c r="V48" s="399"/>
      <c r="W48" s="399"/>
      <c r="X48" s="399"/>
    </row>
    <row r="49" spans="1:24" ht="12.75" customHeight="1">
      <c r="A49" s="490">
        <v>34</v>
      </c>
      <c r="B49" s="490" t="s">
        <v>495</v>
      </c>
      <c r="C49" s="495" t="s">
        <v>831</v>
      </c>
      <c r="D49" s="409" t="s">
        <v>819</v>
      </c>
      <c r="E49" s="410" t="s">
        <v>830</v>
      </c>
      <c r="F49" s="417" t="s">
        <v>975</v>
      </c>
      <c r="G49" s="393"/>
      <c r="H49" s="393"/>
      <c r="I49" s="393"/>
      <c r="J49" s="393"/>
      <c r="K49" s="393"/>
      <c r="L49" s="393"/>
      <c r="M49" s="393"/>
      <c r="N49" s="393"/>
      <c r="O49" s="393"/>
      <c r="P49" s="393"/>
      <c r="Q49" s="393"/>
      <c r="R49" s="393"/>
      <c r="S49" s="393"/>
      <c r="T49" s="393"/>
      <c r="U49" s="393"/>
      <c r="V49" s="393"/>
      <c r="W49" s="393"/>
      <c r="X49" s="393"/>
    </row>
    <row r="50" spans="1:24">
      <c r="A50" s="497"/>
      <c r="B50" s="497"/>
      <c r="C50" s="496" t="s">
        <v>501</v>
      </c>
      <c r="D50" s="411" t="s">
        <v>819</v>
      </c>
      <c r="E50" s="412" t="s">
        <v>832</v>
      </c>
      <c r="F50" s="413"/>
      <c r="G50" s="399"/>
      <c r="H50" s="399"/>
      <c r="I50" s="399"/>
      <c r="J50" s="399"/>
      <c r="K50" s="399"/>
      <c r="L50" s="399"/>
      <c r="M50" s="399"/>
      <c r="N50" s="399"/>
      <c r="O50" s="399"/>
      <c r="P50" s="399"/>
      <c r="Q50" s="399"/>
      <c r="R50" s="399"/>
      <c r="S50" s="399"/>
      <c r="T50" s="399"/>
      <c r="U50" s="399"/>
      <c r="V50" s="399"/>
      <c r="W50" s="399"/>
      <c r="X50" s="399"/>
    </row>
    <row r="51" spans="1:24" ht="24.75" customHeight="1">
      <c r="A51" s="490">
        <v>35</v>
      </c>
      <c r="B51" s="490" t="s">
        <v>501</v>
      </c>
      <c r="C51" s="495" t="s">
        <v>833</v>
      </c>
      <c r="D51" s="409" t="s">
        <v>819</v>
      </c>
      <c r="E51" s="410" t="s">
        <v>832</v>
      </c>
      <c r="F51" s="418" t="s">
        <v>976</v>
      </c>
      <c r="G51" s="373"/>
      <c r="H51" s="373"/>
      <c r="I51" s="373"/>
      <c r="J51" s="373"/>
      <c r="K51" s="373"/>
      <c r="L51" s="373"/>
      <c r="M51" s="373"/>
      <c r="N51" s="373"/>
      <c r="O51" s="373"/>
      <c r="P51" s="373"/>
      <c r="Q51" s="373"/>
      <c r="R51" s="373"/>
      <c r="S51" s="373"/>
      <c r="T51" s="373"/>
      <c r="U51" s="373"/>
      <c r="V51" s="373"/>
      <c r="W51" s="373"/>
      <c r="X51" s="373"/>
    </row>
    <row r="52" spans="1:24" ht="12.75" customHeight="1">
      <c r="A52" s="490">
        <v>36</v>
      </c>
      <c r="B52" s="490" t="s">
        <v>501</v>
      </c>
      <c r="C52" s="495" t="s">
        <v>834</v>
      </c>
      <c r="D52" s="409" t="s">
        <v>819</v>
      </c>
      <c r="E52" s="410" t="s">
        <v>832</v>
      </c>
      <c r="F52" s="417" t="s">
        <v>977</v>
      </c>
      <c r="G52" s="393"/>
      <c r="H52" s="393"/>
      <c r="I52" s="393"/>
      <c r="J52" s="393"/>
      <c r="K52" s="393"/>
      <c r="L52" s="393"/>
      <c r="M52" s="393"/>
      <c r="N52" s="393"/>
      <c r="O52" s="393"/>
      <c r="P52" s="393"/>
      <c r="Q52" s="393"/>
      <c r="R52" s="393"/>
      <c r="S52" s="393"/>
      <c r="T52" s="393"/>
      <c r="U52" s="393"/>
      <c r="V52" s="393"/>
      <c r="W52" s="393"/>
      <c r="X52" s="393"/>
    </row>
    <row r="53" spans="1:24" ht="12.75" customHeight="1">
      <c r="A53" s="490">
        <v>37</v>
      </c>
      <c r="B53" s="490" t="s">
        <v>501</v>
      </c>
      <c r="C53" s="495" t="s">
        <v>835</v>
      </c>
      <c r="D53" s="409" t="s">
        <v>819</v>
      </c>
      <c r="E53" s="410" t="s">
        <v>832</v>
      </c>
      <c r="F53" s="417" t="s">
        <v>978</v>
      </c>
      <c r="G53" s="393"/>
      <c r="H53" s="393"/>
      <c r="I53" s="393"/>
      <c r="J53" s="393"/>
      <c r="K53" s="393"/>
      <c r="L53" s="393"/>
      <c r="M53" s="393"/>
      <c r="N53" s="393"/>
      <c r="O53" s="393"/>
      <c r="P53" s="393"/>
      <c r="Q53" s="393"/>
      <c r="R53" s="393"/>
      <c r="S53" s="393"/>
      <c r="T53" s="393"/>
      <c r="U53" s="393"/>
      <c r="V53" s="393"/>
      <c r="W53" s="393"/>
      <c r="X53" s="393"/>
    </row>
    <row r="54" spans="1:24" ht="12.75" customHeight="1">
      <c r="A54" s="490">
        <v>38</v>
      </c>
      <c r="B54" s="490" t="s">
        <v>504</v>
      </c>
      <c r="C54" s="495" t="s">
        <v>836</v>
      </c>
      <c r="D54" s="409" t="s">
        <v>819</v>
      </c>
      <c r="E54" s="410" t="s">
        <v>832</v>
      </c>
      <c r="F54" s="417" t="s">
        <v>979</v>
      </c>
      <c r="G54" s="393"/>
      <c r="H54" s="393"/>
      <c r="I54" s="393"/>
      <c r="J54" s="393"/>
      <c r="K54" s="393"/>
      <c r="L54" s="393"/>
      <c r="M54" s="393"/>
      <c r="N54" s="393"/>
      <c r="O54" s="393"/>
      <c r="P54" s="393"/>
      <c r="Q54" s="393"/>
      <c r="R54" s="393"/>
      <c r="S54" s="393"/>
      <c r="T54" s="393"/>
      <c r="U54" s="393"/>
      <c r="V54" s="393"/>
      <c r="W54" s="393"/>
      <c r="X54" s="393"/>
    </row>
    <row r="55" spans="1:24">
      <c r="A55" s="490">
        <v>39</v>
      </c>
      <c r="B55" s="490" t="s">
        <v>501</v>
      </c>
      <c r="C55" s="495" t="s">
        <v>837</v>
      </c>
      <c r="D55" s="409" t="s">
        <v>819</v>
      </c>
      <c r="E55" s="410" t="s">
        <v>832</v>
      </c>
      <c r="F55" s="417" t="s">
        <v>980</v>
      </c>
      <c r="G55" s="393"/>
      <c r="H55" s="393"/>
      <c r="I55" s="393"/>
      <c r="J55" s="393"/>
      <c r="K55" s="393"/>
      <c r="L55" s="393"/>
      <c r="M55" s="393"/>
      <c r="N55" s="393"/>
      <c r="O55" s="393"/>
      <c r="P55" s="393"/>
      <c r="Q55" s="393"/>
      <c r="R55" s="393"/>
      <c r="S55" s="393"/>
      <c r="T55" s="393"/>
      <c r="U55" s="393"/>
      <c r="V55" s="393"/>
      <c r="W55" s="393"/>
      <c r="X55" s="393"/>
    </row>
    <row r="56" spans="1:24">
      <c r="A56" s="497"/>
      <c r="B56" s="497"/>
      <c r="C56" s="496" t="s">
        <v>506</v>
      </c>
      <c r="D56" s="411" t="s">
        <v>139</v>
      </c>
      <c r="E56" s="412" t="s">
        <v>838</v>
      </c>
      <c r="F56" s="413"/>
      <c r="G56" s="399"/>
      <c r="H56" s="399"/>
      <c r="I56" s="399"/>
      <c r="J56" s="399"/>
      <c r="K56" s="399"/>
      <c r="L56" s="399"/>
      <c r="M56" s="399"/>
      <c r="N56" s="399"/>
      <c r="O56" s="399"/>
      <c r="P56" s="399"/>
      <c r="Q56" s="399"/>
      <c r="R56" s="399"/>
      <c r="S56" s="399"/>
      <c r="T56" s="399"/>
      <c r="U56" s="399"/>
      <c r="V56" s="399"/>
      <c r="W56" s="399"/>
      <c r="X56" s="399"/>
    </row>
    <row r="57" spans="1:24" ht="12.75" customHeight="1">
      <c r="A57" s="490">
        <v>40</v>
      </c>
      <c r="B57" s="490" t="s">
        <v>625</v>
      </c>
      <c r="C57" s="495" t="s">
        <v>839</v>
      </c>
      <c r="D57" s="409" t="s">
        <v>139</v>
      </c>
      <c r="E57" s="410" t="s">
        <v>838</v>
      </c>
      <c r="F57" s="417" t="s">
        <v>981</v>
      </c>
      <c r="G57" s="393"/>
      <c r="H57" s="393"/>
      <c r="I57" s="393"/>
      <c r="J57" s="393"/>
      <c r="K57" s="393"/>
      <c r="L57" s="393"/>
      <c r="M57" s="393"/>
      <c r="N57" s="393"/>
      <c r="O57" s="393"/>
      <c r="P57" s="393"/>
      <c r="Q57" s="393"/>
      <c r="R57" s="393"/>
      <c r="S57" s="393"/>
      <c r="T57" s="393"/>
      <c r="U57" s="393"/>
      <c r="V57" s="393"/>
      <c r="W57" s="393"/>
      <c r="X57" s="393"/>
    </row>
    <row r="58" spans="1:24" ht="12.75" customHeight="1">
      <c r="A58" s="490">
        <v>41</v>
      </c>
      <c r="B58" s="490" t="s">
        <v>506</v>
      </c>
      <c r="C58" s="495" t="s">
        <v>840</v>
      </c>
      <c r="D58" s="409" t="s">
        <v>139</v>
      </c>
      <c r="E58" s="410" t="s">
        <v>838</v>
      </c>
      <c r="F58" s="417" t="s">
        <v>982</v>
      </c>
      <c r="G58" s="393"/>
      <c r="H58" s="393"/>
      <c r="I58" s="393"/>
      <c r="J58" s="393"/>
      <c r="K58" s="393"/>
      <c r="L58" s="393"/>
      <c r="M58" s="393"/>
      <c r="N58" s="393"/>
      <c r="O58" s="393"/>
      <c r="P58" s="393"/>
      <c r="Q58" s="393"/>
      <c r="R58" s="393"/>
      <c r="S58" s="393"/>
      <c r="T58" s="393"/>
      <c r="U58" s="393"/>
      <c r="V58" s="393"/>
      <c r="W58" s="393"/>
      <c r="X58" s="393"/>
    </row>
    <row r="59" spans="1:24">
      <c r="A59" s="497"/>
      <c r="B59" s="497"/>
      <c r="C59" s="496" t="s">
        <v>507</v>
      </c>
      <c r="D59" s="411" t="s">
        <v>841</v>
      </c>
      <c r="E59" s="412" t="s">
        <v>842</v>
      </c>
      <c r="F59" s="413"/>
      <c r="G59" s="399"/>
      <c r="H59" s="399"/>
      <c r="I59" s="399"/>
      <c r="J59" s="399"/>
      <c r="K59" s="399"/>
      <c r="L59" s="399"/>
      <c r="M59" s="399"/>
      <c r="N59" s="399"/>
      <c r="O59" s="399"/>
      <c r="P59" s="399"/>
      <c r="Q59" s="399"/>
      <c r="R59" s="399"/>
      <c r="S59" s="399"/>
      <c r="T59" s="399"/>
      <c r="U59" s="399"/>
      <c r="V59" s="399"/>
      <c r="W59" s="399"/>
      <c r="X59" s="399"/>
    </row>
    <row r="60" spans="1:24" ht="12.75" customHeight="1">
      <c r="A60" s="490">
        <v>42</v>
      </c>
      <c r="B60" s="490" t="s">
        <v>507</v>
      </c>
      <c r="C60" s="495" t="s">
        <v>843</v>
      </c>
      <c r="D60" s="409" t="s">
        <v>841</v>
      </c>
      <c r="E60" s="410" t="s">
        <v>842</v>
      </c>
      <c r="F60" s="416" t="s">
        <v>983</v>
      </c>
      <c r="G60" s="392"/>
      <c r="H60" s="392"/>
      <c r="I60" s="392"/>
      <c r="J60" s="392"/>
      <c r="K60" s="392"/>
      <c r="L60" s="392"/>
      <c r="M60" s="392"/>
      <c r="N60" s="392"/>
      <c r="O60" s="392"/>
      <c r="P60" s="392"/>
      <c r="Q60" s="392"/>
      <c r="R60" s="392"/>
      <c r="S60" s="392"/>
      <c r="T60" s="392"/>
      <c r="U60" s="392"/>
      <c r="V60" s="392"/>
      <c r="W60" s="392"/>
      <c r="X60" s="399"/>
    </row>
    <row r="61" spans="1:24" ht="12.75" customHeight="1">
      <c r="A61" s="490">
        <v>43</v>
      </c>
      <c r="B61" s="490" t="s">
        <v>507</v>
      </c>
      <c r="C61" s="495" t="s">
        <v>844</v>
      </c>
      <c r="D61" s="409" t="s">
        <v>841</v>
      </c>
      <c r="E61" s="410" t="s">
        <v>842</v>
      </c>
      <c r="F61" s="416" t="s">
        <v>984</v>
      </c>
      <c r="G61" s="392"/>
      <c r="H61" s="392"/>
      <c r="I61" s="392"/>
      <c r="J61" s="392"/>
      <c r="K61" s="392"/>
      <c r="L61" s="392"/>
      <c r="M61" s="392"/>
      <c r="N61" s="392"/>
      <c r="O61" s="392"/>
      <c r="P61" s="392"/>
      <c r="Q61" s="392"/>
      <c r="R61" s="392"/>
      <c r="S61" s="392"/>
      <c r="T61" s="392"/>
      <c r="U61" s="392"/>
      <c r="V61" s="392"/>
      <c r="W61" s="392"/>
      <c r="X61" s="399"/>
    </row>
    <row r="62" spans="1:24" ht="12.75" customHeight="1">
      <c r="A62" s="490">
        <v>44</v>
      </c>
      <c r="B62" s="490" t="s">
        <v>507</v>
      </c>
      <c r="C62" s="495" t="s">
        <v>845</v>
      </c>
      <c r="D62" s="409" t="s">
        <v>841</v>
      </c>
      <c r="E62" s="410" t="s">
        <v>842</v>
      </c>
      <c r="F62" s="416" t="s">
        <v>985</v>
      </c>
      <c r="G62" s="392"/>
      <c r="H62" s="392"/>
      <c r="I62" s="392"/>
      <c r="J62" s="392"/>
      <c r="K62" s="392"/>
      <c r="L62" s="392"/>
      <c r="M62" s="392"/>
      <c r="N62" s="392"/>
      <c r="O62" s="392"/>
      <c r="P62" s="392"/>
      <c r="Q62" s="392"/>
      <c r="R62" s="392"/>
      <c r="S62" s="392"/>
      <c r="T62" s="392"/>
      <c r="U62" s="392"/>
      <c r="V62" s="392"/>
      <c r="W62" s="392"/>
      <c r="X62" s="399"/>
    </row>
    <row r="63" spans="1:24" ht="12.75" customHeight="1">
      <c r="A63" s="490">
        <v>45</v>
      </c>
      <c r="B63" s="490" t="s">
        <v>510</v>
      </c>
      <c r="C63" s="495" t="s">
        <v>846</v>
      </c>
      <c r="D63" s="409" t="s">
        <v>841</v>
      </c>
      <c r="E63" s="410" t="s">
        <v>842</v>
      </c>
      <c r="F63" s="416" t="s">
        <v>986</v>
      </c>
      <c r="G63" s="392"/>
      <c r="H63" s="392"/>
      <c r="I63" s="392"/>
      <c r="J63" s="392"/>
      <c r="K63" s="392"/>
      <c r="L63" s="392"/>
      <c r="M63" s="392"/>
      <c r="N63" s="392"/>
      <c r="O63" s="392"/>
      <c r="P63" s="392"/>
      <c r="Q63" s="392"/>
      <c r="R63" s="392"/>
      <c r="S63" s="392"/>
      <c r="T63" s="392"/>
      <c r="U63" s="392"/>
      <c r="V63" s="392"/>
      <c r="W63" s="392"/>
      <c r="X63" s="399"/>
    </row>
    <row r="64" spans="1:24" ht="12.75" customHeight="1">
      <c r="A64" s="490">
        <v>46</v>
      </c>
      <c r="B64" s="490" t="s">
        <v>510</v>
      </c>
      <c r="C64" s="495" t="s">
        <v>847</v>
      </c>
      <c r="D64" s="409" t="s">
        <v>841</v>
      </c>
      <c r="E64" s="410" t="s">
        <v>842</v>
      </c>
      <c r="F64" s="416" t="s">
        <v>987</v>
      </c>
      <c r="G64" s="392"/>
      <c r="H64" s="392"/>
      <c r="I64" s="392"/>
      <c r="J64" s="392"/>
      <c r="K64" s="392"/>
      <c r="L64" s="392"/>
      <c r="M64" s="392"/>
      <c r="N64" s="392"/>
      <c r="O64" s="392"/>
      <c r="P64" s="392"/>
      <c r="Q64" s="392"/>
      <c r="R64" s="392"/>
      <c r="S64" s="392"/>
      <c r="T64" s="392"/>
      <c r="U64" s="392"/>
      <c r="V64" s="392"/>
      <c r="W64" s="392"/>
      <c r="X64" s="399"/>
    </row>
    <row r="65" spans="1:24" ht="54" customHeight="1">
      <c r="A65" s="490">
        <v>47</v>
      </c>
      <c r="B65" s="490" t="s">
        <v>507</v>
      </c>
      <c r="C65" s="495" t="s">
        <v>848</v>
      </c>
      <c r="D65" s="409" t="s">
        <v>841</v>
      </c>
      <c r="E65" s="410" t="s">
        <v>842</v>
      </c>
      <c r="F65" s="416" t="s">
        <v>988</v>
      </c>
      <c r="G65" s="392"/>
      <c r="H65" s="392"/>
      <c r="I65" s="392"/>
      <c r="J65" s="392"/>
      <c r="K65" s="392"/>
      <c r="L65" s="392"/>
      <c r="M65" s="392"/>
      <c r="N65" s="392"/>
      <c r="O65" s="392"/>
      <c r="P65" s="392"/>
      <c r="Q65" s="392"/>
      <c r="R65" s="392"/>
      <c r="S65" s="392"/>
      <c r="T65" s="392"/>
      <c r="U65" s="392"/>
      <c r="V65" s="392"/>
      <c r="W65" s="392"/>
      <c r="X65" s="399"/>
    </row>
    <row r="66" spans="1:24">
      <c r="A66" s="497"/>
      <c r="B66" s="497"/>
      <c r="C66" s="496" t="s">
        <v>510</v>
      </c>
      <c r="D66" s="411" t="s">
        <v>841</v>
      </c>
      <c r="E66" s="412" t="s">
        <v>849</v>
      </c>
      <c r="F66" s="413"/>
      <c r="G66" s="399"/>
      <c r="H66" s="399"/>
      <c r="I66" s="399"/>
      <c r="J66" s="399"/>
      <c r="K66" s="399"/>
      <c r="L66" s="399"/>
      <c r="M66" s="399"/>
      <c r="N66" s="399"/>
      <c r="O66" s="399"/>
      <c r="P66" s="399"/>
      <c r="Q66" s="399"/>
      <c r="R66" s="399"/>
      <c r="S66" s="399"/>
      <c r="T66" s="399"/>
      <c r="U66" s="399"/>
      <c r="V66" s="399"/>
      <c r="W66" s="399"/>
      <c r="X66" s="399"/>
    </row>
    <row r="67" spans="1:24" ht="12.75" customHeight="1">
      <c r="A67" s="490">
        <v>48</v>
      </c>
      <c r="B67" s="490" t="s">
        <v>510</v>
      </c>
      <c r="C67" s="495" t="s">
        <v>850</v>
      </c>
      <c r="D67" s="409" t="s">
        <v>841</v>
      </c>
      <c r="E67" s="410" t="s">
        <v>849</v>
      </c>
      <c r="F67" s="416" t="s">
        <v>989</v>
      </c>
      <c r="G67" s="392"/>
      <c r="H67" s="392"/>
      <c r="I67" s="392"/>
      <c r="J67" s="392"/>
      <c r="K67" s="392"/>
      <c r="L67" s="392"/>
      <c r="M67" s="392"/>
      <c r="N67" s="392"/>
      <c r="O67" s="392"/>
      <c r="P67" s="392"/>
      <c r="Q67" s="392"/>
      <c r="R67" s="392"/>
      <c r="S67" s="392"/>
      <c r="T67" s="392"/>
      <c r="U67" s="392"/>
      <c r="V67" s="392"/>
      <c r="W67" s="392"/>
      <c r="X67" s="400"/>
    </row>
    <row r="68" spans="1:24" ht="12.75" customHeight="1">
      <c r="A68" s="490">
        <v>49</v>
      </c>
      <c r="B68" s="490" t="s">
        <v>510</v>
      </c>
      <c r="C68" s="495" t="s">
        <v>851</v>
      </c>
      <c r="D68" s="409" t="s">
        <v>841</v>
      </c>
      <c r="E68" s="410" t="s">
        <v>849</v>
      </c>
      <c r="F68" s="416" t="s">
        <v>990</v>
      </c>
      <c r="G68" s="392"/>
      <c r="H68" s="392"/>
      <c r="I68" s="392"/>
      <c r="J68" s="392"/>
      <c r="K68" s="392"/>
      <c r="L68" s="392"/>
      <c r="M68" s="392"/>
      <c r="N68" s="392"/>
      <c r="O68" s="392"/>
      <c r="P68" s="392"/>
      <c r="Q68" s="392"/>
      <c r="R68" s="392"/>
      <c r="S68" s="392"/>
      <c r="T68" s="392"/>
      <c r="U68" s="392"/>
      <c r="V68" s="392"/>
      <c r="W68" s="392"/>
      <c r="X68" s="392"/>
    </row>
    <row r="69" spans="1:24" ht="12.75" customHeight="1">
      <c r="A69" s="490">
        <v>50</v>
      </c>
      <c r="B69" s="490" t="s">
        <v>510</v>
      </c>
      <c r="C69" s="495" t="s">
        <v>852</v>
      </c>
      <c r="D69" s="409" t="s">
        <v>841</v>
      </c>
      <c r="E69" s="410" t="s">
        <v>849</v>
      </c>
      <c r="F69" s="416" t="s">
        <v>991</v>
      </c>
      <c r="G69" s="392"/>
      <c r="H69" s="392"/>
      <c r="I69" s="392"/>
      <c r="J69" s="392"/>
      <c r="K69" s="392"/>
      <c r="L69" s="392"/>
      <c r="M69" s="392"/>
      <c r="N69" s="392"/>
      <c r="O69" s="392"/>
      <c r="P69" s="392"/>
      <c r="Q69" s="392"/>
      <c r="R69" s="392"/>
      <c r="S69" s="392"/>
      <c r="T69" s="392"/>
      <c r="U69" s="392"/>
      <c r="V69" s="392"/>
      <c r="W69" s="392"/>
      <c r="X69" s="394"/>
    </row>
    <row r="70" spans="1:24" ht="12.75" customHeight="1">
      <c r="A70" s="490">
        <v>51</v>
      </c>
      <c r="B70" s="490" t="s">
        <v>510</v>
      </c>
      <c r="C70" s="495" t="s">
        <v>853</v>
      </c>
      <c r="D70" s="409" t="s">
        <v>841</v>
      </c>
      <c r="E70" s="410" t="s">
        <v>849</v>
      </c>
      <c r="F70" s="416" t="s">
        <v>992</v>
      </c>
      <c r="G70" s="392"/>
      <c r="H70" s="392"/>
      <c r="I70" s="392"/>
      <c r="J70" s="392"/>
      <c r="K70" s="392"/>
      <c r="L70" s="392"/>
      <c r="M70" s="392"/>
      <c r="N70" s="392"/>
      <c r="O70" s="392"/>
      <c r="P70" s="392"/>
      <c r="Q70" s="392"/>
      <c r="R70" s="392"/>
      <c r="S70" s="392"/>
      <c r="T70" s="392"/>
      <c r="U70" s="392"/>
      <c r="V70" s="392"/>
      <c r="W70" s="392"/>
      <c r="X70" s="394"/>
    </row>
    <row r="71" spans="1:24" ht="12.75" customHeight="1">
      <c r="A71" s="490">
        <v>52</v>
      </c>
      <c r="B71" s="490" t="s">
        <v>510</v>
      </c>
      <c r="C71" s="495" t="s">
        <v>854</v>
      </c>
      <c r="D71" s="409" t="s">
        <v>841</v>
      </c>
      <c r="E71" s="410" t="s">
        <v>849</v>
      </c>
      <c r="F71" s="416" t="s">
        <v>993</v>
      </c>
      <c r="G71" s="392"/>
      <c r="H71" s="392"/>
      <c r="I71" s="392"/>
      <c r="J71" s="392"/>
      <c r="K71" s="392"/>
      <c r="L71" s="392"/>
      <c r="M71" s="392"/>
      <c r="N71" s="392"/>
      <c r="O71" s="392"/>
      <c r="P71" s="392"/>
      <c r="Q71" s="392"/>
      <c r="R71" s="392"/>
      <c r="S71" s="392"/>
      <c r="T71" s="392"/>
      <c r="U71" s="392"/>
      <c r="V71" s="392"/>
      <c r="W71" s="392"/>
      <c r="X71" s="392"/>
    </row>
    <row r="72" spans="1:24" ht="12.75" customHeight="1">
      <c r="A72" s="490">
        <v>53</v>
      </c>
      <c r="B72" s="490" t="s">
        <v>624</v>
      </c>
      <c r="C72" s="495" t="s">
        <v>855</v>
      </c>
      <c r="D72" s="409" t="s">
        <v>841</v>
      </c>
      <c r="E72" s="410" t="s">
        <v>849</v>
      </c>
      <c r="F72" s="416" t="s">
        <v>994</v>
      </c>
      <c r="G72" s="392"/>
      <c r="H72" s="392"/>
      <c r="I72" s="392"/>
      <c r="J72" s="392"/>
      <c r="K72" s="392"/>
      <c r="L72" s="392"/>
      <c r="M72" s="392"/>
      <c r="N72" s="392"/>
      <c r="O72" s="392"/>
      <c r="P72" s="392"/>
      <c r="Q72" s="392"/>
      <c r="R72" s="392"/>
      <c r="S72" s="392"/>
      <c r="T72" s="392"/>
      <c r="U72" s="392"/>
      <c r="V72" s="392"/>
      <c r="W72" s="392"/>
      <c r="X72" s="394"/>
    </row>
    <row r="73" spans="1:24" ht="33.75" customHeight="1">
      <c r="A73" s="490">
        <v>54</v>
      </c>
      <c r="B73" s="490" t="s">
        <v>512</v>
      </c>
      <c r="C73" s="495" t="s">
        <v>856</v>
      </c>
      <c r="D73" s="409" t="s">
        <v>841</v>
      </c>
      <c r="E73" s="410" t="s">
        <v>849</v>
      </c>
      <c r="F73" s="416" t="s">
        <v>995</v>
      </c>
      <c r="G73" s="392"/>
      <c r="H73" s="392"/>
      <c r="I73" s="392"/>
      <c r="J73" s="392"/>
      <c r="K73" s="392"/>
      <c r="L73" s="392"/>
      <c r="M73" s="392"/>
      <c r="N73" s="392"/>
      <c r="O73" s="392"/>
      <c r="P73" s="392"/>
      <c r="Q73" s="392"/>
      <c r="R73" s="392"/>
      <c r="S73" s="392"/>
      <c r="T73" s="392"/>
      <c r="U73" s="392"/>
      <c r="V73" s="392"/>
      <c r="W73" s="392"/>
      <c r="X73" s="392"/>
    </row>
    <row r="74" spans="1:24" ht="12.75" customHeight="1">
      <c r="A74" s="490">
        <v>55</v>
      </c>
      <c r="B74" s="490" t="s">
        <v>510</v>
      </c>
      <c r="C74" s="495" t="s">
        <v>857</v>
      </c>
      <c r="D74" s="409" t="s">
        <v>841</v>
      </c>
      <c r="E74" s="410" t="s">
        <v>849</v>
      </c>
      <c r="F74" s="416" t="s">
        <v>996</v>
      </c>
      <c r="G74" s="392"/>
      <c r="H74" s="392"/>
      <c r="I74" s="392"/>
      <c r="J74" s="392"/>
      <c r="K74" s="392"/>
      <c r="L74" s="392"/>
      <c r="M74" s="392"/>
      <c r="N74" s="392"/>
      <c r="O74" s="392"/>
      <c r="P74" s="392"/>
      <c r="Q74" s="392"/>
      <c r="R74" s="392"/>
      <c r="S74" s="392"/>
      <c r="T74" s="392"/>
      <c r="U74" s="392"/>
      <c r="V74" s="392"/>
      <c r="W74" s="392"/>
      <c r="X74" s="392"/>
    </row>
    <row r="75" spans="1:24" ht="12.75" customHeight="1">
      <c r="A75" s="490">
        <v>56</v>
      </c>
      <c r="B75" s="490" t="s">
        <v>495</v>
      </c>
      <c r="C75" s="495" t="s">
        <v>858</v>
      </c>
      <c r="D75" s="409" t="s">
        <v>841</v>
      </c>
      <c r="E75" s="410" t="s">
        <v>849</v>
      </c>
      <c r="F75" s="416" t="s">
        <v>997</v>
      </c>
      <c r="G75" s="392"/>
      <c r="H75" s="392"/>
      <c r="I75" s="392"/>
      <c r="J75" s="392"/>
      <c r="K75" s="392"/>
      <c r="L75" s="392"/>
      <c r="M75" s="392"/>
      <c r="N75" s="392"/>
      <c r="O75" s="392"/>
      <c r="P75" s="392"/>
      <c r="Q75" s="392"/>
      <c r="R75" s="392"/>
      <c r="S75" s="392"/>
      <c r="T75" s="392"/>
      <c r="U75" s="392"/>
      <c r="V75" s="392"/>
      <c r="W75" s="392"/>
      <c r="X75" s="392"/>
    </row>
    <row r="76" spans="1:24">
      <c r="A76" s="497"/>
      <c r="B76" s="497"/>
      <c r="C76" s="496" t="s">
        <v>515</v>
      </c>
      <c r="D76" s="411" t="s">
        <v>859</v>
      </c>
      <c r="E76" s="412" t="s">
        <v>860</v>
      </c>
      <c r="F76" s="413"/>
      <c r="G76" s="399"/>
      <c r="H76" s="399"/>
      <c r="I76" s="399"/>
      <c r="J76" s="399"/>
      <c r="K76" s="399"/>
      <c r="L76" s="399"/>
      <c r="M76" s="399"/>
      <c r="N76" s="399"/>
      <c r="O76" s="399"/>
      <c r="P76" s="399"/>
      <c r="Q76" s="399"/>
      <c r="R76" s="399"/>
      <c r="S76" s="399"/>
      <c r="T76" s="399"/>
      <c r="U76" s="399"/>
      <c r="V76" s="399"/>
      <c r="W76" s="399"/>
      <c r="X76" s="399"/>
    </row>
    <row r="77" spans="1:24" ht="12.75" customHeight="1">
      <c r="A77" s="490">
        <v>57</v>
      </c>
      <c r="B77" s="490" t="s">
        <v>518</v>
      </c>
      <c r="C77" s="495" t="s">
        <v>861</v>
      </c>
      <c r="D77" s="409" t="s">
        <v>859</v>
      </c>
      <c r="E77" s="410" t="s">
        <v>860</v>
      </c>
      <c r="F77" s="416" t="s">
        <v>998</v>
      </c>
      <c r="G77" s="392"/>
      <c r="H77" s="392"/>
      <c r="I77" s="392"/>
      <c r="J77" s="392"/>
      <c r="K77" s="392"/>
      <c r="L77" s="392"/>
      <c r="M77" s="392"/>
      <c r="N77" s="392"/>
      <c r="O77" s="392"/>
      <c r="P77" s="392"/>
      <c r="Q77" s="392"/>
      <c r="R77" s="392"/>
      <c r="S77" s="392"/>
      <c r="T77" s="392"/>
      <c r="U77" s="392"/>
      <c r="V77" s="392"/>
      <c r="W77" s="392"/>
      <c r="X77" s="392"/>
    </row>
    <row r="78" spans="1:24" ht="12.75" customHeight="1">
      <c r="A78" s="490">
        <v>58</v>
      </c>
      <c r="B78" s="490" t="s">
        <v>518</v>
      </c>
      <c r="C78" s="495" t="s">
        <v>862</v>
      </c>
      <c r="D78" s="409" t="s">
        <v>859</v>
      </c>
      <c r="E78" s="410" t="s">
        <v>860</v>
      </c>
      <c r="F78" s="416" t="s">
        <v>999</v>
      </c>
      <c r="G78" s="392"/>
      <c r="H78" s="392"/>
      <c r="I78" s="392"/>
      <c r="J78" s="392"/>
      <c r="K78" s="392"/>
      <c r="L78" s="392"/>
      <c r="M78" s="392"/>
      <c r="N78" s="392"/>
      <c r="O78" s="392"/>
      <c r="P78" s="392"/>
      <c r="Q78" s="392"/>
      <c r="R78" s="392"/>
      <c r="S78" s="392"/>
      <c r="T78" s="392"/>
      <c r="U78" s="392"/>
      <c r="V78" s="392"/>
      <c r="W78" s="392"/>
      <c r="X78" s="392"/>
    </row>
    <row r="79" spans="1:24" ht="12.75" customHeight="1">
      <c r="A79" s="490">
        <v>59</v>
      </c>
      <c r="B79" s="490" t="s">
        <v>518</v>
      </c>
      <c r="C79" s="495" t="s">
        <v>863</v>
      </c>
      <c r="D79" s="409" t="s">
        <v>859</v>
      </c>
      <c r="E79" s="410" t="s">
        <v>860</v>
      </c>
      <c r="F79" s="416" t="s">
        <v>1000</v>
      </c>
      <c r="G79" s="392"/>
      <c r="H79" s="392"/>
      <c r="I79" s="392"/>
      <c r="J79" s="392"/>
      <c r="K79" s="392"/>
      <c r="L79" s="392"/>
      <c r="M79" s="392"/>
      <c r="N79" s="392"/>
      <c r="O79" s="392"/>
      <c r="P79" s="392"/>
      <c r="Q79" s="392"/>
      <c r="R79" s="392"/>
      <c r="S79" s="392"/>
      <c r="T79" s="392"/>
      <c r="U79" s="392"/>
      <c r="V79" s="392"/>
      <c r="W79" s="392"/>
      <c r="X79" s="392"/>
    </row>
    <row r="80" spans="1:24" ht="12.75" customHeight="1">
      <c r="A80" s="490">
        <v>60</v>
      </c>
      <c r="B80" s="490" t="s">
        <v>516</v>
      </c>
      <c r="C80" s="495" t="s">
        <v>864</v>
      </c>
      <c r="D80" s="409" t="s">
        <v>859</v>
      </c>
      <c r="E80" s="410" t="s">
        <v>860</v>
      </c>
      <c r="F80" s="416" t="s">
        <v>1001</v>
      </c>
      <c r="G80" s="392"/>
      <c r="H80" s="392"/>
      <c r="I80" s="392"/>
      <c r="J80" s="392"/>
      <c r="K80" s="392"/>
      <c r="L80" s="392"/>
      <c r="M80" s="392"/>
      <c r="N80" s="392"/>
      <c r="O80" s="392"/>
      <c r="P80" s="392"/>
      <c r="Q80" s="392"/>
      <c r="R80" s="392"/>
      <c r="S80" s="392"/>
      <c r="T80" s="392"/>
      <c r="U80" s="392"/>
      <c r="V80" s="392"/>
      <c r="W80" s="392"/>
      <c r="X80" s="392"/>
    </row>
    <row r="81" spans="1:24">
      <c r="A81" s="497"/>
      <c r="B81" s="497"/>
      <c r="C81" s="496" t="s">
        <v>516</v>
      </c>
      <c r="D81" s="411" t="s">
        <v>859</v>
      </c>
      <c r="E81" s="412" t="s">
        <v>865</v>
      </c>
      <c r="F81" s="413"/>
      <c r="G81" s="399"/>
      <c r="H81" s="399"/>
      <c r="I81" s="399"/>
      <c r="J81" s="399"/>
      <c r="K81" s="399"/>
      <c r="L81" s="399"/>
      <c r="M81" s="399"/>
      <c r="N81" s="399"/>
      <c r="O81" s="399"/>
      <c r="P81" s="399"/>
      <c r="Q81" s="399"/>
      <c r="R81" s="399"/>
      <c r="S81" s="399"/>
      <c r="T81" s="399"/>
      <c r="U81" s="399"/>
      <c r="V81" s="399"/>
      <c r="W81" s="399"/>
      <c r="X81" s="399"/>
    </row>
    <row r="82" spans="1:24" ht="12.75" customHeight="1">
      <c r="A82" s="490">
        <v>61</v>
      </c>
      <c r="B82" s="490" t="s">
        <v>519</v>
      </c>
      <c r="C82" s="495" t="s">
        <v>866</v>
      </c>
      <c r="D82" s="409" t="s">
        <v>859</v>
      </c>
      <c r="E82" s="410" t="s">
        <v>865</v>
      </c>
      <c r="F82" s="416" t="s">
        <v>1002</v>
      </c>
      <c r="G82" s="392"/>
      <c r="H82" s="392"/>
      <c r="I82" s="392"/>
      <c r="J82" s="392"/>
      <c r="K82" s="392"/>
      <c r="L82" s="392"/>
      <c r="M82" s="392"/>
      <c r="N82" s="392"/>
      <c r="O82" s="392"/>
      <c r="P82" s="392"/>
      <c r="Q82" s="392"/>
      <c r="R82" s="392"/>
      <c r="S82" s="392"/>
      <c r="T82" s="392"/>
      <c r="U82" s="392"/>
      <c r="V82" s="392"/>
      <c r="W82" s="392"/>
      <c r="X82" s="392"/>
    </row>
    <row r="83" spans="1:24">
      <c r="A83" s="497"/>
      <c r="B83" s="497"/>
      <c r="C83" s="496" t="s">
        <v>518</v>
      </c>
      <c r="D83" s="411" t="s">
        <v>859</v>
      </c>
      <c r="E83" s="412" t="s">
        <v>867</v>
      </c>
      <c r="F83" s="413"/>
      <c r="G83" s="399"/>
      <c r="H83" s="399"/>
      <c r="I83" s="399"/>
      <c r="J83" s="399"/>
      <c r="K83" s="399"/>
      <c r="L83" s="399"/>
      <c r="M83" s="399"/>
      <c r="N83" s="399"/>
      <c r="O83" s="399"/>
      <c r="P83" s="399"/>
      <c r="Q83" s="399"/>
      <c r="R83" s="399"/>
      <c r="S83" s="399"/>
      <c r="T83" s="399"/>
      <c r="U83" s="399"/>
      <c r="V83" s="399"/>
      <c r="W83" s="399"/>
      <c r="X83" s="399"/>
    </row>
    <row r="84" spans="1:24" ht="12.75" customHeight="1">
      <c r="A84" s="490">
        <v>62</v>
      </c>
      <c r="B84" s="490" t="s">
        <v>521</v>
      </c>
      <c r="C84" s="495" t="s">
        <v>868</v>
      </c>
      <c r="D84" s="409" t="s">
        <v>859</v>
      </c>
      <c r="E84" s="410" t="s">
        <v>867</v>
      </c>
      <c r="F84" s="419" t="s">
        <v>1003</v>
      </c>
      <c r="G84" s="395"/>
      <c r="H84" s="395"/>
      <c r="I84" s="395"/>
      <c r="J84" s="395"/>
      <c r="K84" s="395"/>
      <c r="L84" s="395"/>
      <c r="M84" s="395"/>
      <c r="N84" s="395"/>
      <c r="O84" s="395"/>
      <c r="P84" s="395"/>
      <c r="Q84" s="395"/>
      <c r="R84" s="395"/>
      <c r="S84" s="395"/>
      <c r="T84" s="395"/>
      <c r="U84" s="395"/>
      <c r="V84" s="395"/>
      <c r="W84" s="395"/>
      <c r="X84" s="395"/>
    </row>
    <row r="85" spans="1:24">
      <c r="A85" s="497"/>
      <c r="B85" s="497"/>
      <c r="C85" s="496" t="s">
        <v>519</v>
      </c>
      <c r="D85" s="411" t="s">
        <v>859</v>
      </c>
      <c r="E85" s="412" t="s">
        <v>869</v>
      </c>
      <c r="F85" s="413"/>
      <c r="G85" s="399"/>
      <c r="H85" s="399"/>
      <c r="I85" s="399"/>
      <c r="J85" s="399"/>
      <c r="K85" s="399"/>
      <c r="L85" s="399"/>
      <c r="M85" s="399"/>
      <c r="N85" s="399"/>
      <c r="O85" s="399"/>
      <c r="P85" s="399"/>
      <c r="Q85" s="399"/>
      <c r="R85" s="399"/>
      <c r="S85" s="399"/>
      <c r="T85" s="399"/>
      <c r="U85" s="399"/>
      <c r="V85" s="399"/>
      <c r="W85" s="399"/>
      <c r="X85" s="399"/>
    </row>
    <row r="86" spans="1:24" ht="15" customHeight="1">
      <c r="A86" s="490">
        <v>63</v>
      </c>
      <c r="B86" s="490" t="s">
        <v>526</v>
      </c>
      <c r="C86" s="495" t="s">
        <v>870</v>
      </c>
      <c r="D86" s="409" t="s">
        <v>859</v>
      </c>
      <c r="E86" s="410" t="s">
        <v>869</v>
      </c>
      <c r="F86" s="420" t="s">
        <v>1055</v>
      </c>
      <c r="G86" s="396"/>
      <c r="H86" s="396"/>
      <c r="I86" s="396"/>
      <c r="J86" s="396"/>
      <c r="K86" s="396"/>
      <c r="L86" s="396"/>
      <c r="M86" s="396"/>
      <c r="N86" s="396"/>
      <c r="O86" s="396"/>
      <c r="P86" s="396"/>
      <c r="Q86" s="396"/>
      <c r="R86" s="396"/>
      <c r="S86" s="396"/>
      <c r="T86" s="396"/>
      <c r="U86" s="396"/>
      <c r="V86" s="396"/>
      <c r="W86" s="396"/>
      <c r="X86" s="396"/>
    </row>
    <row r="87" spans="1:24" ht="12.75" customHeight="1">
      <c r="A87" s="490">
        <v>64</v>
      </c>
      <c r="B87" s="490" t="s">
        <v>526</v>
      </c>
      <c r="C87" s="495" t="s">
        <v>871</v>
      </c>
      <c r="D87" s="409" t="s">
        <v>859</v>
      </c>
      <c r="E87" s="410" t="s">
        <v>869</v>
      </c>
      <c r="F87" s="419" t="s">
        <v>1004</v>
      </c>
      <c r="G87" s="395"/>
      <c r="H87" s="395"/>
      <c r="I87" s="395"/>
      <c r="J87" s="395"/>
      <c r="K87" s="395"/>
      <c r="L87" s="395"/>
      <c r="M87" s="395"/>
      <c r="N87" s="395"/>
      <c r="O87" s="395"/>
      <c r="P87" s="395"/>
      <c r="Q87" s="395"/>
      <c r="R87" s="395"/>
      <c r="S87" s="395"/>
      <c r="T87" s="395"/>
      <c r="U87" s="395"/>
      <c r="V87" s="395"/>
      <c r="W87" s="395"/>
      <c r="X87" s="395"/>
    </row>
    <row r="88" spans="1:24">
      <c r="A88" s="490">
        <v>65</v>
      </c>
      <c r="B88" s="490" t="s">
        <v>526</v>
      </c>
      <c r="C88" s="495" t="s">
        <v>872</v>
      </c>
      <c r="D88" s="409" t="s">
        <v>859</v>
      </c>
      <c r="E88" s="410" t="s">
        <v>869</v>
      </c>
      <c r="F88" s="419" t="s">
        <v>1005</v>
      </c>
      <c r="G88" s="395"/>
      <c r="H88" s="395"/>
      <c r="I88" s="395"/>
      <c r="J88" s="395"/>
      <c r="K88" s="395"/>
      <c r="L88" s="395"/>
      <c r="M88" s="395"/>
      <c r="N88" s="395"/>
      <c r="O88" s="395"/>
      <c r="P88" s="395"/>
      <c r="Q88" s="395"/>
      <c r="R88" s="395"/>
      <c r="S88" s="395"/>
      <c r="T88" s="395"/>
      <c r="U88" s="395"/>
      <c r="V88" s="395"/>
      <c r="W88" s="395"/>
      <c r="X88" s="395"/>
    </row>
    <row r="89" spans="1:24" ht="12.75" customHeight="1">
      <c r="A89" s="490">
        <v>66</v>
      </c>
      <c r="B89" s="490" t="s">
        <v>526</v>
      </c>
      <c r="C89" s="495" t="s">
        <v>873</v>
      </c>
      <c r="D89" s="409" t="s">
        <v>859</v>
      </c>
      <c r="E89" s="410" t="s">
        <v>869</v>
      </c>
      <c r="F89" s="419" t="s">
        <v>1006</v>
      </c>
      <c r="G89" s="395"/>
      <c r="H89" s="395"/>
      <c r="I89" s="395"/>
      <c r="J89" s="395"/>
      <c r="K89" s="395"/>
      <c r="L89" s="395"/>
      <c r="M89" s="395"/>
      <c r="N89" s="395"/>
      <c r="O89" s="395"/>
      <c r="P89" s="395"/>
      <c r="Q89" s="395"/>
      <c r="R89" s="395"/>
      <c r="S89" s="395"/>
      <c r="T89" s="395"/>
      <c r="U89" s="395"/>
      <c r="V89" s="395"/>
      <c r="W89" s="395"/>
      <c r="X89" s="395"/>
    </row>
    <row r="90" spans="1:24">
      <c r="A90" s="497"/>
      <c r="B90" s="497"/>
      <c r="C90" s="496" t="s">
        <v>520</v>
      </c>
      <c r="D90" s="411" t="s">
        <v>859</v>
      </c>
      <c r="E90" s="412" t="s">
        <v>874</v>
      </c>
      <c r="F90" s="413"/>
      <c r="G90" s="399"/>
      <c r="H90" s="399"/>
      <c r="I90" s="399"/>
      <c r="J90" s="399"/>
      <c r="K90" s="399"/>
      <c r="L90" s="399"/>
      <c r="M90" s="399"/>
      <c r="N90" s="399"/>
      <c r="O90" s="399"/>
      <c r="P90" s="399"/>
      <c r="Q90" s="399"/>
      <c r="R90" s="399"/>
      <c r="S90" s="399"/>
      <c r="T90" s="399"/>
      <c r="U90" s="399"/>
      <c r="V90" s="399"/>
      <c r="W90" s="399"/>
      <c r="X90" s="399"/>
    </row>
    <row r="91" spans="1:24">
      <c r="A91" s="490">
        <v>67</v>
      </c>
      <c r="B91" s="490" t="s">
        <v>518</v>
      </c>
      <c r="C91" s="495" t="s">
        <v>875</v>
      </c>
      <c r="D91" s="409" t="s">
        <v>859</v>
      </c>
      <c r="E91" s="410" t="s">
        <v>874</v>
      </c>
      <c r="F91" s="419" t="s">
        <v>1007</v>
      </c>
      <c r="G91" s="395"/>
      <c r="H91" s="395"/>
      <c r="I91" s="395"/>
      <c r="J91" s="395"/>
      <c r="K91" s="395"/>
      <c r="L91" s="395"/>
      <c r="M91" s="395"/>
      <c r="N91" s="395"/>
      <c r="O91" s="395"/>
      <c r="P91" s="395"/>
      <c r="Q91" s="395"/>
      <c r="R91" s="395"/>
      <c r="S91" s="395"/>
      <c r="T91" s="395"/>
      <c r="U91" s="395"/>
      <c r="V91" s="395"/>
      <c r="W91" s="395"/>
      <c r="X91" s="395"/>
    </row>
    <row r="92" spans="1:24">
      <c r="A92" s="497"/>
      <c r="B92" s="497"/>
      <c r="C92" s="496" t="s">
        <v>521</v>
      </c>
      <c r="D92" s="411" t="s">
        <v>859</v>
      </c>
      <c r="E92" s="412" t="s">
        <v>876</v>
      </c>
      <c r="F92" s="413"/>
      <c r="G92" s="399"/>
      <c r="H92" s="399"/>
      <c r="I92" s="399"/>
      <c r="J92" s="399"/>
      <c r="K92" s="399"/>
      <c r="L92" s="399"/>
      <c r="M92" s="399"/>
      <c r="N92" s="399"/>
      <c r="O92" s="399"/>
      <c r="P92" s="399"/>
      <c r="Q92" s="399"/>
      <c r="R92" s="399"/>
      <c r="S92" s="399"/>
      <c r="T92" s="399"/>
      <c r="U92" s="399"/>
      <c r="V92" s="399"/>
      <c r="W92" s="399"/>
      <c r="X92" s="399"/>
    </row>
    <row r="93" spans="1:24" ht="12.75" customHeight="1">
      <c r="A93" s="490">
        <v>68</v>
      </c>
      <c r="B93" s="490" t="s">
        <v>520</v>
      </c>
      <c r="C93" s="495" t="s">
        <v>877</v>
      </c>
      <c r="D93" s="409" t="s">
        <v>859</v>
      </c>
      <c r="E93" s="410" t="s">
        <v>876</v>
      </c>
      <c r="F93" s="417" t="s">
        <v>1008</v>
      </c>
      <c r="G93" s="393"/>
      <c r="H93" s="393"/>
      <c r="I93" s="393"/>
      <c r="J93" s="393"/>
      <c r="K93" s="393"/>
      <c r="L93" s="393"/>
      <c r="M93" s="393"/>
      <c r="N93" s="393"/>
      <c r="O93" s="393"/>
      <c r="P93" s="393"/>
      <c r="Q93" s="393"/>
      <c r="R93" s="393"/>
      <c r="S93" s="393"/>
      <c r="T93" s="393"/>
      <c r="U93" s="393"/>
      <c r="V93" s="393"/>
      <c r="W93" s="393"/>
      <c r="X93" s="393"/>
    </row>
    <row r="94" spans="1:24" ht="12.75" customHeight="1">
      <c r="A94" s="490">
        <v>70</v>
      </c>
      <c r="B94" s="490" t="s">
        <v>520</v>
      </c>
      <c r="C94" s="495" t="s">
        <v>878</v>
      </c>
      <c r="D94" s="409" t="s">
        <v>859</v>
      </c>
      <c r="E94" s="410" t="s">
        <v>876</v>
      </c>
      <c r="F94" s="419" t="s">
        <v>1009</v>
      </c>
      <c r="G94" s="395"/>
      <c r="H94" s="395"/>
      <c r="I94" s="395"/>
      <c r="J94" s="395"/>
      <c r="K94" s="395"/>
      <c r="L94" s="395"/>
      <c r="M94" s="395"/>
      <c r="N94" s="395"/>
      <c r="O94" s="395"/>
      <c r="P94" s="395"/>
      <c r="Q94" s="395"/>
      <c r="R94" s="395"/>
      <c r="S94" s="395"/>
      <c r="T94" s="395"/>
      <c r="U94" s="395"/>
      <c r="V94" s="395"/>
      <c r="W94" s="395"/>
      <c r="X94" s="395"/>
    </row>
    <row r="95" spans="1:24">
      <c r="A95" s="497"/>
      <c r="B95" s="497"/>
      <c r="C95" s="496" t="s">
        <v>526</v>
      </c>
      <c r="D95" s="411" t="s">
        <v>859</v>
      </c>
      <c r="E95" s="412" t="s">
        <v>879</v>
      </c>
      <c r="F95" s="413"/>
      <c r="G95" s="399"/>
      <c r="H95" s="399"/>
      <c r="I95" s="399"/>
      <c r="J95" s="399"/>
      <c r="K95" s="399"/>
      <c r="L95" s="399"/>
      <c r="M95" s="399"/>
      <c r="N95" s="399"/>
      <c r="O95" s="399"/>
      <c r="P95" s="399"/>
      <c r="Q95" s="399"/>
      <c r="R95" s="399"/>
      <c r="S95" s="399"/>
      <c r="T95" s="399"/>
      <c r="U95" s="399"/>
      <c r="V95" s="399"/>
      <c r="W95" s="399"/>
      <c r="X95" s="399"/>
    </row>
    <row r="96" spans="1:24" ht="12.75" customHeight="1">
      <c r="A96" s="490">
        <v>71</v>
      </c>
      <c r="B96" s="490" t="s">
        <v>529</v>
      </c>
      <c r="C96" s="495" t="s">
        <v>880</v>
      </c>
      <c r="D96" s="409" t="s">
        <v>859</v>
      </c>
      <c r="E96" s="410" t="s">
        <v>879</v>
      </c>
      <c r="F96" s="417" t="s">
        <v>1010</v>
      </c>
      <c r="G96" s="391"/>
      <c r="H96" s="391"/>
      <c r="I96" s="391"/>
      <c r="J96" s="391"/>
      <c r="K96" s="391"/>
      <c r="L96" s="391"/>
      <c r="M96" s="391"/>
      <c r="N96" s="391"/>
      <c r="O96" s="391"/>
      <c r="P96" s="391"/>
      <c r="Q96" s="391"/>
      <c r="R96" s="391"/>
      <c r="S96" s="391"/>
      <c r="T96" s="391"/>
      <c r="U96" s="391"/>
      <c r="V96" s="399"/>
      <c r="W96" s="399"/>
      <c r="X96" s="399"/>
    </row>
    <row r="97" spans="1:24">
      <c r="A97" s="497"/>
      <c r="B97" s="497"/>
      <c r="C97" s="496" t="s">
        <v>529</v>
      </c>
      <c r="D97" s="411" t="s">
        <v>881</v>
      </c>
      <c r="E97" s="412" t="s">
        <v>530</v>
      </c>
      <c r="F97" s="413"/>
      <c r="G97" s="399"/>
      <c r="H97" s="399"/>
      <c r="I97" s="399"/>
      <c r="J97" s="399"/>
      <c r="K97" s="399"/>
      <c r="L97" s="399"/>
      <c r="M97" s="399"/>
      <c r="N97" s="399"/>
      <c r="O97" s="399"/>
      <c r="P97" s="399"/>
      <c r="Q97" s="399"/>
      <c r="R97" s="399"/>
      <c r="S97" s="399"/>
      <c r="T97" s="399"/>
      <c r="U97" s="399"/>
      <c r="V97" s="399"/>
      <c r="W97" s="399"/>
      <c r="X97" s="399"/>
    </row>
    <row r="98" spans="1:24" ht="12.75" customHeight="1">
      <c r="A98" s="490">
        <v>72</v>
      </c>
      <c r="B98" s="490" t="s">
        <v>529</v>
      </c>
      <c r="C98" s="495" t="s">
        <v>882</v>
      </c>
      <c r="D98" s="409" t="s">
        <v>881</v>
      </c>
      <c r="E98" s="410" t="s">
        <v>530</v>
      </c>
      <c r="F98" s="417" t="s">
        <v>1011</v>
      </c>
      <c r="G98" s="393"/>
      <c r="H98" s="393"/>
      <c r="I98" s="393"/>
      <c r="J98" s="393"/>
      <c r="K98" s="393"/>
      <c r="L98" s="393"/>
      <c r="M98" s="393"/>
      <c r="N98" s="393"/>
      <c r="O98" s="393"/>
      <c r="P98" s="393"/>
      <c r="Q98" s="393"/>
      <c r="R98" s="393"/>
      <c r="S98" s="393"/>
      <c r="T98" s="393"/>
      <c r="U98" s="393"/>
      <c r="V98" s="393"/>
      <c r="W98" s="393"/>
      <c r="X98" s="393"/>
    </row>
    <row r="99" spans="1:24" ht="25.5">
      <c r="A99" s="490">
        <v>73</v>
      </c>
      <c r="B99" s="490" t="s">
        <v>529</v>
      </c>
      <c r="C99" s="495" t="s">
        <v>883</v>
      </c>
      <c r="D99" s="409" t="s">
        <v>881</v>
      </c>
      <c r="E99" s="410" t="s">
        <v>530</v>
      </c>
      <c r="F99" s="418" t="s">
        <v>1012</v>
      </c>
      <c r="G99" s="293"/>
      <c r="H99" s="293"/>
      <c r="I99" s="293"/>
      <c r="J99" s="293"/>
      <c r="K99" s="293"/>
      <c r="L99" s="293"/>
      <c r="M99" s="293"/>
      <c r="N99" s="293"/>
      <c r="O99" s="293"/>
      <c r="P99" s="293"/>
      <c r="Q99" s="293"/>
      <c r="R99" s="293"/>
      <c r="S99" s="293"/>
      <c r="T99" s="293"/>
      <c r="U99" s="293"/>
      <c r="V99" s="293"/>
      <c r="W99" s="293"/>
      <c r="X99" s="293"/>
    </row>
    <row r="100" spans="1:24" ht="12.75" customHeight="1">
      <c r="A100" s="490">
        <v>74</v>
      </c>
      <c r="B100" s="490" t="s">
        <v>529</v>
      </c>
      <c r="C100" s="495" t="s">
        <v>884</v>
      </c>
      <c r="D100" s="409" t="s">
        <v>881</v>
      </c>
      <c r="E100" s="410" t="s">
        <v>530</v>
      </c>
      <c r="F100" s="417" t="s">
        <v>1013</v>
      </c>
      <c r="G100" s="393"/>
      <c r="H100" s="393"/>
      <c r="I100" s="393"/>
      <c r="J100" s="393"/>
      <c r="K100" s="393"/>
      <c r="L100" s="393"/>
      <c r="M100" s="393"/>
      <c r="N100" s="393"/>
      <c r="O100" s="393"/>
      <c r="P100" s="393"/>
      <c r="Q100" s="393"/>
      <c r="R100" s="393"/>
      <c r="S100" s="393"/>
      <c r="T100" s="393"/>
      <c r="U100" s="393"/>
      <c r="V100" s="393"/>
      <c r="W100" s="393"/>
      <c r="X100" s="393"/>
    </row>
    <row r="101" spans="1:24">
      <c r="A101" s="497"/>
      <c r="B101" s="497"/>
      <c r="C101" s="496" t="s">
        <v>531</v>
      </c>
      <c r="D101" s="411" t="s">
        <v>881</v>
      </c>
      <c r="E101" s="412" t="s">
        <v>885</v>
      </c>
      <c r="F101" s="413"/>
      <c r="G101" s="399"/>
      <c r="H101" s="399"/>
      <c r="I101" s="399"/>
      <c r="J101" s="399"/>
      <c r="K101" s="399"/>
      <c r="L101" s="399"/>
      <c r="M101" s="399"/>
      <c r="N101" s="399"/>
      <c r="O101" s="399"/>
      <c r="P101" s="399"/>
      <c r="Q101" s="399"/>
      <c r="R101" s="399"/>
      <c r="S101" s="399"/>
      <c r="T101" s="399"/>
      <c r="U101" s="399"/>
      <c r="V101" s="399"/>
      <c r="W101" s="399"/>
      <c r="X101" s="399"/>
    </row>
    <row r="102" spans="1:24" ht="12.75" customHeight="1">
      <c r="A102" s="490">
        <v>75</v>
      </c>
      <c r="B102" s="490" t="s">
        <v>534</v>
      </c>
      <c r="C102" s="495" t="s">
        <v>886</v>
      </c>
      <c r="D102" s="409" t="s">
        <v>881</v>
      </c>
      <c r="E102" s="410" t="s">
        <v>885</v>
      </c>
      <c r="F102" s="418" t="s">
        <v>1014</v>
      </c>
      <c r="G102" s="373"/>
      <c r="H102" s="373"/>
      <c r="I102" s="373"/>
      <c r="J102" s="373"/>
      <c r="K102" s="373"/>
      <c r="L102" s="373"/>
      <c r="M102" s="373"/>
      <c r="N102" s="373"/>
      <c r="O102" s="373"/>
      <c r="P102" s="373"/>
      <c r="Q102" s="373"/>
      <c r="R102" s="373"/>
      <c r="S102" s="373"/>
      <c r="T102" s="373"/>
      <c r="U102" s="373"/>
      <c r="V102" s="373"/>
      <c r="W102" s="373"/>
      <c r="X102" s="373"/>
    </row>
    <row r="103" spans="1:24" ht="12.75" customHeight="1">
      <c r="A103" s="490">
        <v>76</v>
      </c>
      <c r="B103" s="490" t="s">
        <v>534</v>
      </c>
      <c r="C103" s="495" t="s">
        <v>887</v>
      </c>
      <c r="D103" s="409" t="s">
        <v>881</v>
      </c>
      <c r="E103" s="410" t="s">
        <v>885</v>
      </c>
      <c r="F103" s="418" t="s">
        <v>1015</v>
      </c>
      <c r="G103" s="373"/>
      <c r="H103" s="373"/>
      <c r="I103" s="373"/>
      <c r="J103" s="373"/>
      <c r="K103" s="373"/>
      <c r="L103" s="373"/>
      <c r="M103" s="373"/>
      <c r="N103" s="373"/>
      <c r="O103" s="373"/>
      <c r="P103" s="373"/>
      <c r="Q103" s="373"/>
      <c r="R103" s="373"/>
      <c r="S103" s="373"/>
      <c r="T103" s="373"/>
      <c r="U103" s="373"/>
      <c r="V103" s="373"/>
      <c r="W103" s="373"/>
      <c r="X103" s="373"/>
    </row>
    <row r="104" spans="1:24" ht="12.75" customHeight="1">
      <c r="A104" s="490">
        <v>77</v>
      </c>
      <c r="B104" s="490" t="s">
        <v>534</v>
      </c>
      <c r="C104" s="495" t="s">
        <v>888</v>
      </c>
      <c r="D104" s="409" t="s">
        <v>881</v>
      </c>
      <c r="E104" s="410" t="s">
        <v>885</v>
      </c>
      <c r="F104" s="418" t="s">
        <v>1016</v>
      </c>
      <c r="G104" s="373"/>
      <c r="H104" s="373"/>
      <c r="I104" s="373"/>
      <c r="J104" s="373"/>
      <c r="K104" s="373"/>
      <c r="L104" s="373"/>
      <c r="M104" s="373"/>
      <c r="N104" s="373"/>
      <c r="O104" s="373"/>
      <c r="P104" s="373"/>
      <c r="Q104" s="373"/>
      <c r="R104" s="373"/>
      <c r="S104" s="373"/>
      <c r="T104" s="373"/>
      <c r="U104" s="373"/>
      <c r="V104" s="373"/>
      <c r="W104" s="373"/>
      <c r="X104" s="373"/>
    </row>
    <row r="105" spans="1:24" ht="12.75" customHeight="1">
      <c r="A105" s="490">
        <v>78</v>
      </c>
      <c r="B105" s="490" t="s">
        <v>534</v>
      </c>
      <c r="C105" s="495" t="s">
        <v>889</v>
      </c>
      <c r="D105" s="409" t="s">
        <v>881</v>
      </c>
      <c r="E105" s="410" t="s">
        <v>885</v>
      </c>
      <c r="F105" s="418" t="s">
        <v>1017</v>
      </c>
      <c r="G105" s="373"/>
      <c r="H105" s="373"/>
      <c r="I105" s="373"/>
      <c r="J105" s="373"/>
      <c r="K105" s="373"/>
      <c r="L105" s="373"/>
      <c r="M105" s="373"/>
      <c r="N105" s="373"/>
      <c r="O105" s="373"/>
      <c r="P105" s="373"/>
      <c r="Q105" s="373"/>
      <c r="R105" s="373"/>
      <c r="S105" s="373"/>
      <c r="T105" s="373"/>
      <c r="U105" s="373"/>
      <c r="V105" s="373"/>
      <c r="W105" s="373"/>
      <c r="X105" s="373"/>
    </row>
    <row r="106" spans="1:24">
      <c r="A106" s="497"/>
      <c r="B106" s="497"/>
      <c r="C106" s="496" t="s">
        <v>535</v>
      </c>
      <c r="D106" s="411" t="s">
        <v>890</v>
      </c>
      <c r="E106" s="412" t="s">
        <v>891</v>
      </c>
      <c r="F106" s="413"/>
      <c r="G106" s="399"/>
      <c r="H106" s="399"/>
      <c r="I106" s="399"/>
      <c r="J106" s="399"/>
      <c r="K106" s="399"/>
      <c r="L106" s="399"/>
      <c r="M106" s="399"/>
      <c r="N106" s="399"/>
      <c r="O106" s="399"/>
      <c r="P106" s="399"/>
      <c r="Q106" s="399"/>
      <c r="R106" s="399"/>
      <c r="S106" s="399"/>
      <c r="T106" s="399"/>
      <c r="U106" s="399"/>
      <c r="V106" s="399"/>
      <c r="W106" s="399"/>
      <c r="X106" s="399"/>
    </row>
    <row r="107" spans="1:24" ht="12.75" customHeight="1">
      <c r="A107" s="490">
        <v>79</v>
      </c>
      <c r="B107" s="490" t="s">
        <v>535</v>
      </c>
      <c r="C107" s="495" t="s">
        <v>892</v>
      </c>
      <c r="D107" s="409" t="s">
        <v>890</v>
      </c>
      <c r="E107" s="410" t="s">
        <v>891</v>
      </c>
      <c r="F107" s="417" t="s">
        <v>1018</v>
      </c>
      <c r="G107" s="391"/>
      <c r="H107" s="391"/>
      <c r="I107" s="391"/>
      <c r="J107" s="391"/>
      <c r="K107" s="391"/>
      <c r="L107" s="391"/>
      <c r="M107" s="391"/>
      <c r="N107" s="391"/>
      <c r="O107" s="391"/>
      <c r="P107" s="391"/>
      <c r="Q107" s="391"/>
      <c r="R107" s="391"/>
      <c r="S107" s="391"/>
      <c r="T107" s="391"/>
      <c r="U107" s="391"/>
      <c r="V107" s="391"/>
      <c r="W107" s="399"/>
      <c r="X107" s="399"/>
    </row>
    <row r="108" spans="1:24">
      <c r="A108" s="490">
        <v>80</v>
      </c>
      <c r="B108" s="490" t="s">
        <v>535</v>
      </c>
      <c r="C108" s="495" t="s">
        <v>893</v>
      </c>
      <c r="D108" s="409" t="s">
        <v>890</v>
      </c>
      <c r="E108" s="410" t="s">
        <v>891</v>
      </c>
      <c r="F108" s="418" t="s">
        <v>1019</v>
      </c>
      <c r="G108" s="293"/>
      <c r="H108" s="293"/>
      <c r="I108" s="293"/>
      <c r="J108" s="293"/>
      <c r="K108" s="293"/>
      <c r="L108" s="293"/>
      <c r="M108" s="293"/>
      <c r="N108" s="293"/>
      <c r="O108" s="293"/>
      <c r="P108" s="293"/>
      <c r="Q108" s="293"/>
      <c r="R108" s="293"/>
      <c r="S108" s="293"/>
      <c r="T108" s="293"/>
      <c r="U108" s="293"/>
      <c r="V108" s="293"/>
      <c r="W108" s="399"/>
      <c r="X108" s="399"/>
    </row>
    <row r="109" spans="1:24">
      <c r="A109" s="490">
        <v>81</v>
      </c>
      <c r="B109" s="490" t="s">
        <v>535</v>
      </c>
      <c r="C109" s="495" t="s">
        <v>894</v>
      </c>
      <c r="D109" s="409" t="s">
        <v>890</v>
      </c>
      <c r="E109" s="410" t="s">
        <v>891</v>
      </c>
      <c r="F109" s="418" t="s">
        <v>1020</v>
      </c>
      <c r="G109" s="293"/>
      <c r="H109" s="293"/>
      <c r="I109" s="293"/>
      <c r="J109" s="293"/>
      <c r="K109" s="293"/>
      <c r="L109" s="293"/>
      <c r="M109" s="293"/>
      <c r="N109" s="293"/>
      <c r="O109" s="293"/>
      <c r="P109" s="293"/>
      <c r="Q109" s="293"/>
      <c r="R109" s="293"/>
      <c r="S109" s="293"/>
      <c r="T109" s="293"/>
      <c r="U109" s="293"/>
      <c r="V109" s="293"/>
      <c r="W109" s="399"/>
      <c r="X109" s="399"/>
    </row>
    <row r="110" spans="1:24">
      <c r="A110" s="497"/>
      <c r="B110" s="497"/>
      <c r="C110" s="496" t="s">
        <v>536</v>
      </c>
      <c r="D110" s="411" t="s">
        <v>890</v>
      </c>
      <c r="E110" s="412" t="s">
        <v>895</v>
      </c>
      <c r="F110" s="413"/>
      <c r="G110" s="399"/>
      <c r="H110" s="399"/>
      <c r="I110" s="399"/>
      <c r="J110" s="399"/>
      <c r="K110" s="399"/>
      <c r="L110" s="399"/>
      <c r="M110" s="399"/>
      <c r="N110" s="399"/>
      <c r="O110" s="399"/>
      <c r="P110" s="399"/>
      <c r="Q110" s="399"/>
      <c r="R110" s="399"/>
      <c r="S110" s="399"/>
      <c r="T110" s="399"/>
      <c r="U110" s="399"/>
      <c r="V110" s="399"/>
      <c r="W110" s="399"/>
      <c r="X110" s="399"/>
    </row>
    <row r="111" spans="1:24">
      <c r="A111" s="490">
        <v>82</v>
      </c>
      <c r="B111" s="490" t="s">
        <v>536</v>
      </c>
      <c r="C111" s="495" t="s">
        <v>896</v>
      </c>
      <c r="D111" s="409" t="s">
        <v>890</v>
      </c>
      <c r="E111" s="410" t="s">
        <v>895</v>
      </c>
      <c r="F111" s="418" t="s">
        <v>1021</v>
      </c>
      <c r="G111" s="293"/>
      <c r="H111" s="293"/>
      <c r="I111" s="293"/>
      <c r="J111" s="293"/>
      <c r="K111" s="293"/>
      <c r="L111" s="293"/>
      <c r="M111" s="293"/>
      <c r="N111" s="293"/>
      <c r="O111" s="293"/>
      <c r="P111" s="293"/>
      <c r="Q111" s="293"/>
      <c r="R111" s="293"/>
      <c r="S111" s="293"/>
      <c r="T111" s="293"/>
      <c r="U111" s="293"/>
      <c r="V111" s="293"/>
      <c r="W111" s="399"/>
      <c r="X111" s="399"/>
    </row>
    <row r="112" spans="1:24" ht="18" customHeight="1">
      <c r="A112" s="490">
        <v>83</v>
      </c>
      <c r="B112" s="490" t="s">
        <v>538</v>
      </c>
      <c r="C112" s="495" t="s">
        <v>897</v>
      </c>
      <c r="D112" s="409" t="s">
        <v>890</v>
      </c>
      <c r="E112" s="410" t="s">
        <v>895</v>
      </c>
      <c r="F112" s="418" t="s">
        <v>1022</v>
      </c>
      <c r="G112" s="293"/>
      <c r="H112" s="293"/>
      <c r="I112" s="293"/>
      <c r="J112" s="293"/>
      <c r="K112" s="293"/>
      <c r="L112" s="293"/>
      <c r="M112" s="293"/>
      <c r="N112" s="293"/>
      <c r="O112" s="293"/>
      <c r="P112" s="293"/>
      <c r="Q112" s="293"/>
      <c r="R112" s="293"/>
      <c r="S112" s="293"/>
      <c r="T112" s="293"/>
      <c r="U112" s="293"/>
      <c r="V112" s="293"/>
      <c r="W112" s="399"/>
      <c r="X112" s="399"/>
    </row>
    <row r="113" spans="1:24" ht="25.5" customHeight="1">
      <c r="A113" s="490">
        <v>84</v>
      </c>
      <c r="B113" s="490" t="s">
        <v>536</v>
      </c>
      <c r="C113" s="495" t="s">
        <v>898</v>
      </c>
      <c r="D113" s="409" t="s">
        <v>890</v>
      </c>
      <c r="E113" s="410" t="s">
        <v>895</v>
      </c>
      <c r="F113" s="418" t="s">
        <v>1023</v>
      </c>
      <c r="G113" s="391"/>
      <c r="H113" s="391"/>
      <c r="I113" s="391"/>
      <c r="J113" s="391"/>
      <c r="K113" s="391"/>
      <c r="L113" s="391"/>
      <c r="M113" s="391"/>
      <c r="N113" s="391"/>
      <c r="O113" s="391"/>
      <c r="P113" s="391"/>
      <c r="Q113" s="391"/>
      <c r="R113" s="391"/>
      <c r="S113" s="391"/>
      <c r="T113" s="391"/>
      <c r="U113" s="391"/>
      <c r="V113" s="391"/>
      <c r="W113" s="399"/>
      <c r="X113" s="399"/>
    </row>
    <row r="114" spans="1:24" ht="12.75" customHeight="1">
      <c r="A114" s="490">
        <v>85</v>
      </c>
      <c r="B114" s="490" t="s">
        <v>536</v>
      </c>
      <c r="C114" s="495" t="s">
        <v>899</v>
      </c>
      <c r="D114" s="409" t="s">
        <v>890</v>
      </c>
      <c r="E114" s="410" t="s">
        <v>895</v>
      </c>
      <c r="F114" s="418" t="s">
        <v>1024</v>
      </c>
      <c r="G114" s="391"/>
      <c r="H114" s="391"/>
      <c r="I114" s="391"/>
      <c r="J114" s="391"/>
      <c r="K114" s="391"/>
      <c r="L114" s="391"/>
      <c r="M114" s="391"/>
      <c r="N114" s="391"/>
      <c r="O114" s="391"/>
      <c r="P114" s="391"/>
      <c r="Q114" s="391"/>
      <c r="R114" s="391"/>
      <c r="S114" s="391"/>
      <c r="T114" s="391"/>
      <c r="U114" s="391"/>
      <c r="V114" s="391"/>
      <c r="W114" s="399"/>
      <c r="X114" s="399"/>
    </row>
    <row r="115" spans="1:24" ht="12.75" customHeight="1">
      <c r="A115" s="490">
        <v>86</v>
      </c>
      <c r="B115" s="490" t="s">
        <v>538</v>
      </c>
      <c r="C115" s="495" t="s">
        <v>900</v>
      </c>
      <c r="D115" s="409" t="s">
        <v>890</v>
      </c>
      <c r="E115" s="410" t="s">
        <v>895</v>
      </c>
      <c r="F115" s="418" t="s">
        <v>1025</v>
      </c>
      <c r="G115" s="391"/>
      <c r="H115" s="391"/>
      <c r="I115" s="391"/>
      <c r="J115" s="391"/>
      <c r="K115" s="391"/>
      <c r="L115" s="391"/>
      <c r="M115" s="391"/>
      <c r="N115" s="391"/>
      <c r="O115" s="391"/>
      <c r="P115" s="391"/>
      <c r="Q115" s="391"/>
      <c r="R115" s="391"/>
      <c r="S115" s="391"/>
      <c r="T115" s="391"/>
      <c r="U115" s="391"/>
      <c r="V115" s="391"/>
      <c r="W115" s="399"/>
      <c r="X115" s="399"/>
    </row>
    <row r="116" spans="1:24" ht="12.75" customHeight="1">
      <c r="A116" s="490">
        <v>87</v>
      </c>
      <c r="B116" s="490" t="s">
        <v>516</v>
      </c>
      <c r="C116" s="495" t="s">
        <v>901</v>
      </c>
      <c r="D116" s="409" t="s">
        <v>890</v>
      </c>
      <c r="E116" s="410" t="s">
        <v>895</v>
      </c>
      <c r="F116" s="418" t="s">
        <v>1026</v>
      </c>
      <c r="G116" s="391"/>
      <c r="H116" s="391"/>
      <c r="I116" s="391"/>
      <c r="J116" s="391"/>
      <c r="K116" s="391"/>
      <c r="L116" s="391"/>
      <c r="M116" s="391"/>
      <c r="N116" s="391"/>
      <c r="O116" s="391"/>
      <c r="P116" s="391"/>
      <c r="Q116" s="391"/>
      <c r="R116" s="391"/>
      <c r="S116" s="391"/>
      <c r="T116" s="391"/>
      <c r="U116" s="391"/>
      <c r="V116" s="391"/>
      <c r="W116" s="399"/>
      <c r="X116" s="399"/>
    </row>
    <row r="117" spans="1:24">
      <c r="A117" s="490">
        <v>88</v>
      </c>
      <c r="B117" s="490" t="s">
        <v>536</v>
      </c>
      <c r="C117" s="495" t="s">
        <v>902</v>
      </c>
      <c r="D117" s="409" t="s">
        <v>890</v>
      </c>
      <c r="E117" s="410" t="s">
        <v>895</v>
      </c>
      <c r="F117" s="418" t="s">
        <v>1027</v>
      </c>
      <c r="G117" s="391"/>
      <c r="H117" s="391"/>
      <c r="I117" s="391"/>
      <c r="J117" s="391"/>
      <c r="K117" s="391"/>
      <c r="L117" s="391"/>
      <c r="M117" s="391"/>
      <c r="N117" s="391"/>
      <c r="O117" s="391"/>
      <c r="P117" s="391"/>
      <c r="Q117" s="391"/>
      <c r="R117" s="391"/>
      <c r="S117" s="391"/>
      <c r="T117" s="391"/>
      <c r="U117" s="391"/>
      <c r="V117" s="391"/>
      <c r="W117" s="399"/>
      <c r="X117" s="399"/>
    </row>
    <row r="118" spans="1:24">
      <c r="A118" s="490">
        <v>89</v>
      </c>
      <c r="B118" s="490" t="s">
        <v>536</v>
      </c>
      <c r="C118" s="495" t="s">
        <v>903</v>
      </c>
      <c r="D118" s="409" t="s">
        <v>890</v>
      </c>
      <c r="E118" s="410" t="s">
        <v>895</v>
      </c>
      <c r="F118" s="418" t="s">
        <v>1028</v>
      </c>
      <c r="G118" s="293"/>
      <c r="H118" s="293"/>
      <c r="I118" s="293"/>
      <c r="J118" s="293"/>
      <c r="K118" s="293"/>
      <c r="L118" s="293"/>
      <c r="M118" s="293"/>
      <c r="N118" s="293"/>
      <c r="O118" s="293"/>
      <c r="P118" s="293"/>
      <c r="Q118" s="293"/>
      <c r="R118" s="293"/>
      <c r="S118" s="293"/>
      <c r="T118" s="293"/>
      <c r="U118" s="293"/>
      <c r="V118" s="293"/>
      <c r="W118" s="399"/>
      <c r="X118" s="399"/>
    </row>
    <row r="119" spans="1:24" ht="25.5">
      <c r="A119" s="490">
        <v>90</v>
      </c>
      <c r="B119" s="490" t="s">
        <v>536</v>
      </c>
      <c r="C119" s="495" t="s">
        <v>904</v>
      </c>
      <c r="D119" s="409" t="s">
        <v>890</v>
      </c>
      <c r="E119" s="410" t="s">
        <v>895</v>
      </c>
      <c r="F119" s="418" t="s">
        <v>1029</v>
      </c>
      <c r="G119" s="293"/>
      <c r="H119" s="293"/>
      <c r="I119" s="293"/>
      <c r="J119" s="293"/>
      <c r="K119" s="293"/>
      <c r="L119" s="293"/>
      <c r="M119" s="293"/>
      <c r="N119" s="293"/>
      <c r="O119" s="293"/>
      <c r="P119" s="293"/>
      <c r="Q119" s="293"/>
      <c r="R119" s="293"/>
      <c r="S119" s="293"/>
      <c r="T119" s="293"/>
      <c r="U119" s="293"/>
      <c r="V119" s="293"/>
      <c r="W119" s="399"/>
      <c r="X119" s="399"/>
    </row>
    <row r="120" spans="1:24">
      <c r="A120" s="497"/>
      <c r="B120" s="497"/>
      <c r="C120" s="496" t="s">
        <v>538</v>
      </c>
      <c r="D120" s="411" t="s">
        <v>890</v>
      </c>
      <c r="E120" s="412" t="s">
        <v>905</v>
      </c>
      <c r="F120" s="413"/>
      <c r="G120" s="399"/>
      <c r="H120" s="399"/>
      <c r="I120" s="399"/>
      <c r="J120" s="399"/>
      <c r="K120" s="399"/>
      <c r="L120" s="399"/>
      <c r="M120" s="399"/>
      <c r="N120" s="399"/>
      <c r="O120" s="399"/>
      <c r="P120" s="399"/>
      <c r="Q120" s="399"/>
      <c r="R120" s="399"/>
      <c r="S120" s="399"/>
      <c r="T120" s="399"/>
      <c r="U120" s="399"/>
      <c r="V120" s="399"/>
      <c r="W120" s="399"/>
      <c r="X120" s="399"/>
    </row>
    <row r="121" spans="1:24">
      <c r="A121" s="490">
        <v>91</v>
      </c>
      <c r="B121" s="490" t="s">
        <v>539</v>
      </c>
      <c r="C121" s="495" t="s">
        <v>906</v>
      </c>
      <c r="D121" s="409" t="s">
        <v>890</v>
      </c>
      <c r="E121" s="410" t="s">
        <v>905</v>
      </c>
      <c r="F121" s="418" t="s">
        <v>1030</v>
      </c>
      <c r="G121" s="399"/>
      <c r="H121" s="399"/>
      <c r="I121" s="399"/>
      <c r="J121" s="399"/>
      <c r="K121" s="399"/>
      <c r="L121" s="399"/>
      <c r="M121" s="399"/>
      <c r="N121" s="399"/>
      <c r="O121" s="399"/>
      <c r="P121" s="399"/>
      <c r="Q121" s="399"/>
      <c r="R121" s="399"/>
      <c r="S121" s="399"/>
      <c r="T121" s="399"/>
      <c r="U121" s="399"/>
      <c r="V121" s="399"/>
      <c r="W121" s="399"/>
      <c r="X121" s="399"/>
    </row>
    <row r="122" spans="1:24">
      <c r="A122" s="497"/>
      <c r="B122" s="497"/>
      <c r="C122" s="496" t="s">
        <v>541</v>
      </c>
      <c r="D122" s="411" t="s">
        <v>907</v>
      </c>
      <c r="E122" s="412" t="s">
        <v>908</v>
      </c>
      <c r="F122" s="413"/>
      <c r="G122" s="399"/>
      <c r="H122" s="399"/>
      <c r="I122" s="399"/>
      <c r="J122" s="399"/>
      <c r="K122" s="399"/>
      <c r="L122" s="399"/>
      <c r="M122" s="399"/>
      <c r="N122" s="399"/>
      <c r="O122" s="399"/>
      <c r="P122" s="399"/>
      <c r="Q122" s="399"/>
      <c r="R122" s="399"/>
      <c r="S122" s="399"/>
      <c r="T122" s="399"/>
      <c r="U122" s="399"/>
      <c r="V122" s="399"/>
      <c r="W122" s="399"/>
      <c r="X122" s="399"/>
    </row>
    <row r="123" spans="1:24" ht="12.75" customHeight="1">
      <c r="A123" s="490">
        <v>92</v>
      </c>
      <c r="B123" s="490" t="s">
        <v>541</v>
      </c>
      <c r="C123" s="495" t="s">
        <v>909</v>
      </c>
      <c r="D123" s="409" t="s">
        <v>907</v>
      </c>
      <c r="E123" s="410" t="s">
        <v>908</v>
      </c>
      <c r="F123" s="417" t="s">
        <v>1031</v>
      </c>
      <c r="G123" s="393"/>
      <c r="H123" s="393"/>
      <c r="I123" s="393"/>
      <c r="J123" s="393"/>
      <c r="K123" s="393"/>
      <c r="L123" s="393"/>
      <c r="M123" s="393"/>
      <c r="N123" s="393"/>
      <c r="O123" s="393"/>
      <c r="P123" s="393"/>
      <c r="Q123" s="393"/>
      <c r="R123" s="393"/>
      <c r="S123" s="393"/>
      <c r="T123" s="393"/>
      <c r="U123" s="393"/>
      <c r="V123" s="393"/>
      <c r="W123" s="393"/>
      <c r="X123" s="393"/>
    </row>
    <row r="124" spans="1:24" ht="12.75" customHeight="1">
      <c r="A124" s="490">
        <v>93</v>
      </c>
      <c r="B124" s="490" t="s">
        <v>541</v>
      </c>
      <c r="C124" s="495" t="s">
        <v>910</v>
      </c>
      <c r="D124" s="409" t="s">
        <v>907</v>
      </c>
      <c r="E124" s="410" t="s">
        <v>908</v>
      </c>
      <c r="F124" s="417" t="s">
        <v>1032</v>
      </c>
      <c r="G124" s="393"/>
      <c r="H124" s="393"/>
      <c r="I124" s="393"/>
      <c r="J124" s="393"/>
      <c r="K124" s="393"/>
      <c r="L124" s="393"/>
      <c r="M124" s="393"/>
      <c r="N124" s="393"/>
      <c r="O124" s="393"/>
      <c r="P124" s="393"/>
      <c r="Q124" s="393"/>
      <c r="R124" s="393"/>
      <c r="S124" s="393"/>
      <c r="T124" s="393"/>
      <c r="U124" s="393"/>
      <c r="V124" s="393"/>
      <c r="W124" s="393"/>
      <c r="X124" s="393"/>
    </row>
    <row r="125" spans="1:24" ht="12.75" customHeight="1">
      <c r="A125" s="490">
        <v>94</v>
      </c>
      <c r="B125" s="490" t="s">
        <v>541</v>
      </c>
      <c r="C125" s="495" t="s">
        <v>911</v>
      </c>
      <c r="D125" s="409" t="s">
        <v>907</v>
      </c>
      <c r="E125" s="410" t="s">
        <v>908</v>
      </c>
      <c r="F125" s="418" t="s">
        <v>1033</v>
      </c>
      <c r="G125" s="373"/>
      <c r="H125" s="373"/>
      <c r="I125" s="373"/>
      <c r="J125" s="373"/>
      <c r="K125" s="373"/>
      <c r="L125" s="373"/>
      <c r="M125" s="373"/>
      <c r="N125" s="373"/>
      <c r="O125" s="373"/>
      <c r="P125" s="373"/>
      <c r="Q125" s="373"/>
      <c r="R125" s="373"/>
      <c r="S125" s="373"/>
      <c r="T125" s="373"/>
      <c r="U125" s="373"/>
      <c r="V125" s="373"/>
      <c r="W125" s="373"/>
      <c r="X125" s="373"/>
    </row>
    <row r="126" spans="1:24">
      <c r="A126" s="497"/>
      <c r="B126" s="497"/>
      <c r="C126" s="496" t="s">
        <v>912</v>
      </c>
      <c r="D126" s="411" t="s">
        <v>907</v>
      </c>
      <c r="E126" s="412" t="s">
        <v>913</v>
      </c>
      <c r="F126" s="413"/>
      <c r="G126" s="399"/>
      <c r="H126" s="399"/>
      <c r="I126" s="399"/>
      <c r="J126" s="399"/>
      <c r="K126" s="399"/>
      <c r="L126" s="399"/>
      <c r="M126" s="399"/>
      <c r="N126" s="399"/>
      <c r="O126" s="399"/>
      <c r="P126" s="399"/>
      <c r="Q126" s="399"/>
      <c r="R126" s="399"/>
      <c r="S126" s="399"/>
      <c r="T126" s="399"/>
      <c r="U126" s="399"/>
      <c r="V126" s="399"/>
      <c r="W126" s="399"/>
      <c r="X126" s="399"/>
    </row>
    <row r="127" spans="1:24" ht="12.75" customHeight="1">
      <c r="A127" s="490">
        <v>95</v>
      </c>
      <c r="B127" s="490" t="s">
        <v>541</v>
      </c>
      <c r="C127" s="495" t="s">
        <v>914</v>
      </c>
      <c r="D127" s="409" t="s">
        <v>907</v>
      </c>
      <c r="E127" s="410" t="s">
        <v>913</v>
      </c>
      <c r="F127" s="418" t="s">
        <v>1034</v>
      </c>
      <c r="G127" s="397"/>
      <c r="H127" s="397"/>
      <c r="I127" s="397"/>
      <c r="J127" s="397"/>
      <c r="K127" s="397"/>
      <c r="L127" s="397"/>
      <c r="M127" s="397"/>
      <c r="N127" s="397"/>
      <c r="O127" s="397"/>
      <c r="P127" s="397"/>
      <c r="Q127" s="397"/>
      <c r="R127" s="397"/>
      <c r="S127" s="397"/>
      <c r="T127" s="397"/>
      <c r="U127" s="397"/>
      <c r="V127" s="397"/>
      <c r="W127" s="397"/>
      <c r="X127" s="397"/>
    </row>
    <row r="128" spans="1:24" ht="12.75" customHeight="1">
      <c r="A128" s="490">
        <v>96</v>
      </c>
      <c r="B128" s="490" t="s">
        <v>541</v>
      </c>
      <c r="C128" s="495" t="s">
        <v>915</v>
      </c>
      <c r="D128" s="409" t="s">
        <v>907</v>
      </c>
      <c r="E128" s="410" t="s">
        <v>913</v>
      </c>
      <c r="F128" s="418" t="s">
        <v>1035</v>
      </c>
      <c r="G128" s="397"/>
      <c r="H128" s="397"/>
      <c r="I128" s="397"/>
      <c r="J128" s="397"/>
      <c r="K128" s="397"/>
      <c r="L128" s="397"/>
      <c r="M128" s="397"/>
      <c r="N128" s="397"/>
      <c r="O128" s="397"/>
      <c r="P128" s="397"/>
      <c r="Q128" s="397"/>
      <c r="R128" s="397"/>
      <c r="S128" s="397"/>
      <c r="T128" s="397"/>
      <c r="U128" s="397"/>
      <c r="V128" s="397"/>
      <c r="W128" s="397"/>
      <c r="X128" s="397"/>
    </row>
    <row r="129" spans="1:24">
      <c r="A129" s="497"/>
      <c r="B129" s="497"/>
      <c r="C129" s="496" t="s">
        <v>544</v>
      </c>
      <c r="D129" s="411" t="s">
        <v>916</v>
      </c>
      <c r="E129" s="412" t="s">
        <v>917</v>
      </c>
      <c r="F129" s="413"/>
      <c r="G129" s="399"/>
      <c r="H129" s="399"/>
      <c r="I129" s="399"/>
      <c r="J129" s="399"/>
      <c r="K129" s="399"/>
      <c r="L129" s="399"/>
      <c r="M129" s="399"/>
      <c r="N129" s="399"/>
      <c r="O129" s="399"/>
      <c r="P129" s="399"/>
      <c r="Q129" s="399"/>
      <c r="R129" s="399"/>
      <c r="S129" s="399"/>
      <c r="T129" s="399"/>
      <c r="U129" s="399"/>
      <c r="V129" s="399"/>
      <c r="W129" s="399"/>
      <c r="X129" s="399"/>
    </row>
    <row r="130" spans="1:24" ht="36.75" customHeight="1">
      <c r="A130" s="490">
        <v>97</v>
      </c>
      <c r="B130" s="490" t="s">
        <v>544</v>
      </c>
      <c r="C130" s="495" t="s">
        <v>918</v>
      </c>
      <c r="D130" s="409" t="s">
        <v>916</v>
      </c>
      <c r="E130" s="410" t="s">
        <v>917</v>
      </c>
      <c r="F130" s="418" t="s">
        <v>1036</v>
      </c>
      <c r="G130" s="391"/>
      <c r="H130" s="391"/>
      <c r="I130" s="391"/>
      <c r="J130" s="391"/>
      <c r="K130" s="391"/>
      <c r="L130" s="391"/>
      <c r="M130" s="391"/>
      <c r="N130" s="391"/>
      <c r="O130" s="391"/>
      <c r="P130" s="391"/>
      <c r="Q130" s="391"/>
      <c r="R130" s="391"/>
      <c r="S130" s="391"/>
      <c r="T130" s="391"/>
      <c r="U130" s="391"/>
      <c r="V130" s="293"/>
      <c r="W130" s="399"/>
      <c r="X130" s="399"/>
    </row>
    <row r="131" spans="1:24" ht="12.75" customHeight="1">
      <c r="A131" s="490">
        <v>98</v>
      </c>
      <c r="B131" s="490" t="s">
        <v>544</v>
      </c>
      <c r="C131" s="495" t="s">
        <v>919</v>
      </c>
      <c r="D131" s="409" t="s">
        <v>916</v>
      </c>
      <c r="E131" s="410" t="s">
        <v>917</v>
      </c>
      <c r="F131" s="418" t="s">
        <v>1037</v>
      </c>
      <c r="G131" s="391"/>
      <c r="H131" s="391"/>
      <c r="I131" s="391"/>
      <c r="J131" s="391"/>
      <c r="K131" s="391"/>
      <c r="L131" s="391"/>
      <c r="M131" s="391"/>
      <c r="N131" s="391"/>
      <c r="O131" s="391"/>
      <c r="P131" s="391"/>
      <c r="Q131" s="391"/>
      <c r="R131" s="391"/>
      <c r="S131" s="391"/>
      <c r="T131" s="391"/>
      <c r="U131" s="391"/>
      <c r="V131" s="391"/>
      <c r="W131" s="399"/>
      <c r="X131" s="399"/>
    </row>
    <row r="132" spans="1:24" ht="12.75" customHeight="1">
      <c r="A132" s="490">
        <v>99</v>
      </c>
      <c r="B132" s="490" t="s">
        <v>544</v>
      </c>
      <c r="C132" s="495" t="s">
        <v>920</v>
      </c>
      <c r="D132" s="409" t="s">
        <v>916</v>
      </c>
      <c r="E132" s="410" t="s">
        <v>917</v>
      </c>
      <c r="F132" s="418" t="s">
        <v>1038</v>
      </c>
      <c r="G132" s="391"/>
      <c r="H132" s="391"/>
      <c r="I132" s="391"/>
      <c r="J132" s="391"/>
      <c r="K132" s="391"/>
      <c r="L132" s="391"/>
      <c r="M132" s="391"/>
      <c r="N132" s="391"/>
      <c r="O132" s="391"/>
      <c r="P132" s="391"/>
      <c r="Q132" s="391"/>
      <c r="R132" s="391"/>
      <c r="S132" s="391"/>
      <c r="T132" s="391"/>
      <c r="U132" s="391"/>
      <c r="V132" s="293"/>
      <c r="W132" s="399"/>
      <c r="X132" s="399"/>
    </row>
    <row r="133" spans="1:24" ht="25.5">
      <c r="A133" s="490">
        <v>100</v>
      </c>
      <c r="B133" s="490" t="s">
        <v>544</v>
      </c>
      <c r="C133" s="495" t="s">
        <v>921</v>
      </c>
      <c r="D133" s="409" t="s">
        <v>916</v>
      </c>
      <c r="E133" s="410" t="s">
        <v>917</v>
      </c>
      <c r="F133" s="418" t="s">
        <v>1039</v>
      </c>
      <c r="G133" s="293"/>
      <c r="H133" s="293"/>
      <c r="I133" s="293"/>
      <c r="J133" s="293"/>
      <c r="K133" s="293"/>
      <c r="L133" s="293"/>
      <c r="M133" s="293"/>
      <c r="N133" s="293"/>
      <c r="O133" s="293"/>
      <c r="P133" s="293"/>
      <c r="Q133" s="293"/>
      <c r="R133" s="293"/>
      <c r="S133" s="293"/>
      <c r="T133" s="293"/>
      <c r="U133" s="293"/>
      <c r="V133" s="293"/>
      <c r="W133" s="399"/>
      <c r="X133" s="399"/>
    </row>
    <row r="134" spans="1:24">
      <c r="A134" s="490">
        <v>101</v>
      </c>
      <c r="B134" s="490" t="s">
        <v>544</v>
      </c>
      <c r="C134" s="495" t="s">
        <v>922</v>
      </c>
      <c r="D134" s="409" t="s">
        <v>916</v>
      </c>
      <c r="E134" s="410" t="s">
        <v>917</v>
      </c>
      <c r="F134" s="418" t="s">
        <v>1040</v>
      </c>
      <c r="G134" s="398"/>
      <c r="H134" s="398"/>
      <c r="I134" s="398"/>
      <c r="J134" s="398"/>
      <c r="K134" s="398"/>
      <c r="L134" s="398"/>
      <c r="M134" s="398"/>
      <c r="N134" s="398"/>
      <c r="O134" s="398"/>
      <c r="P134" s="398"/>
      <c r="Q134" s="398"/>
      <c r="R134" s="398"/>
      <c r="S134" s="398"/>
      <c r="T134" s="398"/>
      <c r="U134" s="398"/>
      <c r="V134" s="293"/>
      <c r="W134" s="399"/>
      <c r="X134" s="399"/>
    </row>
    <row r="135" spans="1:24" ht="12.75" customHeight="1">
      <c r="A135" s="490">
        <v>102</v>
      </c>
      <c r="B135" s="490" t="s">
        <v>544</v>
      </c>
      <c r="C135" s="495" t="s">
        <v>923</v>
      </c>
      <c r="D135" s="409" t="s">
        <v>916</v>
      </c>
      <c r="E135" s="410" t="s">
        <v>917</v>
      </c>
      <c r="F135" s="418" t="s">
        <v>1041</v>
      </c>
      <c r="G135" s="391"/>
      <c r="H135" s="391"/>
      <c r="I135" s="391"/>
      <c r="J135" s="391"/>
      <c r="K135" s="391"/>
      <c r="L135" s="391"/>
      <c r="M135" s="391"/>
      <c r="N135" s="391"/>
      <c r="O135" s="391"/>
      <c r="P135" s="391"/>
      <c r="Q135" s="391"/>
      <c r="R135" s="391"/>
      <c r="S135" s="391"/>
      <c r="T135" s="391"/>
      <c r="U135" s="391"/>
      <c r="V135" s="293"/>
      <c r="W135" s="399"/>
      <c r="X135" s="399"/>
    </row>
    <row r="136" spans="1:24" ht="12.75" customHeight="1">
      <c r="A136" s="490">
        <v>103</v>
      </c>
      <c r="B136" s="490" t="s">
        <v>544</v>
      </c>
      <c r="C136" s="495" t="s">
        <v>924</v>
      </c>
      <c r="D136" s="409" t="s">
        <v>916</v>
      </c>
      <c r="E136" s="410" t="s">
        <v>917</v>
      </c>
      <c r="F136" s="418" t="s">
        <v>1042</v>
      </c>
      <c r="G136" s="391"/>
      <c r="H136" s="391"/>
      <c r="I136" s="391"/>
      <c r="J136" s="391"/>
      <c r="K136" s="391"/>
      <c r="L136" s="391"/>
      <c r="M136" s="391"/>
      <c r="N136" s="391"/>
      <c r="O136" s="391"/>
      <c r="P136" s="391"/>
      <c r="Q136" s="391"/>
      <c r="R136" s="391"/>
      <c r="S136" s="391"/>
      <c r="T136" s="391"/>
      <c r="U136" s="391"/>
      <c r="V136" s="293"/>
      <c r="W136" s="399"/>
      <c r="X136" s="399"/>
    </row>
    <row r="137" spans="1:24">
      <c r="A137" s="497"/>
      <c r="B137" s="497"/>
      <c r="C137" s="496" t="s">
        <v>549</v>
      </c>
      <c r="D137" s="411" t="s">
        <v>925</v>
      </c>
      <c r="E137" s="412" t="s">
        <v>926</v>
      </c>
      <c r="F137" s="413"/>
      <c r="G137" s="399"/>
      <c r="H137" s="399"/>
      <c r="I137" s="399"/>
      <c r="J137" s="399"/>
      <c r="K137" s="399"/>
      <c r="L137" s="399"/>
      <c r="M137" s="399"/>
      <c r="N137" s="399"/>
      <c r="O137" s="399"/>
      <c r="P137" s="399"/>
      <c r="Q137" s="399"/>
      <c r="R137" s="399"/>
      <c r="S137" s="399"/>
      <c r="T137" s="399"/>
      <c r="U137" s="399"/>
      <c r="V137" s="399"/>
      <c r="W137" s="399"/>
      <c r="X137" s="399"/>
    </row>
    <row r="138" spans="1:24" ht="25.5">
      <c r="A138" s="490">
        <v>104</v>
      </c>
      <c r="B138" s="490" t="s">
        <v>549</v>
      </c>
      <c r="C138" s="495" t="s">
        <v>927</v>
      </c>
      <c r="D138" s="409" t="s">
        <v>925</v>
      </c>
      <c r="E138" s="410" t="s">
        <v>926</v>
      </c>
      <c r="F138" s="418" t="s">
        <v>1043</v>
      </c>
      <c r="G138" s="293"/>
      <c r="H138" s="293"/>
      <c r="I138" s="293"/>
      <c r="J138" s="293"/>
      <c r="K138" s="293"/>
      <c r="L138" s="293"/>
      <c r="M138" s="293"/>
      <c r="N138" s="293"/>
      <c r="O138" s="293"/>
      <c r="P138" s="293"/>
      <c r="Q138" s="293"/>
      <c r="R138" s="293"/>
      <c r="S138" s="293"/>
      <c r="T138" s="293"/>
      <c r="U138" s="293"/>
      <c r="V138" s="399"/>
      <c r="W138" s="399"/>
      <c r="X138" s="399"/>
    </row>
    <row r="139" spans="1:24" ht="25.5">
      <c r="A139" s="490">
        <v>105</v>
      </c>
      <c r="B139" s="490" t="s">
        <v>549</v>
      </c>
      <c r="C139" s="495" t="s">
        <v>928</v>
      </c>
      <c r="D139" s="409" t="s">
        <v>925</v>
      </c>
      <c r="E139" s="410" t="s">
        <v>926</v>
      </c>
      <c r="F139" s="418" t="s">
        <v>1044</v>
      </c>
      <c r="G139" s="293"/>
      <c r="H139" s="293"/>
      <c r="I139" s="293"/>
      <c r="J139" s="293"/>
      <c r="K139" s="293"/>
      <c r="L139" s="293"/>
      <c r="M139" s="293"/>
      <c r="N139" s="293"/>
      <c r="O139" s="293"/>
      <c r="P139" s="293"/>
      <c r="Q139" s="293"/>
      <c r="R139" s="293"/>
      <c r="S139" s="293"/>
      <c r="T139" s="293"/>
      <c r="U139" s="293"/>
      <c r="V139" s="399"/>
      <c r="W139" s="399"/>
      <c r="X139" s="399"/>
    </row>
    <row r="140" spans="1:24" ht="12.75" customHeight="1">
      <c r="A140" s="490">
        <v>106</v>
      </c>
      <c r="B140" s="490" t="s">
        <v>549</v>
      </c>
      <c r="C140" s="495" t="s">
        <v>929</v>
      </c>
      <c r="D140" s="409" t="s">
        <v>925</v>
      </c>
      <c r="E140" s="410" t="s">
        <v>926</v>
      </c>
      <c r="F140" s="418" t="s">
        <v>1045</v>
      </c>
      <c r="G140" s="391"/>
      <c r="H140" s="391"/>
      <c r="I140" s="391"/>
      <c r="J140" s="391"/>
      <c r="K140" s="391"/>
      <c r="L140" s="391"/>
      <c r="M140" s="391"/>
      <c r="N140" s="391"/>
      <c r="O140" s="391"/>
      <c r="P140" s="391"/>
      <c r="Q140" s="391"/>
      <c r="R140" s="391"/>
      <c r="S140" s="391"/>
      <c r="T140" s="391"/>
      <c r="U140" s="391"/>
      <c r="V140" s="399"/>
      <c r="W140" s="399"/>
      <c r="X140" s="399"/>
    </row>
    <row r="141" spans="1:24">
      <c r="A141" s="497"/>
      <c r="B141" s="497"/>
      <c r="C141" s="496" t="s">
        <v>705</v>
      </c>
      <c r="D141" s="411" t="s">
        <v>925</v>
      </c>
      <c r="E141" s="412" t="s">
        <v>930</v>
      </c>
      <c r="F141" s="413"/>
      <c r="G141" s="399"/>
      <c r="H141" s="399"/>
      <c r="I141" s="399"/>
      <c r="J141" s="399"/>
      <c r="K141" s="399"/>
      <c r="L141" s="399"/>
      <c r="M141" s="399"/>
      <c r="N141" s="399"/>
      <c r="O141" s="399"/>
      <c r="P141" s="399"/>
      <c r="Q141" s="399"/>
      <c r="R141" s="399"/>
      <c r="S141" s="399"/>
      <c r="T141" s="399"/>
      <c r="U141" s="399"/>
      <c r="V141" s="399"/>
      <c r="W141" s="399"/>
      <c r="X141" s="399"/>
    </row>
    <row r="142" spans="1:24" ht="25.5">
      <c r="A142" s="490">
        <v>107</v>
      </c>
      <c r="B142" s="490" t="s">
        <v>705</v>
      </c>
      <c r="C142" s="495" t="s">
        <v>931</v>
      </c>
      <c r="D142" s="409" t="s">
        <v>925</v>
      </c>
      <c r="E142" s="410" t="s">
        <v>930</v>
      </c>
      <c r="F142" s="418" t="s">
        <v>1046</v>
      </c>
      <c r="G142" s="399"/>
      <c r="H142" s="399"/>
      <c r="I142" s="399"/>
      <c r="J142" s="399"/>
      <c r="K142" s="399"/>
      <c r="L142" s="399"/>
      <c r="M142" s="399"/>
      <c r="N142" s="399"/>
      <c r="O142" s="399"/>
      <c r="P142" s="399"/>
      <c r="Q142" s="399"/>
      <c r="R142" s="399"/>
      <c r="S142" s="399"/>
      <c r="T142" s="399"/>
      <c r="U142" s="399"/>
      <c r="V142" s="399"/>
      <c r="W142" s="399"/>
      <c r="X142" s="399"/>
    </row>
    <row r="143" spans="1:24">
      <c r="A143" s="497"/>
      <c r="B143" s="497"/>
      <c r="C143" s="496" t="s">
        <v>551</v>
      </c>
      <c r="D143" s="411" t="s">
        <v>65</v>
      </c>
      <c r="E143" s="412" t="s">
        <v>932</v>
      </c>
      <c r="F143" s="413"/>
      <c r="G143" s="399"/>
      <c r="H143" s="399"/>
      <c r="I143" s="399"/>
      <c r="J143" s="399"/>
      <c r="K143" s="399"/>
      <c r="L143" s="399"/>
      <c r="M143" s="399"/>
      <c r="N143" s="399"/>
      <c r="O143" s="399"/>
      <c r="P143" s="399"/>
      <c r="Q143" s="399"/>
      <c r="R143" s="399"/>
      <c r="S143" s="399"/>
      <c r="T143" s="399"/>
      <c r="U143" s="399"/>
      <c r="V143" s="399"/>
      <c r="W143" s="399"/>
      <c r="X143" s="399"/>
    </row>
    <row r="144" spans="1:24" ht="12.75" customHeight="1">
      <c r="A144" s="490">
        <v>108</v>
      </c>
      <c r="B144" s="490" t="s">
        <v>552</v>
      </c>
      <c r="C144" s="495" t="s">
        <v>933</v>
      </c>
      <c r="D144" s="409" t="s">
        <v>65</v>
      </c>
      <c r="E144" s="410" t="s">
        <v>932</v>
      </c>
      <c r="F144" s="416" t="s">
        <v>1047</v>
      </c>
      <c r="G144" s="392"/>
      <c r="H144" s="392"/>
      <c r="I144" s="392"/>
      <c r="J144" s="392"/>
      <c r="K144" s="392"/>
      <c r="L144" s="392"/>
      <c r="M144" s="392"/>
      <c r="N144" s="392"/>
      <c r="O144" s="392"/>
      <c r="P144" s="392"/>
      <c r="Q144" s="392"/>
      <c r="R144" s="392"/>
      <c r="S144" s="392"/>
      <c r="T144" s="392"/>
      <c r="U144" s="392"/>
      <c r="V144" s="392"/>
      <c r="W144" s="399"/>
      <c r="X144" s="399"/>
    </row>
    <row r="145" spans="1:24" ht="12.75" customHeight="1">
      <c r="A145" s="490">
        <v>109</v>
      </c>
      <c r="B145" s="490" t="s">
        <v>552</v>
      </c>
      <c r="C145" s="495" t="s">
        <v>934</v>
      </c>
      <c r="D145" s="409" t="s">
        <v>65</v>
      </c>
      <c r="E145" s="410" t="s">
        <v>932</v>
      </c>
      <c r="F145" s="416" t="s">
        <v>1048</v>
      </c>
      <c r="G145" s="392"/>
      <c r="H145" s="392"/>
      <c r="I145" s="392"/>
      <c r="J145" s="392"/>
      <c r="K145" s="392"/>
      <c r="L145" s="392"/>
      <c r="M145" s="392"/>
      <c r="N145" s="392"/>
      <c r="O145" s="392"/>
      <c r="P145" s="392"/>
      <c r="Q145" s="392"/>
      <c r="R145" s="392"/>
      <c r="S145" s="392"/>
      <c r="T145" s="392"/>
      <c r="U145" s="392"/>
      <c r="V145" s="293"/>
      <c r="W145" s="399"/>
      <c r="X145" s="399"/>
    </row>
    <row r="146" spans="1:24" ht="12.75" customHeight="1">
      <c r="A146" s="490">
        <v>110</v>
      </c>
      <c r="B146" s="490" t="s">
        <v>552</v>
      </c>
      <c r="C146" s="495" t="s">
        <v>935</v>
      </c>
      <c r="D146" s="409" t="s">
        <v>65</v>
      </c>
      <c r="E146" s="410" t="s">
        <v>932</v>
      </c>
      <c r="F146" s="416" t="s">
        <v>1049</v>
      </c>
      <c r="G146" s="392"/>
      <c r="H146" s="392"/>
      <c r="I146" s="392"/>
      <c r="J146" s="392"/>
      <c r="K146" s="392"/>
      <c r="L146" s="392"/>
      <c r="M146" s="392"/>
      <c r="N146" s="392"/>
      <c r="O146" s="392"/>
      <c r="P146" s="392"/>
      <c r="Q146" s="392"/>
      <c r="R146" s="392"/>
      <c r="S146" s="392"/>
      <c r="T146" s="392"/>
      <c r="U146" s="392"/>
      <c r="V146" s="293"/>
      <c r="W146" s="399"/>
      <c r="X146" s="399"/>
    </row>
    <row r="147" spans="1:24" ht="12.75" customHeight="1">
      <c r="A147" s="490">
        <v>111</v>
      </c>
      <c r="B147" s="490" t="s">
        <v>552</v>
      </c>
      <c r="C147" s="495" t="s">
        <v>936</v>
      </c>
      <c r="D147" s="409" t="s">
        <v>65</v>
      </c>
      <c r="E147" s="410" t="s">
        <v>932</v>
      </c>
      <c r="F147" s="416" t="s">
        <v>1050</v>
      </c>
      <c r="G147" s="392"/>
      <c r="H147" s="392"/>
      <c r="I147" s="392"/>
      <c r="J147" s="392"/>
      <c r="K147" s="392"/>
      <c r="L147" s="392"/>
      <c r="M147" s="392"/>
      <c r="N147" s="392"/>
      <c r="O147" s="392"/>
      <c r="P147" s="392"/>
      <c r="Q147" s="392"/>
      <c r="R147" s="392"/>
      <c r="S147" s="392"/>
      <c r="T147" s="392"/>
      <c r="U147" s="392"/>
      <c r="V147" s="293"/>
      <c r="W147" s="399"/>
      <c r="X147" s="399"/>
    </row>
    <row r="148" spans="1:24" ht="12.75" customHeight="1">
      <c r="A148" s="490">
        <v>112</v>
      </c>
      <c r="B148" s="490" t="s">
        <v>552</v>
      </c>
      <c r="C148" s="495" t="s">
        <v>937</v>
      </c>
      <c r="D148" s="409" t="s">
        <v>65</v>
      </c>
      <c r="E148" s="410" t="s">
        <v>932</v>
      </c>
      <c r="F148" s="416" t="s">
        <v>1051</v>
      </c>
      <c r="G148" s="392"/>
      <c r="H148" s="392"/>
      <c r="I148" s="392"/>
      <c r="J148" s="392"/>
      <c r="K148" s="392"/>
      <c r="L148" s="392"/>
      <c r="M148" s="392"/>
      <c r="N148" s="392"/>
      <c r="O148" s="392"/>
      <c r="P148" s="392"/>
      <c r="Q148" s="392"/>
      <c r="R148" s="392"/>
      <c r="S148" s="392"/>
      <c r="T148" s="392"/>
      <c r="U148" s="392"/>
      <c r="V148" s="392"/>
      <c r="W148" s="399"/>
      <c r="X148" s="399"/>
    </row>
    <row r="149" spans="1:24">
      <c r="A149" s="497"/>
      <c r="B149" s="497"/>
      <c r="C149" s="498" t="s">
        <v>552</v>
      </c>
      <c r="D149" s="498" t="s">
        <v>65</v>
      </c>
      <c r="E149" s="499" t="s">
        <v>938</v>
      </c>
      <c r="F149" s="500"/>
      <c r="G149" s="399"/>
      <c r="H149" s="399"/>
      <c r="I149" s="399"/>
      <c r="J149" s="399"/>
      <c r="K149" s="399"/>
      <c r="L149" s="399"/>
      <c r="M149" s="399"/>
      <c r="N149" s="399"/>
      <c r="O149" s="399"/>
      <c r="P149" s="399"/>
      <c r="Q149" s="399"/>
      <c r="R149" s="399"/>
      <c r="S149" s="399"/>
      <c r="T149" s="399"/>
      <c r="U149" s="399"/>
      <c r="V149" s="399"/>
      <c r="W149" s="399"/>
      <c r="X149" s="399"/>
    </row>
    <row r="150" spans="1:24" ht="12.75" customHeight="1">
      <c r="A150" s="490">
        <v>113</v>
      </c>
      <c r="B150" s="490" t="s">
        <v>551</v>
      </c>
      <c r="C150" s="501" t="s">
        <v>939</v>
      </c>
      <c r="D150" s="501" t="s">
        <v>65</v>
      </c>
      <c r="E150" s="501" t="s">
        <v>938</v>
      </c>
      <c r="F150" s="502" t="s">
        <v>1052</v>
      </c>
      <c r="G150" s="392"/>
      <c r="H150" s="392"/>
      <c r="I150" s="392"/>
      <c r="J150" s="392"/>
      <c r="K150" s="392"/>
      <c r="L150" s="392"/>
      <c r="M150" s="392"/>
      <c r="N150" s="392"/>
      <c r="O150" s="392"/>
      <c r="P150" s="392"/>
      <c r="Q150" s="392"/>
      <c r="R150" s="392"/>
      <c r="S150" s="392"/>
      <c r="T150" s="392"/>
      <c r="U150" s="392"/>
      <c r="V150" s="392"/>
      <c r="W150" s="392"/>
      <c r="X150" s="392"/>
    </row>
    <row r="151" spans="1:24" ht="12.75" customHeight="1">
      <c r="A151" s="490">
        <v>114</v>
      </c>
      <c r="B151" s="490" t="s">
        <v>551</v>
      </c>
      <c r="C151" s="503" t="s">
        <v>940</v>
      </c>
      <c r="D151" s="501" t="s">
        <v>65</v>
      </c>
      <c r="E151" s="501" t="s">
        <v>938</v>
      </c>
      <c r="F151" s="502" t="s">
        <v>1053</v>
      </c>
      <c r="G151" s="392"/>
      <c r="H151" s="392"/>
      <c r="I151" s="392"/>
      <c r="J151" s="392"/>
      <c r="K151" s="392"/>
      <c r="L151" s="392"/>
      <c r="M151" s="392"/>
      <c r="N151" s="392"/>
      <c r="O151" s="392"/>
      <c r="P151" s="392"/>
      <c r="Q151" s="392"/>
      <c r="R151" s="392"/>
      <c r="S151" s="392"/>
      <c r="T151" s="392"/>
      <c r="U151" s="392"/>
      <c r="V151" s="293"/>
      <c r="W151" s="293"/>
      <c r="X151" s="293"/>
    </row>
    <row r="152" spans="1:24" ht="13.5" customHeight="1">
      <c r="A152" s="490">
        <v>115</v>
      </c>
      <c r="B152" s="490" t="s">
        <v>551</v>
      </c>
      <c r="C152" s="503" t="s">
        <v>941</v>
      </c>
      <c r="D152" s="503" t="s">
        <v>65</v>
      </c>
      <c r="E152" s="503" t="s">
        <v>938</v>
      </c>
      <c r="F152" s="502" t="s">
        <v>1054</v>
      </c>
      <c r="G152" s="392"/>
      <c r="H152" s="392"/>
      <c r="I152" s="392"/>
      <c r="J152" s="392"/>
      <c r="K152" s="392"/>
      <c r="L152" s="392"/>
      <c r="M152" s="392"/>
      <c r="N152" s="392"/>
      <c r="O152" s="392"/>
      <c r="P152" s="392"/>
      <c r="Q152" s="392"/>
      <c r="R152" s="392"/>
      <c r="S152" s="392"/>
      <c r="T152" s="392"/>
      <c r="U152" s="392"/>
      <c r="V152" s="293"/>
      <c r="W152" s="293"/>
      <c r="X152" s="293"/>
    </row>
  </sheetData>
  <autoFilter ref="A2:F152"/>
  <customSheetViews>
    <customSheetView guid="{0E0D9003-12DF-4E33-969D-E7E93BBD195D}" showPageBreaks="1">
      <selection activeCell="A34" sqref="A34:XFD34"/>
      <pageMargins left="0.7" right="0.7" top="0.75" bottom="0.75" header="0.3" footer="0.3"/>
      <pageSetup paperSize="9" orientation="portrait"/>
    </customSheetView>
  </customSheetView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BB117"/>
  <sheetViews>
    <sheetView topLeftCell="AO67" workbookViewId="0">
      <selection activeCell="AZ70" sqref="AZ70"/>
    </sheetView>
  </sheetViews>
  <sheetFormatPr baseColWidth="10" defaultRowHeight="12.75"/>
  <cols>
    <col min="2" max="2" width="62.28515625" customWidth="1"/>
    <col min="3" max="3" width="11.42578125" customWidth="1"/>
    <col min="4" max="4" width="13.28515625" customWidth="1"/>
    <col min="5" max="33" width="11.42578125" customWidth="1"/>
    <col min="53" max="53" width="15.42578125" customWidth="1"/>
    <col min="55" max="55" width="11.85546875" customWidth="1"/>
    <col min="68" max="68" width="12.85546875" bestFit="1" customWidth="1"/>
  </cols>
  <sheetData>
    <row r="1" spans="1:8">
      <c r="A1" s="608" t="s">
        <v>2012</v>
      </c>
    </row>
    <row r="9" spans="1:8" ht="15">
      <c r="A9" s="261"/>
      <c r="B9" s="207"/>
      <c r="C9" s="260"/>
      <c r="D9" s="207"/>
      <c r="E9" s="207"/>
      <c r="F9" s="207"/>
    </row>
    <row r="10" spans="1:8" ht="30">
      <c r="A10" s="296">
        <f>PIA_DACP!A10</f>
        <v>1</v>
      </c>
      <c r="B10" s="721" t="str">
        <f>PIA_DACP!B10</f>
        <v>Quel serait l'impact "Privé" en cas d'un accès illégitime volontaire ou non aux données à caractère personnel de la personne?</v>
      </c>
      <c r="C10" s="252"/>
      <c r="D10" s="252" t="str">
        <f>PIA_DACP!E10</f>
        <v xml:space="preserve">Niveau d'impact estimé (voir matrice) : </v>
      </c>
      <c r="E10" s="219"/>
      <c r="F10" s="596" t="s">
        <v>1217</v>
      </c>
      <c r="G10" s="474" t="s">
        <v>1218</v>
      </c>
      <c r="H10" s="2" t="s">
        <v>1657</v>
      </c>
    </row>
    <row r="11" spans="1:8" ht="15">
      <c r="A11" s="296" t="str">
        <f>PIA_DACP!A11</f>
        <v>1.1</v>
      </c>
      <c r="B11" s="721" t="str">
        <f>PIA_DACP!B11</f>
        <v>Impacts corporels</v>
      </c>
      <c r="C11" s="252"/>
      <c r="D11" s="252" t="str">
        <f>PIA_DACP!E11</f>
        <v>1 -  Négligeable</v>
      </c>
      <c r="E11" s="912" t="str">
        <f t="shared" ref="E11:E46" si="0">LEFT(D11,1)</f>
        <v>1</v>
      </c>
      <c r="F11" s="219">
        <f>E11*1</f>
        <v>1</v>
      </c>
      <c r="G11" s="97">
        <f>IF(VALUE(F11)=4,References!$B$66,IF(VALUE(F11)=3,References!$B$67,IF(VALUE(F11)=2,References!$B$68,References!$B$69)))</f>
        <v>1</v>
      </c>
      <c r="H11" s="97"/>
    </row>
    <row r="12" spans="1:8" ht="15">
      <c r="A12" s="296" t="str">
        <f>PIA_DACP!A12</f>
        <v>1.2</v>
      </c>
      <c r="B12" s="721" t="str">
        <f>PIA_DACP!B12</f>
        <v>Impacts moraux</v>
      </c>
      <c r="C12" s="252"/>
      <c r="D12" s="252" t="str">
        <f>PIA_DACP!E12</f>
        <v>3 - Important</v>
      </c>
      <c r="E12" s="912" t="str">
        <f t="shared" si="0"/>
        <v>3</v>
      </c>
      <c r="F12" s="219">
        <f t="shared" ref="F12:F46" si="1">E12*1</f>
        <v>3</v>
      </c>
      <c r="G12" s="97">
        <f>IF(VALUE(F12)=4,References!$B$66,IF(VALUE(F12)=3,References!$B$67,IF(VALUE(F12)=2,References!$B$68,References!$B$69)))</f>
        <v>4</v>
      </c>
    </row>
    <row r="13" spans="1:8" ht="15">
      <c r="A13" s="296" t="str">
        <f>PIA_DACP!A13</f>
        <v>1.3</v>
      </c>
      <c r="B13" s="721" t="str">
        <f>PIA_DACP!B13</f>
        <v>Impacts matériels</v>
      </c>
      <c r="C13" s="252"/>
      <c r="D13" s="252" t="str">
        <f>PIA_DACP!E13</f>
        <v>1 -  Négligeable</v>
      </c>
      <c r="E13" s="912" t="str">
        <f>LEFT(D13,1)</f>
        <v>1</v>
      </c>
      <c r="F13" s="219">
        <f>E13*1</f>
        <v>1</v>
      </c>
      <c r="G13" s="97">
        <f>IF(VALUE(F13)=4,References!$B$66,IF(VALUE(F13)=3,References!$B$67,IF(VALUE(F13)=2,References!$B$68,References!$B$69)))</f>
        <v>1</v>
      </c>
    </row>
    <row r="14" spans="1:8" ht="15">
      <c r="A14" s="296">
        <f>PIA_DACP!A14</f>
        <v>0</v>
      </c>
      <c r="B14" s="721">
        <f>PIA_DACP!B14</f>
        <v>0</v>
      </c>
      <c r="C14" s="252"/>
      <c r="D14" s="252"/>
      <c r="E14" s="912"/>
      <c r="F14" s="219"/>
      <c r="G14" s="97"/>
    </row>
    <row r="15" spans="1:8" ht="30">
      <c r="A15" s="296">
        <f>PIA_DACP!A15</f>
        <v>2</v>
      </c>
      <c r="B15" s="721" t="str">
        <f>PIA_DACP!B15</f>
        <v>Quel serait l'impact "Privé" en cas d'un accès illégitime volontaire ou non aux données à caractère personnel de la personne?</v>
      </c>
      <c r="C15" s="252"/>
      <c r="D15" s="252"/>
      <c r="E15" s="912"/>
      <c r="F15" s="219"/>
      <c r="G15" s="97"/>
    </row>
    <row r="16" spans="1:8" ht="15">
      <c r="A16" s="296" t="str">
        <f>PIA_DACP!A16</f>
        <v>2.1</v>
      </c>
      <c r="B16" s="721" t="str">
        <f>PIA_DACP!B16</f>
        <v>Impacts corporels</v>
      </c>
      <c r="C16" s="252"/>
      <c r="D16" s="252" t="str">
        <f>PIA_DACP!E16</f>
        <v>1 -  Négligeable</v>
      </c>
      <c r="E16" s="912" t="str">
        <f t="shared" si="0"/>
        <v>1</v>
      </c>
      <c r="F16" s="219">
        <f t="shared" si="1"/>
        <v>1</v>
      </c>
      <c r="G16" s="97">
        <f>IF(VALUE(F16)=4,References!$B$66,IF(VALUE(F16)=3,References!$B$67,IF(VALUE(F16)=2,References!$B$68,References!$B$69)))</f>
        <v>1</v>
      </c>
    </row>
    <row r="17" spans="1:7" ht="15">
      <c r="A17" s="296" t="str">
        <f>PIA_DACP!A17</f>
        <v>2.2</v>
      </c>
      <c r="B17" s="721" t="str">
        <f>PIA_DACP!B17</f>
        <v>Impacts moraux</v>
      </c>
      <c r="C17" s="252"/>
      <c r="D17" s="252" t="str">
        <f>PIA_DACP!E17</f>
        <v>1 -  Négligeable</v>
      </c>
      <c r="E17" s="912" t="str">
        <f t="shared" si="0"/>
        <v>1</v>
      </c>
      <c r="F17" s="219">
        <f t="shared" si="1"/>
        <v>1</v>
      </c>
      <c r="G17" s="97">
        <f>IF(VALUE(F17)=4,References!$B$66,IF(VALUE(F17)=3,References!$B$67,IF(VALUE(F17)=2,References!$B$68,References!$B$69)))</f>
        <v>1</v>
      </c>
    </row>
    <row r="18" spans="1:7" ht="15">
      <c r="A18" s="296" t="str">
        <f>PIA_DACP!A18</f>
        <v>2.3</v>
      </c>
      <c r="B18" s="721" t="str">
        <f>PIA_DACP!B18</f>
        <v>Impact matériels</v>
      </c>
      <c r="C18" s="252"/>
      <c r="D18" s="252" t="str">
        <f>PIA_DACP!E18</f>
        <v>3 - Important</v>
      </c>
      <c r="E18" s="912" t="str">
        <f>LEFT(D18,1)</f>
        <v>3</v>
      </c>
      <c r="F18" s="219">
        <f>E18*1</f>
        <v>3</v>
      </c>
      <c r="G18" s="97">
        <f>IF(VALUE(F18)=4,References!$B$66,IF(VALUE(F18)=3,References!$B$67,IF(VALUE(F18)=2,References!$B$68,References!$B$69)))</f>
        <v>4</v>
      </c>
    </row>
    <row r="19" spans="1:7" ht="15">
      <c r="A19" s="296">
        <f>PIA_DACP!A19</f>
        <v>0</v>
      </c>
      <c r="B19" s="721">
        <f>PIA_DACP!B19</f>
        <v>0</v>
      </c>
      <c r="C19" s="252"/>
      <c r="D19" s="252"/>
      <c r="E19" s="912"/>
      <c r="F19" s="219"/>
      <c r="G19" s="97"/>
    </row>
    <row r="20" spans="1:7" ht="30">
      <c r="A20" s="296">
        <f>PIA_DACP!A20</f>
        <v>3</v>
      </c>
      <c r="B20" s="721" t="str">
        <f>PIA_DACP!B20</f>
        <v>Quel serait l'impact "Privé" en cas d'un accès illégitime volontaire ou non aux données à caractère personnel de la personne?</v>
      </c>
      <c r="C20" s="252"/>
      <c r="D20" s="252"/>
      <c r="E20" s="912"/>
      <c r="F20" s="219"/>
      <c r="G20" s="97"/>
    </row>
    <row r="21" spans="1:7" ht="15">
      <c r="A21" s="296" t="str">
        <f>PIA_DACP!A21</f>
        <v>3.1</v>
      </c>
      <c r="B21" s="721" t="str">
        <f>PIA_DACP!B21</f>
        <v>Impacts corporels</v>
      </c>
      <c r="C21" s="252"/>
      <c r="D21" s="252" t="str">
        <f>PIA_DACP!E21</f>
        <v>2 - Limité</v>
      </c>
      <c r="E21" s="912" t="str">
        <f t="shared" si="0"/>
        <v>2</v>
      </c>
      <c r="F21" s="219">
        <f t="shared" si="1"/>
        <v>2</v>
      </c>
      <c r="G21" s="97">
        <f>IF(VALUE(F21)=4,References!$B$66,IF(VALUE(F21)=3,References!$B$67,IF(VALUE(F21)=2,References!$B$68,References!$B$69)))</f>
        <v>2</v>
      </c>
    </row>
    <row r="22" spans="1:7" ht="15">
      <c r="A22" s="296" t="str">
        <f>PIA_DACP!A22</f>
        <v>3.2</v>
      </c>
      <c r="B22" s="721" t="str">
        <f>PIA_DACP!B22</f>
        <v>Impacts moraux</v>
      </c>
      <c r="C22" s="252"/>
      <c r="D22" s="252" t="str">
        <f>PIA_DACP!E22</f>
        <v>3 - Important</v>
      </c>
      <c r="E22" s="912" t="str">
        <f t="shared" si="0"/>
        <v>3</v>
      </c>
      <c r="F22" s="219">
        <f t="shared" si="1"/>
        <v>3</v>
      </c>
      <c r="G22" s="97">
        <f>IF(VALUE(F22)=4,References!$B$66,IF(VALUE(F22)=3,References!$B$67,IF(VALUE(F22)=2,References!$B$68,References!$B$69)))</f>
        <v>4</v>
      </c>
    </row>
    <row r="23" spans="1:7" ht="15">
      <c r="A23" s="296" t="str">
        <f>PIA_DACP!A23</f>
        <v>3.3</v>
      </c>
      <c r="B23" s="721" t="str">
        <f>PIA_DACP!B23</f>
        <v>Impacts matériels</v>
      </c>
      <c r="C23" s="252"/>
      <c r="D23" s="252" t="str">
        <f>PIA_DACP!E23</f>
        <v>4 - Maximale</v>
      </c>
      <c r="E23" s="912" t="str">
        <f>LEFT(D23,1)</f>
        <v>4</v>
      </c>
      <c r="F23" s="219">
        <f>E23*1</f>
        <v>4</v>
      </c>
      <c r="G23" s="97">
        <f>IF(VALUE(F23)=4,References!$B$66,IF(VALUE(F23)=3,References!$B$67,IF(VALUE(F23)=2,References!$B$68,References!$B$69)))</f>
        <v>8</v>
      </c>
    </row>
    <row r="24" spans="1:7" ht="15">
      <c r="A24" s="296">
        <f>PIA_DACP!A24</f>
        <v>0</v>
      </c>
      <c r="B24" s="721">
        <f>PIA_DACP!B24</f>
        <v>0</v>
      </c>
      <c r="C24" s="252"/>
      <c r="D24" s="252"/>
      <c r="E24" s="912"/>
      <c r="F24" s="219"/>
      <c r="G24" s="97"/>
    </row>
    <row r="25" spans="1:7" ht="30">
      <c r="A25" s="296">
        <f>PIA_DACP!A25</f>
        <v>4</v>
      </c>
      <c r="B25" s="721" t="str">
        <f>PIA_DACP!B25</f>
        <v>Quel serait l'impact "Privé" en cas d'un accès illégitime volontaire ou non aux données à caractère personnel de la personne?</v>
      </c>
      <c r="C25" s="252"/>
      <c r="D25" s="252"/>
      <c r="E25" s="912"/>
      <c r="F25" s="219"/>
      <c r="G25" s="97"/>
    </row>
    <row r="26" spans="1:7" ht="15">
      <c r="A26" s="296" t="str">
        <f>PIA_DACP!A26</f>
        <v>4.1</v>
      </c>
      <c r="B26" s="721" t="str">
        <f>PIA_DACP!B26</f>
        <v>Impacts corporels</v>
      </c>
      <c r="C26" s="252"/>
      <c r="D26" s="252" t="str">
        <f>PIA_DACP!E26</f>
        <v>2 - Limité</v>
      </c>
      <c r="E26" s="912" t="str">
        <f t="shared" si="0"/>
        <v>2</v>
      </c>
      <c r="F26" s="219">
        <f t="shared" si="1"/>
        <v>2</v>
      </c>
      <c r="G26" s="97">
        <f>IF(VALUE(F26)=4,References!$B$66,IF(VALUE(F26)=3,References!$B$67,IF(VALUE(F26)=2,References!$B$68,References!$B$69)))</f>
        <v>2</v>
      </c>
    </row>
    <row r="27" spans="1:7" ht="15">
      <c r="A27" s="296" t="str">
        <f>PIA_DACP!A27</f>
        <v>4.2</v>
      </c>
      <c r="B27" s="721" t="str">
        <f>PIA_DACP!B27</f>
        <v>Impacts moraux</v>
      </c>
      <c r="C27" s="252"/>
      <c r="D27" s="252" t="str">
        <f>PIA_DACP!E27</f>
        <v>3 - Important</v>
      </c>
      <c r="E27" s="912" t="str">
        <f t="shared" si="0"/>
        <v>3</v>
      </c>
      <c r="F27" s="219">
        <f t="shared" si="1"/>
        <v>3</v>
      </c>
      <c r="G27" s="97">
        <f>IF(VALUE(F27)=4,References!$B$66,IF(VALUE(F27)=3,References!$B$67,IF(VALUE(F27)=2,References!$B$68,References!$B$69)))</f>
        <v>4</v>
      </c>
    </row>
    <row r="28" spans="1:7" ht="15">
      <c r="A28" s="296" t="str">
        <f>PIA_DACP!A28</f>
        <v>4.3</v>
      </c>
      <c r="B28" s="721" t="str">
        <f>PIA_DACP!B28</f>
        <v>Impacts matériels</v>
      </c>
      <c r="C28" s="252"/>
      <c r="D28" s="252" t="str">
        <f>PIA_DACP!E28</f>
        <v>4 - Maximale</v>
      </c>
      <c r="E28" s="912" t="str">
        <f>LEFT(D28,1)</f>
        <v>4</v>
      </c>
      <c r="F28" s="219">
        <f>E28*1</f>
        <v>4</v>
      </c>
      <c r="G28" s="97">
        <f>IF(VALUE(F28)=4,References!$B$66,IF(VALUE(F28)=3,References!$B$67,IF(VALUE(F28)=2,References!$B$68,References!$B$69)))</f>
        <v>8</v>
      </c>
    </row>
    <row r="29" spans="1:7" ht="15">
      <c r="A29" s="296">
        <f>PIA_DACP!A29</f>
        <v>0</v>
      </c>
      <c r="B29" s="721">
        <f>PIA_DACP!B29</f>
        <v>0</v>
      </c>
      <c r="C29" s="252"/>
      <c r="D29" s="252"/>
      <c r="E29" s="912"/>
      <c r="F29" s="219"/>
      <c r="G29" s="97"/>
    </row>
    <row r="30" spans="1:7" ht="30">
      <c r="A30" s="296">
        <f>PIA_DACP!A30</f>
        <v>5</v>
      </c>
      <c r="B30" s="721" t="str">
        <f>PIA_DACP!B30</f>
        <v>Quel serait l'impact "Privé" en cas de modification  involontaire  ou non de données à caractère personnel?</v>
      </c>
      <c r="C30" s="252"/>
      <c r="D30" s="252"/>
      <c r="E30" s="912"/>
      <c r="F30" s="219"/>
      <c r="G30" s="97"/>
    </row>
    <row r="31" spans="1:7" ht="15">
      <c r="A31" s="296" t="str">
        <f>PIA_DACP!A31</f>
        <v>5.1</v>
      </c>
      <c r="B31" s="721" t="str">
        <f>PIA_DACP!B31</f>
        <v>Impacts corporels</v>
      </c>
      <c r="C31" s="252"/>
      <c r="D31" s="252" t="str">
        <f>PIA_DACP!E31</f>
        <v>2 - Limité</v>
      </c>
      <c r="E31" s="912" t="str">
        <f t="shared" si="0"/>
        <v>2</v>
      </c>
      <c r="F31" s="219">
        <f t="shared" si="1"/>
        <v>2</v>
      </c>
      <c r="G31" s="97">
        <f>IF(VALUE(F31)=4,References!$B$66,IF(VALUE(F31)=3,References!$B$67,IF(VALUE(F31)=2,References!$B$68,References!$B$69)))</f>
        <v>2</v>
      </c>
    </row>
    <row r="32" spans="1:7" ht="15">
      <c r="A32" s="296" t="str">
        <f>PIA_DACP!A32</f>
        <v>5.2</v>
      </c>
      <c r="B32" s="721" t="str">
        <f>PIA_DACP!B32</f>
        <v>Impacts moraux</v>
      </c>
      <c r="C32" s="252"/>
      <c r="D32" s="252" t="str">
        <f>PIA_DACP!E32</f>
        <v>2 - Limité</v>
      </c>
      <c r="E32" s="912" t="str">
        <f t="shared" si="0"/>
        <v>2</v>
      </c>
      <c r="F32" s="219">
        <f t="shared" si="1"/>
        <v>2</v>
      </c>
      <c r="G32" s="97">
        <f>IF(VALUE(F32)=4,References!$B$66,IF(VALUE(F32)=3,References!$B$67,IF(VALUE(F32)=2,References!$B$68,References!$B$69)))</f>
        <v>2</v>
      </c>
    </row>
    <row r="33" spans="1:7" ht="15">
      <c r="A33" s="296" t="str">
        <f>PIA_DACP!A33</f>
        <v>5.3</v>
      </c>
      <c r="B33" s="721" t="str">
        <f>PIA_DACP!B33</f>
        <v>Impacts matériels</v>
      </c>
      <c r="C33" s="252"/>
      <c r="D33" s="252" t="str">
        <f>PIA_DACP!E33</f>
        <v>3 - Important</v>
      </c>
      <c r="E33" s="912" t="str">
        <f>LEFT(D33,1)</f>
        <v>3</v>
      </c>
      <c r="F33" s="219">
        <f>E33*1</f>
        <v>3</v>
      </c>
      <c r="G33" s="97">
        <f>IF(VALUE(F33)=4,References!$B$66,IF(VALUE(F33)=3,References!$B$67,IF(VALUE(F33)=2,References!$B$68,References!$B$69)))</f>
        <v>4</v>
      </c>
    </row>
    <row r="34" spans="1:7" ht="15">
      <c r="A34" s="296">
        <f>PIA_DACP!A34</f>
        <v>0</v>
      </c>
      <c r="B34" s="721">
        <f>PIA_DACP!B34</f>
        <v>0</v>
      </c>
      <c r="C34" s="252"/>
      <c r="D34" s="252"/>
      <c r="E34" s="912"/>
      <c r="F34" s="219"/>
      <c r="G34" s="97"/>
    </row>
    <row r="35" spans="1:7" ht="30">
      <c r="A35" s="296">
        <f>PIA_DACP!A35</f>
        <v>6</v>
      </c>
      <c r="B35" s="721" t="str">
        <f>PIA_DACP!B35</f>
        <v>Quel serait l'impact "Privé" en cas de modification  involontaire  ou non de données à caractère personnel?</v>
      </c>
      <c r="C35" s="252"/>
      <c r="D35" s="252" t="str">
        <f>PIA_DACP!E35</f>
        <v xml:space="preserve">Niveau d'impact estimé (voir matrice) : </v>
      </c>
      <c r="E35" s="912"/>
      <c r="F35" s="219"/>
      <c r="G35" s="97"/>
    </row>
    <row r="36" spans="1:7" ht="15">
      <c r="A36" s="296" t="str">
        <f>PIA_DACP!A36</f>
        <v>6.1</v>
      </c>
      <c r="B36" s="721" t="str">
        <f>PIA_DACP!B36</f>
        <v>Impacts corporels</v>
      </c>
      <c r="C36" s="252"/>
      <c r="D36" s="252" t="str">
        <f>PIA_DACP!E36</f>
        <v>4 - Maximale</v>
      </c>
      <c r="E36" s="912" t="str">
        <f t="shared" si="0"/>
        <v>4</v>
      </c>
      <c r="F36" s="219">
        <f t="shared" si="1"/>
        <v>4</v>
      </c>
      <c r="G36" s="97">
        <f>IF(VALUE(F36)=4,References!$B$66,IF(VALUE(F36)=3,References!$B$67,IF(VALUE(F36)=2,References!$B$68,References!$B$69)))</f>
        <v>8</v>
      </c>
    </row>
    <row r="37" spans="1:7" ht="15">
      <c r="A37" s="296" t="str">
        <f>PIA_DACP!A37</f>
        <v>6.2</v>
      </c>
      <c r="B37" s="721" t="str">
        <f>PIA_DACP!B37</f>
        <v>Impacts moraux</v>
      </c>
      <c r="C37" s="252"/>
      <c r="D37" s="252" t="str">
        <f>PIA_DACP!E37</f>
        <v>3 - Important</v>
      </c>
      <c r="E37" s="912" t="str">
        <f t="shared" si="0"/>
        <v>3</v>
      </c>
      <c r="F37" s="219">
        <f t="shared" si="1"/>
        <v>3</v>
      </c>
      <c r="G37" s="97">
        <f>IF(VALUE(F37)=4,References!$B$66,IF(VALUE(F37)=3,References!$B$67,IF(VALUE(F37)=2,References!$B$68,References!$B$69)))</f>
        <v>4</v>
      </c>
    </row>
    <row r="38" spans="1:7" ht="15">
      <c r="A38" s="296" t="str">
        <f>PIA_DACP!A38</f>
        <v>6.3</v>
      </c>
      <c r="B38" s="721" t="str">
        <f>PIA_DACP!B38</f>
        <v>Impact matériels</v>
      </c>
      <c r="C38" s="252"/>
      <c r="D38" s="252" t="str">
        <f>PIA_DACP!E38</f>
        <v>4 - Maximale</v>
      </c>
      <c r="E38" s="912" t="str">
        <f>LEFT(D38,1)</f>
        <v>4</v>
      </c>
      <c r="F38" s="219">
        <f>E38*1</f>
        <v>4</v>
      </c>
      <c r="G38" s="97">
        <f>IF(VALUE(F38)=4,References!$B$66,IF(VALUE(F38)=3,References!$B$67,IF(VALUE(F38)=2,References!$B$68,References!$B$69)))</f>
        <v>8</v>
      </c>
    </row>
    <row r="39" spans="1:7" ht="15">
      <c r="A39" s="296">
        <f>PIA_DACP!A39</f>
        <v>0</v>
      </c>
      <c r="B39" s="721">
        <f>PIA_DACP!B39</f>
        <v>0</v>
      </c>
      <c r="C39" s="252"/>
      <c r="D39" s="252"/>
      <c r="E39" s="912"/>
      <c r="F39" s="219"/>
      <c r="G39" s="97"/>
    </row>
    <row r="40" spans="1:7" ht="30">
      <c r="A40" s="296">
        <f>PIA_DACP!A40</f>
        <v>7</v>
      </c>
      <c r="B40" s="721" t="str">
        <f>PIA_DACP!B40</f>
        <v>Quel serait l'impact "Privé" métier en cas de disparition  délibérée ou non de données à caractère personnel?</v>
      </c>
      <c r="C40" s="252"/>
      <c r="D40" s="252" t="str">
        <f>PIA_DACP!E40</f>
        <v xml:space="preserve">Niveau d'impact estimé (voir matrice) : </v>
      </c>
      <c r="E40" s="912"/>
      <c r="F40" s="219"/>
      <c r="G40" s="97"/>
    </row>
    <row r="41" spans="1:7" ht="15">
      <c r="A41" s="296" t="str">
        <f>PIA_DACP!A41</f>
        <v>7.1</v>
      </c>
      <c r="B41" s="721" t="str">
        <f>PIA_DACP!B41</f>
        <v>Impacts corporels</v>
      </c>
      <c r="C41" s="252"/>
      <c r="D41" s="252" t="str">
        <f>PIA_DACP!E41</f>
        <v>1 -  Négligeable</v>
      </c>
      <c r="E41" s="912" t="str">
        <f t="shared" si="0"/>
        <v>1</v>
      </c>
      <c r="F41" s="219">
        <f t="shared" si="1"/>
        <v>1</v>
      </c>
      <c r="G41" s="97">
        <f>IF(VALUE(F41)=4,References!$B$66,IF(VALUE(F41)=3,References!$B$67,IF(VALUE(F41)=2,References!$B$68,References!$B$69)))</f>
        <v>1</v>
      </c>
    </row>
    <row r="42" spans="1:7" ht="15">
      <c r="A42" s="296" t="str">
        <f>PIA_DACP!A42</f>
        <v>7.2</v>
      </c>
      <c r="B42" s="721" t="str">
        <f>PIA_DACP!B42</f>
        <v>Impacts moraux</v>
      </c>
      <c r="C42" s="252"/>
      <c r="D42" s="252" t="str">
        <f>PIA_DACP!E42</f>
        <v>1 -  Négligeable</v>
      </c>
      <c r="E42" s="912" t="str">
        <f t="shared" si="0"/>
        <v>1</v>
      </c>
      <c r="F42" s="219">
        <f t="shared" si="1"/>
        <v>1</v>
      </c>
      <c r="G42" s="97">
        <f>IF(VALUE(F42)=4,References!$B$66,IF(VALUE(F42)=3,References!$B$67,IF(VALUE(F42)=2,References!$B$68,References!$B$69)))</f>
        <v>1</v>
      </c>
    </row>
    <row r="43" spans="1:7" ht="15">
      <c r="A43" s="296" t="str">
        <f>PIA_DACP!A43</f>
        <v>7.3</v>
      </c>
      <c r="B43" s="721" t="str">
        <f>PIA_DACP!B43</f>
        <v>Impacts matériels</v>
      </c>
      <c r="C43" s="252"/>
      <c r="D43" s="252" t="str">
        <f>PIA_DACP!E43</f>
        <v>2 - Limité</v>
      </c>
      <c r="E43" s="912" t="str">
        <f>LEFT(D43,1)</f>
        <v>2</v>
      </c>
      <c r="F43" s="219">
        <f>E43*1</f>
        <v>2</v>
      </c>
      <c r="G43" s="97">
        <f>IF(VALUE(F43)=4,References!$B$66,IF(VALUE(F43)=3,References!$B$67,IF(VALUE(F43)=2,References!$B$68,References!$B$69)))</f>
        <v>2</v>
      </c>
    </row>
    <row r="44" spans="1:7" ht="15">
      <c r="A44" s="296">
        <f>PIA_DACP!A44</f>
        <v>0</v>
      </c>
      <c r="B44" s="721">
        <f>PIA_DACP!B44</f>
        <v>0</v>
      </c>
      <c r="C44" s="252"/>
      <c r="D44" s="252"/>
      <c r="E44" s="297"/>
      <c r="F44" s="219"/>
      <c r="G44" s="97"/>
    </row>
    <row r="45" spans="1:7" ht="30">
      <c r="A45" s="296">
        <f>PIA_DACP!A45</f>
        <v>8</v>
      </c>
      <c r="B45" s="721" t="str">
        <f>PIA_DACP!B45</f>
        <v>Quel serait l'impact "Privé" métier en cas disparition délibérée ou non de données à caractère personnel?</v>
      </c>
      <c r="C45" s="252"/>
      <c r="D45" s="252" t="str">
        <f>PIA_DACP!E45</f>
        <v xml:space="preserve">Niveau d'impact estimé (voir matrice) : </v>
      </c>
      <c r="E45" s="297"/>
      <c r="F45" s="219"/>
      <c r="G45" s="97"/>
    </row>
    <row r="46" spans="1:7" ht="15">
      <c r="A46" s="296" t="str">
        <f>PIA_DACP!A46</f>
        <v>8.1</v>
      </c>
      <c r="B46" s="721" t="str">
        <f>PIA_DACP!B46</f>
        <v>Impacts corporels</v>
      </c>
      <c r="C46" s="252"/>
      <c r="D46" s="252" t="str">
        <f>PIA_DACP!E46</f>
        <v>1 -  Négligeable</v>
      </c>
      <c r="E46" s="912" t="str">
        <f t="shared" si="0"/>
        <v>1</v>
      </c>
      <c r="F46" s="219">
        <f t="shared" si="1"/>
        <v>1</v>
      </c>
      <c r="G46" s="97">
        <f>IF(VALUE(F46)=4,References!$B$66,IF(VALUE(F46)=3,References!$B$67,IF(VALUE(F46)=2,References!$B$68,References!$B$69)))</f>
        <v>1</v>
      </c>
    </row>
    <row r="47" spans="1:7" ht="15">
      <c r="A47" s="296" t="str">
        <f>PIA_DACP!A47</f>
        <v>8.2</v>
      </c>
      <c r="B47" s="721" t="str">
        <f>PIA_DACP!B47</f>
        <v>Impacts moraux</v>
      </c>
      <c r="C47" s="252"/>
      <c r="D47" s="252" t="str">
        <f>PIA_DACP!E47</f>
        <v>1 -  Négligeable</v>
      </c>
      <c r="E47" s="912" t="str">
        <f>LEFT(D47,1)</f>
        <v>1</v>
      </c>
      <c r="F47" s="219">
        <f>E47*1</f>
        <v>1</v>
      </c>
      <c r="G47" s="97">
        <f>IF(VALUE(F47)=4,References!$B$66,IF(VALUE(F47)=3,References!$B$67,IF(VALUE(F47)=2,References!$B$68,References!$B$69)))</f>
        <v>1</v>
      </c>
    </row>
    <row r="48" spans="1:7" ht="15">
      <c r="A48" s="296" t="str">
        <f>PIA_DACP!A48</f>
        <v>8.3</v>
      </c>
      <c r="B48" s="721" t="str">
        <f>PIA_DACP!B48</f>
        <v>Impacts matériels</v>
      </c>
      <c r="C48" s="252"/>
      <c r="D48" s="252" t="str">
        <f>PIA_DACP!E48</f>
        <v>4 - Maximale</v>
      </c>
      <c r="E48" s="912" t="str">
        <f>LEFT(D48,1)</f>
        <v>4</v>
      </c>
      <c r="F48" s="219">
        <f>E48*1</f>
        <v>4</v>
      </c>
      <c r="G48" s="97">
        <f>IF(VALUE(F48)=4,References!$B$66,IF(VALUE(F48)=3,References!$B$67,IF(VALUE(F48)=2,References!$B$68,References!$B$69)))</f>
        <v>8</v>
      </c>
    </row>
    <row r="49" spans="1:54" ht="15">
      <c r="A49" s="296"/>
      <c r="C49" s="252"/>
      <c r="D49" s="252"/>
      <c r="E49" s="912"/>
      <c r="F49" s="219"/>
      <c r="G49" s="97"/>
    </row>
    <row r="50" spans="1:54" ht="15.75" thickBot="1">
      <c r="C50" s="723"/>
      <c r="D50" s="149"/>
      <c r="E50" s="149"/>
      <c r="F50" s="149"/>
      <c r="G50" s="149"/>
    </row>
    <row r="51" spans="1:54" ht="13.5" thickBot="1">
      <c r="B51" s="916" t="s">
        <v>2023</v>
      </c>
      <c r="C51" s="914" t="s">
        <v>2129</v>
      </c>
      <c r="D51" s="273"/>
      <c r="E51" s="273"/>
      <c r="F51" s="272" t="s">
        <v>1611</v>
      </c>
      <c r="G51" s="273"/>
      <c r="H51" s="273"/>
      <c r="I51" s="272" t="s">
        <v>2024</v>
      </c>
      <c r="J51" s="273"/>
      <c r="K51" s="273"/>
      <c r="L51" s="272" t="s">
        <v>1613</v>
      </c>
      <c r="M51" s="273"/>
      <c r="N51" s="273"/>
      <c r="O51" s="272" t="s">
        <v>2025</v>
      </c>
      <c r="P51" s="273"/>
      <c r="Q51" s="273"/>
      <c r="R51" s="272" t="s">
        <v>1613</v>
      </c>
      <c r="S51" s="273"/>
      <c r="T51" s="273"/>
      <c r="U51" s="272" t="s">
        <v>1614</v>
      </c>
      <c r="V51" s="273"/>
      <c r="W51" s="273"/>
      <c r="X51" s="272" t="s">
        <v>1615</v>
      </c>
      <c r="Y51" s="273"/>
      <c r="Z51" s="273"/>
      <c r="AA51" s="914" t="s">
        <v>2137</v>
      </c>
      <c r="AB51" s="273"/>
      <c r="AC51" s="273"/>
      <c r="AD51" s="272" t="s">
        <v>1611</v>
      </c>
      <c r="AE51" s="273"/>
      <c r="AF51" s="273"/>
      <c r="AG51" s="272" t="s">
        <v>2024</v>
      </c>
      <c r="AH51" s="273"/>
      <c r="AI51" s="273"/>
      <c r="AJ51" s="272" t="s">
        <v>1613</v>
      </c>
      <c r="AK51" s="273"/>
      <c r="AL51" s="273"/>
      <c r="AM51" s="272" t="s">
        <v>2025</v>
      </c>
      <c r="AN51" s="273"/>
      <c r="AO51" s="273"/>
      <c r="AP51" s="272" t="s">
        <v>1613</v>
      </c>
      <c r="AQ51" s="273"/>
      <c r="AR51" s="273"/>
      <c r="AS51" s="272" t="s">
        <v>1614</v>
      </c>
      <c r="AT51" s="273"/>
      <c r="AU51" s="273"/>
      <c r="AV51" s="272" t="s">
        <v>1615</v>
      </c>
      <c r="AW51" s="273"/>
      <c r="AX51" s="274"/>
    </row>
    <row r="52" spans="1:54" ht="13.5" thickBot="1">
      <c r="B52" s="917" t="s">
        <v>723</v>
      </c>
      <c r="C52" s="915" t="s">
        <v>1618</v>
      </c>
      <c r="D52" s="571" t="s">
        <v>1630</v>
      </c>
      <c r="E52" s="571" t="s">
        <v>1631</v>
      </c>
      <c r="F52" s="571" t="s">
        <v>1632</v>
      </c>
      <c r="G52" s="571" t="s">
        <v>1633</v>
      </c>
      <c r="H52" s="571" t="s">
        <v>1656</v>
      </c>
      <c r="I52" s="571" t="s">
        <v>1634</v>
      </c>
      <c r="J52" s="571" t="s">
        <v>742</v>
      </c>
      <c r="K52" s="571" t="s">
        <v>1635</v>
      </c>
      <c r="L52" s="571" t="s">
        <v>1636</v>
      </c>
      <c r="M52" s="571" t="s">
        <v>1637</v>
      </c>
      <c r="N52" s="571" t="s">
        <v>1638</v>
      </c>
      <c r="O52" s="571" t="s">
        <v>466</v>
      </c>
      <c r="P52" s="571" t="s">
        <v>1639</v>
      </c>
      <c r="Q52" s="571" t="s">
        <v>1640</v>
      </c>
      <c r="R52" s="571" t="s">
        <v>471</v>
      </c>
      <c r="S52" s="571" t="s">
        <v>483</v>
      </c>
      <c r="T52" s="571" t="s">
        <v>1641</v>
      </c>
      <c r="U52" s="571" t="s">
        <v>489</v>
      </c>
      <c r="V52" s="571" t="s">
        <v>491</v>
      </c>
      <c r="W52" s="571" t="s">
        <v>708</v>
      </c>
      <c r="X52" s="571" t="s">
        <v>493</v>
      </c>
      <c r="Y52" s="571" t="s">
        <v>495</v>
      </c>
      <c r="Z52" s="571" t="s">
        <v>624</v>
      </c>
      <c r="AA52" s="448" t="s">
        <v>1618</v>
      </c>
      <c r="AB52" s="448" t="s">
        <v>1630</v>
      </c>
      <c r="AC52" s="448" t="s">
        <v>1631</v>
      </c>
      <c r="AD52" s="448" t="s">
        <v>1632</v>
      </c>
      <c r="AE52" s="448" t="s">
        <v>1633</v>
      </c>
      <c r="AF52" s="448" t="s">
        <v>1656</v>
      </c>
      <c r="AG52" s="448" t="s">
        <v>1634</v>
      </c>
      <c r="AH52" s="448" t="s">
        <v>742</v>
      </c>
      <c r="AI52" s="448" t="s">
        <v>1635</v>
      </c>
      <c r="AJ52" s="448" t="s">
        <v>1636</v>
      </c>
      <c r="AK52" s="448" t="s">
        <v>1637</v>
      </c>
      <c r="AL52" s="448" t="s">
        <v>1638</v>
      </c>
      <c r="AM52" s="448" t="s">
        <v>466</v>
      </c>
      <c r="AN52" s="448" t="s">
        <v>1639</v>
      </c>
      <c r="AO52" s="448" t="s">
        <v>1640</v>
      </c>
      <c r="AP52" s="448" t="s">
        <v>471</v>
      </c>
      <c r="AQ52" s="448" t="s">
        <v>483</v>
      </c>
      <c r="AR52" s="448" t="s">
        <v>1641</v>
      </c>
      <c r="AS52" s="448" t="s">
        <v>489</v>
      </c>
      <c r="AT52" s="448" t="s">
        <v>491</v>
      </c>
      <c r="AU52" s="448" t="s">
        <v>708</v>
      </c>
      <c r="AV52" s="448" t="s">
        <v>493</v>
      </c>
      <c r="AW52" s="448" t="s">
        <v>495</v>
      </c>
      <c r="AX52" s="448" t="s">
        <v>624</v>
      </c>
      <c r="AY52" s="448" t="s">
        <v>1812</v>
      </c>
      <c r="AZ52" s="724" t="s">
        <v>420</v>
      </c>
      <c r="BA52" s="948" t="s">
        <v>1658</v>
      </c>
    </row>
    <row r="53" spans="1:54" ht="51">
      <c r="A53" s="2" t="str">
        <f>'Resultat_ DACP'!A7</f>
        <v>M1</v>
      </c>
      <c r="B53" s="293" t="str">
        <f>'Resultat_ DACP'!E7</f>
        <v>Utilisation de clefs USB ou disques inappropriés à la sensibilité des informations, utilisation ou transport d'un matériel sensible à des fin personnelles, le disque dur contenant les informations est utilisé pour une fin non prévue</v>
      </c>
      <c r="C53" s="671">
        <v>0</v>
      </c>
      <c r="D53" s="671">
        <v>0</v>
      </c>
      <c r="E53" s="671">
        <v>0</v>
      </c>
      <c r="F53" s="671">
        <v>1</v>
      </c>
      <c r="G53" s="671">
        <v>1</v>
      </c>
      <c r="H53" s="671">
        <v>1</v>
      </c>
      <c r="I53" s="671">
        <v>0</v>
      </c>
      <c r="J53" s="671">
        <v>0</v>
      </c>
      <c r="K53" s="671">
        <v>0</v>
      </c>
      <c r="L53" s="671">
        <v>0</v>
      </c>
      <c r="M53" s="671">
        <v>0</v>
      </c>
      <c r="N53" s="671">
        <v>0</v>
      </c>
      <c r="O53" s="671">
        <v>0</v>
      </c>
      <c r="P53" s="671">
        <v>0</v>
      </c>
      <c r="Q53" s="671">
        <v>0</v>
      </c>
      <c r="R53" s="671">
        <v>0</v>
      </c>
      <c r="S53" s="671">
        <v>0</v>
      </c>
      <c r="T53" s="671">
        <v>0</v>
      </c>
      <c r="U53" s="671">
        <v>0</v>
      </c>
      <c r="V53" s="671">
        <v>0</v>
      </c>
      <c r="W53" s="671">
        <v>0</v>
      </c>
      <c r="X53" s="671">
        <v>0</v>
      </c>
      <c r="Y53" s="671">
        <v>0</v>
      </c>
      <c r="Z53" s="671">
        <v>0</v>
      </c>
      <c r="AA53" s="477">
        <f>C53*$G$11</f>
        <v>0</v>
      </c>
      <c r="AB53" s="477">
        <f>D53*$G$12</f>
        <v>0</v>
      </c>
      <c r="AC53" s="477">
        <f>E53*$G$13</f>
        <v>0</v>
      </c>
      <c r="AD53" s="477">
        <f>F53*$G$16</f>
        <v>1</v>
      </c>
      <c r="AE53" s="477">
        <f>G53*$G$17</f>
        <v>1</v>
      </c>
      <c r="AF53" s="477">
        <f>H53*$G$18</f>
        <v>4</v>
      </c>
      <c r="AG53" s="477">
        <f>I53*$G$21</f>
        <v>0</v>
      </c>
      <c r="AH53" s="477">
        <f>J53*$G$22</f>
        <v>0</v>
      </c>
      <c r="AI53" s="477">
        <f>K53*$G$23</f>
        <v>0</v>
      </c>
      <c r="AJ53" s="477">
        <f>L53*$G$26</f>
        <v>0</v>
      </c>
      <c r="AK53" s="477">
        <f>M53*$G$27</f>
        <v>0</v>
      </c>
      <c r="AL53" s="477">
        <f>N53*$G$28</f>
        <v>0</v>
      </c>
      <c r="AM53" s="477">
        <f>O53*$G$31</f>
        <v>0</v>
      </c>
      <c r="AN53" s="477">
        <f>P53*$G$32</f>
        <v>0</v>
      </c>
      <c r="AO53" s="477">
        <f>Q53*$G$33</f>
        <v>0</v>
      </c>
      <c r="AP53" s="477">
        <f>R53*$G$36</f>
        <v>0</v>
      </c>
      <c r="AQ53" s="477">
        <f>S53*$G$37</f>
        <v>0</v>
      </c>
      <c r="AR53" s="477">
        <f>T53*$G$38</f>
        <v>0</v>
      </c>
      <c r="AS53" s="477">
        <f>U53*$G$41</f>
        <v>0</v>
      </c>
      <c r="AT53" s="477">
        <f>V53*$G$42</f>
        <v>0</v>
      </c>
      <c r="AU53" s="477">
        <f>W53*$G$43</f>
        <v>0</v>
      </c>
      <c r="AV53" s="477">
        <f>X53*$G$46</f>
        <v>0</v>
      </c>
      <c r="AW53" s="477">
        <f>Y53*$G$47</f>
        <v>0</v>
      </c>
      <c r="AX53" s="477">
        <f>Z53*$G$48</f>
        <v>0</v>
      </c>
      <c r="AY53" s="477">
        <f>COUNTIF(C53:Z53,1)</f>
        <v>3</v>
      </c>
      <c r="AZ53" s="759">
        <f>SUM(AA53:AX53)/AY53</f>
        <v>2</v>
      </c>
      <c r="BA53" s="918">
        <f>ROUND(AZ53,2)</f>
        <v>2</v>
      </c>
      <c r="BB53" s="477">
        <f>IF(AND(BA53&gt;=1,BA53&lt;2.76),1,IF(AND(BA53&gt;=2.76,BA53&lt;4.51),2,IF(AND(BA53&gt;=4.51,BA53&lt;6.26),3,4)))</f>
        <v>1</v>
      </c>
    </row>
    <row r="54" spans="1:54" ht="38.25">
      <c r="A54" s="2" t="str">
        <f>'Resultat_ DACP'!A8</f>
        <v>M2</v>
      </c>
      <c r="B54" s="293" t="str">
        <f>'Resultat_ DACP'!E8</f>
        <v>Observation d'un écran à l'insu de son utilisateur dans un train, photographie d'un écran, géolocalisation d'un matériel, captation de signaux électromagnétiques à distance</v>
      </c>
      <c r="C54" s="671">
        <v>1</v>
      </c>
      <c r="D54" s="671">
        <v>1</v>
      </c>
      <c r="E54" s="671">
        <v>1</v>
      </c>
      <c r="F54" s="671">
        <v>0</v>
      </c>
      <c r="G54" s="671">
        <v>0</v>
      </c>
      <c r="H54" s="671">
        <v>0</v>
      </c>
      <c r="I54" s="671">
        <v>1</v>
      </c>
      <c r="J54" s="671">
        <v>1</v>
      </c>
      <c r="K54" s="671">
        <v>1</v>
      </c>
      <c r="L54" s="671">
        <v>0</v>
      </c>
      <c r="M54" s="671">
        <v>0</v>
      </c>
      <c r="N54" s="671">
        <v>0</v>
      </c>
      <c r="O54" s="671">
        <v>0</v>
      </c>
      <c r="P54" s="671">
        <v>0</v>
      </c>
      <c r="Q54" s="671">
        <v>0</v>
      </c>
      <c r="R54" s="671">
        <v>0</v>
      </c>
      <c r="S54" s="671">
        <v>0</v>
      </c>
      <c r="T54" s="671">
        <v>0</v>
      </c>
      <c r="U54" s="671">
        <v>0</v>
      </c>
      <c r="V54" s="671">
        <v>0</v>
      </c>
      <c r="W54" s="671">
        <v>0</v>
      </c>
      <c r="X54" s="671">
        <v>0</v>
      </c>
      <c r="Y54" s="671">
        <v>0</v>
      </c>
      <c r="Z54" s="671">
        <v>0</v>
      </c>
      <c r="AA54" s="477">
        <f t="shared" ref="AA54:AA97" si="2">C54*$G$11</f>
        <v>1</v>
      </c>
      <c r="AB54" s="477">
        <f t="shared" ref="AB54:AB97" si="3">D54*$G$12</f>
        <v>4</v>
      </c>
      <c r="AC54" s="477">
        <f t="shared" ref="AC54:AC97" si="4">E54*$G$13</f>
        <v>1</v>
      </c>
      <c r="AD54" s="477">
        <f t="shared" ref="AD54:AD97" si="5">F54*$G$16</f>
        <v>0</v>
      </c>
      <c r="AE54" s="477">
        <f t="shared" ref="AE54:AE97" si="6">G54*$G$17</f>
        <v>0</v>
      </c>
      <c r="AF54" s="477">
        <f t="shared" ref="AF54:AF97" si="7">H54*$G$18</f>
        <v>0</v>
      </c>
      <c r="AG54" s="477">
        <f t="shared" ref="AG54:AG97" si="8">I54*$G$21</f>
        <v>2</v>
      </c>
      <c r="AH54" s="477">
        <f t="shared" ref="AH54:AH97" si="9">J54*$G$22</f>
        <v>4</v>
      </c>
      <c r="AI54" s="477">
        <f t="shared" ref="AI54:AI97" si="10">K54*$G$23</f>
        <v>8</v>
      </c>
      <c r="AJ54" s="477">
        <f t="shared" ref="AJ54:AJ97" si="11">L54*$G$26</f>
        <v>0</v>
      </c>
      <c r="AK54" s="477">
        <f t="shared" ref="AK54:AK97" si="12">M54*$G$27</f>
        <v>0</v>
      </c>
      <c r="AL54" s="477">
        <f t="shared" ref="AL54:AL97" si="13">N54*$G$28</f>
        <v>0</v>
      </c>
      <c r="AM54" s="477">
        <f t="shared" ref="AM54:AM97" si="14">O54*$G$31</f>
        <v>0</v>
      </c>
      <c r="AN54" s="477">
        <f t="shared" ref="AN54:AN97" si="15">P54*$G$32</f>
        <v>0</v>
      </c>
      <c r="AO54" s="477">
        <f t="shared" ref="AO54:AO97" si="16">Q54*$G$33</f>
        <v>0</v>
      </c>
      <c r="AP54" s="477">
        <f t="shared" ref="AP54:AP97" si="17">R54*$G$36</f>
        <v>0</v>
      </c>
      <c r="AQ54" s="477">
        <f t="shared" ref="AQ54:AQ97" si="18">S54*$G$37</f>
        <v>0</v>
      </c>
      <c r="AR54" s="477">
        <f t="shared" ref="AR54:AR97" si="19">T54*$G$38</f>
        <v>0</v>
      </c>
      <c r="AS54" s="477">
        <f t="shared" ref="AS54:AS97" si="20">U54*$G$41</f>
        <v>0</v>
      </c>
      <c r="AT54" s="477">
        <f t="shared" ref="AT54:AT97" si="21">V54*$G$42</f>
        <v>0</v>
      </c>
      <c r="AU54" s="477">
        <f t="shared" ref="AU54:AU97" si="22">W54*$G$43</f>
        <v>0</v>
      </c>
      <c r="AV54" s="477">
        <f t="shared" ref="AV54:AV97" si="23">X54*$G$46</f>
        <v>0</v>
      </c>
      <c r="AW54" s="477">
        <f t="shared" ref="AW54:AW97" si="24">Y54*$G$47</f>
        <v>0</v>
      </c>
      <c r="AX54" s="477">
        <f t="shared" ref="AX54:AX97" si="25">Z54*$G$48</f>
        <v>0</v>
      </c>
      <c r="AY54" s="477">
        <f t="shared" ref="AY54:AY97" si="26">COUNTIF(C54:Z54,1)</f>
        <v>6</v>
      </c>
      <c r="AZ54" s="759">
        <f t="shared" ref="AZ54:AZ97" si="27">SUM(AA54:AX54)/AY54</f>
        <v>3.3333333333333335</v>
      </c>
      <c r="BA54" s="918">
        <f t="shared" ref="BA54:BA97" si="28">ROUND(AZ54,2)</f>
        <v>3.33</v>
      </c>
      <c r="BB54" s="477">
        <f t="shared" ref="BB54:BB97" si="29">IF(AND(BA54&gt;=1,BA54&lt;2.76),1,IF(AND(BA54&gt;=2.76,BA54&lt;4.51),2,IF(AND(BA54&gt;=4.51,BA54&lt;6.26),3,4)))</f>
        <v>2</v>
      </c>
    </row>
    <row r="55" spans="1:54" ht="38.25">
      <c r="A55" s="2" t="str">
        <f>'Resultat_ DACP'!A9</f>
        <v>M3</v>
      </c>
      <c r="B55" s="293" t="str">
        <f>'Resultat_ DACP'!E9</f>
        <v>Piégeage par un keylogger, retrait d'un composant matériel, branchement d'un appareil pour lancer un système d'exploitation ou récupérer des données</v>
      </c>
      <c r="C55" s="671">
        <v>0</v>
      </c>
      <c r="D55" s="671">
        <v>0</v>
      </c>
      <c r="E55" s="671">
        <v>0</v>
      </c>
      <c r="F55" s="671">
        <v>0</v>
      </c>
      <c r="G55" s="671">
        <v>0</v>
      </c>
      <c r="H55" s="671">
        <v>0</v>
      </c>
      <c r="I55" s="671">
        <v>0</v>
      </c>
      <c r="J55" s="671">
        <v>0</v>
      </c>
      <c r="K55" s="671">
        <v>0</v>
      </c>
      <c r="L55" s="671">
        <v>1</v>
      </c>
      <c r="M55" s="671">
        <v>1</v>
      </c>
      <c r="N55" s="671">
        <v>1</v>
      </c>
      <c r="O55" s="671">
        <v>0</v>
      </c>
      <c r="P55" s="671">
        <v>0</v>
      </c>
      <c r="Q55" s="671">
        <v>0</v>
      </c>
      <c r="R55" s="671">
        <v>0</v>
      </c>
      <c r="S55" s="671">
        <v>0</v>
      </c>
      <c r="T55" s="671">
        <v>0</v>
      </c>
      <c r="U55" s="671">
        <v>0</v>
      </c>
      <c r="V55" s="671">
        <v>0</v>
      </c>
      <c r="W55" s="671">
        <v>0</v>
      </c>
      <c r="X55" s="671">
        <v>0</v>
      </c>
      <c r="Y55" s="671">
        <v>0</v>
      </c>
      <c r="Z55" s="671">
        <v>0</v>
      </c>
      <c r="AA55" s="477">
        <f t="shared" si="2"/>
        <v>0</v>
      </c>
      <c r="AB55" s="477">
        <f t="shared" si="3"/>
        <v>0</v>
      </c>
      <c r="AC55" s="477">
        <f t="shared" si="4"/>
        <v>0</v>
      </c>
      <c r="AD55" s="477">
        <f t="shared" si="5"/>
        <v>0</v>
      </c>
      <c r="AE55" s="477">
        <f t="shared" si="6"/>
        <v>0</v>
      </c>
      <c r="AF55" s="477">
        <f t="shared" si="7"/>
        <v>0</v>
      </c>
      <c r="AG55" s="477">
        <f t="shared" si="8"/>
        <v>0</v>
      </c>
      <c r="AH55" s="477">
        <f t="shared" si="9"/>
        <v>0</v>
      </c>
      <c r="AI55" s="477">
        <f t="shared" si="10"/>
        <v>0</v>
      </c>
      <c r="AJ55" s="477">
        <f t="shared" si="11"/>
        <v>2</v>
      </c>
      <c r="AK55" s="477">
        <f t="shared" si="12"/>
        <v>4</v>
      </c>
      <c r="AL55" s="477">
        <f t="shared" si="13"/>
        <v>8</v>
      </c>
      <c r="AM55" s="477">
        <f t="shared" si="14"/>
        <v>0</v>
      </c>
      <c r="AN55" s="477">
        <f t="shared" si="15"/>
        <v>0</v>
      </c>
      <c r="AO55" s="477">
        <f t="shared" si="16"/>
        <v>0</v>
      </c>
      <c r="AP55" s="477">
        <f t="shared" si="17"/>
        <v>0</v>
      </c>
      <c r="AQ55" s="477">
        <f t="shared" si="18"/>
        <v>0</v>
      </c>
      <c r="AR55" s="477">
        <f t="shared" si="19"/>
        <v>0</v>
      </c>
      <c r="AS55" s="477">
        <f t="shared" si="20"/>
        <v>0</v>
      </c>
      <c r="AT55" s="477">
        <f t="shared" si="21"/>
        <v>0</v>
      </c>
      <c r="AU55" s="477">
        <f t="shared" si="22"/>
        <v>0</v>
      </c>
      <c r="AV55" s="477">
        <f t="shared" si="23"/>
        <v>0</v>
      </c>
      <c r="AW55" s="477">
        <f t="shared" si="24"/>
        <v>0</v>
      </c>
      <c r="AX55" s="477">
        <f t="shared" si="25"/>
        <v>0</v>
      </c>
      <c r="AY55" s="477">
        <f t="shared" si="26"/>
        <v>3</v>
      </c>
      <c r="AZ55" s="759">
        <f t="shared" si="27"/>
        <v>4.666666666666667</v>
      </c>
      <c r="BA55" s="918">
        <f t="shared" si="28"/>
        <v>4.67</v>
      </c>
      <c r="BB55" s="477">
        <f t="shared" si="29"/>
        <v>3</v>
      </c>
    </row>
    <row r="56" spans="1:54" ht="51">
      <c r="A56" s="2" t="str">
        <f>'Resultat_ DACP'!A10</f>
        <v>M4</v>
      </c>
      <c r="B56" s="293" t="str">
        <f>'Resultat_ DACP'!E10</f>
        <v>Vol d'un ordinateur portable en dehors de l'organisation, vol d'un téléphone portable professionnel par un pickpocket, récupération d'un matériel  ou d'un support mis au rebut, perte d'un support de stockage électronique</v>
      </c>
      <c r="C56" s="671">
        <v>0</v>
      </c>
      <c r="D56" s="671">
        <v>0</v>
      </c>
      <c r="E56" s="671">
        <v>0</v>
      </c>
      <c r="F56" s="671">
        <v>1</v>
      </c>
      <c r="G56" s="671">
        <v>1</v>
      </c>
      <c r="H56" s="671">
        <v>1</v>
      </c>
      <c r="I56" s="671">
        <v>0</v>
      </c>
      <c r="J56" s="671">
        <v>0</v>
      </c>
      <c r="K56" s="671">
        <v>0</v>
      </c>
      <c r="L56" s="671">
        <v>0</v>
      </c>
      <c r="M56" s="671">
        <v>0</v>
      </c>
      <c r="N56" s="671">
        <v>0</v>
      </c>
      <c r="O56" s="671">
        <v>0</v>
      </c>
      <c r="P56" s="671">
        <v>0</v>
      </c>
      <c r="Q56" s="671">
        <v>0</v>
      </c>
      <c r="R56" s="671">
        <v>0</v>
      </c>
      <c r="S56" s="671">
        <v>0</v>
      </c>
      <c r="T56" s="671">
        <v>0</v>
      </c>
      <c r="U56" s="671">
        <v>0</v>
      </c>
      <c r="V56" s="671">
        <v>0</v>
      </c>
      <c r="W56" s="671">
        <v>0</v>
      </c>
      <c r="X56" s="671">
        <v>0</v>
      </c>
      <c r="Y56" s="671">
        <v>0</v>
      </c>
      <c r="Z56" s="671">
        <v>0</v>
      </c>
      <c r="AA56" s="477">
        <f t="shared" si="2"/>
        <v>0</v>
      </c>
      <c r="AB56" s="477">
        <f t="shared" si="3"/>
        <v>0</v>
      </c>
      <c r="AC56" s="477">
        <f t="shared" si="4"/>
        <v>0</v>
      </c>
      <c r="AD56" s="477">
        <f t="shared" si="5"/>
        <v>1</v>
      </c>
      <c r="AE56" s="477">
        <f t="shared" si="6"/>
        <v>1</v>
      </c>
      <c r="AF56" s="477">
        <f t="shared" si="7"/>
        <v>4</v>
      </c>
      <c r="AG56" s="477">
        <f t="shared" si="8"/>
        <v>0</v>
      </c>
      <c r="AH56" s="477">
        <f t="shared" si="9"/>
        <v>0</v>
      </c>
      <c r="AI56" s="477">
        <f t="shared" si="10"/>
        <v>0</v>
      </c>
      <c r="AJ56" s="477">
        <f t="shared" si="11"/>
        <v>0</v>
      </c>
      <c r="AK56" s="477">
        <f t="shared" si="12"/>
        <v>0</v>
      </c>
      <c r="AL56" s="477">
        <f t="shared" si="13"/>
        <v>0</v>
      </c>
      <c r="AM56" s="477">
        <f t="shared" si="14"/>
        <v>0</v>
      </c>
      <c r="AN56" s="477">
        <f t="shared" si="15"/>
        <v>0</v>
      </c>
      <c r="AO56" s="477">
        <f t="shared" si="16"/>
        <v>0</v>
      </c>
      <c r="AP56" s="477">
        <f t="shared" si="17"/>
        <v>0</v>
      </c>
      <c r="AQ56" s="477">
        <f t="shared" si="18"/>
        <v>0</v>
      </c>
      <c r="AR56" s="477">
        <f t="shared" si="19"/>
        <v>0</v>
      </c>
      <c r="AS56" s="477">
        <f t="shared" si="20"/>
        <v>0</v>
      </c>
      <c r="AT56" s="477">
        <f t="shared" si="21"/>
        <v>0</v>
      </c>
      <c r="AU56" s="477">
        <f t="shared" si="22"/>
        <v>0</v>
      </c>
      <c r="AV56" s="477">
        <f t="shared" si="23"/>
        <v>0</v>
      </c>
      <c r="AW56" s="477">
        <f t="shared" si="24"/>
        <v>0</v>
      </c>
      <c r="AX56" s="477">
        <f t="shared" si="25"/>
        <v>0</v>
      </c>
      <c r="AY56" s="477">
        <f t="shared" si="26"/>
        <v>3</v>
      </c>
      <c r="AZ56" s="759">
        <f t="shared" si="27"/>
        <v>2</v>
      </c>
      <c r="BA56" s="918">
        <f t="shared" si="28"/>
        <v>2</v>
      </c>
      <c r="BB56" s="477">
        <f t="shared" si="29"/>
        <v>1</v>
      </c>
    </row>
    <row r="57" spans="1:54" ht="38.25">
      <c r="A57" s="2" t="str">
        <f>'Resultat_ DACP'!A11</f>
        <v>M5</v>
      </c>
      <c r="B57" s="293" t="str">
        <f>'Resultat_ DACP'!E11</f>
        <v>Fouille de contenu, croisement illégitime de données, élévation de privilèges, effacement de traces, envoi de spams depuis la messagerie, détournement de fonction réseaux</v>
      </c>
      <c r="C57" s="671">
        <v>0</v>
      </c>
      <c r="D57" s="671">
        <v>0</v>
      </c>
      <c r="E57" s="671">
        <v>0</v>
      </c>
      <c r="F57" s="671">
        <v>0</v>
      </c>
      <c r="G57" s="671">
        <v>0</v>
      </c>
      <c r="H57" s="671">
        <v>0</v>
      </c>
      <c r="I57" s="671">
        <v>0</v>
      </c>
      <c r="J57" s="671">
        <v>0</v>
      </c>
      <c r="K57" s="671">
        <v>0</v>
      </c>
      <c r="L57" s="671">
        <v>1</v>
      </c>
      <c r="M57" s="671">
        <v>1</v>
      </c>
      <c r="N57" s="671">
        <v>1</v>
      </c>
      <c r="O57" s="671">
        <v>0</v>
      </c>
      <c r="P57" s="671">
        <v>0</v>
      </c>
      <c r="Q57" s="671">
        <v>0</v>
      </c>
      <c r="R57" s="671">
        <v>0</v>
      </c>
      <c r="S57" s="671">
        <v>0</v>
      </c>
      <c r="T57" s="671">
        <v>0</v>
      </c>
      <c r="U57" s="671">
        <v>0</v>
      </c>
      <c r="V57" s="671">
        <v>0</v>
      </c>
      <c r="W57" s="671">
        <v>0</v>
      </c>
      <c r="X57" s="671">
        <v>0</v>
      </c>
      <c r="Y57" s="671">
        <v>0</v>
      </c>
      <c r="Z57" s="671">
        <v>0</v>
      </c>
      <c r="AA57" s="477">
        <f t="shared" si="2"/>
        <v>0</v>
      </c>
      <c r="AB57" s="477">
        <f t="shared" si="3"/>
        <v>0</v>
      </c>
      <c r="AC57" s="477">
        <f t="shared" si="4"/>
        <v>0</v>
      </c>
      <c r="AD57" s="477">
        <f t="shared" si="5"/>
        <v>0</v>
      </c>
      <c r="AE57" s="477">
        <f t="shared" si="6"/>
        <v>0</v>
      </c>
      <c r="AF57" s="477">
        <f t="shared" si="7"/>
        <v>0</v>
      </c>
      <c r="AG57" s="477">
        <f t="shared" si="8"/>
        <v>0</v>
      </c>
      <c r="AH57" s="477">
        <f t="shared" si="9"/>
        <v>0</v>
      </c>
      <c r="AI57" s="477">
        <f t="shared" si="10"/>
        <v>0</v>
      </c>
      <c r="AJ57" s="477">
        <f t="shared" si="11"/>
        <v>2</v>
      </c>
      <c r="AK57" s="477">
        <f t="shared" si="12"/>
        <v>4</v>
      </c>
      <c r="AL57" s="477">
        <f t="shared" si="13"/>
        <v>8</v>
      </c>
      <c r="AM57" s="477">
        <f t="shared" si="14"/>
        <v>0</v>
      </c>
      <c r="AN57" s="477">
        <f t="shared" si="15"/>
        <v>0</v>
      </c>
      <c r="AO57" s="477">
        <f t="shared" si="16"/>
        <v>0</v>
      </c>
      <c r="AP57" s="477">
        <f t="shared" si="17"/>
        <v>0</v>
      </c>
      <c r="AQ57" s="477">
        <f t="shared" si="18"/>
        <v>0</v>
      </c>
      <c r="AR57" s="477">
        <f t="shared" si="19"/>
        <v>0</v>
      </c>
      <c r="AS57" s="477">
        <f t="shared" si="20"/>
        <v>0</v>
      </c>
      <c r="AT57" s="477">
        <f t="shared" si="21"/>
        <v>0</v>
      </c>
      <c r="AU57" s="477">
        <f t="shared" si="22"/>
        <v>0</v>
      </c>
      <c r="AV57" s="477">
        <f t="shared" si="23"/>
        <v>0</v>
      </c>
      <c r="AW57" s="477">
        <f t="shared" si="24"/>
        <v>0</v>
      </c>
      <c r="AX57" s="477">
        <f t="shared" si="25"/>
        <v>0</v>
      </c>
      <c r="AY57" s="477">
        <f t="shared" si="26"/>
        <v>3</v>
      </c>
      <c r="AZ57" s="759">
        <f t="shared" si="27"/>
        <v>4.666666666666667</v>
      </c>
      <c r="BA57" s="918">
        <f t="shared" si="28"/>
        <v>4.67</v>
      </c>
      <c r="BB57" s="477">
        <f t="shared" si="29"/>
        <v>3</v>
      </c>
    </row>
    <row r="58" spans="1:54" ht="51">
      <c r="A58" s="2" t="str">
        <f>'Resultat_ DACP'!A12</f>
        <v>M6</v>
      </c>
      <c r="B58" s="293" t="str">
        <f>'Resultat_ DACP'!E12</f>
        <v>Balayage d'adresses et ports réseau, collecte de données de configuration, étude d'un code source pour déterminer les défauts exploitables , test des réponses d'une base de données à des requêtes malveillantes</v>
      </c>
      <c r="C58" s="671">
        <v>1</v>
      </c>
      <c r="D58" s="671">
        <v>1</v>
      </c>
      <c r="E58" s="671">
        <v>1</v>
      </c>
      <c r="F58" s="671">
        <v>0</v>
      </c>
      <c r="G58" s="671">
        <v>0</v>
      </c>
      <c r="H58" s="671">
        <v>0</v>
      </c>
      <c r="I58" s="671">
        <v>0</v>
      </c>
      <c r="J58" s="671">
        <v>0</v>
      </c>
      <c r="K58" s="671">
        <v>0</v>
      </c>
      <c r="L58" s="671">
        <v>0</v>
      </c>
      <c r="M58" s="671">
        <v>0</v>
      </c>
      <c r="N58" s="671">
        <v>0</v>
      </c>
      <c r="O58" s="671">
        <v>0</v>
      </c>
      <c r="P58" s="671">
        <v>0</v>
      </c>
      <c r="Q58" s="671">
        <v>0</v>
      </c>
      <c r="R58" s="671">
        <v>0</v>
      </c>
      <c r="S58" s="671">
        <v>0</v>
      </c>
      <c r="T58" s="671">
        <v>0</v>
      </c>
      <c r="U58" s="671">
        <v>0</v>
      </c>
      <c r="V58" s="671">
        <v>0</v>
      </c>
      <c r="W58" s="671">
        <v>0</v>
      </c>
      <c r="X58" s="671">
        <v>0</v>
      </c>
      <c r="Y58" s="671">
        <v>0</v>
      </c>
      <c r="Z58" s="671">
        <v>0</v>
      </c>
      <c r="AA58" s="477">
        <f t="shared" si="2"/>
        <v>1</v>
      </c>
      <c r="AB58" s="477">
        <f t="shared" si="3"/>
        <v>4</v>
      </c>
      <c r="AC58" s="477">
        <f t="shared" si="4"/>
        <v>1</v>
      </c>
      <c r="AD58" s="477">
        <f t="shared" si="5"/>
        <v>0</v>
      </c>
      <c r="AE58" s="477">
        <f t="shared" si="6"/>
        <v>0</v>
      </c>
      <c r="AF58" s="477">
        <f t="shared" si="7"/>
        <v>0</v>
      </c>
      <c r="AG58" s="477">
        <f t="shared" si="8"/>
        <v>0</v>
      </c>
      <c r="AH58" s="477">
        <f t="shared" si="9"/>
        <v>0</v>
      </c>
      <c r="AI58" s="477">
        <f t="shared" si="10"/>
        <v>0</v>
      </c>
      <c r="AJ58" s="477">
        <f t="shared" si="11"/>
        <v>0</v>
      </c>
      <c r="AK58" s="477">
        <f t="shared" si="12"/>
        <v>0</v>
      </c>
      <c r="AL58" s="477">
        <f t="shared" si="13"/>
        <v>0</v>
      </c>
      <c r="AM58" s="477">
        <f t="shared" si="14"/>
        <v>0</v>
      </c>
      <c r="AN58" s="477">
        <f t="shared" si="15"/>
        <v>0</v>
      </c>
      <c r="AO58" s="477">
        <f t="shared" si="16"/>
        <v>0</v>
      </c>
      <c r="AP58" s="477">
        <f t="shared" si="17"/>
        <v>0</v>
      </c>
      <c r="AQ58" s="477">
        <f t="shared" si="18"/>
        <v>0</v>
      </c>
      <c r="AR58" s="477">
        <f t="shared" si="19"/>
        <v>0</v>
      </c>
      <c r="AS58" s="477">
        <f t="shared" si="20"/>
        <v>0</v>
      </c>
      <c r="AT58" s="477">
        <f t="shared" si="21"/>
        <v>0</v>
      </c>
      <c r="AU58" s="477">
        <f t="shared" si="22"/>
        <v>0</v>
      </c>
      <c r="AV58" s="477">
        <f t="shared" si="23"/>
        <v>0</v>
      </c>
      <c r="AW58" s="477">
        <f t="shared" si="24"/>
        <v>0</v>
      </c>
      <c r="AX58" s="477">
        <f t="shared" si="25"/>
        <v>0</v>
      </c>
      <c r="AY58" s="477">
        <f t="shared" si="26"/>
        <v>3</v>
      </c>
      <c r="AZ58" s="759">
        <f t="shared" si="27"/>
        <v>2</v>
      </c>
      <c r="BA58" s="918">
        <f t="shared" si="28"/>
        <v>2</v>
      </c>
      <c r="BB58" s="477">
        <f t="shared" si="29"/>
        <v>1</v>
      </c>
    </row>
    <row r="59" spans="1:54" ht="63.75">
      <c r="A59" s="2" t="str">
        <f>'Resultat_ DACP'!A13</f>
        <v>M7</v>
      </c>
      <c r="B59" s="293" t="str">
        <f>'Resultat_ DACP'!E13</f>
        <v>Piégeage par un keylogger logiciel, contagion par un code malvaillant, installation d'un outil de prise de controle à distance, substitution d'un composant par un autre lors d'une mise à jour, d'une opération  de maintenance  ou d'une installation (des bouts de codes ou applications sont installés ou remplacés</v>
      </c>
      <c r="C59" s="671">
        <v>0</v>
      </c>
      <c r="D59" s="671">
        <v>0</v>
      </c>
      <c r="E59" s="671">
        <v>0</v>
      </c>
      <c r="F59" s="671">
        <v>0</v>
      </c>
      <c r="G59" s="671">
        <v>0</v>
      </c>
      <c r="H59" s="671">
        <v>0</v>
      </c>
      <c r="I59" s="671">
        <v>0</v>
      </c>
      <c r="J59" s="671">
        <v>0</v>
      </c>
      <c r="K59" s="671">
        <v>0</v>
      </c>
      <c r="L59" s="671">
        <v>1</v>
      </c>
      <c r="M59" s="671">
        <v>1</v>
      </c>
      <c r="N59" s="671">
        <v>1</v>
      </c>
      <c r="O59" s="671">
        <v>0</v>
      </c>
      <c r="P59" s="671">
        <v>0</v>
      </c>
      <c r="Q59" s="671">
        <v>0</v>
      </c>
      <c r="R59" s="671">
        <v>0</v>
      </c>
      <c r="S59" s="671">
        <v>0</v>
      </c>
      <c r="T59" s="671">
        <v>0</v>
      </c>
      <c r="U59" s="671">
        <v>0</v>
      </c>
      <c r="V59" s="671">
        <v>0</v>
      </c>
      <c r="W59" s="671">
        <v>0</v>
      </c>
      <c r="X59" s="671">
        <v>0</v>
      </c>
      <c r="Y59" s="671">
        <v>0</v>
      </c>
      <c r="Z59" s="671">
        <v>0</v>
      </c>
      <c r="AA59" s="477">
        <f t="shared" si="2"/>
        <v>0</v>
      </c>
      <c r="AB59" s="477">
        <f t="shared" si="3"/>
        <v>0</v>
      </c>
      <c r="AC59" s="477">
        <f t="shared" si="4"/>
        <v>0</v>
      </c>
      <c r="AD59" s="477">
        <f t="shared" si="5"/>
        <v>0</v>
      </c>
      <c r="AE59" s="477">
        <f t="shared" si="6"/>
        <v>0</v>
      </c>
      <c r="AF59" s="477">
        <f t="shared" si="7"/>
        <v>0</v>
      </c>
      <c r="AG59" s="477">
        <f t="shared" si="8"/>
        <v>0</v>
      </c>
      <c r="AH59" s="477">
        <f t="shared" si="9"/>
        <v>0</v>
      </c>
      <c r="AI59" s="477">
        <f t="shared" si="10"/>
        <v>0</v>
      </c>
      <c r="AJ59" s="477">
        <f t="shared" si="11"/>
        <v>2</v>
      </c>
      <c r="AK59" s="477">
        <f t="shared" si="12"/>
        <v>4</v>
      </c>
      <c r="AL59" s="477">
        <f t="shared" si="13"/>
        <v>8</v>
      </c>
      <c r="AM59" s="477">
        <f t="shared" si="14"/>
        <v>0</v>
      </c>
      <c r="AN59" s="477">
        <f t="shared" si="15"/>
        <v>0</v>
      </c>
      <c r="AO59" s="477">
        <f t="shared" si="16"/>
        <v>0</v>
      </c>
      <c r="AP59" s="477">
        <f t="shared" si="17"/>
        <v>0</v>
      </c>
      <c r="AQ59" s="477">
        <f t="shared" si="18"/>
        <v>0</v>
      </c>
      <c r="AR59" s="477">
        <f t="shared" si="19"/>
        <v>0</v>
      </c>
      <c r="AS59" s="477">
        <f t="shared" si="20"/>
        <v>0</v>
      </c>
      <c r="AT59" s="477">
        <f t="shared" si="21"/>
        <v>0</v>
      </c>
      <c r="AU59" s="477">
        <f t="shared" si="22"/>
        <v>0</v>
      </c>
      <c r="AV59" s="477">
        <f t="shared" si="23"/>
        <v>0</v>
      </c>
      <c r="AW59" s="477">
        <f t="shared" si="24"/>
        <v>0</v>
      </c>
      <c r="AX59" s="477">
        <f t="shared" si="25"/>
        <v>0</v>
      </c>
      <c r="AY59" s="477">
        <f t="shared" si="26"/>
        <v>3</v>
      </c>
      <c r="AZ59" s="759">
        <f t="shared" si="27"/>
        <v>4.666666666666667</v>
      </c>
      <c r="BA59" s="918">
        <f t="shared" si="28"/>
        <v>4.67</v>
      </c>
      <c r="BB59" s="477">
        <f t="shared" si="29"/>
        <v>3</v>
      </c>
    </row>
    <row r="60" spans="1:54" ht="25.5">
      <c r="A60" s="2" t="str">
        <f>'Resultat_ DACP'!A14</f>
        <v>M8</v>
      </c>
      <c r="B60" s="293" t="str">
        <f>'Resultat_ DACP'!E14</f>
        <v>Interception de flux sur le réseau ethernet, acquisition de données sur un réseau WIFI</v>
      </c>
      <c r="C60" s="671">
        <v>1</v>
      </c>
      <c r="D60" s="671">
        <v>1</v>
      </c>
      <c r="E60" s="671">
        <v>1</v>
      </c>
      <c r="F60" s="671">
        <v>0</v>
      </c>
      <c r="G60" s="671">
        <v>0</v>
      </c>
      <c r="H60" s="671">
        <v>0</v>
      </c>
      <c r="I60" s="671">
        <v>1</v>
      </c>
      <c r="J60" s="671">
        <v>1</v>
      </c>
      <c r="K60" s="671">
        <v>1</v>
      </c>
      <c r="L60" s="671">
        <v>0</v>
      </c>
      <c r="M60" s="671">
        <v>0</v>
      </c>
      <c r="N60" s="671">
        <v>0</v>
      </c>
      <c r="O60" s="671">
        <v>0</v>
      </c>
      <c r="P60" s="671">
        <v>0</v>
      </c>
      <c r="Q60" s="671">
        <v>0</v>
      </c>
      <c r="R60" s="671">
        <v>0</v>
      </c>
      <c r="S60" s="671">
        <v>0</v>
      </c>
      <c r="T60" s="671">
        <v>0</v>
      </c>
      <c r="U60" s="671">
        <v>0</v>
      </c>
      <c r="V60" s="671">
        <v>0</v>
      </c>
      <c r="W60" s="671">
        <v>0</v>
      </c>
      <c r="X60" s="671">
        <v>0</v>
      </c>
      <c r="Y60" s="671">
        <v>0</v>
      </c>
      <c r="Z60" s="671">
        <v>0</v>
      </c>
      <c r="AA60" s="477">
        <f t="shared" si="2"/>
        <v>1</v>
      </c>
      <c r="AB60" s="477">
        <f t="shared" si="3"/>
        <v>4</v>
      </c>
      <c r="AC60" s="477">
        <f t="shared" si="4"/>
        <v>1</v>
      </c>
      <c r="AD60" s="477">
        <f t="shared" si="5"/>
        <v>0</v>
      </c>
      <c r="AE60" s="477">
        <f t="shared" si="6"/>
        <v>0</v>
      </c>
      <c r="AF60" s="477">
        <f t="shared" si="7"/>
        <v>0</v>
      </c>
      <c r="AG60" s="477">
        <f t="shared" si="8"/>
        <v>2</v>
      </c>
      <c r="AH60" s="477">
        <f t="shared" si="9"/>
        <v>4</v>
      </c>
      <c r="AI60" s="477">
        <f t="shared" si="10"/>
        <v>8</v>
      </c>
      <c r="AJ60" s="477">
        <f t="shared" si="11"/>
        <v>0</v>
      </c>
      <c r="AK60" s="477">
        <f t="shared" si="12"/>
        <v>0</v>
      </c>
      <c r="AL60" s="477">
        <f t="shared" si="13"/>
        <v>0</v>
      </c>
      <c r="AM60" s="477">
        <f t="shared" si="14"/>
        <v>0</v>
      </c>
      <c r="AN60" s="477">
        <f t="shared" si="15"/>
        <v>0</v>
      </c>
      <c r="AO60" s="477">
        <f t="shared" si="16"/>
        <v>0</v>
      </c>
      <c r="AP60" s="477">
        <f t="shared" si="17"/>
        <v>0</v>
      </c>
      <c r="AQ60" s="477">
        <f t="shared" si="18"/>
        <v>0</v>
      </c>
      <c r="AR60" s="477">
        <f t="shared" si="19"/>
        <v>0</v>
      </c>
      <c r="AS60" s="477">
        <f t="shared" si="20"/>
        <v>0</v>
      </c>
      <c r="AT60" s="477">
        <f t="shared" si="21"/>
        <v>0</v>
      </c>
      <c r="AU60" s="477">
        <f t="shared" si="22"/>
        <v>0</v>
      </c>
      <c r="AV60" s="477">
        <f t="shared" si="23"/>
        <v>0</v>
      </c>
      <c r="AW60" s="477">
        <f t="shared" si="24"/>
        <v>0</v>
      </c>
      <c r="AX60" s="477">
        <f t="shared" si="25"/>
        <v>0</v>
      </c>
      <c r="AY60" s="477">
        <f t="shared" si="26"/>
        <v>6</v>
      </c>
      <c r="AZ60" s="759">
        <f t="shared" si="27"/>
        <v>3.3333333333333335</v>
      </c>
      <c r="BA60" s="918">
        <f t="shared" si="28"/>
        <v>3.33</v>
      </c>
      <c r="BB60" s="477">
        <f t="shared" si="29"/>
        <v>2</v>
      </c>
    </row>
    <row r="61" spans="1:54" ht="25.5">
      <c r="A61" s="2" t="str">
        <f>'Resultat_ DACP'!A15</f>
        <v>M9</v>
      </c>
      <c r="B61" s="293" t="str">
        <f>'Resultat_ DACP'!E15</f>
        <v xml:space="preserve">Divulgation involontaire en conservant, écoute d'une salle de réunion avec un matériel d'amplification </v>
      </c>
      <c r="C61" s="671">
        <v>1</v>
      </c>
      <c r="D61" s="671">
        <v>1</v>
      </c>
      <c r="E61" s="671">
        <v>1</v>
      </c>
      <c r="F61" s="671">
        <v>0</v>
      </c>
      <c r="G61" s="671">
        <v>0</v>
      </c>
      <c r="H61" s="671">
        <v>0</v>
      </c>
      <c r="I61" s="671">
        <v>1</v>
      </c>
      <c r="J61" s="671">
        <v>1</v>
      </c>
      <c r="K61" s="671">
        <v>1</v>
      </c>
      <c r="L61" s="671">
        <v>0</v>
      </c>
      <c r="M61" s="671">
        <v>0</v>
      </c>
      <c r="N61" s="671">
        <v>0</v>
      </c>
      <c r="O61" s="671">
        <v>0</v>
      </c>
      <c r="P61" s="671">
        <v>0</v>
      </c>
      <c r="Q61" s="671">
        <v>0</v>
      </c>
      <c r="R61" s="671">
        <v>0</v>
      </c>
      <c r="S61" s="671">
        <v>0</v>
      </c>
      <c r="T61" s="671">
        <v>0</v>
      </c>
      <c r="U61" s="671">
        <v>0</v>
      </c>
      <c r="V61" s="671">
        <v>0</v>
      </c>
      <c r="W61" s="671">
        <v>0</v>
      </c>
      <c r="X61" s="671">
        <v>0</v>
      </c>
      <c r="Y61" s="671">
        <v>0</v>
      </c>
      <c r="Z61" s="671">
        <v>0</v>
      </c>
      <c r="AA61" s="477">
        <f t="shared" si="2"/>
        <v>1</v>
      </c>
      <c r="AB61" s="477">
        <f t="shared" si="3"/>
        <v>4</v>
      </c>
      <c r="AC61" s="477">
        <f t="shared" si="4"/>
        <v>1</v>
      </c>
      <c r="AD61" s="477">
        <f t="shared" si="5"/>
        <v>0</v>
      </c>
      <c r="AE61" s="477">
        <f t="shared" si="6"/>
        <v>0</v>
      </c>
      <c r="AF61" s="477">
        <f t="shared" si="7"/>
        <v>0</v>
      </c>
      <c r="AG61" s="477">
        <f t="shared" si="8"/>
        <v>2</v>
      </c>
      <c r="AH61" s="477">
        <f t="shared" si="9"/>
        <v>4</v>
      </c>
      <c r="AI61" s="477">
        <f t="shared" si="10"/>
        <v>8</v>
      </c>
      <c r="AJ61" s="477">
        <f t="shared" si="11"/>
        <v>0</v>
      </c>
      <c r="AK61" s="477">
        <f t="shared" si="12"/>
        <v>0</v>
      </c>
      <c r="AL61" s="477">
        <f t="shared" si="13"/>
        <v>0</v>
      </c>
      <c r="AM61" s="477">
        <f t="shared" si="14"/>
        <v>0</v>
      </c>
      <c r="AN61" s="477">
        <f t="shared" si="15"/>
        <v>0</v>
      </c>
      <c r="AO61" s="477">
        <f t="shared" si="16"/>
        <v>0</v>
      </c>
      <c r="AP61" s="477">
        <f t="shared" si="17"/>
        <v>0</v>
      </c>
      <c r="AQ61" s="477">
        <f t="shared" si="18"/>
        <v>0</v>
      </c>
      <c r="AR61" s="477">
        <f t="shared" si="19"/>
        <v>0</v>
      </c>
      <c r="AS61" s="477">
        <f t="shared" si="20"/>
        <v>0</v>
      </c>
      <c r="AT61" s="477">
        <f t="shared" si="21"/>
        <v>0</v>
      </c>
      <c r="AU61" s="477">
        <f t="shared" si="22"/>
        <v>0</v>
      </c>
      <c r="AV61" s="477">
        <f t="shared" si="23"/>
        <v>0</v>
      </c>
      <c r="AW61" s="477">
        <f t="shared" si="24"/>
        <v>0</v>
      </c>
      <c r="AX61" s="477">
        <f t="shared" si="25"/>
        <v>0</v>
      </c>
      <c r="AY61" s="477">
        <f t="shared" si="26"/>
        <v>6</v>
      </c>
      <c r="AZ61" s="759">
        <f t="shared" si="27"/>
        <v>3.3333333333333335</v>
      </c>
      <c r="BA61" s="918">
        <f t="shared" si="28"/>
        <v>3.33</v>
      </c>
      <c r="BB61" s="477">
        <f t="shared" si="29"/>
        <v>2</v>
      </c>
    </row>
    <row r="62" spans="1:54" ht="25.5">
      <c r="A62" s="2" t="str">
        <f>'Resultat_ DACP'!A16</f>
        <v>M10</v>
      </c>
      <c r="B62" s="293" t="str">
        <f>'Resultat_ DACP'!E16</f>
        <v>Influence (Hameçonnage, filoutage, ingénierie sociale, corruption), pression (chantage, harcèlement moral)</v>
      </c>
      <c r="C62" s="671">
        <v>0</v>
      </c>
      <c r="D62" s="671">
        <v>0</v>
      </c>
      <c r="E62" s="671">
        <v>0</v>
      </c>
      <c r="F62" s="671">
        <v>0</v>
      </c>
      <c r="G62" s="671">
        <v>0</v>
      </c>
      <c r="H62" s="671">
        <v>0</v>
      </c>
      <c r="I62" s="671">
        <v>1</v>
      </c>
      <c r="J62" s="671">
        <v>1</v>
      </c>
      <c r="K62" s="671">
        <v>1</v>
      </c>
      <c r="L62" s="671">
        <v>1</v>
      </c>
      <c r="M62" s="671">
        <v>1</v>
      </c>
      <c r="N62" s="671">
        <v>1</v>
      </c>
      <c r="O62" s="671">
        <v>0</v>
      </c>
      <c r="P62" s="671">
        <v>0</v>
      </c>
      <c r="Q62" s="671">
        <v>0</v>
      </c>
      <c r="R62" s="671">
        <v>0</v>
      </c>
      <c r="S62" s="671">
        <v>0</v>
      </c>
      <c r="T62" s="671">
        <v>0</v>
      </c>
      <c r="U62" s="671">
        <v>0</v>
      </c>
      <c r="V62" s="671">
        <v>0</v>
      </c>
      <c r="W62" s="671">
        <v>0</v>
      </c>
      <c r="X62" s="671">
        <v>0</v>
      </c>
      <c r="Y62" s="671">
        <v>0</v>
      </c>
      <c r="Z62" s="671">
        <v>0</v>
      </c>
      <c r="AA62" s="477">
        <f t="shared" si="2"/>
        <v>0</v>
      </c>
      <c r="AB62" s="477">
        <f t="shared" si="3"/>
        <v>0</v>
      </c>
      <c r="AC62" s="477">
        <f t="shared" si="4"/>
        <v>0</v>
      </c>
      <c r="AD62" s="477">
        <f t="shared" si="5"/>
        <v>0</v>
      </c>
      <c r="AE62" s="477">
        <f t="shared" si="6"/>
        <v>0</v>
      </c>
      <c r="AF62" s="477">
        <f t="shared" si="7"/>
        <v>0</v>
      </c>
      <c r="AG62" s="477">
        <f t="shared" si="8"/>
        <v>2</v>
      </c>
      <c r="AH62" s="477">
        <f t="shared" si="9"/>
        <v>4</v>
      </c>
      <c r="AI62" s="477">
        <f t="shared" si="10"/>
        <v>8</v>
      </c>
      <c r="AJ62" s="477">
        <f t="shared" si="11"/>
        <v>2</v>
      </c>
      <c r="AK62" s="477">
        <f t="shared" si="12"/>
        <v>4</v>
      </c>
      <c r="AL62" s="477">
        <f t="shared" si="13"/>
        <v>8</v>
      </c>
      <c r="AM62" s="477">
        <f t="shared" si="14"/>
        <v>0</v>
      </c>
      <c r="AN62" s="477">
        <f t="shared" si="15"/>
        <v>0</v>
      </c>
      <c r="AO62" s="477">
        <f t="shared" si="16"/>
        <v>0</v>
      </c>
      <c r="AP62" s="477">
        <f t="shared" si="17"/>
        <v>0</v>
      </c>
      <c r="AQ62" s="477">
        <f t="shared" si="18"/>
        <v>0</v>
      </c>
      <c r="AR62" s="477">
        <f t="shared" si="19"/>
        <v>0</v>
      </c>
      <c r="AS62" s="477">
        <f t="shared" si="20"/>
        <v>0</v>
      </c>
      <c r="AT62" s="477">
        <f t="shared" si="21"/>
        <v>0</v>
      </c>
      <c r="AU62" s="477">
        <f t="shared" si="22"/>
        <v>0</v>
      </c>
      <c r="AV62" s="477">
        <f t="shared" si="23"/>
        <v>0</v>
      </c>
      <c r="AW62" s="477">
        <f t="shared" si="24"/>
        <v>0</v>
      </c>
      <c r="AX62" s="477">
        <f t="shared" si="25"/>
        <v>0</v>
      </c>
      <c r="AY62" s="477">
        <f t="shared" si="26"/>
        <v>6</v>
      </c>
      <c r="AZ62" s="759">
        <f t="shared" si="27"/>
        <v>4.666666666666667</v>
      </c>
      <c r="BA62" s="918">
        <f t="shared" si="28"/>
        <v>4.67</v>
      </c>
      <c r="BB62" s="477">
        <f t="shared" si="29"/>
        <v>3</v>
      </c>
    </row>
    <row r="63" spans="1:54" ht="25.5">
      <c r="A63" s="2" t="str">
        <f>'Resultat_ DACP'!A17</f>
        <v>M11</v>
      </c>
      <c r="B63" s="293" t="str">
        <f>'Resultat_ DACP'!E17</f>
        <v xml:space="preserve">Débauchage d'un employé, changement d'affectation, rachat de tout ou partie de l'organisation </v>
      </c>
      <c r="C63" s="671">
        <v>0</v>
      </c>
      <c r="D63" s="671">
        <v>0</v>
      </c>
      <c r="E63" s="671">
        <v>0</v>
      </c>
      <c r="F63" s="671">
        <v>0</v>
      </c>
      <c r="G63" s="671">
        <v>0</v>
      </c>
      <c r="H63" s="671">
        <v>0</v>
      </c>
      <c r="I63" s="671">
        <v>1</v>
      </c>
      <c r="J63" s="671">
        <v>1</v>
      </c>
      <c r="K63" s="671">
        <v>1</v>
      </c>
      <c r="L63" s="671">
        <v>0</v>
      </c>
      <c r="M63" s="671">
        <v>0</v>
      </c>
      <c r="N63" s="671">
        <v>0</v>
      </c>
      <c r="O63" s="671">
        <v>0</v>
      </c>
      <c r="P63" s="671">
        <v>0</v>
      </c>
      <c r="Q63" s="671">
        <v>0</v>
      </c>
      <c r="R63" s="671">
        <v>0</v>
      </c>
      <c r="S63" s="671">
        <v>0</v>
      </c>
      <c r="T63" s="671">
        <v>0</v>
      </c>
      <c r="U63" s="671">
        <v>0</v>
      </c>
      <c r="V63" s="671">
        <v>0</v>
      </c>
      <c r="W63" s="671">
        <v>0</v>
      </c>
      <c r="X63" s="671">
        <v>0</v>
      </c>
      <c r="Y63" s="671">
        <v>0</v>
      </c>
      <c r="Z63" s="671">
        <v>0</v>
      </c>
      <c r="AA63" s="477">
        <f t="shared" si="2"/>
        <v>0</v>
      </c>
      <c r="AB63" s="477">
        <f t="shared" si="3"/>
        <v>0</v>
      </c>
      <c r="AC63" s="477">
        <f t="shared" si="4"/>
        <v>0</v>
      </c>
      <c r="AD63" s="477">
        <f t="shared" si="5"/>
        <v>0</v>
      </c>
      <c r="AE63" s="477">
        <f t="shared" si="6"/>
        <v>0</v>
      </c>
      <c r="AF63" s="477">
        <f t="shared" si="7"/>
        <v>0</v>
      </c>
      <c r="AG63" s="477">
        <f t="shared" si="8"/>
        <v>2</v>
      </c>
      <c r="AH63" s="477">
        <f t="shared" si="9"/>
        <v>4</v>
      </c>
      <c r="AI63" s="477">
        <f t="shared" si="10"/>
        <v>8</v>
      </c>
      <c r="AJ63" s="477">
        <f t="shared" si="11"/>
        <v>0</v>
      </c>
      <c r="AK63" s="477">
        <f t="shared" si="12"/>
        <v>0</v>
      </c>
      <c r="AL63" s="477">
        <f t="shared" si="13"/>
        <v>0</v>
      </c>
      <c r="AM63" s="477">
        <f t="shared" si="14"/>
        <v>0</v>
      </c>
      <c r="AN63" s="477">
        <f t="shared" si="15"/>
        <v>0</v>
      </c>
      <c r="AO63" s="477">
        <f t="shared" si="16"/>
        <v>0</v>
      </c>
      <c r="AP63" s="477">
        <f t="shared" si="17"/>
        <v>0</v>
      </c>
      <c r="AQ63" s="477">
        <f t="shared" si="18"/>
        <v>0</v>
      </c>
      <c r="AR63" s="477">
        <f t="shared" si="19"/>
        <v>0</v>
      </c>
      <c r="AS63" s="477">
        <f t="shared" si="20"/>
        <v>0</v>
      </c>
      <c r="AT63" s="477">
        <f t="shared" si="21"/>
        <v>0</v>
      </c>
      <c r="AU63" s="477">
        <f t="shared" si="22"/>
        <v>0</v>
      </c>
      <c r="AV63" s="477">
        <f t="shared" si="23"/>
        <v>0</v>
      </c>
      <c r="AW63" s="477">
        <f t="shared" si="24"/>
        <v>0</v>
      </c>
      <c r="AX63" s="477">
        <f t="shared" si="25"/>
        <v>0</v>
      </c>
      <c r="AY63" s="477">
        <f t="shared" si="26"/>
        <v>3</v>
      </c>
      <c r="AZ63" s="759">
        <f t="shared" si="27"/>
        <v>4.666666666666667</v>
      </c>
      <c r="BA63" s="918">
        <f t="shared" si="28"/>
        <v>4.67</v>
      </c>
      <c r="BB63" s="477">
        <f t="shared" si="29"/>
        <v>3</v>
      </c>
    </row>
    <row r="64" spans="1:54" ht="15">
      <c r="A64" s="2" t="str">
        <f>'Resultat_ DACP'!A18</f>
        <v>M12</v>
      </c>
      <c r="B64" s="293" t="str">
        <f>'Resultat_ DACP'!E18</f>
        <v>Lecture, photocopie, photographie</v>
      </c>
      <c r="C64" s="671">
        <v>1</v>
      </c>
      <c r="D64" s="671">
        <v>1</v>
      </c>
      <c r="E64" s="671">
        <v>1</v>
      </c>
      <c r="F64" s="671">
        <v>0</v>
      </c>
      <c r="G64" s="671">
        <v>0</v>
      </c>
      <c r="H64" s="671">
        <v>0</v>
      </c>
      <c r="I64" s="671">
        <v>1</v>
      </c>
      <c r="J64" s="671">
        <v>1</v>
      </c>
      <c r="K64" s="671">
        <v>1</v>
      </c>
      <c r="L64" s="671">
        <v>0</v>
      </c>
      <c r="M64" s="671">
        <v>0</v>
      </c>
      <c r="N64" s="671">
        <v>0</v>
      </c>
      <c r="O64" s="671">
        <v>0</v>
      </c>
      <c r="P64" s="671">
        <v>0</v>
      </c>
      <c r="Q64" s="671">
        <v>0</v>
      </c>
      <c r="R64" s="671">
        <v>0</v>
      </c>
      <c r="S64" s="671">
        <v>0</v>
      </c>
      <c r="T64" s="671">
        <v>0</v>
      </c>
      <c r="U64" s="671">
        <v>0</v>
      </c>
      <c r="V64" s="671">
        <v>0</v>
      </c>
      <c r="W64" s="671">
        <v>0</v>
      </c>
      <c r="X64" s="671">
        <v>0</v>
      </c>
      <c r="Y64" s="671">
        <v>0</v>
      </c>
      <c r="Z64" s="671">
        <v>0</v>
      </c>
      <c r="AA64" s="477">
        <f t="shared" si="2"/>
        <v>1</v>
      </c>
      <c r="AB64" s="477">
        <f t="shared" si="3"/>
        <v>4</v>
      </c>
      <c r="AC64" s="477">
        <f t="shared" si="4"/>
        <v>1</v>
      </c>
      <c r="AD64" s="477">
        <f t="shared" si="5"/>
        <v>0</v>
      </c>
      <c r="AE64" s="477">
        <f t="shared" si="6"/>
        <v>0</v>
      </c>
      <c r="AF64" s="477">
        <f t="shared" si="7"/>
        <v>0</v>
      </c>
      <c r="AG64" s="477">
        <f t="shared" si="8"/>
        <v>2</v>
      </c>
      <c r="AH64" s="477">
        <f t="shared" si="9"/>
        <v>4</v>
      </c>
      <c r="AI64" s="477">
        <f t="shared" si="10"/>
        <v>8</v>
      </c>
      <c r="AJ64" s="477">
        <f t="shared" si="11"/>
        <v>0</v>
      </c>
      <c r="AK64" s="477">
        <f t="shared" si="12"/>
        <v>0</v>
      </c>
      <c r="AL64" s="477">
        <f t="shared" si="13"/>
        <v>0</v>
      </c>
      <c r="AM64" s="477">
        <f t="shared" si="14"/>
        <v>0</v>
      </c>
      <c r="AN64" s="477">
        <f t="shared" si="15"/>
        <v>0</v>
      </c>
      <c r="AO64" s="477">
        <f t="shared" si="16"/>
        <v>0</v>
      </c>
      <c r="AP64" s="477">
        <f t="shared" si="17"/>
        <v>0</v>
      </c>
      <c r="AQ64" s="477">
        <f t="shared" si="18"/>
        <v>0</v>
      </c>
      <c r="AR64" s="477">
        <f t="shared" si="19"/>
        <v>0</v>
      </c>
      <c r="AS64" s="477">
        <f t="shared" si="20"/>
        <v>0</v>
      </c>
      <c r="AT64" s="477">
        <f t="shared" si="21"/>
        <v>0</v>
      </c>
      <c r="AU64" s="477">
        <f t="shared" si="22"/>
        <v>0</v>
      </c>
      <c r="AV64" s="477">
        <f t="shared" si="23"/>
        <v>0</v>
      </c>
      <c r="AW64" s="477">
        <f t="shared" si="24"/>
        <v>0</v>
      </c>
      <c r="AX64" s="477">
        <f t="shared" si="25"/>
        <v>0</v>
      </c>
      <c r="AY64" s="477">
        <f t="shared" si="26"/>
        <v>6</v>
      </c>
      <c r="AZ64" s="759">
        <f t="shared" si="27"/>
        <v>3.3333333333333335</v>
      </c>
      <c r="BA64" s="918">
        <f t="shared" si="28"/>
        <v>3.33</v>
      </c>
      <c r="BB64" s="477">
        <f t="shared" si="29"/>
        <v>2</v>
      </c>
    </row>
    <row r="65" spans="1:54" ht="25.5">
      <c r="A65" s="2" t="str">
        <f>'Resultat_ DACP'!A19</f>
        <v>M13</v>
      </c>
      <c r="B65" s="293" t="str">
        <f>'Resultat_ DACP'!E19</f>
        <v>Vol de dossiers dans les bureaux, vol de courriers dans la boîtes aux lettres, récupérations de documents mis au rebut</v>
      </c>
      <c r="C65" s="671">
        <v>0</v>
      </c>
      <c r="D65" s="671">
        <v>0</v>
      </c>
      <c r="E65" s="671">
        <v>0</v>
      </c>
      <c r="F65" s="671">
        <v>0</v>
      </c>
      <c r="G65" s="671">
        <v>0</v>
      </c>
      <c r="H65" s="671">
        <v>0</v>
      </c>
      <c r="I65" s="671">
        <v>0</v>
      </c>
      <c r="J65" s="671">
        <v>0</v>
      </c>
      <c r="K65" s="671">
        <v>0</v>
      </c>
      <c r="L65" s="671">
        <v>1</v>
      </c>
      <c r="M65" s="671">
        <v>1</v>
      </c>
      <c r="N65" s="671">
        <v>1</v>
      </c>
      <c r="O65" s="671">
        <v>0</v>
      </c>
      <c r="P65" s="671">
        <v>0</v>
      </c>
      <c r="Q65" s="671">
        <v>0</v>
      </c>
      <c r="R65" s="671">
        <v>0</v>
      </c>
      <c r="S65" s="671">
        <v>0</v>
      </c>
      <c r="T65" s="671">
        <v>0</v>
      </c>
      <c r="U65" s="671">
        <v>0</v>
      </c>
      <c r="V65" s="671">
        <v>0</v>
      </c>
      <c r="W65" s="671">
        <v>0</v>
      </c>
      <c r="X65" s="671">
        <v>0</v>
      </c>
      <c r="Y65" s="671">
        <v>0</v>
      </c>
      <c r="Z65" s="671">
        <v>0</v>
      </c>
      <c r="AA65" s="477">
        <f t="shared" si="2"/>
        <v>0</v>
      </c>
      <c r="AB65" s="477">
        <f t="shared" si="3"/>
        <v>0</v>
      </c>
      <c r="AC65" s="477">
        <f t="shared" si="4"/>
        <v>0</v>
      </c>
      <c r="AD65" s="477">
        <f t="shared" si="5"/>
        <v>0</v>
      </c>
      <c r="AE65" s="477">
        <f t="shared" si="6"/>
        <v>0</v>
      </c>
      <c r="AF65" s="477">
        <f t="shared" si="7"/>
        <v>0</v>
      </c>
      <c r="AG65" s="477">
        <f t="shared" si="8"/>
        <v>0</v>
      </c>
      <c r="AH65" s="477">
        <f t="shared" si="9"/>
        <v>0</v>
      </c>
      <c r="AI65" s="477">
        <f t="shared" si="10"/>
        <v>0</v>
      </c>
      <c r="AJ65" s="477">
        <f t="shared" si="11"/>
        <v>2</v>
      </c>
      <c r="AK65" s="477">
        <f t="shared" si="12"/>
        <v>4</v>
      </c>
      <c r="AL65" s="477">
        <f t="shared" si="13"/>
        <v>8</v>
      </c>
      <c r="AM65" s="477">
        <f t="shared" si="14"/>
        <v>0</v>
      </c>
      <c r="AN65" s="477">
        <f t="shared" si="15"/>
        <v>0</v>
      </c>
      <c r="AO65" s="477">
        <f t="shared" si="16"/>
        <v>0</v>
      </c>
      <c r="AP65" s="477">
        <f t="shared" si="17"/>
        <v>0</v>
      </c>
      <c r="AQ65" s="477">
        <f t="shared" si="18"/>
        <v>0</v>
      </c>
      <c r="AR65" s="477">
        <f t="shared" si="19"/>
        <v>0</v>
      </c>
      <c r="AS65" s="477">
        <f t="shared" si="20"/>
        <v>0</v>
      </c>
      <c r="AT65" s="477">
        <f t="shared" si="21"/>
        <v>0</v>
      </c>
      <c r="AU65" s="477">
        <f t="shared" si="22"/>
        <v>0</v>
      </c>
      <c r="AV65" s="477">
        <f t="shared" si="23"/>
        <v>0</v>
      </c>
      <c r="AW65" s="477">
        <f t="shared" si="24"/>
        <v>0</v>
      </c>
      <c r="AX65" s="477">
        <f t="shared" si="25"/>
        <v>0</v>
      </c>
      <c r="AY65" s="477">
        <f t="shared" si="26"/>
        <v>3</v>
      </c>
      <c r="AZ65" s="759">
        <f t="shared" si="27"/>
        <v>4.666666666666667</v>
      </c>
      <c r="BA65" s="918">
        <f t="shared" si="28"/>
        <v>4.67</v>
      </c>
      <c r="BB65" s="477">
        <f t="shared" si="29"/>
        <v>3</v>
      </c>
    </row>
    <row r="66" spans="1:54" ht="25.5">
      <c r="A66" s="2" t="str">
        <f>'Resultat_ DACP'!A20</f>
        <v>M14</v>
      </c>
      <c r="B66" s="293" t="str">
        <f>'Resultat_ DACP'!E20</f>
        <v>Lecture de parapheurs en circulation, reproduction de documents en transit</v>
      </c>
      <c r="C66" s="671">
        <v>1</v>
      </c>
      <c r="D66" s="671">
        <v>1</v>
      </c>
      <c r="E66" s="671">
        <v>1</v>
      </c>
      <c r="F66" s="671">
        <v>0</v>
      </c>
      <c r="G66" s="671">
        <v>0</v>
      </c>
      <c r="H66" s="671">
        <v>0</v>
      </c>
      <c r="I66" s="671">
        <v>1</v>
      </c>
      <c r="J66" s="671">
        <v>1</v>
      </c>
      <c r="K66" s="671">
        <v>1</v>
      </c>
      <c r="L66" s="671">
        <v>0</v>
      </c>
      <c r="M66" s="671">
        <v>0</v>
      </c>
      <c r="N66" s="671">
        <v>0</v>
      </c>
      <c r="O66" s="671">
        <v>0</v>
      </c>
      <c r="P66" s="671">
        <v>0</v>
      </c>
      <c r="Q66" s="671">
        <v>0</v>
      </c>
      <c r="R66" s="671">
        <v>0</v>
      </c>
      <c r="S66" s="671">
        <v>0</v>
      </c>
      <c r="T66" s="671">
        <v>0</v>
      </c>
      <c r="U66" s="671">
        <v>0</v>
      </c>
      <c r="V66" s="671">
        <v>0</v>
      </c>
      <c r="W66" s="671">
        <v>0</v>
      </c>
      <c r="X66" s="671">
        <v>0</v>
      </c>
      <c r="Y66" s="671">
        <v>0</v>
      </c>
      <c r="Z66" s="671">
        <v>0</v>
      </c>
      <c r="AA66" s="477">
        <f t="shared" si="2"/>
        <v>1</v>
      </c>
      <c r="AB66" s="477">
        <f t="shared" si="3"/>
        <v>4</v>
      </c>
      <c r="AC66" s="477">
        <f t="shared" si="4"/>
        <v>1</v>
      </c>
      <c r="AD66" s="477">
        <f t="shared" si="5"/>
        <v>0</v>
      </c>
      <c r="AE66" s="477">
        <f t="shared" si="6"/>
        <v>0</v>
      </c>
      <c r="AF66" s="477">
        <f t="shared" si="7"/>
        <v>0</v>
      </c>
      <c r="AG66" s="477">
        <f t="shared" si="8"/>
        <v>2</v>
      </c>
      <c r="AH66" s="477">
        <f t="shared" si="9"/>
        <v>4</v>
      </c>
      <c r="AI66" s="477">
        <f t="shared" si="10"/>
        <v>8</v>
      </c>
      <c r="AJ66" s="477">
        <f t="shared" si="11"/>
        <v>0</v>
      </c>
      <c r="AK66" s="477">
        <f t="shared" si="12"/>
        <v>0</v>
      </c>
      <c r="AL66" s="477">
        <f t="shared" si="13"/>
        <v>0</v>
      </c>
      <c r="AM66" s="477">
        <f t="shared" si="14"/>
        <v>0</v>
      </c>
      <c r="AN66" s="477">
        <f t="shared" si="15"/>
        <v>0</v>
      </c>
      <c r="AO66" s="477">
        <f t="shared" si="16"/>
        <v>0</v>
      </c>
      <c r="AP66" s="477">
        <f t="shared" si="17"/>
        <v>0</v>
      </c>
      <c r="AQ66" s="477">
        <f t="shared" si="18"/>
        <v>0</v>
      </c>
      <c r="AR66" s="477">
        <f t="shared" si="19"/>
        <v>0</v>
      </c>
      <c r="AS66" s="477">
        <f t="shared" si="20"/>
        <v>0</v>
      </c>
      <c r="AT66" s="477">
        <f t="shared" si="21"/>
        <v>0</v>
      </c>
      <c r="AU66" s="477">
        <f t="shared" si="22"/>
        <v>0</v>
      </c>
      <c r="AV66" s="477">
        <f t="shared" si="23"/>
        <v>0</v>
      </c>
      <c r="AW66" s="477">
        <f t="shared" si="24"/>
        <v>0</v>
      </c>
      <c r="AX66" s="477">
        <f t="shared" si="25"/>
        <v>0</v>
      </c>
      <c r="AY66" s="477">
        <f t="shared" si="26"/>
        <v>6</v>
      </c>
      <c r="AZ66" s="759">
        <f t="shared" si="27"/>
        <v>3.3333333333333335</v>
      </c>
      <c r="BA66" s="918">
        <f t="shared" si="28"/>
        <v>3.33</v>
      </c>
      <c r="BB66" s="477">
        <f t="shared" si="29"/>
        <v>2</v>
      </c>
    </row>
    <row r="67" spans="1:54" ht="25.5">
      <c r="A67" s="2" t="str">
        <f>'Resultat_ DACP'!A21</f>
        <v>M15</v>
      </c>
      <c r="B67" s="293" t="str">
        <f>'Resultat_ DACP'!E21</f>
        <v xml:space="preserve">Ajout d'un matériel incompatible menant à un dysfonctionnement, retrait d'un matériel indispensable au fonctionnement correct d'une application </v>
      </c>
      <c r="C67" s="671">
        <v>0</v>
      </c>
      <c r="D67" s="671">
        <v>0</v>
      </c>
      <c r="E67" s="671">
        <v>0</v>
      </c>
      <c r="F67" s="671">
        <v>0</v>
      </c>
      <c r="G67" s="671">
        <v>0</v>
      </c>
      <c r="H67" s="671">
        <v>0</v>
      </c>
      <c r="I67" s="671">
        <v>0</v>
      </c>
      <c r="J67" s="671">
        <v>0</v>
      </c>
      <c r="K67" s="671">
        <v>0</v>
      </c>
      <c r="L67" s="671">
        <v>0</v>
      </c>
      <c r="M67" s="671">
        <v>0</v>
      </c>
      <c r="N67" s="671">
        <v>0</v>
      </c>
      <c r="O67" s="671">
        <v>1</v>
      </c>
      <c r="P67" s="671">
        <v>1</v>
      </c>
      <c r="Q67" s="671">
        <v>1</v>
      </c>
      <c r="R67" s="671">
        <v>0</v>
      </c>
      <c r="S67" s="671">
        <v>0</v>
      </c>
      <c r="T67" s="671">
        <v>0</v>
      </c>
      <c r="U67" s="671">
        <v>0</v>
      </c>
      <c r="V67" s="671">
        <v>0</v>
      </c>
      <c r="W67" s="671">
        <v>0</v>
      </c>
      <c r="X67" s="671">
        <v>0</v>
      </c>
      <c r="Y67" s="671">
        <v>0</v>
      </c>
      <c r="Z67" s="671">
        <v>0</v>
      </c>
      <c r="AA67" s="477">
        <f t="shared" si="2"/>
        <v>0</v>
      </c>
      <c r="AB67" s="477">
        <f t="shared" si="3"/>
        <v>0</v>
      </c>
      <c r="AC67" s="477">
        <f t="shared" si="4"/>
        <v>0</v>
      </c>
      <c r="AD67" s="477">
        <f t="shared" si="5"/>
        <v>0</v>
      </c>
      <c r="AE67" s="477">
        <f t="shared" si="6"/>
        <v>0</v>
      </c>
      <c r="AF67" s="477">
        <f t="shared" si="7"/>
        <v>0</v>
      </c>
      <c r="AG67" s="477">
        <f t="shared" si="8"/>
        <v>0</v>
      </c>
      <c r="AH67" s="477">
        <f t="shared" si="9"/>
        <v>0</v>
      </c>
      <c r="AI67" s="477">
        <f t="shared" si="10"/>
        <v>0</v>
      </c>
      <c r="AJ67" s="477">
        <f t="shared" si="11"/>
        <v>0</v>
      </c>
      <c r="AK67" s="477">
        <f t="shared" si="12"/>
        <v>0</v>
      </c>
      <c r="AL67" s="477">
        <f t="shared" si="13"/>
        <v>0</v>
      </c>
      <c r="AM67" s="477">
        <f t="shared" si="14"/>
        <v>2</v>
      </c>
      <c r="AN67" s="477">
        <f t="shared" si="15"/>
        <v>2</v>
      </c>
      <c r="AO67" s="477">
        <f t="shared" si="16"/>
        <v>4</v>
      </c>
      <c r="AP67" s="477">
        <f t="shared" si="17"/>
        <v>0</v>
      </c>
      <c r="AQ67" s="477">
        <f t="shared" si="18"/>
        <v>0</v>
      </c>
      <c r="AR67" s="477">
        <f t="shared" si="19"/>
        <v>0</v>
      </c>
      <c r="AS67" s="477">
        <f t="shared" si="20"/>
        <v>0</v>
      </c>
      <c r="AT67" s="477">
        <f t="shared" si="21"/>
        <v>0</v>
      </c>
      <c r="AU67" s="477">
        <f t="shared" si="22"/>
        <v>0</v>
      </c>
      <c r="AV67" s="477">
        <f t="shared" si="23"/>
        <v>0</v>
      </c>
      <c r="AW67" s="477">
        <f t="shared" si="24"/>
        <v>0</v>
      </c>
      <c r="AX67" s="477">
        <f t="shared" si="25"/>
        <v>0</v>
      </c>
      <c r="AY67" s="477">
        <f t="shared" si="26"/>
        <v>3</v>
      </c>
      <c r="AZ67" s="759">
        <f t="shared" si="27"/>
        <v>2.6666666666666665</v>
      </c>
      <c r="BA67" s="918">
        <f t="shared" si="28"/>
        <v>2.67</v>
      </c>
      <c r="BB67" s="477">
        <f t="shared" si="29"/>
        <v>1</v>
      </c>
    </row>
    <row r="68" spans="1:54" ht="38.25">
      <c r="A68" s="2" t="str">
        <f>'Resultat_ DACP'!A22</f>
        <v>M16</v>
      </c>
      <c r="B68" s="293" t="str">
        <f>'Resultat_ DACP'!E22</f>
        <v>Modifications inopportunes dans une base de données, effacement de fichiers utiles au bon fonctionnement, erreur de manipulation menant à la modification de données</v>
      </c>
      <c r="C68" s="671">
        <v>0</v>
      </c>
      <c r="D68" s="671">
        <v>0</v>
      </c>
      <c r="E68" s="671">
        <v>0</v>
      </c>
      <c r="F68" s="671">
        <v>0</v>
      </c>
      <c r="G68" s="671">
        <v>0</v>
      </c>
      <c r="H68" s="671">
        <v>0</v>
      </c>
      <c r="I68" s="671">
        <v>0</v>
      </c>
      <c r="J68" s="671">
        <v>0</v>
      </c>
      <c r="K68" s="671">
        <v>0</v>
      </c>
      <c r="L68" s="671">
        <v>0</v>
      </c>
      <c r="M68" s="671">
        <v>0</v>
      </c>
      <c r="N68" s="671">
        <v>0</v>
      </c>
      <c r="O68" s="671">
        <v>1</v>
      </c>
      <c r="P68" s="671">
        <v>1</v>
      </c>
      <c r="Q68" s="671">
        <v>1</v>
      </c>
      <c r="R68" s="671">
        <v>0</v>
      </c>
      <c r="S68" s="671">
        <v>0</v>
      </c>
      <c r="T68" s="671">
        <v>0</v>
      </c>
      <c r="U68" s="671">
        <v>0</v>
      </c>
      <c r="V68" s="671">
        <v>0</v>
      </c>
      <c r="W68" s="671">
        <v>0</v>
      </c>
      <c r="X68" s="671">
        <v>0</v>
      </c>
      <c r="Y68" s="671">
        <v>0</v>
      </c>
      <c r="Z68" s="671">
        <v>0</v>
      </c>
      <c r="AA68" s="477">
        <f t="shared" si="2"/>
        <v>0</v>
      </c>
      <c r="AB68" s="477">
        <f t="shared" si="3"/>
        <v>0</v>
      </c>
      <c r="AC68" s="477">
        <f t="shared" si="4"/>
        <v>0</v>
      </c>
      <c r="AD68" s="477">
        <f t="shared" si="5"/>
        <v>0</v>
      </c>
      <c r="AE68" s="477">
        <f t="shared" si="6"/>
        <v>0</v>
      </c>
      <c r="AF68" s="477">
        <f t="shared" si="7"/>
        <v>0</v>
      </c>
      <c r="AG68" s="477">
        <f t="shared" si="8"/>
        <v>0</v>
      </c>
      <c r="AH68" s="477">
        <f t="shared" si="9"/>
        <v>0</v>
      </c>
      <c r="AI68" s="477">
        <f t="shared" si="10"/>
        <v>0</v>
      </c>
      <c r="AJ68" s="477">
        <f t="shared" si="11"/>
        <v>0</v>
      </c>
      <c r="AK68" s="477">
        <f t="shared" si="12"/>
        <v>0</v>
      </c>
      <c r="AL68" s="477">
        <f t="shared" si="13"/>
        <v>0</v>
      </c>
      <c r="AM68" s="477">
        <f t="shared" si="14"/>
        <v>2</v>
      </c>
      <c r="AN68" s="477">
        <f t="shared" si="15"/>
        <v>2</v>
      </c>
      <c r="AO68" s="477">
        <f t="shared" si="16"/>
        <v>4</v>
      </c>
      <c r="AP68" s="477">
        <f t="shared" si="17"/>
        <v>0</v>
      </c>
      <c r="AQ68" s="477">
        <f t="shared" si="18"/>
        <v>0</v>
      </c>
      <c r="AR68" s="477">
        <f t="shared" si="19"/>
        <v>0</v>
      </c>
      <c r="AS68" s="477">
        <f t="shared" si="20"/>
        <v>0</v>
      </c>
      <c r="AT68" s="477">
        <f t="shared" si="21"/>
        <v>0</v>
      </c>
      <c r="AU68" s="477">
        <f t="shared" si="22"/>
        <v>0</v>
      </c>
      <c r="AV68" s="477">
        <f t="shared" si="23"/>
        <v>0</v>
      </c>
      <c r="AW68" s="477">
        <f t="shared" si="24"/>
        <v>0</v>
      </c>
      <c r="AX68" s="477">
        <f t="shared" si="25"/>
        <v>0</v>
      </c>
      <c r="AY68" s="477">
        <f t="shared" si="26"/>
        <v>3</v>
      </c>
      <c r="AZ68" s="759">
        <f t="shared" si="27"/>
        <v>2.6666666666666665</v>
      </c>
      <c r="BA68" s="918">
        <f t="shared" si="28"/>
        <v>2.67</v>
      </c>
      <c r="BB68" s="477">
        <f t="shared" si="29"/>
        <v>1</v>
      </c>
    </row>
    <row r="69" spans="1:54" ht="38.25">
      <c r="A69" s="2" t="str">
        <f>'Resultat_ DACP'!A23</f>
        <v>M17</v>
      </c>
      <c r="B69" s="293" t="str">
        <f>'Resultat_ DACP'!E23</f>
        <v>Manipulation inopportune lors de la mise à jour, configuration ou maintenance, contagion par un code malveillant, substituion d'un composant par un autre</v>
      </c>
      <c r="C69" s="671">
        <v>0</v>
      </c>
      <c r="D69" s="671">
        <v>0</v>
      </c>
      <c r="E69" s="671">
        <v>0</v>
      </c>
      <c r="F69" s="671">
        <v>0</v>
      </c>
      <c r="G69" s="671">
        <v>0</v>
      </c>
      <c r="H69" s="671">
        <v>0</v>
      </c>
      <c r="I69" s="671">
        <v>0</v>
      </c>
      <c r="J69" s="671">
        <v>0</v>
      </c>
      <c r="K69" s="671">
        <v>0</v>
      </c>
      <c r="L69" s="671">
        <v>0</v>
      </c>
      <c r="M69" s="671">
        <v>0</v>
      </c>
      <c r="N69" s="671">
        <v>0</v>
      </c>
      <c r="O69" s="671">
        <v>1</v>
      </c>
      <c r="P69" s="671">
        <v>1</v>
      </c>
      <c r="Q69" s="671">
        <v>1</v>
      </c>
      <c r="R69" s="671">
        <v>0</v>
      </c>
      <c r="S69" s="671">
        <v>0</v>
      </c>
      <c r="T69" s="671">
        <v>0</v>
      </c>
      <c r="U69" s="671">
        <v>0</v>
      </c>
      <c r="V69" s="671">
        <v>0</v>
      </c>
      <c r="W69" s="671">
        <v>0</v>
      </c>
      <c r="X69" s="671">
        <v>0</v>
      </c>
      <c r="Y69" s="671">
        <v>0</v>
      </c>
      <c r="Z69" s="671">
        <v>0</v>
      </c>
      <c r="AA69" s="477">
        <f t="shared" si="2"/>
        <v>0</v>
      </c>
      <c r="AB69" s="477">
        <f t="shared" si="3"/>
        <v>0</v>
      </c>
      <c r="AC69" s="477">
        <f t="shared" si="4"/>
        <v>0</v>
      </c>
      <c r="AD69" s="477">
        <f t="shared" si="5"/>
        <v>0</v>
      </c>
      <c r="AE69" s="477">
        <f t="shared" si="6"/>
        <v>0</v>
      </c>
      <c r="AF69" s="477">
        <f t="shared" si="7"/>
        <v>0</v>
      </c>
      <c r="AG69" s="477">
        <f t="shared" si="8"/>
        <v>0</v>
      </c>
      <c r="AH69" s="477">
        <f t="shared" si="9"/>
        <v>0</v>
      </c>
      <c r="AI69" s="477">
        <f t="shared" si="10"/>
        <v>0</v>
      </c>
      <c r="AJ69" s="477">
        <f t="shared" si="11"/>
        <v>0</v>
      </c>
      <c r="AK69" s="477">
        <f t="shared" si="12"/>
        <v>0</v>
      </c>
      <c r="AL69" s="477">
        <f t="shared" si="13"/>
        <v>0</v>
      </c>
      <c r="AM69" s="477">
        <f t="shared" si="14"/>
        <v>2</v>
      </c>
      <c r="AN69" s="477">
        <f t="shared" si="15"/>
        <v>2</v>
      </c>
      <c r="AO69" s="477">
        <f t="shared" si="16"/>
        <v>4</v>
      </c>
      <c r="AP69" s="477">
        <f t="shared" si="17"/>
        <v>0</v>
      </c>
      <c r="AQ69" s="477">
        <f t="shared" si="18"/>
        <v>0</v>
      </c>
      <c r="AR69" s="477">
        <f t="shared" si="19"/>
        <v>0</v>
      </c>
      <c r="AS69" s="477">
        <f t="shared" si="20"/>
        <v>0</v>
      </c>
      <c r="AT69" s="477">
        <f t="shared" si="21"/>
        <v>0</v>
      </c>
      <c r="AU69" s="477">
        <f t="shared" si="22"/>
        <v>0</v>
      </c>
      <c r="AV69" s="477">
        <f t="shared" si="23"/>
        <v>0</v>
      </c>
      <c r="AW69" s="477">
        <f t="shared" si="24"/>
        <v>0</v>
      </c>
      <c r="AX69" s="477">
        <f t="shared" si="25"/>
        <v>0</v>
      </c>
      <c r="AY69" s="477">
        <f t="shared" si="26"/>
        <v>3</v>
      </c>
      <c r="AZ69" s="759">
        <f t="shared" si="27"/>
        <v>2.6666666666666665</v>
      </c>
      <c r="BA69" s="918">
        <f t="shared" si="28"/>
        <v>2.67</v>
      </c>
      <c r="BB69" s="477">
        <f t="shared" si="29"/>
        <v>1</v>
      </c>
    </row>
    <row r="70" spans="1:54" ht="25.5">
      <c r="A70" s="2" t="str">
        <f>'Resultat_ DACP'!A24</f>
        <v>M18</v>
      </c>
      <c r="B70" s="293" t="str">
        <f>'Resultat_ DACP'!E24</f>
        <v>Man in the middle pour modifier  ou ajouter des données à un flux réseau, rejeu (réémission d'un flux intercepté)</v>
      </c>
      <c r="C70" s="671">
        <v>0</v>
      </c>
      <c r="D70" s="671">
        <v>0</v>
      </c>
      <c r="E70" s="671">
        <v>0</v>
      </c>
      <c r="F70" s="671">
        <v>0</v>
      </c>
      <c r="G70" s="671">
        <v>0</v>
      </c>
      <c r="H70" s="671">
        <v>0</v>
      </c>
      <c r="I70" s="671">
        <v>0</v>
      </c>
      <c r="J70" s="671">
        <v>0</v>
      </c>
      <c r="K70" s="671">
        <v>0</v>
      </c>
      <c r="L70" s="671">
        <v>0</v>
      </c>
      <c r="M70" s="671">
        <v>0</v>
      </c>
      <c r="N70" s="671">
        <v>0</v>
      </c>
      <c r="O70" s="671">
        <v>0</v>
      </c>
      <c r="P70" s="671">
        <v>0</v>
      </c>
      <c r="Q70" s="671">
        <v>0</v>
      </c>
      <c r="R70" s="671">
        <v>1</v>
      </c>
      <c r="S70" s="671">
        <v>1</v>
      </c>
      <c r="T70" s="671">
        <v>1</v>
      </c>
      <c r="U70" s="671">
        <v>0</v>
      </c>
      <c r="V70" s="671">
        <v>0</v>
      </c>
      <c r="W70" s="671">
        <v>0</v>
      </c>
      <c r="X70" s="671">
        <v>0</v>
      </c>
      <c r="Y70" s="671">
        <v>0</v>
      </c>
      <c r="Z70" s="671">
        <v>0</v>
      </c>
      <c r="AA70" s="477">
        <f t="shared" si="2"/>
        <v>0</v>
      </c>
      <c r="AB70" s="477">
        <f t="shared" si="3"/>
        <v>0</v>
      </c>
      <c r="AC70" s="477">
        <f t="shared" si="4"/>
        <v>0</v>
      </c>
      <c r="AD70" s="477">
        <f t="shared" si="5"/>
        <v>0</v>
      </c>
      <c r="AE70" s="477">
        <f t="shared" si="6"/>
        <v>0</v>
      </c>
      <c r="AF70" s="477">
        <f t="shared" si="7"/>
        <v>0</v>
      </c>
      <c r="AG70" s="477">
        <f t="shared" si="8"/>
        <v>0</v>
      </c>
      <c r="AH70" s="477">
        <f t="shared" si="9"/>
        <v>0</v>
      </c>
      <c r="AI70" s="477">
        <f t="shared" si="10"/>
        <v>0</v>
      </c>
      <c r="AJ70" s="477">
        <f t="shared" si="11"/>
        <v>0</v>
      </c>
      <c r="AK70" s="477">
        <f t="shared" si="12"/>
        <v>0</v>
      </c>
      <c r="AL70" s="477">
        <f t="shared" si="13"/>
        <v>0</v>
      </c>
      <c r="AM70" s="477">
        <f t="shared" si="14"/>
        <v>0</v>
      </c>
      <c r="AN70" s="477">
        <f t="shared" si="15"/>
        <v>0</v>
      </c>
      <c r="AO70" s="477">
        <f t="shared" si="16"/>
        <v>0</v>
      </c>
      <c r="AP70" s="477">
        <f t="shared" si="17"/>
        <v>8</v>
      </c>
      <c r="AQ70" s="477">
        <f t="shared" si="18"/>
        <v>4</v>
      </c>
      <c r="AR70" s="477">
        <f t="shared" si="19"/>
        <v>8</v>
      </c>
      <c r="AS70" s="477">
        <f t="shared" si="20"/>
        <v>0</v>
      </c>
      <c r="AT70" s="477">
        <f t="shared" si="21"/>
        <v>0</v>
      </c>
      <c r="AU70" s="477">
        <f t="shared" si="22"/>
        <v>0</v>
      </c>
      <c r="AV70" s="477">
        <f t="shared" si="23"/>
        <v>0</v>
      </c>
      <c r="AW70" s="477">
        <f t="shared" si="24"/>
        <v>0</v>
      </c>
      <c r="AX70" s="477">
        <f t="shared" si="25"/>
        <v>0</v>
      </c>
      <c r="AY70" s="477">
        <f t="shared" si="26"/>
        <v>3</v>
      </c>
      <c r="AZ70" s="759">
        <f t="shared" si="27"/>
        <v>6.666666666666667</v>
      </c>
      <c r="BA70" s="918">
        <f t="shared" si="28"/>
        <v>6.67</v>
      </c>
      <c r="BB70" s="477">
        <f t="shared" si="29"/>
        <v>4</v>
      </c>
    </row>
    <row r="71" spans="1:54" ht="38.25">
      <c r="A71" s="2" t="str">
        <f>'Resultat_ DACP'!A25</f>
        <v>M19</v>
      </c>
      <c r="B71" s="293" t="str">
        <f>'Resultat_ DACP'!E25</f>
        <v>Charge de travail important, stress ou perturbation des conditions de travail, emploi d'un personnel à une tâche non maîtrisée ou mauvaise utilisation des compétences</v>
      </c>
      <c r="C71" s="671">
        <v>0</v>
      </c>
      <c r="D71" s="671">
        <v>0</v>
      </c>
      <c r="E71" s="671">
        <v>0</v>
      </c>
      <c r="F71" s="671">
        <v>0</v>
      </c>
      <c r="G71" s="671">
        <v>0</v>
      </c>
      <c r="H71" s="671">
        <v>0</v>
      </c>
      <c r="I71" s="671">
        <v>0</v>
      </c>
      <c r="J71" s="671">
        <v>0</v>
      </c>
      <c r="K71" s="671">
        <v>0</v>
      </c>
      <c r="L71" s="671">
        <v>0</v>
      </c>
      <c r="M71" s="671">
        <v>0</v>
      </c>
      <c r="N71" s="671">
        <v>0</v>
      </c>
      <c r="O71" s="671">
        <v>1</v>
      </c>
      <c r="P71" s="671">
        <v>1</v>
      </c>
      <c r="Q71" s="671">
        <v>1</v>
      </c>
      <c r="R71" s="671">
        <v>0</v>
      </c>
      <c r="S71" s="671">
        <v>0</v>
      </c>
      <c r="T71" s="671">
        <v>0</v>
      </c>
      <c r="U71" s="671">
        <v>0</v>
      </c>
      <c r="V71" s="671">
        <v>0</v>
      </c>
      <c r="W71" s="671">
        <v>0</v>
      </c>
      <c r="X71" s="671">
        <v>0</v>
      </c>
      <c r="Y71" s="671">
        <v>0</v>
      </c>
      <c r="Z71" s="671">
        <v>0</v>
      </c>
      <c r="AA71" s="477">
        <f t="shared" si="2"/>
        <v>0</v>
      </c>
      <c r="AB71" s="477">
        <f t="shared" si="3"/>
        <v>0</v>
      </c>
      <c r="AC71" s="477">
        <f t="shared" si="4"/>
        <v>0</v>
      </c>
      <c r="AD71" s="477">
        <f t="shared" si="5"/>
        <v>0</v>
      </c>
      <c r="AE71" s="477">
        <f t="shared" si="6"/>
        <v>0</v>
      </c>
      <c r="AF71" s="477">
        <f t="shared" si="7"/>
        <v>0</v>
      </c>
      <c r="AG71" s="477">
        <f t="shared" si="8"/>
        <v>0</v>
      </c>
      <c r="AH71" s="477">
        <f t="shared" si="9"/>
        <v>0</v>
      </c>
      <c r="AI71" s="477">
        <f t="shared" si="10"/>
        <v>0</v>
      </c>
      <c r="AJ71" s="477">
        <f t="shared" si="11"/>
        <v>0</v>
      </c>
      <c r="AK71" s="477">
        <f t="shared" si="12"/>
        <v>0</v>
      </c>
      <c r="AL71" s="477">
        <f t="shared" si="13"/>
        <v>0</v>
      </c>
      <c r="AM71" s="477">
        <f t="shared" si="14"/>
        <v>2</v>
      </c>
      <c r="AN71" s="477">
        <f t="shared" si="15"/>
        <v>2</v>
      </c>
      <c r="AO71" s="477">
        <f t="shared" si="16"/>
        <v>4</v>
      </c>
      <c r="AP71" s="477">
        <f t="shared" si="17"/>
        <v>0</v>
      </c>
      <c r="AQ71" s="477">
        <f t="shared" si="18"/>
        <v>0</v>
      </c>
      <c r="AR71" s="477">
        <f t="shared" si="19"/>
        <v>0</v>
      </c>
      <c r="AS71" s="477">
        <f t="shared" si="20"/>
        <v>0</v>
      </c>
      <c r="AT71" s="477">
        <f t="shared" si="21"/>
        <v>0</v>
      </c>
      <c r="AU71" s="477">
        <f t="shared" si="22"/>
        <v>0</v>
      </c>
      <c r="AV71" s="477">
        <f t="shared" si="23"/>
        <v>0</v>
      </c>
      <c r="AW71" s="477">
        <f t="shared" si="24"/>
        <v>0</v>
      </c>
      <c r="AX71" s="477">
        <f t="shared" si="25"/>
        <v>0</v>
      </c>
      <c r="AY71" s="477">
        <f t="shared" si="26"/>
        <v>3</v>
      </c>
      <c r="AZ71" s="759">
        <f t="shared" si="27"/>
        <v>2.6666666666666665</v>
      </c>
      <c r="BA71" s="918">
        <f t="shared" si="28"/>
        <v>2.67</v>
      </c>
      <c r="BB71" s="477">
        <f t="shared" si="29"/>
        <v>1</v>
      </c>
    </row>
    <row r="72" spans="1:54" ht="15">
      <c r="A72" s="2" t="str">
        <f>'Resultat_ DACP'!A26</f>
        <v>M20</v>
      </c>
      <c r="B72" s="293" t="str">
        <f>'Resultat_ DACP'!E26</f>
        <v>Influence (rumeur,désinformation)</v>
      </c>
      <c r="C72" s="671">
        <v>0</v>
      </c>
      <c r="D72" s="671">
        <v>0</v>
      </c>
      <c r="E72" s="671">
        <v>0</v>
      </c>
      <c r="F72" s="671">
        <v>0</v>
      </c>
      <c r="G72" s="671">
        <v>0</v>
      </c>
      <c r="H72" s="671">
        <v>0</v>
      </c>
      <c r="I72" s="671">
        <v>0</v>
      </c>
      <c r="J72" s="671">
        <v>0</v>
      </c>
      <c r="K72" s="671">
        <v>0</v>
      </c>
      <c r="L72" s="671">
        <v>0</v>
      </c>
      <c r="M72" s="671">
        <v>0</v>
      </c>
      <c r="N72" s="671">
        <v>0</v>
      </c>
      <c r="O72" s="671">
        <v>0</v>
      </c>
      <c r="P72" s="671">
        <v>0</v>
      </c>
      <c r="Q72" s="671">
        <v>0</v>
      </c>
      <c r="R72" s="671">
        <v>1</v>
      </c>
      <c r="S72" s="671">
        <v>1</v>
      </c>
      <c r="T72" s="671">
        <v>1</v>
      </c>
      <c r="U72" s="671">
        <v>0</v>
      </c>
      <c r="V72" s="671">
        <v>0</v>
      </c>
      <c r="W72" s="671">
        <v>0</v>
      </c>
      <c r="X72" s="671">
        <v>0</v>
      </c>
      <c r="Y72" s="671">
        <v>0</v>
      </c>
      <c r="Z72" s="671">
        <v>0</v>
      </c>
      <c r="AA72" s="477">
        <f t="shared" si="2"/>
        <v>0</v>
      </c>
      <c r="AB72" s="477">
        <f t="shared" si="3"/>
        <v>0</v>
      </c>
      <c r="AC72" s="477">
        <f t="shared" si="4"/>
        <v>0</v>
      </c>
      <c r="AD72" s="477">
        <f t="shared" si="5"/>
        <v>0</v>
      </c>
      <c r="AE72" s="477">
        <f t="shared" si="6"/>
        <v>0</v>
      </c>
      <c r="AF72" s="477">
        <f t="shared" si="7"/>
        <v>0</v>
      </c>
      <c r="AG72" s="477">
        <f t="shared" si="8"/>
        <v>0</v>
      </c>
      <c r="AH72" s="477">
        <f t="shared" si="9"/>
        <v>0</v>
      </c>
      <c r="AI72" s="477">
        <f t="shared" si="10"/>
        <v>0</v>
      </c>
      <c r="AJ72" s="477">
        <f t="shared" si="11"/>
        <v>0</v>
      </c>
      <c r="AK72" s="477">
        <f t="shared" si="12"/>
        <v>0</v>
      </c>
      <c r="AL72" s="477">
        <f t="shared" si="13"/>
        <v>0</v>
      </c>
      <c r="AM72" s="477">
        <f t="shared" si="14"/>
        <v>0</v>
      </c>
      <c r="AN72" s="477">
        <f t="shared" si="15"/>
        <v>0</v>
      </c>
      <c r="AO72" s="477">
        <f t="shared" si="16"/>
        <v>0</v>
      </c>
      <c r="AP72" s="477">
        <f t="shared" si="17"/>
        <v>8</v>
      </c>
      <c r="AQ72" s="477">
        <f t="shared" si="18"/>
        <v>4</v>
      </c>
      <c r="AR72" s="477">
        <f t="shared" si="19"/>
        <v>8</v>
      </c>
      <c r="AS72" s="477">
        <f t="shared" si="20"/>
        <v>0</v>
      </c>
      <c r="AT72" s="477">
        <f t="shared" si="21"/>
        <v>0</v>
      </c>
      <c r="AU72" s="477">
        <f t="shared" si="22"/>
        <v>0</v>
      </c>
      <c r="AV72" s="477">
        <f t="shared" si="23"/>
        <v>0</v>
      </c>
      <c r="AW72" s="477">
        <f t="shared" si="24"/>
        <v>0</v>
      </c>
      <c r="AX72" s="477">
        <f t="shared" si="25"/>
        <v>0</v>
      </c>
      <c r="AY72" s="477">
        <f t="shared" si="26"/>
        <v>3</v>
      </c>
      <c r="AZ72" s="759">
        <f t="shared" si="27"/>
        <v>6.666666666666667</v>
      </c>
      <c r="BA72" s="918">
        <f t="shared" si="28"/>
        <v>6.67</v>
      </c>
      <c r="BB72" s="477">
        <f t="shared" si="29"/>
        <v>4</v>
      </c>
    </row>
    <row r="73" spans="1:54" ht="25.5">
      <c r="A73" s="2" t="str">
        <f>'Resultat_ DACP'!A27</f>
        <v>M21</v>
      </c>
      <c r="B73" s="293" t="str">
        <f>'Resultat_ DACP'!E27</f>
        <v>Modification de chiffres dans un dossier, remplacement d'un document par un faux</v>
      </c>
      <c r="C73" s="671">
        <v>0</v>
      </c>
      <c r="D73" s="671">
        <v>0</v>
      </c>
      <c r="E73" s="671">
        <v>0</v>
      </c>
      <c r="F73" s="671">
        <v>0</v>
      </c>
      <c r="G73" s="671">
        <v>0</v>
      </c>
      <c r="H73" s="671">
        <v>0</v>
      </c>
      <c r="I73" s="671">
        <v>0</v>
      </c>
      <c r="J73" s="671">
        <v>0</v>
      </c>
      <c r="K73" s="671">
        <v>0</v>
      </c>
      <c r="L73" s="671">
        <v>0</v>
      </c>
      <c r="M73" s="671">
        <v>0</v>
      </c>
      <c r="N73" s="671">
        <v>0</v>
      </c>
      <c r="O73" s="671">
        <v>0</v>
      </c>
      <c r="P73" s="671">
        <v>0</v>
      </c>
      <c r="Q73" s="671">
        <v>0</v>
      </c>
      <c r="R73" s="671">
        <v>1</v>
      </c>
      <c r="S73" s="671">
        <v>1</v>
      </c>
      <c r="T73" s="671">
        <v>1</v>
      </c>
      <c r="U73" s="671">
        <v>0</v>
      </c>
      <c r="V73" s="671">
        <v>0</v>
      </c>
      <c r="W73" s="671">
        <v>0</v>
      </c>
      <c r="X73" s="671">
        <v>0</v>
      </c>
      <c r="Y73" s="671">
        <v>0</v>
      </c>
      <c r="Z73" s="671">
        <v>0</v>
      </c>
      <c r="AA73" s="477">
        <f t="shared" si="2"/>
        <v>0</v>
      </c>
      <c r="AB73" s="477">
        <f t="shared" si="3"/>
        <v>0</v>
      </c>
      <c r="AC73" s="477">
        <f t="shared" si="4"/>
        <v>0</v>
      </c>
      <c r="AD73" s="477">
        <f t="shared" si="5"/>
        <v>0</v>
      </c>
      <c r="AE73" s="477">
        <f t="shared" si="6"/>
        <v>0</v>
      </c>
      <c r="AF73" s="477">
        <f t="shared" si="7"/>
        <v>0</v>
      </c>
      <c r="AG73" s="477">
        <f t="shared" si="8"/>
        <v>0</v>
      </c>
      <c r="AH73" s="477">
        <f t="shared" si="9"/>
        <v>0</v>
      </c>
      <c r="AI73" s="477">
        <f t="shared" si="10"/>
        <v>0</v>
      </c>
      <c r="AJ73" s="477">
        <f t="shared" si="11"/>
        <v>0</v>
      </c>
      <c r="AK73" s="477">
        <f t="shared" si="12"/>
        <v>0</v>
      </c>
      <c r="AL73" s="477">
        <f t="shared" si="13"/>
        <v>0</v>
      </c>
      <c r="AM73" s="477">
        <f t="shared" si="14"/>
        <v>0</v>
      </c>
      <c r="AN73" s="477">
        <f t="shared" si="15"/>
        <v>0</v>
      </c>
      <c r="AO73" s="477">
        <f t="shared" si="16"/>
        <v>0</v>
      </c>
      <c r="AP73" s="477">
        <f t="shared" si="17"/>
        <v>8</v>
      </c>
      <c r="AQ73" s="477">
        <f t="shared" si="18"/>
        <v>4</v>
      </c>
      <c r="AR73" s="477">
        <f t="shared" si="19"/>
        <v>8</v>
      </c>
      <c r="AS73" s="477">
        <f t="shared" si="20"/>
        <v>0</v>
      </c>
      <c r="AT73" s="477">
        <f t="shared" si="21"/>
        <v>0</v>
      </c>
      <c r="AU73" s="477">
        <f t="shared" si="22"/>
        <v>0</v>
      </c>
      <c r="AV73" s="477">
        <f t="shared" si="23"/>
        <v>0</v>
      </c>
      <c r="AW73" s="477">
        <f t="shared" si="24"/>
        <v>0</v>
      </c>
      <c r="AX73" s="477">
        <f t="shared" si="25"/>
        <v>0</v>
      </c>
      <c r="AY73" s="477">
        <f t="shared" si="26"/>
        <v>3</v>
      </c>
      <c r="AZ73" s="759">
        <f t="shared" si="27"/>
        <v>6.666666666666667</v>
      </c>
      <c r="BA73" s="918">
        <f t="shared" si="28"/>
        <v>6.67</v>
      </c>
      <c r="BB73" s="477">
        <f t="shared" si="29"/>
        <v>4</v>
      </c>
    </row>
    <row r="74" spans="1:54" ht="25.5">
      <c r="A74" s="2" t="str">
        <f>'Resultat_ DACP'!A28</f>
        <v>M22</v>
      </c>
      <c r="B74" s="293" t="str">
        <f>'Resultat_ DACP'!E28</f>
        <v>Modification d'une note à l'insu du rédacteur, changement d'un parapheur par un autre, envoi multiple de courriers contradictoires</v>
      </c>
      <c r="C74" s="671">
        <v>0</v>
      </c>
      <c r="D74" s="671">
        <v>0</v>
      </c>
      <c r="E74" s="671">
        <v>0</v>
      </c>
      <c r="F74" s="671">
        <v>0</v>
      </c>
      <c r="G74" s="671">
        <v>0</v>
      </c>
      <c r="H74" s="671">
        <v>0</v>
      </c>
      <c r="I74" s="671">
        <v>0</v>
      </c>
      <c r="J74" s="671">
        <v>0</v>
      </c>
      <c r="K74" s="671">
        <v>0</v>
      </c>
      <c r="L74" s="671">
        <v>0</v>
      </c>
      <c r="M74" s="671">
        <v>0</v>
      </c>
      <c r="N74" s="671">
        <v>0</v>
      </c>
      <c r="O74" s="671">
        <v>0</v>
      </c>
      <c r="P74" s="671">
        <v>0</v>
      </c>
      <c r="Q74" s="671">
        <v>0</v>
      </c>
      <c r="R74" s="671">
        <v>1</v>
      </c>
      <c r="S74" s="671">
        <v>1</v>
      </c>
      <c r="T74" s="671">
        <v>1</v>
      </c>
      <c r="U74" s="671">
        <v>0</v>
      </c>
      <c r="V74" s="671">
        <v>0</v>
      </c>
      <c r="W74" s="671">
        <v>0</v>
      </c>
      <c r="X74" s="671">
        <v>0</v>
      </c>
      <c r="Y74" s="671">
        <v>0</v>
      </c>
      <c r="Z74" s="671">
        <v>0</v>
      </c>
      <c r="AA74" s="477">
        <f t="shared" si="2"/>
        <v>0</v>
      </c>
      <c r="AB74" s="477">
        <f t="shared" si="3"/>
        <v>0</v>
      </c>
      <c r="AC74" s="477">
        <f t="shared" si="4"/>
        <v>0</v>
      </c>
      <c r="AD74" s="477">
        <f t="shared" si="5"/>
        <v>0</v>
      </c>
      <c r="AE74" s="477">
        <f t="shared" si="6"/>
        <v>0</v>
      </c>
      <c r="AF74" s="477">
        <f t="shared" si="7"/>
        <v>0</v>
      </c>
      <c r="AG74" s="477">
        <f t="shared" si="8"/>
        <v>0</v>
      </c>
      <c r="AH74" s="477">
        <f t="shared" si="9"/>
        <v>0</v>
      </c>
      <c r="AI74" s="477">
        <f t="shared" si="10"/>
        <v>0</v>
      </c>
      <c r="AJ74" s="477">
        <f t="shared" si="11"/>
        <v>0</v>
      </c>
      <c r="AK74" s="477">
        <f t="shared" si="12"/>
        <v>0</v>
      </c>
      <c r="AL74" s="477">
        <f t="shared" si="13"/>
        <v>0</v>
      </c>
      <c r="AM74" s="477">
        <f t="shared" si="14"/>
        <v>0</v>
      </c>
      <c r="AN74" s="477">
        <f t="shared" si="15"/>
        <v>0</v>
      </c>
      <c r="AO74" s="477">
        <f t="shared" si="16"/>
        <v>0</v>
      </c>
      <c r="AP74" s="477">
        <f t="shared" si="17"/>
        <v>8</v>
      </c>
      <c r="AQ74" s="477">
        <f t="shared" si="18"/>
        <v>4</v>
      </c>
      <c r="AR74" s="477">
        <f t="shared" si="19"/>
        <v>8</v>
      </c>
      <c r="AS74" s="477">
        <f t="shared" si="20"/>
        <v>0</v>
      </c>
      <c r="AT74" s="477">
        <f t="shared" si="21"/>
        <v>0</v>
      </c>
      <c r="AU74" s="477">
        <f t="shared" si="22"/>
        <v>0</v>
      </c>
      <c r="AV74" s="477">
        <f t="shared" si="23"/>
        <v>0</v>
      </c>
      <c r="AW74" s="477">
        <f t="shared" si="24"/>
        <v>0</v>
      </c>
      <c r="AX74" s="477">
        <f t="shared" si="25"/>
        <v>0</v>
      </c>
      <c r="AY74" s="477">
        <f t="shared" si="26"/>
        <v>3</v>
      </c>
      <c r="AZ74" s="759">
        <f t="shared" si="27"/>
        <v>6.666666666666667</v>
      </c>
      <c r="BA74" s="918">
        <f t="shared" si="28"/>
        <v>6.67</v>
      </c>
      <c r="BB74" s="477">
        <f t="shared" si="29"/>
        <v>4</v>
      </c>
    </row>
    <row r="75" spans="1:54" ht="15">
      <c r="A75" s="2" t="str">
        <f>'Resultat_ DACP'!A29</f>
        <v>M23</v>
      </c>
      <c r="B75" s="293" t="str">
        <f>'Resultat_ DACP'!E29</f>
        <v>Stockage de fichiers personnels, utilisation à des fins personnelles</v>
      </c>
      <c r="C75" s="671">
        <v>0</v>
      </c>
      <c r="D75" s="671">
        <v>0</v>
      </c>
      <c r="E75" s="671">
        <v>0</v>
      </c>
      <c r="F75" s="671">
        <v>0</v>
      </c>
      <c r="G75" s="671">
        <v>0</v>
      </c>
      <c r="H75" s="671">
        <v>0</v>
      </c>
      <c r="I75" s="671">
        <v>0</v>
      </c>
      <c r="J75" s="671">
        <v>0</v>
      </c>
      <c r="K75" s="671">
        <v>0</v>
      </c>
      <c r="L75" s="671">
        <v>0</v>
      </c>
      <c r="M75" s="671">
        <v>0</v>
      </c>
      <c r="N75" s="671">
        <v>0</v>
      </c>
      <c r="O75" s="671">
        <v>0</v>
      </c>
      <c r="P75" s="671">
        <v>0</v>
      </c>
      <c r="Q75" s="671">
        <v>0</v>
      </c>
      <c r="R75" s="671">
        <v>0</v>
      </c>
      <c r="S75" s="671">
        <v>0</v>
      </c>
      <c r="T75" s="671">
        <v>0</v>
      </c>
      <c r="U75" s="671">
        <v>1</v>
      </c>
      <c r="V75" s="671">
        <v>1</v>
      </c>
      <c r="W75" s="671">
        <v>1</v>
      </c>
      <c r="X75" s="671">
        <v>0</v>
      </c>
      <c r="Y75" s="671">
        <v>0</v>
      </c>
      <c r="Z75" s="671">
        <v>0</v>
      </c>
      <c r="AA75" s="477">
        <f t="shared" si="2"/>
        <v>0</v>
      </c>
      <c r="AB75" s="477">
        <f t="shared" si="3"/>
        <v>0</v>
      </c>
      <c r="AC75" s="477">
        <f t="shared" si="4"/>
        <v>0</v>
      </c>
      <c r="AD75" s="477">
        <f t="shared" si="5"/>
        <v>0</v>
      </c>
      <c r="AE75" s="477">
        <f t="shared" si="6"/>
        <v>0</v>
      </c>
      <c r="AF75" s="477">
        <f t="shared" si="7"/>
        <v>0</v>
      </c>
      <c r="AG75" s="477">
        <f t="shared" si="8"/>
        <v>0</v>
      </c>
      <c r="AH75" s="477">
        <f t="shared" si="9"/>
        <v>0</v>
      </c>
      <c r="AI75" s="477">
        <f t="shared" si="10"/>
        <v>0</v>
      </c>
      <c r="AJ75" s="477">
        <f t="shared" si="11"/>
        <v>0</v>
      </c>
      <c r="AK75" s="477">
        <f t="shared" si="12"/>
        <v>0</v>
      </c>
      <c r="AL75" s="477">
        <f t="shared" si="13"/>
        <v>0</v>
      </c>
      <c r="AM75" s="477">
        <f t="shared" si="14"/>
        <v>0</v>
      </c>
      <c r="AN75" s="477">
        <f t="shared" si="15"/>
        <v>0</v>
      </c>
      <c r="AO75" s="477">
        <f t="shared" si="16"/>
        <v>0</v>
      </c>
      <c r="AP75" s="477">
        <f t="shared" si="17"/>
        <v>0</v>
      </c>
      <c r="AQ75" s="477">
        <f t="shared" si="18"/>
        <v>0</v>
      </c>
      <c r="AR75" s="477">
        <f t="shared" si="19"/>
        <v>0</v>
      </c>
      <c r="AS75" s="477">
        <f t="shared" si="20"/>
        <v>1</v>
      </c>
      <c r="AT75" s="477">
        <f t="shared" si="21"/>
        <v>1</v>
      </c>
      <c r="AU75" s="477">
        <f t="shared" si="22"/>
        <v>2</v>
      </c>
      <c r="AV75" s="477">
        <f t="shared" si="23"/>
        <v>0</v>
      </c>
      <c r="AW75" s="477">
        <f t="shared" si="24"/>
        <v>0</v>
      </c>
      <c r="AX75" s="477">
        <f t="shared" si="25"/>
        <v>0</v>
      </c>
      <c r="AY75" s="477">
        <f t="shared" si="26"/>
        <v>3</v>
      </c>
      <c r="AZ75" s="759">
        <f t="shared" si="27"/>
        <v>1.3333333333333333</v>
      </c>
      <c r="BA75" s="918">
        <f t="shared" si="28"/>
        <v>1.33</v>
      </c>
      <c r="BB75" s="477">
        <f t="shared" si="29"/>
        <v>1</v>
      </c>
    </row>
    <row r="76" spans="1:54" ht="38.25">
      <c r="A76" s="2" t="str">
        <f>'Resultat_ DACP'!A30</f>
        <v>M24</v>
      </c>
      <c r="B76" s="293" t="str">
        <f>'Resultat_ DACP'!E30</f>
        <v>Unité de stockage pleine, panne de courant, surexploitation des capacités de traitement, échauffement, température excessive, attaque par dénis de service</v>
      </c>
      <c r="C76" s="671">
        <v>0</v>
      </c>
      <c r="D76" s="671">
        <v>0</v>
      </c>
      <c r="E76" s="671">
        <v>0</v>
      </c>
      <c r="F76" s="671">
        <v>0</v>
      </c>
      <c r="G76" s="671">
        <v>0</v>
      </c>
      <c r="H76" s="671">
        <v>0</v>
      </c>
      <c r="I76" s="671">
        <v>0</v>
      </c>
      <c r="J76" s="671">
        <v>0</v>
      </c>
      <c r="K76" s="671">
        <v>0</v>
      </c>
      <c r="L76" s="671">
        <v>0</v>
      </c>
      <c r="M76" s="671">
        <v>0</v>
      </c>
      <c r="N76" s="671">
        <v>0</v>
      </c>
      <c r="O76" s="671">
        <v>0</v>
      </c>
      <c r="P76" s="671">
        <v>0</v>
      </c>
      <c r="Q76" s="671">
        <v>0</v>
      </c>
      <c r="R76" s="671">
        <v>0</v>
      </c>
      <c r="S76" s="671">
        <v>0</v>
      </c>
      <c r="T76" s="671">
        <v>0</v>
      </c>
      <c r="U76" s="671">
        <v>0</v>
      </c>
      <c r="V76" s="671">
        <v>0</v>
      </c>
      <c r="W76" s="671">
        <v>0</v>
      </c>
      <c r="X76" s="671">
        <v>1</v>
      </c>
      <c r="Y76" s="671">
        <v>1</v>
      </c>
      <c r="Z76" s="671">
        <v>1</v>
      </c>
      <c r="AA76" s="477">
        <f t="shared" si="2"/>
        <v>0</v>
      </c>
      <c r="AB76" s="477">
        <f t="shared" si="3"/>
        <v>0</v>
      </c>
      <c r="AC76" s="477">
        <f t="shared" si="4"/>
        <v>0</v>
      </c>
      <c r="AD76" s="477">
        <f t="shared" si="5"/>
        <v>0</v>
      </c>
      <c r="AE76" s="477">
        <f t="shared" si="6"/>
        <v>0</v>
      </c>
      <c r="AF76" s="477">
        <f t="shared" si="7"/>
        <v>0</v>
      </c>
      <c r="AG76" s="477">
        <f t="shared" si="8"/>
        <v>0</v>
      </c>
      <c r="AH76" s="477">
        <f t="shared" si="9"/>
        <v>0</v>
      </c>
      <c r="AI76" s="477">
        <f t="shared" si="10"/>
        <v>0</v>
      </c>
      <c r="AJ76" s="477">
        <f t="shared" si="11"/>
        <v>0</v>
      </c>
      <c r="AK76" s="477">
        <f t="shared" si="12"/>
        <v>0</v>
      </c>
      <c r="AL76" s="477">
        <f t="shared" si="13"/>
        <v>0</v>
      </c>
      <c r="AM76" s="477">
        <f t="shared" si="14"/>
        <v>0</v>
      </c>
      <c r="AN76" s="477">
        <f t="shared" si="15"/>
        <v>0</v>
      </c>
      <c r="AO76" s="477">
        <f t="shared" si="16"/>
        <v>0</v>
      </c>
      <c r="AP76" s="477">
        <f t="shared" si="17"/>
        <v>0</v>
      </c>
      <c r="AQ76" s="477">
        <f t="shared" si="18"/>
        <v>0</v>
      </c>
      <c r="AR76" s="477">
        <f t="shared" si="19"/>
        <v>0</v>
      </c>
      <c r="AS76" s="477">
        <f t="shared" si="20"/>
        <v>0</v>
      </c>
      <c r="AT76" s="477">
        <f t="shared" si="21"/>
        <v>0</v>
      </c>
      <c r="AU76" s="477">
        <f t="shared" si="22"/>
        <v>0</v>
      </c>
      <c r="AV76" s="477">
        <f t="shared" si="23"/>
        <v>1</v>
      </c>
      <c r="AW76" s="477">
        <f t="shared" si="24"/>
        <v>1</v>
      </c>
      <c r="AX76" s="477">
        <f t="shared" si="25"/>
        <v>8</v>
      </c>
      <c r="AY76" s="477">
        <f t="shared" si="26"/>
        <v>3</v>
      </c>
      <c r="AZ76" s="759">
        <f t="shared" si="27"/>
        <v>3.3333333333333335</v>
      </c>
      <c r="BA76" s="918">
        <f t="shared" si="28"/>
        <v>3.33</v>
      </c>
      <c r="BB76" s="477">
        <f t="shared" si="29"/>
        <v>2</v>
      </c>
    </row>
    <row r="77" spans="1:54" ht="25.5">
      <c r="A77" s="2" t="str">
        <f>'Resultat_ DACP'!A31</f>
        <v>M25</v>
      </c>
      <c r="B77" s="293" t="str">
        <f>'Resultat_ DACP'!E31</f>
        <v>Ajout d'un matériel incompatible menant à une panne,  retrait d'un matériel indispensable au fonctionnement du système</v>
      </c>
      <c r="C77" s="671">
        <v>0</v>
      </c>
      <c r="D77" s="671">
        <v>0</v>
      </c>
      <c r="E77" s="671">
        <v>0</v>
      </c>
      <c r="F77" s="671">
        <v>0</v>
      </c>
      <c r="G77" s="671">
        <v>0</v>
      </c>
      <c r="H77" s="671">
        <v>0</v>
      </c>
      <c r="I77" s="671">
        <v>0</v>
      </c>
      <c r="J77" s="671">
        <v>0</v>
      </c>
      <c r="K77" s="671">
        <v>0</v>
      </c>
      <c r="L77" s="671">
        <v>0</v>
      </c>
      <c r="M77" s="671">
        <v>0</v>
      </c>
      <c r="N77" s="671">
        <v>0</v>
      </c>
      <c r="O77" s="671">
        <v>0</v>
      </c>
      <c r="P77" s="671">
        <v>0</v>
      </c>
      <c r="Q77" s="671">
        <v>0</v>
      </c>
      <c r="R77" s="671">
        <v>0</v>
      </c>
      <c r="S77" s="671">
        <v>0</v>
      </c>
      <c r="T77" s="671">
        <v>0</v>
      </c>
      <c r="U77" s="671">
        <v>1</v>
      </c>
      <c r="V77" s="671">
        <v>1</v>
      </c>
      <c r="W77" s="671">
        <v>1</v>
      </c>
      <c r="X77" s="671">
        <v>0</v>
      </c>
      <c r="Y77" s="671">
        <v>0</v>
      </c>
      <c r="Z77" s="671">
        <v>0</v>
      </c>
      <c r="AA77" s="477">
        <f t="shared" si="2"/>
        <v>0</v>
      </c>
      <c r="AB77" s="477">
        <f t="shared" si="3"/>
        <v>0</v>
      </c>
      <c r="AC77" s="477">
        <f t="shared" si="4"/>
        <v>0</v>
      </c>
      <c r="AD77" s="477">
        <f t="shared" si="5"/>
        <v>0</v>
      </c>
      <c r="AE77" s="477">
        <f t="shared" si="6"/>
        <v>0</v>
      </c>
      <c r="AF77" s="477">
        <f t="shared" si="7"/>
        <v>0</v>
      </c>
      <c r="AG77" s="477">
        <f t="shared" si="8"/>
        <v>0</v>
      </c>
      <c r="AH77" s="477">
        <f t="shared" si="9"/>
        <v>0</v>
      </c>
      <c r="AI77" s="477">
        <f t="shared" si="10"/>
        <v>0</v>
      </c>
      <c r="AJ77" s="477">
        <f t="shared" si="11"/>
        <v>0</v>
      </c>
      <c r="AK77" s="477">
        <f t="shared" si="12"/>
        <v>0</v>
      </c>
      <c r="AL77" s="477">
        <f t="shared" si="13"/>
        <v>0</v>
      </c>
      <c r="AM77" s="477">
        <f t="shared" si="14"/>
        <v>0</v>
      </c>
      <c r="AN77" s="477">
        <f t="shared" si="15"/>
        <v>0</v>
      </c>
      <c r="AO77" s="477">
        <f t="shared" si="16"/>
        <v>0</v>
      </c>
      <c r="AP77" s="477">
        <f t="shared" si="17"/>
        <v>0</v>
      </c>
      <c r="AQ77" s="477">
        <f t="shared" si="18"/>
        <v>0</v>
      </c>
      <c r="AR77" s="477">
        <f t="shared" si="19"/>
        <v>0</v>
      </c>
      <c r="AS77" s="477">
        <f t="shared" si="20"/>
        <v>1</v>
      </c>
      <c r="AT77" s="477">
        <f t="shared" si="21"/>
        <v>1</v>
      </c>
      <c r="AU77" s="477">
        <f t="shared" si="22"/>
        <v>2</v>
      </c>
      <c r="AV77" s="477">
        <f t="shared" si="23"/>
        <v>0</v>
      </c>
      <c r="AW77" s="477">
        <f t="shared" si="24"/>
        <v>0</v>
      </c>
      <c r="AX77" s="477">
        <f t="shared" si="25"/>
        <v>0</v>
      </c>
      <c r="AY77" s="477">
        <f t="shared" si="26"/>
        <v>3</v>
      </c>
      <c r="AZ77" s="759">
        <f t="shared" si="27"/>
        <v>1.3333333333333333</v>
      </c>
      <c r="BA77" s="918">
        <f t="shared" si="28"/>
        <v>1.33</v>
      </c>
      <c r="BB77" s="477">
        <f t="shared" si="29"/>
        <v>1</v>
      </c>
    </row>
    <row r="78" spans="1:54" ht="25.5">
      <c r="A78" s="2" t="str">
        <f>'Resultat_ DACP'!A32</f>
        <v>M26</v>
      </c>
      <c r="B78" s="293" t="str">
        <f>'Resultat_ DACP'!E32</f>
        <v>Inondation, incendie, vandalisme, dégradation du fait de l'usure naturelle, dysfonctionnement d'un dispositif de stockage</v>
      </c>
      <c r="C78" s="671">
        <v>0</v>
      </c>
      <c r="D78" s="671">
        <v>0</v>
      </c>
      <c r="E78" s="671">
        <v>0</v>
      </c>
      <c r="F78" s="671">
        <v>0</v>
      </c>
      <c r="G78" s="671">
        <v>0</v>
      </c>
      <c r="H78" s="671">
        <v>0</v>
      </c>
      <c r="I78" s="671">
        <v>0</v>
      </c>
      <c r="J78" s="671">
        <v>0</v>
      </c>
      <c r="K78" s="671">
        <v>0</v>
      </c>
      <c r="L78" s="671">
        <v>0</v>
      </c>
      <c r="M78" s="671">
        <v>0</v>
      </c>
      <c r="N78" s="671">
        <v>0</v>
      </c>
      <c r="O78" s="671">
        <v>0</v>
      </c>
      <c r="P78" s="671">
        <v>0</v>
      </c>
      <c r="Q78" s="671">
        <v>0</v>
      </c>
      <c r="R78" s="671">
        <v>0</v>
      </c>
      <c r="S78" s="671">
        <v>0</v>
      </c>
      <c r="T78" s="671">
        <v>0</v>
      </c>
      <c r="U78" s="671">
        <v>0</v>
      </c>
      <c r="V78" s="671">
        <v>0</v>
      </c>
      <c r="W78" s="671">
        <v>0</v>
      </c>
      <c r="X78" s="671">
        <v>1</v>
      </c>
      <c r="Y78" s="671">
        <v>1</v>
      </c>
      <c r="Z78" s="671">
        <v>1</v>
      </c>
      <c r="AA78" s="477">
        <f t="shared" si="2"/>
        <v>0</v>
      </c>
      <c r="AB78" s="477">
        <f t="shared" si="3"/>
        <v>0</v>
      </c>
      <c r="AC78" s="477">
        <f t="shared" si="4"/>
        <v>0</v>
      </c>
      <c r="AD78" s="477">
        <f t="shared" si="5"/>
        <v>0</v>
      </c>
      <c r="AE78" s="477">
        <f t="shared" si="6"/>
        <v>0</v>
      </c>
      <c r="AF78" s="477">
        <f t="shared" si="7"/>
        <v>0</v>
      </c>
      <c r="AG78" s="477">
        <f t="shared" si="8"/>
        <v>0</v>
      </c>
      <c r="AH78" s="477">
        <f t="shared" si="9"/>
        <v>0</v>
      </c>
      <c r="AI78" s="477">
        <f t="shared" si="10"/>
        <v>0</v>
      </c>
      <c r="AJ78" s="477">
        <f t="shared" si="11"/>
        <v>0</v>
      </c>
      <c r="AK78" s="477">
        <f t="shared" si="12"/>
        <v>0</v>
      </c>
      <c r="AL78" s="477">
        <f t="shared" si="13"/>
        <v>0</v>
      </c>
      <c r="AM78" s="477">
        <f t="shared" si="14"/>
        <v>0</v>
      </c>
      <c r="AN78" s="477">
        <f t="shared" si="15"/>
        <v>0</v>
      </c>
      <c r="AO78" s="477">
        <f t="shared" si="16"/>
        <v>0</v>
      </c>
      <c r="AP78" s="477">
        <f t="shared" si="17"/>
        <v>0</v>
      </c>
      <c r="AQ78" s="477">
        <f t="shared" si="18"/>
        <v>0</v>
      </c>
      <c r="AR78" s="477">
        <f t="shared" si="19"/>
        <v>0</v>
      </c>
      <c r="AS78" s="477">
        <f t="shared" si="20"/>
        <v>0</v>
      </c>
      <c r="AT78" s="477">
        <f t="shared" si="21"/>
        <v>0</v>
      </c>
      <c r="AU78" s="477">
        <f t="shared" si="22"/>
        <v>0</v>
      </c>
      <c r="AV78" s="477">
        <f t="shared" si="23"/>
        <v>1</v>
      </c>
      <c r="AW78" s="477">
        <f t="shared" si="24"/>
        <v>1</v>
      </c>
      <c r="AX78" s="477">
        <f t="shared" si="25"/>
        <v>8</v>
      </c>
      <c r="AY78" s="477">
        <f t="shared" si="26"/>
        <v>3</v>
      </c>
      <c r="AZ78" s="759">
        <f t="shared" si="27"/>
        <v>3.3333333333333335</v>
      </c>
      <c r="BA78" s="918">
        <f t="shared" si="28"/>
        <v>3.33</v>
      </c>
      <c r="BB78" s="477">
        <f t="shared" si="29"/>
        <v>2</v>
      </c>
    </row>
    <row r="79" spans="1:54" ht="38.25">
      <c r="A79" s="2" t="str">
        <f>'Resultat_ DACP'!A33</f>
        <v>M27</v>
      </c>
      <c r="B79" s="293" t="str">
        <f>'Resultat_ DACP'!E33</f>
        <v xml:space="preserve">Vol d'un ordinateur portable, perte d'un téléphone portable, mise au rebut d'un support ou d'un matériel,  disques sous dimenssionnés amenant à une multiplication des supports </v>
      </c>
      <c r="C79" s="671">
        <v>0</v>
      </c>
      <c r="D79" s="671">
        <v>0</v>
      </c>
      <c r="E79" s="671">
        <v>0</v>
      </c>
      <c r="F79" s="671">
        <v>0</v>
      </c>
      <c r="G79" s="671">
        <v>0</v>
      </c>
      <c r="H79" s="671">
        <v>0</v>
      </c>
      <c r="I79" s="671">
        <v>0</v>
      </c>
      <c r="J79" s="671">
        <v>0</v>
      </c>
      <c r="K79" s="671">
        <v>0</v>
      </c>
      <c r="L79" s="671">
        <v>0</v>
      </c>
      <c r="M79" s="671">
        <v>0</v>
      </c>
      <c r="N79" s="671">
        <v>0</v>
      </c>
      <c r="O79" s="671">
        <v>0</v>
      </c>
      <c r="P79" s="671">
        <v>0</v>
      </c>
      <c r="Q79" s="671">
        <v>0</v>
      </c>
      <c r="R79" s="671">
        <v>0</v>
      </c>
      <c r="S79" s="671">
        <v>0</v>
      </c>
      <c r="T79" s="671">
        <v>0</v>
      </c>
      <c r="U79" s="671">
        <v>1</v>
      </c>
      <c r="V79" s="671">
        <v>1</v>
      </c>
      <c r="W79" s="671">
        <v>1</v>
      </c>
      <c r="X79" s="671">
        <v>0</v>
      </c>
      <c r="Y79" s="671">
        <v>0</v>
      </c>
      <c r="Z79" s="671">
        <v>0</v>
      </c>
      <c r="AA79" s="477">
        <f t="shared" si="2"/>
        <v>0</v>
      </c>
      <c r="AB79" s="477">
        <f t="shared" si="3"/>
        <v>0</v>
      </c>
      <c r="AC79" s="477">
        <f t="shared" si="4"/>
        <v>0</v>
      </c>
      <c r="AD79" s="477">
        <f t="shared" si="5"/>
        <v>0</v>
      </c>
      <c r="AE79" s="477">
        <f t="shared" si="6"/>
        <v>0</v>
      </c>
      <c r="AF79" s="477">
        <f t="shared" si="7"/>
        <v>0</v>
      </c>
      <c r="AG79" s="477">
        <f t="shared" si="8"/>
        <v>0</v>
      </c>
      <c r="AH79" s="477">
        <f t="shared" si="9"/>
        <v>0</v>
      </c>
      <c r="AI79" s="477">
        <f t="shared" si="10"/>
        <v>0</v>
      </c>
      <c r="AJ79" s="477">
        <f t="shared" si="11"/>
        <v>0</v>
      </c>
      <c r="AK79" s="477">
        <f t="shared" si="12"/>
        <v>0</v>
      </c>
      <c r="AL79" s="477">
        <f t="shared" si="13"/>
        <v>0</v>
      </c>
      <c r="AM79" s="477">
        <f t="shared" si="14"/>
        <v>0</v>
      </c>
      <c r="AN79" s="477">
        <f t="shared" si="15"/>
        <v>0</v>
      </c>
      <c r="AO79" s="477">
        <f t="shared" si="16"/>
        <v>0</v>
      </c>
      <c r="AP79" s="477">
        <f t="shared" si="17"/>
        <v>0</v>
      </c>
      <c r="AQ79" s="477">
        <f t="shared" si="18"/>
        <v>0</v>
      </c>
      <c r="AR79" s="477">
        <f t="shared" si="19"/>
        <v>0</v>
      </c>
      <c r="AS79" s="477">
        <f t="shared" si="20"/>
        <v>1</v>
      </c>
      <c r="AT79" s="477">
        <f t="shared" si="21"/>
        <v>1</v>
      </c>
      <c r="AU79" s="477">
        <f t="shared" si="22"/>
        <v>2</v>
      </c>
      <c r="AV79" s="477">
        <f t="shared" si="23"/>
        <v>0</v>
      </c>
      <c r="AW79" s="477">
        <f t="shared" si="24"/>
        <v>0</v>
      </c>
      <c r="AX79" s="477">
        <f t="shared" si="25"/>
        <v>0</v>
      </c>
      <c r="AY79" s="477">
        <f t="shared" si="26"/>
        <v>3</v>
      </c>
      <c r="AZ79" s="759">
        <f t="shared" si="27"/>
        <v>1.3333333333333333</v>
      </c>
      <c r="BA79" s="918">
        <f t="shared" si="28"/>
        <v>1.33</v>
      </c>
      <c r="BB79" s="477">
        <f t="shared" si="29"/>
        <v>1</v>
      </c>
    </row>
    <row r="80" spans="1:54" ht="25.5">
      <c r="A80" s="2" t="str">
        <f>'Resultat_ DACP'!A34</f>
        <v>M28</v>
      </c>
      <c r="B80" s="293" t="str">
        <f>'Resultat_ DACP'!E34</f>
        <v>Effacement de données, utilisation de logiciels contrefaits ou copiés, erreur de manipulation menant à la suppression de données</v>
      </c>
      <c r="C80" s="671">
        <v>0</v>
      </c>
      <c r="D80" s="671">
        <v>0</v>
      </c>
      <c r="E80" s="671">
        <v>0</v>
      </c>
      <c r="F80" s="671">
        <v>0</v>
      </c>
      <c r="G80" s="671">
        <v>0</v>
      </c>
      <c r="H80" s="671">
        <v>0</v>
      </c>
      <c r="I80" s="671">
        <v>0</v>
      </c>
      <c r="J80" s="671">
        <v>0</v>
      </c>
      <c r="K80" s="671">
        <v>0</v>
      </c>
      <c r="L80" s="671">
        <v>0</v>
      </c>
      <c r="M80" s="671">
        <v>0</v>
      </c>
      <c r="N80" s="671">
        <v>0</v>
      </c>
      <c r="O80" s="671">
        <v>0</v>
      </c>
      <c r="P80" s="671">
        <v>0</v>
      </c>
      <c r="Q80" s="671">
        <v>0</v>
      </c>
      <c r="R80" s="671">
        <v>0</v>
      </c>
      <c r="S80" s="671">
        <v>0</v>
      </c>
      <c r="T80" s="671">
        <v>0</v>
      </c>
      <c r="U80" s="671">
        <v>1</v>
      </c>
      <c r="V80" s="671">
        <v>1</v>
      </c>
      <c r="W80" s="671">
        <v>1</v>
      </c>
      <c r="X80" s="671">
        <v>0</v>
      </c>
      <c r="Y80" s="671">
        <v>0</v>
      </c>
      <c r="Z80" s="671">
        <v>0</v>
      </c>
      <c r="AA80" s="477">
        <f t="shared" si="2"/>
        <v>0</v>
      </c>
      <c r="AB80" s="477">
        <f t="shared" si="3"/>
        <v>0</v>
      </c>
      <c r="AC80" s="477">
        <f t="shared" si="4"/>
        <v>0</v>
      </c>
      <c r="AD80" s="477">
        <f t="shared" si="5"/>
        <v>0</v>
      </c>
      <c r="AE80" s="477">
        <f t="shared" si="6"/>
        <v>0</v>
      </c>
      <c r="AF80" s="477">
        <f t="shared" si="7"/>
        <v>0</v>
      </c>
      <c r="AG80" s="477">
        <f t="shared" si="8"/>
        <v>0</v>
      </c>
      <c r="AH80" s="477">
        <f t="shared" si="9"/>
        <v>0</v>
      </c>
      <c r="AI80" s="477">
        <f t="shared" si="10"/>
        <v>0</v>
      </c>
      <c r="AJ80" s="477">
        <f t="shared" si="11"/>
        <v>0</v>
      </c>
      <c r="AK80" s="477">
        <f t="shared" si="12"/>
        <v>0</v>
      </c>
      <c r="AL80" s="477">
        <f t="shared" si="13"/>
        <v>0</v>
      </c>
      <c r="AM80" s="477">
        <f t="shared" si="14"/>
        <v>0</v>
      </c>
      <c r="AN80" s="477">
        <f t="shared" si="15"/>
        <v>0</v>
      </c>
      <c r="AO80" s="477">
        <f t="shared" si="16"/>
        <v>0</v>
      </c>
      <c r="AP80" s="477">
        <f t="shared" si="17"/>
        <v>0</v>
      </c>
      <c r="AQ80" s="477">
        <f t="shared" si="18"/>
        <v>0</v>
      </c>
      <c r="AR80" s="477">
        <f t="shared" si="19"/>
        <v>0</v>
      </c>
      <c r="AS80" s="477">
        <f t="shared" si="20"/>
        <v>1</v>
      </c>
      <c r="AT80" s="477">
        <f t="shared" si="21"/>
        <v>1</v>
      </c>
      <c r="AU80" s="477">
        <f t="shared" si="22"/>
        <v>2</v>
      </c>
      <c r="AV80" s="477">
        <f t="shared" si="23"/>
        <v>0</v>
      </c>
      <c r="AW80" s="477">
        <f t="shared" si="24"/>
        <v>0</v>
      </c>
      <c r="AX80" s="477">
        <f t="shared" si="25"/>
        <v>0</v>
      </c>
      <c r="AY80" s="477">
        <f t="shared" si="26"/>
        <v>3</v>
      </c>
      <c r="AZ80" s="759">
        <f t="shared" si="27"/>
        <v>1.3333333333333333</v>
      </c>
      <c r="BA80" s="918">
        <f t="shared" si="28"/>
        <v>1.33</v>
      </c>
      <c r="BB80" s="477">
        <f t="shared" si="29"/>
        <v>1</v>
      </c>
    </row>
    <row r="81" spans="1:54" ht="25.5">
      <c r="A81" s="2" t="str">
        <f>'Resultat_ DACP'!A35</f>
        <v>M29</v>
      </c>
      <c r="B81" s="293" t="str">
        <f>'Resultat_ DACP'!E35</f>
        <v>Dépassement du dimensionnement d'une base de données, injection de données en dehors des valeurs prévues, attaque par dénis de service</v>
      </c>
      <c r="C81" s="671">
        <v>0</v>
      </c>
      <c r="D81" s="671">
        <v>0</v>
      </c>
      <c r="E81" s="671">
        <v>0</v>
      </c>
      <c r="F81" s="671">
        <v>0</v>
      </c>
      <c r="G81" s="671">
        <v>0</v>
      </c>
      <c r="H81" s="671">
        <v>0</v>
      </c>
      <c r="I81" s="671">
        <v>0</v>
      </c>
      <c r="J81" s="671">
        <v>0</v>
      </c>
      <c r="K81" s="671">
        <v>0</v>
      </c>
      <c r="L81" s="671">
        <v>0</v>
      </c>
      <c r="M81" s="671">
        <v>0</v>
      </c>
      <c r="N81" s="671">
        <v>0</v>
      </c>
      <c r="O81" s="671">
        <v>0</v>
      </c>
      <c r="P81" s="671">
        <v>0</v>
      </c>
      <c r="Q81" s="671">
        <v>0</v>
      </c>
      <c r="R81" s="671">
        <v>0</v>
      </c>
      <c r="S81" s="671">
        <v>0</v>
      </c>
      <c r="T81" s="671">
        <v>0</v>
      </c>
      <c r="U81" s="671">
        <v>1</v>
      </c>
      <c r="V81" s="671">
        <v>1</v>
      </c>
      <c r="W81" s="671">
        <v>1</v>
      </c>
      <c r="X81" s="671">
        <v>0</v>
      </c>
      <c r="Y81" s="671">
        <v>0</v>
      </c>
      <c r="Z81" s="671">
        <v>0</v>
      </c>
      <c r="AA81" s="477">
        <f t="shared" si="2"/>
        <v>0</v>
      </c>
      <c r="AB81" s="477">
        <f t="shared" si="3"/>
        <v>0</v>
      </c>
      <c r="AC81" s="477">
        <f t="shared" si="4"/>
        <v>0</v>
      </c>
      <c r="AD81" s="477">
        <f t="shared" si="5"/>
        <v>0</v>
      </c>
      <c r="AE81" s="477">
        <f t="shared" si="6"/>
        <v>0</v>
      </c>
      <c r="AF81" s="477">
        <f t="shared" si="7"/>
        <v>0</v>
      </c>
      <c r="AG81" s="477">
        <f t="shared" si="8"/>
        <v>0</v>
      </c>
      <c r="AH81" s="477">
        <f t="shared" si="9"/>
        <v>0</v>
      </c>
      <c r="AI81" s="477">
        <f t="shared" si="10"/>
        <v>0</v>
      </c>
      <c r="AJ81" s="477">
        <f t="shared" si="11"/>
        <v>0</v>
      </c>
      <c r="AK81" s="477">
        <f t="shared" si="12"/>
        <v>0</v>
      </c>
      <c r="AL81" s="477">
        <f t="shared" si="13"/>
        <v>0</v>
      </c>
      <c r="AM81" s="477">
        <f t="shared" si="14"/>
        <v>0</v>
      </c>
      <c r="AN81" s="477">
        <f t="shared" si="15"/>
        <v>0</v>
      </c>
      <c r="AO81" s="477">
        <f t="shared" si="16"/>
        <v>0</v>
      </c>
      <c r="AP81" s="477">
        <f t="shared" si="17"/>
        <v>0</v>
      </c>
      <c r="AQ81" s="477">
        <f t="shared" si="18"/>
        <v>0</v>
      </c>
      <c r="AR81" s="477">
        <f t="shared" si="19"/>
        <v>0</v>
      </c>
      <c r="AS81" s="477">
        <f t="shared" si="20"/>
        <v>1</v>
      </c>
      <c r="AT81" s="477">
        <f t="shared" si="21"/>
        <v>1</v>
      </c>
      <c r="AU81" s="477">
        <f t="shared" si="22"/>
        <v>2</v>
      </c>
      <c r="AV81" s="477">
        <f t="shared" si="23"/>
        <v>0</v>
      </c>
      <c r="AW81" s="477">
        <f t="shared" si="24"/>
        <v>0</v>
      </c>
      <c r="AX81" s="477">
        <f t="shared" si="25"/>
        <v>0</v>
      </c>
      <c r="AY81" s="477">
        <f t="shared" si="26"/>
        <v>3</v>
      </c>
      <c r="AZ81" s="759">
        <f t="shared" si="27"/>
        <v>1.3333333333333333</v>
      </c>
      <c r="BA81" s="918">
        <f t="shared" si="28"/>
        <v>1.33</v>
      </c>
      <c r="BB81" s="477">
        <f t="shared" si="29"/>
        <v>1</v>
      </c>
    </row>
    <row r="82" spans="1:54" ht="38.25">
      <c r="A82" s="2" t="str">
        <f>'Resultat_ DACP'!A36</f>
        <v>M30</v>
      </c>
      <c r="B82" s="293" t="str">
        <f>'Resultat_ DACP'!E36</f>
        <v>Manipulation inopportune lors de la mise à jour, configuration ou maintenance, contagion par un code malveillant, substitution d'un composant par un autre</v>
      </c>
      <c r="C82" s="671">
        <v>0</v>
      </c>
      <c r="D82" s="671">
        <v>0</v>
      </c>
      <c r="E82" s="671">
        <v>0</v>
      </c>
      <c r="F82" s="671">
        <v>0</v>
      </c>
      <c r="G82" s="671">
        <v>0</v>
      </c>
      <c r="H82" s="671">
        <v>0</v>
      </c>
      <c r="I82" s="671">
        <v>0</v>
      </c>
      <c r="J82" s="671">
        <v>0</v>
      </c>
      <c r="K82" s="671">
        <v>0</v>
      </c>
      <c r="L82" s="671">
        <v>0</v>
      </c>
      <c r="M82" s="671">
        <v>0</v>
      </c>
      <c r="N82" s="671">
        <v>0</v>
      </c>
      <c r="O82" s="671">
        <v>0</v>
      </c>
      <c r="P82" s="671">
        <v>0</v>
      </c>
      <c r="Q82" s="671">
        <v>0</v>
      </c>
      <c r="R82" s="671">
        <v>0</v>
      </c>
      <c r="S82" s="671">
        <v>0</v>
      </c>
      <c r="T82" s="671">
        <v>0</v>
      </c>
      <c r="U82" s="671">
        <v>0</v>
      </c>
      <c r="V82" s="671">
        <v>0</v>
      </c>
      <c r="W82" s="671">
        <v>0</v>
      </c>
      <c r="X82" s="671">
        <v>1</v>
      </c>
      <c r="Y82" s="671">
        <v>1</v>
      </c>
      <c r="Z82" s="671">
        <v>1</v>
      </c>
      <c r="AA82" s="477">
        <f t="shared" si="2"/>
        <v>0</v>
      </c>
      <c r="AB82" s="477">
        <f t="shared" si="3"/>
        <v>0</v>
      </c>
      <c r="AC82" s="477">
        <f t="shared" si="4"/>
        <v>0</v>
      </c>
      <c r="AD82" s="477">
        <f t="shared" si="5"/>
        <v>0</v>
      </c>
      <c r="AE82" s="477">
        <f t="shared" si="6"/>
        <v>0</v>
      </c>
      <c r="AF82" s="477">
        <f t="shared" si="7"/>
        <v>0</v>
      </c>
      <c r="AG82" s="477">
        <f t="shared" si="8"/>
        <v>0</v>
      </c>
      <c r="AH82" s="477">
        <f t="shared" si="9"/>
        <v>0</v>
      </c>
      <c r="AI82" s="477">
        <f t="shared" si="10"/>
        <v>0</v>
      </c>
      <c r="AJ82" s="477">
        <f t="shared" si="11"/>
        <v>0</v>
      </c>
      <c r="AK82" s="477">
        <f t="shared" si="12"/>
        <v>0</v>
      </c>
      <c r="AL82" s="477">
        <f t="shared" si="13"/>
        <v>0</v>
      </c>
      <c r="AM82" s="477">
        <f t="shared" si="14"/>
        <v>0</v>
      </c>
      <c r="AN82" s="477">
        <f t="shared" si="15"/>
        <v>0</v>
      </c>
      <c r="AO82" s="477">
        <f t="shared" si="16"/>
        <v>0</v>
      </c>
      <c r="AP82" s="477">
        <f t="shared" si="17"/>
        <v>0</v>
      </c>
      <c r="AQ82" s="477">
        <f t="shared" si="18"/>
        <v>0</v>
      </c>
      <c r="AR82" s="477">
        <f t="shared" si="19"/>
        <v>0</v>
      </c>
      <c r="AS82" s="477">
        <f t="shared" si="20"/>
        <v>0</v>
      </c>
      <c r="AT82" s="477">
        <f t="shared" si="21"/>
        <v>0</v>
      </c>
      <c r="AU82" s="477">
        <f t="shared" si="22"/>
        <v>0</v>
      </c>
      <c r="AV82" s="477">
        <f t="shared" si="23"/>
        <v>1</v>
      </c>
      <c r="AW82" s="477">
        <f t="shared" si="24"/>
        <v>1</v>
      </c>
      <c r="AX82" s="477">
        <f t="shared" si="25"/>
        <v>8</v>
      </c>
      <c r="AY82" s="477">
        <f t="shared" si="26"/>
        <v>3</v>
      </c>
      <c r="AZ82" s="759">
        <f t="shared" si="27"/>
        <v>3.3333333333333335</v>
      </c>
      <c r="BA82" s="918">
        <f t="shared" si="28"/>
        <v>3.33</v>
      </c>
      <c r="BB82" s="477">
        <f t="shared" si="29"/>
        <v>2</v>
      </c>
    </row>
    <row r="83" spans="1:54" ht="25.5">
      <c r="A83" s="2" t="str">
        <f>'Resultat_ DACP'!A37</f>
        <v>M31</v>
      </c>
      <c r="B83" s="293" t="str">
        <f>'Resultat_ DACP'!E37</f>
        <v>Effacement d'un exécutable en production ou de code sources, virus, bombe logique</v>
      </c>
      <c r="C83" s="671">
        <v>0</v>
      </c>
      <c r="D83" s="671">
        <v>0</v>
      </c>
      <c r="E83" s="671">
        <v>0</v>
      </c>
      <c r="F83" s="671">
        <v>0</v>
      </c>
      <c r="G83" s="671">
        <v>0</v>
      </c>
      <c r="H83" s="671">
        <v>0</v>
      </c>
      <c r="I83" s="671">
        <v>0</v>
      </c>
      <c r="J83" s="671">
        <v>0</v>
      </c>
      <c r="K83" s="671">
        <v>0</v>
      </c>
      <c r="L83" s="671">
        <v>0</v>
      </c>
      <c r="M83" s="671">
        <v>0</v>
      </c>
      <c r="N83" s="671">
        <v>0</v>
      </c>
      <c r="O83" s="671">
        <v>0</v>
      </c>
      <c r="P83" s="671">
        <v>0</v>
      </c>
      <c r="Q83" s="671">
        <v>0</v>
      </c>
      <c r="R83" s="671">
        <v>0</v>
      </c>
      <c r="S83" s="671">
        <v>0</v>
      </c>
      <c r="T83" s="671">
        <v>0</v>
      </c>
      <c r="U83" s="671">
        <v>1</v>
      </c>
      <c r="V83" s="671">
        <v>1</v>
      </c>
      <c r="W83" s="671">
        <v>1</v>
      </c>
      <c r="X83" s="671">
        <v>0</v>
      </c>
      <c r="Y83" s="671">
        <v>0</v>
      </c>
      <c r="Z83" s="671">
        <v>0</v>
      </c>
      <c r="AA83" s="477">
        <f t="shared" si="2"/>
        <v>0</v>
      </c>
      <c r="AB83" s="477">
        <f t="shared" si="3"/>
        <v>0</v>
      </c>
      <c r="AC83" s="477">
        <f t="shared" si="4"/>
        <v>0</v>
      </c>
      <c r="AD83" s="477">
        <f t="shared" si="5"/>
        <v>0</v>
      </c>
      <c r="AE83" s="477">
        <f t="shared" si="6"/>
        <v>0</v>
      </c>
      <c r="AF83" s="477">
        <f t="shared" si="7"/>
        <v>0</v>
      </c>
      <c r="AG83" s="477">
        <f t="shared" si="8"/>
        <v>0</v>
      </c>
      <c r="AH83" s="477">
        <f t="shared" si="9"/>
        <v>0</v>
      </c>
      <c r="AI83" s="477">
        <f t="shared" si="10"/>
        <v>0</v>
      </c>
      <c r="AJ83" s="477">
        <f t="shared" si="11"/>
        <v>0</v>
      </c>
      <c r="AK83" s="477">
        <f t="shared" si="12"/>
        <v>0</v>
      </c>
      <c r="AL83" s="477">
        <f t="shared" si="13"/>
        <v>0</v>
      </c>
      <c r="AM83" s="477">
        <f t="shared" si="14"/>
        <v>0</v>
      </c>
      <c r="AN83" s="477">
        <f t="shared" si="15"/>
        <v>0</v>
      </c>
      <c r="AO83" s="477">
        <f t="shared" si="16"/>
        <v>0</v>
      </c>
      <c r="AP83" s="477">
        <f t="shared" si="17"/>
        <v>0</v>
      </c>
      <c r="AQ83" s="477">
        <f t="shared" si="18"/>
        <v>0</v>
      </c>
      <c r="AR83" s="477">
        <f t="shared" si="19"/>
        <v>0</v>
      </c>
      <c r="AS83" s="477">
        <f t="shared" si="20"/>
        <v>1</v>
      </c>
      <c r="AT83" s="477">
        <f t="shared" si="21"/>
        <v>1</v>
      </c>
      <c r="AU83" s="477">
        <f t="shared" si="22"/>
        <v>2</v>
      </c>
      <c r="AV83" s="477">
        <f t="shared" si="23"/>
        <v>0</v>
      </c>
      <c r="AW83" s="477">
        <f t="shared" si="24"/>
        <v>0</v>
      </c>
      <c r="AX83" s="477">
        <f t="shared" si="25"/>
        <v>0</v>
      </c>
      <c r="AY83" s="477">
        <f t="shared" si="26"/>
        <v>3</v>
      </c>
      <c r="AZ83" s="759">
        <f t="shared" si="27"/>
        <v>1.3333333333333333</v>
      </c>
      <c r="BA83" s="918">
        <f t="shared" si="28"/>
        <v>1.33</v>
      </c>
      <c r="BB83" s="477">
        <f t="shared" si="29"/>
        <v>1</v>
      </c>
    </row>
    <row r="84" spans="1:54" ht="51">
      <c r="A84" s="2" t="str">
        <f>'Resultat_ DACP'!A38</f>
        <v>M32</v>
      </c>
      <c r="B84" s="293" t="str">
        <f>'Resultat_ DACP'!E38</f>
        <v>Non renouvellement de la licence d'un logiciel utilisé pour accéder les données, arrêt des mises à jour de maintenance de sécurité par l'éditeur , faillite de l'éditeur, corruption du module de stockage contenant les numéros de licence</v>
      </c>
      <c r="C84" s="671">
        <v>0</v>
      </c>
      <c r="D84" s="671">
        <v>0</v>
      </c>
      <c r="E84" s="671">
        <v>0</v>
      </c>
      <c r="F84" s="671">
        <v>0</v>
      </c>
      <c r="G84" s="671">
        <v>0</v>
      </c>
      <c r="H84" s="671">
        <v>0</v>
      </c>
      <c r="I84" s="671">
        <v>0</v>
      </c>
      <c r="J84" s="671">
        <v>0</v>
      </c>
      <c r="K84" s="671">
        <v>0</v>
      </c>
      <c r="L84" s="671">
        <v>0</v>
      </c>
      <c r="M84" s="671">
        <v>0</v>
      </c>
      <c r="N84" s="671">
        <v>0</v>
      </c>
      <c r="O84" s="671">
        <v>0</v>
      </c>
      <c r="P84" s="671">
        <v>0</v>
      </c>
      <c r="Q84" s="671">
        <v>0</v>
      </c>
      <c r="R84" s="671">
        <v>0</v>
      </c>
      <c r="S84" s="671">
        <v>0</v>
      </c>
      <c r="T84" s="671">
        <v>0</v>
      </c>
      <c r="U84" s="671">
        <v>0</v>
      </c>
      <c r="V84" s="671">
        <v>0</v>
      </c>
      <c r="W84" s="671">
        <v>0</v>
      </c>
      <c r="X84" s="671">
        <v>1</v>
      </c>
      <c r="Y84" s="671">
        <v>1</v>
      </c>
      <c r="Z84" s="671">
        <v>1</v>
      </c>
      <c r="AA84" s="477">
        <f t="shared" si="2"/>
        <v>0</v>
      </c>
      <c r="AB84" s="477">
        <f t="shared" si="3"/>
        <v>0</v>
      </c>
      <c r="AC84" s="477">
        <f t="shared" si="4"/>
        <v>0</v>
      </c>
      <c r="AD84" s="477">
        <f t="shared" si="5"/>
        <v>0</v>
      </c>
      <c r="AE84" s="477">
        <f t="shared" si="6"/>
        <v>0</v>
      </c>
      <c r="AF84" s="477">
        <f t="shared" si="7"/>
        <v>0</v>
      </c>
      <c r="AG84" s="477">
        <f t="shared" si="8"/>
        <v>0</v>
      </c>
      <c r="AH84" s="477">
        <f t="shared" si="9"/>
        <v>0</v>
      </c>
      <c r="AI84" s="477">
        <f t="shared" si="10"/>
        <v>0</v>
      </c>
      <c r="AJ84" s="477">
        <f t="shared" si="11"/>
        <v>0</v>
      </c>
      <c r="AK84" s="477">
        <f t="shared" si="12"/>
        <v>0</v>
      </c>
      <c r="AL84" s="477">
        <f t="shared" si="13"/>
        <v>0</v>
      </c>
      <c r="AM84" s="477">
        <f t="shared" si="14"/>
        <v>0</v>
      </c>
      <c r="AN84" s="477">
        <f t="shared" si="15"/>
        <v>0</v>
      </c>
      <c r="AO84" s="477">
        <f t="shared" si="16"/>
        <v>0</v>
      </c>
      <c r="AP84" s="477">
        <f t="shared" si="17"/>
        <v>0</v>
      </c>
      <c r="AQ84" s="477">
        <f t="shared" si="18"/>
        <v>0</v>
      </c>
      <c r="AR84" s="477">
        <f t="shared" si="19"/>
        <v>0</v>
      </c>
      <c r="AS84" s="477">
        <f t="shared" si="20"/>
        <v>0</v>
      </c>
      <c r="AT84" s="477">
        <f t="shared" si="21"/>
        <v>0</v>
      </c>
      <c r="AU84" s="477">
        <f t="shared" si="22"/>
        <v>0</v>
      </c>
      <c r="AV84" s="477">
        <f t="shared" si="23"/>
        <v>1</v>
      </c>
      <c r="AW84" s="477">
        <f t="shared" si="24"/>
        <v>1</v>
      </c>
      <c r="AX84" s="477">
        <f t="shared" si="25"/>
        <v>8</v>
      </c>
      <c r="AY84" s="477">
        <f t="shared" si="26"/>
        <v>3</v>
      </c>
      <c r="AZ84" s="759">
        <f t="shared" si="27"/>
        <v>3.3333333333333335</v>
      </c>
      <c r="BA84" s="918">
        <f t="shared" si="28"/>
        <v>3.33</v>
      </c>
      <c r="BB84" s="477">
        <f t="shared" si="29"/>
        <v>2</v>
      </c>
    </row>
    <row r="85" spans="1:54" ht="25.5">
      <c r="A85" s="2" t="str">
        <f>'Resultat_ DACP'!A39</f>
        <v>M33</v>
      </c>
      <c r="B85" s="293" t="str">
        <f>'Resultat_ DACP'!E39</f>
        <v>Détournement de la bande passante, téléchargement non autorisé, coupure d'accès internet</v>
      </c>
      <c r="C85" s="671">
        <v>0</v>
      </c>
      <c r="D85" s="671">
        <v>0</v>
      </c>
      <c r="E85" s="671">
        <v>0</v>
      </c>
      <c r="F85" s="671">
        <v>0</v>
      </c>
      <c r="G85" s="671">
        <v>0</v>
      </c>
      <c r="H85" s="671">
        <v>0</v>
      </c>
      <c r="I85" s="671">
        <v>0</v>
      </c>
      <c r="J85" s="671">
        <v>0</v>
      </c>
      <c r="K85" s="671">
        <v>0</v>
      </c>
      <c r="L85" s="671">
        <v>0</v>
      </c>
      <c r="M85" s="671">
        <v>0</v>
      </c>
      <c r="N85" s="671">
        <v>0</v>
      </c>
      <c r="O85" s="671">
        <v>0</v>
      </c>
      <c r="P85" s="671">
        <v>0</v>
      </c>
      <c r="Q85" s="671">
        <v>0</v>
      </c>
      <c r="R85" s="671">
        <v>0</v>
      </c>
      <c r="S85" s="671">
        <v>0</v>
      </c>
      <c r="T85" s="671">
        <v>0</v>
      </c>
      <c r="U85" s="671">
        <v>1</v>
      </c>
      <c r="V85" s="671">
        <v>1</v>
      </c>
      <c r="W85" s="671">
        <v>1</v>
      </c>
      <c r="X85" s="671">
        <v>0</v>
      </c>
      <c r="Y85" s="671">
        <v>0</v>
      </c>
      <c r="Z85" s="671">
        <v>0</v>
      </c>
      <c r="AA85" s="477">
        <f t="shared" si="2"/>
        <v>0</v>
      </c>
      <c r="AB85" s="477">
        <f t="shared" si="3"/>
        <v>0</v>
      </c>
      <c r="AC85" s="477">
        <f t="shared" si="4"/>
        <v>0</v>
      </c>
      <c r="AD85" s="477">
        <f t="shared" si="5"/>
        <v>0</v>
      </c>
      <c r="AE85" s="477">
        <f t="shared" si="6"/>
        <v>0</v>
      </c>
      <c r="AF85" s="477">
        <f t="shared" si="7"/>
        <v>0</v>
      </c>
      <c r="AG85" s="477">
        <f t="shared" si="8"/>
        <v>0</v>
      </c>
      <c r="AH85" s="477">
        <f t="shared" si="9"/>
        <v>0</v>
      </c>
      <c r="AI85" s="477">
        <f t="shared" si="10"/>
        <v>0</v>
      </c>
      <c r="AJ85" s="477">
        <f t="shared" si="11"/>
        <v>0</v>
      </c>
      <c r="AK85" s="477">
        <f t="shared" si="12"/>
        <v>0</v>
      </c>
      <c r="AL85" s="477">
        <f t="shared" si="13"/>
        <v>0</v>
      </c>
      <c r="AM85" s="477">
        <f t="shared" si="14"/>
        <v>0</v>
      </c>
      <c r="AN85" s="477">
        <f t="shared" si="15"/>
        <v>0</v>
      </c>
      <c r="AO85" s="477">
        <f t="shared" si="16"/>
        <v>0</v>
      </c>
      <c r="AP85" s="477">
        <f t="shared" si="17"/>
        <v>0</v>
      </c>
      <c r="AQ85" s="477">
        <f t="shared" si="18"/>
        <v>0</v>
      </c>
      <c r="AR85" s="477">
        <f t="shared" si="19"/>
        <v>0</v>
      </c>
      <c r="AS85" s="477">
        <f t="shared" si="20"/>
        <v>1</v>
      </c>
      <c r="AT85" s="477">
        <f t="shared" si="21"/>
        <v>1</v>
      </c>
      <c r="AU85" s="477">
        <f t="shared" si="22"/>
        <v>2</v>
      </c>
      <c r="AV85" s="477">
        <f t="shared" si="23"/>
        <v>0</v>
      </c>
      <c r="AW85" s="477">
        <f t="shared" si="24"/>
        <v>0</v>
      </c>
      <c r="AX85" s="477">
        <f t="shared" si="25"/>
        <v>0</v>
      </c>
      <c r="AY85" s="477">
        <f t="shared" si="26"/>
        <v>3</v>
      </c>
      <c r="AZ85" s="759">
        <f t="shared" si="27"/>
        <v>1.3333333333333333</v>
      </c>
      <c r="BA85" s="918">
        <f t="shared" si="28"/>
        <v>1.33</v>
      </c>
      <c r="BB85" s="477">
        <f t="shared" si="29"/>
        <v>1</v>
      </c>
    </row>
    <row r="86" spans="1:54" ht="25.5">
      <c r="A86" s="2" t="str">
        <f>'Resultat_ DACP'!A40</f>
        <v>M34</v>
      </c>
      <c r="B86" s="293" t="str">
        <f>'Resultat_ DACP'!E40</f>
        <v>Sectionnement de câblage, mauvaise réception du réseau WIFI, oxydation des câbles</v>
      </c>
      <c r="C86" s="671">
        <v>0</v>
      </c>
      <c r="D86" s="671">
        <v>0</v>
      </c>
      <c r="E86" s="671">
        <v>0</v>
      </c>
      <c r="F86" s="671">
        <v>0</v>
      </c>
      <c r="G86" s="671">
        <v>0</v>
      </c>
      <c r="H86" s="671">
        <v>0</v>
      </c>
      <c r="I86" s="671">
        <v>0</v>
      </c>
      <c r="J86" s="671">
        <v>0</v>
      </c>
      <c r="K86" s="671">
        <v>0</v>
      </c>
      <c r="L86" s="671">
        <v>0</v>
      </c>
      <c r="M86" s="671">
        <v>0</v>
      </c>
      <c r="N86" s="671">
        <v>0</v>
      </c>
      <c r="O86" s="671">
        <v>0</v>
      </c>
      <c r="P86" s="671">
        <v>0</v>
      </c>
      <c r="Q86" s="671">
        <v>0</v>
      </c>
      <c r="R86" s="671">
        <v>0</v>
      </c>
      <c r="S86" s="671">
        <v>0</v>
      </c>
      <c r="T86" s="671">
        <v>0</v>
      </c>
      <c r="U86" s="671">
        <v>1</v>
      </c>
      <c r="V86" s="671">
        <v>1</v>
      </c>
      <c r="W86" s="671">
        <v>1</v>
      </c>
      <c r="X86" s="671">
        <v>0</v>
      </c>
      <c r="Y86" s="671">
        <v>0</v>
      </c>
      <c r="Z86" s="671">
        <v>0</v>
      </c>
      <c r="AA86" s="477">
        <f t="shared" si="2"/>
        <v>0</v>
      </c>
      <c r="AB86" s="477">
        <f t="shared" si="3"/>
        <v>0</v>
      </c>
      <c r="AC86" s="477">
        <f t="shared" si="4"/>
        <v>0</v>
      </c>
      <c r="AD86" s="477">
        <f t="shared" si="5"/>
        <v>0</v>
      </c>
      <c r="AE86" s="477">
        <f t="shared" si="6"/>
        <v>0</v>
      </c>
      <c r="AF86" s="477">
        <f t="shared" si="7"/>
        <v>0</v>
      </c>
      <c r="AG86" s="477">
        <f t="shared" si="8"/>
        <v>0</v>
      </c>
      <c r="AH86" s="477">
        <f t="shared" si="9"/>
        <v>0</v>
      </c>
      <c r="AI86" s="477">
        <f t="shared" si="10"/>
        <v>0</v>
      </c>
      <c r="AJ86" s="477">
        <f t="shared" si="11"/>
        <v>0</v>
      </c>
      <c r="AK86" s="477">
        <f t="shared" si="12"/>
        <v>0</v>
      </c>
      <c r="AL86" s="477">
        <f t="shared" si="13"/>
        <v>0</v>
      </c>
      <c r="AM86" s="477">
        <f t="shared" si="14"/>
        <v>0</v>
      </c>
      <c r="AN86" s="477">
        <f t="shared" si="15"/>
        <v>0</v>
      </c>
      <c r="AO86" s="477">
        <f t="shared" si="16"/>
        <v>0</v>
      </c>
      <c r="AP86" s="477">
        <f t="shared" si="17"/>
        <v>0</v>
      </c>
      <c r="AQ86" s="477">
        <f t="shared" si="18"/>
        <v>0</v>
      </c>
      <c r="AR86" s="477">
        <f t="shared" si="19"/>
        <v>0</v>
      </c>
      <c r="AS86" s="477">
        <f t="shared" si="20"/>
        <v>1</v>
      </c>
      <c r="AT86" s="477">
        <f t="shared" si="21"/>
        <v>1</v>
      </c>
      <c r="AU86" s="477">
        <f t="shared" si="22"/>
        <v>2</v>
      </c>
      <c r="AV86" s="477">
        <f t="shared" si="23"/>
        <v>0</v>
      </c>
      <c r="AW86" s="477">
        <f t="shared" si="24"/>
        <v>0</v>
      </c>
      <c r="AX86" s="477">
        <f t="shared" si="25"/>
        <v>0</v>
      </c>
      <c r="AY86" s="477">
        <f t="shared" si="26"/>
        <v>3</v>
      </c>
      <c r="AZ86" s="759">
        <f t="shared" si="27"/>
        <v>1.3333333333333333</v>
      </c>
      <c r="BA86" s="918">
        <f t="shared" si="28"/>
        <v>1.33</v>
      </c>
      <c r="BB86" s="477">
        <f t="shared" si="29"/>
        <v>1</v>
      </c>
    </row>
    <row r="87" spans="1:54" ht="15">
      <c r="A87" s="2" t="str">
        <f>'Resultat_ DACP'!A41</f>
        <v>M35</v>
      </c>
      <c r="B87" s="293" t="str">
        <f>'Resultat_ DACP'!E41</f>
        <v>Vol de câbles de transmission en cuivre</v>
      </c>
      <c r="C87" s="671">
        <v>0</v>
      </c>
      <c r="D87" s="671">
        <v>0</v>
      </c>
      <c r="E87" s="671">
        <v>0</v>
      </c>
      <c r="F87" s="671">
        <v>0</v>
      </c>
      <c r="G87" s="671">
        <v>0</v>
      </c>
      <c r="H87" s="671">
        <v>0</v>
      </c>
      <c r="I87" s="671">
        <v>0</v>
      </c>
      <c r="J87" s="671">
        <v>0</v>
      </c>
      <c r="K87" s="671">
        <v>0</v>
      </c>
      <c r="L87" s="671">
        <v>0</v>
      </c>
      <c r="M87" s="671">
        <v>0</v>
      </c>
      <c r="N87" s="671">
        <v>0</v>
      </c>
      <c r="O87" s="671">
        <v>0</v>
      </c>
      <c r="P87" s="671">
        <v>0</v>
      </c>
      <c r="Q87" s="671">
        <v>0</v>
      </c>
      <c r="R87" s="671">
        <v>0</v>
      </c>
      <c r="S87" s="671">
        <v>0</v>
      </c>
      <c r="T87" s="671">
        <v>0</v>
      </c>
      <c r="U87" s="671">
        <v>0</v>
      </c>
      <c r="V87" s="671">
        <v>0</v>
      </c>
      <c r="W87" s="671">
        <v>0</v>
      </c>
      <c r="X87" s="671">
        <v>1</v>
      </c>
      <c r="Y87" s="671">
        <v>1</v>
      </c>
      <c r="Z87" s="671">
        <v>1</v>
      </c>
      <c r="AA87" s="477">
        <f t="shared" si="2"/>
        <v>0</v>
      </c>
      <c r="AB87" s="477">
        <f t="shared" si="3"/>
        <v>0</v>
      </c>
      <c r="AC87" s="477">
        <f t="shared" si="4"/>
        <v>0</v>
      </c>
      <c r="AD87" s="477">
        <f t="shared" si="5"/>
        <v>0</v>
      </c>
      <c r="AE87" s="477">
        <f t="shared" si="6"/>
        <v>0</v>
      </c>
      <c r="AF87" s="477">
        <f t="shared" si="7"/>
        <v>0</v>
      </c>
      <c r="AG87" s="477">
        <f t="shared" si="8"/>
        <v>0</v>
      </c>
      <c r="AH87" s="477">
        <f t="shared" si="9"/>
        <v>0</v>
      </c>
      <c r="AI87" s="477">
        <f t="shared" si="10"/>
        <v>0</v>
      </c>
      <c r="AJ87" s="477">
        <f t="shared" si="11"/>
        <v>0</v>
      </c>
      <c r="AK87" s="477">
        <f t="shared" si="12"/>
        <v>0</v>
      </c>
      <c r="AL87" s="477">
        <f t="shared" si="13"/>
        <v>0</v>
      </c>
      <c r="AM87" s="477">
        <f t="shared" si="14"/>
        <v>0</v>
      </c>
      <c r="AN87" s="477">
        <f t="shared" si="15"/>
        <v>0</v>
      </c>
      <c r="AO87" s="477">
        <f t="shared" si="16"/>
        <v>0</v>
      </c>
      <c r="AP87" s="477">
        <f t="shared" si="17"/>
        <v>0</v>
      </c>
      <c r="AQ87" s="477">
        <f t="shared" si="18"/>
        <v>0</v>
      </c>
      <c r="AR87" s="477">
        <f t="shared" si="19"/>
        <v>0</v>
      </c>
      <c r="AS87" s="477">
        <f t="shared" si="20"/>
        <v>0</v>
      </c>
      <c r="AT87" s="477">
        <f t="shared" si="21"/>
        <v>0</v>
      </c>
      <c r="AU87" s="477">
        <f t="shared" si="22"/>
        <v>0</v>
      </c>
      <c r="AV87" s="477">
        <f t="shared" si="23"/>
        <v>1</v>
      </c>
      <c r="AW87" s="477">
        <f t="shared" si="24"/>
        <v>1</v>
      </c>
      <c r="AX87" s="477">
        <f t="shared" si="25"/>
        <v>8</v>
      </c>
      <c r="AY87" s="477">
        <f t="shared" si="26"/>
        <v>3</v>
      </c>
      <c r="AZ87" s="759">
        <f t="shared" si="27"/>
        <v>3.3333333333333335</v>
      </c>
      <c r="BA87" s="918">
        <f t="shared" si="28"/>
        <v>3.33</v>
      </c>
      <c r="BB87" s="477">
        <f t="shared" si="29"/>
        <v>2</v>
      </c>
    </row>
    <row r="88" spans="1:54" ht="38.25">
      <c r="A88" s="2" t="str">
        <f>'Resultat_ DACP'!A42</f>
        <v>M36</v>
      </c>
      <c r="B88" s="293" t="str">
        <f>'Resultat_ DACP'!E42</f>
        <v>Charge de travail important, stress ou perturbation des conditions de travail, emploi d'un personnel à une tâche non maîtrisée ou mauvaise utilisation des compétences</v>
      </c>
      <c r="C88" s="671">
        <v>0</v>
      </c>
      <c r="D88" s="671">
        <v>0</v>
      </c>
      <c r="E88" s="671">
        <v>0</v>
      </c>
      <c r="F88" s="671">
        <v>0</v>
      </c>
      <c r="G88" s="671">
        <v>0</v>
      </c>
      <c r="H88" s="671">
        <v>0</v>
      </c>
      <c r="I88" s="671">
        <v>0</v>
      </c>
      <c r="J88" s="671">
        <v>0</v>
      </c>
      <c r="K88" s="671">
        <v>0</v>
      </c>
      <c r="L88" s="671">
        <v>0</v>
      </c>
      <c r="M88" s="671">
        <v>0</v>
      </c>
      <c r="N88" s="671">
        <v>0</v>
      </c>
      <c r="O88" s="671">
        <v>0</v>
      </c>
      <c r="P88" s="671">
        <v>0</v>
      </c>
      <c r="Q88" s="671">
        <v>0</v>
      </c>
      <c r="R88" s="671">
        <v>0</v>
      </c>
      <c r="S88" s="671">
        <v>0</v>
      </c>
      <c r="T88" s="671">
        <v>0</v>
      </c>
      <c r="U88" s="671">
        <v>1</v>
      </c>
      <c r="V88" s="671">
        <v>1</v>
      </c>
      <c r="W88" s="671">
        <v>1</v>
      </c>
      <c r="X88" s="671">
        <v>0</v>
      </c>
      <c r="Y88" s="671">
        <v>0</v>
      </c>
      <c r="Z88" s="671">
        <v>0</v>
      </c>
      <c r="AA88" s="477">
        <f t="shared" si="2"/>
        <v>0</v>
      </c>
      <c r="AB88" s="477">
        <f t="shared" si="3"/>
        <v>0</v>
      </c>
      <c r="AC88" s="477">
        <f t="shared" si="4"/>
        <v>0</v>
      </c>
      <c r="AD88" s="477">
        <f t="shared" si="5"/>
        <v>0</v>
      </c>
      <c r="AE88" s="477">
        <f t="shared" si="6"/>
        <v>0</v>
      </c>
      <c r="AF88" s="477">
        <f t="shared" si="7"/>
        <v>0</v>
      </c>
      <c r="AG88" s="477">
        <f t="shared" si="8"/>
        <v>0</v>
      </c>
      <c r="AH88" s="477">
        <f t="shared" si="9"/>
        <v>0</v>
      </c>
      <c r="AI88" s="477">
        <f t="shared" si="10"/>
        <v>0</v>
      </c>
      <c r="AJ88" s="477">
        <f t="shared" si="11"/>
        <v>0</v>
      </c>
      <c r="AK88" s="477">
        <f t="shared" si="12"/>
        <v>0</v>
      </c>
      <c r="AL88" s="477">
        <f t="shared" si="13"/>
        <v>0</v>
      </c>
      <c r="AM88" s="477">
        <f t="shared" si="14"/>
        <v>0</v>
      </c>
      <c r="AN88" s="477">
        <f t="shared" si="15"/>
        <v>0</v>
      </c>
      <c r="AO88" s="477">
        <f t="shared" si="16"/>
        <v>0</v>
      </c>
      <c r="AP88" s="477">
        <f t="shared" si="17"/>
        <v>0</v>
      </c>
      <c r="AQ88" s="477">
        <f t="shared" si="18"/>
        <v>0</v>
      </c>
      <c r="AR88" s="477">
        <f t="shared" si="19"/>
        <v>0</v>
      </c>
      <c r="AS88" s="477">
        <f t="shared" si="20"/>
        <v>1</v>
      </c>
      <c r="AT88" s="477">
        <f t="shared" si="21"/>
        <v>1</v>
      </c>
      <c r="AU88" s="477">
        <f t="shared" si="22"/>
        <v>2</v>
      </c>
      <c r="AV88" s="477">
        <f t="shared" si="23"/>
        <v>0</v>
      </c>
      <c r="AW88" s="477">
        <f t="shared" si="24"/>
        <v>0</v>
      </c>
      <c r="AX88" s="477">
        <f t="shared" si="25"/>
        <v>0</v>
      </c>
      <c r="AY88" s="477">
        <f t="shared" si="26"/>
        <v>3</v>
      </c>
      <c r="AZ88" s="759">
        <f t="shared" si="27"/>
        <v>1.3333333333333333</v>
      </c>
      <c r="BA88" s="918">
        <f t="shared" si="28"/>
        <v>1.33</v>
      </c>
      <c r="BB88" s="477">
        <f t="shared" si="29"/>
        <v>1</v>
      </c>
    </row>
    <row r="89" spans="1:54" ht="25.5">
      <c r="A89" s="2" t="str">
        <f>'Resultat_ DACP'!A43</f>
        <v>M37</v>
      </c>
      <c r="B89" s="293" t="str">
        <f>'Resultat_ DACP'!E43</f>
        <v>Accident du travail, maladie professionnelle, autre blessure ou maladie, décès, affection neurologique, psychologique ou psychiatrique</v>
      </c>
      <c r="C89" s="671">
        <v>0</v>
      </c>
      <c r="D89" s="671">
        <v>0</v>
      </c>
      <c r="E89" s="671">
        <v>0</v>
      </c>
      <c r="F89" s="671">
        <v>0</v>
      </c>
      <c r="G89" s="671">
        <v>0</v>
      </c>
      <c r="H89" s="671">
        <v>0</v>
      </c>
      <c r="I89" s="671">
        <v>0</v>
      </c>
      <c r="J89" s="671">
        <v>0</v>
      </c>
      <c r="K89" s="671">
        <v>0</v>
      </c>
      <c r="L89" s="671">
        <v>0</v>
      </c>
      <c r="M89" s="671">
        <v>0</v>
      </c>
      <c r="N89" s="671">
        <v>0</v>
      </c>
      <c r="O89" s="671">
        <v>0</v>
      </c>
      <c r="P89" s="671">
        <v>0</v>
      </c>
      <c r="Q89" s="671">
        <v>0</v>
      </c>
      <c r="R89" s="671">
        <v>0</v>
      </c>
      <c r="S89" s="671">
        <v>0</v>
      </c>
      <c r="T89" s="671">
        <v>0</v>
      </c>
      <c r="U89" s="671">
        <v>1</v>
      </c>
      <c r="V89" s="671">
        <v>1</v>
      </c>
      <c r="W89" s="671">
        <v>1</v>
      </c>
      <c r="X89" s="671">
        <v>0</v>
      </c>
      <c r="Y89" s="671">
        <v>0</v>
      </c>
      <c r="Z89" s="671">
        <v>0</v>
      </c>
      <c r="AA89" s="477">
        <f t="shared" si="2"/>
        <v>0</v>
      </c>
      <c r="AB89" s="477">
        <f t="shared" si="3"/>
        <v>0</v>
      </c>
      <c r="AC89" s="477">
        <f t="shared" si="4"/>
        <v>0</v>
      </c>
      <c r="AD89" s="477">
        <f t="shared" si="5"/>
        <v>0</v>
      </c>
      <c r="AE89" s="477">
        <f t="shared" si="6"/>
        <v>0</v>
      </c>
      <c r="AF89" s="477">
        <f t="shared" si="7"/>
        <v>0</v>
      </c>
      <c r="AG89" s="477">
        <f t="shared" si="8"/>
        <v>0</v>
      </c>
      <c r="AH89" s="477">
        <f t="shared" si="9"/>
        <v>0</v>
      </c>
      <c r="AI89" s="477">
        <f t="shared" si="10"/>
        <v>0</v>
      </c>
      <c r="AJ89" s="477">
        <f t="shared" si="11"/>
        <v>0</v>
      </c>
      <c r="AK89" s="477">
        <f t="shared" si="12"/>
        <v>0</v>
      </c>
      <c r="AL89" s="477">
        <f t="shared" si="13"/>
        <v>0</v>
      </c>
      <c r="AM89" s="477">
        <f t="shared" si="14"/>
        <v>0</v>
      </c>
      <c r="AN89" s="477">
        <f t="shared" si="15"/>
        <v>0</v>
      </c>
      <c r="AO89" s="477">
        <f t="shared" si="16"/>
        <v>0</v>
      </c>
      <c r="AP89" s="477">
        <f t="shared" si="17"/>
        <v>0</v>
      </c>
      <c r="AQ89" s="477">
        <f t="shared" si="18"/>
        <v>0</v>
      </c>
      <c r="AR89" s="477">
        <f t="shared" si="19"/>
        <v>0</v>
      </c>
      <c r="AS89" s="477">
        <f t="shared" si="20"/>
        <v>1</v>
      </c>
      <c r="AT89" s="477">
        <f t="shared" si="21"/>
        <v>1</v>
      </c>
      <c r="AU89" s="477">
        <f t="shared" si="22"/>
        <v>2</v>
      </c>
      <c r="AV89" s="477">
        <f t="shared" si="23"/>
        <v>0</v>
      </c>
      <c r="AW89" s="477">
        <f t="shared" si="24"/>
        <v>0</v>
      </c>
      <c r="AX89" s="477">
        <f t="shared" si="25"/>
        <v>0</v>
      </c>
      <c r="AY89" s="477">
        <f t="shared" si="26"/>
        <v>3</v>
      </c>
      <c r="AZ89" s="759">
        <f t="shared" si="27"/>
        <v>1.3333333333333333</v>
      </c>
      <c r="BA89" s="918">
        <f t="shared" si="28"/>
        <v>1.33</v>
      </c>
      <c r="BB89" s="477">
        <f t="shared" si="29"/>
        <v>1</v>
      </c>
    </row>
    <row r="90" spans="1:54" ht="25.5">
      <c r="A90" s="2" t="str">
        <f>'Resultat_ DACP'!A44</f>
        <v>M38</v>
      </c>
      <c r="B90" s="293" t="str">
        <f>'Resultat_ DACP'!E44</f>
        <v xml:space="preserve">Décès, retraite, changement d'affectation, fin de contrat ou licenciement, rachat de tout ou partie de l'organisation </v>
      </c>
      <c r="C90" s="671">
        <v>0</v>
      </c>
      <c r="D90" s="671">
        <v>0</v>
      </c>
      <c r="E90" s="671">
        <v>0</v>
      </c>
      <c r="F90" s="671">
        <v>0</v>
      </c>
      <c r="G90" s="671">
        <v>0</v>
      </c>
      <c r="H90" s="671">
        <v>0</v>
      </c>
      <c r="I90" s="671">
        <v>0</v>
      </c>
      <c r="J90" s="671">
        <v>0</v>
      </c>
      <c r="K90" s="671">
        <v>0</v>
      </c>
      <c r="L90" s="671">
        <v>0</v>
      </c>
      <c r="M90" s="671">
        <v>0</v>
      </c>
      <c r="N90" s="671">
        <v>0</v>
      </c>
      <c r="O90" s="671">
        <v>0</v>
      </c>
      <c r="P90" s="671">
        <v>0</v>
      </c>
      <c r="Q90" s="671">
        <v>0</v>
      </c>
      <c r="R90" s="671">
        <v>0</v>
      </c>
      <c r="S90" s="671">
        <v>0</v>
      </c>
      <c r="T90" s="671">
        <v>0</v>
      </c>
      <c r="U90" s="671">
        <v>1</v>
      </c>
      <c r="V90" s="671">
        <v>1</v>
      </c>
      <c r="W90" s="671">
        <v>1</v>
      </c>
      <c r="X90" s="671">
        <v>0</v>
      </c>
      <c r="Y90" s="671">
        <v>0</v>
      </c>
      <c r="Z90" s="671">
        <v>0</v>
      </c>
      <c r="AA90" s="477">
        <f t="shared" si="2"/>
        <v>0</v>
      </c>
      <c r="AB90" s="477">
        <f t="shared" si="3"/>
        <v>0</v>
      </c>
      <c r="AC90" s="477">
        <f t="shared" si="4"/>
        <v>0</v>
      </c>
      <c r="AD90" s="477">
        <f t="shared" si="5"/>
        <v>0</v>
      </c>
      <c r="AE90" s="477">
        <f t="shared" si="6"/>
        <v>0</v>
      </c>
      <c r="AF90" s="477">
        <f t="shared" si="7"/>
        <v>0</v>
      </c>
      <c r="AG90" s="477">
        <f t="shared" si="8"/>
        <v>0</v>
      </c>
      <c r="AH90" s="477">
        <f t="shared" si="9"/>
        <v>0</v>
      </c>
      <c r="AI90" s="477">
        <f t="shared" si="10"/>
        <v>0</v>
      </c>
      <c r="AJ90" s="477">
        <f t="shared" si="11"/>
        <v>0</v>
      </c>
      <c r="AK90" s="477">
        <f t="shared" si="12"/>
        <v>0</v>
      </c>
      <c r="AL90" s="477">
        <f t="shared" si="13"/>
        <v>0</v>
      </c>
      <c r="AM90" s="477">
        <f t="shared" si="14"/>
        <v>0</v>
      </c>
      <c r="AN90" s="477">
        <f t="shared" si="15"/>
        <v>0</v>
      </c>
      <c r="AO90" s="477">
        <f t="shared" si="16"/>
        <v>0</v>
      </c>
      <c r="AP90" s="477">
        <f t="shared" si="17"/>
        <v>0</v>
      </c>
      <c r="AQ90" s="477">
        <f t="shared" si="18"/>
        <v>0</v>
      </c>
      <c r="AR90" s="477">
        <f t="shared" si="19"/>
        <v>0</v>
      </c>
      <c r="AS90" s="477">
        <f t="shared" si="20"/>
        <v>1</v>
      </c>
      <c r="AT90" s="477">
        <f t="shared" si="21"/>
        <v>1</v>
      </c>
      <c r="AU90" s="477">
        <f t="shared" si="22"/>
        <v>2</v>
      </c>
      <c r="AV90" s="477">
        <f t="shared" si="23"/>
        <v>0</v>
      </c>
      <c r="AW90" s="477">
        <f t="shared" si="24"/>
        <v>0</v>
      </c>
      <c r="AX90" s="477">
        <f t="shared" si="25"/>
        <v>0</v>
      </c>
      <c r="AY90" s="477">
        <f t="shared" si="26"/>
        <v>3</v>
      </c>
      <c r="AZ90" s="759">
        <f t="shared" si="27"/>
        <v>1.3333333333333333</v>
      </c>
      <c r="BA90" s="918">
        <f t="shared" si="28"/>
        <v>1.33</v>
      </c>
      <c r="BB90" s="477">
        <f t="shared" si="29"/>
        <v>1</v>
      </c>
    </row>
    <row r="91" spans="1:54" ht="38.25">
      <c r="A91" s="2" t="str">
        <f>'Resultat_ DACP'!A45</f>
        <v>M39</v>
      </c>
      <c r="B91" s="293" t="str">
        <f>'Resultat_ DACP'!E45</f>
        <v>Efffacement progressif avec le temps, effacement volontaire de parties d'un texte, réutilisation des papiers  pour prendre des notes sans relation avec le traitement, utilisation des cahiers pour faire autre chose</v>
      </c>
      <c r="C91" s="671">
        <v>0</v>
      </c>
      <c r="D91" s="671">
        <v>0</v>
      </c>
      <c r="E91" s="671">
        <v>0</v>
      </c>
      <c r="F91" s="671">
        <v>0</v>
      </c>
      <c r="G91" s="671">
        <v>0</v>
      </c>
      <c r="H91" s="671">
        <v>0</v>
      </c>
      <c r="I91" s="671">
        <v>0</v>
      </c>
      <c r="J91" s="671">
        <v>0</v>
      </c>
      <c r="K91" s="671">
        <v>0</v>
      </c>
      <c r="L91" s="671">
        <v>0</v>
      </c>
      <c r="M91" s="671">
        <v>0</v>
      </c>
      <c r="N91" s="671">
        <v>0</v>
      </c>
      <c r="O91" s="671">
        <v>0</v>
      </c>
      <c r="P91" s="671">
        <v>0</v>
      </c>
      <c r="Q91" s="671">
        <v>0</v>
      </c>
      <c r="R91" s="671">
        <v>0</v>
      </c>
      <c r="S91" s="671">
        <v>0</v>
      </c>
      <c r="T91" s="671">
        <v>0</v>
      </c>
      <c r="U91" s="671">
        <v>1</v>
      </c>
      <c r="V91" s="671">
        <v>1</v>
      </c>
      <c r="W91" s="671">
        <v>1</v>
      </c>
      <c r="X91" s="671">
        <v>0</v>
      </c>
      <c r="Y91" s="671">
        <v>0</v>
      </c>
      <c r="Z91" s="671">
        <v>0</v>
      </c>
      <c r="AA91" s="477">
        <f t="shared" si="2"/>
        <v>0</v>
      </c>
      <c r="AB91" s="477">
        <f t="shared" si="3"/>
        <v>0</v>
      </c>
      <c r="AC91" s="477">
        <f t="shared" si="4"/>
        <v>0</v>
      </c>
      <c r="AD91" s="477">
        <f t="shared" si="5"/>
        <v>0</v>
      </c>
      <c r="AE91" s="477">
        <f t="shared" si="6"/>
        <v>0</v>
      </c>
      <c r="AF91" s="477">
        <f t="shared" si="7"/>
        <v>0</v>
      </c>
      <c r="AG91" s="477">
        <f t="shared" si="8"/>
        <v>0</v>
      </c>
      <c r="AH91" s="477">
        <f t="shared" si="9"/>
        <v>0</v>
      </c>
      <c r="AI91" s="477">
        <f t="shared" si="10"/>
        <v>0</v>
      </c>
      <c r="AJ91" s="477">
        <f t="shared" si="11"/>
        <v>0</v>
      </c>
      <c r="AK91" s="477">
        <f t="shared" si="12"/>
        <v>0</v>
      </c>
      <c r="AL91" s="477">
        <f t="shared" si="13"/>
        <v>0</v>
      </c>
      <c r="AM91" s="477">
        <f t="shared" si="14"/>
        <v>0</v>
      </c>
      <c r="AN91" s="477">
        <f t="shared" si="15"/>
        <v>0</v>
      </c>
      <c r="AO91" s="477">
        <f t="shared" si="16"/>
        <v>0</v>
      </c>
      <c r="AP91" s="477">
        <f t="shared" si="17"/>
        <v>0</v>
      </c>
      <c r="AQ91" s="477">
        <f t="shared" si="18"/>
        <v>0</v>
      </c>
      <c r="AR91" s="477">
        <f t="shared" si="19"/>
        <v>0</v>
      </c>
      <c r="AS91" s="477">
        <f t="shared" si="20"/>
        <v>1</v>
      </c>
      <c r="AT91" s="477">
        <f t="shared" si="21"/>
        <v>1</v>
      </c>
      <c r="AU91" s="477">
        <f t="shared" si="22"/>
        <v>2</v>
      </c>
      <c r="AV91" s="477">
        <f t="shared" si="23"/>
        <v>0</v>
      </c>
      <c r="AW91" s="477">
        <f t="shared" si="24"/>
        <v>0</v>
      </c>
      <c r="AX91" s="477">
        <f t="shared" si="25"/>
        <v>0</v>
      </c>
      <c r="AY91" s="477">
        <f t="shared" si="26"/>
        <v>3</v>
      </c>
      <c r="AZ91" s="759">
        <f t="shared" si="27"/>
        <v>1.3333333333333333</v>
      </c>
      <c r="BA91" s="918">
        <f t="shared" si="28"/>
        <v>1.33</v>
      </c>
      <c r="BB91" s="477">
        <f t="shared" si="29"/>
        <v>1</v>
      </c>
    </row>
    <row r="92" spans="1:54" ht="25.5">
      <c r="A92" s="2" t="str">
        <f>'Resultat_ DACP'!A46</f>
        <v>M40</v>
      </c>
      <c r="B92" s="293" t="str">
        <f>'Resultat_ DACP'!E46</f>
        <v>Viellissement de documents archivés, embrasement des dossiers lors d'un incendie</v>
      </c>
      <c r="C92" s="671">
        <v>0</v>
      </c>
      <c r="D92" s="671">
        <v>0</v>
      </c>
      <c r="E92" s="671">
        <v>0</v>
      </c>
      <c r="F92" s="671">
        <v>0</v>
      </c>
      <c r="G92" s="671">
        <v>0</v>
      </c>
      <c r="H92" s="671">
        <v>0</v>
      </c>
      <c r="I92" s="671">
        <v>0</v>
      </c>
      <c r="J92" s="671">
        <v>0</v>
      </c>
      <c r="K92" s="671">
        <v>0</v>
      </c>
      <c r="L92" s="671">
        <v>0</v>
      </c>
      <c r="M92" s="671">
        <v>0</v>
      </c>
      <c r="N92" s="671">
        <v>0</v>
      </c>
      <c r="O92" s="671">
        <v>0</v>
      </c>
      <c r="P92" s="671">
        <v>0</v>
      </c>
      <c r="Q92" s="671">
        <v>0</v>
      </c>
      <c r="R92" s="671">
        <v>0</v>
      </c>
      <c r="S92" s="671">
        <v>0</v>
      </c>
      <c r="T92" s="671">
        <v>0</v>
      </c>
      <c r="U92" s="671">
        <v>1</v>
      </c>
      <c r="V92" s="671">
        <v>1</v>
      </c>
      <c r="W92" s="671">
        <v>1</v>
      </c>
      <c r="X92" s="671">
        <v>0</v>
      </c>
      <c r="Y92" s="671">
        <v>0</v>
      </c>
      <c r="Z92" s="671">
        <v>0</v>
      </c>
      <c r="AA92" s="477">
        <f t="shared" si="2"/>
        <v>0</v>
      </c>
      <c r="AB92" s="477">
        <f t="shared" si="3"/>
        <v>0</v>
      </c>
      <c r="AC92" s="477">
        <f t="shared" si="4"/>
        <v>0</v>
      </c>
      <c r="AD92" s="477">
        <f t="shared" si="5"/>
        <v>0</v>
      </c>
      <c r="AE92" s="477">
        <f t="shared" si="6"/>
        <v>0</v>
      </c>
      <c r="AF92" s="477">
        <f t="shared" si="7"/>
        <v>0</v>
      </c>
      <c r="AG92" s="477">
        <f t="shared" si="8"/>
        <v>0</v>
      </c>
      <c r="AH92" s="477">
        <f t="shared" si="9"/>
        <v>0</v>
      </c>
      <c r="AI92" s="477">
        <f t="shared" si="10"/>
        <v>0</v>
      </c>
      <c r="AJ92" s="477">
        <f t="shared" si="11"/>
        <v>0</v>
      </c>
      <c r="AK92" s="477">
        <f t="shared" si="12"/>
        <v>0</v>
      </c>
      <c r="AL92" s="477">
        <f t="shared" si="13"/>
        <v>0</v>
      </c>
      <c r="AM92" s="477">
        <f t="shared" si="14"/>
        <v>0</v>
      </c>
      <c r="AN92" s="477">
        <f t="shared" si="15"/>
        <v>0</v>
      </c>
      <c r="AO92" s="477">
        <f t="shared" si="16"/>
        <v>0</v>
      </c>
      <c r="AP92" s="477">
        <f t="shared" si="17"/>
        <v>0</v>
      </c>
      <c r="AQ92" s="477">
        <f t="shared" si="18"/>
        <v>0</v>
      </c>
      <c r="AR92" s="477">
        <f t="shared" si="19"/>
        <v>0</v>
      </c>
      <c r="AS92" s="477">
        <f t="shared" si="20"/>
        <v>1</v>
      </c>
      <c r="AT92" s="477">
        <f t="shared" si="21"/>
        <v>1</v>
      </c>
      <c r="AU92" s="477">
        <f t="shared" si="22"/>
        <v>2</v>
      </c>
      <c r="AV92" s="477">
        <f t="shared" si="23"/>
        <v>0</v>
      </c>
      <c r="AW92" s="477">
        <f t="shared" si="24"/>
        <v>0</v>
      </c>
      <c r="AX92" s="477">
        <f t="shared" si="25"/>
        <v>0</v>
      </c>
      <c r="AY92" s="477">
        <f t="shared" si="26"/>
        <v>3</v>
      </c>
      <c r="AZ92" s="759">
        <f t="shared" si="27"/>
        <v>1.3333333333333333</v>
      </c>
      <c r="BA92" s="918">
        <f t="shared" si="28"/>
        <v>1.33</v>
      </c>
      <c r="BB92" s="477">
        <f t="shared" si="29"/>
        <v>1</v>
      </c>
    </row>
    <row r="93" spans="1:54" ht="25.5">
      <c r="A93" s="2" t="str">
        <f>'Resultat_ DACP'!A47</f>
        <v>M41</v>
      </c>
      <c r="B93" s="293" t="str">
        <f>'Resultat_ DACP'!E47</f>
        <v>Vol de documents, perte de dossiers lors d'un déménagement, mise au rebut</v>
      </c>
      <c r="C93" s="671">
        <v>0</v>
      </c>
      <c r="D93" s="671">
        <v>0</v>
      </c>
      <c r="E93" s="671">
        <v>0</v>
      </c>
      <c r="F93" s="671">
        <v>0</v>
      </c>
      <c r="G93" s="671">
        <v>0</v>
      </c>
      <c r="H93" s="671">
        <v>0</v>
      </c>
      <c r="I93" s="671">
        <v>0</v>
      </c>
      <c r="J93" s="671">
        <v>0</v>
      </c>
      <c r="K93" s="671">
        <v>0</v>
      </c>
      <c r="L93" s="671">
        <v>0</v>
      </c>
      <c r="M93" s="671">
        <v>0</v>
      </c>
      <c r="N93" s="671">
        <v>0</v>
      </c>
      <c r="O93" s="671">
        <v>0</v>
      </c>
      <c r="P93" s="671">
        <v>0</v>
      </c>
      <c r="Q93" s="671">
        <v>0</v>
      </c>
      <c r="R93" s="671">
        <v>0</v>
      </c>
      <c r="S93" s="671">
        <v>0</v>
      </c>
      <c r="T93" s="671">
        <v>0</v>
      </c>
      <c r="U93" s="671">
        <v>0</v>
      </c>
      <c r="V93" s="671">
        <v>0</v>
      </c>
      <c r="W93" s="671">
        <v>0</v>
      </c>
      <c r="X93" s="671">
        <v>1</v>
      </c>
      <c r="Y93" s="671">
        <v>1</v>
      </c>
      <c r="Z93" s="671">
        <v>1</v>
      </c>
      <c r="AA93" s="477">
        <f t="shared" si="2"/>
        <v>0</v>
      </c>
      <c r="AB93" s="477">
        <f t="shared" si="3"/>
        <v>0</v>
      </c>
      <c r="AC93" s="477">
        <f t="shared" si="4"/>
        <v>0</v>
      </c>
      <c r="AD93" s="477">
        <f t="shared" si="5"/>
        <v>0</v>
      </c>
      <c r="AE93" s="477">
        <f t="shared" si="6"/>
        <v>0</v>
      </c>
      <c r="AF93" s="477">
        <f t="shared" si="7"/>
        <v>0</v>
      </c>
      <c r="AG93" s="477">
        <f t="shared" si="8"/>
        <v>0</v>
      </c>
      <c r="AH93" s="477">
        <f t="shared" si="9"/>
        <v>0</v>
      </c>
      <c r="AI93" s="477">
        <f t="shared" si="10"/>
        <v>0</v>
      </c>
      <c r="AJ93" s="477">
        <f t="shared" si="11"/>
        <v>0</v>
      </c>
      <c r="AK93" s="477">
        <f t="shared" si="12"/>
        <v>0</v>
      </c>
      <c r="AL93" s="477">
        <f t="shared" si="13"/>
        <v>0</v>
      </c>
      <c r="AM93" s="477">
        <f t="shared" si="14"/>
        <v>0</v>
      </c>
      <c r="AN93" s="477">
        <f t="shared" si="15"/>
        <v>0</v>
      </c>
      <c r="AO93" s="477">
        <f t="shared" si="16"/>
        <v>0</v>
      </c>
      <c r="AP93" s="477">
        <f t="shared" si="17"/>
        <v>0</v>
      </c>
      <c r="AQ93" s="477">
        <f t="shared" si="18"/>
        <v>0</v>
      </c>
      <c r="AR93" s="477">
        <f t="shared" si="19"/>
        <v>0</v>
      </c>
      <c r="AS93" s="477">
        <f t="shared" si="20"/>
        <v>0</v>
      </c>
      <c r="AT93" s="477">
        <f t="shared" si="21"/>
        <v>0</v>
      </c>
      <c r="AU93" s="477">
        <f t="shared" si="22"/>
        <v>0</v>
      </c>
      <c r="AV93" s="477">
        <f t="shared" si="23"/>
        <v>1</v>
      </c>
      <c r="AW93" s="477">
        <f t="shared" si="24"/>
        <v>1</v>
      </c>
      <c r="AX93" s="477">
        <f t="shared" si="25"/>
        <v>8</v>
      </c>
      <c r="AY93" s="477">
        <f t="shared" si="26"/>
        <v>3</v>
      </c>
      <c r="AZ93" s="759">
        <f t="shared" si="27"/>
        <v>3.3333333333333335</v>
      </c>
      <c r="BA93" s="918">
        <f t="shared" si="28"/>
        <v>3.33</v>
      </c>
      <c r="BB93" s="477">
        <f t="shared" si="29"/>
        <v>2</v>
      </c>
    </row>
    <row r="94" spans="1:54" ht="15">
      <c r="A94" s="2" t="str">
        <f>'Resultat_ DACP'!A48</f>
        <v>M42</v>
      </c>
      <c r="B94" s="293" t="str">
        <f>'Resultat_ DACP'!E48</f>
        <v xml:space="preserve">Surcharge de courriers , surcharge d'un processus de validation </v>
      </c>
      <c r="C94" s="671">
        <v>0</v>
      </c>
      <c r="D94" s="671">
        <v>0</v>
      </c>
      <c r="E94" s="671">
        <v>0</v>
      </c>
      <c r="F94" s="671">
        <v>0</v>
      </c>
      <c r="G94" s="671">
        <v>0</v>
      </c>
      <c r="H94" s="671">
        <v>0</v>
      </c>
      <c r="I94" s="671">
        <v>0</v>
      </c>
      <c r="J94" s="671">
        <v>0</v>
      </c>
      <c r="K94" s="671">
        <v>0</v>
      </c>
      <c r="L94" s="671">
        <v>0</v>
      </c>
      <c r="M94" s="671">
        <v>0</v>
      </c>
      <c r="N94" s="671">
        <v>0</v>
      </c>
      <c r="O94" s="671">
        <v>0</v>
      </c>
      <c r="P94" s="671">
        <v>0</v>
      </c>
      <c r="Q94" s="671">
        <v>0</v>
      </c>
      <c r="R94" s="671">
        <v>0</v>
      </c>
      <c r="S94" s="671">
        <v>0</v>
      </c>
      <c r="T94" s="671">
        <v>0</v>
      </c>
      <c r="U94" s="671">
        <v>1</v>
      </c>
      <c r="V94" s="671">
        <v>1</v>
      </c>
      <c r="W94" s="671">
        <v>1</v>
      </c>
      <c r="X94" s="671">
        <v>0</v>
      </c>
      <c r="Y94" s="671">
        <v>0</v>
      </c>
      <c r="Z94" s="671">
        <v>0</v>
      </c>
      <c r="AA94" s="477">
        <f t="shared" si="2"/>
        <v>0</v>
      </c>
      <c r="AB94" s="477">
        <f t="shared" si="3"/>
        <v>0</v>
      </c>
      <c r="AC94" s="477">
        <f t="shared" si="4"/>
        <v>0</v>
      </c>
      <c r="AD94" s="477">
        <f t="shared" si="5"/>
        <v>0</v>
      </c>
      <c r="AE94" s="477">
        <f t="shared" si="6"/>
        <v>0</v>
      </c>
      <c r="AF94" s="477">
        <f t="shared" si="7"/>
        <v>0</v>
      </c>
      <c r="AG94" s="477">
        <f t="shared" si="8"/>
        <v>0</v>
      </c>
      <c r="AH94" s="477">
        <f t="shared" si="9"/>
        <v>0</v>
      </c>
      <c r="AI94" s="477">
        <f t="shared" si="10"/>
        <v>0</v>
      </c>
      <c r="AJ94" s="477">
        <f t="shared" si="11"/>
        <v>0</v>
      </c>
      <c r="AK94" s="477">
        <f t="shared" si="12"/>
        <v>0</v>
      </c>
      <c r="AL94" s="477">
        <f t="shared" si="13"/>
        <v>0</v>
      </c>
      <c r="AM94" s="477">
        <f t="shared" si="14"/>
        <v>0</v>
      </c>
      <c r="AN94" s="477">
        <f t="shared" si="15"/>
        <v>0</v>
      </c>
      <c r="AO94" s="477">
        <f t="shared" si="16"/>
        <v>0</v>
      </c>
      <c r="AP94" s="477">
        <f t="shared" si="17"/>
        <v>0</v>
      </c>
      <c r="AQ94" s="477">
        <f t="shared" si="18"/>
        <v>0</v>
      </c>
      <c r="AR94" s="477">
        <f t="shared" si="19"/>
        <v>0</v>
      </c>
      <c r="AS94" s="477">
        <f t="shared" si="20"/>
        <v>1</v>
      </c>
      <c r="AT94" s="477">
        <f t="shared" si="21"/>
        <v>1</v>
      </c>
      <c r="AU94" s="477">
        <f t="shared" si="22"/>
        <v>2</v>
      </c>
      <c r="AV94" s="477">
        <f t="shared" si="23"/>
        <v>0</v>
      </c>
      <c r="AW94" s="477">
        <f t="shared" si="24"/>
        <v>0</v>
      </c>
      <c r="AX94" s="477">
        <f t="shared" si="25"/>
        <v>0</v>
      </c>
      <c r="AY94" s="477">
        <f t="shared" si="26"/>
        <v>3</v>
      </c>
      <c r="AZ94" s="759">
        <f t="shared" si="27"/>
        <v>1.3333333333333333</v>
      </c>
      <c r="BA94" s="918">
        <f t="shared" si="28"/>
        <v>1.33</v>
      </c>
      <c r="BB94" s="477">
        <f t="shared" si="29"/>
        <v>1</v>
      </c>
    </row>
    <row r="95" spans="1:54" ht="25.5">
      <c r="A95" s="2" t="str">
        <f>'Resultat_ DACP'!A49</f>
        <v>M43</v>
      </c>
      <c r="B95" s="293" t="str">
        <f>'Resultat_ DACP'!E49</f>
        <v>Coupure du flux suite à une réorganisation, blocage du courrier du fait d'une grève</v>
      </c>
      <c r="C95" s="671">
        <v>0</v>
      </c>
      <c r="D95" s="671">
        <v>0</v>
      </c>
      <c r="E95" s="671">
        <v>0</v>
      </c>
      <c r="F95" s="671">
        <v>0</v>
      </c>
      <c r="G95" s="671">
        <v>0</v>
      </c>
      <c r="H95" s="671">
        <v>0</v>
      </c>
      <c r="I95" s="671">
        <v>0</v>
      </c>
      <c r="J95" s="671">
        <v>0</v>
      </c>
      <c r="K95" s="671">
        <v>0</v>
      </c>
      <c r="L95" s="671">
        <v>0</v>
      </c>
      <c r="M95" s="671">
        <v>0</v>
      </c>
      <c r="N95" s="671">
        <v>0</v>
      </c>
      <c r="O95" s="671">
        <v>0</v>
      </c>
      <c r="P95" s="671">
        <v>0</v>
      </c>
      <c r="Q95" s="671">
        <v>0</v>
      </c>
      <c r="R95" s="671">
        <v>0</v>
      </c>
      <c r="S95" s="671">
        <v>0</v>
      </c>
      <c r="T95" s="671">
        <v>0</v>
      </c>
      <c r="U95" s="671">
        <v>1</v>
      </c>
      <c r="V95" s="671">
        <v>1</v>
      </c>
      <c r="W95" s="671">
        <v>1</v>
      </c>
      <c r="X95" s="671">
        <v>0</v>
      </c>
      <c r="Y95" s="671">
        <v>0</v>
      </c>
      <c r="Z95" s="671">
        <v>0</v>
      </c>
      <c r="AA95" s="477">
        <f t="shared" si="2"/>
        <v>0</v>
      </c>
      <c r="AB95" s="477">
        <f t="shared" si="3"/>
        <v>0</v>
      </c>
      <c r="AC95" s="477">
        <f t="shared" si="4"/>
        <v>0</v>
      </c>
      <c r="AD95" s="477">
        <f t="shared" si="5"/>
        <v>0</v>
      </c>
      <c r="AE95" s="477">
        <f t="shared" si="6"/>
        <v>0</v>
      </c>
      <c r="AF95" s="477">
        <f t="shared" si="7"/>
        <v>0</v>
      </c>
      <c r="AG95" s="477">
        <f t="shared" si="8"/>
        <v>0</v>
      </c>
      <c r="AH95" s="477">
        <f t="shared" si="9"/>
        <v>0</v>
      </c>
      <c r="AI95" s="477">
        <f t="shared" si="10"/>
        <v>0</v>
      </c>
      <c r="AJ95" s="477">
        <f t="shared" si="11"/>
        <v>0</v>
      </c>
      <c r="AK95" s="477">
        <f t="shared" si="12"/>
        <v>0</v>
      </c>
      <c r="AL95" s="477">
        <f t="shared" si="13"/>
        <v>0</v>
      </c>
      <c r="AM95" s="477">
        <f t="shared" si="14"/>
        <v>0</v>
      </c>
      <c r="AN95" s="477">
        <f t="shared" si="15"/>
        <v>0</v>
      </c>
      <c r="AO95" s="477">
        <f t="shared" si="16"/>
        <v>0</v>
      </c>
      <c r="AP95" s="477">
        <f t="shared" si="17"/>
        <v>0</v>
      </c>
      <c r="AQ95" s="477">
        <f t="shared" si="18"/>
        <v>0</v>
      </c>
      <c r="AR95" s="477">
        <f t="shared" si="19"/>
        <v>0</v>
      </c>
      <c r="AS95" s="477">
        <f t="shared" si="20"/>
        <v>1</v>
      </c>
      <c r="AT95" s="477">
        <f t="shared" si="21"/>
        <v>1</v>
      </c>
      <c r="AU95" s="477">
        <f t="shared" si="22"/>
        <v>2</v>
      </c>
      <c r="AV95" s="477">
        <f t="shared" si="23"/>
        <v>0</v>
      </c>
      <c r="AW95" s="477">
        <f t="shared" si="24"/>
        <v>0</v>
      </c>
      <c r="AX95" s="477">
        <f t="shared" si="25"/>
        <v>0</v>
      </c>
      <c r="AY95" s="477">
        <f t="shared" si="26"/>
        <v>3</v>
      </c>
      <c r="AZ95" s="759">
        <f t="shared" si="27"/>
        <v>1.3333333333333333</v>
      </c>
      <c r="BA95" s="918">
        <f t="shared" si="28"/>
        <v>1.33</v>
      </c>
      <c r="BB95" s="477">
        <f t="shared" si="29"/>
        <v>1</v>
      </c>
    </row>
    <row r="96" spans="1:54" ht="38.25">
      <c r="A96" s="2" t="str">
        <f>'Resultat_ DACP'!A50</f>
        <v>M44</v>
      </c>
      <c r="B96" s="293" t="str">
        <f>'Resultat_ DACP'!E50</f>
        <v>Modification dans l'expédition des courriers, réaffectation des bureaux ou des locaux, réorganisation de circuit papier, changement de langue professionnelle</v>
      </c>
      <c r="C96" s="671">
        <v>0</v>
      </c>
      <c r="D96" s="671">
        <v>0</v>
      </c>
      <c r="E96" s="671">
        <v>0</v>
      </c>
      <c r="F96" s="671">
        <v>0</v>
      </c>
      <c r="G96" s="671">
        <v>0</v>
      </c>
      <c r="H96" s="671">
        <v>0</v>
      </c>
      <c r="I96" s="671">
        <v>0</v>
      </c>
      <c r="J96" s="671">
        <v>0</v>
      </c>
      <c r="K96" s="671">
        <v>0</v>
      </c>
      <c r="L96" s="671">
        <v>0</v>
      </c>
      <c r="M96" s="671">
        <v>0</v>
      </c>
      <c r="N96" s="671">
        <v>0</v>
      </c>
      <c r="O96" s="671">
        <v>0</v>
      </c>
      <c r="P96" s="671">
        <v>0</v>
      </c>
      <c r="Q96" s="671">
        <v>0</v>
      </c>
      <c r="R96" s="671">
        <v>0</v>
      </c>
      <c r="S96" s="671">
        <v>0</v>
      </c>
      <c r="T96" s="671">
        <v>0</v>
      </c>
      <c r="U96" s="671">
        <v>1</v>
      </c>
      <c r="V96" s="671">
        <v>1</v>
      </c>
      <c r="W96" s="671">
        <v>1</v>
      </c>
      <c r="X96" s="671">
        <v>0</v>
      </c>
      <c r="Y96" s="671">
        <v>0</v>
      </c>
      <c r="Z96" s="671">
        <v>0</v>
      </c>
      <c r="AA96" s="477">
        <f t="shared" si="2"/>
        <v>0</v>
      </c>
      <c r="AB96" s="477">
        <f t="shared" si="3"/>
        <v>0</v>
      </c>
      <c r="AC96" s="477">
        <f t="shared" si="4"/>
        <v>0</v>
      </c>
      <c r="AD96" s="477">
        <f t="shared" si="5"/>
        <v>0</v>
      </c>
      <c r="AE96" s="477">
        <f t="shared" si="6"/>
        <v>0</v>
      </c>
      <c r="AF96" s="477">
        <f t="shared" si="7"/>
        <v>0</v>
      </c>
      <c r="AG96" s="477">
        <f t="shared" si="8"/>
        <v>0</v>
      </c>
      <c r="AH96" s="477">
        <f t="shared" si="9"/>
        <v>0</v>
      </c>
      <c r="AI96" s="477">
        <f t="shared" si="10"/>
        <v>0</v>
      </c>
      <c r="AJ96" s="477">
        <f t="shared" si="11"/>
        <v>0</v>
      </c>
      <c r="AK96" s="477">
        <f t="shared" si="12"/>
        <v>0</v>
      </c>
      <c r="AL96" s="477">
        <f t="shared" si="13"/>
        <v>0</v>
      </c>
      <c r="AM96" s="477">
        <f t="shared" si="14"/>
        <v>0</v>
      </c>
      <c r="AN96" s="477">
        <f t="shared" si="15"/>
        <v>0</v>
      </c>
      <c r="AO96" s="477">
        <f t="shared" si="16"/>
        <v>0</v>
      </c>
      <c r="AP96" s="477">
        <f t="shared" si="17"/>
        <v>0</v>
      </c>
      <c r="AQ96" s="477">
        <f t="shared" si="18"/>
        <v>0</v>
      </c>
      <c r="AR96" s="477">
        <f t="shared" si="19"/>
        <v>0</v>
      </c>
      <c r="AS96" s="477">
        <f t="shared" si="20"/>
        <v>1</v>
      </c>
      <c r="AT96" s="477">
        <f t="shared" si="21"/>
        <v>1</v>
      </c>
      <c r="AU96" s="477">
        <f t="shared" si="22"/>
        <v>2</v>
      </c>
      <c r="AV96" s="477">
        <f t="shared" si="23"/>
        <v>0</v>
      </c>
      <c r="AW96" s="477">
        <f t="shared" si="24"/>
        <v>0</v>
      </c>
      <c r="AX96" s="477">
        <f t="shared" si="25"/>
        <v>0</v>
      </c>
      <c r="AY96" s="477">
        <f t="shared" si="26"/>
        <v>3</v>
      </c>
      <c r="AZ96" s="759">
        <f t="shared" si="27"/>
        <v>1.3333333333333333</v>
      </c>
      <c r="BA96" s="918">
        <f t="shared" si="28"/>
        <v>1.33</v>
      </c>
      <c r="BB96" s="477">
        <f t="shared" si="29"/>
        <v>1</v>
      </c>
    </row>
    <row r="97" spans="1:54" ht="25.5">
      <c r="A97" s="2" t="str">
        <f>'Resultat_ DACP'!A51</f>
        <v>M45</v>
      </c>
      <c r="B97" s="293" t="str">
        <f>'Resultat_ DACP'!E51</f>
        <v>Réorganisation supprimant un processus, disparition d'un transporteur de document, vacance de postes</v>
      </c>
      <c r="C97" s="671">
        <v>0</v>
      </c>
      <c r="D97" s="671">
        <v>0</v>
      </c>
      <c r="E97" s="671">
        <v>0</v>
      </c>
      <c r="F97" s="671">
        <v>0</v>
      </c>
      <c r="G97" s="671">
        <v>0</v>
      </c>
      <c r="H97" s="671">
        <v>0</v>
      </c>
      <c r="I97" s="671">
        <v>0</v>
      </c>
      <c r="J97" s="671">
        <v>0</v>
      </c>
      <c r="K97" s="671">
        <v>0</v>
      </c>
      <c r="L97" s="671">
        <v>0</v>
      </c>
      <c r="M97" s="671">
        <v>0</v>
      </c>
      <c r="N97" s="671">
        <v>0</v>
      </c>
      <c r="O97" s="671">
        <v>0</v>
      </c>
      <c r="P97" s="671">
        <v>0</v>
      </c>
      <c r="Q97" s="671">
        <v>0</v>
      </c>
      <c r="R97" s="671">
        <v>0</v>
      </c>
      <c r="S97" s="671">
        <v>0</v>
      </c>
      <c r="T97" s="671">
        <v>0</v>
      </c>
      <c r="U97" s="671">
        <v>0</v>
      </c>
      <c r="V97" s="671">
        <v>0</v>
      </c>
      <c r="W97" s="671">
        <v>0</v>
      </c>
      <c r="X97" s="671">
        <v>1</v>
      </c>
      <c r="Y97" s="671">
        <v>1</v>
      </c>
      <c r="Z97" s="671">
        <v>1</v>
      </c>
      <c r="AA97" s="477">
        <f t="shared" si="2"/>
        <v>0</v>
      </c>
      <c r="AB97" s="477">
        <f t="shared" si="3"/>
        <v>0</v>
      </c>
      <c r="AC97" s="477">
        <f t="shared" si="4"/>
        <v>0</v>
      </c>
      <c r="AD97" s="477">
        <f t="shared" si="5"/>
        <v>0</v>
      </c>
      <c r="AE97" s="477">
        <f t="shared" si="6"/>
        <v>0</v>
      </c>
      <c r="AF97" s="477">
        <f t="shared" si="7"/>
        <v>0</v>
      </c>
      <c r="AG97" s="477">
        <f t="shared" si="8"/>
        <v>0</v>
      </c>
      <c r="AH97" s="477">
        <f t="shared" si="9"/>
        <v>0</v>
      </c>
      <c r="AI97" s="477">
        <f t="shared" si="10"/>
        <v>0</v>
      </c>
      <c r="AJ97" s="477">
        <f t="shared" si="11"/>
        <v>0</v>
      </c>
      <c r="AK97" s="477">
        <f t="shared" si="12"/>
        <v>0</v>
      </c>
      <c r="AL97" s="477">
        <f t="shared" si="13"/>
        <v>0</v>
      </c>
      <c r="AM97" s="477">
        <f t="shared" si="14"/>
        <v>0</v>
      </c>
      <c r="AN97" s="477">
        <f t="shared" si="15"/>
        <v>0</v>
      </c>
      <c r="AO97" s="477">
        <f t="shared" si="16"/>
        <v>0</v>
      </c>
      <c r="AP97" s="477">
        <f t="shared" si="17"/>
        <v>0</v>
      </c>
      <c r="AQ97" s="477">
        <f t="shared" si="18"/>
        <v>0</v>
      </c>
      <c r="AR97" s="477">
        <f t="shared" si="19"/>
        <v>0</v>
      </c>
      <c r="AS97" s="477">
        <f t="shared" si="20"/>
        <v>0</v>
      </c>
      <c r="AT97" s="477">
        <f t="shared" si="21"/>
        <v>0</v>
      </c>
      <c r="AU97" s="477">
        <f t="shared" si="22"/>
        <v>0</v>
      </c>
      <c r="AV97" s="477">
        <f t="shared" si="23"/>
        <v>1</v>
      </c>
      <c r="AW97" s="477">
        <f t="shared" si="24"/>
        <v>1</v>
      </c>
      <c r="AX97" s="477">
        <f t="shared" si="25"/>
        <v>8</v>
      </c>
      <c r="AY97" s="477">
        <f t="shared" si="26"/>
        <v>3</v>
      </c>
      <c r="AZ97" s="759">
        <f t="shared" si="27"/>
        <v>3.3333333333333335</v>
      </c>
      <c r="BA97" s="918">
        <f t="shared" si="28"/>
        <v>3.33</v>
      </c>
      <c r="BB97" s="477">
        <f t="shared" si="29"/>
        <v>2</v>
      </c>
    </row>
    <row r="102" spans="1:54" ht="12.75" customHeight="1">
      <c r="B102" s="1699" t="s">
        <v>2205</v>
      </c>
      <c r="C102" s="1699"/>
      <c r="D102" s="1699"/>
      <c r="E102" s="1699"/>
      <c r="F102" s="1699"/>
      <c r="G102" s="1699"/>
      <c r="H102" s="1699"/>
      <c r="I102" s="1699"/>
      <c r="J102" s="1699"/>
      <c r="K102" s="1699"/>
      <c r="L102" s="1699"/>
    </row>
    <row r="103" spans="1:54">
      <c r="B103" s="1699"/>
      <c r="C103" s="1699"/>
      <c r="D103" s="1699"/>
      <c r="E103" s="1699"/>
      <c r="F103" s="1699"/>
      <c r="G103" s="1699"/>
      <c r="H103" s="1699"/>
      <c r="I103" s="1699"/>
      <c r="J103" s="1699"/>
      <c r="K103" s="1699"/>
      <c r="L103" s="1699"/>
    </row>
    <row r="104" spans="1:54" ht="13.5" thickBot="1">
      <c r="B104" s="1689"/>
      <c r="C104" s="1689"/>
      <c r="D104" s="1689"/>
      <c r="E104" s="1689"/>
      <c r="F104" s="1689"/>
      <c r="G104" s="1689"/>
      <c r="H104" s="1689"/>
      <c r="I104" s="1689"/>
      <c r="J104" s="1689"/>
      <c r="K104" s="1689"/>
      <c r="L104" s="1689"/>
    </row>
    <row r="105" spans="1:54" ht="26.25" thickBot="1">
      <c r="B105" s="465" t="s">
        <v>455</v>
      </c>
      <c r="C105" s="1722" t="s">
        <v>1119</v>
      </c>
      <c r="D105" s="1722"/>
      <c r="E105" s="1722"/>
      <c r="F105" s="1722"/>
      <c r="G105" s="1722"/>
      <c r="H105" s="1722"/>
      <c r="I105" s="1722"/>
      <c r="J105" s="1722"/>
      <c r="K105" s="1736"/>
      <c r="L105" s="475" t="s">
        <v>1121</v>
      </c>
    </row>
    <row r="106" spans="1:54">
      <c r="B106" s="474" t="s">
        <v>1097</v>
      </c>
      <c r="C106" s="1706" t="s">
        <v>2014</v>
      </c>
      <c r="D106" s="1706"/>
      <c r="E106" s="1706"/>
      <c r="F106" s="1706"/>
      <c r="G106" s="1706"/>
      <c r="H106" s="1706"/>
      <c r="I106" s="1706"/>
      <c r="J106" s="1706"/>
      <c r="K106" s="1706"/>
      <c r="L106" s="474" t="s">
        <v>2138</v>
      </c>
    </row>
    <row r="107" spans="1:54">
      <c r="B107" s="474" t="s">
        <v>1099</v>
      </c>
      <c r="C107" s="1724" t="s">
        <v>2015</v>
      </c>
      <c r="D107" s="1724"/>
      <c r="E107" s="1724"/>
      <c r="F107" s="1724"/>
      <c r="G107" s="1724"/>
      <c r="H107" s="1724"/>
      <c r="I107" s="1724"/>
      <c r="J107" s="1724"/>
      <c r="K107" s="1724"/>
      <c r="L107" s="474" t="s">
        <v>2139</v>
      </c>
    </row>
    <row r="108" spans="1:54" ht="12.75" customHeight="1">
      <c r="B108" s="474" t="s">
        <v>1101</v>
      </c>
      <c r="C108" s="1720" t="s">
        <v>2016</v>
      </c>
      <c r="D108" s="1720"/>
      <c r="E108" s="1720"/>
      <c r="F108" s="1720"/>
      <c r="G108" s="1720"/>
      <c r="H108" s="1720"/>
      <c r="I108" s="1720"/>
      <c r="J108" s="1720"/>
      <c r="K108" s="1720"/>
      <c r="L108" s="474" t="s">
        <v>2140</v>
      </c>
    </row>
    <row r="109" spans="1:54" ht="12.75" customHeight="1">
      <c r="B109" s="474" t="s">
        <v>1103</v>
      </c>
      <c r="C109" s="1720" t="s">
        <v>1947</v>
      </c>
      <c r="D109" s="1720"/>
      <c r="E109" s="1720"/>
      <c r="F109" s="1720"/>
      <c r="G109" s="1720"/>
      <c r="H109" s="1720"/>
      <c r="I109" s="1720"/>
      <c r="J109" s="1720"/>
      <c r="K109" s="1720"/>
      <c r="L109" s="474" t="s">
        <v>2141</v>
      </c>
    </row>
    <row r="110" spans="1:54" ht="12.75" customHeight="1">
      <c r="B110" s="474" t="s">
        <v>1107</v>
      </c>
      <c r="C110" s="1720" t="s">
        <v>2017</v>
      </c>
      <c r="D110" s="1720"/>
      <c r="E110" s="1720"/>
      <c r="F110" s="1720"/>
      <c r="G110" s="1720"/>
      <c r="H110" s="1720"/>
      <c r="I110" s="1720"/>
      <c r="J110" s="1720"/>
      <c r="K110" s="1720"/>
      <c r="L110" s="474" t="s">
        <v>2142</v>
      </c>
    </row>
    <row r="111" spans="1:54">
      <c r="B111" s="474" t="s">
        <v>1109</v>
      </c>
      <c r="C111" s="1720" t="s">
        <v>2143</v>
      </c>
      <c r="D111" s="1720"/>
      <c r="E111" s="1720"/>
      <c r="F111" s="1720"/>
      <c r="G111" s="1720"/>
      <c r="H111" s="1720"/>
      <c r="I111" s="1720"/>
      <c r="J111" s="1720"/>
      <c r="K111" s="1720"/>
      <c r="L111" s="474" t="s">
        <v>2144</v>
      </c>
    </row>
    <row r="112" spans="1:54">
      <c r="B112" s="474" t="s">
        <v>1112</v>
      </c>
      <c r="C112" s="474" t="s">
        <v>2026</v>
      </c>
      <c r="D112" s="97"/>
      <c r="E112" s="97"/>
      <c r="F112" s="97"/>
      <c r="G112" s="97"/>
      <c r="H112" s="97"/>
      <c r="I112" s="97"/>
      <c r="J112" s="97"/>
      <c r="K112" s="97"/>
      <c r="L112" s="474" t="s">
        <v>2145</v>
      </c>
    </row>
    <row r="113" spans="2:12">
      <c r="B113" s="474" t="s">
        <v>1113</v>
      </c>
      <c r="C113" s="474" t="s">
        <v>2031</v>
      </c>
      <c r="D113" s="97"/>
      <c r="E113" s="97"/>
      <c r="F113" s="97"/>
      <c r="G113" s="97"/>
      <c r="H113" s="97"/>
      <c r="I113" s="97"/>
      <c r="J113" s="97"/>
      <c r="K113" s="97"/>
      <c r="L113" s="474" t="s">
        <v>2146</v>
      </c>
    </row>
    <row r="114" spans="2:12">
      <c r="B114" s="911" t="s">
        <v>2028</v>
      </c>
      <c r="C114" s="474" t="s">
        <v>2032</v>
      </c>
      <c r="D114" s="97"/>
      <c r="E114" s="97"/>
      <c r="F114" s="97"/>
      <c r="G114" s="97"/>
      <c r="H114" s="97"/>
      <c r="I114" s="97"/>
      <c r="J114" s="97"/>
      <c r="K114" s="97"/>
      <c r="L114" s="474" t="s">
        <v>2147</v>
      </c>
    </row>
    <row r="115" spans="2:12">
      <c r="B115" s="474" t="s">
        <v>2029</v>
      </c>
      <c r="C115" s="474" t="s">
        <v>2033</v>
      </c>
      <c r="D115" s="474"/>
      <c r="E115" s="474"/>
      <c r="F115" s="474"/>
      <c r="G115" s="474"/>
      <c r="H115" s="474"/>
      <c r="I115" s="474"/>
      <c r="J115" s="474"/>
      <c r="K115" s="474"/>
      <c r="L115" s="474" t="s">
        <v>2148</v>
      </c>
    </row>
    <row r="116" spans="2:12">
      <c r="B116" s="474" t="s">
        <v>2030</v>
      </c>
      <c r="C116" s="474" t="s">
        <v>2034</v>
      </c>
      <c r="D116" s="474"/>
      <c r="E116" s="474"/>
      <c r="F116" s="474"/>
      <c r="G116" s="474"/>
      <c r="H116" s="474"/>
      <c r="I116" s="474"/>
      <c r="J116" s="474"/>
      <c r="K116" s="474"/>
      <c r="L116" s="474" t="s">
        <v>2149</v>
      </c>
    </row>
    <row r="117" spans="2:12">
      <c r="G117" s="97"/>
    </row>
  </sheetData>
  <mergeCells count="8">
    <mergeCell ref="C110:K110"/>
    <mergeCell ref="C111:K111"/>
    <mergeCell ref="B102:L104"/>
    <mergeCell ref="C105:K105"/>
    <mergeCell ref="C106:K106"/>
    <mergeCell ref="C107:K107"/>
    <mergeCell ref="C108:K108"/>
    <mergeCell ref="C109:K109"/>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filterMode="1"/>
  <dimension ref="A1:GH154"/>
  <sheetViews>
    <sheetView zoomScale="110" zoomScaleNormal="110" zoomScalePageLayoutView="120" workbookViewId="0">
      <pane xSplit="5" topLeftCell="F1" activePane="topRight" state="frozen"/>
      <selection pane="topRight" activeCell="FA26" sqref="FA26"/>
    </sheetView>
  </sheetViews>
  <sheetFormatPr baseColWidth="10" defaultRowHeight="12.75"/>
  <cols>
    <col min="1" max="1" width="10" style="390" customWidth="1"/>
    <col min="2" max="2" width="46.140625" style="390" customWidth="1"/>
    <col min="3" max="3" width="19.85546875" style="390" customWidth="1"/>
    <col min="4" max="4" width="16.28515625" style="390" customWidth="1"/>
    <col min="5" max="5" width="14.28515625" style="390" customWidth="1"/>
    <col min="6" max="6" width="7.140625" style="390" customWidth="1"/>
    <col min="7" max="7" width="12.140625" style="390" customWidth="1"/>
    <col min="8" max="8" width="9.42578125" style="390" customWidth="1"/>
    <col min="9" max="13" width="33.140625" customWidth="1"/>
    <col min="14" max="14" width="31.85546875" customWidth="1"/>
    <col min="15" max="16" width="23.85546875" customWidth="1"/>
    <col min="17" max="18" width="34.42578125" customWidth="1"/>
    <col min="19" max="20" width="21.42578125" customWidth="1"/>
    <col min="21" max="22" width="27.42578125" customWidth="1"/>
    <col min="23" max="24" width="23.7109375" customWidth="1"/>
    <col min="25" max="26" width="31.42578125" customWidth="1"/>
    <col min="27" max="28" width="17" customWidth="1"/>
    <col min="29" max="30" width="16.85546875" customWidth="1"/>
    <col min="31" max="32" width="18.140625" customWidth="1"/>
    <col min="33" max="34" width="17.7109375" customWidth="1"/>
    <col min="35" max="71" width="21.85546875" customWidth="1"/>
    <col min="72" max="72" width="22" customWidth="1"/>
    <col min="73" max="98" width="21.85546875" customWidth="1"/>
  </cols>
  <sheetData>
    <row r="1" spans="1:190" ht="13.5" thickBot="1">
      <c r="C1" s="382">
        <f>VALUE(Compute0!$C$4)</f>
        <v>4</v>
      </c>
      <c r="E1" s="518" t="s">
        <v>455</v>
      </c>
      <c r="F1" s="757"/>
      <c r="G1" s="757"/>
      <c r="H1" s="757"/>
      <c r="I1" s="448" t="s">
        <v>1642</v>
      </c>
      <c r="J1" s="448"/>
      <c r="K1" s="448" t="s">
        <v>1643</v>
      </c>
      <c r="L1" s="448"/>
      <c r="M1" s="448" t="s">
        <v>1644</v>
      </c>
      <c r="N1" s="448"/>
      <c r="O1" s="448" t="s">
        <v>1645</v>
      </c>
      <c r="P1" s="448"/>
      <c r="Q1" s="448" t="s">
        <v>1646</v>
      </c>
      <c r="R1" s="448"/>
      <c r="S1" s="448" t="s">
        <v>1647</v>
      </c>
      <c r="T1" s="448"/>
      <c r="U1" s="448" t="s">
        <v>1648</v>
      </c>
      <c r="V1" s="448"/>
      <c r="W1" s="448" t="s">
        <v>1649</v>
      </c>
      <c r="X1" s="448"/>
      <c r="Y1" s="448" t="s">
        <v>1650</v>
      </c>
      <c r="Z1" s="448"/>
      <c r="AA1" s="448" t="s">
        <v>1651</v>
      </c>
      <c r="AB1" s="448"/>
      <c r="AC1" s="448" t="s">
        <v>1652</v>
      </c>
      <c r="AD1" s="448"/>
      <c r="AE1" s="448" t="s">
        <v>1653</v>
      </c>
      <c r="AF1" s="448"/>
      <c r="AG1" s="448" t="s">
        <v>1654</v>
      </c>
      <c r="AH1" s="448"/>
      <c r="AI1" s="448" t="s">
        <v>1655</v>
      </c>
      <c r="AJ1" s="448"/>
      <c r="AK1" s="448" t="s">
        <v>1700</v>
      </c>
      <c r="AL1" s="448"/>
      <c r="AM1" s="448" t="s">
        <v>1701</v>
      </c>
      <c r="AN1" s="448"/>
      <c r="AO1" s="448" t="s">
        <v>1702</v>
      </c>
      <c r="AP1" s="448"/>
      <c r="AQ1" s="448" t="s">
        <v>1703</v>
      </c>
      <c r="AR1" s="448"/>
      <c r="AS1" s="448" t="s">
        <v>1704</v>
      </c>
      <c r="AT1" s="448"/>
      <c r="AU1" s="448" t="s">
        <v>1705</v>
      </c>
      <c r="AV1" s="448"/>
      <c r="AW1" s="448" t="s">
        <v>1706</v>
      </c>
      <c r="AX1" s="448"/>
      <c r="AY1" s="448" t="s">
        <v>1707</v>
      </c>
      <c r="AZ1" s="448"/>
      <c r="BA1" s="448" t="s">
        <v>1725</v>
      </c>
      <c r="BB1" s="448"/>
      <c r="BC1" s="448" t="s">
        <v>1726</v>
      </c>
      <c r="BD1" s="448"/>
      <c r="BE1" s="448" t="s">
        <v>1727</v>
      </c>
      <c r="BF1" s="448"/>
      <c r="BG1" s="448" t="s">
        <v>1728</v>
      </c>
      <c r="BH1" s="448"/>
      <c r="BI1" s="448" t="s">
        <v>1729</v>
      </c>
      <c r="BJ1" s="448"/>
      <c r="BK1" s="448" t="s">
        <v>1730</v>
      </c>
      <c r="BL1" s="448"/>
      <c r="BM1" s="448" t="s">
        <v>1731</v>
      </c>
      <c r="BN1" s="448"/>
      <c r="BO1" s="448" t="s">
        <v>1732</v>
      </c>
      <c r="BP1" s="448"/>
      <c r="BQ1" s="448" t="s">
        <v>1733</v>
      </c>
      <c r="BR1" s="448"/>
      <c r="BS1" s="448" t="s">
        <v>1734</v>
      </c>
      <c r="BT1" s="448"/>
      <c r="BU1" s="448" t="s">
        <v>1735</v>
      </c>
      <c r="BV1" s="448"/>
      <c r="BW1" s="448" t="s">
        <v>1759</v>
      </c>
      <c r="BX1" s="448"/>
      <c r="BY1" s="448" t="s">
        <v>1760</v>
      </c>
      <c r="BZ1" s="448"/>
      <c r="CA1" s="448" t="s">
        <v>1761</v>
      </c>
      <c r="CB1" s="448"/>
      <c r="CC1" s="448" t="s">
        <v>1762</v>
      </c>
      <c r="CD1" s="448"/>
      <c r="CE1" s="448" t="s">
        <v>1763</v>
      </c>
      <c r="CF1" s="448"/>
      <c r="CG1" s="448" t="s">
        <v>1764</v>
      </c>
      <c r="CH1" s="448"/>
      <c r="CI1" s="448" t="s">
        <v>1765</v>
      </c>
      <c r="CJ1" s="448"/>
      <c r="CK1" s="448" t="s">
        <v>1766</v>
      </c>
      <c r="CL1" s="448"/>
      <c r="CM1" s="448" t="s">
        <v>1767</v>
      </c>
      <c r="CN1" s="448"/>
      <c r="CO1" s="448" t="s">
        <v>1768</v>
      </c>
      <c r="CP1" s="448"/>
      <c r="CQ1" s="448" t="s">
        <v>1769</v>
      </c>
      <c r="CR1" s="448"/>
      <c r="CS1" s="448" t="s">
        <v>1782</v>
      </c>
      <c r="CT1" s="153"/>
      <c r="CV1" s="2" t="s">
        <v>1642</v>
      </c>
      <c r="CW1" s="2" t="s">
        <v>1643</v>
      </c>
      <c r="CX1" s="2" t="s">
        <v>1644</v>
      </c>
      <c r="CY1" s="2" t="s">
        <v>1645</v>
      </c>
      <c r="CZ1" s="2" t="s">
        <v>1646</v>
      </c>
      <c r="DA1" s="2" t="s">
        <v>1647</v>
      </c>
      <c r="DB1" s="2" t="s">
        <v>1648</v>
      </c>
      <c r="DC1" s="2" t="s">
        <v>1649</v>
      </c>
      <c r="DD1" s="2" t="s">
        <v>1650</v>
      </c>
      <c r="DE1" s="2" t="s">
        <v>1651</v>
      </c>
      <c r="DF1" s="2" t="s">
        <v>1652</v>
      </c>
      <c r="DG1" s="2" t="s">
        <v>1653</v>
      </c>
      <c r="DH1" s="2" t="s">
        <v>1654</v>
      </c>
      <c r="DI1" s="2" t="s">
        <v>1655</v>
      </c>
      <c r="DJ1" s="2" t="s">
        <v>1700</v>
      </c>
      <c r="DK1" s="2" t="s">
        <v>1701</v>
      </c>
      <c r="DL1" s="2" t="s">
        <v>1702</v>
      </c>
      <c r="DM1" s="2" t="s">
        <v>1703</v>
      </c>
      <c r="DN1" s="2" t="s">
        <v>1704</v>
      </c>
      <c r="DO1" s="2" t="s">
        <v>1705</v>
      </c>
      <c r="DP1" s="2" t="s">
        <v>1706</v>
      </c>
      <c r="DQ1" s="2" t="s">
        <v>1707</v>
      </c>
      <c r="DR1" s="2" t="s">
        <v>1725</v>
      </c>
      <c r="DS1" s="2" t="s">
        <v>1726</v>
      </c>
      <c r="DT1" s="2" t="s">
        <v>1727</v>
      </c>
      <c r="DU1" s="2" t="s">
        <v>1728</v>
      </c>
      <c r="DV1" s="2" t="s">
        <v>1729</v>
      </c>
      <c r="DW1" s="2" t="s">
        <v>1730</v>
      </c>
      <c r="DX1" s="2" t="s">
        <v>1731</v>
      </c>
      <c r="DY1" s="2" t="s">
        <v>1732</v>
      </c>
      <c r="DZ1" s="2" t="s">
        <v>1733</v>
      </c>
      <c r="EA1" s="2" t="s">
        <v>1734</v>
      </c>
      <c r="EB1" s="2" t="s">
        <v>1735</v>
      </c>
      <c r="EC1" s="2" t="s">
        <v>1759</v>
      </c>
      <c r="ED1" s="2" t="s">
        <v>1760</v>
      </c>
      <c r="EE1" s="2" t="s">
        <v>1761</v>
      </c>
      <c r="EF1" s="2" t="s">
        <v>1762</v>
      </c>
      <c r="EG1" s="2" t="s">
        <v>1763</v>
      </c>
      <c r="EH1" s="2" t="s">
        <v>1764</v>
      </c>
      <c r="EI1" s="2" t="s">
        <v>1765</v>
      </c>
      <c r="EJ1" s="2" t="s">
        <v>1766</v>
      </c>
      <c r="EK1" s="2" t="s">
        <v>1767</v>
      </c>
      <c r="EL1" s="2" t="s">
        <v>1768</v>
      </c>
      <c r="EM1" s="2" t="s">
        <v>1769</v>
      </c>
      <c r="EN1" s="2" t="s">
        <v>1782</v>
      </c>
      <c r="EO1" s="2" t="s">
        <v>1642</v>
      </c>
      <c r="EP1" s="2" t="s">
        <v>1643</v>
      </c>
      <c r="EQ1" s="2" t="s">
        <v>1644</v>
      </c>
      <c r="ER1" s="2" t="s">
        <v>1645</v>
      </c>
      <c r="ES1" s="2" t="s">
        <v>1646</v>
      </c>
      <c r="ET1" s="2" t="s">
        <v>1647</v>
      </c>
      <c r="EU1" s="2" t="s">
        <v>1648</v>
      </c>
      <c r="EV1" s="2" t="s">
        <v>1649</v>
      </c>
      <c r="EW1" s="2" t="s">
        <v>1650</v>
      </c>
      <c r="EX1" s="2" t="s">
        <v>1651</v>
      </c>
      <c r="EY1" s="2" t="s">
        <v>1652</v>
      </c>
      <c r="EZ1" s="2" t="s">
        <v>1653</v>
      </c>
      <c r="FA1" s="2" t="s">
        <v>1654</v>
      </c>
      <c r="FB1" s="2" t="s">
        <v>1655</v>
      </c>
      <c r="FC1" s="2" t="s">
        <v>1700</v>
      </c>
      <c r="FD1" s="2" t="s">
        <v>1701</v>
      </c>
      <c r="FE1" s="2" t="s">
        <v>1702</v>
      </c>
      <c r="FF1" s="2" t="s">
        <v>1703</v>
      </c>
      <c r="FG1" s="2" t="s">
        <v>1704</v>
      </c>
      <c r="FH1" s="2" t="s">
        <v>1705</v>
      </c>
      <c r="FI1" s="2" t="s">
        <v>1706</v>
      </c>
      <c r="FJ1" s="2" t="s">
        <v>1707</v>
      </c>
      <c r="FK1" s="2" t="s">
        <v>1725</v>
      </c>
      <c r="FL1" s="2" t="s">
        <v>1726</v>
      </c>
      <c r="FM1" s="2" t="s">
        <v>1727</v>
      </c>
      <c r="FN1" s="2" t="s">
        <v>1728</v>
      </c>
      <c r="FO1" s="2" t="s">
        <v>1729</v>
      </c>
      <c r="FP1" s="2" t="s">
        <v>1730</v>
      </c>
      <c r="FQ1" s="2" t="s">
        <v>1731</v>
      </c>
      <c r="FR1" s="2" t="s">
        <v>1732</v>
      </c>
      <c r="FS1" s="2" t="s">
        <v>1733</v>
      </c>
      <c r="FT1" s="2" t="s">
        <v>1734</v>
      </c>
      <c r="FU1" s="2" t="s">
        <v>1735</v>
      </c>
      <c r="FV1" s="2" t="s">
        <v>1759</v>
      </c>
      <c r="FW1" s="2" t="s">
        <v>1760</v>
      </c>
      <c r="FX1" s="2" t="s">
        <v>1761</v>
      </c>
      <c r="FY1" s="2" t="s">
        <v>1762</v>
      </c>
      <c r="FZ1" s="2" t="s">
        <v>1763</v>
      </c>
      <c r="GA1" s="2" t="s">
        <v>1764</v>
      </c>
      <c r="GB1" s="2" t="s">
        <v>1765</v>
      </c>
      <c r="GC1" s="2" t="s">
        <v>1766</v>
      </c>
      <c r="GD1" s="2" t="s">
        <v>1767</v>
      </c>
      <c r="GE1" s="2" t="s">
        <v>1768</v>
      </c>
      <c r="GF1" s="2" t="s">
        <v>1769</v>
      </c>
      <c r="GG1" s="2" t="s">
        <v>1782</v>
      </c>
    </row>
    <row r="2" spans="1:190" ht="13.5" thickBot="1">
      <c r="B2" s="544"/>
      <c r="E2" s="518" t="s">
        <v>1562</v>
      </c>
      <c r="F2" s="757"/>
      <c r="G2" s="757"/>
      <c r="H2" s="757"/>
      <c r="I2" s="477"/>
      <c r="J2" s="477"/>
      <c r="K2" s="477"/>
      <c r="L2" s="477"/>
      <c r="M2" s="477"/>
      <c r="N2" s="477"/>
      <c r="O2" s="477"/>
      <c r="P2" s="477"/>
      <c r="Q2" s="477"/>
      <c r="R2" s="477"/>
      <c r="S2" s="477"/>
      <c r="T2" s="477"/>
      <c r="U2" s="477"/>
      <c r="V2" s="477"/>
      <c r="W2" s="477"/>
      <c r="X2" s="477"/>
      <c r="Y2" s="477"/>
      <c r="Z2" s="477"/>
      <c r="AA2" s="477"/>
      <c r="AB2" s="477"/>
      <c r="AC2" s="477"/>
      <c r="AD2" s="477"/>
      <c r="AE2" s="477"/>
      <c r="AF2" s="477"/>
      <c r="AG2" s="477"/>
      <c r="AH2" s="477"/>
      <c r="AI2" s="477"/>
      <c r="AJ2" s="477"/>
      <c r="AK2" s="477"/>
      <c r="AL2" s="477"/>
      <c r="AM2" s="477"/>
      <c r="AN2" s="477"/>
      <c r="AO2" s="477"/>
      <c r="AP2" s="477"/>
      <c r="AQ2" s="477"/>
      <c r="AR2" s="477"/>
      <c r="AS2" s="477"/>
      <c r="AT2" s="477"/>
      <c r="AU2" s="477"/>
      <c r="AV2" s="477"/>
      <c r="AW2" s="477"/>
      <c r="AX2" s="477"/>
      <c r="AY2" s="477"/>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149"/>
      <c r="BY2" s="149"/>
      <c r="BZ2" s="149"/>
      <c r="CA2" s="149"/>
      <c r="CB2" s="149"/>
      <c r="CC2" s="149"/>
      <c r="CD2" s="149"/>
      <c r="CE2" s="149"/>
      <c r="CF2" s="149"/>
      <c r="CG2" s="149"/>
      <c r="CH2" s="149"/>
      <c r="CI2" s="149"/>
      <c r="CJ2" s="149"/>
      <c r="CK2" s="149"/>
      <c r="CL2" s="149"/>
      <c r="CM2" s="149"/>
      <c r="CN2" s="149"/>
      <c r="CO2" s="149"/>
      <c r="CP2" s="149"/>
      <c r="CQ2" s="149"/>
      <c r="CR2" s="149"/>
      <c r="CS2" s="149"/>
      <c r="CT2" s="149"/>
    </row>
    <row r="3" spans="1:190" ht="294" thickBot="1">
      <c r="E3" s="518" t="s">
        <v>723</v>
      </c>
      <c r="F3" s="757"/>
      <c r="G3" s="757"/>
      <c r="H3" s="757"/>
      <c r="I3" s="763" t="s">
        <v>1579</v>
      </c>
      <c r="J3" s="763"/>
      <c r="K3" s="766" t="s">
        <v>1597</v>
      </c>
      <c r="L3" s="766"/>
      <c r="M3" s="766" t="s">
        <v>1598</v>
      </c>
      <c r="N3" s="766"/>
      <c r="O3" s="766" t="s">
        <v>1599</v>
      </c>
      <c r="P3" s="766"/>
      <c r="Q3" s="766" t="s">
        <v>1600</v>
      </c>
      <c r="R3" s="766"/>
      <c r="S3" s="766" t="s">
        <v>1605</v>
      </c>
      <c r="T3" s="766"/>
      <c r="U3" s="766" t="s">
        <v>1606</v>
      </c>
      <c r="V3" s="766"/>
      <c r="W3" s="766" t="s">
        <v>1601</v>
      </c>
      <c r="X3" s="766"/>
      <c r="Y3" s="766" t="s">
        <v>1602</v>
      </c>
      <c r="Z3" s="766"/>
      <c r="AA3" s="766" t="s">
        <v>1603</v>
      </c>
      <c r="AB3" s="766"/>
      <c r="AC3" s="766" t="s">
        <v>1604</v>
      </c>
      <c r="AD3" s="766"/>
      <c r="AE3" s="766" t="s">
        <v>1596</v>
      </c>
      <c r="AF3" s="766"/>
      <c r="AG3" s="766" t="s">
        <v>1595</v>
      </c>
      <c r="AH3" s="766"/>
      <c r="AI3" s="766" t="s">
        <v>1592</v>
      </c>
      <c r="AJ3" s="766"/>
      <c r="AK3" s="766" t="s">
        <v>1716</v>
      </c>
      <c r="AL3" s="766"/>
      <c r="AM3" s="766" t="s">
        <v>1715</v>
      </c>
      <c r="AN3" s="766"/>
      <c r="AO3" s="766" t="s">
        <v>1714</v>
      </c>
      <c r="AP3" s="766"/>
      <c r="AQ3" s="766" t="s">
        <v>1713</v>
      </c>
      <c r="AR3" s="766"/>
      <c r="AS3" s="766" t="s">
        <v>1712</v>
      </c>
      <c r="AT3" s="766"/>
      <c r="AU3" s="766" t="s">
        <v>1711</v>
      </c>
      <c r="AV3" s="766"/>
      <c r="AW3" s="766" t="s">
        <v>1710</v>
      </c>
      <c r="AX3" s="766"/>
      <c r="AY3" s="766" t="s">
        <v>1709</v>
      </c>
      <c r="AZ3" s="766"/>
      <c r="BA3" s="766" t="s">
        <v>1748</v>
      </c>
      <c r="BB3" s="766"/>
      <c r="BC3" s="766" t="s">
        <v>1749</v>
      </c>
      <c r="BD3" s="766"/>
      <c r="BE3" s="766" t="s">
        <v>1750</v>
      </c>
      <c r="BF3" s="766"/>
      <c r="BG3" s="766" t="s">
        <v>1751</v>
      </c>
      <c r="BH3" s="766"/>
      <c r="BI3" s="766" t="s">
        <v>1752</v>
      </c>
      <c r="BJ3" s="766"/>
      <c r="BK3" s="766" t="s">
        <v>1753</v>
      </c>
      <c r="BL3" s="766"/>
      <c r="BM3" s="766" t="s">
        <v>1754</v>
      </c>
      <c r="BN3" s="766"/>
      <c r="BO3" s="766" t="s">
        <v>1714</v>
      </c>
      <c r="BP3" s="766"/>
      <c r="BQ3" s="766" t="s">
        <v>1755</v>
      </c>
      <c r="BR3" s="766"/>
      <c r="BS3" s="766" t="s">
        <v>1756</v>
      </c>
      <c r="BT3" s="766"/>
      <c r="BU3" s="766" t="s">
        <v>1757</v>
      </c>
      <c r="BV3" s="766"/>
      <c r="BW3" s="766" t="s">
        <v>1758</v>
      </c>
      <c r="BX3" s="766"/>
      <c r="BY3" s="766" t="s">
        <v>1789</v>
      </c>
      <c r="BZ3" s="766"/>
      <c r="CA3" s="766" t="s">
        <v>1712</v>
      </c>
      <c r="CB3" s="766"/>
      <c r="CC3" s="766" t="s">
        <v>1790</v>
      </c>
      <c r="CD3" s="766"/>
      <c r="CE3" s="766" t="s">
        <v>1791</v>
      </c>
      <c r="CF3" s="766"/>
      <c r="CG3" s="766" t="s">
        <v>1792</v>
      </c>
      <c r="CH3" s="766"/>
      <c r="CI3" s="766" t="s">
        <v>1788</v>
      </c>
      <c r="CJ3" s="766"/>
      <c r="CK3" s="766" t="s">
        <v>1787</v>
      </c>
      <c r="CL3" s="766"/>
      <c r="CM3" s="766" t="s">
        <v>1786</v>
      </c>
      <c r="CN3" s="766"/>
      <c r="CO3" s="766" t="s">
        <v>1785</v>
      </c>
      <c r="CP3" s="766"/>
      <c r="CQ3" s="766" t="s">
        <v>1784</v>
      </c>
      <c r="CR3" s="766"/>
      <c r="CS3" s="766" t="s">
        <v>1783</v>
      </c>
      <c r="CT3" s="783"/>
      <c r="CU3" s="722"/>
      <c r="CV3" s="722" t="s">
        <v>1579</v>
      </c>
      <c r="CW3" s="722" t="s">
        <v>1597</v>
      </c>
      <c r="CX3" s="722" t="s">
        <v>1598</v>
      </c>
      <c r="CY3" s="722" t="s">
        <v>1599</v>
      </c>
      <c r="CZ3" s="722" t="s">
        <v>1600</v>
      </c>
      <c r="DA3" s="722" t="s">
        <v>1605</v>
      </c>
      <c r="DB3" s="722" t="s">
        <v>1606</v>
      </c>
      <c r="DC3" s="722" t="s">
        <v>1601</v>
      </c>
      <c r="DD3" s="722" t="s">
        <v>1602</v>
      </c>
      <c r="DE3" s="722" t="s">
        <v>1603</v>
      </c>
      <c r="DF3" s="722" t="s">
        <v>1604</v>
      </c>
      <c r="DG3" s="722" t="s">
        <v>1596</v>
      </c>
      <c r="DH3" s="722" t="s">
        <v>1595</v>
      </c>
      <c r="DI3" s="722" t="s">
        <v>1592</v>
      </c>
      <c r="DJ3" s="722" t="s">
        <v>1716</v>
      </c>
      <c r="DK3" s="722" t="s">
        <v>1715</v>
      </c>
      <c r="DL3" s="722" t="s">
        <v>1714</v>
      </c>
      <c r="DM3" s="722" t="s">
        <v>1713</v>
      </c>
      <c r="DN3" s="722" t="s">
        <v>1712</v>
      </c>
      <c r="DO3" s="722" t="s">
        <v>1711</v>
      </c>
      <c r="DP3" s="722" t="s">
        <v>1710</v>
      </c>
      <c r="DQ3" s="722" t="s">
        <v>1709</v>
      </c>
      <c r="DR3" s="722" t="s">
        <v>1748</v>
      </c>
      <c r="DS3" s="722" t="s">
        <v>1749</v>
      </c>
      <c r="DT3" s="722" t="s">
        <v>1750</v>
      </c>
      <c r="DU3" s="722" t="s">
        <v>1751</v>
      </c>
      <c r="DV3" s="722" t="s">
        <v>1752</v>
      </c>
      <c r="DW3" s="722" t="s">
        <v>1753</v>
      </c>
      <c r="DX3" s="722" t="s">
        <v>1754</v>
      </c>
      <c r="DY3" s="722" t="s">
        <v>1714</v>
      </c>
      <c r="DZ3" s="722" t="s">
        <v>1755</v>
      </c>
      <c r="EA3" s="722" t="s">
        <v>1756</v>
      </c>
      <c r="EB3" s="722" t="s">
        <v>1757</v>
      </c>
      <c r="EC3" s="722" t="s">
        <v>1758</v>
      </c>
      <c r="ED3" s="722" t="s">
        <v>1789</v>
      </c>
      <c r="EE3" s="722" t="s">
        <v>1712</v>
      </c>
      <c r="EF3" s="722" t="s">
        <v>1790</v>
      </c>
      <c r="EG3" s="722" t="s">
        <v>1791</v>
      </c>
      <c r="EH3" s="722" t="s">
        <v>1792</v>
      </c>
      <c r="EI3" s="722" t="s">
        <v>1788</v>
      </c>
      <c r="EJ3" s="722" t="s">
        <v>1787</v>
      </c>
      <c r="EK3" s="722" t="s">
        <v>1786</v>
      </c>
      <c r="EL3" s="722" t="s">
        <v>1785</v>
      </c>
      <c r="EM3" s="722" t="s">
        <v>1784</v>
      </c>
      <c r="EN3" s="722" t="s">
        <v>1783</v>
      </c>
      <c r="EO3" s="722" t="s">
        <v>1579</v>
      </c>
      <c r="EP3" s="722" t="s">
        <v>1597</v>
      </c>
      <c r="EQ3" s="722" t="s">
        <v>1598</v>
      </c>
      <c r="ER3" s="722" t="s">
        <v>1599</v>
      </c>
      <c r="ES3" s="722" t="s">
        <v>1600</v>
      </c>
      <c r="ET3" s="722" t="s">
        <v>1605</v>
      </c>
      <c r="EU3" s="722" t="s">
        <v>1606</v>
      </c>
      <c r="EV3" s="722" t="s">
        <v>1601</v>
      </c>
      <c r="EW3" s="722" t="s">
        <v>1602</v>
      </c>
      <c r="EX3" s="722" t="s">
        <v>1603</v>
      </c>
      <c r="EY3" s="722" t="s">
        <v>1604</v>
      </c>
      <c r="EZ3" s="722" t="s">
        <v>1596</v>
      </c>
      <c r="FA3" s="722" t="s">
        <v>1595</v>
      </c>
      <c r="FB3" s="722" t="s">
        <v>1592</v>
      </c>
      <c r="FC3" s="722" t="s">
        <v>1716</v>
      </c>
      <c r="FD3" s="722" t="s">
        <v>1715</v>
      </c>
      <c r="FE3" s="722" t="s">
        <v>1714</v>
      </c>
      <c r="FF3" s="722" t="s">
        <v>1713</v>
      </c>
      <c r="FG3" s="722" t="s">
        <v>1712</v>
      </c>
      <c r="FH3" s="722" t="s">
        <v>1711</v>
      </c>
      <c r="FI3" s="722" t="s">
        <v>1710</v>
      </c>
      <c r="FJ3" s="722" t="s">
        <v>1709</v>
      </c>
      <c r="FK3" s="722" t="s">
        <v>1748</v>
      </c>
      <c r="FL3" s="722" t="s">
        <v>1749</v>
      </c>
      <c r="FM3" s="722" t="s">
        <v>1750</v>
      </c>
      <c r="FN3" s="722" t="s">
        <v>1751</v>
      </c>
      <c r="FO3" s="722" t="s">
        <v>1752</v>
      </c>
      <c r="FP3" s="722" t="s">
        <v>1753</v>
      </c>
      <c r="FQ3" s="722" t="s">
        <v>1754</v>
      </c>
      <c r="FR3" s="722" t="s">
        <v>1714</v>
      </c>
      <c r="FS3" s="722" t="s">
        <v>1755</v>
      </c>
      <c r="FT3" s="722" t="s">
        <v>1756</v>
      </c>
      <c r="FU3" s="722" t="s">
        <v>1757</v>
      </c>
      <c r="FV3" s="722" t="s">
        <v>1758</v>
      </c>
      <c r="FW3" s="722" t="s">
        <v>1789</v>
      </c>
      <c r="FX3" s="722" t="s">
        <v>1712</v>
      </c>
      <c r="FY3" s="722" t="s">
        <v>1790</v>
      </c>
      <c r="FZ3" s="722" t="s">
        <v>1791</v>
      </c>
      <c r="GA3" s="722" t="s">
        <v>1792</v>
      </c>
      <c r="GB3" s="722" t="s">
        <v>1788</v>
      </c>
      <c r="GC3" s="722" t="s">
        <v>1787</v>
      </c>
      <c r="GD3" s="722" t="s">
        <v>1786</v>
      </c>
      <c r="GE3" s="722" t="s">
        <v>1785</v>
      </c>
      <c r="GF3" s="722" t="s">
        <v>1784</v>
      </c>
      <c r="GG3" s="722" t="s">
        <v>1783</v>
      </c>
    </row>
    <row r="4" spans="1:190">
      <c r="A4" s="497" t="str">
        <f>Compute1a!A4</f>
        <v>Norm</v>
      </c>
      <c r="B4" s="492" t="str">
        <f>Compute1a!B4</f>
        <v>Exigences de sécurité</v>
      </c>
      <c r="C4" s="404" t="str">
        <f>Compute1a!C4</f>
        <v>En vigueur pour l'évaluation</v>
      </c>
      <c r="D4" s="404" t="str">
        <f>Compute1a!D4</f>
        <v>Niveau de Maturité</v>
      </c>
      <c r="E4" s="522" t="str">
        <f>Compute1a!E4</f>
        <v>NM</v>
      </c>
      <c r="F4" s="758"/>
      <c r="G4" s="758" t="s">
        <v>301</v>
      </c>
      <c r="H4" s="758" t="s">
        <v>301</v>
      </c>
      <c r="I4" s="722"/>
      <c r="J4" s="722"/>
      <c r="K4" s="477"/>
      <c r="L4" s="477"/>
      <c r="M4" s="477"/>
      <c r="N4" s="477"/>
      <c r="O4" s="477"/>
      <c r="P4" s="477"/>
      <c r="Q4" s="477"/>
      <c r="R4" s="477"/>
      <c r="S4" s="477"/>
      <c r="T4" s="477"/>
      <c r="U4" s="477"/>
      <c r="V4" s="477"/>
      <c r="W4" s="477"/>
      <c r="X4" s="477"/>
      <c r="Y4" s="477"/>
      <c r="Z4" s="477"/>
      <c r="AA4" s="477"/>
      <c r="AB4" s="477"/>
      <c r="AC4" s="477"/>
      <c r="AD4" s="477"/>
      <c r="AE4" s="477"/>
      <c r="AF4" s="477"/>
      <c r="AG4" s="477"/>
      <c r="AH4" s="477"/>
      <c r="AI4" s="477"/>
      <c r="AJ4" s="477"/>
      <c r="AK4" s="477"/>
      <c r="AL4" s="477"/>
      <c r="AM4" s="477"/>
      <c r="AN4" s="477"/>
      <c r="AO4" s="477"/>
      <c r="AP4" s="477"/>
      <c r="AQ4" s="477"/>
      <c r="AR4" s="477"/>
      <c r="AS4" s="477"/>
      <c r="AT4" s="477"/>
      <c r="AU4" s="477"/>
      <c r="AV4" s="477"/>
      <c r="AW4" s="477"/>
      <c r="AX4" s="477"/>
      <c r="AY4" s="477"/>
      <c r="AZ4" s="477"/>
      <c r="BA4" s="477"/>
      <c r="BB4" s="477"/>
      <c r="BC4" s="477"/>
      <c r="BD4" s="477"/>
      <c r="BE4" s="477"/>
      <c r="BF4" s="477"/>
      <c r="BG4" s="477"/>
      <c r="BH4" s="477"/>
      <c r="BI4" s="477"/>
      <c r="BJ4" s="477"/>
      <c r="BK4" s="477"/>
      <c r="BL4" s="477"/>
      <c r="BM4" s="477"/>
      <c r="BN4" s="477"/>
      <c r="BO4" s="477"/>
      <c r="BP4" s="477"/>
      <c r="BQ4" s="477"/>
      <c r="BR4" s="477"/>
      <c r="BS4" s="477"/>
      <c r="BT4" s="477"/>
      <c r="BU4" s="477"/>
      <c r="BV4" s="477"/>
      <c r="BW4" s="477"/>
      <c r="BX4" s="477"/>
      <c r="BY4" s="477"/>
      <c r="BZ4" s="477"/>
      <c r="CA4" s="477"/>
      <c r="CB4" s="477"/>
      <c r="CC4" s="477"/>
      <c r="CD4" s="477"/>
      <c r="CE4" s="477"/>
      <c r="CF4" s="477"/>
      <c r="CG4" s="477"/>
      <c r="CH4" s="477"/>
      <c r="CI4" s="477"/>
      <c r="CJ4" s="477"/>
      <c r="CK4" s="477"/>
      <c r="CL4" s="477"/>
      <c r="CM4" s="477"/>
      <c r="CN4" s="477"/>
      <c r="CO4" s="477"/>
      <c r="CP4" s="477"/>
      <c r="CQ4" s="477"/>
      <c r="CR4" s="477"/>
      <c r="CS4" s="477"/>
      <c r="CT4" s="477"/>
      <c r="CU4" s="477"/>
      <c r="CV4" s="759">
        <f>CV$128</f>
        <v>1</v>
      </c>
      <c r="CW4" s="759">
        <f t="shared" ref="CW4:EN4" si="0">CW$128</f>
        <v>1</v>
      </c>
      <c r="CX4" s="759">
        <f t="shared" si="0"/>
        <v>1</v>
      </c>
      <c r="CY4" s="759">
        <f t="shared" si="0"/>
        <v>1</v>
      </c>
      <c r="CZ4" s="759">
        <f t="shared" si="0"/>
        <v>1</v>
      </c>
      <c r="DA4" s="759">
        <f t="shared" si="0"/>
        <v>1</v>
      </c>
      <c r="DB4" s="759">
        <f t="shared" si="0"/>
        <v>1</v>
      </c>
      <c r="DC4" s="759">
        <f t="shared" si="0"/>
        <v>1</v>
      </c>
      <c r="DD4" s="759">
        <f t="shared" si="0"/>
        <v>1</v>
      </c>
      <c r="DE4" s="759">
        <f t="shared" si="0"/>
        <v>1</v>
      </c>
      <c r="DF4" s="759">
        <f t="shared" si="0"/>
        <v>1</v>
      </c>
      <c r="DG4" s="759">
        <f t="shared" si="0"/>
        <v>1</v>
      </c>
      <c r="DH4" s="759">
        <f t="shared" si="0"/>
        <v>1</v>
      </c>
      <c r="DI4" s="759">
        <f t="shared" si="0"/>
        <v>1</v>
      </c>
      <c r="DJ4" s="759">
        <f t="shared" si="0"/>
        <v>1</v>
      </c>
      <c r="DK4" s="759">
        <f t="shared" si="0"/>
        <v>1</v>
      </c>
      <c r="DL4" s="759">
        <f t="shared" si="0"/>
        <v>1</v>
      </c>
      <c r="DM4" s="759">
        <f t="shared" si="0"/>
        <v>1</v>
      </c>
      <c r="DN4" s="759">
        <f t="shared" si="0"/>
        <v>1</v>
      </c>
      <c r="DO4" s="759">
        <f t="shared" si="0"/>
        <v>1</v>
      </c>
      <c r="DP4" s="759">
        <f t="shared" si="0"/>
        <v>1</v>
      </c>
      <c r="DQ4" s="759">
        <f t="shared" si="0"/>
        <v>1</v>
      </c>
      <c r="DR4" s="759">
        <f t="shared" si="0"/>
        <v>1</v>
      </c>
      <c r="DS4" s="759">
        <f t="shared" si="0"/>
        <v>1</v>
      </c>
      <c r="DT4" s="759">
        <f t="shared" si="0"/>
        <v>1</v>
      </c>
      <c r="DU4" s="759">
        <f t="shared" si="0"/>
        <v>1</v>
      </c>
      <c r="DV4" s="759">
        <f t="shared" si="0"/>
        <v>1</v>
      </c>
      <c r="DW4" s="759">
        <f t="shared" si="0"/>
        <v>1</v>
      </c>
      <c r="DX4" s="759">
        <f t="shared" si="0"/>
        <v>1</v>
      </c>
      <c r="DY4" s="759">
        <f t="shared" si="0"/>
        <v>1</v>
      </c>
      <c r="DZ4" s="759">
        <f t="shared" si="0"/>
        <v>1</v>
      </c>
      <c r="EA4" s="759">
        <f t="shared" si="0"/>
        <v>1</v>
      </c>
      <c r="EB4" s="759">
        <f t="shared" si="0"/>
        <v>1</v>
      </c>
      <c r="EC4" s="759">
        <f t="shared" si="0"/>
        <v>1</v>
      </c>
      <c r="ED4" s="759">
        <f t="shared" si="0"/>
        <v>1</v>
      </c>
      <c r="EE4" s="759">
        <f t="shared" si="0"/>
        <v>1</v>
      </c>
      <c r="EF4" s="759">
        <f t="shared" si="0"/>
        <v>1</v>
      </c>
      <c r="EG4" s="759">
        <f t="shared" si="0"/>
        <v>1</v>
      </c>
      <c r="EH4" s="759">
        <f t="shared" si="0"/>
        <v>1</v>
      </c>
      <c r="EI4" s="759">
        <f t="shared" si="0"/>
        <v>1</v>
      </c>
      <c r="EJ4" s="759">
        <f t="shared" si="0"/>
        <v>1</v>
      </c>
      <c r="EK4" s="759">
        <f t="shared" si="0"/>
        <v>1</v>
      </c>
      <c r="EL4" s="759">
        <f t="shared" si="0"/>
        <v>1</v>
      </c>
      <c r="EM4" s="759">
        <f t="shared" si="0"/>
        <v>1</v>
      </c>
      <c r="EN4" s="759">
        <f t="shared" si="0"/>
        <v>1</v>
      </c>
      <c r="EO4" s="945">
        <f>EO$126</f>
        <v>3</v>
      </c>
      <c r="EP4" s="945">
        <f t="shared" ref="EP4:GG4" si="1">EP$126</f>
        <v>3</v>
      </c>
      <c r="EQ4" s="945">
        <f t="shared" si="1"/>
        <v>2</v>
      </c>
      <c r="ER4" s="945">
        <f t="shared" si="1"/>
        <v>3</v>
      </c>
      <c r="ES4" s="945">
        <f t="shared" si="1"/>
        <v>3</v>
      </c>
      <c r="ET4" s="945">
        <f t="shared" si="1"/>
        <v>3</v>
      </c>
      <c r="EU4" s="945">
        <f t="shared" si="1"/>
        <v>3</v>
      </c>
      <c r="EV4" s="945">
        <f t="shared" si="1"/>
        <v>3</v>
      </c>
      <c r="EW4" s="945">
        <f t="shared" si="1"/>
        <v>3</v>
      </c>
      <c r="EX4" s="945">
        <f t="shared" si="1"/>
        <v>3</v>
      </c>
      <c r="EY4" s="945">
        <f t="shared" si="1"/>
        <v>3</v>
      </c>
      <c r="EZ4" s="945">
        <f t="shared" si="1"/>
        <v>3</v>
      </c>
      <c r="FA4" s="945">
        <f t="shared" si="1"/>
        <v>3</v>
      </c>
      <c r="FB4" s="945">
        <f t="shared" si="1"/>
        <v>3</v>
      </c>
      <c r="FC4" s="945">
        <f t="shared" si="1"/>
        <v>3</v>
      </c>
      <c r="FD4" s="945">
        <f t="shared" si="1"/>
        <v>3</v>
      </c>
      <c r="FE4" s="945">
        <f t="shared" si="1"/>
        <v>3</v>
      </c>
      <c r="FF4" s="945">
        <f t="shared" si="1"/>
        <v>3</v>
      </c>
      <c r="FG4" s="945">
        <f t="shared" si="1"/>
        <v>3</v>
      </c>
      <c r="FH4" s="945">
        <f t="shared" si="1"/>
        <v>3</v>
      </c>
      <c r="FI4" s="945">
        <f t="shared" si="1"/>
        <v>3</v>
      </c>
      <c r="FJ4" s="945">
        <f t="shared" si="1"/>
        <v>2</v>
      </c>
      <c r="FK4" s="945">
        <f t="shared" si="1"/>
        <v>3</v>
      </c>
      <c r="FL4" s="945">
        <f t="shared" si="1"/>
        <v>3</v>
      </c>
      <c r="FM4" s="945">
        <f t="shared" si="1"/>
        <v>3</v>
      </c>
      <c r="FN4" s="945">
        <f t="shared" si="1"/>
        <v>3</v>
      </c>
      <c r="FO4" s="945">
        <f t="shared" si="1"/>
        <v>3</v>
      </c>
      <c r="FP4" s="945">
        <f t="shared" si="1"/>
        <v>3</v>
      </c>
      <c r="FQ4" s="945">
        <f t="shared" si="1"/>
        <v>3</v>
      </c>
      <c r="FR4" s="945">
        <f t="shared" si="1"/>
        <v>3</v>
      </c>
      <c r="FS4" s="945">
        <f t="shared" si="1"/>
        <v>3</v>
      </c>
      <c r="FT4" s="945">
        <f t="shared" si="1"/>
        <v>3</v>
      </c>
      <c r="FU4" s="945">
        <f t="shared" si="1"/>
        <v>3</v>
      </c>
      <c r="FV4" s="945">
        <f t="shared" si="1"/>
        <v>3</v>
      </c>
      <c r="FW4" s="945">
        <f t="shared" si="1"/>
        <v>2</v>
      </c>
      <c r="FX4" s="945">
        <f t="shared" si="1"/>
        <v>3</v>
      </c>
      <c r="FY4" s="945">
        <f t="shared" si="1"/>
        <v>3</v>
      </c>
      <c r="FZ4" s="945">
        <f t="shared" si="1"/>
        <v>3</v>
      </c>
      <c r="GA4" s="945">
        <f t="shared" si="1"/>
        <v>3</v>
      </c>
      <c r="GB4" s="945">
        <f t="shared" si="1"/>
        <v>2</v>
      </c>
      <c r="GC4" s="945">
        <f t="shared" si="1"/>
        <v>3</v>
      </c>
      <c r="GD4" s="945">
        <f t="shared" si="1"/>
        <v>4</v>
      </c>
      <c r="GE4" s="945">
        <f t="shared" si="1"/>
        <v>3</v>
      </c>
      <c r="GF4" s="945">
        <f t="shared" si="1"/>
        <v>3</v>
      </c>
      <c r="GG4" s="945">
        <f t="shared" si="1"/>
        <v>3</v>
      </c>
    </row>
    <row r="5" spans="1:190" ht="15">
      <c r="A5" s="725">
        <f>Compute1a!A5</f>
        <v>5</v>
      </c>
      <c r="B5" s="493" t="str">
        <f>Compute1a!B5</f>
        <v>POLITIQUE DE LA SECURITE DE L'INFORMATION</v>
      </c>
      <c r="C5" s="725">
        <f>Compute1a!C5</f>
        <v>0</v>
      </c>
      <c r="D5" s="725">
        <f>Compute1a!D5</f>
        <v>0</v>
      </c>
      <c r="E5" s="726" t="str">
        <f>Compute1a!E5</f>
        <v>0</v>
      </c>
      <c r="F5" s="727">
        <f>INDEX(References!$B$51:$C$56,$E5+1,2)*C5</f>
        <v>0</v>
      </c>
      <c r="G5" s="726">
        <f>Compute4a!$DE5</f>
        <v>0</v>
      </c>
      <c r="H5" s="942">
        <f>G5</f>
        <v>0</v>
      </c>
      <c r="I5" s="671">
        <v>0</v>
      </c>
      <c r="J5" s="782">
        <f>IFERROR((I5*$H5*INDEX(References!$C$51:$D$56, $E5+1,2))+(ROW()/10000),0)</f>
        <v>5.0000000000000001E-4</v>
      </c>
      <c r="K5" s="671">
        <f>Compute4a!H5</f>
        <v>0</v>
      </c>
      <c r="L5" s="782">
        <f>IFERROR((K5*$H5*INDEX(References!$C$51:$D$56, $E5+1,2))+(ROW()/10000),0)</f>
        <v>5.0000000000000001E-4</v>
      </c>
      <c r="M5" s="671">
        <f>Compute4a!H5</f>
        <v>0</v>
      </c>
      <c r="N5" s="782">
        <f>IFERROR((M5*$H5*INDEX(References!$C$51:$D$56, $E5+1,2))+(ROW()/10000),0)</f>
        <v>5.0000000000000001E-4</v>
      </c>
      <c r="O5" s="671">
        <f>Compute4a!N5</f>
        <v>0</v>
      </c>
      <c r="P5" s="782">
        <f>IFERROR((O5*$H5*INDEX(References!$C$51:$D$56, $E5+1,2))+(ROW()/10000),0)</f>
        <v>5.0000000000000001E-4</v>
      </c>
      <c r="Q5" s="671">
        <f>Compute4a!M5</f>
        <v>0</v>
      </c>
      <c r="R5" s="782">
        <f>IFERROR((Q5*$H5*INDEX(References!$C$51:$D$56, $E5+1,2))+(ROW()/10000),0)</f>
        <v>5.0000000000000001E-4</v>
      </c>
      <c r="S5" s="671">
        <f>Compute4a!R5</f>
        <v>0</v>
      </c>
      <c r="T5" s="782">
        <f>IFERROR((S5*$H5*INDEX(References!$C$51:$D$56, 1,2))+(ROW()/10000),0)</f>
        <v>5.0000000000000001E-4</v>
      </c>
      <c r="U5" s="671">
        <f>Compute4a!S5</f>
        <v>0</v>
      </c>
      <c r="V5" s="782">
        <f>IFERROR((U5*$H5*INDEX(References!$C$51:$D$56, 1,2))+(ROW()/10000),0)</f>
        <v>5.0000000000000001E-4</v>
      </c>
      <c r="W5" s="671">
        <f>Compute4a!R5</f>
        <v>0</v>
      </c>
      <c r="X5" s="782">
        <f>IFERROR((W5*$H5*INDEX(References!$C$51:$D$56, 1,2))+(ROW()/10000),0)</f>
        <v>5.0000000000000001E-4</v>
      </c>
      <c r="Y5" s="671">
        <f>Compute4a!I5</f>
        <v>0</v>
      </c>
      <c r="Z5" s="782">
        <f>IFERROR((Y5*$H5*INDEX(References!$C$51:$D$56, 1,2))+(ROW()/10000),0)</f>
        <v>5.0000000000000001E-4</v>
      </c>
      <c r="AA5" s="671">
        <f>Compute4a!H5</f>
        <v>0</v>
      </c>
      <c r="AB5" s="782">
        <f>IFERROR((AA5*$H5*INDEX(References!$C$51:$D$56, 1,2))+(ROW()/10000),0)</f>
        <v>5.0000000000000001E-4</v>
      </c>
      <c r="AC5" s="671">
        <f>Compute4a!T5</f>
        <v>0</v>
      </c>
      <c r="AD5" s="782">
        <f>IFERROR((AC5*$H5*INDEX(References!$C$51:$D$56, 1,2))+(ROW()/10000),0)</f>
        <v>5.0000000000000001E-4</v>
      </c>
      <c r="AE5" s="671">
        <f>Compute4a!I5</f>
        <v>0</v>
      </c>
      <c r="AF5" s="782">
        <f>IFERROR((AE5*$H5*INDEX(References!$C$51:$D$56, 1,2))+(ROW()/10000),0)</f>
        <v>5.0000000000000001E-4</v>
      </c>
      <c r="AG5" s="671">
        <f>Compute4a!N5</f>
        <v>0</v>
      </c>
      <c r="AH5" s="782">
        <f>IFERROR((AG5*$H5*INDEX(References!$C$51:$D$56, 1,2))+(ROW()/10000),0)</f>
        <v>5.0000000000000001E-4</v>
      </c>
      <c r="AI5" s="671">
        <f>Compute4a!I5</f>
        <v>0</v>
      </c>
      <c r="AJ5" s="782">
        <f>IFERROR((AI5*$H5*INDEX(References!$C$51:$D$56, 1,2))+(ROW()/10000),0)</f>
        <v>5.0000000000000001E-4</v>
      </c>
      <c r="AK5" s="671">
        <f>Compute4a!U5</f>
        <v>0</v>
      </c>
      <c r="AL5" s="782">
        <f>IFERROR((AK5*$H5*INDEX(References!$C$51:$D$56, 1,2))+(ROW()/10000),0)</f>
        <v>5.0000000000000001E-4</v>
      </c>
      <c r="AM5" s="671">
        <f>Compute4a!K5</f>
        <v>0</v>
      </c>
      <c r="AN5" s="782">
        <f>IFERROR((AM5*$H5*INDEX(References!$C$51:$D$56, 1,2))+(ROW()/10000),0)</f>
        <v>5.0000000000000001E-4</v>
      </c>
      <c r="AO5" s="671">
        <f>Compute4a!S5</f>
        <v>0</v>
      </c>
      <c r="AP5" s="782">
        <f>IFERROR((AO5*$H5*INDEX(References!$C$51:$D$56, 1,2))+(ROW()/10000),0)</f>
        <v>5.0000000000000001E-4</v>
      </c>
      <c r="AQ5" s="671">
        <f>Compute4a!M5</f>
        <v>0</v>
      </c>
      <c r="AR5" s="782">
        <f>IFERROR((AQ5*$H5*INDEX(References!$C$51:$D$56, 1,2))+(ROW()/10000),0)</f>
        <v>5.0000000000000001E-4</v>
      </c>
      <c r="AS5" s="671">
        <f>Compute4a!K5</f>
        <v>0</v>
      </c>
      <c r="AT5" s="782">
        <f>IFERROR((AS5*$H5*INDEX(References!$C$51:$D$56, 1,2))+(ROW()/10000),0)</f>
        <v>5.0000000000000001E-4</v>
      </c>
      <c r="AU5" s="671">
        <f>Compute4a!T5</f>
        <v>0</v>
      </c>
      <c r="AV5" s="782">
        <f>IFERROR((AU5*$H5*INDEX(References!$C$51:$D$56, 1,2))+(ROW()/10000),0)</f>
        <v>5.0000000000000001E-4</v>
      </c>
      <c r="AW5" s="671">
        <f>Compute4a!J5</f>
        <v>0</v>
      </c>
      <c r="AX5" s="782">
        <f>IFERROR((AW5*$H5*INDEX(References!$C$51:$D$56, 1,2))+(ROW()/10000),0)</f>
        <v>5.0000000000000001E-4</v>
      </c>
      <c r="AY5" s="671">
        <f>Compute4a!L5</f>
        <v>0</v>
      </c>
      <c r="AZ5" s="782">
        <f>IFERROR((AY5*$H5*INDEX(References!$C$51:$D$56, 1,2))+(ROW()/10000),0)</f>
        <v>5.0000000000000001E-4</v>
      </c>
      <c r="BA5" s="671">
        <f>Compute4a!M5</f>
        <v>0</v>
      </c>
      <c r="BB5" s="782">
        <f>IFERROR((BA5*$H5*INDEX(References!$C$51:$D$56, 1,2))+(ROW()/10000),0)</f>
        <v>5.0000000000000001E-4</v>
      </c>
      <c r="BC5" s="671">
        <f>Compute4a!O5</f>
        <v>0</v>
      </c>
      <c r="BD5" s="782">
        <f>IFERROR((BC5*$H5*INDEX(References!$C$51:$D$56, 1,2))+(ROW()/10000),0)</f>
        <v>5.0000000000000001E-4</v>
      </c>
      <c r="BE5" s="671">
        <f>Compute4a!V5</f>
        <v>0</v>
      </c>
      <c r="BF5" s="782">
        <f>IFERROR((BE5*$H5*INDEX(References!$C$51:$D$56, 1,2))+(ROW()/10000),0)</f>
        <v>5.0000000000000001E-4</v>
      </c>
      <c r="BG5" s="671">
        <f>Compute4a!P5</f>
        <v>0</v>
      </c>
      <c r="BH5" s="782">
        <f>IFERROR((BG5*$H5*INDEX(References!$C$51:$D$56, 1,2))+(ROW()/10000),0)</f>
        <v>5.0000000000000001E-4</v>
      </c>
      <c r="BI5" s="671">
        <f>Compute4a!N5</f>
        <v>0</v>
      </c>
      <c r="BJ5" s="782">
        <f>IFERROR((BI5*$H5*INDEX(References!$C$51:$D$56, 1,2))+(ROW()/10000),0)</f>
        <v>5.0000000000000001E-4</v>
      </c>
      <c r="BK5" s="671">
        <f>Compute4a!T5</f>
        <v>0</v>
      </c>
      <c r="BL5" s="782">
        <f>IFERROR((BK5*$H5*INDEX(References!$C$51:$D$56, 1,2))+(ROW()/10000),0)</f>
        <v>5.0000000000000001E-4</v>
      </c>
      <c r="BM5" s="671">
        <f>Compute4a!R5</f>
        <v>0</v>
      </c>
      <c r="BN5" s="782">
        <f>IFERROR((BM5*$H5*INDEX(References!$C$51:$D$56, 1,2))+(ROW()/10000),0)</f>
        <v>5.0000000000000001E-4</v>
      </c>
      <c r="BO5" s="671">
        <f>Compute4a!V5</f>
        <v>0</v>
      </c>
      <c r="BP5" s="782">
        <f>IFERROR((BO5*$H5*INDEX(References!$C$51:$D$56, 1,2))+(ROW()/10000),0)</f>
        <v>5.0000000000000001E-4</v>
      </c>
      <c r="BQ5" s="671">
        <f>Compute4a!S5</f>
        <v>0</v>
      </c>
      <c r="BR5" s="782">
        <f>IFERROR((BQ5*$H5*INDEX(References!$C$51:$D$56, 1,2))+(ROW()/10000),0)</f>
        <v>5.0000000000000001E-4</v>
      </c>
      <c r="BS5" s="671">
        <f>Compute4a!V5</f>
        <v>0</v>
      </c>
      <c r="BT5" s="782">
        <f>IFERROR((BS5*$H5*INDEX(References!$C$51:$D$56, 1,2))+(ROW()/10000),0)</f>
        <v>5.0000000000000001E-4</v>
      </c>
      <c r="BU5" s="671">
        <f>Compute4a!M5</f>
        <v>0</v>
      </c>
      <c r="BV5" s="782">
        <f>IFERROR((BU5*$H5*INDEX(References!$C$51:$D$56, 1,2))+(ROW()/10000),0)</f>
        <v>5.0000000000000001E-4</v>
      </c>
      <c r="BW5" s="671">
        <f>Compute4a!U5</f>
        <v>0</v>
      </c>
      <c r="BX5" s="782">
        <f>IFERROR((BW5*$H5*INDEX(References!$C$51:$D$56, 1,2))+(ROW()/10000),0)</f>
        <v>5.0000000000000001E-4</v>
      </c>
      <c r="BY5" s="671">
        <f>Compute4a!N5</f>
        <v>0</v>
      </c>
      <c r="BZ5" s="782">
        <f>IFERROR((BY5*$H5*INDEX(References!$C$51:$D$56, 1,2))+(ROW()/10000),0)</f>
        <v>5.0000000000000001E-4</v>
      </c>
      <c r="CA5" s="671">
        <f>Compute4a!T5</f>
        <v>0</v>
      </c>
      <c r="CB5" s="782">
        <f>IFERROR((CA5*$H5*INDEX(References!$C$51:$D$56, 1,2))+(ROW()/10000),0)</f>
        <v>5.0000000000000001E-4</v>
      </c>
      <c r="CC5" s="671">
        <f>Compute4a!T5</f>
        <v>0</v>
      </c>
      <c r="CD5" s="782">
        <f>IFERROR((CC5*$H5*INDEX(References!$C$51:$D$56, 1,2))+(ROW()/10000),0)</f>
        <v>5.0000000000000001E-4</v>
      </c>
      <c r="CE5" s="671">
        <f>Compute4a!T5</f>
        <v>0</v>
      </c>
      <c r="CF5" s="782">
        <f>IFERROR((CE5*$H5*INDEX(References!$C$51:$D$56, 1,2))+(ROW()/10000),0)</f>
        <v>5.0000000000000001E-4</v>
      </c>
      <c r="CG5" s="671">
        <f>Compute4a!U5</f>
        <v>0</v>
      </c>
      <c r="CH5" s="782">
        <f>IFERROR((CG5*$H5*INDEX(References!$C$51:$D$56, 1,2))+(ROW()/10000),0)</f>
        <v>5.0000000000000001E-4</v>
      </c>
      <c r="CI5" s="671">
        <f>Compute4a!U5</f>
        <v>0</v>
      </c>
      <c r="CJ5" s="782">
        <f>IFERROR((CI5*$H5*INDEX(References!$C$51:$D$56, 1,2))+(ROW()/10000),0)</f>
        <v>5.0000000000000001E-4</v>
      </c>
      <c r="CK5" s="671">
        <f>Compute4a!N5</f>
        <v>0</v>
      </c>
      <c r="CL5" s="782">
        <f>IFERROR((CK5*$H5*INDEX(References!$C$51:$D$56, 1,2))+(ROW()/10000),0)</f>
        <v>5.0000000000000001E-4</v>
      </c>
      <c r="CM5" s="671">
        <f>Compute4a!U5</f>
        <v>0</v>
      </c>
      <c r="CN5" s="782">
        <f>IFERROR((CM5*$H5*INDEX(References!$C$51:$D$56, 1,2))+(ROW()/10000),0)</f>
        <v>5.0000000000000001E-4</v>
      </c>
      <c r="CO5" s="671">
        <f>Compute4a!Q5</f>
        <v>0</v>
      </c>
      <c r="CP5" s="782">
        <f>IFERROR((CO5*$H5*INDEX(References!$C$51:$D$56, 1,2))+(ROW()/10000),0)</f>
        <v>5.0000000000000001E-4</v>
      </c>
      <c r="CQ5" s="671">
        <f>Compute4a!T5</f>
        <v>0</v>
      </c>
      <c r="CR5" s="782">
        <f>IFERROR((CQ5*$H5*INDEX(References!$C$51:$D$56, 1,2))+(ROW()/10000),0)</f>
        <v>5.0000000000000001E-4</v>
      </c>
      <c r="CS5" s="671">
        <f>Compute4a!Q5</f>
        <v>0</v>
      </c>
      <c r="CT5" s="782">
        <f>IFERROR((CS5*$H5*INDEX(References!$C$51:$D$56, 1,2))+(ROW()/10000),0)</f>
        <v>5.0000000000000001E-4</v>
      </c>
      <c r="CU5" s="477">
        <f t="shared" ref="CU5:CU36" si="2">SUMIF(I5:AI5,1)</f>
        <v>0</v>
      </c>
      <c r="CV5" s="477">
        <f>$H5*I5*$F5</f>
        <v>0</v>
      </c>
      <c r="CW5" s="477">
        <f>$H5*K5*$F5</f>
        <v>0</v>
      </c>
      <c r="CX5" s="477">
        <f>$H5*M5*$F5</f>
        <v>0</v>
      </c>
      <c r="CY5" s="477">
        <f>$H5*O5*$F5</f>
        <v>0</v>
      </c>
      <c r="CZ5" s="477">
        <f>$H5*Q5*$F5</f>
        <v>0</v>
      </c>
      <c r="DA5" s="477">
        <f>$H5*S5*$F5</f>
        <v>0</v>
      </c>
      <c r="DB5" s="477">
        <f>$H5*U5*$F5</f>
        <v>0</v>
      </c>
      <c r="DC5" s="477">
        <f>$H5*W5*$F5</f>
        <v>0</v>
      </c>
      <c r="DD5" s="477">
        <f>$H5*Y5*$F5</f>
        <v>0</v>
      </c>
      <c r="DE5" s="477">
        <f>$H5*AA5*$F5</f>
        <v>0</v>
      </c>
      <c r="DF5" s="477">
        <f>$H5*AC5*$F5</f>
        <v>0</v>
      </c>
      <c r="DG5" s="477">
        <f>$H5*AE5*$F5</f>
        <v>0</v>
      </c>
      <c r="DH5" s="477">
        <f>$H5*AG5*$F5</f>
        <v>0</v>
      </c>
      <c r="DI5" s="477">
        <f>$H5*AI5*$F5</f>
        <v>0</v>
      </c>
      <c r="DJ5" s="477">
        <f>$H5*AK5*$F5</f>
        <v>0</v>
      </c>
      <c r="DK5" s="477">
        <f>$H5*AM5*$F5</f>
        <v>0</v>
      </c>
      <c r="DL5" s="477">
        <f>$H5*AO5*$F5</f>
        <v>0</v>
      </c>
      <c r="DM5" s="477">
        <f>$H5*AQ5*$F5</f>
        <v>0</v>
      </c>
      <c r="DN5" s="477">
        <f>$H5*AS5*$F5</f>
        <v>0</v>
      </c>
      <c r="DO5" s="477">
        <f>$H5*AU5*$F5</f>
        <v>0</v>
      </c>
      <c r="DP5" s="477">
        <f>$H5*AW5*$F5</f>
        <v>0</v>
      </c>
      <c r="DQ5" s="477">
        <f>$H5*AY5*$F5</f>
        <v>0</v>
      </c>
      <c r="DR5" s="477">
        <f>$H5*BA5*$F5</f>
        <v>0</v>
      </c>
      <c r="DS5" s="477">
        <f>$H5*BC5*$F5</f>
        <v>0</v>
      </c>
      <c r="DT5" s="477">
        <f>$H5*BE5*$F5</f>
        <v>0</v>
      </c>
      <c r="DU5" s="477">
        <f>$H5*BG5*$F5</f>
        <v>0</v>
      </c>
      <c r="DV5" s="477">
        <f>$H5*BI5*$F5</f>
        <v>0</v>
      </c>
      <c r="DW5" s="477">
        <f>$H5*BK5*$F5</f>
        <v>0</v>
      </c>
      <c r="DX5" s="477">
        <f>$H5*BM5*$F5</f>
        <v>0</v>
      </c>
      <c r="DY5" s="477">
        <f>$H5*BO5*$F5</f>
        <v>0</v>
      </c>
      <c r="DZ5" s="477">
        <f>$H5*BQ5*$F5</f>
        <v>0</v>
      </c>
      <c r="EA5" s="477">
        <f>$H5*BS5*$F5</f>
        <v>0</v>
      </c>
      <c r="EB5" s="477">
        <f>$H5*BU5*$F5</f>
        <v>0</v>
      </c>
      <c r="EC5" s="477">
        <f>$H5*BW5*$F5</f>
        <v>0</v>
      </c>
      <c r="ED5" s="477">
        <f>$H5*BY5*$F5</f>
        <v>0</v>
      </c>
      <c r="EE5" s="477">
        <f>$H5*CA5*$F5</f>
        <v>0</v>
      </c>
      <c r="EF5" s="477">
        <f>$H5*CC5*$F5</f>
        <v>0</v>
      </c>
      <c r="EG5" s="477">
        <f>$H5*CE5*$F5</f>
        <v>0</v>
      </c>
      <c r="EH5" s="477">
        <f>$H5*CG5*$F5</f>
        <v>0</v>
      </c>
      <c r="EI5" s="477">
        <f>$H5*CI5*$F5</f>
        <v>0</v>
      </c>
      <c r="EJ5" s="477">
        <f>$H5*CK5</f>
        <v>0</v>
      </c>
      <c r="EK5" s="477">
        <f>$H5*CM5*$F5</f>
        <v>0</v>
      </c>
      <c r="EL5" s="477">
        <f>$H5*CO5*$F5</f>
        <v>0</v>
      </c>
      <c r="EM5" s="477">
        <f>$H5*CQ5*$F5</f>
        <v>0</v>
      </c>
      <c r="EN5" s="477">
        <f>$H5*CS5*$F5</f>
        <v>0</v>
      </c>
      <c r="EO5" s="946">
        <f>($F5*CV5)/CV$126</f>
        <v>0</v>
      </c>
      <c r="EP5" s="946">
        <f t="shared" ref="EP5:GG5" si="3">($F5*CW5)/CW$126</f>
        <v>0</v>
      </c>
      <c r="EQ5" s="946">
        <f t="shared" si="3"/>
        <v>0</v>
      </c>
      <c r="ER5" s="946">
        <f t="shared" si="3"/>
        <v>0</v>
      </c>
      <c r="ES5" s="946">
        <f t="shared" si="3"/>
        <v>0</v>
      </c>
      <c r="ET5" s="946">
        <f t="shared" si="3"/>
        <v>0</v>
      </c>
      <c r="EU5" s="946">
        <f t="shared" si="3"/>
        <v>0</v>
      </c>
      <c r="EV5" s="946">
        <f t="shared" si="3"/>
        <v>0</v>
      </c>
      <c r="EW5" s="946">
        <f t="shared" si="3"/>
        <v>0</v>
      </c>
      <c r="EX5" s="946">
        <f t="shared" si="3"/>
        <v>0</v>
      </c>
      <c r="EY5" s="946">
        <f t="shared" si="3"/>
        <v>0</v>
      </c>
      <c r="EZ5" s="946">
        <f t="shared" si="3"/>
        <v>0</v>
      </c>
      <c r="FA5" s="946">
        <f t="shared" si="3"/>
        <v>0</v>
      </c>
      <c r="FB5" s="946">
        <f t="shared" si="3"/>
        <v>0</v>
      </c>
      <c r="FC5" s="946">
        <f t="shared" si="3"/>
        <v>0</v>
      </c>
      <c r="FD5" s="946">
        <f t="shared" si="3"/>
        <v>0</v>
      </c>
      <c r="FE5" s="946">
        <f t="shared" si="3"/>
        <v>0</v>
      </c>
      <c r="FF5" s="946">
        <f t="shared" si="3"/>
        <v>0</v>
      </c>
      <c r="FG5" s="946">
        <f t="shared" si="3"/>
        <v>0</v>
      </c>
      <c r="FH5" s="946">
        <f t="shared" si="3"/>
        <v>0</v>
      </c>
      <c r="FI5" s="946">
        <f t="shared" si="3"/>
        <v>0</v>
      </c>
      <c r="FJ5" s="946">
        <f t="shared" si="3"/>
        <v>0</v>
      </c>
      <c r="FK5" s="946">
        <f t="shared" si="3"/>
        <v>0</v>
      </c>
      <c r="FL5" s="946">
        <f t="shared" si="3"/>
        <v>0</v>
      </c>
      <c r="FM5" s="946">
        <f t="shared" si="3"/>
        <v>0</v>
      </c>
      <c r="FN5" s="946">
        <f t="shared" si="3"/>
        <v>0</v>
      </c>
      <c r="FO5" s="946">
        <f t="shared" si="3"/>
        <v>0</v>
      </c>
      <c r="FP5" s="946">
        <f t="shared" si="3"/>
        <v>0</v>
      </c>
      <c r="FQ5" s="946">
        <f t="shared" si="3"/>
        <v>0</v>
      </c>
      <c r="FR5" s="946">
        <f t="shared" si="3"/>
        <v>0</v>
      </c>
      <c r="FS5" s="946">
        <f t="shared" si="3"/>
        <v>0</v>
      </c>
      <c r="FT5" s="946">
        <f t="shared" si="3"/>
        <v>0</v>
      </c>
      <c r="FU5" s="946">
        <f t="shared" si="3"/>
        <v>0</v>
      </c>
      <c r="FV5" s="946">
        <f t="shared" si="3"/>
        <v>0</v>
      </c>
      <c r="FW5" s="946">
        <f t="shared" si="3"/>
        <v>0</v>
      </c>
      <c r="FX5" s="946">
        <f t="shared" si="3"/>
        <v>0</v>
      </c>
      <c r="FY5" s="946">
        <f t="shared" si="3"/>
        <v>0</v>
      </c>
      <c r="FZ5" s="946">
        <f t="shared" si="3"/>
        <v>0</v>
      </c>
      <c r="GA5" s="946">
        <f t="shared" si="3"/>
        <v>0</v>
      </c>
      <c r="GB5" s="946">
        <f t="shared" si="3"/>
        <v>0</v>
      </c>
      <c r="GC5" s="946">
        <f t="shared" si="3"/>
        <v>0</v>
      </c>
      <c r="GD5" s="946">
        <f t="shared" si="3"/>
        <v>0</v>
      </c>
      <c r="GE5" s="946">
        <f t="shared" si="3"/>
        <v>0</v>
      </c>
      <c r="GF5" s="946">
        <f t="shared" si="3"/>
        <v>0</v>
      </c>
      <c r="GG5" s="946">
        <f t="shared" si="3"/>
        <v>0</v>
      </c>
      <c r="GH5" s="946">
        <v>5</v>
      </c>
    </row>
    <row r="6" spans="1:190" ht="15">
      <c r="A6" s="725" t="str">
        <f>Compute1a!A6</f>
        <v>5.1</v>
      </c>
      <c r="B6" s="493" t="str">
        <f>Compute1a!B6</f>
        <v>Politique de sécurité de l'information</v>
      </c>
      <c r="C6" s="725">
        <f>Compute1a!C6</f>
        <v>1</v>
      </c>
      <c r="D6" s="725" t="str">
        <f>Compute1a!D6</f>
        <v>3: Défini</v>
      </c>
      <c r="E6" s="726" t="str">
        <f>Compute1a!E6</f>
        <v>3</v>
      </c>
      <c r="F6" s="727">
        <f>INDEX(References!$B$51:$C$56,$E6+1,2)*C6</f>
        <v>3</v>
      </c>
      <c r="G6" s="993">
        <f>Compute4a!$DE6</f>
        <v>0.32037241538545375</v>
      </c>
      <c r="H6" s="942">
        <f>IF($F6&gt;=$C$1,$G6/$F6,$G6)</f>
        <v>0.32037241538545375</v>
      </c>
      <c r="I6" s="671">
        <v>0</v>
      </c>
      <c r="J6" s="782">
        <f>IFERROR((I6*$H6*INDEX(References!$C$51:$D$56, $E6+1,2))+(ROW()/10000),0)</f>
        <v>5.9999999999999995E-4</v>
      </c>
      <c r="K6" s="671">
        <v>0</v>
      </c>
      <c r="L6" s="782">
        <f>IFERROR((K6*$H6*INDEX(References!$C$51:$D$56, $E6+1,2))+(ROW()/10000),0)</f>
        <v>5.9999999999999995E-4</v>
      </c>
      <c r="M6" s="671">
        <v>0</v>
      </c>
      <c r="N6" s="782">
        <f>IFERROR((M6*$H6*INDEX(References!$C$51:$D$56, $E6+1,2))+(ROW()/10000),0)</f>
        <v>5.9999999999999995E-4</v>
      </c>
      <c r="O6" s="671">
        <v>0</v>
      </c>
      <c r="P6" s="782">
        <f>IFERROR((O6*$H6*INDEX(References!$C$51:$D$56, $E6+1,2))+(ROW()/10000),0)</f>
        <v>5.9999999999999995E-4</v>
      </c>
      <c r="Q6" s="671">
        <v>0</v>
      </c>
      <c r="R6" s="782">
        <f>IFERROR((Q6*$H6*INDEX(References!$C$51:$D$56, $E6+1,2))+(ROW()/10000),0)</f>
        <v>5.9999999999999995E-4</v>
      </c>
      <c r="S6" s="671">
        <v>0</v>
      </c>
      <c r="T6" s="782">
        <f>IFERROR((S6*$H6*INDEX(References!$C$51:$D$56, $E6+1,2))+(ROW()/10000),0)</f>
        <v>5.9999999999999995E-4</v>
      </c>
      <c r="U6" s="671">
        <v>0</v>
      </c>
      <c r="V6" s="782">
        <f>IFERROR((U6*$H6*INDEX(References!$C$51:$D$56, $E6+1,2))+(ROW()/10000),0)</f>
        <v>5.9999999999999995E-4</v>
      </c>
      <c r="W6" s="671">
        <v>0</v>
      </c>
      <c r="X6" s="782">
        <f>IFERROR((W6*$H6*INDEX(References!$C$51:$D$56, $E6+1,2))+(ROW()/10000),0)</f>
        <v>5.9999999999999995E-4</v>
      </c>
      <c r="Y6" s="671">
        <v>0</v>
      </c>
      <c r="Z6" s="782">
        <f>IFERROR((Y6*$H6*INDEX(References!$C$51:$D$56, $E6+1,2))+(ROW()/10000),0)</f>
        <v>5.9999999999999995E-4</v>
      </c>
      <c r="AA6" s="671">
        <v>0</v>
      </c>
      <c r="AB6" s="782">
        <f>IFERROR((AA6*$H6*INDEX(References!$C$51:$D$56, $E6+1,2))+(ROW()/10000),0)</f>
        <v>5.9999999999999995E-4</v>
      </c>
      <c r="AC6" s="671">
        <v>0</v>
      </c>
      <c r="AD6" s="782">
        <f>IFERROR((AC6*$H6*INDEX(References!$C$51:$D$56, $E6+1,2))+(ROW()/10000),0)</f>
        <v>5.9999999999999995E-4</v>
      </c>
      <c r="AE6" s="671">
        <v>0</v>
      </c>
      <c r="AF6" s="782">
        <f>IFERROR((AE6*$H6*INDEX(References!$C$51:$D$56, $E6+1,2))+(ROW()/10000),0)</f>
        <v>5.9999999999999995E-4</v>
      </c>
      <c r="AG6" s="671">
        <v>0</v>
      </c>
      <c r="AH6" s="782">
        <f>IFERROR((AG6*$H6*INDEX(References!$C$51:$D$56, $E6+1,2))+(ROW()/10000),0)</f>
        <v>5.9999999999999995E-4</v>
      </c>
      <c r="AI6" s="671">
        <v>0</v>
      </c>
      <c r="AJ6" s="782">
        <f>IFERROR((AI6*$H6*INDEX(References!$C$51:$D$56, $E6+1,2))+(ROW()/10000),0)</f>
        <v>5.9999999999999995E-4</v>
      </c>
      <c r="AK6" s="671">
        <v>0</v>
      </c>
      <c r="AL6" s="782">
        <f>IFERROR((AK6*$H6*INDEX(References!$C$51:$D$56, $E6+1,2))+(ROW()/10000),0)</f>
        <v>5.9999999999999995E-4</v>
      </c>
      <c r="AM6" s="671">
        <v>0</v>
      </c>
      <c r="AN6" s="782">
        <f>IFERROR((AM6*$H6*INDEX(References!$C$51:$D$56, $E6+1,2))+(ROW()/10000),0)</f>
        <v>5.9999999999999995E-4</v>
      </c>
      <c r="AO6" s="671">
        <v>0</v>
      </c>
      <c r="AP6" s="782">
        <f>IFERROR((AO6*$H6*INDEX(References!$C$51:$D$56, $E6+1,2))+(ROW()/10000),0)</f>
        <v>5.9999999999999995E-4</v>
      </c>
      <c r="AQ6" s="671">
        <v>0</v>
      </c>
      <c r="AR6" s="782">
        <f>IFERROR((AQ6*$H6*INDEX(References!$C$51:$D$56, $E6+1,2))+(ROW()/10000),0)</f>
        <v>5.9999999999999995E-4</v>
      </c>
      <c r="AS6" s="671">
        <v>0</v>
      </c>
      <c r="AT6" s="782">
        <f>IFERROR((AS6*$H6*INDEX(References!$C$51:$D$56, $E6+1,2))+(ROW()/10000),0)</f>
        <v>5.9999999999999995E-4</v>
      </c>
      <c r="AU6" s="671">
        <v>0</v>
      </c>
      <c r="AV6" s="782">
        <f>IFERROR((AU6*$H6*INDEX(References!$C$51:$D$56, $E6+1,2))+(ROW()/10000),0)</f>
        <v>5.9999999999999995E-4</v>
      </c>
      <c r="AW6" s="671">
        <v>0</v>
      </c>
      <c r="AX6" s="782">
        <f>IFERROR((AW6*$H6*INDEX(References!$C$51:$D$56, $E6+1,2))+(ROW()/10000),0)</f>
        <v>5.9999999999999995E-4</v>
      </c>
      <c r="AY6" s="671">
        <v>0</v>
      </c>
      <c r="AZ6" s="782">
        <f>IFERROR((AY6*$H6*INDEX(References!$C$51:$D$56, $E6+1,2))+(ROW()/10000),0)</f>
        <v>5.9999999999999995E-4</v>
      </c>
      <c r="BA6" s="671">
        <v>0</v>
      </c>
      <c r="BB6" s="782">
        <f>IFERROR((BA6*$H6*INDEX(References!$C$51:$D$56, $E6+1,2))+(ROW()/10000),0)</f>
        <v>5.9999999999999995E-4</v>
      </c>
      <c r="BC6" s="671">
        <v>0</v>
      </c>
      <c r="BD6" s="782">
        <f>IFERROR((BC6*$H6*INDEX(References!$C$51:$D$56, $E6+1,2))+(ROW()/10000),0)</f>
        <v>5.9999999999999995E-4</v>
      </c>
      <c r="BE6" s="671">
        <v>0</v>
      </c>
      <c r="BF6" s="782">
        <f>IFERROR((BE6*$H6*INDEX(References!$C$51:$D$56, $E6+1,2))+(ROW()/10000),0)</f>
        <v>5.9999999999999995E-4</v>
      </c>
      <c r="BG6" s="671">
        <v>0</v>
      </c>
      <c r="BH6" s="782">
        <f>IFERROR((BG6*$H6*INDEX(References!$C$51:$D$56, $E6+1,2))+(ROW()/10000),0)</f>
        <v>5.9999999999999995E-4</v>
      </c>
      <c r="BI6" s="671">
        <v>0</v>
      </c>
      <c r="BJ6" s="782">
        <f>IFERROR((BI6*$H6*INDEX(References!$C$51:$D$56, $E6+1,2))+(ROW()/10000),0)</f>
        <v>5.9999999999999995E-4</v>
      </c>
      <c r="BK6" s="671">
        <f>Compute4a!T6</f>
        <v>1</v>
      </c>
      <c r="BL6" s="782">
        <f>IFERROR((BK6*$H6*INDEX(References!$C$51:$D$56, $E6+1,2))+(ROW()/10000),0)</f>
        <v>0.96171724615636134</v>
      </c>
      <c r="BM6" s="671">
        <v>0</v>
      </c>
      <c r="BN6" s="782">
        <f>IFERROR((BM6*$H6*INDEX(References!$C$51:$D$56, $E6+1,2))+(ROW()/10000),0)</f>
        <v>5.9999999999999995E-4</v>
      </c>
      <c r="BO6" s="671">
        <v>0</v>
      </c>
      <c r="BP6" s="782">
        <f>IFERROR((BO6*$H6*INDEX(References!$C$51:$D$56, $E6+1,2))+(ROW()/10000),0)</f>
        <v>5.9999999999999995E-4</v>
      </c>
      <c r="BQ6" s="671">
        <v>0</v>
      </c>
      <c r="BR6" s="782">
        <f>IFERROR((BQ6*$H6*INDEX(References!$C$51:$D$56, $E6+1,2))+(ROW()/10000),0)</f>
        <v>5.9999999999999995E-4</v>
      </c>
      <c r="BS6" s="671">
        <v>0</v>
      </c>
      <c r="BT6" s="782">
        <f>IFERROR((BS6*$H6*INDEX(References!$C$51:$D$56, $E6+1,2))+(ROW()/10000),0)</f>
        <v>5.9999999999999995E-4</v>
      </c>
      <c r="BU6" s="671">
        <v>0</v>
      </c>
      <c r="BV6" s="782">
        <f>IFERROR((BU6*$H6*INDEX(References!$C$51:$D$56, $E6+1,2))+(ROW()/10000),0)</f>
        <v>5.9999999999999995E-4</v>
      </c>
      <c r="BW6" s="671">
        <v>0</v>
      </c>
      <c r="BX6" s="782">
        <f>IFERROR((BW6*$H6*INDEX(References!$C$51:$D$56, $E6+1,2))+(ROW()/10000),0)</f>
        <v>5.9999999999999995E-4</v>
      </c>
      <c r="BY6" s="671">
        <v>0</v>
      </c>
      <c r="BZ6" s="782">
        <f>IFERROR((BY6*$H6*INDEX(References!$C$51:$D$56, $E6+1,2))+(ROW()/10000),0)</f>
        <v>5.9999999999999995E-4</v>
      </c>
      <c r="CA6" s="671">
        <v>0</v>
      </c>
      <c r="CB6" s="782">
        <f>IFERROR((CA6*$H6*INDEX(References!$C$51:$D$56, $E6+1,2))+(ROW()/10000),0)</f>
        <v>5.9999999999999995E-4</v>
      </c>
      <c r="CC6" s="671">
        <v>0</v>
      </c>
      <c r="CD6" s="782">
        <f>IFERROR((CC6*$H6*INDEX(References!$C$51:$D$56, $E6+1,2))+(ROW()/10000),0)</f>
        <v>5.9999999999999995E-4</v>
      </c>
      <c r="CE6" s="671">
        <v>0</v>
      </c>
      <c r="CF6" s="782">
        <f>IFERROR((CE6*$H6*INDEX(References!$C$51:$D$56, $E6+1,2))+(ROW()/10000),0)</f>
        <v>5.9999999999999995E-4</v>
      </c>
      <c r="CG6" s="671">
        <v>0</v>
      </c>
      <c r="CH6" s="782">
        <f>IFERROR((CG6*$H6*INDEX(References!$C$51:$D$56, $E6+1,2))+(ROW()/10000),0)</f>
        <v>5.9999999999999995E-4</v>
      </c>
      <c r="CI6" s="671">
        <v>0</v>
      </c>
      <c r="CJ6" s="782">
        <f>IFERROR((CI6*$H6*INDEX(References!$C$51:$D$56, $E6+1,2))+(ROW()/10000),0)</f>
        <v>5.9999999999999995E-4</v>
      </c>
      <c r="CK6" s="671">
        <v>0</v>
      </c>
      <c r="CL6" s="782">
        <f>IFERROR((CK6*$H6*INDEX(References!$C$51:$D$56, $E6+1,2))+(ROW()/10000),0)</f>
        <v>5.9999999999999995E-4</v>
      </c>
      <c r="CM6" s="671">
        <v>0</v>
      </c>
      <c r="CN6" s="782">
        <f>IFERROR((CM6*$H6*INDEX(References!$C$51:$D$56, $E6+1,2))+(ROW()/10000),0)</f>
        <v>5.9999999999999995E-4</v>
      </c>
      <c r="CO6" s="671">
        <v>0</v>
      </c>
      <c r="CP6" s="782">
        <f>IFERROR((CO6*$H6*INDEX(References!$C$51:$D$56, $E6+1,2))+(ROW()/10000),0)</f>
        <v>5.9999999999999995E-4</v>
      </c>
      <c r="CQ6" s="671">
        <v>0</v>
      </c>
      <c r="CR6" s="782">
        <f>IFERROR((CQ6*$H6*INDEX(References!$C$51:$D$56, $E6+1,2))+(ROW()/10000),0)</f>
        <v>5.9999999999999995E-4</v>
      </c>
      <c r="CS6" s="671">
        <v>0</v>
      </c>
      <c r="CT6" s="782">
        <f>IFERROR((CS6*$H6*INDEX(References!$C$51:$D$56, $E6+1,2))+(ROW()/10000),0)</f>
        <v>5.9999999999999995E-4</v>
      </c>
      <c r="CU6" s="477">
        <f t="shared" si="2"/>
        <v>0</v>
      </c>
      <c r="CV6" s="477">
        <f t="shared" ref="CV6:CV69" si="4">$H6*I6*$F6</f>
        <v>0</v>
      </c>
      <c r="CW6" s="477">
        <f t="shared" ref="CW6:CW69" si="5">$H6*K6*$F6</f>
        <v>0</v>
      </c>
      <c r="CX6" s="477">
        <f t="shared" ref="CX6:CX69" si="6">$H6*M6*$F6</f>
        <v>0</v>
      </c>
      <c r="CY6" s="477">
        <f t="shared" ref="CY6:CY69" si="7">$H6*O6*$F6</f>
        <v>0</v>
      </c>
      <c r="CZ6" s="477">
        <f t="shared" ref="CZ6:CZ69" si="8">$H6*Q6*$F6</f>
        <v>0</v>
      </c>
      <c r="DA6" s="477">
        <f t="shared" ref="DA6:DA69" si="9">$H6*S6*$F6</f>
        <v>0</v>
      </c>
      <c r="DB6" s="477">
        <f t="shared" ref="DB6:DB69" si="10">$H6*U6*$F6</f>
        <v>0</v>
      </c>
      <c r="DC6" s="477">
        <f t="shared" ref="DC6:DC69" si="11">$H6*W6*$F6</f>
        <v>0</v>
      </c>
      <c r="DD6" s="477">
        <f t="shared" ref="DD6:DD69" si="12">$H6*Y6*$F6</f>
        <v>0</v>
      </c>
      <c r="DE6" s="477">
        <f t="shared" ref="DE6:DE69" si="13">$H6*AA6*$F6</f>
        <v>0</v>
      </c>
      <c r="DF6" s="477">
        <f t="shared" ref="DF6:DF69" si="14">$H6*AC6*$F6</f>
        <v>0</v>
      </c>
      <c r="DG6" s="477">
        <f t="shared" ref="DG6:DG69" si="15">$H6*AE6*$F6</f>
        <v>0</v>
      </c>
      <c r="DH6" s="477">
        <f t="shared" ref="DH6:DH69" si="16">$H6*AG6*$F6</f>
        <v>0</v>
      </c>
      <c r="DI6" s="477">
        <f t="shared" ref="DI6:DI69" si="17">$H6*AI6*$F6</f>
        <v>0</v>
      </c>
      <c r="DJ6" s="477">
        <f t="shared" ref="DJ6:DJ69" si="18">$H6*AK6*$F6</f>
        <v>0</v>
      </c>
      <c r="DK6" s="477">
        <f t="shared" ref="DK6:DK69" si="19">$H6*AM6*$F6</f>
        <v>0</v>
      </c>
      <c r="DL6" s="477">
        <f t="shared" ref="DL6:DL69" si="20">$H6*AO6*$F6</f>
        <v>0</v>
      </c>
      <c r="DM6" s="477">
        <f t="shared" ref="DM6:DM69" si="21">$H6*AQ6*$F6</f>
        <v>0</v>
      </c>
      <c r="DN6" s="477">
        <f t="shared" ref="DN6:DN69" si="22">$H6*AS6*$F6</f>
        <v>0</v>
      </c>
      <c r="DO6" s="477">
        <f t="shared" ref="DO6:DO69" si="23">$H6*AU6*$F6</f>
        <v>0</v>
      </c>
      <c r="DP6" s="477">
        <f t="shared" ref="DP6:DP69" si="24">$H6*AW6*$F6</f>
        <v>0</v>
      </c>
      <c r="DQ6" s="477">
        <f t="shared" ref="DQ6:DQ69" si="25">$H6*AY6*$F6</f>
        <v>0</v>
      </c>
      <c r="DR6" s="477">
        <f t="shared" ref="DR6:DR69" si="26">$H6*BA6*$F6</f>
        <v>0</v>
      </c>
      <c r="DS6" s="477">
        <f t="shared" ref="DS6:DS69" si="27">$H6*BC6*$F6</f>
        <v>0</v>
      </c>
      <c r="DT6" s="477">
        <f t="shared" ref="DT6:DT69" si="28">$H6*BE6*$F6</f>
        <v>0</v>
      </c>
      <c r="DU6" s="477">
        <f t="shared" ref="DU6:DU69" si="29">$H6*BG6*$F6</f>
        <v>0</v>
      </c>
      <c r="DV6" s="477">
        <f t="shared" ref="DV6:DV69" si="30">$H6*BI6*$F6</f>
        <v>0</v>
      </c>
      <c r="DW6" s="477">
        <f t="shared" ref="DW6:DW69" si="31">$H6*BK6*$F6</f>
        <v>0.96111724615636129</v>
      </c>
      <c r="DX6" s="477">
        <f t="shared" ref="DX6:DX69" si="32">$H6*BM6*$F6</f>
        <v>0</v>
      </c>
      <c r="DY6" s="477">
        <f t="shared" ref="DY6:DY69" si="33">$H6*BO6*$F6</f>
        <v>0</v>
      </c>
      <c r="DZ6" s="477">
        <f t="shared" ref="DZ6:DZ69" si="34">$H6*BQ6*$F6</f>
        <v>0</v>
      </c>
      <c r="EA6" s="477">
        <f t="shared" ref="EA6:EA69" si="35">$H6*BS6*$F6</f>
        <v>0</v>
      </c>
      <c r="EB6" s="477">
        <f t="shared" ref="EB6:EB69" si="36">$H6*BU6*$F6</f>
        <v>0</v>
      </c>
      <c r="EC6" s="477">
        <f t="shared" ref="EC6:EC69" si="37">$H6*BW6*$F6</f>
        <v>0</v>
      </c>
      <c r="ED6" s="477">
        <f t="shared" ref="ED6:ED69" si="38">$H6*BY6*$F6</f>
        <v>0</v>
      </c>
      <c r="EE6" s="477">
        <f t="shared" ref="EE6:EE69" si="39">$H6*CA6*$F6</f>
        <v>0</v>
      </c>
      <c r="EF6" s="477">
        <f t="shared" ref="EF6:EF69" si="40">$H6*CC6*$F6</f>
        <v>0</v>
      </c>
      <c r="EG6" s="477">
        <f t="shared" ref="EG6:EG69" si="41">$H6*CE6*$F6</f>
        <v>0</v>
      </c>
      <c r="EH6" s="477">
        <f t="shared" ref="EH6:EH69" si="42">$H6*CG6*$F6</f>
        <v>0</v>
      </c>
      <c r="EI6" s="477">
        <f t="shared" ref="EI6:EI69" si="43">$H6*CI6*$F6</f>
        <v>0</v>
      </c>
      <c r="EJ6" s="477">
        <f t="shared" ref="EJ6:EJ69" si="44">$H6*CK6</f>
        <v>0</v>
      </c>
      <c r="EK6" s="477">
        <f t="shared" ref="EK6:EK69" si="45">$H6*CM6*$F6</f>
        <v>0</v>
      </c>
      <c r="EL6" s="477">
        <f t="shared" ref="EL6:EL69" si="46">$H6*CO6*$F6</f>
        <v>0</v>
      </c>
      <c r="EM6" s="477">
        <f t="shared" ref="EM6:EM69" si="47">$H6*CQ6*$F6</f>
        <v>0</v>
      </c>
      <c r="EN6" s="477">
        <f t="shared" ref="EN6:EN69" si="48">$H6*CS6*$F6</f>
        <v>0</v>
      </c>
      <c r="EO6" s="946">
        <f t="shared" ref="EO6:EO69" si="49">($F6*CV6)/CV$126</f>
        <v>0</v>
      </c>
      <c r="EP6" s="946">
        <f t="shared" ref="EP6:EP69" si="50">($F6*CW6)/CW$126</f>
        <v>0</v>
      </c>
      <c r="EQ6" s="946">
        <f t="shared" ref="EQ6:EQ69" si="51">($F6*CX6)/CX$126</f>
        <v>0</v>
      </c>
      <c r="ER6" s="946">
        <f t="shared" ref="ER6:ER69" si="52">($F6*CY6)/CY$126</f>
        <v>0</v>
      </c>
      <c r="ES6" s="946">
        <f t="shared" ref="ES6:ES69" si="53">($F6*CZ6)/CZ$126</f>
        <v>0</v>
      </c>
      <c r="ET6" s="946">
        <f t="shared" ref="ET6:ET69" si="54">($F6*DA6)/DA$126</f>
        <v>0</v>
      </c>
      <c r="EU6" s="946">
        <f t="shared" ref="EU6:EU69" si="55">($F6*DB6)/DB$126</f>
        <v>0</v>
      </c>
      <c r="EV6" s="946">
        <f t="shared" ref="EV6:EV69" si="56">($F6*DC6)/DC$126</f>
        <v>0</v>
      </c>
      <c r="EW6" s="946">
        <f t="shared" ref="EW6:EW69" si="57">($F6*DD6)/DD$126</f>
        <v>0</v>
      </c>
      <c r="EX6" s="946">
        <f t="shared" ref="EX6:EX69" si="58">($F6*DE6)/DE$126</f>
        <v>0</v>
      </c>
      <c r="EY6" s="946">
        <f t="shared" ref="EY6:EY69" si="59">($F6*DF6)/DF$126</f>
        <v>0</v>
      </c>
      <c r="EZ6" s="946">
        <f t="shared" ref="EZ6:EZ69" si="60">($F6*DG6)/DG$126</f>
        <v>0</v>
      </c>
      <c r="FA6" s="946">
        <f t="shared" ref="FA6:FA69" si="61">($F6*DH6)/DH$126</f>
        <v>0</v>
      </c>
      <c r="FB6" s="946">
        <f t="shared" ref="FB6:FB69" si="62">($F6*DI6)/DI$126</f>
        <v>0</v>
      </c>
      <c r="FC6" s="946">
        <f t="shared" ref="FC6:FC69" si="63">($F6*DJ6)/DJ$126</f>
        <v>0</v>
      </c>
      <c r="FD6" s="946">
        <f t="shared" ref="FD6:FD69" si="64">($F6*DK6)/DK$126</f>
        <v>0</v>
      </c>
      <c r="FE6" s="946">
        <f t="shared" ref="FE6:FE69" si="65">($F6*DL6)/DL$126</f>
        <v>0</v>
      </c>
      <c r="FF6" s="946">
        <f t="shared" ref="FF6:FF69" si="66">($F6*DM6)/DM$126</f>
        <v>0</v>
      </c>
      <c r="FG6" s="946">
        <f t="shared" ref="FG6:FG69" si="67">($F6*DN6)/DN$126</f>
        <v>0</v>
      </c>
      <c r="FH6" s="946">
        <f t="shared" ref="FH6:FH69" si="68">($F6*DO6)/DO$126</f>
        <v>0</v>
      </c>
      <c r="FI6" s="946">
        <f t="shared" ref="FI6:FI69" si="69">($F6*DP6)/DP$126</f>
        <v>0</v>
      </c>
      <c r="FJ6" s="946">
        <f t="shared" ref="FJ6:FJ69" si="70">($F6*DQ6)/DQ$126</f>
        <v>0</v>
      </c>
      <c r="FK6" s="946">
        <f t="shared" ref="FK6:FK69" si="71">($F6*DR6)/DR$126</f>
        <v>0</v>
      </c>
      <c r="FL6" s="946">
        <f t="shared" ref="FL6:FL69" si="72">($F6*DS6)/DS$126</f>
        <v>0</v>
      </c>
      <c r="FM6" s="946">
        <f t="shared" ref="FM6:FM69" si="73">($F6*DT6)/DT$126</f>
        <v>0</v>
      </c>
      <c r="FN6" s="946">
        <f t="shared" ref="FN6:FN69" si="74">($F6*DU6)/DU$126</f>
        <v>0</v>
      </c>
      <c r="FO6" s="946">
        <f t="shared" ref="FO6:FO69" si="75">($F6*DV6)/DV$126</f>
        <v>0</v>
      </c>
      <c r="FP6" s="946">
        <f t="shared" ref="FP6:FP69" si="76">($F6*DW6)/DW$126</f>
        <v>0.16303240719526399</v>
      </c>
      <c r="FQ6" s="946">
        <f t="shared" ref="FQ6:FQ69" si="77">($F6*DX6)/DX$126</f>
        <v>0</v>
      </c>
      <c r="FR6" s="946">
        <f t="shared" ref="FR6:FR69" si="78">($F6*DY6)/DY$126</f>
        <v>0</v>
      </c>
      <c r="FS6" s="946">
        <f t="shared" ref="FS6:FS69" si="79">($F6*DZ6)/DZ$126</f>
        <v>0</v>
      </c>
      <c r="FT6" s="946">
        <f t="shared" ref="FT6:FT69" si="80">($F6*EA6)/EA$126</f>
        <v>0</v>
      </c>
      <c r="FU6" s="946">
        <f t="shared" ref="FU6:FU69" si="81">($F6*EB6)/EB$126</f>
        <v>0</v>
      </c>
      <c r="FV6" s="946">
        <f t="shared" ref="FV6:FV69" si="82">($F6*EC6)/EC$126</f>
        <v>0</v>
      </c>
      <c r="FW6" s="946">
        <f t="shared" ref="FW6:FW69" si="83">($F6*ED6)/ED$126</f>
        <v>0</v>
      </c>
      <c r="FX6" s="946">
        <f t="shared" ref="FX6:FX69" si="84">($F6*EE6)/EE$126</f>
        <v>0</v>
      </c>
      <c r="FY6" s="946">
        <f t="shared" ref="FY6:FY69" si="85">($F6*EF6)/EF$126</f>
        <v>0</v>
      </c>
      <c r="FZ6" s="946">
        <f t="shared" ref="FZ6:FZ69" si="86">($F6*EG6)/EG$126</f>
        <v>0</v>
      </c>
      <c r="GA6" s="946">
        <f t="shared" ref="GA6:GA69" si="87">($F6*EH6)/EH$126</f>
        <v>0</v>
      </c>
      <c r="GB6" s="946">
        <f t="shared" ref="GB6:GB69" si="88">($F6*EI6)/EI$126</f>
        <v>0</v>
      </c>
      <c r="GC6" s="946">
        <f t="shared" ref="GC6:GC69" si="89">($F6*EJ6)/EJ$126</f>
        <v>0</v>
      </c>
      <c r="GD6" s="946">
        <f t="shared" ref="GD6:GD69" si="90">($F6*EK6)/EK$126</f>
        <v>0</v>
      </c>
      <c r="GE6" s="946">
        <f t="shared" ref="GE6:GE69" si="91">($F6*EL6)/EL$126</f>
        <v>0</v>
      </c>
      <c r="GF6" s="946">
        <f t="shared" ref="GF6:GF69" si="92">($F6*EM6)/EM$126</f>
        <v>0</v>
      </c>
      <c r="GG6" s="946">
        <f t="shared" ref="GG6:GG69" si="93">($F6*EN6)/EN$126</f>
        <v>0</v>
      </c>
      <c r="GH6" s="946" t="s">
        <v>466</v>
      </c>
    </row>
    <row r="7" spans="1:190" ht="15" hidden="1">
      <c r="A7" s="725" t="str">
        <f>Compute1a!A7</f>
        <v>5.1.a</v>
      </c>
      <c r="B7" s="728">
        <f>Compute1a!B7</f>
        <v>0</v>
      </c>
      <c r="C7" s="729">
        <f>Compute1a!C7</f>
        <v>0</v>
      </c>
      <c r="D7" s="730">
        <f>Compute1a!D7</f>
        <v>0</v>
      </c>
      <c r="E7" s="731" t="str">
        <f>Compute1a!E7</f>
        <v>0</v>
      </c>
      <c r="F7" s="727">
        <f>INDEX(References!$B$51:$C$56,$E7+1,2)*C7</f>
        <v>0</v>
      </c>
      <c r="G7" s="726">
        <f>Compute4a!$DE7</f>
        <v>0</v>
      </c>
      <c r="H7" s="942">
        <f t="shared" ref="H7:H12" si="94">G7</f>
        <v>0</v>
      </c>
      <c r="I7" s="671">
        <f>Compute4a!I7</f>
        <v>0</v>
      </c>
      <c r="J7" s="782">
        <f>IFERROR((I7*$H7*INDEX(References!$C$51:$D$56, $E7+1,2))+(ROW()/10000),0)</f>
        <v>6.9999999999999999E-4</v>
      </c>
      <c r="K7" s="671">
        <f>Compute4a!H7</f>
        <v>0</v>
      </c>
      <c r="L7" s="782">
        <f>IFERROR((K7*$H7*INDEX(References!$C$51:$D$56, $E7+1,2))+(ROW()/10000),0)</f>
        <v>6.9999999999999999E-4</v>
      </c>
      <c r="M7" s="671">
        <f>Compute4a!H7</f>
        <v>0</v>
      </c>
      <c r="N7" s="782">
        <f>IFERROR((M7*$H7*INDEX(References!$C$51:$D$56, $E7+1,2))+(ROW()/10000),0)</f>
        <v>6.9999999999999999E-4</v>
      </c>
      <c r="O7" s="671">
        <f>Compute4a!N7</f>
        <v>0</v>
      </c>
      <c r="P7" s="782">
        <f>IFERROR((O7*$H7*INDEX(References!$C$51:$D$56, $E7+1,2))+(ROW()/10000),0)</f>
        <v>6.9999999999999999E-4</v>
      </c>
      <c r="Q7" s="671">
        <f>Compute4a!M7</f>
        <v>0</v>
      </c>
      <c r="R7" s="782">
        <f>IFERROR((Q7*$H7*INDEX(References!$C$51:$D$56, $E7+1,2))+(ROW()/10000),0)</f>
        <v>6.9999999999999999E-4</v>
      </c>
      <c r="S7" s="671">
        <f>Compute4a!R7</f>
        <v>0</v>
      </c>
      <c r="T7" s="782">
        <f>IFERROR((S7*$H7*INDEX(References!$C$51:$D$56, $E7+1,2))+(ROW()/10000),0)</f>
        <v>6.9999999999999999E-4</v>
      </c>
      <c r="U7" s="671">
        <f>Compute4a!S7</f>
        <v>0</v>
      </c>
      <c r="V7" s="782">
        <f>IFERROR((U7*$H7*INDEX(References!$C$51:$D$56, $E7+1,2))+(ROW()/10000),0)</f>
        <v>6.9999999999999999E-4</v>
      </c>
      <c r="W7" s="671">
        <f>Compute4a!R7</f>
        <v>0</v>
      </c>
      <c r="X7" s="782">
        <f>IFERROR((W7*$H7*INDEX(References!$C$51:$D$56, $E7+1,2))+(ROW()/10000),0)</f>
        <v>6.9999999999999999E-4</v>
      </c>
      <c r="Y7" s="671">
        <f>Compute4a!I7</f>
        <v>0</v>
      </c>
      <c r="Z7" s="782">
        <f>IFERROR((Y7*$H7*INDEX(References!$C$51:$D$56, $E7+1,2))+(ROW()/10000),0)</f>
        <v>6.9999999999999999E-4</v>
      </c>
      <c r="AA7" s="671">
        <f>Compute4a!H7</f>
        <v>0</v>
      </c>
      <c r="AB7" s="782">
        <f>IFERROR((AA7*$H7*INDEX(References!$C$51:$D$56, $E7+1,2))+(ROW()/10000),0)</f>
        <v>6.9999999999999999E-4</v>
      </c>
      <c r="AC7" s="671">
        <f>Compute4a!T7</f>
        <v>0</v>
      </c>
      <c r="AD7" s="782">
        <f>IFERROR((AC7*$H7*INDEX(References!$C$51:$D$56, $E7+1,2))+(ROW()/10000),0)</f>
        <v>6.9999999999999999E-4</v>
      </c>
      <c r="AE7" s="671">
        <f>Compute4a!I7</f>
        <v>0</v>
      </c>
      <c r="AF7" s="782">
        <f>IFERROR((AE7*$H7*INDEX(References!$C$51:$D$56, $E7+1,2))+(ROW()/10000),0)</f>
        <v>6.9999999999999999E-4</v>
      </c>
      <c r="AG7" s="671">
        <f>Compute4a!N7</f>
        <v>0</v>
      </c>
      <c r="AH7" s="782">
        <f>IFERROR((AG7*$H7*INDEX(References!$C$51:$D$56, $E7+1,2))+(ROW()/10000),0)</f>
        <v>6.9999999999999999E-4</v>
      </c>
      <c r="AI7" s="671">
        <f>Compute4a!I7</f>
        <v>0</v>
      </c>
      <c r="AJ7" s="782">
        <f>IFERROR((AI7*$H7*INDEX(References!$C$51:$D$56, $E7+1,2))+(ROW()/10000),0)</f>
        <v>6.9999999999999999E-4</v>
      </c>
      <c r="AK7" s="671">
        <f>Compute4a!U7</f>
        <v>0</v>
      </c>
      <c r="AL7" s="782">
        <f>IFERROR((AK7*$H7*INDEX(References!$C$51:$D$56, $E7+1,2))+(ROW()/10000),0)</f>
        <v>6.9999999999999999E-4</v>
      </c>
      <c r="AM7" s="671">
        <f>Compute4a!K7</f>
        <v>0</v>
      </c>
      <c r="AN7" s="782">
        <f>IFERROR((AM7*$H7*INDEX(References!$C$51:$D$56, $E7+1,2))+(ROW()/10000),0)</f>
        <v>6.9999999999999999E-4</v>
      </c>
      <c r="AO7" s="671">
        <f>Compute4a!S7</f>
        <v>0</v>
      </c>
      <c r="AP7" s="782">
        <f>IFERROR((AO7*$H7*INDEX(References!$C$51:$D$56, $E7+1,2))+(ROW()/10000),0)</f>
        <v>6.9999999999999999E-4</v>
      </c>
      <c r="AQ7" s="671">
        <f>Compute4a!M7</f>
        <v>0</v>
      </c>
      <c r="AR7" s="782">
        <f>IFERROR((AQ7*$H7*INDEX(References!$C$51:$D$56, $E7+1,2))+(ROW()/10000),0)</f>
        <v>6.9999999999999999E-4</v>
      </c>
      <c r="AS7" s="671">
        <f>Compute4a!K7</f>
        <v>0</v>
      </c>
      <c r="AT7" s="782">
        <f>IFERROR((AS7*$H7*INDEX(References!$C$51:$D$56, $E7+1,2))+(ROW()/10000),0)</f>
        <v>6.9999999999999999E-4</v>
      </c>
      <c r="AU7" s="671">
        <f>Compute4a!T7</f>
        <v>0</v>
      </c>
      <c r="AV7" s="782">
        <f>IFERROR((AU7*$H7*INDEX(References!$C$51:$D$56, $E7+1,2))+(ROW()/10000),0)</f>
        <v>6.9999999999999999E-4</v>
      </c>
      <c r="AW7" s="671">
        <f>Compute4a!J7</f>
        <v>0</v>
      </c>
      <c r="AX7" s="782">
        <f>IFERROR((AW7*$H7*INDEX(References!$C$51:$D$56, $E7+1,2))+(ROW()/10000),0)</f>
        <v>6.9999999999999999E-4</v>
      </c>
      <c r="AY7" s="671">
        <f>Compute4a!L7</f>
        <v>0</v>
      </c>
      <c r="AZ7" s="782">
        <f>IFERROR((AY7*$H7*INDEX(References!$C$51:$D$56, $E7+1,2))+(ROW()/10000),0)</f>
        <v>6.9999999999999999E-4</v>
      </c>
      <c r="BA7" s="671">
        <f>Compute4a!M7</f>
        <v>0</v>
      </c>
      <c r="BB7" s="782">
        <f>IFERROR((BA7*$H7*INDEX(References!$C$51:$D$56, $E7+1,2))+(ROW()/10000),0)</f>
        <v>6.9999999999999999E-4</v>
      </c>
      <c r="BC7" s="671">
        <f>Compute4a!O7</f>
        <v>0</v>
      </c>
      <c r="BD7" s="782">
        <f>IFERROR((BC7*$H7*INDEX(References!$C$51:$D$56, $E7+1,2))+(ROW()/10000),0)</f>
        <v>6.9999999999999999E-4</v>
      </c>
      <c r="BE7" s="671">
        <f>Compute4a!V7</f>
        <v>0</v>
      </c>
      <c r="BF7" s="782">
        <f>IFERROR((BE7*$H7*INDEX(References!$C$51:$D$56, $E7+1,2))+(ROW()/10000),0)</f>
        <v>6.9999999999999999E-4</v>
      </c>
      <c r="BG7" s="671">
        <f>Compute4a!P7</f>
        <v>0</v>
      </c>
      <c r="BH7" s="782">
        <f>IFERROR((BG7*$H7*INDEX(References!$C$51:$D$56, $E7+1,2))+(ROW()/10000),0)</f>
        <v>6.9999999999999999E-4</v>
      </c>
      <c r="BI7" s="671">
        <f>Compute4a!N7</f>
        <v>0</v>
      </c>
      <c r="BJ7" s="782">
        <f>IFERROR((BI7*$H7*INDEX(References!$C$51:$D$56, $E7+1,2))+(ROW()/10000),0)</f>
        <v>6.9999999999999999E-4</v>
      </c>
      <c r="BK7" s="671">
        <f>Compute4a!T7</f>
        <v>0</v>
      </c>
      <c r="BL7" s="782">
        <f>IFERROR((BK7*$H7*INDEX(References!$C$51:$D$56, $E7+1,2))+(ROW()/10000),0)</f>
        <v>6.9999999999999999E-4</v>
      </c>
      <c r="BM7" s="671">
        <f>Compute4a!R7</f>
        <v>0</v>
      </c>
      <c r="BN7" s="782">
        <f>IFERROR((BM7*$H7*INDEX(References!$C$51:$D$56, $E7+1,2))+(ROW()/10000),0)</f>
        <v>6.9999999999999999E-4</v>
      </c>
      <c r="BO7" s="671">
        <f>Compute4a!V7</f>
        <v>0</v>
      </c>
      <c r="BP7" s="782">
        <f>IFERROR((BO7*$H7*INDEX(References!$C$51:$D$56, $E7+1,2))+(ROW()/10000),0)</f>
        <v>6.9999999999999999E-4</v>
      </c>
      <c r="BQ7" s="671">
        <f>Compute4a!S7</f>
        <v>0</v>
      </c>
      <c r="BR7" s="782">
        <f>IFERROR((BQ7*$H7*INDEX(References!$C$51:$D$56, $E7+1,2))+(ROW()/10000),0)</f>
        <v>6.9999999999999999E-4</v>
      </c>
      <c r="BS7" s="671">
        <f>Compute4a!V7</f>
        <v>0</v>
      </c>
      <c r="BT7" s="782">
        <f>IFERROR((BS7*$H7*INDEX(References!$C$51:$D$56, $E7+1,2))+(ROW()/10000),0)</f>
        <v>6.9999999999999999E-4</v>
      </c>
      <c r="BU7" s="671">
        <f>Compute4a!M7</f>
        <v>0</v>
      </c>
      <c r="BV7" s="782">
        <f>IFERROR((BU7*$H7*INDEX(References!$C$51:$D$56, $E7+1,2))+(ROW()/10000),0)</f>
        <v>6.9999999999999999E-4</v>
      </c>
      <c r="BW7" s="671">
        <f>Compute4a!U7</f>
        <v>0</v>
      </c>
      <c r="BX7" s="782">
        <f>IFERROR((BW7*$H7*INDEX(References!$C$51:$D$56, $E7+1,2))+(ROW()/10000),0)</f>
        <v>6.9999999999999999E-4</v>
      </c>
      <c r="BY7" s="671">
        <f>Compute4a!N7</f>
        <v>0</v>
      </c>
      <c r="BZ7" s="782">
        <f>IFERROR((BY7*$H7*INDEX(References!$C$51:$D$56, $E7+1,2))+(ROW()/10000),0)</f>
        <v>6.9999999999999999E-4</v>
      </c>
      <c r="CA7" s="671">
        <f>Compute4a!T7</f>
        <v>0</v>
      </c>
      <c r="CB7" s="782">
        <f>IFERROR((CA7*$H7*INDEX(References!$C$51:$D$56, $E7+1,2))+(ROW()/10000),0)</f>
        <v>6.9999999999999999E-4</v>
      </c>
      <c r="CC7" s="671">
        <f>Compute4a!T7</f>
        <v>0</v>
      </c>
      <c r="CD7" s="782">
        <f>IFERROR((CC7*$H7*INDEX(References!$C$51:$D$56, $E7+1,2))+(ROW()/10000),0)</f>
        <v>6.9999999999999999E-4</v>
      </c>
      <c r="CE7" s="671">
        <f>Compute4a!T7</f>
        <v>0</v>
      </c>
      <c r="CF7" s="782">
        <f>IFERROR((CE7*$H7*INDEX(References!$C$51:$D$56, $E7+1,2))+(ROW()/10000),0)</f>
        <v>6.9999999999999999E-4</v>
      </c>
      <c r="CG7" s="671">
        <f>Compute4a!U7</f>
        <v>0</v>
      </c>
      <c r="CH7" s="782">
        <f>IFERROR((CG7*$H7*INDEX(References!$C$51:$D$56, $E7+1,2))+(ROW()/10000),0)</f>
        <v>6.9999999999999999E-4</v>
      </c>
      <c r="CI7" s="671">
        <f>Compute4a!U7</f>
        <v>0</v>
      </c>
      <c r="CJ7" s="782">
        <f>IFERROR((CI7*$H7*INDEX(References!$C$51:$D$56, $E7+1,2))+(ROW()/10000),0)</f>
        <v>6.9999999999999999E-4</v>
      </c>
      <c r="CK7" s="671">
        <f>Compute4a!N7</f>
        <v>0</v>
      </c>
      <c r="CL7" s="782">
        <f>IFERROR((CK7*$H7*INDEX(References!$C$51:$D$56, $E7+1,2))+(ROW()/10000),0)</f>
        <v>6.9999999999999999E-4</v>
      </c>
      <c r="CM7" s="671">
        <f>Compute4a!U7</f>
        <v>0</v>
      </c>
      <c r="CN7" s="782">
        <f>IFERROR((CM7*$H7*INDEX(References!$C$51:$D$56, $E7+1,2))+(ROW()/10000),0)</f>
        <v>6.9999999999999999E-4</v>
      </c>
      <c r="CO7" s="671">
        <f>Compute4a!Q7</f>
        <v>0</v>
      </c>
      <c r="CP7" s="782">
        <f>IFERROR((CO7*$H7*INDEX(References!$C$51:$D$56, $E7+1,2))+(ROW()/10000),0)</f>
        <v>6.9999999999999999E-4</v>
      </c>
      <c r="CQ7" s="671">
        <f>Compute4a!T7</f>
        <v>0</v>
      </c>
      <c r="CR7" s="782">
        <f>IFERROR((CQ7*$H7*INDEX(References!$C$51:$D$56, $E7+1,2))+(ROW()/10000),0)</f>
        <v>6.9999999999999999E-4</v>
      </c>
      <c r="CS7" s="671">
        <f>Compute4a!Q7</f>
        <v>0</v>
      </c>
      <c r="CT7" s="782">
        <f>IFERROR((CS7*$H7*INDEX(References!$C$51:$D$56, $E7+1,2))+(ROW()/10000),0)</f>
        <v>6.9999999999999999E-4</v>
      </c>
      <c r="CU7" s="477">
        <f t="shared" si="2"/>
        <v>0</v>
      </c>
      <c r="CV7" s="477">
        <f t="shared" si="4"/>
        <v>0</v>
      </c>
      <c r="CW7" s="477">
        <f t="shared" si="5"/>
        <v>0</v>
      </c>
      <c r="CX7" s="477">
        <f t="shared" si="6"/>
        <v>0</v>
      </c>
      <c r="CY7" s="477">
        <f t="shared" si="7"/>
        <v>0</v>
      </c>
      <c r="CZ7" s="477">
        <f t="shared" si="8"/>
        <v>0</v>
      </c>
      <c r="DA7" s="477">
        <f t="shared" si="9"/>
        <v>0</v>
      </c>
      <c r="DB7" s="477">
        <f t="shared" si="10"/>
        <v>0</v>
      </c>
      <c r="DC7" s="477">
        <f t="shared" si="11"/>
        <v>0</v>
      </c>
      <c r="DD7" s="477">
        <f t="shared" si="12"/>
        <v>0</v>
      </c>
      <c r="DE7" s="477">
        <f t="shared" si="13"/>
        <v>0</v>
      </c>
      <c r="DF7" s="477">
        <f t="shared" si="14"/>
        <v>0</v>
      </c>
      <c r="DG7" s="477">
        <f t="shared" si="15"/>
        <v>0</v>
      </c>
      <c r="DH7" s="477">
        <f t="shared" si="16"/>
        <v>0</v>
      </c>
      <c r="DI7" s="477">
        <f t="shared" si="17"/>
        <v>0</v>
      </c>
      <c r="DJ7" s="477">
        <f t="shared" si="18"/>
        <v>0</v>
      </c>
      <c r="DK7" s="477">
        <f t="shared" si="19"/>
        <v>0</v>
      </c>
      <c r="DL7" s="477">
        <f t="shared" si="20"/>
        <v>0</v>
      </c>
      <c r="DM7" s="477">
        <f t="shared" si="21"/>
        <v>0</v>
      </c>
      <c r="DN7" s="477">
        <f t="shared" si="22"/>
        <v>0</v>
      </c>
      <c r="DO7" s="477">
        <f t="shared" si="23"/>
        <v>0</v>
      </c>
      <c r="DP7" s="477">
        <f t="shared" si="24"/>
        <v>0</v>
      </c>
      <c r="DQ7" s="477">
        <f t="shared" si="25"/>
        <v>0</v>
      </c>
      <c r="DR7" s="477">
        <f t="shared" si="26"/>
        <v>0</v>
      </c>
      <c r="DS7" s="477">
        <f t="shared" si="27"/>
        <v>0</v>
      </c>
      <c r="DT7" s="477">
        <f t="shared" si="28"/>
        <v>0</v>
      </c>
      <c r="DU7" s="477">
        <f t="shared" si="29"/>
        <v>0</v>
      </c>
      <c r="DV7" s="477">
        <f t="shared" si="30"/>
        <v>0</v>
      </c>
      <c r="DW7" s="477">
        <f t="shared" si="31"/>
        <v>0</v>
      </c>
      <c r="DX7" s="477">
        <f t="shared" si="32"/>
        <v>0</v>
      </c>
      <c r="DY7" s="477">
        <f t="shared" si="33"/>
        <v>0</v>
      </c>
      <c r="DZ7" s="477">
        <f t="shared" si="34"/>
        <v>0</v>
      </c>
      <c r="EA7" s="477">
        <f t="shared" si="35"/>
        <v>0</v>
      </c>
      <c r="EB7" s="477">
        <f t="shared" si="36"/>
        <v>0</v>
      </c>
      <c r="EC7" s="477">
        <f t="shared" si="37"/>
        <v>0</v>
      </c>
      <c r="ED7" s="477">
        <f t="shared" si="38"/>
        <v>0</v>
      </c>
      <c r="EE7" s="477">
        <f t="shared" si="39"/>
        <v>0</v>
      </c>
      <c r="EF7" s="477">
        <f t="shared" si="40"/>
        <v>0</v>
      </c>
      <c r="EG7" s="477">
        <f t="shared" si="41"/>
        <v>0</v>
      </c>
      <c r="EH7" s="477">
        <f t="shared" si="42"/>
        <v>0</v>
      </c>
      <c r="EI7" s="477">
        <f t="shared" si="43"/>
        <v>0</v>
      </c>
      <c r="EJ7" s="477">
        <f t="shared" si="44"/>
        <v>0</v>
      </c>
      <c r="EK7" s="477">
        <f t="shared" si="45"/>
        <v>0</v>
      </c>
      <c r="EL7" s="477">
        <f t="shared" si="46"/>
        <v>0</v>
      </c>
      <c r="EM7" s="477">
        <f t="shared" si="47"/>
        <v>0</v>
      </c>
      <c r="EN7" s="477">
        <f t="shared" si="48"/>
        <v>0</v>
      </c>
      <c r="EO7" s="946">
        <f t="shared" si="49"/>
        <v>0</v>
      </c>
      <c r="EP7" s="946">
        <f t="shared" si="50"/>
        <v>0</v>
      </c>
      <c r="EQ7" s="946">
        <f t="shared" si="51"/>
        <v>0</v>
      </c>
      <c r="ER7" s="946">
        <f t="shared" si="52"/>
        <v>0</v>
      </c>
      <c r="ES7" s="946">
        <f t="shared" si="53"/>
        <v>0</v>
      </c>
      <c r="ET7" s="946">
        <f t="shared" si="54"/>
        <v>0</v>
      </c>
      <c r="EU7" s="946">
        <f t="shared" si="55"/>
        <v>0</v>
      </c>
      <c r="EV7" s="946">
        <f t="shared" si="56"/>
        <v>0</v>
      </c>
      <c r="EW7" s="946">
        <f t="shared" si="57"/>
        <v>0</v>
      </c>
      <c r="EX7" s="946">
        <f t="shared" si="58"/>
        <v>0</v>
      </c>
      <c r="EY7" s="946">
        <f t="shared" si="59"/>
        <v>0</v>
      </c>
      <c r="EZ7" s="946">
        <f t="shared" si="60"/>
        <v>0</v>
      </c>
      <c r="FA7" s="946">
        <f t="shared" si="61"/>
        <v>0</v>
      </c>
      <c r="FB7" s="946">
        <f t="shared" si="62"/>
        <v>0</v>
      </c>
      <c r="FC7" s="946">
        <f t="shared" si="63"/>
        <v>0</v>
      </c>
      <c r="FD7" s="946">
        <f t="shared" si="64"/>
        <v>0</v>
      </c>
      <c r="FE7" s="946">
        <f t="shared" si="65"/>
        <v>0</v>
      </c>
      <c r="FF7" s="946">
        <f t="shared" si="66"/>
        <v>0</v>
      </c>
      <c r="FG7" s="946">
        <f t="shared" si="67"/>
        <v>0</v>
      </c>
      <c r="FH7" s="946">
        <f t="shared" si="68"/>
        <v>0</v>
      </c>
      <c r="FI7" s="946">
        <f t="shared" si="69"/>
        <v>0</v>
      </c>
      <c r="FJ7" s="946">
        <f t="shared" si="70"/>
        <v>0</v>
      </c>
      <c r="FK7" s="946">
        <f t="shared" si="71"/>
        <v>0</v>
      </c>
      <c r="FL7" s="946">
        <f t="shared" si="72"/>
        <v>0</v>
      </c>
      <c r="FM7" s="946">
        <f t="shared" si="73"/>
        <v>0</v>
      </c>
      <c r="FN7" s="946">
        <f t="shared" si="74"/>
        <v>0</v>
      </c>
      <c r="FO7" s="946">
        <f t="shared" si="75"/>
        <v>0</v>
      </c>
      <c r="FP7" s="946">
        <f t="shared" si="76"/>
        <v>0</v>
      </c>
      <c r="FQ7" s="946">
        <f t="shared" si="77"/>
        <v>0</v>
      </c>
      <c r="FR7" s="946">
        <f t="shared" si="78"/>
        <v>0</v>
      </c>
      <c r="FS7" s="946">
        <f t="shared" si="79"/>
        <v>0</v>
      </c>
      <c r="FT7" s="946">
        <f t="shared" si="80"/>
        <v>0</v>
      </c>
      <c r="FU7" s="946">
        <f t="shared" si="81"/>
        <v>0</v>
      </c>
      <c r="FV7" s="946">
        <f t="shared" si="82"/>
        <v>0</v>
      </c>
      <c r="FW7" s="946">
        <f t="shared" si="83"/>
        <v>0</v>
      </c>
      <c r="FX7" s="946">
        <f t="shared" si="84"/>
        <v>0</v>
      </c>
      <c r="FY7" s="946">
        <f t="shared" si="85"/>
        <v>0</v>
      </c>
      <c r="FZ7" s="946">
        <f t="shared" si="86"/>
        <v>0</v>
      </c>
      <c r="GA7" s="946">
        <f t="shared" si="87"/>
        <v>0</v>
      </c>
      <c r="GB7" s="946">
        <f t="shared" si="88"/>
        <v>0</v>
      </c>
      <c r="GC7" s="946">
        <f t="shared" si="89"/>
        <v>0</v>
      </c>
      <c r="GD7" s="946">
        <f t="shared" si="90"/>
        <v>0</v>
      </c>
      <c r="GE7" s="946">
        <f t="shared" si="91"/>
        <v>0</v>
      </c>
      <c r="GF7" s="946">
        <f t="shared" si="92"/>
        <v>0</v>
      </c>
      <c r="GG7" s="946">
        <f t="shared" si="93"/>
        <v>0</v>
      </c>
      <c r="GH7" s="946" t="s">
        <v>468</v>
      </c>
    </row>
    <row r="8" spans="1:190" ht="15" hidden="1">
      <c r="A8" s="725" t="str">
        <f>Compute1a!A8</f>
        <v>5.1.b</v>
      </c>
      <c r="B8" s="527">
        <f>Compute1a!B8</f>
        <v>0</v>
      </c>
      <c r="C8" s="527">
        <f>Compute1a!C8</f>
        <v>0</v>
      </c>
      <c r="D8" s="528">
        <f>Compute1a!D8</f>
        <v>0</v>
      </c>
      <c r="E8" s="732" t="str">
        <f>Compute1a!E8</f>
        <v>0</v>
      </c>
      <c r="F8" s="727">
        <f>INDEX(References!$B$51:$C$56,$E8+1,2)*C8</f>
        <v>0</v>
      </c>
      <c r="G8" s="726">
        <f>Compute4a!$DE8</f>
        <v>0</v>
      </c>
      <c r="H8" s="942">
        <f t="shared" si="94"/>
        <v>0</v>
      </c>
      <c r="I8" s="671">
        <f>Compute4a!I8</f>
        <v>0</v>
      </c>
      <c r="J8" s="782">
        <f>IFERROR((I8*$H8*INDEX(References!$C$51:$D$56, $E8+1,2))+(ROW()/10000),0)</f>
        <v>8.0000000000000004E-4</v>
      </c>
      <c r="K8" s="671">
        <f>Compute4a!H8</f>
        <v>0</v>
      </c>
      <c r="L8" s="782">
        <f>IFERROR((K8*$H8*INDEX(References!$C$51:$D$56, $E8+1,2))+(ROW()/10000),0)</f>
        <v>8.0000000000000004E-4</v>
      </c>
      <c r="M8" s="671">
        <f>Compute4a!H8</f>
        <v>0</v>
      </c>
      <c r="N8" s="782">
        <f>IFERROR((M8*$H8*INDEX(References!$C$51:$D$56, $E8+1,2))+(ROW()/10000),0)</f>
        <v>8.0000000000000004E-4</v>
      </c>
      <c r="O8" s="671">
        <f>Compute4a!N8</f>
        <v>0</v>
      </c>
      <c r="P8" s="782">
        <f>IFERROR((O8*$H8*INDEX(References!$C$51:$D$56, $E8+1,2))+(ROW()/10000),0)</f>
        <v>8.0000000000000004E-4</v>
      </c>
      <c r="Q8" s="671">
        <f>Compute4a!M8</f>
        <v>0</v>
      </c>
      <c r="R8" s="782">
        <f>IFERROR((Q8*$H8*INDEX(References!$C$51:$D$56, $E8+1,2))+(ROW()/10000),0)</f>
        <v>8.0000000000000004E-4</v>
      </c>
      <c r="S8" s="671">
        <f>Compute4a!R8</f>
        <v>0</v>
      </c>
      <c r="T8" s="782">
        <f>IFERROR((S8*$H8*INDEX(References!$C$51:$D$56, $E8+1,2))+(ROW()/10000),0)</f>
        <v>8.0000000000000004E-4</v>
      </c>
      <c r="U8" s="671">
        <f>Compute4a!S8</f>
        <v>0</v>
      </c>
      <c r="V8" s="782">
        <f>IFERROR((U8*$H8*INDEX(References!$C$51:$D$56, $E8+1,2))+(ROW()/10000),0)</f>
        <v>8.0000000000000004E-4</v>
      </c>
      <c r="W8" s="671">
        <f>Compute4a!R8</f>
        <v>0</v>
      </c>
      <c r="X8" s="782">
        <f>IFERROR((W8*$H8*INDEX(References!$C$51:$D$56, $E8+1,2))+(ROW()/10000),0)</f>
        <v>8.0000000000000004E-4</v>
      </c>
      <c r="Y8" s="671">
        <f>Compute4a!I8</f>
        <v>0</v>
      </c>
      <c r="Z8" s="782">
        <f>IFERROR((Y8*$H8*INDEX(References!$C$51:$D$56, $E8+1,2))+(ROW()/10000),0)</f>
        <v>8.0000000000000004E-4</v>
      </c>
      <c r="AA8" s="671">
        <f>Compute4a!H8</f>
        <v>0</v>
      </c>
      <c r="AB8" s="782">
        <f>IFERROR((AA8*$H8*INDEX(References!$C$51:$D$56, $E8+1,2))+(ROW()/10000),0)</f>
        <v>8.0000000000000004E-4</v>
      </c>
      <c r="AC8" s="671">
        <f>Compute4a!T8</f>
        <v>0</v>
      </c>
      <c r="AD8" s="782">
        <f>IFERROR((AC8*$H8*INDEX(References!$C$51:$D$56, $E8+1,2))+(ROW()/10000),0)</f>
        <v>8.0000000000000004E-4</v>
      </c>
      <c r="AE8" s="671">
        <f>Compute4a!I8</f>
        <v>0</v>
      </c>
      <c r="AF8" s="782">
        <f>IFERROR((AE8*$H8*INDEX(References!$C$51:$D$56, $E8+1,2))+(ROW()/10000),0)</f>
        <v>8.0000000000000004E-4</v>
      </c>
      <c r="AG8" s="671">
        <f>Compute4a!N8</f>
        <v>0</v>
      </c>
      <c r="AH8" s="782">
        <f>IFERROR((AG8*$H8*INDEX(References!$C$51:$D$56, $E8+1,2))+(ROW()/10000),0)</f>
        <v>8.0000000000000004E-4</v>
      </c>
      <c r="AI8" s="671">
        <f>Compute4a!I8</f>
        <v>0</v>
      </c>
      <c r="AJ8" s="782">
        <f>IFERROR((AI8*$H8*INDEX(References!$C$51:$D$56, $E8+1,2))+(ROW()/10000),0)</f>
        <v>8.0000000000000004E-4</v>
      </c>
      <c r="AK8" s="671">
        <f>Compute4a!U8</f>
        <v>0</v>
      </c>
      <c r="AL8" s="782">
        <f>IFERROR((AK8*$H8*INDEX(References!$C$51:$D$56, $E8+1,2))+(ROW()/10000),0)</f>
        <v>8.0000000000000004E-4</v>
      </c>
      <c r="AM8" s="671">
        <f>Compute4a!K8</f>
        <v>0</v>
      </c>
      <c r="AN8" s="782">
        <f>IFERROR((AM8*$H8*INDEX(References!$C$51:$D$56, $E8+1,2))+(ROW()/10000),0)</f>
        <v>8.0000000000000004E-4</v>
      </c>
      <c r="AO8" s="671">
        <f>Compute4a!S8</f>
        <v>0</v>
      </c>
      <c r="AP8" s="782">
        <f>IFERROR((AO8*$H8*INDEX(References!$C$51:$D$56, $E8+1,2))+(ROW()/10000),0)</f>
        <v>8.0000000000000004E-4</v>
      </c>
      <c r="AQ8" s="671">
        <f>Compute4a!M8</f>
        <v>0</v>
      </c>
      <c r="AR8" s="782">
        <f>IFERROR((AQ8*$H8*INDEX(References!$C$51:$D$56, $E8+1,2))+(ROW()/10000),0)</f>
        <v>8.0000000000000004E-4</v>
      </c>
      <c r="AS8" s="671">
        <f>Compute4a!K8</f>
        <v>0</v>
      </c>
      <c r="AT8" s="782">
        <f>IFERROR((AS8*$H8*INDEX(References!$C$51:$D$56, $E8+1,2))+(ROW()/10000),0)</f>
        <v>8.0000000000000004E-4</v>
      </c>
      <c r="AU8" s="671">
        <f>Compute4a!T8</f>
        <v>0</v>
      </c>
      <c r="AV8" s="782">
        <f>IFERROR((AU8*$H8*INDEX(References!$C$51:$D$56, $E8+1,2))+(ROW()/10000),0)</f>
        <v>8.0000000000000004E-4</v>
      </c>
      <c r="AW8" s="671">
        <f>Compute4a!J8</f>
        <v>0</v>
      </c>
      <c r="AX8" s="782">
        <f>IFERROR((AW8*$H8*INDEX(References!$C$51:$D$56, $E8+1,2))+(ROW()/10000),0)</f>
        <v>8.0000000000000004E-4</v>
      </c>
      <c r="AY8" s="671">
        <f>Compute4a!L8</f>
        <v>0</v>
      </c>
      <c r="AZ8" s="782">
        <f>IFERROR((AY8*$H8*INDEX(References!$C$51:$D$56, $E8+1,2))+(ROW()/10000),0)</f>
        <v>8.0000000000000004E-4</v>
      </c>
      <c r="BA8" s="671">
        <f>Compute4a!M8</f>
        <v>0</v>
      </c>
      <c r="BB8" s="782">
        <f>IFERROR((BA8*$H8*INDEX(References!$C$51:$D$56, $E8+1,2))+(ROW()/10000),0)</f>
        <v>8.0000000000000004E-4</v>
      </c>
      <c r="BC8" s="671">
        <f>Compute4a!O8</f>
        <v>0</v>
      </c>
      <c r="BD8" s="782">
        <f>IFERROR((BC8*$H8*INDEX(References!$C$51:$D$56, $E8+1,2))+(ROW()/10000),0)</f>
        <v>8.0000000000000004E-4</v>
      </c>
      <c r="BE8" s="671">
        <f>Compute4a!V8</f>
        <v>0</v>
      </c>
      <c r="BF8" s="782">
        <f>IFERROR((BE8*$H8*INDEX(References!$C$51:$D$56, $E8+1,2))+(ROW()/10000),0)</f>
        <v>8.0000000000000004E-4</v>
      </c>
      <c r="BG8" s="671">
        <f>Compute4a!P8</f>
        <v>0</v>
      </c>
      <c r="BH8" s="782">
        <f>IFERROR((BG8*$H8*INDEX(References!$C$51:$D$56, $E8+1,2))+(ROW()/10000),0)</f>
        <v>8.0000000000000004E-4</v>
      </c>
      <c r="BI8" s="671">
        <f>Compute4a!N8</f>
        <v>0</v>
      </c>
      <c r="BJ8" s="782">
        <f>IFERROR((BI8*$H8*INDEX(References!$C$51:$D$56, $E8+1,2))+(ROW()/10000),0)</f>
        <v>8.0000000000000004E-4</v>
      </c>
      <c r="BK8" s="671">
        <f>Compute4a!T8</f>
        <v>0</v>
      </c>
      <c r="BL8" s="782">
        <f>IFERROR((BK8*$H8*INDEX(References!$C$51:$D$56, $E8+1,2))+(ROW()/10000),0)</f>
        <v>8.0000000000000004E-4</v>
      </c>
      <c r="BM8" s="671">
        <f>Compute4a!R8</f>
        <v>0</v>
      </c>
      <c r="BN8" s="782">
        <f>IFERROR((BM8*$H8*INDEX(References!$C$51:$D$56, $E8+1,2))+(ROW()/10000),0)</f>
        <v>8.0000000000000004E-4</v>
      </c>
      <c r="BO8" s="671">
        <f>Compute4a!V8</f>
        <v>0</v>
      </c>
      <c r="BP8" s="782">
        <f>IFERROR((BO8*$H8*INDEX(References!$C$51:$D$56, $E8+1,2))+(ROW()/10000),0)</f>
        <v>8.0000000000000004E-4</v>
      </c>
      <c r="BQ8" s="671">
        <f>Compute4a!S8</f>
        <v>0</v>
      </c>
      <c r="BR8" s="782">
        <f>IFERROR((BQ8*$H8*INDEX(References!$C$51:$D$56, $E8+1,2))+(ROW()/10000),0)</f>
        <v>8.0000000000000004E-4</v>
      </c>
      <c r="BS8" s="671">
        <f>Compute4a!V8</f>
        <v>0</v>
      </c>
      <c r="BT8" s="782">
        <f>IFERROR((BS8*$H8*INDEX(References!$C$51:$D$56, $E8+1,2))+(ROW()/10000),0)</f>
        <v>8.0000000000000004E-4</v>
      </c>
      <c r="BU8" s="671">
        <f>Compute4a!M8</f>
        <v>0</v>
      </c>
      <c r="BV8" s="782">
        <f>IFERROR((BU8*$H8*INDEX(References!$C$51:$D$56, $E8+1,2))+(ROW()/10000),0)</f>
        <v>8.0000000000000004E-4</v>
      </c>
      <c r="BW8" s="671">
        <f>Compute4a!U8</f>
        <v>0</v>
      </c>
      <c r="BX8" s="782">
        <f>IFERROR((BW8*$H8*INDEX(References!$C$51:$D$56, $E8+1,2))+(ROW()/10000),0)</f>
        <v>8.0000000000000004E-4</v>
      </c>
      <c r="BY8" s="671">
        <f>Compute4a!N8</f>
        <v>0</v>
      </c>
      <c r="BZ8" s="782">
        <f>IFERROR((BY8*$H8*INDEX(References!$C$51:$D$56, $E8+1,2))+(ROW()/10000),0)</f>
        <v>8.0000000000000004E-4</v>
      </c>
      <c r="CA8" s="671">
        <f>Compute4a!T8</f>
        <v>0</v>
      </c>
      <c r="CB8" s="782">
        <f>IFERROR((CA8*$H8*INDEX(References!$C$51:$D$56, $E8+1,2))+(ROW()/10000),0)</f>
        <v>8.0000000000000004E-4</v>
      </c>
      <c r="CC8" s="671">
        <f>Compute4a!T8</f>
        <v>0</v>
      </c>
      <c r="CD8" s="782">
        <f>IFERROR((CC8*$H8*INDEX(References!$C$51:$D$56, $E8+1,2))+(ROW()/10000),0)</f>
        <v>8.0000000000000004E-4</v>
      </c>
      <c r="CE8" s="671">
        <f>Compute4a!T8</f>
        <v>0</v>
      </c>
      <c r="CF8" s="782">
        <f>IFERROR((CE8*$H8*INDEX(References!$C$51:$D$56, $E8+1,2))+(ROW()/10000),0)</f>
        <v>8.0000000000000004E-4</v>
      </c>
      <c r="CG8" s="671">
        <f>Compute4a!U8</f>
        <v>0</v>
      </c>
      <c r="CH8" s="782">
        <f>IFERROR((CG8*$H8*INDEX(References!$C$51:$D$56, $E8+1,2))+(ROW()/10000),0)</f>
        <v>8.0000000000000004E-4</v>
      </c>
      <c r="CI8" s="671">
        <f>Compute4a!U8</f>
        <v>0</v>
      </c>
      <c r="CJ8" s="782">
        <f>IFERROR((CI8*$H8*INDEX(References!$C$51:$D$56, $E8+1,2))+(ROW()/10000),0)</f>
        <v>8.0000000000000004E-4</v>
      </c>
      <c r="CK8" s="671">
        <f>Compute4a!N8</f>
        <v>0</v>
      </c>
      <c r="CL8" s="782">
        <f>IFERROR((CK8*$H8*INDEX(References!$C$51:$D$56, $E8+1,2))+(ROW()/10000),0)</f>
        <v>8.0000000000000004E-4</v>
      </c>
      <c r="CM8" s="671">
        <f>Compute4a!U8</f>
        <v>0</v>
      </c>
      <c r="CN8" s="782">
        <f>IFERROR((CM8*$H8*INDEX(References!$C$51:$D$56, $E8+1,2))+(ROW()/10000),0)</f>
        <v>8.0000000000000004E-4</v>
      </c>
      <c r="CO8" s="671">
        <f>Compute4a!Q8</f>
        <v>0</v>
      </c>
      <c r="CP8" s="782">
        <f>IFERROR((CO8*$H8*INDEX(References!$C$51:$D$56, $E8+1,2))+(ROW()/10000),0)</f>
        <v>8.0000000000000004E-4</v>
      </c>
      <c r="CQ8" s="671">
        <f>Compute4a!T8</f>
        <v>0</v>
      </c>
      <c r="CR8" s="782">
        <f>IFERROR((CQ8*$H8*INDEX(References!$C$51:$D$56, $E8+1,2))+(ROW()/10000),0)</f>
        <v>8.0000000000000004E-4</v>
      </c>
      <c r="CS8" s="671">
        <f>Compute4a!Q8</f>
        <v>0</v>
      </c>
      <c r="CT8" s="782">
        <f>IFERROR((CS8*$H8*INDEX(References!$C$51:$D$56, $E8+1,2))+(ROW()/10000),0)</f>
        <v>8.0000000000000004E-4</v>
      </c>
      <c r="CU8" s="477">
        <f t="shared" si="2"/>
        <v>0</v>
      </c>
      <c r="CV8" s="477">
        <f t="shared" si="4"/>
        <v>0</v>
      </c>
      <c r="CW8" s="477">
        <f t="shared" si="5"/>
        <v>0</v>
      </c>
      <c r="CX8" s="477">
        <f t="shared" si="6"/>
        <v>0</v>
      </c>
      <c r="CY8" s="477">
        <f t="shared" si="7"/>
        <v>0</v>
      </c>
      <c r="CZ8" s="477">
        <f t="shared" si="8"/>
        <v>0</v>
      </c>
      <c r="DA8" s="477">
        <f t="shared" si="9"/>
        <v>0</v>
      </c>
      <c r="DB8" s="477">
        <f t="shared" si="10"/>
        <v>0</v>
      </c>
      <c r="DC8" s="477">
        <f t="shared" si="11"/>
        <v>0</v>
      </c>
      <c r="DD8" s="477">
        <f t="shared" si="12"/>
        <v>0</v>
      </c>
      <c r="DE8" s="477">
        <f t="shared" si="13"/>
        <v>0</v>
      </c>
      <c r="DF8" s="477">
        <f t="shared" si="14"/>
        <v>0</v>
      </c>
      <c r="DG8" s="477">
        <f t="shared" si="15"/>
        <v>0</v>
      </c>
      <c r="DH8" s="477">
        <f t="shared" si="16"/>
        <v>0</v>
      </c>
      <c r="DI8" s="477">
        <f t="shared" si="17"/>
        <v>0</v>
      </c>
      <c r="DJ8" s="477">
        <f t="shared" si="18"/>
        <v>0</v>
      </c>
      <c r="DK8" s="477">
        <f t="shared" si="19"/>
        <v>0</v>
      </c>
      <c r="DL8" s="477">
        <f t="shared" si="20"/>
        <v>0</v>
      </c>
      <c r="DM8" s="477">
        <f t="shared" si="21"/>
        <v>0</v>
      </c>
      <c r="DN8" s="477">
        <f t="shared" si="22"/>
        <v>0</v>
      </c>
      <c r="DO8" s="477">
        <f t="shared" si="23"/>
        <v>0</v>
      </c>
      <c r="DP8" s="477">
        <f t="shared" si="24"/>
        <v>0</v>
      </c>
      <c r="DQ8" s="477">
        <f t="shared" si="25"/>
        <v>0</v>
      </c>
      <c r="DR8" s="477">
        <f t="shared" si="26"/>
        <v>0</v>
      </c>
      <c r="DS8" s="477">
        <f t="shared" si="27"/>
        <v>0</v>
      </c>
      <c r="DT8" s="477">
        <f t="shared" si="28"/>
        <v>0</v>
      </c>
      <c r="DU8" s="477">
        <f t="shared" si="29"/>
        <v>0</v>
      </c>
      <c r="DV8" s="477">
        <f t="shared" si="30"/>
        <v>0</v>
      </c>
      <c r="DW8" s="477">
        <f t="shared" si="31"/>
        <v>0</v>
      </c>
      <c r="DX8" s="477">
        <f t="shared" si="32"/>
        <v>0</v>
      </c>
      <c r="DY8" s="477">
        <f t="shared" si="33"/>
        <v>0</v>
      </c>
      <c r="DZ8" s="477">
        <f t="shared" si="34"/>
        <v>0</v>
      </c>
      <c r="EA8" s="477">
        <f t="shared" si="35"/>
        <v>0</v>
      </c>
      <c r="EB8" s="477">
        <f t="shared" si="36"/>
        <v>0</v>
      </c>
      <c r="EC8" s="477">
        <f t="shared" si="37"/>
        <v>0</v>
      </c>
      <c r="ED8" s="477">
        <f t="shared" si="38"/>
        <v>0</v>
      </c>
      <c r="EE8" s="477">
        <f t="shared" si="39"/>
        <v>0</v>
      </c>
      <c r="EF8" s="477">
        <f t="shared" si="40"/>
        <v>0</v>
      </c>
      <c r="EG8" s="477">
        <f t="shared" si="41"/>
        <v>0</v>
      </c>
      <c r="EH8" s="477">
        <f t="shared" si="42"/>
        <v>0</v>
      </c>
      <c r="EI8" s="477">
        <f t="shared" si="43"/>
        <v>0</v>
      </c>
      <c r="EJ8" s="477">
        <f t="shared" si="44"/>
        <v>0</v>
      </c>
      <c r="EK8" s="477">
        <f t="shared" si="45"/>
        <v>0</v>
      </c>
      <c r="EL8" s="477">
        <f t="shared" si="46"/>
        <v>0</v>
      </c>
      <c r="EM8" s="477">
        <f t="shared" si="47"/>
        <v>0</v>
      </c>
      <c r="EN8" s="477">
        <f t="shared" si="48"/>
        <v>0</v>
      </c>
      <c r="EO8" s="946">
        <f t="shared" si="49"/>
        <v>0</v>
      </c>
      <c r="EP8" s="946">
        <f t="shared" si="50"/>
        <v>0</v>
      </c>
      <c r="EQ8" s="946">
        <f t="shared" si="51"/>
        <v>0</v>
      </c>
      <c r="ER8" s="946">
        <f t="shared" si="52"/>
        <v>0</v>
      </c>
      <c r="ES8" s="946">
        <f t="shared" si="53"/>
        <v>0</v>
      </c>
      <c r="ET8" s="946">
        <f t="shared" si="54"/>
        <v>0</v>
      </c>
      <c r="EU8" s="946">
        <f t="shared" si="55"/>
        <v>0</v>
      </c>
      <c r="EV8" s="946">
        <f t="shared" si="56"/>
        <v>0</v>
      </c>
      <c r="EW8" s="946">
        <f t="shared" si="57"/>
        <v>0</v>
      </c>
      <c r="EX8" s="946">
        <f t="shared" si="58"/>
        <v>0</v>
      </c>
      <c r="EY8" s="946">
        <f t="shared" si="59"/>
        <v>0</v>
      </c>
      <c r="EZ8" s="946">
        <f t="shared" si="60"/>
        <v>0</v>
      </c>
      <c r="FA8" s="946">
        <f t="shared" si="61"/>
        <v>0</v>
      </c>
      <c r="FB8" s="946">
        <f t="shared" si="62"/>
        <v>0</v>
      </c>
      <c r="FC8" s="946">
        <f t="shared" si="63"/>
        <v>0</v>
      </c>
      <c r="FD8" s="946">
        <f t="shared" si="64"/>
        <v>0</v>
      </c>
      <c r="FE8" s="946">
        <f t="shared" si="65"/>
        <v>0</v>
      </c>
      <c r="FF8" s="946">
        <f t="shared" si="66"/>
        <v>0</v>
      </c>
      <c r="FG8" s="946">
        <f t="shared" si="67"/>
        <v>0</v>
      </c>
      <c r="FH8" s="946">
        <f t="shared" si="68"/>
        <v>0</v>
      </c>
      <c r="FI8" s="946">
        <f t="shared" si="69"/>
        <v>0</v>
      </c>
      <c r="FJ8" s="946">
        <f t="shared" si="70"/>
        <v>0</v>
      </c>
      <c r="FK8" s="946">
        <f t="shared" si="71"/>
        <v>0</v>
      </c>
      <c r="FL8" s="946">
        <f t="shared" si="72"/>
        <v>0</v>
      </c>
      <c r="FM8" s="946">
        <f t="shared" si="73"/>
        <v>0</v>
      </c>
      <c r="FN8" s="946">
        <f t="shared" si="74"/>
        <v>0</v>
      </c>
      <c r="FO8" s="946">
        <f t="shared" si="75"/>
        <v>0</v>
      </c>
      <c r="FP8" s="946">
        <f t="shared" si="76"/>
        <v>0</v>
      </c>
      <c r="FQ8" s="946">
        <f t="shared" si="77"/>
        <v>0</v>
      </c>
      <c r="FR8" s="946">
        <f t="shared" si="78"/>
        <v>0</v>
      </c>
      <c r="FS8" s="946">
        <f t="shared" si="79"/>
        <v>0</v>
      </c>
      <c r="FT8" s="946">
        <f t="shared" si="80"/>
        <v>0</v>
      </c>
      <c r="FU8" s="946">
        <f t="shared" si="81"/>
        <v>0</v>
      </c>
      <c r="FV8" s="946">
        <f t="shared" si="82"/>
        <v>0</v>
      </c>
      <c r="FW8" s="946">
        <f t="shared" si="83"/>
        <v>0</v>
      </c>
      <c r="FX8" s="946">
        <f t="shared" si="84"/>
        <v>0</v>
      </c>
      <c r="FY8" s="946">
        <f t="shared" si="85"/>
        <v>0</v>
      </c>
      <c r="FZ8" s="946">
        <f t="shared" si="86"/>
        <v>0</v>
      </c>
      <c r="GA8" s="946">
        <f t="shared" si="87"/>
        <v>0</v>
      </c>
      <c r="GB8" s="946">
        <f t="shared" si="88"/>
        <v>0</v>
      </c>
      <c r="GC8" s="946">
        <f t="shared" si="89"/>
        <v>0</v>
      </c>
      <c r="GD8" s="946">
        <f t="shared" si="90"/>
        <v>0</v>
      </c>
      <c r="GE8" s="946">
        <f t="shared" si="91"/>
        <v>0</v>
      </c>
      <c r="GF8" s="946">
        <f t="shared" si="92"/>
        <v>0</v>
      </c>
      <c r="GG8" s="946">
        <f t="shared" si="93"/>
        <v>0</v>
      </c>
      <c r="GH8" s="946" t="s">
        <v>469</v>
      </c>
    </row>
    <row r="9" spans="1:190" ht="15" hidden="1">
      <c r="A9" s="725" t="str">
        <f>Compute1a!A9</f>
        <v>5.1.c</v>
      </c>
      <c r="B9" s="527">
        <f>Compute1a!B9</f>
        <v>0</v>
      </c>
      <c r="C9" s="527">
        <f>Compute1a!C9</f>
        <v>0</v>
      </c>
      <c r="D9" s="528">
        <f>Compute1a!D9</f>
        <v>0</v>
      </c>
      <c r="E9" s="732" t="str">
        <f>Compute1a!E9</f>
        <v>0</v>
      </c>
      <c r="F9" s="727">
        <f>INDEX(References!$B$51:$C$56,$E9+1,2)*C9</f>
        <v>0</v>
      </c>
      <c r="G9" s="726">
        <f>Compute4a!$DE9</f>
        <v>0</v>
      </c>
      <c r="H9" s="942">
        <f t="shared" si="94"/>
        <v>0</v>
      </c>
      <c r="I9" s="671">
        <f>Compute4a!I9</f>
        <v>0</v>
      </c>
      <c r="J9" s="782">
        <f>IFERROR((I9*$H9*INDEX(References!$C$51:$D$56, $E9+1,2))+(ROW()/10000),0)</f>
        <v>8.9999999999999998E-4</v>
      </c>
      <c r="K9" s="671">
        <f>Compute4a!H9</f>
        <v>0</v>
      </c>
      <c r="L9" s="782">
        <f>IFERROR((K9*$H9*INDEX(References!$C$51:$D$56, $E9+1,2))+(ROW()/10000),0)</f>
        <v>8.9999999999999998E-4</v>
      </c>
      <c r="M9" s="671">
        <f>Compute4a!H9</f>
        <v>0</v>
      </c>
      <c r="N9" s="782">
        <f>IFERROR((M9*$H9*INDEX(References!$C$51:$D$56, $E9+1,2))+(ROW()/10000),0)</f>
        <v>8.9999999999999998E-4</v>
      </c>
      <c r="O9" s="671">
        <f>Compute4a!N9</f>
        <v>0</v>
      </c>
      <c r="P9" s="782">
        <f>IFERROR((O9*$H9*INDEX(References!$C$51:$D$56, $E9+1,2))+(ROW()/10000),0)</f>
        <v>8.9999999999999998E-4</v>
      </c>
      <c r="Q9" s="671">
        <f>Compute4a!M9</f>
        <v>0</v>
      </c>
      <c r="R9" s="782">
        <f>IFERROR((Q9*$H9*INDEX(References!$C$51:$D$56, $E9+1,2))+(ROW()/10000),0)</f>
        <v>8.9999999999999998E-4</v>
      </c>
      <c r="S9" s="671">
        <f>Compute4a!R9</f>
        <v>0</v>
      </c>
      <c r="T9" s="782">
        <f>IFERROR((S9*$H9*INDEX(References!$C$51:$D$56, $E9+1,2))+(ROW()/10000),0)</f>
        <v>8.9999999999999998E-4</v>
      </c>
      <c r="U9" s="671">
        <f>Compute4a!S9</f>
        <v>0</v>
      </c>
      <c r="V9" s="782">
        <f>IFERROR((U9*$H9*INDEX(References!$C$51:$D$56, $E9+1,2))+(ROW()/10000),0)</f>
        <v>8.9999999999999998E-4</v>
      </c>
      <c r="W9" s="671">
        <f>Compute4a!R9</f>
        <v>0</v>
      </c>
      <c r="X9" s="782">
        <f>IFERROR((W9*$H9*INDEX(References!$C$51:$D$56, $E9+1,2))+(ROW()/10000),0)</f>
        <v>8.9999999999999998E-4</v>
      </c>
      <c r="Y9" s="671">
        <f>Compute4a!I9</f>
        <v>0</v>
      </c>
      <c r="Z9" s="782">
        <f>IFERROR((Y9*$H9*INDEX(References!$C$51:$D$56, $E9+1,2))+(ROW()/10000),0)</f>
        <v>8.9999999999999998E-4</v>
      </c>
      <c r="AA9" s="671">
        <f>Compute4a!H9</f>
        <v>0</v>
      </c>
      <c r="AB9" s="782">
        <f>IFERROR((AA9*$H9*INDEX(References!$C$51:$D$56, $E9+1,2))+(ROW()/10000),0)</f>
        <v>8.9999999999999998E-4</v>
      </c>
      <c r="AC9" s="671">
        <f>Compute4a!T9</f>
        <v>0</v>
      </c>
      <c r="AD9" s="782">
        <f>IFERROR((AC9*$H9*INDEX(References!$C$51:$D$56, $E9+1,2))+(ROW()/10000),0)</f>
        <v>8.9999999999999998E-4</v>
      </c>
      <c r="AE9" s="671">
        <f>Compute4a!I9</f>
        <v>0</v>
      </c>
      <c r="AF9" s="782">
        <f>IFERROR((AE9*$H9*INDEX(References!$C$51:$D$56, $E9+1,2))+(ROW()/10000),0)</f>
        <v>8.9999999999999998E-4</v>
      </c>
      <c r="AG9" s="671">
        <f>Compute4a!N9</f>
        <v>0</v>
      </c>
      <c r="AH9" s="782">
        <f>IFERROR((AG9*$H9*INDEX(References!$C$51:$D$56, $E9+1,2))+(ROW()/10000),0)</f>
        <v>8.9999999999999998E-4</v>
      </c>
      <c r="AI9" s="671">
        <f>Compute4a!I9</f>
        <v>0</v>
      </c>
      <c r="AJ9" s="782">
        <f>IFERROR((AI9*$H9*INDEX(References!$C$51:$D$56, $E9+1,2))+(ROW()/10000),0)</f>
        <v>8.9999999999999998E-4</v>
      </c>
      <c r="AK9" s="671">
        <f>Compute4a!U9</f>
        <v>0</v>
      </c>
      <c r="AL9" s="782">
        <f>IFERROR((AK9*$H9*INDEX(References!$C$51:$D$56, $E9+1,2))+(ROW()/10000),0)</f>
        <v>8.9999999999999998E-4</v>
      </c>
      <c r="AM9" s="671">
        <f>Compute4a!K9</f>
        <v>0</v>
      </c>
      <c r="AN9" s="782">
        <f>IFERROR((AM9*$H9*INDEX(References!$C$51:$D$56, $E9+1,2))+(ROW()/10000),0)</f>
        <v>8.9999999999999998E-4</v>
      </c>
      <c r="AO9" s="671">
        <f>Compute4a!S9</f>
        <v>0</v>
      </c>
      <c r="AP9" s="782">
        <f>IFERROR((AO9*$H9*INDEX(References!$C$51:$D$56, $E9+1,2))+(ROW()/10000),0)</f>
        <v>8.9999999999999998E-4</v>
      </c>
      <c r="AQ9" s="671">
        <f>Compute4a!M9</f>
        <v>0</v>
      </c>
      <c r="AR9" s="782">
        <f>IFERROR((AQ9*$H9*INDEX(References!$C$51:$D$56, $E9+1,2))+(ROW()/10000),0)</f>
        <v>8.9999999999999998E-4</v>
      </c>
      <c r="AS9" s="671">
        <f>Compute4a!K9</f>
        <v>0</v>
      </c>
      <c r="AT9" s="782">
        <f>IFERROR((AS9*$H9*INDEX(References!$C$51:$D$56, $E9+1,2))+(ROW()/10000),0)</f>
        <v>8.9999999999999998E-4</v>
      </c>
      <c r="AU9" s="671">
        <f>Compute4a!T9</f>
        <v>0</v>
      </c>
      <c r="AV9" s="782">
        <f>IFERROR((AU9*$H9*INDEX(References!$C$51:$D$56, $E9+1,2))+(ROW()/10000),0)</f>
        <v>8.9999999999999998E-4</v>
      </c>
      <c r="AW9" s="671">
        <f>Compute4a!J9</f>
        <v>0</v>
      </c>
      <c r="AX9" s="782">
        <f>IFERROR((AW9*$H9*INDEX(References!$C$51:$D$56, $E9+1,2))+(ROW()/10000),0)</f>
        <v>8.9999999999999998E-4</v>
      </c>
      <c r="AY9" s="671">
        <f>Compute4a!L9</f>
        <v>0</v>
      </c>
      <c r="AZ9" s="782">
        <f>IFERROR((AY9*$H9*INDEX(References!$C$51:$D$56, $E9+1,2))+(ROW()/10000),0)</f>
        <v>8.9999999999999998E-4</v>
      </c>
      <c r="BA9" s="671">
        <f>Compute4a!M9</f>
        <v>0</v>
      </c>
      <c r="BB9" s="782">
        <f>IFERROR((BA9*$H9*INDEX(References!$C$51:$D$56, $E9+1,2))+(ROW()/10000),0)</f>
        <v>8.9999999999999998E-4</v>
      </c>
      <c r="BC9" s="671">
        <f>Compute4a!O9</f>
        <v>0</v>
      </c>
      <c r="BD9" s="782">
        <f>IFERROR((BC9*$H9*INDEX(References!$C$51:$D$56, $E9+1,2))+(ROW()/10000),0)</f>
        <v>8.9999999999999998E-4</v>
      </c>
      <c r="BE9" s="671">
        <f>Compute4a!V9</f>
        <v>0</v>
      </c>
      <c r="BF9" s="782">
        <f>IFERROR((BE9*$H9*INDEX(References!$C$51:$D$56, $E9+1,2))+(ROW()/10000),0)</f>
        <v>8.9999999999999998E-4</v>
      </c>
      <c r="BG9" s="671">
        <f>Compute4a!P9</f>
        <v>0</v>
      </c>
      <c r="BH9" s="782">
        <f>IFERROR((BG9*$H9*INDEX(References!$C$51:$D$56, $E9+1,2))+(ROW()/10000),0)</f>
        <v>8.9999999999999998E-4</v>
      </c>
      <c r="BI9" s="671">
        <f>Compute4a!N9</f>
        <v>0</v>
      </c>
      <c r="BJ9" s="782">
        <f>IFERROR((BI9*$H9*INDEX(References!$C$51:$D$56, $E9+1,2))+(ROW()/10000),0)</f>
        <v>8.9999999999999998E-4</v>
      </c>
      <c r="BK9" s="671">
        <f>Compute4a!T9</f>
        <v>0</v>
      </c>
      <c r="BL9" s="782">
        <f>IFERROR((BK9*$H9*INDEX(References!$C$51:$D$56, $E9+1,2))+(ROW()/10000),0)</f>
        <v>8.9999999999999998E-4</v>
      </c>
      <c r="BM9" s="671">
        <f>Compute4a!R9</f>
        <v>0</v>
      </c>
      <c r="BN9" s="782">
        <f>IFERROR((BM9*$H9*INDEX(References!$C$51:$D$56, $E9+1,2))+(ROW()/10000),0)</f>
        <v>8.9999999999999998E-4</v>
      </c>
      <c r="BO9" s="671">
        <f>Compute4a!V9</f>
        <v>0</v>
      </c>
      <c r="BP9" s="782">
        <f>IFERROR((BO9*$H9*INDEX(References!$C$51:$D$56, $E9+1,2))+(ROW()/10000),0)</f>
        <v>8.9999999999999998E-4</v>
      </c>
      <c r="BQ9" s="671">
        <f>Compute4a!S9</f>
        <v>0</v>
      </c>
      <c r="BR9" s="782">
        <f>IFERROR((BQ9*$H9*INDEX(References!$C$51:$D$56, $E9+1,2))+(ROW()/10000),0)</f>
        <v>8.9999999999999998E-4</v>
      </c>
      <c r="BS9" s="671">
        <f>Compute4a!V9</f>
        <v>0</v>
      </c>
      <c r="BT9" s="782">
        <f>IFERROR((BS9*$H9*INDEX(References!$C$51:$D$56, $E9+1,2))+(ROW()/10000),0)</f>
        <v>8.9999999999999998E-4</v>
      </c>
      <c r="BU9" s="671">
        <f>Compute4a!M9</f>
        <v>0</v>
      </c>
      <c r="BV9" s="782">
        <f>IFERROR((BU9*$H9*INDEX(References!$C$51:$D$56, $E9+1,2))+(ROW()/10000),0)</f>
        <v>8.9999999999999998E-4</v>
      </c>
      <c r="BW9" s="671">
        <f>Compute4a!U9</f>
        <v>0</v>
      </c>
      <c r="BX9" s="782">
        <f>IFERROR((BW9*$H9*INDEX(References!$C$51:$D$56, $E9+1,2))+(ROW()/10000),0)</f>
        <v>8.9999999999999998E-4</v>
      </c>
      <c r="BY9" s="671">
        <f>Compute4a!N9</f>
        <v>0</v>
      </c>
      <c r="BZ9" s="782">
        <f>IFERROR((BY9*$H9*INDEX(References!$C$51:$D$56, $E9+1,2))+(ROW()/10000),0)</f>
        <v>8.9999999999999998E-4</v>
      </c>
      <c r="CA9" s="671">
        <f>Compute4a!T9</f>
        <v>0</v>
      </c>
      <c r="CB9" s="782">
        <f>IFERROR((CA9*$H9*INDEX(References!$C$51:$D$56, $E9+1,2))+(ROW()/10000),0)</f>
        <v>8.9999999999999998E-4</v>
      </c>
      <c r="CC9" s="671">
        <f>Compute4a!T9</f>
        <v>0</v>
      </c>
      <c r="CD9" s="782">
        <f>IFERROR((CC9*$H9*INDEX(References!$C$51:$D$56, $E9+1,2))+(ROW()/10000),0)</f>
        <v>8.9999999999999998E-4</v>
      </c>
      <c r="CE9" s="671">
        <f>Compute4a!T9</f>
        <v>0</v>
      </c>
      <c r="CF9" s="782">
        <f>IFERROR((CE9*$H9*INDEX(References!$C$51:$D$56, $E9+1,2))+(ROW()/10000),0)</f>
        <v>8.9999999999999998E-4</v>
      </c>
      <c r="CG9" s="671">
        <f>Compute4a!U9</f>
        <v>0</v>
      </c>
      <c r="CH9" s="782">
        <f>IFERROR((CG9*$H9*INDEX(References!$C$51:$D$56, $E9+1,2))+(ROW()/10000),0)</f>
        <v>8.9999999999999998E-4</v>
      </c>
      <c r="CI9" s="671">
        <f>Compute4a!U9</f>
        <v>0</v>
      </c>
      <c r="CJ9" s="782">
        <f>IFERROR((CI9*$H9*INDEX(References!$C$51:$D$56, $E9+1,2))+(ROW()/10000),0)</f>
        <v>8.9999999999999998E-4</v>
      </c>
      <c r="CK9" s="671">
        <f>Compute4a!N9</f>
        <v>0</v>
      </c>
      <c r="CL9" s="782">
        <f>IFERROR((CK9*$H9*INDEX(References!$C$51:$D$56, $E9+1,2))+(ROW()/10000),0)</f>
        <v>8.9999999999999998E-4</v>
      </c>
      <c r="CM9" s="671">
        <f>Compute4a!U9</f>
        <v>0</v>
      </c>
      <c r="CN9" s="782">
        <f>IFERROR((CM9*$H9*INDEX(References!$C$51:$D$56, $E9+1,2))+(ROW()/10000),0)</f>
        <v>8.9999999999999998E-4</v>
      </c>
      <c r="CO9" s="671">
        <f>Compute4a!Q9</f>
        <v>0</v>
      </c>
      <c r="CP9" s="782">
        <f>IFERROR((CO9*$H9*INDEX(References!$C$51:$D$56, $E9+1,2))+(ROW()/10000),0)</f>
        <v>8.9999999999999998E-4</v>
      </c>
      <c r="CQ9" s="671">
        <f>Compute4a!T9</f>
        <v>0</v>
      </c>
      <c r="CR9" s="782">
        <f>IFERROR((CQ9*$H9*INDEX(References!$C$51:$D$56, $E9+1,2))+(ROW()/10000),0)</f>
        <v>8.9999999999999998E-4</v>
      </c>
      <c r="CS9" s="671">
        <f>Compute4a!Q9</f>
        <v>0</v>
      </c>
      <c r="CT9" s="782">
        <f>IFERROR((CS9*$H9*INDEX(References!$C$51:$D$56, $E9+1,2))+(ROW()/10000),0)</f>
        <v>8.9999999999999998E-4</v>
      </c>
      <c r="CU9" s="477">
        <f t="shared" si="2"/>
        <v>0</v>
      </c>
      <c r="CV9" s="477">
        <f t="shared" si="4"/>
        <v>0</v>
      </c>
      <c r="CW9" s="477">
        <f t="shared" si="5"/>
        <v>0</v>
      </c>
      <c r="CX9" s="477">
        <f t="shared" si="6"/>
        <v>0</v>
      </c>
      <c r="CY9" s="477">
        <f t="shared" si="7"/>
        <v>0</v>
      </c>
      <c r="CZ9" s="477">
        <f t="shared" si="8"/>
        <v>0</v>
      </c>
      <c r="DA9" s="477">
        <f t="shared" si="9"/>
        <v>0</v>
      </c>
      <c r="DB9" s="477">
        <f t="shared" si="10"/>
        <v>0</v>
      </c>
      <c r="DC9" s="477">
        <f t="shared" si="11"/>
        <v>0</v>
      </c>
      <c r="DD9" s="477">
        <f t="shared" si="12"/>
        <v>0</v>
      </c>
      <c r="DE9" s="477">
        <f t="shared" si="13"/>
        <v>0</v>
      </c>
      <c r="DF9" s="477">
        <f t="shared" si="14"/>
        <v>0</v>
      </c>
      <c r="DG9" s="477">
        <f t="shared" si="15"/>
        <v>0</v>
      </c>
      <c r="DH9" s="477">
        <f t="shared" si="16"/>
        <v>0</v>
      </c>
      <c r="DI9" s="477">
        <f t="shared" si="17"/>
        <v>0</v>
      </c>
      <c r="DJ9" s="477">
        <f t="shared" si="18"/>
        <v>0</v>
      </c>
      <c r="DK9" s="477">
        <f t="shared" si="19"/>
        <v>0</v>
      </c>
      <c r="DL9" s="477">
        <f t="shared" si="20"/>
        <v>0</v>
      </c>
      <c r="DM9" s="477">
        <f t="shared" si="21"/>
        <v>0</v>
      </c>
      <c r="DN9" s="477">
        <f t="shared" si="22"/>
        <v>0</v>
      </c>
      <c r="DO9" s="477">
        <f t="shared" si="23"/>
        <v>0</v>
      </c>
      <c r="DP9" s="477">
        <f t="shared" si="24"/>
        <v>0</v>
      </c>
      <c r="DQ9" s="477">
        <f t="shared" si="25"/>
        <v>0</v>
      </c>
      <c r="DR9" s="477">
        <f t="shared" si="26"/>
        <v>0</v>
      </c>
      <c r="DS9" s="477">
        <f t="shared" si="27"/>
        <v>0</v>
      </c>
      <c r="DT9" s="477">
        <f t="shared" si="28"/>
        <v>0</v>
      </c>
      <c r="DU9" s="477">
        <f t="shared" si="29"/>
        <v>0</v>
      </c>
      <c r="DV9" s="477">
        <f t="shared" si="30"/>
        <v>0</v>
      </c>
      <c r="DW9" s="477">
        <f t="shared" si="31"/>
        <v>0</v>
      </c>
      <c r="DX9" s="477">
        <f t="shared" si="32"/>
        <v>0</v>
      </c>
      <c r="DY9" s="477">
        <f t="shared" si="33"/>
        <v>0</v>
      </c>
      <c r="DZ9" s="477">
        <f t="shared" si="34"/>
        <v>0</v>
      </c>
      <c r="EA9" s="477">
        <f t="shared" si="35"/>
        <v>0</v>
      </c>
      <c r="EB9" s="477">
        <f t="shared" si="36"/>
        <v>0</v>
      </c>
      <c r="EC9" s="477">
        <f t="shared" si="37"/>
        <v>0</v>
      </c>
      <c r="ED9" s="477">
        <f t="shared" si="38"/>
        <v>0</v>
      </c>
      <c r="EE9" s="477">
        <f t="shared" si="39"/>
        <v>0</v>
      </c>
      <c r="EF9" s="477">
        <f t="shared" si="40"/>
        <v>0</v>
      </c>
      <c r="EG9" s="477">
        <f t="shared" si="41"/>
        <v>0</v>
      </c>
      <c r="EH9" s="477">
        <f t="shared" si="42"/>
        <v>0</v>
      </c>
      <c r="EI9" s="477">
        <f t="shared" si="43"/>
        <v>0</v>
      </c>
      <c r="EJ9" s="477">
        <f t="shared" si="44"/>
        <v>0</v>
      </c>
      <c r="EK9" s="477">
        <f t="shared" si="45"/>
        <v>0</v>
      </c>
      <c r="EL9" s="477">
        <f t="shared" si="46"/>
        <v>0</v>
      </c>
      <c r="EM9" s="477">
        <f t="shared" si="47"/>
        <v>0</v>
      </c>
      <c r="EN9" s="477">
        <f t="shared" si="48"/>
        <v>0</v>
      </c>
      <c r="EO9" s="946">
        <f t="shared" si="49"/>
        <v>0</v>
      </c>
      <c r="EP9" s="946">
        <f t="shared" si="50"/>
        <v>0</v>
      </c>
      <c r="EQ9" s="946">
        <f t="shared" si="51"/>
        <v>0</v>
      </c>
      <c r="ER9" s="946">
        <f t="shared" si="52"/>
        <v>0</v>
      </c>
      <c r="ES9" s="946">
        <f t="shared" si="53"/>
        <v>0</v>
      </c>
      <c r="ET9" s="946">
        <f t="shared" si="54"/>
        <v>0</v>
      </c>
      <c r="EU9" s="946">
        <f t="shared" si="55"/>
        <v>0</v>
      </c>
      <c r="EV9" s="946">
        <f t="shared" si="56"/>
        <v>0</v>
      </c>
      <c r="EW9" s="946">
        <f t="shared" si="57"/>
        <v>0</v>
      </c>
      <c r="EX9" s="946">
        <f t="shared" si="58"/>
        <v>0</v>
      </c>
      <c r="EY9" s="946">
        <f t="shared" si="59"/>
        <v>0</v>
      </c>
      <c r="EZ9" s="946">
        <f t="shared" si="60"/>
        <v>0</v>
      </c>
      <c r="FA9" s="946">
        <f t="shared" si="61"/>
        <v>0</v>
      </c>
      <c r="FB9" s="946">
        <f t="shared" si="62"/>
        <v>0</v>
      </c>
      <c r="FC9" s="946">
        <f t="shared" si="63"/>
        <v>0</v>
      </c>
      <c r="FD9" s="946">
        <f t="shared" si="64"/>
        <v>0</v>
      </c>
      <c r="FE9" s="946">
        <f t="shared" si="65"/>
        <v>0</v>
      </c>
      <c r="FF9" s="946">
        <f t="shared" si="66"/>
        <v>0</v>
      </c>
      <c r="FG9" s="946">
        <f t="shared" si="67"/>
        <v>0</v>
      </c>
      <c r="FH9" s="946">
        <f t="shared" si="68"/>
        <v>0</v>
      </c>
      <c r="FI9" s="946">
        <f t="shared" si="69"/>
        <v>0</v>
      </c>
      <c r="FJ9" s="946">
        <f t="shared" si="70"/>
        <v>0</v>
      </c>
      <c r="FK9" s="946">
        <f t="shared" si="71"/>
        <v>0</v>
      </c>
      <c r="FL9" s="946">
        <f t="shared" si="72"/>
        <v>0</v>
      </c>
      <c r="FM9" s="946">
        <f t="shared" si="73"/>
        <v>0</v>
      </c>
      <c r="FN9" s="946">
        <f t="shared" si="74"/>
        <v>0</v>
      </c>
      <c r="FO9" s="946">
        <f t="shared" si="75"/>
        <v>0</v>
      </c>
      <c r="FP9" s="946">
        <f t="shared" si="76"/>
        <v>0</v>
      </c>
      <c r="FQ9" s="946">
        <f t="shared" si="77"/>
        <v>0</v>
      </c>
      <c r="FR9" s="946">
        <f t="shared" si="78"/>
        <v>0</v>
      </c>
      <c r="FS9" s="946">
        <f t="shared" si="79"/>
        <v>0</v>
      </c>
      <c r="FT9" s="946">
        <f t="shared" si="80"/>
        <v>0</v>
      </c>
      <c r="FU9" s="946">
        <f t="shared" si="81"/>
        <v>0</v>
      </c>
      <c r="FV9" s="946">
        <f t="shared" si="82"/>
        <v>0</v>
      </c>
      <c r="FW9" s="946">
        <f t="shared" si="83"/>
        <v>0</v>
      </c>
      <c r="FX9" s="946">
        <f t="shared" si="84"/>
        <v>0</v>
      </c>
      <c r="FY9" s="946">
        <f t="shared" si="85"/>
        <v>0</v>
      </c>
      <c r="FZ9" s="946">
        <f t="shared" si="86"/>
        <v>0</v>
      </c>
      <c r="GA9" s="946">
        <f t="shared" si="87"/>
        <v>0</v>
      </c>
      <c r="GB9" s="946">
        <f t="shared" si="88"/>
        <v>0</v>
      </c>
      <c r="GC9" s="946">
        <f t="shared" si="89"/>
        <v>0</v>
      </c>
      <c r="GD9" s="946">
        <f t="shared" si="90"/>
        <v>0</v>
      </c>
      <c r="GE9" s="946">
        <f t="shared" si="91"/>
        <v>0</v>
      </c>
      <c r="GF9" s="946">
        <f t="shared" si="92"/>
        <v>0</v>
      </c>
      <c r="GG9" s="946">
        <f t="shared" si="93"/>
        <v>0</v>
      </c>
      <c r="GH9" s="946" t="s">
        <v>644</v>
      </c>
    </row>
    <row r="10" spans="1:190" ht="15" hidden="1">
      <c r="A10" s="725" t="str">
        <f>Compute1a!A10</f>
        <v>5.1.d</v>
      </c>
      <c r="B10" s="527">
        <f>Compute1a!B10</f>
        <v>0</v>
      </c>
      <c r="C10" s="527">
        <f>Compute1a!C10</f>
        <v>0</v>
      </c>
      <c r="D10" s="528">
        <f>Compute1a!D10</f>
        <v>0</v>
      </c>
      <c r="E10" s="732" t="str">
        <f>Compute1a!E10</f>
        <v>0</v>
      </c>
      <c r="F10" s="727">
        <f>INDEX(References!$B$51:$C$56,$E10+1,2)*C10</f>
        <v>0</v>
      </c>
      <c r="G10" s="726">
        <f>Compute4a!$DE10</f>
        <v>0</v>
      </c>
      <c r="H10" s="942">
        <f t="shared" si="94"/>
        <v>0</v>
      </c>
      <c r="I10" s="671">
        <f>Compute4a!I10</f>
        <v>0</v>
      </c>
      <c r="J10" s="782">
        <f>IFERROR((I10*$H10*INDEX(References!$C$51:$D$56, $E10+1,2))+(ROW()/10000),0)</f>
        <v>1E-3</v>
      </c>
      <c r="K10" s="671">
        <f>Compute4a!H10</f>
        <v>0</v>
      </c>
      <c r="L10" s="782">
        <f>IFERROR((K10*$H10*INDEX(References!$C$51:$D$56, $E10+1,2))+(ROW()/10000),0)</f>
        <v>1E-3</v>
      </c>
      <c r="M10" s="671">
        <f>Compute4a!H10</f>
        <v>0</v>
      </c>
      <c r="N10" s="782">
        <f>IFERROR((M10*$H10*INDEX(References!$C$51:$D$56, $E10+1,2))+(ROW()/10000),0)</f>
        <v>1E-3</v>
      </c>
      <c r="O10" s="671">
        <f>Compute4a!N10</f>
        <v>0</v>
      </c>
      <c r="P10" s="782">
        <f>IFERROR((O10*$H10*INDEX(References!$C$51:$D$56, $E10+1,2))+(ROW()/10000),0)</f>
        <v>1E-3</v>
      </c>
      <c r="Q10" s="671">
        <f>Compute4a!M10</f>
        <v>0</v>
      </c>
      <c r="R10" s="782">
        <f>IFERROR((Q10*$H10*INDEX(References!$C$51:$D$56, $E10+1,2))+(ROW()/10000),0)</f>
        <v>1E-3</v>
      </c>
      <c r="S10" s="671">
        <f>Compute4a!R10</f>
        <v>0</v>
      </c>
      <c r="T10" s="782">
        <f>IFERROR((S10*$H10*INDEX(References!$C$51:$D$56, $E10+1,2))+(ROW()/10000),0)</f>
        <v>1E-3</v>
      </c>
      <c r="U10" s="671">
        <f>Compute4a!S10</f>
        <v>0</v>
      </c>
      <c r="V10" s="782">
        <f>IFERROR((U10*$H10*INDEX(References!$C$51:$D$56, $E10+1,2))+(ROW()/10000),0)</f>
        <v>1E-3</v>
      </c>
      <c r="W10" s="671">
        <f>Compute4a!R10</f>
        <v>0</v>
      </c>
      <c r="X10" s="782">
        <f>IFERROR((W10*$H10*INDEX(References!$C$51:$D$56, $E10+1,2))+(ROW()/10000),0)</f>
        <v>1E-3</v>
      </c>
      <c r="Y10" s="671">
        <f>Compute4a!I10</f>
        <v>0</v>
      </c>
      <c r="Z10" s="782">
        <f>IFERROR((Y10*$H10*INDEX(References!$C$51:$D$56, $E10+1,2))+(ROW()/10000),0)</f>
        <v>1E-3</v>
      </c>
      <c r="AA10" s="671">
        <f>Compute4a!H10</f>
        <v>0</v>
      </c>
      <c r="AB10" s="782">
        <f>IFERROR((AA10*$H10*INDEX(References!$C$51:$D$56, $E10+1,2))+(ROW()/10000),0)</f>
        <v>1E-3</v>
      </c>
      <c r="AC10" s="671">
        <f>Compute4a!T10</f>
        <v>0</v>
      </c>
      <c r="AD10" s="782">
        <f>IFERROR((AC10*$H10*INDEX(References!$C$51:$D$56, $E10+1,2))+(ROW()/10000),0)</f>
        <v>1E-3</v>
      </c>
      <c r="AE10" s="671">
        <f>Compute4a!I10</f>
        <v>0</v>
      </c>
      <c r="AF10" s="782">
        <f>IFERROR((AE10*$H10*INDEX(References!$C$51:$D$56, $E10+1,2))+(ROW()/10000),0)</f>
        <v>1E-3</v>
      </c>
      <c r="AG10" s="671">
        <f>Compute4a!N10</f>
        <v>0</v>
      </c>
      <c r="AH10" s="782">
        <f>IFERROR((AG10*$H10*INDEX(References!$C$51:$D$56, $E10+1,2))+(ROW()/10000),0)</f>
        <v>1E-3</v>
      </c>
      <c r="AI10" s="671">
        <f>Compute4a!I10</f>
        <v>0</v>
      </c>
      <c r="AJ10" s="782">
        <f>IFERROR((AI10*$H10*INDEX(References!$C$51:$D$56, $E10+1,2))+(ROW()/10000),0)</f>
        <v>1E-3</v>
      </c>
      <c r="AK10" s="671">
        <f>Compute4a!U10</f>
        <v>0</v>
      </c>
      <c r="AL10" s="782">
        <f>IFERROR((AK10*$H10*INDEX(References!$C$51:$D$56, $E10+1,2))+(ROW()/10000),0)</f>
        <v>1E-3</v>
      </c>
      <c r="AM10" s="671">
        <f>Compute4a!K10</f>
        <v>0</v>
      </c>
      <c r="AN10" s="782">
        <f>IFERROR((AM10*$H10*INDEX(References!$C$51:$D$56, $E10+1,2))+(ROW()/10000),0)</f>
        <v>1E-3</v>
      </c>
      <c r="AO10" s="671">
        <f>Compute4a!S10</f>
        <v>0</v>
      </c>
      <c r="AP10" s="782">
        <f>IFERROR((AO10*$H10*INDEX(References!$C$51:$D$56, $E10+1,2))+(ROW()/10000),0)</f>
        <v>1E-3</v>
      </c>
      <c r="AQ10" s="671">
        <f>Compute4a!M10</f>
        <v>0</v>
      </c>
      <c r="AR10" s="782">
        <f>IFERROR((AQ10*$H10*INDEX(References!$C$51:$D$56, $E10+1,2))+(ROW()/10000),0)</f>
        <v>1E-3</v>
      </c>
      <c r="AS10" s="671">
        <f>Compute4a!K10</f>
        <v>0</v>
      </c>
      <c r="AT10" s="782">
        <f>IFERROR((AS10*$H10*INDEX(References!$C$51:$D$56, $E10+1,2))+(ROW()/10000),0)</f>
        <v>1E-3</v>
      </c>
      <c r="AU10" s="671">
        <f>Compute4a!T10</f>
        <v>0</v>
      </c>
      <c r="AV10" s="782">
        <f>IFERROR((AU10*$H10*INDEX(References!$C$51:$D$56, $E10+1,2))+(ROW()/10000),0)</f>
        <v>1E-3</v>
      </c>
      <c r="AW10" s="671">
        <f>Compute4a!J10</f>
        <v>0</v>
      </c>
      <c r="AX10" s="782">
        <f>IFERROR((AW10*$H10*INDEX(References!$C$51:$D$56, $E10+1,2))+(ROW()/10000),0)</f>
        <v>1E-3</v>
      </c>
      <c r="AY10" s="671">
        <f>Compute4a!L10</f>
        <v>0</v>
      </c>
      <c r="AZ10" s="782">
        <f>IFERROR((AY10*$H10*INDEX(References!$C$51:$D$56, $E10+1,2))+(ROW()/10000),0)</f>
        <v>1E-3</v>
      </c>
      <c r="BA10" s="671">
        <f>Compute4a!M10</f>
        <v>0</v>
      </c>
      <c r="BB10" s="782">
        <f>IFERROR((BA10*$H10*INDEX(References!$C$51:$D$56, $E10+1,2))+(ROW()/10000),0)</f>
        <v>1E-3</v>
      </c>
      <c r="BC10" s="671">
        <f>Compute4a!O10</f>
        <v>0</v>
      </c>
      <c r="BD10" s="782">
        <f>IFERROR((BC10*$H10*INDEX(References!$C$51:$D$56, $E10+1,2))+(ROW()/10000),0)</f>
        <v>1E-3</v>
      </c>
      <c r="BE10" s="671">
        <f>Compute4a!V10</f>
        <v>0</v>
      </c>
      <c r="BF10" s="782">
        <f>IFERROR((BE10*$H10*INDEX(References!$C$51:$D$56, $E10+1,2))+(ROW()/10000),0)</f>
        <v>1E-3</v>
      </c>
      <c r="BG10" s="671">
        <f>Compute4a!P10</f>
        <v>0</v>
      </c>
      <c r="BH10" s="782">
        <f>IFERROR((BG10*$H10*INDEX(References!$C$51:$D$56, $E10+1,2))+(ROW()/10000),0)</f>
        <v>1E-3</v>
      </c>
      <c r="BI10" s="671">
        <f>Compute4a!N10</f>
        <v>0</v>
      </c>
      <c r="BJ10" s="782">
        <f>IFERROR((BI10*$H10*INDEX(References!$C$51:$D$56, $E10+1,2))+(ROW()/10000),0)</f>
        <v>1E-3</v>
      </c>
      <c r="BK10" s="671">
        <f>Compute4a!T10</f>
        <v>0</v>
      </c>
      <c r="BL10" s="782">
        <f>IFERROR((BK10*$H10*INDEX(References!$C$51:$D$56, $E10+1,2))+(ROW()/10000),0)</f>
        <v>1E-3</v>
      </c>
      <c r="BM10" s="671">
        <f>Compute4a!R10</f>
        <v>0</v>
      </c>
      <c r="BN10" s="782">
        <f>IFERROR((BM10*$H10*INDEX(References!$C$51:$D$56, $E10+1,2))+(ROW()/10000),0)</f>
        <v>1E-3</v>
      </c>
      <c r="BO10" s="671">
        <f>Compute4a!V10</f>
        <v>0</v>
      </c>
      <c r="BP10" s="782">
        <f>IFERROR((BO10*$H10*INDEX(References!$C$51:$D$56, $E10+1,2))+(ROW()/10000),0)</f>
        <v>1E-3</v>
      </c>
      <c r="BQ10" s="671">
        <f>Compute4a!S10</f>
        <v>0</v>
      </c>
      <c r="BR10" s="782">
        <f>IFERROR((BQ10*$H10*INDEX(References!$C$51:$D$56, $E10+1,2))+(ROW()/10000),0)</f>
        <v>1E-3</v>
      </c>
      <c r="BS10" s="671">
        <f>Compute4a!V10</f>
        <v>0</v>
      </c>
      <c r="BT10" s="782">
        <f>IFERROR((BS10*$H10*INDEX(References!$C$51:$D$56, $E10+1,2))+(ROW()/10000),0)</f>
        <v>1E-3</v>
      </c>
      <c r="BU10" s="671">
        <f>Compute4a!M10</f>
        <v>0</v>
      </c>
      <c r="BV10" s="782">
        <f>IFERROR((BU10*$H10*INDEX(References!$C$51:$D$56, $E10+1,2))+(ROW()/10000),0)</f>
        <v>1E-3</v>
      </c>
      <c r="BW10" s="671">
        <f>Compute4a!U10</f>
        <v>0</v>
      </c>
      <c r="BX10" s="782">
        <f>IFERROR((BW10*$H10*INDEX(References!$C$51:$D$56, $E10+1,2))+(ROW()/10000),0)</f>
        <v>1E-3</v>
      </c>
      <c r="BY10" s="671">
        <f>Compute4a!N10</f>
        <v>0</v>
      </c>
      <c r="BZ10" s="782">
        <f>IFERROR((BY10*$H10*INDEX(References!$C$51:$D$56, $E10+1,2))+(ROW()/10000),0)</f>
        <v>1E-3</v>
      </c>
      <c r="CA10" s="671">
        <f>Compute4a!T10</f>
        <v>0</v>
      </c>
      <c r="CB10" s="782">
        <f>IFERROR((CA10*$H10*INDEX(References!$C$51:$D$56, $E10+1,2))+(ROW()/10000),0)</f>
        <v>1E-3</v>
      </c>
      <c r="CC10" s="671">
        <f>Compute4a!T10</f>
        <v>0</v>
      </c>
      <c r="CD10" s="782">
        <f>IFERROR((CC10*$H10*INDEX(References!$C$51:$D$56, $E10+1,2))+(ROW()/10000),0)</f>
        <v>1E-3</v>
      </c>
      <c r="CE10" s="671">
        <f>Compute4a!T10</f>
        <v>0</v>
      </c>
      <c r="CF10" s="782">
        <f>IFERROR((CE10*$H10*INDEX(References!$C$51:$D$56, $E10+1,2))+(ROW()/10000),0)</f>
        <v>1E-3</v>
      </c>
      <c r="CG10" s="671">
        <f>Compute4a!U10</f>
        <v>0</v>
      </c>
      <c r="CH10" s="782">
        <f>IFERROR((CG10*$H10*INDEX(References!$C$51:$D$56, $E10+1,2))+(ROW()/10000),0)</f>
        <v>1E-3</v>
      </c>
      <c r="CI10" s="671">
        <f>Compute4a!U10</f>
        <v>0</v>
      </c>
      <c r="CJ10" s="782">
        <f>IFERROR((CI10*$H10*INDEX(References!$C$51:$D$56, $E10+1,2))+(ROW()/10000),0)</f>
        <v>1E-3</v>
      </c>
      <c r="CK10" s="671">
        <f>Compute4a!N10</f>
        <v>0</v>
      </c>
      <c r="CL10" s="782">
        <f>IFERROR((CK10*$H10*INDEX(References!$C$51:$D$56, $E10+1,2))+(ROW()/10000),0)</f>
        <v>1E-3</v>
      </c>
      <c r="CM10" s="671">
        <f>Compute4a!U10</f>
        <v>0</v>
      </c>
      <c r="CN10" s="782">
        <f>IFERROR((CM10*$H10*INDEX(References!$C$51:$D$56, $E10+1,2))+(ROW()/10000),0)</f>
        <v>1E-3</v>
      </c>
      <c r="CO10" s="671">
        <f>Compute4a!Q10</f>
        <v>0</v>
      </c>
      <c r="CP10" s="782">
        <f>IFERROR((CO10*$H10*INDEX(References!$C$51:$D$56, $E10+1,2))+(ROW()/10000),0)</f>
        <v>1E-3</v>
      </c>
      <c r="CQ10" s="671">
        <f>Compute4a!T10</f>
        <v>0</v>
      </c>
      <c r="CR10" s="782">
        <f>IFERROR((CQ10*$H10*INDEX(References!$C$51:$D$56, $E10+1,2))+(ROW()/10000),0)</f>
        <v>1E-3</v>
      </c>
      <c r="CS10" s="671">
        <f>Compute4a!Q10</f>
        <v>0</v>
      </c>
      <c r="CT10" s="782">
        <f>IFERROR((CS10*$H10*INDEX(References!$C$51:$D$56, $E10+1,2))+(ROW()/10000),0)</f>
        <v>1E-3</v>
      </c>
      <c r="CU10" s="477">
        <f t="shared" si="2"/>
        <v>0</v>
      </c>
      <c r="CV10" s="477">
        <f t="shared" si="4"/>
        <v>0</v>
      </c>
      <c r="CW10" s="477">
        <f t="shared" si="5"/>
        <v>0</v>
      </c>
      <c r="CX10" s="477">
        <f t="shared" si="6"/>
        <v>0</v>
      </c>
      <c r="CY10" s="477">
        <f t="shared" si="7"/>
        <v>0</v>
      </c>
      <c r="CZ10" s="477">
        <f t="shared" si="8"/>
        <v>0</v>
      </c>
      <c r="DA10" s="477">
        <f t="shared" si="9"/>
        <v>0</v>
      </c>
      <c r="DB10" s="477">
        <f t="shared" si="10"/>
        <v>0</v>
      </c>
      <c r="DC10" s="477">
        <f t="shared" si="11"/>
        <v>0</v>
      </c>
      <c r="DD10" s="477">
        <f t="shared" si="12"/>
        <v>0</v>
      </c>
      <c r="DE10" s="477">
        <f t="shared" si="13"/>
        <v>0</v>
      </c>
      <c r="DF10" s="477">
        <f t="shared" si="14"/>
        <v>0</v>
      </c>
      <c r="DG10" s="477">
        <f t="shared" si="15"/>
        <v>0</v>
      </c>
      <c r="DH10" s="477">
        <f t="shared" si="16"/>
        <v>0</v>
      </c>
      <c r="DI10" s="477">
        <f t="shared" si="17"/>
        <v>0</v>
      </c>
      <c r="DJ10" s="477">
        <f t="shared" si="18"/>
        <v>0</v>
      </c>
      <c r="DK10" s="477">
        <f t="shared" si="19"/>
        <v>0</v>
      </c>
      <c r="DL10" s="477">
        <f t="shared" si="20"/>
        <v>0</v>
      </c>
      <c r="DM10" s="477">
        <f t="shared" si="21"/>
        <v>0</v>
      </c>
      <c r="DN10" s="477">
        <f t="shared" si="22"/>
        <v>0</v>
      </c>
      <c r="DO10" s="477">
        <f t="shared" si="23"/>
        <v>0</v>
      </c>
      <c r="DP10" s="477">
        <f t="shared" si="24"/>
        <v>0</v>
      </c>
      <c r="DQ10" s="477">
        <f t="shared" si="25"/>
        <v>0</v>
      </c>
      <c r="DR10" s="477">
        <f t="shared" si="26"/>
        <v>0</v>
      </c>
      <c r="DS10" s="477">
        <f t="shared" si="27"/>
        <v>0</v>
      </c>
      <c r="DT10" s="477">
        <f t="shared" si="28"/>
        <v>0</v>
      </c>
      <c r="DU10" s="477">
        <f t="shared" si="29"/>
        <v>0</v>
      </c>
      <c r="DV10" s="477">
        <f t="shared" si="30"/>
        <v>0</v>
      </c>
      <c r="DW10" s="477">
        <f t="shared" si="31"/>
        <v>0</v>
      </c>
      <c r="DX10" s="477">
        <f t="shared" si="32"/>
        <v>0</v>
      </c>
      <c r="DY10" s="477">
        <f t="shared" si="33"/>
        <v>0</v>
      </c>
      <c r="DZ10" s="477">
        <f t="shared" si="34"/>
        <v>0</v>
      </c>
      <c r="EA10" s="477">
        <f t="shared" si="35"/>
        <v>0</v>
      </c>
      <c r="EB10" s="477">
        <f t="shared" si="36"/>
        <v>0</v>
      </c>
      <c r="EC10" s="477">
        <f t="shared" si="37"/>
        <v>0</v>
      </c>
      <c r="ED10" s="477">
        <f t="shared" si="38"/>
        <v>0</v>
      </c>
      <c r="EE10" s="477">
        <f t="shared" si="39"/>
        <v>0</v>
      </c>
      <c r="EF10" s="477">
        <f t="shared" si="40"/>
        <v>0</v>
      </c>
      <c r="EG10" s="477">
        <f t="shared" si="41"/>
        <v>0</v>
      </c>
      <c r="EH10" s="477">
        <f t="shared" si="42"/>
        <v>0</v>
      </c>
      <c r="EI10" s="477">
        <f t="shared" si="43"/>
        <v>0</v>
      </c>
      <c r="EJ10" s="477">
        <f t="shared" si="44"/>
        <v>0</v>
      </c>
      <c r="EK10" s="477">
        <f t="shared" si="45"/>
        <v>0</v>
      </c>
      <c r="EL10" s="477">
        <f t="shared" si="46"/>
        <v>0</v>
      </c>
      <c r="EM10" s="477">
        <f t="shared" si="47"/>
        <v>0</v>
      </c>
      <c r="EN10" s="477">
        <f t="shared" si="48"/>
        <v>0</v>
      </c>
      <c r="EO10" s="946">
        <f t="shared" si="49"/>
        <v>0</v>
      </c>
      <c r="EP10" s="946">
        <f t="shared" si="50"/>
        <v>0</v>
      </c>
      <c r="EQ10" s="946">
        <f t="shared" si="51"/>
        <v>0</v>
      </c>
      <c r="ER10" s="946">
        <f t="shared" si="52"/>
        <v>0</v>
      </c>
      <c r="ES10" s="946">
        <f t="shared" si="53"/>
        <v>0</v>
      </c>
      <c r="ET10" s="946">
        <f t="shared" si="54"/>
        <v>0</v>
      </c>
      <c r="EU10" s="946">
        <f t="shared" si="55"/>
        <v>0</v>
      </c>
      <c r="EV10" s="946">
        <f t="shared" si="56"/>
        <v>0</v>
      </c>
      <c r="EW10" s="946">
        <f t="shared" si="57"/>
        <v>0</v>
      </c>
      <c r="EX10" s="946">
        <f t="shared" si="58"/>
        <v>0</v>
      </c>
      <c r="EY10" s="946">
        <f t="shared" si="59"/>
        <v>0</v>
      </c>
      <c r="EZ10" s="946">
        <f t="shared" si="60"/>
        <v>0</v>
      </c>
      <c r="FA10" s="946">
        <f t="shared" si="61"/>
        <v>0</v>
      </c>
      <c r="FB10" s="946">
        <f t="shared" si="62"/>
        <v>0</v>
      </c>
      <c r="FC10" s="946">
        <f t="shared" si="63"/>
        <v>0</v>
      </c>
      <c r="FD10" s="946">
        <f t="shared" si="64"/>
        <v>0</v>
      </c>
      <c r="FE10" s="946">
        <f t="shared" si="65"/>
        <v>0</v>
      </c>
      <c r="FF10" s="946">
        <f t="shared" si="66"/>
        <v>0</v>
      </c>
      <c r="FG10" s="946">
        <f t="shared" si="67"/>
        <v>0</v>
      </c>
      <c r="FH10" s="946">
        <f t="shared" si="68"/>
        <v>0</v>
      </c>
      <c r="FI10" s="946">
        <f t="shared" si="69"/>
        <v>0</v>
      </c>
      <c r="FJ10" s="946">
        <f t="shared" si="70"/>
        <v>0</v>
      </c>
      <c r="FK10" s="946">
        <f t="shared" si="71"/>
        <v>0</v>
      </c>
      <c r="FL10" s="946">
        <f t="shared" si="72"/>
        <v>0</v>
      </c>
      <c r="FM10" s="946">
        <f t="shared" si="73"/>
        <v>0</v>
      </c>
      <c r="FN10" s="946">
        <f t="shared" si="74"/>
        <v>0</v>
      </c>
      <c r="FO10" s="946">
        <f t="shared" si="75"/>
        <v>0</v>
      </c>
      <c r="FP10" s="946">
        <f t="shared" si="76"/>
        <v>0</v>
      </c>
      <c r="FQ10" s="946">
        <f t="shared" si="77"/>
        <v>0</v>
      </c>
      <c r="FR10" s="946">
        <f t="shared" si="78"/>
        <v>0</v>
      </c>
      <c r="FS10" s="946">
        <f t="shared" si="79"/>
        <v>0</v>
      </c>
      <c r="FT10" s="946">
        <f t="shared" si="80"/>
        <v>0</v>
      </c>
      <c r="FU10" s="946">
        <f t="shared" si="81"/>
        <v>0</v>
      </c>
      <c r="FV10" s="946">
        <f t="shared" si="82"/>
        <v>0</v>
      </c>
      <c r="FW10" s="946">
        <f t="shared" si="83"/>
        <v>0</v>
      </c>
      <c r="FX10" s="946">
        <f t="shared" si="84"/>
        <v>0</v>
      </c>
      <c r="FY10" s="946">
        <f t="shared" si="85"/>
        <v>0</v>
      </c>
      <c r="FZ10" s="946">
        <f t="shared" si="86"/>
        <v>0</v>
      </c>
      <c r="GA10" s="946">
        <f t="shared" si="87"/>
        <v>0</v>
      </c>
      <c r="GB10" s="946">
        <f t="shared" si="88"/>
        <v>0</v>
      </c>
      <c r="GC10" s="946">
        <f t="shared" si="89"/>
        <v>0</v>
      </c>
      <c r="GD10" s="946">
        <f t="shared" si="90"/>
        <v>0</v>
      </c>
      <c r="GE10" s="946">
        <f t="shared" si="91"/>
        <v>0</v>
      </c>
      <c r="GF10" s="946">
        <f t="shared" si="92"/>
        <v>0</v>
      </c>
      <c r="GG10" s="946">
        <f t="shared" si="93"/>
        <v>0</v>
      </c>
      <c r="GH10" s="946" t="s">
        <v>1467</v>
      </c>
    </row>
    <row r="11" spans="1:190" ht="15">
      <c r="A11" s="725">
        <f>Compute1a!A11</f>
        <v>6</v>
      </c>
      <c r="B11" s="527" t="str">
        <f>Compute1a!B11</f>
        <v>ORGANISATION DE LA SECURITE DE L'INFORMATION</v>
      </c>
      <c r="C11" s="527">
        <f>Compute1a!C11</f>
        <v>0</v>
      </c>
      <c r="D11" s="528">
        <f>Compute1a!D11</f>
        <v>0</v>
      </c>
      <c r="E11" s="732" t="str">
        <f>Compute1a!E11</f>
        <v>0</v>
      </c>
      <c r="F11" s="727">
        <f>INDEX(References!$B$51:$C$56,$E11+1,2)*C11</f>
        <v>0</v>
      </c>
      <c r="G11" s="726">
        <f>Compute4a!$DE11</f>
        <v>0</v>
      </c>
      <c r="H11" s="942">
        <f t="shared" si="94"/>
        <v>0</v>
      </c>
      <c r="I11" s="671">
        <f>Compute4a!I11</f>
        <v>0</v>
      </c>
      <c r="J11" s="782">
        <f>IFERROR((I11*$H11*INDEX(References!$C$51:$D$56, $E11+1,2))+(ROW()/10000),0)</f>
        <v>1.1000000000000001E-3</v>
      </c>
      <c r="K11" s="671">
        <f>Compute4a!H11</f>
        <v>0</v>
      </c>
      <c r="L11" s="782">
        <f>IFERROR((K11*$H11*INDEX(References!$C$51:$D$56, $E11+1,2))+(ROW()/10000),0)</f>
        <v>1.1000000000000001E-3</v>
      </c>
      <c r="M11" s="671">
        <f>Compute4a!H11</f>
        <v>0</v>
      </c>
      <c r="N11" s="782">
        <f>IFERROR((M11*$H11*INDEX(References!$C$51:$D$56, $E11+1,2))+(ROW()/10000),0)</f>
        <v>1.1000000000000001E-3</v>
      </c>
      <c r="O11" s="671">
        <f>Compute4a!N11</f>
        <v>0</v>
      </c>
      <c r="P11" s="782">
        <f>IFERROR((O11*$H11*INDEX(References!$C$51:$D$56, $E11+1,2))+(ROW()/10000),0)</f>
        <v>1.1000000000000001E-3</v>
      </c>
      <c r="Q11" s="671">
        <f>Compute4a!M11</f>
        <v>0</v>
      </c>
      <c r="R11" s="782">
        <f>IFERROR((Q11*$H11*INDEX(References!$C$51:$D$56, $E11+1,2))+(ROW()/10000),0)</f>
        <v>1.1000000000000001E-3</v>
      </c>
      <c r="S11" s="671">
        <f>Compute4a!R11</f>
        <v>0</v>
      </c>
      <c r="T11" s="782">
        <f>IFERROR((S11*$H11*INDEX(References!$C$51:$D$56, $E11+1,2))+(ROW()/10000),0)</f>
        <v>1.1000000000000001E-3</v>
      </c>
      <c r="U11" s="671">
        <f>Compute4a!S11</f>
        <v>0</v>
      </c>
      <c r="V11" s="782">
        <f>IFERROR((U11*$H11*INDEX(References!$C$51:$D$56, $E11+1,2))+(ROW()/10000),0)</f>
        <v>1.1000000000000001E-3</v>
      </c>
      <c r="W11" s="671">
        <f>Compute4a!R11</f>
        <v>0</v>
      </c>
      <c r="X11" s="782">
        <f>IFERROR((W11*$H11*INDEX(References!$C$51:$D$56, $E11+1,2))+(ROW()/10000),0)</f>
        <v>1.1000000000000001E-3</v>
      </c>
      <c r="Y11" s="671">
        <f>Compute4a!I11</f>
        <v>0</v>
      </c>
      <c r="Z11" s="782">
        <f>IFERROR((Y11*$H11*INDEX(References!$C$51:$D$56, $E11+1,2))+(ROW()/10000),0)</f>
        <v>1.1000000000000001E-3</v>
      </c>
      <c r="AA11" s="671">
        <f>Compute4a!H11</f>
        <v>0</v>
      </c>
      <c r="AB11" s="782">
        <f>IFERROR((AA11*$H11*INDEX(References!$C$51:$D$56, $E11+1,2))+(ROW()/10000),0)</f>
        <v>1.1000000000000001E-3</v>
      </c>
      <c r="AC11" s="671">
        <f>Compute4a!T11</f>
        <v>0</v>
      </c>
      <c r="AD11" s="782">
        <f>IFERROR((AC11*$H11*INDEX(References!$C$51:$D$56, $E11+1,2))+(ROW()/10000),0)</f>
        <v>1.1000000000000001E-3</v>
      </c>
      <c r="AE11" s="671">
        <f>Compute4a!I11</f>
        <v>0</v>
      </c>
      <c r="AF11" s="782">
        <f>IFERROR((AE11*$H11*INDEX(References!$C$51:$D$56, $E11+1,2))+(ROW()/10000),0)</f>
        <v>1.1000000000000001E-3</v>
      </c>
      <c r="AG11" s="671">
        <f>Compute4a!N11</f>
        <v>0</v>
      </c>
      <c r="AH11" s="782">
        <f>IFERROR((AG11*$H11*INDEX(References!$C$51:$D$56, $E11+1,2))+(ROW()/10000),0)</f>
        <v>1.1000000000000001E-3</v>
      </c>
      <c r="AI11" s="671">
        <f>Compute4a!I11</f>
        <v>0</v>
      </c>
      <c r="AJ11" s="782">
        <f>IFERROR((AI11*$H11*INDEX(References!$C$51:$D$56, $E11+1,2))+(ROW()/10000),0)</f>
        <v>1.1000000000000001E-3</v>
      </c>
      <c r="AK11" s="671">
        <f>Compute4a!U11</f>
        <v>0</v>
      </c>
      <c r="AL11" s="782">
        <f>IFERROR((AK11*$H11*INDEX(References!$C$51:$D$56, $E11+1,2))+(ROW()/10000),0)</f>
        <v>1.1000000000000001E-3</v>
      </c>
      <c r="AM11" s="671">
        <f>Compute4a!K11</f>
        <v>0</v>
      </c>
      <c r="AN11" s="782">
        <f>IFERROR((AM11*$H11*INDEX(References!$C$51:$D$56, $E11+1,2))+(ROW()/10000),0)</f>
        <v>1.1000000000000001E-3</v>
      </c>
      <c r="AO11" s="671">
        <f>Compute4a!S11</f>
        <v>0</v>
      </c>
      <c r="AP11" s="782">
        <f>IFERROR((AO11*$H11*INDEX(References!$C$51:$D$56, $E11+1,2))+(ROW()/10000),0)</f>
        <v>1.1000000000000001E-3</v>
      </c>
      <c r="AQ11" s="671">
        <f>Compute4a!M11</f>
        <v>0</v>
      </c>
      <c r="AR11" s="782">
        <f>IFERROR((AQ11*$H11*INDEX(References!$C$51:$D$56, $E11+1,2))+(ROW()/10000),0)</f>
        <v>1.1000000000000001E-3</v>
      </c>
      <c r="AS11" s="671">
        <f>Compute4a!K11</f>
        <v>0</v>
      </c>
      <c r="AT11" s="782">
        <f>IFERROR((AS11*$H11*INDEX(References!$C$51:$D$56, $E11+1,2))+(ROW()/10000),0)</f>
        <v>1.1000000000000001E-3</v>
      </c>
      <c r="AU11" s="671">
        <f>Compute4a!T11</f>
        <v>0</v>
      </c>
      <c r="AV11" s="782">
        <f>IFERROR((AU11*$H11*INDEX(References!$C$51:$D$56, $E11+1,2))+(ROW()/10000),0)</f>
        <v>1.1000000000000001E-3</v>
      </c>
      <c r="AW11" s="671">
        <f>Compute4a!J11</f>
        <v>0</v>
      </c>
      <c r="AX11" s="782">
        <f>IFERROR((AW11*$H11*INDEX(References!$C$51:$D$56, $E11+1,2))+(ROW()/10000),0)</f>
        <v>1.1000000000000001E-3</v>
      </c>
      <c r="AY11" s="671">
        <f>Compute4a!L11</f>
        <v>0</v>
      </c>
      <c r="AZ11" s="782">
        <f>IFERROR((AY11*$H11*INDEX(References!$C$51:$D$56, $E11+1,2))+(ROW()/10000),0)</f>
        <v>1.1000000000000001E-3</v>
      </c>
      <c r="BA11" s="671">
        <f>Compute4a!M11</f>
        <v>0</v>
      </c>
      <c r="BB11" s="782">
        <f>IFERROR((BA11*$H11*INDEX(References!$C$51:$D$56, $E11+1,2))+(ROW()/10000),0)</f>
        <v>1.1000000000000001E-3</v>
      </c>
      <c r="BC11" s="671">
        <f>Compute4a!O11</f>
        <v>0</v>
      </c>
      <c r="BD11" s="782">
        <f>IFERROR((BC11*$H11*INDEX(References!$C$51:$D$56, $E11+1,2))+(ROW()/10000),0)</f>
        <v>1.1000000000000001E-3</v>
      </c>
      <c r="BE11" s="671">
        <f>Compute4a!V11</f>
        <v>0</v>
      </c>
      <c r="BF11" s="782">
        <f>IFERROR((BE11*$H11*INDEX(References!$C$51:$D$56, $E11+1,2))+(ROW()/10000),0)</f>
        <v>1.1000000000000001E-3</v>
      </c>
      <c r="BG11" s="671">
        <f>Compute4a!P11</f>
        <v>0</v>
      </c>
      <c r="BH11" s="782">
        <f>IFERROR((BG11*$H11*INDEX(References!$C$51:$D$56, $E11+1,2))+(ROW()/10000),0)</f>
        <v>1.1000000000000001E-3</v>
      </c>
      <c r="BI11" s="671">
        <f>Compute4a!N11</f>
        <v>0</v>
      </c>
      <c r="BJ11" s="782">
        <f>IFERROR((BI11*$H11*INDEX(References!$C$51:$D$56, $E11+1,2))+(ROW()/10000),0)</f>
        <v>1.1000000000000001E-3</v>
      </c>
      <c r="BK11" s="671">
        <f>Compute4a!T11</f>
        <v>0</v>
      </c>
      <c r="BL11" s="782">
        <f>IFERROR((BK11*$H11*INDEX(References!$C$51:$D$56, $E11+1,2))+(ROW()/10000),0)</f>
        <v>1.1000000000000001E-3</v>
      </c>
      <c r="BM11" s="671">
        <f>Compute4a!R11</f>
        <v>0</v>
      </c>
      <c r="BN11" s="782">
        <f>IFERROR((BM11*$H11*INDEX(References!$C$51:$D$56, $E11+1,2))+(ROW()/10000),0)</f>
        <v>1.1000000000000001E-3</v>
      </c>
      <c r="BO11" s="671">
        <f>Compute4a!V11</f>
        <v>0</v>
      </c>
      <c r="BP11" s="782">
        <f>IFERROR((BO11*$H11*INDEX(References!$C$51:$D$56, $E11+1,2))+(ROW()/10000),0)</f>
        <v>1.1000000000000001E-3</v>
      </c>
      <c r="BQ11" s="671">
        <f>Compute4a!S11</f>
        <v>0</v>
      </c>
      <c r="BR11" s="782">
        <f>IFERROR((BQ11*$H11*INDEX(References!$C$51:$D$56, $E11+1,2))+(ROW()/10000),0)</f>
        <v>1.1000000000000001E-3</v>
      </c>
      <c r="BS11" s="671">
        <f>Compute4a!V11</f>
        <v>0</v>
      </c>
      <c r="BT11" s="782">
        <f>IFERROR((BS11*$H11*INDEX(References!$C$51:$D$56, $E11+1,2))+(ROW()/10000),0)</f>
        <v>1.1000000000000001E-3</v>
      </c>
      <c r="BU11" s="671">
        <f>Compute4a!M11</f>
        <v>0</v>
      </c>
      <c r="BV11" s="782">
        <f>IFERROR((BU11*$H11*INDEX(References!$C$51:$D$56, $E11+1,2))+(ROW()/10000),0)</f>
        <v>1.1000000000000001E-3</v>
      </c>
      <c r="BW11" s="671">
        <f>Compute4a!U11</f>
        <v>0</v>
      </c>
      <c r="BX11" s="782">
        <f>IFERROR((BW11*$H11*INDEX(References!$C$51:$D$56, $E11+1,2))+(ROW()/10000),0)</f>
        <v>1.1000000000000001E-3</v>
      </c>
      <c r="BY11" s="671">
        <f>Compute4a!N11</f>
        <v>0</v>
      </c>
      <c r="BZ11" s="782">
        <f>IFERROR((BY11*$H11*INDEX(References!$C$51:$D$56, $E11+1,2))+(ROW()/10000),0)</f>
        <v>1.1000000000000001E-3</v>
      </c>
      <c r="CA11" s="671">
        <f>Compute4a!T11</f>
        <v>0</v>
      </c>
      <c r="CB11" s="782">
        <f>IFERROR((CA11*$H11*INDEX(References!$C$51:$D$56, $E11+1,2))+(ROW()/10000),0)</f>
        <v>1.1000000000000001E-3</v>
      </c>
      <c r="CC11" s="671">
        <f>Compute4a!T11</f>
        <v>0</v>
      </c>
      <c r="CD11" s="782">
        <f>IFERROR((CC11*$H11*INDEX(References!$C$51:$D$56, $E11+1,2))+(ROW()/10000),0)</f>
        <v>1.1000000000000001E-3</v>
      </c>
      <c r="CE11" s="671">
        <f>Compute4a!T11</f>
        <v>0</v>
      </c>
      <c r="CF11" s="782">
        <f>IFERROR((CE11*$H11*INDEX(References!$C$51:$D$56, $E11+1,2))+(ROW()/10000),0)</f>
        <v>1.1000000000000001E-3</v>
      </c>
      <c r="CG11" s="671">
        <f>Compute4a!U11</f>
        <v>0</v>
      </c>
      <c r="CH11" s="782">
        <f>IFERROR((CG11*$H11*INDEX(References!$C$51:$D$56, $E11+1,2))+(ROW()/10000),0)</f>
        <v>1.1000000000000001E-3</v>
      </c>
      <c r="CI11" s="671">
        <f>Compute4a!U11</f>
        <v>0</v>
      </c>
      <c r="CJ11" s="782">
        <f>IFERROR((CI11*$H11*INDEX(References!$C$51:$D$56, $E11+1,2))+(ROW()/10000),0)</f>
        <v>1.1000000000000001E-3</v>
      </c>
      <c r="CK11" s="671">
        <f>Compute4a!N11</f>
        <v>0</v>
      </c>
      <c r="CL11" s="782">
        <f>IFERROR((CK11*$H11*INDEX(References!$C$51:$D$56, $E11+1,2))+(ROW()/10000),0)</f>
        <v>1.1000000000000001E-3</v>
      </c>
      <c r="CM11" s="671">
        <f>Compute4a!U11</f>
        <v>0</v>
      </c>
      <c r="CN11" s="782">
        <f>IFERROR((CM11*$H11*INDEX(References!$C$51:$D$56, $E11+1,2))+(ROW()/10000),0)</f>
        <v>1.1000000000000001E-3</v>
      </c>
      <c r="CO11" s="671">
        <f>Compute4a!Q11</f>
        <v>0</v>
      </c>
      <c r="CP11" s="782">
        <f>IFERROR((CO11*$H11*INDEX(References!$C$51:$D$56, $E11+1,2))+(ROW()/10000),0)</f>
        <v>1.1000000000000001E-3</v>
      </c>
      <c r="CQ11" s="671">
        <f>Compute4a!T11</f>
        <v>0</v>
      </c>
      <c r="CR11" s="782">
        <f>IFERROR((CQ11*$H11*INDEX(References!$C$51:$D$56, $E11+1,2))+(ROW()/10000),0)</f>
        <v>1.1000000000000001E-3</v>
      </c>
      <c r="CS11" s="671">
        <f>Compute4a!Q11</f>
        <v>0</v>
      </c>
      <c r="CT11" s="782">
        <f>IFERROR((CS11*$H11*INDEX(References!$C$51:$D$56, $E11+1,2))+(ROW()/10000),0)</f>
        <v>1.1000000000000001E-3</v>
      </c>
      <c r="CU11" s="477">
        <f t="shared" si="2"/>
        <v>0</v>
      </c>
      <c r="CV11" s="477">
        <f t="shared" si="4"/>
        <v>0</v>
      </c>
      <c r="CW11" s="477">
        <f t="shared" si="5"/>
        <v>0</v>
      </c>
      <c r="CX11" s="477">
        <f t="shared" si="6"/>
        <v>0</v>
      </c>
      <c r="CY11" s="477">
        <f t="shared" si="7"/>
        <v>0</v>
      </c>
      <c r="CZ11" s="477">
        <f t="shared" si="8"/>
        <v>0</v>
      </c>
      <c r="DA11" s="477">
        <f t="shared" si="9"/>
        <v>0</v>
      </c>
      <c r="DB11" s="477">
        <f t="shared" si="10"/>
        <v>0</v>
      </c>
      <c r="DC11" s="477">
        <f t="shared" si="11"/>
        <v>0</v>
      </c>
      <c r="DD11" s="477">
        <f t="shared" si="12"/>
        <v>0</v>
      </c>
      <c r="DE11" s="477">
        <f t="shared" si="13"/>
        <v>0</v>
      </c>
      <c r="DF11" s="477">
        <f t="shared" si="14"/>
        <v>0</v>
      </c>
      <c r="DG11" s="477">
        <f t="shared" si="15"/>
        <v>0</v>
      </c>
      <c r="DH11" s="477">
        <f t="shared" si="16"/>
        <v>0</v>
      </c>
      <c r="DI11" s="477">
        <f t="shared" si="17"/>
        <v>0</v>
      </c>
      <c r="DJ11" s="477">
        <f t="shared" si="18"/>
        <v>0</v>
      </c>
      <c r="DK11" s="477">
        <f t="shared" si="19"/>
        <v>0</v>
      </c>
      <c r="DL11" s="477">
        <f t="shared" si="20"/>
        <v>0</v>
      </c>
      <c r="DM11" s="477">
        <f t="shared" si="21"/>
        <v>0</v>
      </c>
      <c r="DN11" s="477">
        <f t="shared" si="22"/>
        <v>0</v>
      </c>
      <c r="DO11" s="477">
        <f t="shared" si="23"/>
        <v>0</v>
      </c>
      <c r="DP11" s="477">
        <f t="shared" si="24"/>
        <v>0</v>
      </c>
      <c r="DQ11" s="477">
        <f t="shared" si="25"/>
        <v>0</v>
      </c>
      <c r="DR11" s="477">
        <f t="shared" si="26"/>
        <v>0</v>
      </c>
      <c r="DS11" s="477">
        <f t="shared" si="27"/>
        <v>0</v>
      </c>
      <c r="DT11" s="477">
        <f t="shared" si="28"/>
        <v>0</v>
      </c>
      <c r="DU11" s="477">
        <f t="shared" si="29"/>
        <v>0</v>
      </c>
      <c r="DV11" s="477">
        <f t="shared" si="30"/>
        <v>0</v>
      </c>
      <c r="DW11" s="477">
        <f t="shared" si="31"/>
        <v>0</v>
      </c>
      <c r="DX11" s="477">
        <f t="shared" si="32"/>
        <v>0</v>
      </c>
      <c r="DY11" s="477">
        <f t="shared" si="33"/>
        <v>0</v>
      </c>
      <c r="DZ11" s="477">
        <f t="shared" si="34"/>
        <v>0</v>
      </c>
      <c r="EA11" s="477">
        <f t="shared" si="35"/>
        <v>0</v>
      </c>
      <c r="EB11" s="477">
        <f t="shared" si="36"/>
        <v>0</v>
      </c>
      <c r="EC11" s="477">
        <f t="shared" si="37"/>
        <v>0</v>
      </c>
      <c r="ED11" s="477">
        <f t="shared" si="38"/>
        <v>0</v>
      </c>
      <c r="EE11" s="477">
        <f t="shared" si="39"/>
        <v>0</v>
      </c>
      <c r="EF11" s="477">
        <f t="shared" si="40"/>
        <v>0</v>
      </c>
      <c r="EG11" s="477">
        <f t="shared" si="41"/>
        <v>0</v>
      </c>
      <c r="EH11" s="477">
        <f t="shared" si="42"/>
        <v>0</v>
      </c>
      <c r="EI11" s="477">
        <f t="shared" si="43"/>
        <v>0</v>
      </c>
      <c r="EJ11" s="477">
        <f t="shared" si="44"/>
        <v>0</v>
      </c>
      <c r="EK11" s="477">
        <f t="shared" si="45"/>
        <v>0</v>
      </c>
      <c r="EL11" s="477">
        <f t="shared" si="46"/>
        <v>0</v>
      </c>
      <c r="EM11" s="477">
        <f t="shared" si="47"/>
        <v>0</v>
      </c>
      <c r="EN11" s="477">
        <f t="shared" si="48"/>
        <v>0</v>
      </c>
      <c r="EO11" s="946">
        <f t="shared" si="49"/>
        <v>0</v>
      </c>
      <c r="EP11" s="946">
        <f t="shared" si="50"/>
        <v>0</v>
      </c>
      <c r="EQ11" s="946">
        <f t="shared" si="51"/>
        <v>0</v>
      </c>
      <c r="ER11" s="946">
        <f t="shared" si="52"/>
        <v>0</v>
      </c>
      <c r="ES11" s="946">
        <f t="shared" si="53"/>
        <v>0</v>
      </c>
      <c r="ET11" s="946">
        <f t="shared" si="54"/>
        <v>0</v>
      </c>
      <c r="EU11" s="946">
        <f t="shared" si="55"/>
        <v>0</v>
      </c>
      <c r="EV11" s="946">
        <f t="shared" si="56"/>
        <v>0</v>
      </c>
      <c r="EW11" s="946">
        <f t="shared" si="57"/>
        <v>0</v>
      </c>
      <c r="EX11" s="946">
        <f t="shared" si="58"/>
        <v>0</v>
      </c>
      <c r="EY11" s="946">
        <f t="shared" si="59"/>
        <v>0</v>
      </c>
      <c r="EZ11" s="946">
        <f t="shared" si="60"/>
        <v>0</v>
      </c>
      <c r="FA11" s="946">
        <f t="shared" si="61"/>
        <v>0</v>
      </c>
      <c r="FB11" s="946">
        <f t="shared" si="62"/>
        <v>0</v>
      </c>
      <c r="FC11" s="946">
        <f t="shared" si="63"/>
        <v>0</v>
      </c>
      <c r="FD11" s="946">
        <f t="shared" si="64"/>
        <v>0</v>
      </c>
      <c r="FE11" s="946">
        <f t="shared" si="65"/>
        <v>0</v>
      </c>
      <c r="FF11" s="946">
        <f t="shared" si="66"/>
        <v>0</v>
      </c>
      <c r="FG11" s="946">
        <f t="shared" si="67"/>
        <v>0</v>
      </c>
      <c r="FH11" s="946">
        <f t="shared" si="68"/>
        <v>0</v>
      </c>
      <c r="FI11" s="946">
        <f t="shared" si="69"/>
        <v>0</v>
      </c>
      <c r="FJ11" s="946">
        <f t="shared" si="70"/>
        <v>0</v>
      </c>
      <c r="FK11" s="946">
        <f t="shared" si="71"/>
        <v>0</v>
      </c>
      <c r="FL11" s="946">
        <f t="shared" si="72"/>
        <v>0</v>
      </c>
      <c r="FM11" s="946">
        <f t="shared" si="73"/>
        <v>0</v>
      </c>
      <c r="FN11" s="946">
        <f t="shared" si="74"/>
        <v>0</v>
      </c>
      <c r="FO11" s="946">
        <f t="shared" si="75"/>
        <v>0</v>
      </c>
      <c r="FP11" s="946">
        <f t="shared" si="76"/>
        <v>0</v>
      </c>
      <c r="FQ11" s="946">
        <f t="shared" si="77"/>
        <v>0</v>
      </c>
      <c r="FR11" s="946">
        <f t="shared" si="78"/>
        <v>0</v>
      </c>
      <c r="FS11" s="946">
        <f t="shared" si="79"/>
        <v>0</v>
      </c>
      <c r="FT11" s="946">
        <f t="shared" si="80"/>
        <v>0</v>
      </c>
      <c r="FU11" s="946">
        <f t="shared" si="81"/>
        <v>0</v>
      </c>
      <c r="FV11" s="946">
        <f t="shared" si="82"/>
        <v>0</v>
      </c>
      <c r="FW11" s="946">
        <f t="shared" si="83"/>
        <v>0</v>
      </c>
      <c r="FX11" s="946">
        <f t="shared" si="84"/>
        <v>0</v>
      </c>
      <c r="FY11" s="946">
        <f t="shared" si="85"/>
        <v>0</v>
      </c>
      <c r="FZ11" s="946">
        <f t="shared" si="86"/>
        <v>0</v>
      </c>
      <c r="GA11" s="946">
        <f t="shared" si="87"/>
        <v>0</v>
      </c>
      <c r="GB11" s="946">
        <f t="shared" si="88"/>
        <v>0</v>
      </c>
      <c r="GC11" s="946">
        <f t="shared" si="89"/>
        <v>0</v>
      </c>
      <c r="GD11" s="946">
        <f t="shared" si="90"/>
        <v>0</v>
      </c>
      <c r="GE11" s="946">
        <f t="shared" si="91"/>
        <v>0</v>
      </c>
      <c r="GF11" s="946">
        <f t="shared" si="92"/>
        <v>0</v>
      </c>
      <c r="GG11" s="946">
        <f t="shared" si="93"/>
        <v>0</v>
      </c>
      <c r="GH11" s="946">
        <v>6</v>
      </c>
    </row>
    <row r="12" spans="1:190" ht="15">
      <c r="A12" s="725" t="str">
        <f>Compute1a!A12</f>
        <v>6.1</v>
      </c>
      <c r="B12" s="527" t="str">
        <f>Compute1a!B12</f>
        <v>Organisation Interne</v>
      </c>
      <c r="C12" s="527">
        <f>Compute1a!C12</f>
        <v>0</v>
      </c>
      <c r="D12" s="528">
        <f>Compute1a!D12</f>
        <v>0</v>
      </c>
      <c r="E12" s="732" t="str">
        <f>Compute1a!E12</f>
        <v>0</v>
      </c>
      <c r="F12" s="727">
        <f>INDEX(References!$B$51:$C$56,$E12+1,2)*C12</f>
        <v>0</v>
      </c>
      <c r="G12" s="726">
        <f>Compute4a!$DE12</f>
        <v>0</v>
      </c>
      <c r="H12" s="942">
        <f t="shared" si="94"/>
        <v>0</v>
      </c>
      <c r="I12" s="671">
        <f>Compute4a!I12</f>
        <v>0</v>
      </c>
      <c r="J12" s="782">
        <f>IFERROR((I12*$H12*INDEX(References!$C$51:$D$56, $E12+1,2))+(ROW()/10000),0)</f>
        <v>1.1999999999999999E-3</v>
      </c>
      <c r="K12" s="671">
        <f>Compute4a!H12</f>
        <v>0</v>
      </c>
      <c r="L12" s="782">
        <f>IFERROR((K12*$H12*INDEX(References!$C$51:$D$56, $E12+1,2))+(ROW()/10000),0)</f>
        <v>1.1999999999999999E-3</v>
      </c>
      <c r="M12" s="671">
        <f>Compute4a!H12</f>
        <v>0</v>
      </c>
      <c r="N12" s="782">
        <f>IFERROR((M12*$H12*INDEX(References!$C$51:$D$56, $E12+1,2))+(ROW()/10000),0)</f>
        <v>1.1999999999999999E-3</v>
      </c>
      <c r="O12" s="671">
        <f>Compute4a!N12</f>
        <v>0</v>
      </c>
      <c r="P12" s="782">
        <f>IFERROR((O12*$H12*INDEX(References!$C$51:$D$56, $E12+1,2))+(ROW()/10000),0)</f>
        <v>1.1999999999999999E-3</v>
      </c>
      <c r="Q12" s="671">
        <f>Compute4a!M12</f>
        <v>0</v>
      </c>
      <c r="R12" s="782">
        <f>IFERROR((Q12*$H12*INDEX(References!$C$51:$D$56, $E12+1,2))+(ROW()/10000),0)</f>
        <v>1.1999999999999999E-3</v>
      </c>
      <c r="S12" s="671">
        <f>Compute4a!R12</f>
        <v>0</v>
      </c>
      <c r="T12" s="782">
        <f>IFERROR((S12*$H12*INDEX(References!$C$51:$D$56, $E12+1,2))+(ROW()/10000),0)</f>
        <v>1.1999999999999999E-3</v>
      </c>
      <c r="U12" s="671">
        <f>Compute4a!S12</f>
        <v>0</v>
      </c>
      <c r="V12" s="782">
        <f>IFERROR((U12*$H12*INDEX(References!$C$51:$D$56, $E12+1,2))+(ROW()/10000),0)</f>
        <v>1.1999999999999999E-3</v>
      </c>
      <c r="W12" s="671">
        <f>Compute4a!R12</f>
        <v>0</v>
      </c>
      <c r="X12" s="782">
        <f>IFERROR((W12*$H12*INDEX(References!$C$51:$D$56, $E12+1,2))+(ROW()/10000),0)</f>
        <v>1.1999999999999999E-3</v>
      </c>
      <c r="Y12" s="671">
        <f>Compute4a!I12</f>
        <v>0</v>
      </c>
      <c r="Z12" s="782">
        <f>IFERROR((Y12*$H12*INDEX(References!$C$51:$D$56, $E12+1,2))+(ROW()/10000),0)</f>
        <v>1.1999999999999999E-3</v>
      </c>
      <c r="AA12" s="671">
        <f>Compute4a!H12</f>
        <v>0</v>
      </c>
      <c r="AB12" s="782">
        <f>IFERROR((AA12*$H12*INDEX(References!$C$51:$D$56, $E12+1,2))+(ROW()/10000),0)</f>
        <v>1.1999999999999999E-3</v>
      </c>
      <c r="AC12" s="671">
        <f>Compute4a!T12</f>
        <v>0</v>
      </c>
      <c r="AD12" s="782">
        <f>IFERROR((AC12*$H12*INDEX(References!$C$51:$D$56, $E12+1,2))+(ROW()/10000),0)</f>
        <v>1.1999999999999999E-3</v>
      </c>
      <c r="AE12" s="671">
        <f>Compute4a!I12</f>
        <v>0</v>
      </c>
      <c r="AF12" s="782">
        <f>IFERROR((AE12*$H12*INDEX(References!$C$51:$D$56, $E12+1,2))+(ROW()/10000),0)</f>
        <v>1.1999999999999999E-3</v>
      </c>
      <c r="AG12" s="671">
        <f>Compute4a!N12</f>
        <v>0</v>
      </c>
      <c r="AH12" s="782">
        <f>IFERROR((AG12*$H12*INDEX(References!$C$51:$D$56, $E12+1,2))+(ROW()/10000),0)</f>
        <v>1.1999999999999999E-3</v>
      </c>
      <c r="AI12" s="671">
        <f>Compute4a!I12</f>
        <v>0</v>
      </c>
      <c r="AJ12" s="782">
        <f>IFERROR((AI12*$H12*INDEX(References!$C$51:$D$56, $E12+1,2))+(ROW()/10000),0)</f>
        <v>1.1999999999999999E-3</v>
      </c>
      <c r="AK12" s="671">
        <f>Compute4a!U12</f>
        <v>0</v>
      </c>
      <c r="AL12" s="782">
        <f>IFERROR((AK12*$H12*INDEX(References!$C$51:$D$56, $E12+1,2))+(ROW()/10000),0)</f>
        <v>1.1999999999999999E-3</v>
      </c>
      <c r="AM12" s="671">
        <f>Compute4a!K12</f>
        <v>0</v>
      </c>
      <c r="AN12" s="782">
        <f>IFERROR((AM12*$H12*INDEX(References!$C$51:$D$56, $E12+1,2))+(ROW()/10000),0)</f>
        <v>1.1999999999999999E-3</v>
      </c>
      <c r="AO12" s="671">
        <f>Compute4a!S12</f>
        <v>0</v>
      </c>
      <c r="AP12" s="782">
        <f>IFERROR((AO12*$H12*INDEX(References!$C$51:$D$56, $E12+1,2))+(ROW()/10000),0)</f>
        <v>1.1999999999999999E-3</v>
      </c>
      <c r="AQ12" s="671">
        <f>Compute4a!M12</f>
        <v>0</v>
      </c>
      <c r="AR12" s="782">
        <f>IFERROR((AQ12*$H12*INDEX(References!$C$51:$D$56, $E12+1,2))+(ROW()/10000),0)</f>
        <v>1.1999999999999999E-3</v>
      </c>
      <c r="AS12" s="671">
        <f>Compute4a!K12</f>
        <v>0</v>
      </c>
      <c r="AT12" s="782">
        <f>IFERROR((AS12*$H12*INDEX(References!$C$51:$D$56, $E12+1,2))+(ROW()/10000),0)</f>
        <v>1.1999999999999999E-3</v>
      </c>
      <c r="AU12" s="671">
        <f>Compute4a!T12</f>
        <v>0</v>
      </c>
      <c r="AV12" s="782">
        <f>IFERROR((AU12*$H12*INDEX(References!$C$51:$D$56, $E12+1,2))+(ROW()/10000),0)</f>
        <v>1.1999999999999999E-3</v>
      </c>
      <c r="AW12" s="671">
        <f>Compute4a!J12</f>
        <v>0</v>
      </c>
      <c r="AX12" s="782">
        <f>IFERROR((AW12*$H12*INDEX(References!$C$51:$D$56, $E12+1,2))+(ROW()/10000),0)</f>
        <v>1.1999999999999999E-3</v>
      </c>
      <c r="AY12" s="671">
        <f>Compute4a!L12</f>
        <v>0</v>
      </c>
      <c r="AZ12" s="782">
        <f>IFERROR((AY12*$H12*INDEX(References!$C$51:$D$56, $E12+1,2))+(ROW()/10000),0)</f>
        <v>1.1999999999999999E-3</v>
      </c>
      <c r="BA12" s="671">
        <f>Compute4a!M12</f>
        <v>0</v>
      </c>
      <c r="BB12" s="782">
        <f>IFERROR((BA12*$H12*INDEX(References!$C$51:$D$56, $E12+1,2))+(ROW()/10000),0)</f>
        <v>1.1999999999999999E-3</v>
      </c>
      <c r="BC12" s="671">
        <f>Compute4a!O12</f>
        <v>0</v>
      </c>
      <c r="BD12" s="782">
        <f>IFERROR((BC12*$H12*INDEX(References!$C$51:$D$56, $E12+1,2))+(ROW()/10000),0)</f>
        <v>1.1999999999999999E-3</v>
      </c>
      <c r="BE12" s="671">
        <f>Compute4a!V12</f>
        <v>0</v>
      </c>
      <c r="BF12" s="782">
        <f>IFERROR((BE12*$H12*INDEX(References!$C$51:$D$56, $E12+1,2))+(ROW()/10000),0)</f>
        <v>1.1999999999999999E-3</v>
      </c>
      <c r="BG12" s="671">
        <f>Compute4a!P12</f>
        <v>0</v>
      </c>
      <c r="BH12" s="782">
        <f>IFERROR((BG12*$H12*INDEX(References!$C$51:$D$56, $E12+1,2))+(ROW()/10000),0)</f>
        <v>1.1999999999999999E-3</v>
      </c>
      <c r="BI12" s="671">
        <f>Compute4a!N12</f>
        <v>0</v>
      </c>
      <c r="BJ12" s="782">
        <f>IFERROR((BI12*$H12*INDEX(References!$C$51:$D$56, $E12+1,2))+(ROW()/10000),0)</f>
        <v>1.1999999999999999E-3</v>
      </c>
      <c r="BK12" s="671">
        <f>Compute4a!T12</f>
        <v>0</v>
      </c>
      <c r="BL12" s="782">
        <f>IFERROR((BK12*$H12*INDEX(References!$C$51:$D$56, $E12+1,2))+(ROW()/10000),0)</f>
        <v>1.1999999999999999E-3</v>
      </c>
      <c r="BM12" s="671">
        <f>Compute4a!R12</f>
        <v>0</v>
      </c>
      <c r="BN12" s="782">
        <f>IFERROR((BM12*$H12*INDEX(References!$C$51:$D$56, $E12+1,2))+(ROW()/10000),0)</f>
        <v>1.1999999999999999E-3</v>
      </c>
      <c r="BO12" s="671">
        <f>Compute4a!V12</f>
        <v>0</v>
      </c>
      <c r="BP12" s="782">
        <f>IFERROR((BO12*$H12*INDEX(References!$C$51:$D$56, $E12+1,2))+(ROW()/10000),0)</f>
        <v>1.1999999999999999E-3</v>
      </c>
      <c r="BQ12" s="671">
        <f>Compute4a!S12</f>
        <v>0</v>
      </c>
      <c r="BR12" s="782">
        <f>IFERROR((BQ12*$H12*INDEX(References!$C$51:$D$56, $E12+1,2))+(ROW()/10000),0)</f>
        <v>1.1999999999999999E-3</v>
      </c>
      <c r="BS12" s="671">
        <f>Compute4a!V12</f>
        <v>0</v>
      </c>
      <c r="BT12" s="782">
        <f>IFERROR((BS12*$H12*INDEX(References!$C$51:$D$56, $E12+1,2))+(ROW()/10000),0)</f>
        <v>1.1999999999999999E-3</v>
      </c>
      <c r="BU12" s="671">
        <f>Compute4a!M12</f>
        <v>0</v>
      </c>
      <c r="BV12" s="782">
        <f>IFERROR((BU12*$H12*INDEX(References!$C$51:$D$56, $E12+1,2))+(ROW()/10000),0)</f>
        <v>1.1999999999999999E-3</v>
      </c>
      <c r="BW12" s="671">
        <f>Compute4a!U12</f>
        <v>0</v>
      </c>
      <c r="BX12" s="782">
        <f>IFERROR((BW12*$H12*INDEX(References!$C$51:$D$56, $E12+1,2))+(ROW()/10000),0)</f>
        <v>1.1999999999999999E-3</v>
      </c>
      <c r="BY12" s="671">
        <f>Compute4a!N12</f>
        <v>0</v>
      </c>
      <c r="BZ12" s="782">
        <f>IFERROR((BY12*$H12*INDEX(References!$C$51:$D$56, $E12+1,2))+(ROW()/10000),0)</f>
        <v>1.1999999999999999E-3</v>
      </c>
      <c r="CA12" s="671">
        <f>Compute4a!T12</f>
        <v>0</v>
      </c>
      <c r="CB12" s="782">
        <f>IFERROR((CA12*$H12*INDEX(References!$C$51:$D$56, $E12+1,2))+(ROW()/10000),0)</f>
        <v>1.1999999999999999E-3</v>
      </c>
      <c r="CC12" s="671">
        <f>Compute4a!T12</f>
        <v>0</v>
      </c>
      <c r="CD12" s="782">
        <f>IFERROR((CC12*$H12*INDEX(References!$C$51:$D$56, $E12+1,2))+(ROW()/10000),0)</f>
        <v>1.1999999999999999E-3</v>
      </c>
      <c r="CE12" s="671">
        <f>Compute4a!T12</f>
        <v>0</v>
      </c>
      <c r="CF12" s="782">
        <f>IFERROR((CE12*$H12*INDEX(References!$C$51:$D$56, $E12+1,2))+(ROW()/10000),0)</f>
        <v>1.1999999999999999E-3</v>
      </c>
      <c r="CG12" s="671">
        <f>Compute4a!U12</f>
        <v>0</v>
      </c>
      <c r="CH12" s="782">
        <f>IFERROR((CG12*$H12*INDEX(References!$C$51:$D$56, $E12+1,2))+(ROW()/10000),0)</f>
        <v>1.1999999999999999E-3</v>
      </c>
      <c r="CI12" s="671">
        <f>Compute4a!U12</f>
        <v>0</v>
      </c>
      <c r="CJ12" s="782">
        <f>IFERROR((CI12*$H12*INDEX(References!$C$51:$D$56, $E12+1,2))+(ROW()/10000),0)</f>
        <v>1.1999999999999999E-3</v>
      </c>
      <c r="CK12" s="671">
        <f>Compute4a!N12</f>
        <v>0</v>
      </c>
      <c r="CL12" s="782">
        <f>IFERROR((CK12*$H12*INDEX(References!$C$51:$D$56, $E12+1,2))+(ROW()/10000),0)</f>
        <v>1.1999999999999999E-3</v>
      </c>
      <c r="CM12" s="671">
        <f>Compute4a!U12</f>
        <v>0</v>
      </c>
      <c r="CN12" s="782">
        <f>IFERROR((CM12*$H12*INDEX(References!$C$51:$D$56, $E12+1,2))+(ROW()/10000),0)</f>
        <v>1.1999999999999999E-3</v>
      </c>
      <c r="CO12" s="671">
        <f>Compute4a!Q12</f>
        <v>0</v>
      </c>
      <c r="CP12" s="782">
        <f>IFERROR((CO12*$H12*INDEX(References!$C$51:$D$56, $E12+1,2))+(ROW()/10000),0)</f>
        <v>1.1999999999999999E-3</v>
      </c>
      <c r="CQ12" s="671">
        <f>Compute4a!T12</f>
        <v>0</v>
      </c>
      <c r="CR12" s="782">
        <f>IFERROR((CQ12*$H12*INDEX(References!$C$51:$D$56, $E12+1,2))+(ROW()/10000),0)</f>
        <v>1.1999999999999999E-3</v>
      </c>
      <c r="CS12" s="671">
        <f>Compute4a!Q12</f>
        <v>0</v>
      </c>
      <c r="CT12" s="782">
        <f>IFERROR((CS12*$H12*INDEX(References!$C$51:$D$56, $E12+1,2))+(ROW()/10000),0)</f>
        <v>1.1999999999999999E-3</v>
      </c>
      <c r="CU12" s="477">
        <f t="shared" si="2"/>
        <v>0</v>
      </c>
      <c r="CV12" s="477">
        <f t="shared" si="4"/>
        <v>0</v>
      </c>
      <c r="CW12" s="477">
        <f t="shared" si="5"/>
        <v>0</v>
      </c>
      <c r="CX12" s="477">
        <f t="shared" si="6"/>
        <v>0</v>
      </c>
      <c r="CY12" s="477">
        <f t="shared" si="7"/>
        <v>0</v>
      </c>
      <c r="CZ12" s="477">
        <f t="shared" si="8"/>
        <v>0</v>
      </c>
      <c r="DA12" s="477">
        <f t="shared" si="9"/>
        <v>0</v>
      </c>
      <c r="DB12" s="477">
        <f t="shared" si="10"/>
        <v>0</v>
      </c>
      <c r="DC12" s="477">
        <f t="shared" si="11"/>
        <v>0</v>
      </c>
      <c r="DD12" s="477">
        <f t="shared" si="12"/>
        <v>0</v>
      </c>
      <c r="DE12" s="477">
        <f t="shared" si="13"/>
        <v>0</v>
      </c>
      <c r="DF12" s="477">
        <f t="shared" si="14"/>
        <v>0</v>
      </c>
      <c r="DG12" s="477">
        <f t="shared" si="15"/>
        <v>0</v>
      </c>
      <c r="DH12" s="477">
        <f t="shared" si="16"/>
        <v>0</v>
      </c>
      <c r="DI12" s="477">
        <f t="shared" si="17"/>
        <v>0</v>
      </c>
      <c r="DJ12" s="477">
        <f t="shared" si="18"/>
        <v>0</v>
      </c>
      <c r="DK12" s="477">
        <f t="shared" si="19"/>
        <v>0</v>
      </c>
      <c r="DL12" s="477">
        <f t="shared" si="20"/>
        <v>0</v>
      </c>
      <c r="DM12" s="477">
        <f t="shared" si="21"/>
        <v>0</v>
      </c>
      <c r="DN12" s="477">
        <f t="shared" si="22"/>
        <v>0</v>
      </c>
      <c r="DO12" s="477">
        <f t="shared" si="23"/>
        <v>0</v>
      </c>
      <c r="DP12" s="477">
        <f t="shared" si="24"/>
        <v>0</v>
      </c>
      <c r="DQ12" s="477">
        <f t="shared" si="25"/>
        <v>0</v>
      </c>
      <c r="DR12" s="477">
        <f t="shared" si="26"/>
        <v>0</v>
      </c>
      <c r="DS12" s="477">
        <f t="shared" si="27"/>
        <v>0</v>
      </c>
      <c r="DT12" s="477">
        <f t="shared" si="28"/>
        <v>0</v>
      </c>
      <c r="DU12" s="477">
        <f t="shared" si="29"/>
        <v>0</v>
      </c>
      <c r="DV12" s="477">
        <f t="shared" si="30"/>
        <v>0</v>
      </c>
      <c r="DW12" s="477">
        <f t="shared" si="31"/>
        <v>0</v>
      </c>
      <c r="DX12" s="477">
        <f t="shared" si="32"/>
        <v>0</v>
      </c>
      <c r="DY12" s="477">
        <f t="shared" si="33"/>
        <v>0</v>
      </c>
      <c r="DZ12" s="477">
        <f t="shared" si="34"/>
        <v>0</v>
      </c>
      <c r="EA12" s="477">
        <f t="shared" si="35"/>
        <v>0</v>
      </c>
      <c r="EB12" s="477">
        <f t="shared" si="36"/>
        <v>0</v>
      </c>
      <c r="EC12" s="477">
        <f t="shared" si="37"/>
        <v>0</v>
      </c>
      <c r="ED12" s="477">
        <f t="shared" si="38"/>
        <v>0</v>
      </c>
      <c r="EE12" s="477">
        <f t="shared" si="39"/>
        <v>0</v>
      </c>
      <c r="EF12" s="477">
        <f t="shared" si="40"/>
        <v>0</v>
      </c>
      <c r="EG12" s="477">
        <f t="shared" si="41"/>
        <v>0</v>
      </c>
      <c r="EH12" s="477">
        <f t="shared" si="42"/>
        <v>0</v>
      </c>
      <c r="EI12" s="477">
        <f t="shared" si="43"/>
        <v>0</v>
      </c>
      <c r="EJ12" s="477">
        <f t="shared" si="44"/>
        <v>0</v>
      </c>
      <c r="EK12" s="477">
        <f t="shared" si="45"/>
        <v>0</v>
      </c>
      <c r="EL12" s="477">
        <f t="shared" si="46"/>
        <v>0</v>
      </c>
      <c r="EM12" s="477">
        <f t="shared" si="47"/>
        <v>0</v>
      </c>
      <c r="EN12" s="477">
        <f t="shared" si="48"/>
        <v>0</v>
      </c>
      <c r="EO12" s="946">
        <f t="shared" si="49"/>
        <v>0</v>
      </c>
      <c r="EP12" s="946">
        <f t="shared" si="50"/>
        <v>0</v>
      </c>
      <c r="EQ12" s="946">
        <f t="shared" si="51"/>
        <v>0</v>
      </c>
      <c r="ER12" s="946">
        <f t="shared" si="52"/>
        <v>0</v>
      </c>
      <c r="ES12" s="946">
        <f t="shared" si="53"/>
        <v>0</v>
      </c>
      <c r="ET12" s="946">
        <f t="shared" si="54"/>
        <v>0</v>
      </c>
      <c r="EU12" s="946">
        <f t="shared" si="55"/>
        <v>0</v>
      </c>
      <c r="EV12" s="946">
        <f t="shared" si="56"/>
        <v>0</v>
      </c>
      <c r="EW12" s="946">
        <f t="shared" si="57"/>
        <v>0</v>
      </c>
      <c r="EX12" s="946">
        <f t="shared" si="58"/>
        <v>0</v>
      </c>
      <c r="EY12" s="946">
        <f t="shared" si="59"/>
        <v>0</v>
      </c>
      <c r="EZ12" s="946">
        <f t="shared" si="60"/>
        <v>0</v>
      </c>
      <c r="FA12" s="946">
        <f t="shared" si="61"/>
        <v>0</v>
      </c>
      <c r="FB12" s="946">
        <f t="shared" si="62"/>
        <v>0</v>
      </c>
      <c r="FC12" s="946">
        <f t="shared" si="63"/>
        <v>0</v>
      </c>
      <c r="FD12" s="946">
        <f t="shared" si="64"/>
        <v>0</v>
      </c>
      <c r="FE12" s="946">
        <f t="shared" si="65"/>
        <v>0</v>
      </c>
      <c r="FF12" s="946">
        <f t="shared" si="66"/>
        <v>0</v>
      </c>
      <c r="FG12" s="946">
        <f t="shared" si="67"/>
        <v>0</v>
      </c>
      <c r="FH12" s="946">
        <f t="shared" si="68"/>
        <v>0</v>
      </c>
      <c r="FI12" s="946">
        <f t="shared" si="69"/>
        <v>0</v>
      </c>
      <c r="FJ12" s="946">
        <f t="shared" si="70"/>
        <v>0</v>
      </c>
      <c r="FK12" s="946">
        <f t="shared" si="71"/>
        <v>0</v>
      </c>
      <c r="FL12" s="946">
        <f t="shared" si="72"/>
        <v>0</v>
      </c>
      <c r="FM12" s="946">
        <f t="shared" si="73"/>
        <v>0</v>
      </c>
      <c r="FN12" s="946">
        <f t="shared" si="74"/>
        <v>0</v>
      </c>
      <c r="FO12" s="946">
        <f t="shared" si="75"/>
        <v>0</v>
      </c>
      <c r="FP12" s="946">
        <f t="shared" si="76"/>
        <v>0</v>
      </c>
      <c r="FQ12" s="946">
        <f t="shared" si="77"/>
        <v>0</v>
      </c>
      <c r="FR12" s="946">
        <f t="shared" si="78"/>
        <v>0</v>
      </c>
      <c r="FS12" s="946">
        <f t="shared" si="79"/>
        <v>0</v>
      </c>
      <c r="FT12" s="946">
        <f t="shared" si="80"/>
        <v>0</v>
      </c>
      <c r="FU12" s="946">
        <f t="shared" si="81"/>
        <v>0</v>
      </c>
      <c r="FV12" s="946">
        <f t="shared" si="82"/>
        <v>0</v>
      </c>
      <c r="FW12" s="946">
        <f t="shared" si="83"/>
        <v>0</v>
      </c>
      <c r="FX12" s="946">
        <f t="shared" si="84"/>
        <v>0</v>
      </c>
      <c r="FY12" s="946">
        <f t="shared" si="85"/>
        <v>0</v>
      </c>
      <c r="FZ12" s="946">
        <f t="shared" si="86"/>
        <v>0</v>
      </c>
      <c r="GA12" s="946">
        <f t="shared" si="87"/>
        <v>0</v>
      </c>
      <c r="GB12" s="946">
        <f t="shared" si="88"/>
        <v>0</v>
      </c>
      <c r="GC12" s="946">
        <f t="shared" si="89"/>
        <v>0</v>
      </c>
      <c r="GD12" s="946">
        <f t="shared" si="90"/>
        <v>0</v>
      </c>
      <c r="GE12" s="946">
        <f t="shared" si="91"/>
        <v>0</v>
      </c>
      <c r="GF12" s="946">
        <f t="shared" si="92"/>
        <v>0</v>
      </c>
      <c r="GG12" s="946">
        <f t="shared" si="93"/>
        <v>0</v>
      </c>
      <c r="GH12" s="946" t="s">
        <v>471</v>
      </c>
    </row>
    <row r="13" spans="1:190" ht="15">
      <c r="A13" s="725" t="str">
        <f>Compute1a!A13</f>
        <v>6.1.1</v>
      </c>
      <c r="B13" s="527" t="str">
        <f>Compute1a!B13</f>
        <v>Organisation de la sécurité</v>
      </c>
      <c r="C13" s="527">
        <f>Compute1a!C13</f>
        <v>1</v>
      </c>
      <c r="D13" s="528" t="str">
        <f>Compute1a!D13</f>
        <v>2: Reproductible</v>
      </c>
      <c r="E13" s="731" t="str">
        <f>Compute1a!E13</f>
        <v>2</v>
      </c>
      <c r="F13" s="727">
        <f>INDEX(References!$B$51:$C$56,$E13+1,2)*C13</f>
        <v>2</v>
      </c>
      <c r="G13" s="993">
        <f>Compute4a!$DE13</f>
        <v>0.43875742341248913</v>
      </c>
      <c r="H13" s="942">
        <f>IF($F13&gt;=$C$1,$G13/$F13,$G13)</f>
        <v>0.43875742341248913</v>
      </c>
      <c r="I13" s="671">
        <v>0</v>
      </c>
      <c r="J13" s="782">
        <f>IFERROR((I13*$H13*INDEX(References!$C$51:$D$56, $E13+1,2))+(ROW()/10000),0)</f>
        <v>1.2999999999999999E-3</v>
      </c>
      <c r="K13" s="671">
        <v>0</v>
      </c>
      <c r="L13" s="782">
        <f>IFERROR((K13*$H13*INDEX(References!$C$51:$D$56, $E13+1,2))+(ROW()/10000),0)</f>
        <v>1.2999999999999999E-3</v>
      </c>
      <c r="M13" s="671">
        <v>0</v>
      </c>
      <c r="N13" s="782">
        <f>IFERROR((M13*$H13*INDEX(References!$C$51:$D$56, $E13+1,2))+(ROW()/10000),0)</f>
        <v>1.2999999999999999E-3</v>
      </c>
      <c r="O13" s="671">
        <v>0</v>
      </c>
      <c r="P13" s="782">
        <f>IFERROR((O13*$H13*INDEX(References!$C$51:$D$56, $E13+1,2))+(ROW()/10000),0)</f>
        <v>1.2999999999999999E-3</v>
      </c>
      <c r="Q13" s="671">
        <v>0</v>
      </c>
      <c r="R13" s="782">
        <f>IFERROR((Q13*$H13*INDEX(References!$C$51:$D$56, $E13+1,2))+(ROW()/10000),0)</f>
        <v>1.2999999999999999E-3</v>
      </c>
      <c r="S13" s="671">
        <v>0</v>
      </c>
      <c r="T13" s="782">
        <f>IFERROR((S13*$H13*INDEX(References!$C$51:$D$56, $E13+1,2))+(ROW()/10000),0)</f>
        <v>1.2999999999999999E-3</v>
      </c>
      <c r="U13" s="671">
        <v>0</v>
      </c>
      <c r="V13" s="782">
        <f>IFERROR((U13*$H13*INDEX(References!$C$51:$D$56, $E13+1,2))+(ROW()/10000),0)</f>
        <v>1.2999999999999999E-3</v>
      </c>
      <c r="W13" s="671">
        <v>0</v>
      </c>
      <c r="X13" s="782">
        <f>IFERROR((W13*$H13*INDEX(References!$C$51:$D$56, $E13+1,2))+(ROW()/10000),0)</f>
        <v>1.2999999999999999E-3</v>
      </c>
      <c r="Y13" s="671">
        <v>0</v>
      </c>
      <c r="Z13" s="782">
        <f>IFERROR((Y13*$H13*INDEX(References!$C$51:$D$56, $E13+1,2))+(ROW()/10000),0)</f>
        <v>1.2999999999999999E-3</v>
      </c>
      <c r="AA13" s="671">
        <v>0</v>
      </c>
      <c r="AB13" s="782">
        <f>IFERROR((AA13*$H13*INDEX(References!$C$51:$D$56, $E13+1,2))+(ROW()/10000),0)</f>
        <v>1.2999999999999999E-3</v>
      </c>
      <c r="AC13" s="671">
        <v>0</v>
      </c>
      <c r="AD13" s="782">
        <f>IFERROR((AC13*$H13*INDEX(References!$C$51:$D$56, $E13+1,2))+(ROW()/10000),0)</f>
        <v>1.2999999999999999E-3</v>
      </c>
      <c r="AE13" s="671">
        <v>0</v>
      </c>
      <c r="AF13" s="782">
        <f>IFERROR((AE13*$H13*INDEX(References!$C$51:$D$56, $E13+1,2))+(ROW()/10000),0)</f>
        <v>1.2999999999999999E-3</v>
      </c>
      <c r="AG13" s="671">
        <v>0</v>
      </c>
      <c r="AH13" s="782">
        <f>IFERROR((AG13*$H13*INDEX(References!$C$51:$D$56, $E13+1,2))+(ROW()/10000),0)</f>
        <v>1.2999999999999999E-3</v>
      </c>
      <c r="AI13" s="671">
        <v>0</v>
      </c>
      <c r="AJ13" s="782">
        <f>IFERROR((AI13*$H13*INDEX(References!$C$51:$D$56, $E13+1,2))+(ROW()/10000),0)</f>
        <v>1.2999999999999999E-3</v>
      </c>
      <c r="AK13" s="671">
        <v>0</v>
      </c>
      <c r="AL13" s="782">
        <f>IFERROR((AK13*$H13*INDEX(References!$C$51:$D$56, $E13+1,2))+(ROW()/10000),0)</f>
        <v>1.2999999999999999E-3</v>
      </c>
      <c r="AM13" s="671">
        <v>0</v>
      </c>
      <c r="AN13" s="782">
        <f>IFERROR((AM13*$H13*INDEX(References!$C$51:$D$56, $E13+1,2))+(ROW()/10000),0)</f>
        <v>1.2999999999999999E-3</v>
      </c>
      <c r="AO13" s="671">
        <v>0</v>
      </c>
      <c r="AP13" s="782">
        <f>IFERROR((AO13*$H13*INDEX(References!$C$51:$D$56, $E13+1,2))+(ROW()/10000),0)</f>
        <v>1.2999999999999999E-3</v>
      </c>
      <c r="AQ13" s="671">
        <v>0</v>
      </c>
      <c r="AR13" s="782">
        <f>IFERROR((AQ13*$H13*INDEX(References!$C$51:$D$56, $E13+1,2))+(ROW()/10000),0)</f>
        <v>1.2999999999999999E-3</v>
      </c>
      <c r="AS13" s="671">
        <v>0</v>
      </c>
      <c r="AT13" s="782">
        <f>IFERROR((AS13*$H13*INDEX(References!$C$51:$D$56, $E13+1,2))+(ROW()/10000),0)</f>
        <v>1.2999999999999999E-3</v>
      </c>
      <c r="AU13" s="671">
        <v>0</v>
      </c>
      <c r="AV13" s="782">
        <f>IFERROR((AU13*$H13*INDEX(References!$C$51:$D$56, $E13+1,2))+(ROW()/10000),0)</f>
        <v>1.2999999999999999E-3</v>
      </c>
      <c r="AW13" s="671">
        <v>0</v>
      </c>
      <c r="AX13" s="782">
        <f>IFERROR((AW13*$H13*INDEX(References!$C$51:$D$56, $E13+1,2))+(ROW()/10000),0)</f>
        <v>1.2999999999999999E-3</v>
      </c>
      <c r="AY13" s="671">
        <v>0</v>
      </c>
      <c r="AZ13" s="782">
        <f>IFERROR((AY13*$H13*INDEX(References!$C$51:$D$56, $E13+1,2))+(ROW()/10000),0)</f>
        <v>1.2999999999999999E-3</v>
      </c>
      <c r="BA13" s="671">
        <v>0</v>
      </c>
      <c r="BB13" s="782">
        <f>IFERROR((BA13*$H13*INDEX(References!$C$51:$D$56, $E13+1,2))+(ROW()/10000),0)</f>
        <v>1.2999999999999999E-3</v>
      </c>
      <c r="BC13" s="671">
        <v>0</v>
      </c>
      <c r="BD13" s="782">
        <f>IFERROR((BC13*$H13*INDEX(References!$C$51:$D$56, $E13+1,2))+(ROW()/10000),0)</f>
        <v>1.2999999999999999E-3</v>
      </c>
      <c r="BE13" s="671">
        <v>0</v>
      </c>
      <c r="BF13" s="782">
        <f>IFERROR((BE13*$H13*INDEX(References!$C$51:$D$56, $E13+1,2))+(ROW()/10000),0)</f>
        <v>1.2999999999999999E-3</v>
      </c>
      <c r="BG13" s="671">
        <f>Compute4a!P13</f>
        <v>1</v>
      </c>
      <c r="BH13" s="782">
        <f>IFERROR((BG13*$H13*INDEX(References!$C$51:$D$56, $E13+1,2))+(ROW()/10000),0)</f>
        <v>1.7563296936499566</v>
      </c>
      <c r="BI13" s="671">
        <v>0</v>
      </c>
      <c r="BJ13" s="782">
        <f>IFERROR((BI13*$H13*INDEX(References!$C$51:$D$56, $E13+1,2))+(ROW()/10000),0)</f>
        <v>1.2999999999999999E-3</v>
      </c>
      <c r="BK13" s="671">
        <v>0</v>
      </c>
      <c r="BL13" s="782">
        <f>IFERROR((BK13*$H13*INDEX(References!$C$51:$D$56, $E13+1,2))+(ROW()/10000),0)</f>
        <v>1.2999999999999999E-3</v>
      </c>
      <c r="BM13" s="671">
        <v>0</v>
      </c>
      <c r="BN13" s="782">
        <f>IFERROR((BM13*$H13*INDEX(References!$C$51:$D$56, $E13+1,2))+(ROW()/10000),0)</f>
        <v>1.2999999999999999E-3</v>
      </c>
      <c r="BO13" s="671">
        <v>0</v>
      </c>
      <c r="BP13" s="782">
        <f>IFERROR((BO13*$H13*INDEX(References!$C$51:$D$56, $E13+1,2))+(ROW()/10000),0)</f>
        <v>1.2999999999999999E-3</v>
      </c>
      <c r="BQ13" s="671">
        <v>0</v>
      </c>
      <c r="BR13" s="782">
        <f>IFERROR((BQ13*$H13*INDEX(References!$C$51:$D$56, $E13+1,2))+(ROW()/10000),0)</f>
        <v>1.2999999999999999E-3</v>
      </c>
      <c r="BS13" s="671">
        <v>0</v>
      </c>
      <c r="BT13" s="782">
        <f>IFERROR((BS13*$H13*INDEX(References!$C$51:$D$56, $E13+1,2))+(ROW()/10000),0)</f>
        <v>1.2999999999999999E-3</v>
      </c>
      <c r="BU13" s="671">
        <v>0</v>
      </c>
      <c r="BV13" s="782">
        <f>IFERROR((BU13*$H13*INDEX(References!$C$51:$D$56, $E13+1,2))+(ROW()/10000),0)</f>
        <v>1.2999999999999999E-3</v>
      </c>
      <c r="BW13" s="671">
        <v>0</v>
      </c>
      <c r="BX13" s="782">
        <f>IFERROR((BW13*$H13*INDEX(References!$C$51:$D$56, $E13+1,2))+(ROW()/10000),0)</f>
        <v>1.2999999999999999E-3</v>
      </c>
      <c r="BY13" s="671">
        <v>0</v>
      </c>
      <c r="BZ13" s="782">
        <f>IFERROR((BY13*$H13*INDEX(References!$C$51:$D$56, $E13+1,2))+(ROW()/10000),0)</f>
        <v>1.2999999999999999E-3</v>
      </c>
      <c r="CA13" s="671">
        <v>0</v>
      </c>
      <c r="CB13" s="782">
        <f>IFERROR((CA13*$H13*INDEX(References!$C$51:$D$56, $E13+1,2))+(ROW()/10000),0)</f>
        <v>1.2999999999999999E-3</v>
      </c>
      <c r="CC13" s="671">
        <v>0</v>
      </c>
      <c r="CD13" s="782">
        <f>IFERROR((CC13*$H13*INDEX(References!$C$51:$D$56, $E13+1,2))+(ROW()/10000),0)</f>
        <v>1.2999999999999999E-3</v>
      </c>
      <c r="CE13" s="671">
        <f>Compute4a!T13</f>
        <v>1</v>
      </c>
      <c r="CF13" s="782">
        <f>IFERROR((CE13*$H13*INDEX(References!$C$51:$D$56, $E13+1,2))+(ROW()/10000),0)</f>
        <v>1.7563296936499566</v>
      </c>
      <c r="CG13" s="671">
        <v>0</v>
      </c>
      <c r="CH13" s="782">
        <f>IFERROR((CG13*$H13*INDEX(References!$C$51:$D$56, $E13+1,2))+(ROW()/10000),0)</f>
        <v>1.2999999999999999E-3</v>
      </c>
      <c r="CI13" s="671">
        <v>0</v>
      </c>
      <c r="CJ13" s="782">
        <f>IFERROR((CI13*$H13*INDEX(References!$C$51:$D$56, $E13+1,2))+(ROW()/10000),0)</f>
        <v>1.2999999999999999E-3</v>
      </c>
      <c r="CK13" s="671">
        <v>0</v>
      </c>
      <c r="CL13" s="782">
        <f>IFERROR((CK13*$H13*INDEX(References!$C$51:$D$56, $E13+1,2))+(ROW()/10000),0)</f>
        <v>1.2999999999999999E-3</v>
      </c>
      <c r="CM13" s="671">
        <v>0</v>
      </c>
      <c r="CN13" s="782">
        <f>IFERROR((CM13*$H13*INDEX(References!$C$51:$D$56, $E13+1,2))+(ROW()/10000),0)</f>
        <v>1.2999999999999999E-3</v>
      </c>
      <c r="CO13" s="671">
        <v>0</v>
      </c>
      <c r="CP13" s="782">
        <f>IFERROR((CO13*$H13*INDEX(References!$C$51:$D$56, $E13+1,2))+(ROW()/10000),0)</f>
        <v>1.2999999999999999E-3</v>
      </c>
      <c r="CQ13" s="671">
        <v>0</v>
      </c>
      <c r="CR13" s="782">
        <f>IFERROR((CQ13*$H13*INDEX(References!$C$51:$D$56, $E13+1,2))+(ROW()/10000),0)</f>
        <v>1.2999999999999999E-3</v>
      </c>
      <c r="CS13" s="671">
        <v>0</v>
      </c>
      <c r="CT13" s="782">
        <f>IFERROR((CS13*$H13*INDEX(References!$C$51:$D$56, $E13+1,2))+(ROW()/10000),0)</f>
        <v>1.2999999999999999E-3</v>
      </c>
      <c r="CU13" s="477">
        <f t="shared" si="2"/>
        <v>0</v>
      </c>
      <c r="CV13" s="477">
        <f t="shared" si="4"/>
        <v>0</v>
      </c>
      <c r="CW13" s="477">
        <f t="shared" si="5"/>
        <v>0</v>
      </c>
      <c r="CX13" s="477">
        <f t="shared" si="6"/>
        <v>0</v>
      </c>
      <c r="CY13" s="477">
        <f t="shared" si="7"/>
        <v>0</v>
      </c>
      <c r="CZ13" s="477">
        <f t="shared" si="8"/>
        <v>0</v>
      </c>
      <c r="DA13" s="477">
        <f t="shared" si="9"/>
        <v>0</v>
      </c>
      <c r="DB13" s="477">
        <f t="shared" si="10"/>
        <v>0</v>
      </c>
      <c r="DC13" s="477">
        <f t="shared" si="11"/>
        <v>0</v>
      </c>
      <c r="DD13" s="477">
        <f t="shared" si="12"/>
        <v>0</v>
      </c>
      <c r="DE13" s="477">
        <f t="shared" si="13"/>
        <v>0</v>
      </c>
      <c r="DF13" s="477">
        <f t="shared" si="14"/>
        <v>0</v>
      </c>
      <c r="DG13" s="477">
        <f t="shared" si="15"/>
        <v>0</v>
      </c>
      <c r="DH13" s="477">
        <f t="shared" si="16"/>
        <v>0</v>
      </c>
      <c r="DI13" s="477">
        <f t="shared" si="17"/>
        <v>0</v>
      </c>
      <c r="DJ13" s="477">
        <f t="shared" si="18"/>
        <v>0</v>
      </c>
      <c r="DK13" s="477">
        <f t="shared" si="19"/>
        <v>0</v>
      </c>
      <c r="DL13" s="477">
        <f t="shared" si="20"/>
        <v>0</v>
      </c>
      <c r="DM13" s="477">
        <f t="shared" si="21"/>
        <v>0</v>
      </c>
      <c r="DN13" s="477">
        <f t="shared" si="22"/>
        <v>0</v>
      </c>
      <c r="DO13" s="477">
        <f t="shared" si="23"/>
        <v>0</v>
      </c>
      <c r="DP13" s="477">
        <f t="shared" si="24"/>
        <v>0</v>
      </c>
      <c r="DQ13" s="477">
        <f t="shared" si="25"/>
        <v>0</v>
      </c>
      <c r="DR13" s="477">
        <f t="shared" si="26"/>
        <v>0</v>
      </c>
      <c r="DS13" s="477">
        <f t="shared" si="27"/>
        <v>0</v>
      </c>
      <c r="DT13" s="477">
        <f t="shared" si="28"/>
        <v>0</v>
      </c>
      <c r="DU13" s="477">
        <f t="shared" si="29"/>
        <v>0.87751484682497827</v>
      </c>
      <c r="DV13" s="477">
        <f t="shared" si="30"/>
        <v>0</v>
      </c>
      <c r="DW13" s="477">
        <f t="shared" si="31"/>
        <v>0</v>
      </c>
      <c r="DX13" s="477">
        <f t="shared" si="32"/>
        <v>0</v>
      </c>
      <c r="DY13" s="477">
        <f t="shared" si="33"/>
        <v>0</v>
      </c>
      <c r="DZ13" s="477">
        <f t="shared" si="34"/>
        <v>0</v>
      </c>
      <c r="EA13" s="477">
        <f t="shared" si="35"/>
        <v>0</v>
      </c>
      <c r="EB13" s="477">
        <f t="shared" si="36"/>
        <v>0</v>
      </c>
      <c r="EC13" s="477">
        <f t="shared" si="37"/>
        <v>0</v>
      </c>
      <c r="ED13" s="477">
        <f t="shared" si="38"/>
        <v>0</v>
      </c>
      <c r="EE13" s="477">
        <f t="shared" si="39"/>
        <v>0</v>
      </c>
      <c r="EF13" s="477">
        <f t="shared" si="40"/>
        <v>0</v>
      </c>
      <c r="EG13" s="477">
        <f t="shared" si="41"/>
        <v>0.87751484682497827</v>
      </c>
      <c r="EH13" s="477">
        <f t="shared" si="42"/>
        <v>0</v>
      </c>
      <c r="EI13" s="477">
        <f t="shared" si="43"/>
        <v>0</v>
      </c>
      <c r="EJ13" s="477">
        <f t="shared" si="44"/>
        <v>0</v>
      </c>
      <c r="EK13" s="477">
        <f t="shared" si="45"/>
        <v>0</v>
      </c>
      <c r="EL13" s="477">
        <f t="shared" si="46"/>
        <v>0</v>
      </c>
      <c r="EM13" s="477">
        <f t="shared" si="47"/>
        <v>0</v>
      </c>
      <c r="EN13" s="477">
        <f t="shared" si="48"/>
        <v>0</v>
      </c>
      <c r="EO13" s="946">
        <f t="shared" si="49"/>
        <v>0</v>
      </c>
      <c r="EP13" s="946">
        <f t="shared" si="50"/>
        <v>0</v>
      </c>
      <c r="EQ13" s="946">
        <f t="shared" si="51"/>
        <v>0</v>
      </c>
      <c r="ER13" s="946">
        <f t="shared" si="52"/>
        <v>0</v>
      </c>
      <c r="ES13" s="946">
        <f t="shared" si="53"/>
        <v>0</v>
      </c>
      <c r="ET13" s="946">
        <f t="shared" si="54"/>
        <v>0</v>
      </c>
      <c r="EU13" s="946">
        <f t="shared" si="55"/>
        <v>0</v>
      </c>
      <c r="EV13" s="946">
        <f t="shared" si="56"/>
        <v>0</v>
      </c>
      <c r="EW13" s="946">
        <f t="shared" si="57"/>
        <v>0</v>
      </c>
      <c r="EX13" s="946">
        <f t="shared" si="58"/>
        <v>0</v>
      </c>
      <c r="EY13" s="946">
        <f t="shared" si="59"/>
        <v>0</v>
      </c>
      <c r="EZ13" s="946">
        <f t="shared" si="60"/>
        <v>0</v>
      </c>
      <c r="FA13" s="946">
        <f t="shared" si="61"/>
        <v>0</v>
      </c>
      <c r="FB13" s="946">
        <f t="shared" si="62"/>
        <v>0</v>
      </c>
      <c r="FC13" s="946">
        <f t="shared" si="63"/>
        <v>0</v>
      </c>
      <c r="FD13" s="946">
        <f t="shared" si="64"/>
        <v>0</v>
      </c>
      <c r="FE13" s="946">
        <f t="shared" si="65"/>
        <v>0</v>
      </c>
      <c r="FF13" s="946">
        <f t="shared" si="66"/>
        <v>0</v>
      </c>
      <c r="FG13" s="946">
        <f t="shared" si="67"/>
        <v>0</v>
      </c>
      <c r="FH13" s="946">
        <f t="shared" si="68"/>
        <v>0</v>
      </c>
      <c r="FI13" s="946">
        <f t="shared" si="69"/>
        <v>0</v>
      </c>
      <c r="FJ13" s="946">
        <f t="shared" si="70"/>
        <v>0</v>
      </c>
      <c r="FK13" s="946">
        <f t="shared" si="71"/>
        <v>0</v>
      </c>
      <c r="FL13" s="946">
        <f t="shared" si="72"/>
        <v>0</v>
      </c>
      <c r="FM13" s="946">
        <f t="shared" si="73"/>
        <v>0</v>
      </c>
      <c r="FN13" s="946">
        <f t="shared" si="74"/>
        <v>7.7173740759216625E-2</v>
      </c>
      <c r="FO13" s="946">
        <f t="shared" si="75"/>
        <v>0</v>
      </c>
      <c r="FP13" s="946">
        <f t="shared" si="76"/>
        <v>0</v>
      </c>
      <c r="FQ13" s="946">
        <f t="shared" si="77"/>
        <v>0</v>
      </c>
      <c r="FR13" s="946">
        <f t="shared" si="78"/>
        <v>0</v>
      </c>
      <c r="FS13" s="946">
        <f t="shared" si="79"/>
        <v>0</v>
      </c>
      <c r="FT13" s="946">
        <f t="shared" si="80"/>
        <v>0</v>
      </c>
      <c r="FU13" s="946">
        <f t="shared" si="81"/>
        <v>0</v>
      </c>
      <c r="FV13" s="946">
        <f t="shared" si="82"/>
        <v>0</v>
      </c>
      <c r="FW13" s="946">
        <f t="shared" si="83"/>
        <v>0</v>
      </c>
      <c r="FX13" s="946">
        <f t="shared" si="84"/>
        <v>0</v>
      </c>
      <c r="FY13" s="946">
        <f t="shared" si="85"/>
        <v>0</v>
      </c>
      <c r="FZ13" s="946">
        <f t="shared" si="86"/>
        <v>8.5516666162341604E-2</v>
      </c>
      <c r="GA13" s="946">
        <f t="shared" si="87"/>
        <v>0</v>
      </c>
      <c r="GB13" s="946">
        <f t="shared" si="88"/>
        <v>0</v>
      </c>
      <c r="GC13" s="946">
        <f t="shared" si="89"/>
        <v>0</v>
      </c>
      <c r="GD13" s="946">
        <f t="shared" si="90"/>
        <v>0</v>
      </c>
      <c r="GE13" s="946">
        <f t="shared" si="91"/>
        <v>0</v>
      </c>
      <c r="GF13" s="946">
        <f t="shared" si="92"/>
        <v>0</v>
      </c>
      <c r="GG13" s="946">
        <f t="shared" si="93"/>
        <v>0</v>
      </c>
      <c r="GH13" s="946" t="s">
        <v>645</v>
      </c>
    </row>
    <row r="14" spans="1:190" ht="15" hidden="1">
      <c r="A14" s="725" t="str">
        <f>Compute1a!A14</f>
        <v>6.1.1.a</v>
      </c>
      <c r="B14" s="527">
        <f>Compute1a!B14</f>
        <v>0</v>
      </c>
      <c r="C14" s="527">
        <f>Compute1a!C14</f>
        <v>0</v>
      </c>
      <c r="D14" s="528">
        <f>Compute1a!D14</f>
        <v>0</v>
      </c>
      <c r="E14" s="732" t="str">
        <f>Compute1a!E14</f>
        <v>0</v>
      </c>
      <c r="F14" s="727">
        <f>INDEX(References!$B$51:$C$56,$E14+1,2)*C14</f>
        <v>0</v>
      </c>
      <c r="G14" s="726">
        <f>Compute4a!$DE14</f>
        <v>0</v>
      </c>
      <c r="H14" s="942">
        <f t="shared" ref="H14:H21" si="95">G14</f>
        <v>0</v>
      </c>
      <c r="I14" s="671">
        <f>Compute4a!I14</f>
        <v>0</v>
      </c>
      <c r="J14" s="782">
        <f>IFERROR((I14*$H14*INDEX(References!$C$51:$D$56, $E14+1,2))+(ROW()/10000),0)</f>
        <v>1.4E-3</v>
      </c>
      <c r="K14" s="671">
        <f>Compute4a!H14</f>
        <v>0</v>
      </c>
      <c r="L14" s="782">
        <f>IFERROR((K14*$H14*INDEX(References!$C$51:$D$56, $E14+1,2))+(ROW()/10000),0)</f>
        <v>1.4E-3</v>
      </c>
      <c r="M14" s="671">
        <f>Compute4a!H14</f>
        <v>0</v>
      </c>
      <c r="N14" s="782">
        <f>IFERROR((M14*$H14*INDEX(References!$C$51:$D$56, $E14+1,2))+(ROW()/10000),0)</f>
        <v>1.4E-3</v>
      </c>
      <c r="O14" s="671">
        <f>Compute4a!N14</f>
        <v>0</v>
      </c>
      <c r="P14" s="782">
        <f>IFERROR((O14*$H14*INDEX(References!$C$51:$D$56, $E14+1,2))+(ROW()/10000),0)</f>
        <v>1.4E-3</v>
      </c>
      <c r="Q14" s="671">
        <f>Compute4a!M14</f>
        <v>0</v>
      </c>
      <c r="R14" s="782">
        <f>IFERROR((Q14*$H14*INDEX(References!$C$51:$D$56, $E14+1,2))+(ROW()/10000),0)</f>
        <v>1.4E-3</v>
      </c>
      <c r="S14" s="671">
        <f>Compute4a!R14</f>
        <v>0</v>
      </c>
      <c r="T14" s="782">
        <f>IFERROR((S14*$H14*INDEX(References!$C$51:$D$56, $E14+1,2))+(ROW()/10000),0)</f>
        <v>1.4E-3</v>
      </c>
      <c r="U14" s="671">
        <f>Compute4a!S14</f>
        <v>0</v>
      </c>
      <c r="V14" s="782">
        <f>IFERROR((U14*$H14*INDEX(References!$C$51:$D$56, $E14+1,2))+(ROW()/10000),0)</f>
        <v>1.4E-3</v>
      </c>
      <c r="W14" s="671">
        <f>Compute4a!R14</f>
        <v>0</v>
      </c>
      <c r="X14" s="782">
        <f>IFERROR((W14*$H14*INDEX(References!$C$51:$D$56, $E14+1,2))+(ROW()/10000),0)</f>
        <v>1.4E-3</v>
      </c>
      <c r="Y14" s="671">
        <f>Compute4a!I14</f>
        <v>0</v>
      </c>
      <c r="Z14" s="782">
        <f>IFERROR((Y14*$H14*INDEX(References!$C$51:$D$56, $E14+1,2))+(ROW()/10000),0)</f>
        <v>1.4E-3</v>
      </c>
      <c r="AA14" s="671">
        <f>Compute4a!H14</f>
        <v>0</v>
      </c>
      <c r="AB14" s="782">
        <f>IFERROR((AA14*$H14*INDEX(References!$C$51:$D$56, $E14+1,2))+(ROW()/10000),0)</f>
        <v>1.4E-3</v>
      </c>
      <c r="AC14" s="671">
        <f>Compute4a!T14</f>
        <v>0</v>
      </c>
      <c r="AD14" s="782">
        <f>IFERROR((AC14*$H14*INDEX(References!$C$51:$D$56, $E14+1,2))+(ROW()/10000),0)</f>
        <v>1.4E-3</v>
      </c>
      <c r="AE14" s="671">
        <f>Compute4a!I14</f>
        <v>0</v>
      </c>
      <c r="AF14" s="782">
        <f>IFERROR((AE14*$H14*INDEX(References!$C$51:$D$56, $E14+1,2))+(ROW()/10000),0)</f>
        <v>1.4E-3</v>
      </c>
      <c r="AG14" s="671">
        <f>Compute4a!N14</f>
        <v>0</v>
      </c>
      <c r="AH14" s="782">
        <f>IFERROR((AG14*$H14*INDEX(References!$C$51:$D$56, $E14+1,2))+(ROW()/10000),0)</f>
        <v>1.4E-3</v>
      </c>
      <c r="AI14" s="671">
        <f>Compute4a!I14</f>
        <v>0</v>
      </c>
      <c r="AJ14" s="782">
        <f>IFERROR((AI14*$H14*INDEX(References!$C$51:$D$56, $E14+1,2))+(ROW()/10000),0)</f>
        <v>1.4E-3</v>
      </c>
      <c r="AK14" s="671">
        <f>Compute4a!U14</f>
        <v>0</v>
      </c>
      <c r="AL14" s="782">
        <f>IFERROR((AK14*$H14*INDEX(References!$C$51:$D$56, $E14+1,2))+(ROW()/10000),0)</f>
        <v>1.4E-3</v>
      </c>
      <c r="AM14" s="671">
        <f>Compute4a!K14</f>
        <v>0</v>
      </c>
      <c r="AN14" s="782">
        <f>IFERROR((AM14*$H14*INDEX(References!$C$51:$D$56, $E14+1,2))+(ROW()/10000),0)</f>
        <v>1.4E-3</v>
      </c>
      <c r="AO14" s="671">
        <f>Compute4a!S14</f>
        <v>0</v>
      </c>
      <c r="AP14" s="782">
        <f>IFERROR((AO14*$H14*INDEX(References!$C$51:$D$56, $E14+1,2))+(ROW()/10000),0)</f>
        <v>1.4E-3</v>
      </c>
      <c r="AQ14" s="671">
        <f>Compute4a!M14</f>
        <v>0</v>
      </c>
      <c r="AR14" s="782">
        <f>IFERROR((AQ14*$H14*INDEX(References!$C$51:$D$56, $E14+1,2))+(ROW()/10000),0)</f>
        <v>1.4E-3</v>
      </c>
      <c r="AS14" s="671">
        <f>Compute4a!K14</f>
        <v>0</v>
      </c>
      <c r="AT14" s="782">
        <f>IFERROR((AS14*$H14*INDEX(References!$C$51:$D$56, $E14+1,2))+(ROW()/10000),0)</f>
        <v>1.4E-3</v>
      </c>
      <c r="AU14" s="671">
        <f>Compute4a!T14</f>
        <v>0</v>
      </c>
      <c r="AV14" s="782">
        <f>IFERROR((AU14*$H14*INDEX(References!$C$51:$D$56, $E14+1,2))+(ROW()/10000),0)</f>
        <v>1.4E-3</v>
      </c>
      <c r="AW14" s="671">
        <f>Compute4a!J14</f>
        <v>0</v>
      </c>
      <c r="AX14" s="782">
        <f>IFERROR((AW14*$H14*INDEX(References!$C$51:$D$56, $E14+1,2))+(ROW()/10000),0)</f>
        <v>1.4E-3</v>
      </c>
      <c r="AY14" s="671">
        <f>Compute4a!L14</f>
        <v>0</v>
      </c>
      <c r="AZ14" s="782">
        <f>IFERROR((AY14*$H14*INDEX(References!$C$51:$D$56, $E14+1,2))+(ROW()/10000),0)</f>
        <v>1.4E-3</v>
      </c>
      <c r="BA14" s="671">
        <f>Compute4a!M14</f>
        <v>0</v>
      </c>
      <c r="BB14" s="782">
        <f>IFERROR((BA14*$H14*INDEX(References!$C$51:$D$56, $E14+1,2))+(ROW()/10000),0)</f>
        <v>1.4E-3</v>
      </c>
      <c r="BC14" s="671">
        <f>Compute4a!O14</f>
        <v>0</v>
      </c>
      <c r="BD14" s="782">
        <f>IFERROR((BC14*$H14*INDEX(References!$C$51:$D$56, $E14+1,2))+(ROW()/10000),0)</f>
        <v>1.4E-3</v>
      </c>
      <c r="BE14" s="671">
        <f>Compute4a!V14</f>
        <v>0</v>
      </c>
      <c r="BF14" s="782">
        <f>IFERROR((BE14*$H14*INDEX(References!$C$51:$D$56, $E14+1,2))+(ROW()/10000),0)</f>
        <v>1.4E-3</v>
      </c>
      <c r="BG14" s="671">
        <f>Compute4a!P14</f>
        <v>0</v>
      </c>
      <c r="BH14" s="782">
        <f>IFERROR((BG14*$H14*INDEX(References!$C$51:$D$56, $E14+1,2))+(ROW()/10000),0)</f>
        <v>1.4E-3</v>
      </c>
      <c r="BI14" s="671">
        <f>Compute4a!N14</f>
        <v>0</v>
      </c>
      <c r="BJ14" s="782">
        <f>IFERROR((BI14*$H14*INDEX(References!$C$51:$D$56, $E14+1,2))+(ROW()/10000),0)</f>
        <v>1.4E-3</v>
      </c>
      <c r="BK14" s="671">
        <f>Compute4a!T14</f>
        <v>0</v>
      </c>
      <c r="BL14" s="782">
        <f>IFERROR((BK14*$H14*INDEX(References!$C$51:$D$56, $E14+1,2))+(ROW()/10000),0)</f>
        <v>1.4E-3</v>
      </c>
      <c r="BM14" s="671">
        <f>Compute4a!R14</f>
        <v>0</v>
      </c>
      <c r="BN14" s="782">
        <f>IFERROR((BM14*$H14*INDEX(References!$C$51:$D$56, $E14+1,2))+(ROW()/10000),0)</f>
        <v>1.4E-3</v>
      </c>
      <c r="BO14" s="671">
        <f>Compute4a!V14</f>
        <v>0</v>
      </c>
      <c r="BP14" s="782">
        <f>IFERROR((BO14*$H14*INDEX(References!$C$51:$D$56, $E14+1,2))+(ROW()/10000),0)</f>
        <v>1.4E-3</v>
      </c>
      <c r="BQ14" s="671">
        <f>Compute4a!S14</f>
        <v>0</v>
      </c>
      <c r="BR14" s="782">
        <f>IFERROR((BQ14*$H14*INDEX(References!$C$51:$D$56, $E14+1,2))+(ROW()/10000),0)</f>
        <v>1.4E-3</v>
      </c>
      <c r="BS14" s="671">
        <f>Compute4a!V14</f>
        <v>0</v>
      </c>
      <c r="BT14" s="782">
        <f>IFERROR((BS14*$H14*INDEX(References!$C$51:$D$56, $E14+1,2))+(ROW()/10000),0)</f>
        <v>1.4E-3</v>
      </c>
      <c r="BU14" s="671">
        <f>Compute4a!M14</f>
        <v>0</v>
      </c>
      <c r="BV14" s="782">
        <f>IFERROR((BU14*$H14*INDEX(References!$C$51:$D$56, $E14+1,2))+(ROW()/10000),0)</f>
        <v>1.4E-3</v>
      </c>
      <c r="BW14" s="671">
        <f>Compute4a!U14</f>
        <v>0</v>
      </c>
      <c r="BX14" s="782">
        <f>IFERROR((BW14*$H14*INDEX(References!$C$51:$D$56, $E14+1,2))+(ROW()/10000),0)</f>
        <v>1.4E-3</v>
      </c>
      <c r="BY14" s="671">
        <f>Compute4a!N14</f>
        <v>0</v>
      </c>
      <c r="BZ14" s="782">
        <f>IFERROR((BY14*$H14*INDEX(References!$C$51:$D$56, $E14+1,2))+(ROW()/10000),0)</f>
        <v>1.4E-3</v>
      </c>
      <c r="CA14" s="671">
        <f>Compute4a!T14</f>
        <v>0</v>
      </c>
      <c r="CB14" s="782">
        <f>IFERROR((CA14*$H14*INDEX(References!$C$51:$D$56, $E14+1,2))+(ROW()/10000),0)</f>
        <v>1.4E-3</v>
      </c>
      <c r="CC14" s="671">
        <f>Compute4a!T14</f>
        <v>0</v>
      </c>
      <c r="CD14" s="782">
        <f>IFERROR((CC14*$H14*INDEX(References!$C$51:$D$56, $E14+1,2))+(ROW()/10000),0)</f>
        <v>1.4E-3</v>
      </c>
      <c r="CE14" s="671">
        <f>Compute4a!T14</f>
        <v>0</v>
      </c>
      <c r="CF14" s="782">
        <f>IFERROR((CE14*$H14*INDEX(References!$C$51:$D$56, $E14+1,2))+(ROW()/10000),0)</f>
        <v>1.4E-3</v>
      </c>
      <c r="CG14" s="671">
        <f>Compute4a!U14</f>
        <v>0</v>
      </c>
      <c r="CH14" s="782">
        <f>IFERROR((CG14*$H14*INDEX(References!$C$51:$D$56, $E14+1,2))+(ROW()/10000),0)</f>
        <v>1.4E-3</v>
      </c>
      <c r="CI14" s="671">
        <f>Compute4a!U14</f>
        <v>0</v>
      </c>
      <c r="CJ14" s="782">
        <f>IFERROR((CI14*$H14*INDEX(References!$C$51:$D$56, $E14+1,2))+(ROW()/10000),0)</f>
        <v>1.4E-3</v>
      </c>
      <c r="CK14" s="671">
        <f>Compute4a!N14</f>
        <v>0</v>
      </c>
      <c r="CL14" s="782">
        <f>IFERROR((CK14*$H14*INDEX(References!$C$51:$D$56, $E14+1,2))+(ROW()/10000),0)</f>
        <v>1.4E-3</v>
      </c>
      <c r="CM14" s="671">
        <f>Compute4a!U14</f>
        <v>0</v>
      </c>
      <c r="CN14" s="782">
        <f>IFERROR((CM14*$H14*INDEX(References!$C$51:$D$56, $E14+1,2))+(ROW()/10000),0)</f>
        <v>1.4E-3</v>
      </c>
      <c r="CO14" s="671">
        <f>Compute4a!Q14</f>
        <v>0</v>
      </c>
      <c r="CP14" s="782">
        <f>IFERROR((CO14*$H14*INDEX(References!$C$51:$D$56, $E14+1,2))+(ROW()/10000),0)</f>
        <v>1.4E-3</v>
      </c>
      <c r="CQ14" s="671">
        <f>Compute4a!T14</f>
        <v>0</v>
      </c>
      <c r="CR14" s="782">
        <f>IFERROR((CQ14*$H14*INDEX(References!$C$51:$D$56, $E14+1,2))+(ROW()/10000),0)</f>
        <v>1.4E-3</v>
      </c>
      <c r="CS14" s="671">
        <f>Compute4a!Q14</f>
        <v>0</v>
      </c>
      <c r="CT14" s="782">
        <f>IFERROR((CS14*$H14*INDEX(References!$C$51:$D$56, $E14+1,2))+(ROW()/10000),0)</f>
        <v>1.4E-3</v>
      </c>
      <c r="CU14" s="477">
        <f t="shared" si="2"/>
        <v>0</v>
      </c>
      <c r="CV14" s="477">
        <f t="shared" si="4"/>
        <v>0</v>
      </c>
      <c r="CW14" s="477">
        <f t="shared" si="5"/>
        <v>0</v>
      </c>
      <c r="CX14" s="477">
        <f t="shared" si="6"/>
        <v>0</v>
      </c>
      <c r="CY14" s="477">
        <f t="shared" si="7"/>
        <v>0</v>
      </c>
      <c r="CZ14" s="477">
        <f t="shared" si="8"/>
        <v>0</v>
      </c>
      <c r="DA14" s="477">
        <f t="shared" si="9"/>
        <v>0</v>
      </c>
      <c r="DB14" s="477">
        <f t="shared" si="10"/>
        <v>0</v>
      </c>
      <c r="DC14" s="477">
        <f t="shared" si="11"/>
        <v>0</v>
      </c>
      <c r="DD14" s="477">
        <f t="shared" si="12"/>
        <v>0</v>
      </c>
      <c r="DE14" s="477">
        <f t="shared" si="13"/>
        <v>0</v>
      </c>
      <c r="DF14" s="477">
        <f t="shared" si="14"/>
        <v>0</v>
      </c>
      <c r="DG14" s="477">
        <f t="shared" si="15"/>
        <v>0</v>
      </c>
      <c r="DH14" s="477">
        <f t="shared" si="16"/>
        <v>0</v>
      </c>
      <c r="DI14" s="477">
        <f t="shared" si="17"/>
        <v>0</v>
      </c>
      <c r="DJ14" s="477">
        <f t="shared" si="18"/>
        <v>0</v>
      </c>
      <c r="DK14" s="477">
        <f t="shared" si="19"/>
        <v>0</v>
      </c>
      <c r="DL14" s="477">
        <f t="shared" si="20"/>
        <v>0</v>
      </c>
      <c r="DM14" s="477">
        <f t="shared" si="21"/>
        <v>0</v>
      </c>
      <c r="DN14" s="477">
        <f t="shared" si="22"/>
        <v>0</v>
      </c>
      <c r="DO14" s="477">
        <f t="shared" si="23"/>
        <v>0</v>
      </c>
      <c r="DP14" s="477">
        <f t="shared" si="24"/>
        <v>0</v>
      </c>
      <c r="DQ14" s="477">
        <f t="shared" si="25"/>
        <v>0</v>
      </c>
      <c r="DR14" s="477">
        <f t="shared" si="26"/>
        <v>0</v>
      </c>
      <c r="DS14" s="477">
        <f t="shared" si="27"/>
        <v>0</v>
      </c>
      <c r="DT14" s="477">
        <f t="shared" si="28"/>
        <v>0</v>
      </c>
      <c r="DU14" s="477">
        <f t="shared" si="29"/>
        <v>0</v>
      </c>
      <c r="DV14" s="477">
        <f t="shared" si="30"/>
        <v>0</v>
      </c>
      <c r="DW14" s="477">
        <f t="shared" si="31"/>
        <v>0</v>
      </c>
      <c r="DX14" s="477">
        <f t="shared" si="32"/>
        <v>0</v>
      </c>
      <c r="DY14" s="477">
        <f t="shared" si="33"/>
        <v>0</v>
      </c>
      <c r="DZ14" s="477">
        <f t="shared" si="34"/>
        <v>0</v>
      </c>
      <c r="EA14" s="477">
        <f t="shared" si="35"/>
        <v>0</v>
      </c>
      <c r="EB14" s="477">
        <f t="shared" si="36"/>
        <v>0</v>
      </c>
      <c r="EC14" s="477">
        <f t="shared" si="37"/>
        <v>0</v>
      </c>
      <c r="ED14" s="477">
        <f t="shared" si="38"/>
        <v>0</v>
      </c>
      <c r="EE14" s="477">
        <f t="shared" si="39"/>
        <v>0</v>
      </c>
      <c r="EF14" s="477">
        <f t="shared" si="40"/>
        <v>0</v>
      </c>
      <c r="EG14" s="477">
        <f t="shared" si="41"/>
        <v>0</v>
      </c>
      <c r="EH14" s="477">
        <f t="shared" si="42"/>
        <v>0</v>
      </c>
      <c r="EI14" s="477">
        <f t="shared" si="43"/>
        <v>0</v>
      </c>
      <c r="EJ14" s="477">
        <f t="shared" si="44"/>
        <v>0</v>
      </c>
      <c r="EK14" s="477">
        <f t="shared" si="45"/>
        <v>0</v>
      </c>
      <c r="EL14" s="477">
        <f t="shared" si="46"/>
        <v>0</v>
      </c>
      <c r="EM14" s="477">
        <f t="shared" si="47"/>
        <v>0</v>
      </c>
      <c r="EN14" s="477">
        <f t="shared" si="48"/>
        <v>0</v>
      </c>
      <c r="EO14" s="946">
        <f t="shared" si="49"/>
        <v>0</v>
      </c>
      <c r="EP14" s="946">
        <f t="shared" si="50"/>
        <v>0</v>
      </c>
      <c r="EQ14" s="946">
        <f t="shared" si="51"/>
        <v>0</v>
      </c>
      <c r="ER14" s="946">
        <f t="shared" si="52"/>
        <v>0</v>
      </c>
      <c r="ES14" s="946">
        <f t="shared" si="53"/>
        <v>0</v>
      </c>
      <c r="ET14" s="946">
        <f t="shared" si="54"/>
        <v>0</v>
      </c>
      <c r="EU14" s="946">
        <f t="shared" si="55"/>
        <v>0</v>
      </c>
      <c r="EV14" s="946">
        <f t="shared" si="56"/>
        <v>0</v>
      </c>
      <c r="EW14" s="946">
        <f t="shared" si="57"/>
        <v>0</v>
      </c>
      <c r="EX14" s="946">
        <f t="shared" si="58"/>
        <v>0</v>
      </c>
      <c r="EY14" s="946">
        <f t="shared" si="59"/>
        <v>0</v>
      </c>
      <c r="EZ14" s="946">
        <f t="shared" si="60"/>
        <v>0</v>
      </c>
      <c r="FA14" s="946">
        <f t="shared" si="61"/>
        <v>0</v>
      </c>
      <c r="FB14" s="946">
        <f t="shared" si="62"/>
        <v>0</v>
      </c>
      <c r="FC14" s="946">
        <f t="shared" si="63"/>
        <v>0</v>
      </c>
      <c r="FD14" s="946">
        <f t="shared" si="64"/>
        <v>0</v>
      </c>
      <c r="FE14" s="946">
        <f t="shared" si="65"/>
        <v>0</v>
      </c>
      <c r="FF14" s="946">
        <f t="shared" si="66"/>
        <v>0</v>
      </c>
      <c r="FG14" s="946">
        <f t="shared" si="67"/>
        <v>0</v>
      </c>
      <c r="FH14" s="946">
        <f t="shared" si="68"/>
        <v>0</v>
      </c>
      <c r="FI14" s="946">
        <f t="shared" si="69"/>
        <v>0</v>
      </c>
      <c r="FJ14" s="946">
        <f t="shared" si="70"/>
        <v>0</v>
      </c>
      <c r="FK14" s="946">
        <f t="shared" si="71"/>
        <v>0</v>
      </c>
      <c r="FL14" s="946">
        <f t="shared" si="72"/>
        <v>0</v>
      </c>
      <c r="FM14" s="946">
        <f t="shared" si="73"/>
        <v>0</v>
      </c>
      <c r="FN14" s="946">
        <f t="shared" si="74"/>
        <v>0</v>
      </c>
      <c r="FO14" s="946">
        <f t="shared" si="75"/>
        <v>0</v>
      </c>
      <c r="FP14" s="946">
        <f t="shared" si="76"/>
        <v>0</v>
      </c>
      <c r="FQ14" s="946">
        <f t="shared" si="77"/>
        <v>0</v>
      </c>
      <c r="FR14" s="946">
        <f t="shared" si="78"/>
        <v>0</v>
      </c>
      <c r="FS14" s="946">
        <f t="shared" si="79"/>
        <v>0</v>
      </c>
      <c r="FT14" s="946">
        <f t="shared" si="80"/>
        <v>0</v>
      </c>
      <c r="FU14" s="946">
        <f t="shared" si="81"/>
        <v>0</v>
      </c>
      <c r="FV14" s="946">
        <f t="shared" si="82"/>
        <v>0</v>
      </c>
      <c r="FW14" s="946">
        <f t="shared" si="83"/>
        <v>0</v>
      </c>
      <c r="FX14" s="946">
        <f t="shared" si="84"/>
        <v>0</v>
      </c>
      <c r="FY14" s="946">
        <f t="shared" si="85"/>
        <v>0</v>
      </c>
      <c r="FZ14" s="946">
        <f t="shared" si="86"/>
        <v>0</v>
      </c>
      <c r="GA14" s="946">
        <f t="shared" si="87"/>
        <v>0</v>
      </c>
      <c r="GB14" s="946">
        <f t="shared" si="88"/>
        <v>0</v>
      </c>
      <c r="GC14" s="946">
        <f t="shared" si="89"/>
        <v>0</v>
      </c>
      <c r="GD14" s="946">
        <f t="shared" si="90"/>
        <v>0</v>
      </c>
      <c r="GE14" s="946">
        <f t="shared" si="91"/>
        <v>0</v>
      </c>
      <c r="GF14" s="946">
        <f t="shared" si="92"/>
        <v>0</v>
      </c>
      <c r="GG14" s="946">
        <f t="shared" si="93"/>
        <v>0</v>
      </c>
      <c r="GH14" s="946" t="s">
        <v>473</v>
      </c>
    </row>
    <row r="15" spans="1:190" ht="15" hidden="1">
      <c r="A15" s="725" t="str">
        <f>Compute1a!A15</f>
        <v>6.1.1.b</v>
      </c>
      <c r="B15" s="527">
        <f>Compute1a!B15</f>
        <v>0</v>
      </c>
      <c r="C15" s="527">
        <f>Compute1a!C15</f>
        <v>0</v>
      </c>
      <c r="D15" s="528">
        <f>Compute1a!D15</f>
        <v>0</v>
      </c>
      <c r="E15" s="732" t="str">
        <f>Compute1a!E15</f>
        <v>0</v>
      </c>
      <c r="F15" s="727">
        <f>INDEX(References!$B$51:$C$56,$E15+1,2)*C15</f>
        <v>0</v>
      </c>
      <c r="G15" s="726">
        <f>Compute4a!$DE15</f>
        <v>0</v>
      </c>
      <c r="H15" s="942">
        <f t="shared" si="95"/>
        <v>0</v>
      </c>
      <c r="I15" s="671">
        <f>Compute4a!I15</f>
        <v>0</v>
      </c>
      <c r="J15" s="782">
        <f>IFERROR((I15*$H15*INDEX(References!$C$51:$D$56, $E15+1,2))+(ROW()/10000),0)</f>
        <v>1.5E-3</v>
      </c>
      <c r="K15" s="671">
        <f>Compute4a!H15</f>
        <v>0</v>
      </c>
      <c r="L15" s="782">
        <f>IFERROR((K15*$H15*INDEX(References!$C$51:$D$56, $E15+1,2))+(ROW()/10000),0)</f>
        <v>1.5E-3</v>
      </c>
      <c r="M15" s="671">
        <f>Compute4a!H15</f>
        <v>0</v>
      </c>
      <c r="N15" s="782">
        <f>IFERROR((M15*$H15*INDEX(References!$C$51:$D$56, $E15+1,2))+(ROW()/10000),0)</f>
        <v>1.5E-3</v>
      </c>
      <c r="O15" s="671">
        <f>Compute4a!N15</f>
        <v>0</v>
      </c>
      <c r="P15" s="782">
        <f>IFERROR((O15*$H15*INDEX(References!$C$51:$D$56, $E15+1,2))+(ROW()/10000),0)</f>
        <v>1.5E-3</v>
      </c>
      <c r="Q15" s="671">
        <f>Compute4a!M15</f>
        <v>0</v>
      </c>
      <c r="R15" s="782">
        <f>IFERROR((Q15*$H15*INDEX(References!$C$51:$D$56, $E15+1,2))+(ROW()/10000),0)</f>
        <v>1.5E-3</v>
      </c>
      <c r="S15" s="671">
        <f>Compute4a!R15</f>
        <v>0</v>
      </c>
      <c r="T15" s="782">
        <f>IFERROR((S15*$H15*INDEX(References!$C$51:$D$56, $E15+1,2))+(ROW()/10000),0)</f>
        <v>1.5E-3</v>
      </c>
      <c r="U15" s="671">
        <f>Compute4a!S15</f>
        <v>0</v>
      </c>
      <c r="V15" s="782">
        <f>IFERROR((U15*$H15*INDEX(References!$C$51:$D$56, $E15+1,2))+(ROW()/10000),0)</f>
        <v>1.5E-3</v>
      </c>
      <c r="W15" s="671">
        <f>Compute4a!R15</f>
        <v>0</v>
      </c>
      <c r="X15" s="782">
        <f>IFERROR((W15*$H15*INDEX(References!$C$51:$D$56, $E15+1,2))+(ROW()/10000),0)</f>
        <v>1.5E-3</v>
      </c>
      <c r="Y15" s="671">
        <f>Compute4a!I15</f>
        <v>0</v>
      </c>
      <c r="Z15" s="782">
        <f>IFERROR((Y15*$H15*INDEX(References!$C$51:$D$56, $E15+1,2))+(ROW()/10000),0)</f>
        <v>1.5E-3</v>
      </c>
      <c r="AA15" s="671">
        <f>Compute4a!H15</f>
        <v>0</v>
      </c>
      <c r="AB15" s="782">
        <f>IFERROR((AA15*$H15*INDEX(References!$C$51:$D$56, $E15+1,2))+(ROW()/10000),0)</f>
        <v>1.5E-3</v>
      </c>
      <c r="AC15" s="671">
        <f>Compute4a!T15</f>
        <v>0</v>
      </c>
      <c r="AD15" s="782">
        <f>IFERROR((AC15*$H15*INDEX(References!$C$51:$D$56, $E15+1,2))+(ROW()/10000),0)</f>
        <v>1.5E-3</v>
      </c>
      <c r="AE15" s="671">
        <f>Compute4a!I15</f>
        <v>0</v>
      </c>
      <c r="AF15" s="782">
        <f>IFERROR((AE15*$H15*INDEX(References!$C$51:$D$56, $E15+1,2))+(ROW()/10000),0)</f>
        <v>1.5E-3</v>
      </c>
      <c r="AG15" s="671">
        <f>Compute4a!N15</f>
        <v>0</v>
      </c>
      <c r="AH15" s="782">
        <f>IFERROR((AG15*$H15*INDEX(References!$C$51:$D$56, $E15+1,2))+(ROW()/10000),0)</f>
        <v>1.5E-3</v>
      </c>
      <c r="AI15" s="671">
        <f>Compute4a!I15</f>
        <v>0</v>
      </c>
      <c r="AJ15" s="782">
        <f>IFERROR((AI15*$H15*INDEX(References!$C$51:$D$56, $E15+1,2))+(ROW()/10000),0)</f>
        <v>1.5E-3</v>
      </c>
      <c r="AK15" s="671">
        <f>Compute4a!U15</f>
        <v>0</v>
      </c>
      <c r="AL15" s="782">
        <f>IFERROR((AK15*$H15*INDEX(References!$C$51:$D$56, $E15+1,2))+(ROW()/10000),0)</f>
        <v>1.5E-3</v>
      </c>
      <c r="AM15" s="671">
        <f>Compute4a!K15</f>
        <v>0</v>
      </c>
      <c r="AN15" s="782">
        <f>IFERROR((AM15*$H15*INDEX(References!$C$51:$D$56, $E15+1,2))+(ROW()/10000),0)</f>
        <v>1.5E-3</v>
      </c>
      <c r="AO15" s="671">
        <f>Compute4a!S15</f>
        <v>0</v>
      </c>
      <c r="AP15" s="782">
        <f>IFERROR((AO15*$H15*INDEX(References!$C$51:$D$56, $E15+1,2))+(ROW()/10000),0)</f>
        <v>1.5E-3</v>
      </c>
      <c r="AQ15" s="671">
        <f>Compute4a!M15</f>
        <v>0</v>
      </c>
      <c r="AR15" s="782">
        <f>IFERROR((AQ15*$H15*INDEX(References!$C$51:$D$56, $E15+1,2))+(ROW()/10000),0)</f>
        <v>1.5E-3</v>
      </c>
      <c r="AS15" s="671">
        <f>Compute4a!K15</f>
        <v>0</v>
      </c>
      <c r="AT15" s="782">
        <f>IFERROR((AS15*$H15*INDEX(References!$C$51:$D$56, $E15+1,2))+(ROW()/10000),0)</f>
        <v>1.5E-3</v>
      </c>
      <c r="AU15" s="671">
        <f>Compute4a!T15</f>
        <v>0</v>
      </c>
      <c r="AV15" s="782">
        <f>IFERROR((AU15*$H15*INDEX(References!$C$51:$D$56, $E15+1,2))+(ROW()/10000),0)</f>
        <v>1.5E-3</v>
      </c>
      <c r="AW15" s="671">
        <f>Compute4a!J15</f>
        <v>0</v>
      </c>
      <c r="AX15" s="782">
        <f>IFERROR((AW15*$H15*INDEX(References!$C$51:$D$56, $E15+1,2))+(ROW()/10000),0)</f>
        <v>1.5E-3</v>
      </c>
      <c r="AY15" s="671">
        <f>Compute4a!L15</f>
        <v>0</v>
      </c>
      <c r="AZ15" s="782">
        <f>IFERROR((AY15*$H15*INDEX(References!$C$51:$D$56, $E15+1,2))+(ROW()/10000),0)</f>
        <v>1.5E-3</v>
      </c>
      <c r="BA15" s="671">
        <f>Compute4a!M15</f>
        <v>0</v>
      </c>
      <c r="BB15" s="782">
        <f>IFERROR((BA15*$H15*INDEX(References!$C$51:$D$56, $E15+1,2))+(ROW()/10000),0)</f>
        <v>1.5E-3</v>
      </c>
      <c r="BC15" s="671">
        <f>Compute4a!O15</f>
        <v>0</v>
      </c>
      <c r="BD15" s="782">
        <f>IFERROR((BC15*$H15*INDEX(References!$C$51:$D$56, $E15+1,2))+(ROW()/10000),0)</f>
        <v>1.5E-3</v>
      </c>
      <c r="BE15" s="671">
        <f>Compute4a!V15</f>
        <v>0</v>
      </c>
      <c r="BF15" s="782">
        <f>IFERROR((BE15*$H15*INDEX(References!$C$51:$D$56, $E15+1,2))+(ROW()/10000),0)</f>
        <v>1.5E-3</v>
      </c>
      <c r="BG15" s="671">
        <f>Compute4a!P15</f>
        <v>0</v>
      </c>
      <c r="BH15" s="782">
        <f>IFERROR((BG15*$H15*INDEX(References!$C$51:$D$56, $E15+1,2))+(ROW()/10000),0)</f>
        <v>1.5E-3</v>
      </c>
      <c r="BI15" s="671">
        <f>Compute4a!N15</f>
        <v>0</v>
      </c>
      <c r="BJ15" s="782">
        <f>IFERROR((BI15*$H15*INDEX(References!$C$51:$D$56, $E15+1,2))+(ROW()/10000),0)</f>
        <v>1.5E-3</v>
      </c>
      <c r="BK15" s="671">
        <f>Compute4a!T15</f>
        <v>0</v>
      </c>
      <c r="BL15" s="782">
        <f>IFERROR((BK15*$H15*INDEX(References!$C$51:$D$56, $E15+1,2))+(ROW()/10000),0)</f>
        <v>1.5E-3</v>
      </c>
      <c r="BM15" s="671">
        <f>Compute4a!R15</f>
        <v>0</v>
      </c>
      <c r="BN15" s="782">
        <f>IFERROR((BM15*$H15*INDEX(References!$C$51:$D$56, $E15+1,2))+(ROW()/10000),0)</f>
        <v>1.5E-3</v>
      </c>
      <c r="BO15" s="671">
        <f>Compute4a!V15</f>
        <v>0</v>
      </c>
      <c r="BP15" s="782">
        <f>IFERROR((BO15*$H15*INDEX(References!$C$51:$D$56, $E15+1,2))+(ROW()/10000),0)</f>
        <v>1.5E-3</v>
      </c>
      <c r="BQ15" s="671">
        <f>Compute4a!S15</f>
        <v>0</v>
      </c>
      <c r="BR15" s="782">
        <f>IFERROR((BQ15*$H15*INDEX(References!$C$51:$D$56, $E15+1,2))+(ROW()/10000),0)</f>
        <v>1.5E-3</v>
      </c>
      <c r="BS15" s="671">
        <f>Compute4a!V15</f>
        <v>0</v>
      </c>
      <c r="BT15" s="782">
        <f>IFERROR((BS15*$H15*INDEX(References!$C$51:$D$56, $E15+1,2))+(ROW()/10000),0)</f>
        <v>1.5E-3</v>
      </c>
      <c r="BU15" s="671">
        <f>Compute4a!M15</f>
        <v>0</v>
      </c>
      <c r="BV15" s="782">
        <f>IFERROR((BU15*$H15*INDEX(References!$C$51:$D$56, $E15+1,2))+(ROW()/10000),0)</f>
        <v>1.5E-3</v>
      </c>
      <c r="BW15" s="671">
        <f>Compute4a!U15</f>
        <v>0</v>
      </c>
      <c r="BX15" s="782">
        <f>IFERROR((BW15*$H15*INDEX(References!$C$51:$D$56, $E15+1,2))+(ROW()/10000),0)</f>
        <v>1.5E-3</v>
      </c>
      <c r="BY15" s="671">
        <f>Compute4a!N15</f>
        <v>0</v>
      </c>
      <c r="BZ15" s="782">
        <f>IFERROR((BY15*$H15*INDEX(References!$C$51:$D$56, $E15+1,2))+(ROW()/10000),0)</f>
        <v>1.5E-3</v>
      </c>
      <c r="CA15" s="671">
        <f>Compute4a!T15</f>
        <v>0</v>
      </c>
      <c r="CB15" s="782">
        <f>IFERROR((CA15*$H15*INDEX(References!$C$51:$D$56, $E15+1,2))+(ROW()/10000),0)</f>
        <v>1.5E-3</v>
      </c>
      <c r="CC15" s="671">
        <f>Compute4a!T15</f>
        <v>0</v>
      </c>
      <c r="CD15" s="782">
        <f>IFERROR((CC15*$H15*INDEX(References!$C$51:$D$56, $E15+1,2))+(ROW()/10000),0)</f>
        <v>1.5E-3</v>
      </c>
      <c r="CE15" s="671">
        <f>Compute4a!T15</f>
        <v>0</v>
      </c>
      <c r="CF15" s="782">
        <f>IFERROR((CE15*$H15*INDEX(References!$C$51:$D$56, $E15+1,2))+(ROW()/10000),0)</f>
        <v>1.5E-3</v>
      </c>
      <c r="CG15" s="671">
        <f>Compute4a!U15</f>
        <v>0</v>
      </c>
      <c r="CH15" s="782">
        <f>IFERROR((CG15*$H15*INDEX(References!$C$51:$D$56, $E15+1,2))+(ROW()/10000),0)</f>
        <v>1.5E-3</v>
      </c>
      <c r="CI15" s="671">
        <f>Compute4a!U15</f>
        <v>0</v>
      </c>
      <c r="CJ15" s="782">
        <f>IFERROR((CI15*$H15*INDEX(References!$C$51:$D$56, $E15+1,2))+(ROW()/10000),0)</f>
        <v>1.5E-3</v>
      </c>
      <c r="CK15" s="671">
        <f>Compute4a!N15</f>
        <v>0</v>
      </c>
      <c r="CL15" s="782">
        <f>IFERROR((CK15*$H15*INDEX(References!$C$51:$D$56, $E15+1,2))+(ROW()/10000),0)</f>
        <v>1.5E-3</v>
      </c>
      <c r="CM15" s="671">
        <f>Compute4a!U15</f>
        <v>0</v>
      </c>
      <c r="CN15" s="782">
        <f>IFERROR((CM15*$H15*INDEX(References!$C$51:$D$56, $E15+1,2))+(ROW()/10000),0)</f>
        <v>1.5E-3</v>
      </c>
      <c r="CO15" s="671">
        <f>Compute4a!Q15</f>
        <v>0</v>
      </c>
      <c r="CP15" s="782">
        <f>IFERROR((CO15*$H15*INDEX(References!$C$51:$D$56, $E15+1,2))+(ROW()/10000),0)</f>
        <v>1.5E-3</v>
      </c>
      <c r="CQ15" s="671">
        <f>Compute4a!T15</f>
        <v>0</v>
      </c>
      <c r="CR15" s="782">
        <f>IFERROR((CQ15*$H15*INDEX(References!$C$51:$D$56, $E15+1,2))+(ROW()/10000),0)</f>
        <v>1.5E-3</v>
      </c>
      <c r="CS15" s="671">
        <f>Compute4a!Q15</f>
        <v>0</v>
      </c>
      <c r="CT15" s="782">
        <f>IFERROR((CS15*$H15*INDEX(References!$C$51:$D$56, $E15+1,2))+(ROW()/10000),0)</f>
        <v>1.5E-3</v>
      </c>
      <c r="CU15" s="477">
        <f t="shared" si="2"/>
        <v>0</v>
      </c>
      <c r="CV15" s="477">
        <f t="shared" si="4"/>
        <v>0</v>
      </c>
      <c r="CW15" s="477">
        <f t="shared" si="5"/>
        <v>0</v>
      </c>
      <c r="CX15" s="477">
        <f t="shared" si="6"/>
        <v>0</v>
      </c>
      <c r="CY15" s="477">
        <f t="shared" si="7"/>
        <v>0</v>
      </c>
      <c r="CZ15" s="477">
        <f t="shared" si="8"/>
        <v>0</v>
      </c>
      <c r="DA15" s="477">
        <f t="shared" si="9"/>
        <v>0</v>
      </c>
      <c r="DB15" s="477">
        <f t="shared" si="10"/>
        <v>0</v>
      </c>
      <c r="DC15" s="477">
        <f t="shared" si="11"/>
        <v>0</v>
      </c>
      <c r="DD15" s="477">
        <f t="shared" si="12"/>
        <v>0</v>
      </c>
      <c r="DE15" s="477">
        <f t="shared" si="13"/>
        <v>0</v>
      </c>
      <c r="DF15" s="477">
        <f t="shared" si="14"/>
        <v>0</v>
      </c>
      <c r="DG15" s="477">
        <f t="shared" si="15"/>
        <v>0</v>
      </c>
      <c r="DH15" s="477">
        <f t="shared" si="16"/>
        <v>0</v>
      </c>
      <c r="DI15" s="477">
        <f t="shared" si="17"/>
        <v>0</v>
      </c>
      <c r="DJ15" s="477">
        <f t="shared" si="18"/>
        <v>0</v>
      </c>
      <c r="DK15" s="477">
        <f t="shared" si="19"/>
        <v>0</v>
      </c>
      <c r="DL15" s="477">
        <f t="shared" si="20"/>
        <v>0</v>
      </c>
      <c r="DM15" s="477">
        <f t="shared" si="21"/>
        <v>0</v>
      </c>
      <c r="DN15" s="477">
        <f t="shared" si="22"/>
        <v>0</v>
      </c>
      <c r="DO15" s="477">
        <f t="shared" si="23"/>
        <v>0</v>
      </c>
      <c r="DP15" s="477">
        <f t="shared" si="24"/>
        <v>0</v>
      </c>
      <c r="DQ15" s="477">
        <f t="shared" si="25"/>
        <v>0</v>
      </c>
      <c r="DR15" s="477">
        <f t="shared" si="26"/>
        <v>0</v>
      </c>
      <c r="DS15" s="477">
        <f t="shared" si="27"/>
        <v>0</v>
      </c>
      <c r="DT15" s="477">
        <f t="shared" si="28"/>
        <v>0</v>
      </c>
      <c r="DU15" s="477">
        <f t="shared" si="29"/>
        <v>0</v>
      </c>
      <c r="DV15" s="477">
        <f t="shared" si="30"/>
        <v>0</v>
      </c>
      <c r="DW15" s="477">
        <f t="shared" si="31"/>
        <v>0</v>
      </c>
      <c r="DX15" s="477">
        <f t="shared" si="32"/>
        <v>0</v>
      </c>
      <c r="DY15" s="477">
        <f t="shared" si="33"/>
        <v>0</v>
      </c>
      <c r="DZ15" s="477">
        <f t="shared" si="34"/>
        <v>0</v>
      </c>
      <c r="EA15" s="477">
        <f t="shared" si="35"/>
        <v>0</v>
      </c>
      <c r="EB15" s="477">
        <f t="shared" si="36"/>
        <v>0</v>
      </c>
      <c r="EC15" s="477">
        <f t="shared" si="37"/>
        <v>0</v>
      </c>
      <c r="ED15" s="477">
        <f t="shared" si="38"/>
        <v>0</v>
      </c>
      <c r="EE15" s="477">
        <f t="shared" si="39"/>
        <v>0</v>
      </c>
      <c r="EF15" s="477">
        <f t="shared" si="40"/>
        <v>0</v>
      </c>
      <c r="EG15" s="477">
        <f t="shared" si="41"/>
        <v>0</v>
      </c>
      <c r="EH15" s="477">
        <f t="shared" si="42"/>
        <v>0</v>
      </c>
      <c r="EI15" s="477">
        <f t="shared" si="43"/>
        <v>0</v>
      </c>
      <c r="EJ15" s="477">
        <f t="shared" si="44"/>
        <v>0</v>
      </c>
      <c r="EK15" s="477">
        <f t="shared" si="45"/>
        <v>0</v>
      </c>
      <c r="EL15" s="477">
        <f t="shared" si="46"/>
        <v>0</v>
      </c>
      <c r="EM15" s="477">
        <f t="shared" si="47"/>
        <v>0</v>
      </c>
      <c r="EN15" s="477">
        <f t="shared" si="48"/>
        <v>0</v>
      </c>
      <c r="EO15" s="946">
        <f t="shared" si="49"/>
        <v>0</v>
      </c>
      <c r="EP15" s="946">
        <f t="shared" si="50"/>
        <v>0</v>
      </c>
      <c r="EQ15" s="946">
        <f t="shared" si="51"/>
        <v>0</v>
      </c>
      <c r="ER15" s="946">
        <f t="shared" si="52"/>
        <v>0</v>
      </c>
      <c r="ES15" s="946">
        <f t="shared" si="53"/>
        <v>0</v>
      </c>
      <c r="ET15" s="946">
        <f t="shared" si="54"/>
        <v>0</v>
      </c>
      <c r="EU15" s="946">
        <f t="shared" si="55"/>
        <v>0</v>
      </c>
      <c r="EV15" s="946">
        <f t="shared" si="56"/>
        <v>0</v>
      </c>
      <c r="EW15" s="946">
        <f t="shared" si="57"/>
        <v>0</v>
      </c>
      <c r="EX15" s="946">
        <f t="shared" si="58"/>
        <v>0</v>
      </c>
      <c r="EY15" s="946">
        <f t="shared" si="59"/>
        <v>0</v>
      </c>
      <c r="EZ15" s="946">
        <f t="shared" si="60"/>
        <v>0</v>
      </c>
      <c r="FA15" s="946">
        <f t="shared" si="61"/>
        <v>0</v>
      </c>
      <c r="FB15" s="946">
        <f t="shared" si="62"/>
        <v>0</v>
      </c>
      <c r="FC15" s="946">
        <f t="shared" si="63"/>
        <v>0</v>
      </c>
      <c r="FD15" s="946">
        <f t="shared" si="64"/>
        <v>0</v>
      </c>
      <c r="FE15" s="946">
        <f t="shared" si="65"/>
        <v>0</v>
      </c>
      <c r="FF15" s="946">
        <f t="shared" si="66"/>
        <v>0</v>
      </c>
      <c r="FG15" s="946">
        <f t="shared" si="67"/>
        <v>0</v>
      </c>
      <c r="FH15" s="946">
        <f t="shared" si="68"/>
        <v>0</v>
      </c>
      <c r="FI15" s="946">
        <f t="shared" si="69"/>
        <v>0</v>
      </c>
      <c r="FJ15" s="946">
        <f t="shared" si="70"/>
        <v>0</v>
      </c>
      <c r="FK15" s="946">
        <f t="shared" si="71"/>
        <v>0</v>
      </c>
      <c r="FL15" s="946">
        <f t="shared" si="72"/>
        <v>0</v>
      </c>
      <c r="FM15" s="946">
        <f t="shared" si="73"/>
        <v>0</v>
      </c>
      <c r="FN15" s="946">
        <f t="shared" si="74"/>
        <v>0</v>
      </c>
      <c r="FO15" s="946">
        <f t="shared" si="75"/>
        <v>0</v>
      </c>
      <c r="FP15" s="946">
        <f t="shared" si="76"/>
        <v>0</v>
      </c>
      <c r="FQ15" s="946">
        <f t="shared" si="77"/>
        <v>0</v>
      </c>
      <c r="FR15" s="946">
        <f t="shared" si="78"/>
        <v>0</v>
      </c>
      <c r="FS15" s="946">
        <f t="shared" si="79"/>
        <v>0</v>
      </c>
      <c r="FT15" s="946">
        <f t="shared" si="80"/>
        <v>0</v>
      </c>
      <c r="FU15" s="946">
        <f t="shared" si="81"/>
        <v>0</v>
      </c>
      <c r="FV15" s="946">
        <f t="shared" si="82"/>
        <v>0</v>
      </c>
      <c r="FW15" s="946">
        <f t="shared" si="83"/>
        <v>0</v>
      </c>
      <c r="FX15" s="946">
        <f t="shared" si="84"/>
        <v>0</v>
      </c>
      <c r="FY15" s="946">
        <f t="shared" si="85"/>
        <v>0</v>
      </c>
      <c r="FZ15" s="946">
        <f t="shared" si="86"/>
        <v>0</v>
      </c>
      <c r="GA15" s="946">
        <f t="shared" si="87"/>
        <v>0</v>
      </c>
      <c r="GB15" s="946">
        <f t="shared" si="88"/>
        <v>0</v>
      </c>
      <c r="GC15" s="946">
        <f t="shared" si="89"/>
        <v>0</v>
      </c>
      <c r="GD15" s="946">
        <f t="shared" si="90"/>
        <v>0</v>
      </c>
      <c r="GE15" s="946">
        <f t="shared" si="91"/>
        <v>0</v>
      </c>
      <c r="GF15" s="946">
        <f t="shared" si="92"/>
        <v>0</v>
      </c>
      <c r="GG15" s="946">
        <f t="shared" si="93"/>
        <v>0</v>
      </c>
      <c r="GH15" s="946" t="s">
        <v>475</v>
      </c>
    </row>
    <row r="16" spans="1:190" ht="15" hidden="1">
      <c r="A16" s="725" t="str">
        <f>Compute1a!A16</f>
        <v>6.1.1.c</v>
      </c>
      <c r="B16" s="527">
        <f>Compute1a!B16</f>
        <v>0</v>
      </c>
      <c r="C16" s="527">
        <f>Compute1a!C16</f>
        <v>0</v>
      </c>
      <c r="D16" s="528">
        <f>Compute1a!D16</f>
        <v>0</v>
      </c>
      <c r="E16" s="731" t="str">
        <f>Compute1a!E16</f>
        <v>0</v>
      </c>
      <c r="F16" s="727">
        <f>INDEX(References!$B$51:$C$56,$E16+1,2)*C16</f>
        <v>0</v>
      </c>
      <c r="G16" s="726">
        <f>Compute4a!$DE16</f>
        <v>0</v>
      </c>
      <c r="H16" s="942">
        <f t="shared" si="95"/>
        <v>0</v>
      </c>
      <c r="I16" s="671">
        <f>Compute4a!I16</f>
        <v>0</v>
      </c>
      <c r="J16" s="782">
        <f>IFERROR((I16*$H16*INDEX(References!$C$51:$D$56, $E16+1,2))+(ROW()/10000),0)</f>
        <v>1.6000000000000001E-3</v>
      </c>
      <c r="K16" s="671">
        <f>Compute4a!H16</f>
        <v>0</v>
      </c>
      <c r="L16" s="782">
        <f>IFERROR((K16*$H16*INDEX(References!$C$51:$D$56, $E16+1,2))+(ROW()/10000),0)</f>
        <v>1.6000000000000001E-3</v>
      </c>
      <c r="M16" s="671">
        <f>Compute4a!H16</f>
        <v>0</v>
      </c>
      <c r="N16" s="782">
        <f>IFERROR((M16*$H16*INDEX(References!$C$51:$D$56, $E16+1,2))+(ROW()/10000),0)</f>
        <v>1.6000000000000001E-3</v>
      </c>
      <c r="O16" s="671">
        <f>Compute4a!N16</f>
        <v>0</v>
      </c>
      <c r="P16" s="782">
        <f>IFERROR((O16*$H16*INDEX(References!$C$51:$D$56, $E16+1,2))+(ROW()/10000),0)</f>
        <v>1.6000000000000001E-3</v>
      </c>
      <c r="Q16" s="671">
        <f>Compute4a!M16</f>
        <v>0</v>
      </c>
      <c r="R16" s="782">
        <f>IFERROR((Q16*$H16*INDEX(References!$C$51:$D$56, $E16+1,2))+(ROW()/10000),0)</f>
        <v>1.6000000000000001E-3</v>
      </c>
      <c r="S16" s="671">
        <f>Compute4a!R16</f>
        <v>0</v>
      </c>
      <c r="T16" s="782">
        <f>IFERROR((S16*$H16*INDEX(References!$C$51:$D$56, $E16+1,2))+(ROW()/10000),0)</f>
        <v>1.6000000000000001E-3</v>
      </c>
      <c r="U16" s="671">
        <f>Compute4a!S16</f>
        <v>0</v>
      </c>
      <c r="V16" s="782">
        <f>IFERROR((U16*$H16*INDEX(References!$C$51:$D$56, $E16+1,2))+(ROW()/10000),0)</f>
        <v>1.6000000000000001E-3</v>
      </c>
      <c r="W16" s="671">
        <f>Compute4a!R16</f>
        <v>0</v>
      </c>
      <c r="X16" s="782">
        <f>IFERROR((W16*$H16*INDEX(References!$C$51:$D$56, $E16+1,2))+(ROW()/10000),0)</f>
        <v>1.6000000000000001E-3</v>
      </c>
      <c r="Y16" s="671">
        <f>Compute4a!I16</f>
        <v>0</v>
      </c>
      <c r="Z16" s="782">
        <f>IFERROR((Y16*$H16*INDEX(References!$C$51:$D$56, $E16+1,2))+(ROW()/10000),0)</f>
        <v>1.6000000000000001E-3</v>
      </c>
      <c r="AA16" s="671">
        <f>Compute4a!H16</f>
        <v>0</v>
      </c>
      <c r="AB16" s="782">
        <f>IFERROR((AA16*$H16*INDEX(References!$C$51:$D$56, $E16+1,2))+(ROW()/10000),0)</f>
        <v>1.6000000000000001E-3</v>
      </c>
      <c r="AC16" s="671">
        <f>Compute4a!T16</f>
        <v>0</v>
      </c>
      <c r="AD16" s="782">
        <f>IFERROR((AC16*$H16*INDEX(References!$C$51:$D$56, $E16+1,2))+(ROW()/10000),0)</f>
        <v>1.6000000000000001E-3</v>
      </c>
      <c r="AE16" s="671">
        <f>Compute4a!I16</f>
        <v>0</v>
      </c>
      <c r="AF16" s="782">
        <f>IFERROR((AE16*$H16*INDEX(References!$C$51:$D$56, $E16+1,2))+(ROW()/10000),0)</f>
        <v>1.6000000000000001E-3</v>
      </c>
      <c r="AG16" s="671">
        <f>Compute4a!N16</f>
        <v>0</v>
      </c>
      <c r="AH16" s="782">
        <f>IFERROR((AG16*$H16*INDEX(References!$C$51:$D$56, $E16+1,2))+(ROW()/10000),0)</f>
        <v>1.6000000000000001E-3</v>
      </c>
      <c r="AI16" s="671">
        <f>Compute4a!I16</f>
        <v>0</v>
      </c>
      <c r="AJ16" s="782">
        <f>IFERROR((AI16*$H16*INDEX(References!$C$51:$D$56, $E16+1,2))+(ROW()/10000),0)</f>
        <v>1.6000000000000001E-3</v>
      </c>
      <c r="AK16" s="671">
        <f>Compute4a!U16</f>
        <v>0</v>
      </c>
      <c r="AL16" s="782">
        <f>IFERROR((AK16*$H16*INDEX(References!$C$51:$D$56, $E16+1,2))+(ROW()/10000),0)</f>
        <v>1.6000000000000001E-3</v>
      </c>
      <c r="AM16" s="671">
        <f>Compute4a!K16</f>
        <v>0</v>
      </c>
      <c r="AN16" s="782">
        <f>IFERROR((AM16*$H16*INDEX(References!$C$51:$D$56, $E16+1,2))+(ROW()/10000),0)</f>
        <v>1.6000000000000001E-3</v>
      </c>
      <c r="AO16" s="671">
        <f>Compute4a!S16</f>
        <v>0</v>
      </c>
      <c r="AP16" s="782">
        <f>IFERROR((AO16*$H16*INDEX(References!$C$51:$D$56, $E16+1,2))+(ROW()/10000),0)</f>
        <v>1.6000000000000001E-3</v>
      </c>
      <c r="AQ16" s="671">
        <f>Compute4a!M16</f>
        <v>0</v>
      </c>
      <c r="AR16" s="782">
        <f>IFERROR((AQ16*$H16*INDEX(References!$C$51:$D$56, $E16+1,2))+(ROW()/10000),0)</f>
        <v>1.6000000000000001E-3</v>
      </c>
      <c r="AS16" s="671">
        <f>Compute4a!K16</f>
        <v>0</v>
      </c>
      <c r="AT16" s="782">
        <f>IFERROR((AS16*$H16*INDEX(References!$C$51:$D$56, $E16+1,2))+(ROW()/10000),0)</f>
        <v>1.6000000000000001E-3</v>
      </c>
      <c r="AU16" s="671">
        <f>Compute4a!T16</f>
        <v>0</v>
      </c>
      <c r="AV16" s="782">
        <f>IFERROR((AU16*$H16*INDEX(References!$C$51:$D$56, $E16+1,2))+(ROW()/10000),0)</f>
        <v>1.6000000000000001E-3</v>
      </c>
      <c r="AW16" s="671">
        <f>Compute4a!J16</f>
        <v>0</v>
      </c>
      <c r="AX16" s="782">
        <f>IFERROR((AW16*$H16*INDEX(References!$C$51:$D$56, $E16+1,2))+(ROW()/10000),0)</f>
        <v>1.6000000000000001E-3</v>
      </c>
      <c r="AY16" s="671">
        <f>Compute4a!L16</f>
        <v>0</v>
      </c>
      <c r="AZ16" s="782">
        <f>IFERROR((AY16*$H16*INDEX(References!$C$51:$D$56, $E16+1,2))+(ROW()/10000),0)</f>
        <v>1.6000000000000001E-3</v>
      </c>
      <c r="BA16" s="671">
        <f>Compute4a!M16</f>
        <v>0</v>
      </c>
      <c r="BB16" s="782">
        <f>IFERROR((BA16*$H16*INDEX(References!$C$51:$D$56, $E16+1,2))+(ROW()/10000),0)</f>
        <v>1.6000000000000001E-3</v>
      </c>
      <c r="BC16" s="671">
        <f>Compute4a!O16</f>
        <v>0</v>
      </c>
      <c r="BD16" s="782">
        <f>IFERROR((BC16*$H16*INDEX(References!$C$51:$D$56, $E16+1,2))+(ROW()/10000),0)</f>
        <v>1.6000000000000001E-3</v>
      </c>
      <c r="BE16" s="671">
        <f>Compute4a!V16</f>
        <v>0</v>
      </c>
      <c r="BF16" s="782">
        <f>IFERROR((BE16*$H16*INDEX(References!$C$51:$D$56, $E16+1,2))+(ROW()/10000),0)</f>
        <v>1.6000000000000001E-3</v>
      </c>
      <c r="BG16" s="671">
        <f>Compute4a!P16</f>
        <v>0</v>
      </c>
      <c r="BH16" s="782">
        <f>IFERROR((BG16*$H16*INDEX(References!$C$51:$D$56, $E16+1,2))+(ROW()/10000),0)</f>
        <v>1.6000000000000001E-3</v>
      </c>
      <c r="BI16" s="671">
        <f>Compute4a!N16</f>
        <v>0</v>
      </c>
      <c r="BJ16" s="782">
        <f>IFERROR((BI16*$H16*INDEX(References!$C$51:$D$56, $E16+1,2))+(ROW()/10000),0)</f>
        <v>1.6000000000000001E-3</v>
      </c>
      <c r="BK16" s="671">
        <f>Compute4a!T16</f>
        <v>0</v>
      </c>
      <c r="BL16" s="782">
        <f>IFERROR((BK16*$H16*INDEX(References!$C$51:$D$56, $E16+1,2))+(ROW()/10000),0)</f>
        <v>1.6000000000000001E-3</v>
      </c>
      <c r="BM16" s="671">
        <f>Compute4a!R16</f>
        <v>0</v>
      </c>
      <c r="BN16" s="782">
        <f>IFERROR((BM16*$H16*INDEX(References!$C$51:$D$56, $E16+1,2))+(ROW()/10000),0)</f>
        <v>1.6000000000000001E-3</v>
      </c>
      <c r="BO16" s="671">
        <f>Compute4a!V16</f>
        <v>0</v>
      </c>
      <c r="BP16" s="782">
        <f>IFERROR((BO16*$H16*INDEX(References!$C$51:$D$56, $E16+1,2))+(ROW()/10000),0)</f>
        <v>1.6000000000000001E-3</v>
      </c>
      <c r="BQ16" s="671">
        <f>Compute4a!S16</f>
        <v>0</v>
      </c>
      <c r="BR16" s="782">
        <f>IFERROR((BQ16*$H16*INDEX(References!$C$51:$D$56, $E16+1,2))+(ROW()/10000),0)</f>
        <v>1.6000000000000001E-3</v>
      </c>
      <c r="BS16" s="671">
        <f>Compute4a!V16</f>
        <v>0</v>
      </c>
      <c r="BT16" s="782">
        <f>IFERROR((BS16*$H16*INDEX(References!$C$51:$D$56, $E16+1,2))+(ROW()/10000),0)</f>
        <v>1.6000000000000001E-3</v>
      </c>
      <c r="BU16" s="671">
        <f>Compute4a!M16</f>
        <v>0</v>
      </c>
      <c r="BV16" s="782">
        <f>IFERROR((BU16*$H16*INDEX(References!$C$51:$D$56, $E16+1,2))+(ROW()/10000),0)</f>
        <v>1.6000000000000001E-3</v>
      </c>
      <c r="BW16" s="671">
        <f>Compute4a!U16</f>
        <v>0</v>
      </c>
      <c r="BX16" s="782">
        <f>IFERROR((BW16*$H16*INDEX(References!$C$51:$D$56, $E16+1,2))+(ROW()/10000),0)</f>
        <v>1.6000000000000001E-3</v>
      </c>
      <c r="BY16" s="671">
        <f>Compute4a!N16</f>
        <v>0</v>
      </c>
      <c r="BZ16" s="782">
        <f>IFERROR((BY16*$H16*INDEX(References!$C$51:$D$56, $E16+1,2))+(ROW()/10000),0)</f>
        <v>1.6000000000000001E-3</v>
      </c>
      <c r="CA16" s="671">
        <f>Compute4a!T16</f>
        <v>0</v>
      </c>
      <c r="CB16" s="782">
        <f>IFERROR((CA16*$H16*INDEX(References!$C$51:$D$56, $E16+1,2))+(ROW()/10000),0)</f>
        <v>1.6000000000000001E-3</v>
      </c>
      <c r="CC16" s="671">
        <f>Compute4a!T16</f>
        <v>0</v>
      </c>
      <c r="CD16" s="782">
        <f>IFERROR((CC16*$H16*INDEX(References!$C$51:$D$56, $E16+1,2))+(ROW()/10000),0)</f>
        <v>1.6000000000000001E-3</v>
      </c>
      <c r="CE16" s="671">
        <f>Compute4a!T16</f>
        <v>0</v>
      </c>
      <c r="CF16" s="782">
        <f>IFERROR((CE16*$H16*INDEX(References!$C$51:$D$56, $E16+1,2))+(ROW()/10000),0)</f>
        <v>1.6000000000000001E-3</v>
      </c>
      <c r="CG16" s="671">
        <f>Compute4a!U16</f>
        <v>0</v>
      </c>
      <c r="CH16" s="782">
        <f>IFERROR((CG16*$H16*INDEX(References!$C$51:$D$56, $E16+1,2))+(ROW()/10000),0)</f>
        <v>1.6000000000000001E-3</v>
      </c>
      <c r="CI16" s="671">
        <f>Compute4a!U16</f>
        <v>0</v>
      </c>
      <c r="CJ16" s="782">
        <f>IFERROR((CI16*$H16*INDEX(References!$C$51:$D$56, $E16+1,2))+(ROW()/10000),0)</f>
        <v>1.6000000000000001E-3</v>
      </c>
      <c r="CK16" s="671">
        <f>Compute4a!N16</f>
        <v>0</v>
      </c>
      <c r="CL16" s="782">
        <f>IFERROR((CK16*$H16*INDEX(References!$C$51:$D$56, $E16+1,2))+(ROW()/10000),0)</f>
        <v>1.6000000000000001E-3</v>
      </c>
      <c r="CM16" s="671">
        <f>Compute4a!U16</f>
        <v>0</v>
      </c>
      <c r="CN16" s="782">
        <f>IFERROR((CM16*$H16*INDEX(References!$C$51:$D$56, $E16+1,2))+(ROW()/10000),0)</f>
        <v>1.6000000000000001E-3</v>
      </c>
      <c r="CO16" s="671">
        <f>Compute4a!Q16</f>
        <v>0</v>
      </c>
      <c r="CP16" s="782">
        <f>IFERROR((CO16*$H16*INDEX(References!$C$51:$D$56, $E16+1,2))+(ROW()/10000),0)</f>
        <v>1.6000000000000001E-3</v>
      </c>
      <c r="CQ16" s="671">
        <f>Compute4a!T16</f>
        <v>0</v>
      </c>
      <c r="CR16" s="782">
        <f>IFERROR((CQ16*$H16*INDEX(References!$C$51:$D$56, $E16+1,2))+(ROW()/10000),0)</f>
        <v>1.6000000000000001E-3</v>
      </c>
      <c r="CS16" s="671">
        <f>Compute4a!Q16</f>
        <v>0</v>
      </c>
      <c r="CT16" s="782">
        <f>IFERROR((CS16*$H16*INDEX(References!$C$51:$D$56, $E16+1,2))+(ROW()/10000),0)</f>
        <v>1.6000000000000001E-3</v>
      </c>
      <c r="CU16" s="477">
        <f t="shared" si="2"/>
        <v>0</v>
      </c>
      <c r="CV16" s="477">
        <f t="shared" si="4"/>
        <v>0</v>
      </c>
      <c r="CW16" s="477">
        <f t="shared" si="5"/>
        <v>0</v>
      </c>
      <c r="CX16" s="477">
        <f t="shared" si="6"/>
        <v>0</v>
      </c>
      <c r="CY16" s="477">
        <f t="shared" si="7"/>
        <v>0</v>
      </c>
      <c r="CZ16" s="477">
        <f t="shared" si="8"/>
        <v>0</v>
      </c>
      <c r="DA16" s="477">
        <f t="shared" si="9"/>
        <v>0</v>
      </c>
      <c r="DB16" s="477">
        <f t="shared" si="10"/>
        <v>0</v>
      </c>
      <c r="DC16" s="477">
        <f t="shared" si="11"/>
        <v>0</v>
      </c>
      <c r="DD16" s="477">
        <f t="shared" si="12"/>
        <v>0</v>
      </c>
      <c r="DE16" s="477">
        <f t="shared" si="13"/>
        <v>0</v>
      </c>
      <c r="DF16" s="477">
        <f t="shared" si="14"/>
        <v>0</v>
      </c>
      <c r="DG16" s="477">
        <f t="shared" si="15"/>
        <v>0</v>
      </c>
      <c r="DH16" s="477">
        <f t="shared" si="16"/>
        <v>0</v>
      </c>
      <c r="DI16" s="477">
        <f t="shared" si="17"/>
        <v>0</v>
      </c>
      <c r="DJ16" s="477">
        <f t="shared" si="18"/>
        <v>0</v>
      </c>
      <c r="DK16" s="477">
        <f t="shared" si="19"/>
        <v>0</v>
      </c>
      <c r="DL16" s="477">
        <f t="shared" si="20"/>
        <v>0</v>
      </c>
      <c r="DM16" s="477">
        <f t="shared" si="21"/>
        <v>0</v>
      </c>
      <c r="DN16" s="477">
        <f t="shared" si="22"/>
        <v>0</v>
      </c>
      <c r="DO16" s="477">
        <f t="shared" si="23"/>
        <v>0</v>
      </c>
      <c r="DP16" s="477">
        <f t="shared" si="24"/>
        <v>0</v>
      </c>
      <c r="DQ16" s="477">
        <f t="shared" si="25"/>
        <v>0</v>
      </c>
      <c r="DR16" s="477">
        <f t="shared" si="26"/>
        <v>0</v>
      </c>
      <c r="DS16" s="477">
        <f t="shared" si="27"/>
        <v>0</v>
      </c>
      <c r="DT16" s="477">
        <f t="shared" si="28"/>
        <v>0</v>
      </c>
      <c r="DU16" s="477">
        <f t="shared" si="29"/>
        <v>0</v>
      </c>
      <c r="DV16" s="477">
        <f t="shared" si="30"/>
        <v>0</v>
      </c>
      <c r="DW16" s="477">
        <f t="shared" si="31"/>
        <v>0</v>
      </c>
      <c r="DX16" s="477">
        <f t="shared" si="32"/>
        <v>0</v>
      </c>
      <c r="DY16" s="477">
        <f t="shared" si="33"/>
        <v>0</v>
      </c>
      <c r="DZ16" s="477">
        <f t="shared" si="34"/>
        <v>0</v>
      </c>
      <c r="EA16" s="477">
        <f t="shared" si="35"/>
        <v>0</v>
      </c>
      <c r="EB16" s="477">
        <f t="shared" si="36"/>
        <v>0</v>
      </c>
      <c r="EC16" s="477">
        <f t="shared" si="37"/>
        <v>0</v>
      </c>
      <c r="ED16" s="477">
        <f t="shared" si="38"/>
        <v>0</v>
      </c>
      <c r="EE16" s="477">
        <f t="shared" si="39"/>
        <v>0</v>
      </c>
      <c r="EF16" s="477">
        <f t="shared" si="40"/>
        <v>0</v>
      </c>
      <c r="EG16" s="477">
        <f t="shared" si="41"/>
        <v>0</v>
      </c>
      <c r="EH16" s="477">
        <f t="shared" si="42"/>
        <v>0</v>
      </c>
      <c r="EI16" s="477">
        <f t="shared" si="43"/>
        <v>0</v>
      </c>
      <c r="EJ16" s="477">
        <f t="shared" si="44"/>
        <v>0</v>
      </c>
      <c r="EK16" s="477">
        <f t="shared" si="45"/>
        <v>0</v>
      </c>
      <c r="EL16" s="477">
        <f t="shared" si="46"/>
        <v>0</v>
      </c>
      <c r="EM16" s="477">
        <f t="shared" si="47"/>
        <v>0</v>
      </c>
      <c r="EN16" s="477">
        <f t="shared" si="48"/>
        <v>0</v>
      </c>
      <c r="EO16" s="946">
        <f t="shared" si="49"/>
        <v>0</v>
      </c>
      <c r="EP16" s="946">
        <f t="shared" si="50"/>
        <v>0</v>
      </c>
      <c r="EQ16" s="946">
        <f t="shared" si="51"/>
        <v>0</v>
      </c>
      <c r="ER16" s="946">
        <f t="shared" si="52"/>
        <v>0</v>
      </c>
      <c r="ES16" s="946">
        <f t="shared" si="53"/>
        <v>0</v>
      </c>
      <c r="ET16" s="946">
        <f t="shared" si="54"/>
        <v>0</v>
      </c>
      <c r="EU16" s="946">
        <f t="shared" si="55"/>
        <v>0</v>
      </c>
      <c r="EV16" s="946">
        <f t="shared" si="56"/>
        <v>0</v>
      </c>
      <c r="EW16" s="946">
        <f t="shared" si="57"/>
        <v>0</v>
      </c>
      <c r="EX16" s="946">
        <f t="shared" si="58"/>
        <v>0</v>
      </c>
      <c r="EY16" s="946">
        <f t="shared" si="59"/>
        <v>0</v>
      </c>
      <c r="EZ16" s="946">
        <f t="shared" si="60"/>
        <v>0</v>
      </c>
      <c r="FA16" s="946">
        <f t="shared" si="61"/>
        <v>0</v>
      </c>
      <c r="FB16" s="946">
        <f t="shared" si="62"/>
        <v>0</v>
      </c>
      <c r="FC16" s="946">
        <f t="shared" si="63"/>
        <v>0</v>
      </c>
      <c r="FD16" s="946">
        <f t="shared" si="64"/>
        <v>0</v>
      </c>
      <c r="FE16" s="946">
        <f t="shared" si="65"/>
        <v>0</v>
      </c>
      <c r="FF16" s="946">
        <f t="shared" si="66"/>
        <v>0</v>
      </c>
      <c r="FG16" s="946">
        <f t="shared" si="67"/>
        <v>0</v>
      </c>
      <c r="FH16" s="946">
        <f t="shared" si="68"/>
        <v>0</v>
      </c>
      <c r="FI16" s="946">
        <f t="shared" si="69"/>
        <v>0</v>
      </c>
      <c r="FJ16" s="946">
        <f t="shared" si="70"/>
        <v>0</v>
      </c>
      <c r="FK16" s="946">
        <f t="shared" si="71"/>
        <v>0</v>
      </c>
      <c r="FL16" s="946">
        <f t="shared" si="72"/>
        <v>0</v>
      </c>
      <c r="FM16" s="946">
        <f t="shared" si="73"/>
        <v>0</v>
      </c>
      <c r="FN16" s="946">
        <f t="shared" si="74"/>
        <v>0</v>
      </c>
      <c r="FO16" s="946">
        <f t="shared" si="75"/>
        <v>0</v>
      </c>
      <c r="FP16" s="946">
        <f t="shared" si="76"/>
        <v>0</v>
      </c>
      <c r="FQ16" s="946">
        <f t="shared" si="77"/>
        <v>0</v>
      </c>
      <c r="FR16" s="946">
        <f t="shared" si="78"/>
        <v>0</v>
      </c>
      <c r="FS16" s="946">
        <f t="shared" si="79"/>
        <v>0</v>
      </c>
      <c r="FT16" s="946">
        <f t="shared" si="80"/>
        <v>0</v>
      </c>
      <c r="FU16" s="946">
        <f t="shared" si="81"/>
        <v>0</v>
      </c>
      <c r="FV16" s="946">
        <f t="shared" si="82"/>
        <v>0</v>
      </c>
      <c r="FW16" s="946">
        <f t="shared" si="83"/>
        <v>0</v>
      </c>
      <c r="FX16" s="946">
        <f t="shared" si="84"/>
        <v>0</v>
      </c>
      <c r="FY16" s="946">
        <f t="shared" si="85"/>
        <v>0</v>
      </c>
      <c r="FZ16" s="946">
        <f t="shared" si="86"/>
        <v>0</v>
      </c>
      <c r="GA16" s="946">
        <f t="shared" si="87"/>
        <v>0</v>
      </c>
      <c r="GB16" s="946">
        <f t="shared" si="88"/>
        <v>0</v>
      </c>
      <c r="GC16" s="946">
        <f t="shared" si="89"/>
        <v>0</v>
      </c>
      <c r="GD16" s="946">
        <f t="shared" si="90"/>
        <v>0</v>
      </c>
      <c r="GE16" s="946">
        <f t="shared" si="91"/>
        <v>0</v>
      </c>
      <c r="GF16" s="946">
        <f t="shared" si="92"/>
        <v>0</v>
      </c>
      <c r="GG16" s="946">
        <f t="shared" si="93"/>
        <v>0</v>
      </c>
      <c r="GH16" s="946" t="s">
        <v>476</v>
      </c>
    </row>
    <row r="17" spans="1:190" ht="15" hidden="1">
      <c r="A17" s="725" t="str">
        <f>Compute1a!A17</f>
        <v>6.1.1.d</v>
      </c>
      <c r="B17" s="527">
        <f>Compute1a!B17</f>
        <v>0</v>
      </c>
      <c r="C17" s="527">
        <f>Compute1a!C17</f>
        <v>0</v>
      </c>
      <c r="D17" s="528">
        <f>Compute1a!D17</f>
        <v>0</v>
      </c>
      <c r="E17" s="732" t="str">
        <f>Compute1a!E17</f>
        <v>0</v>
      </c>
      <c r="F17" s="727">
        <f>INDEX(References!$B$51:$C$56,$E17+1,2)*C17</f>
        <v>0</v>
      </c>
      <c r="G17" s="726">
        <f>Compute4a!$DE17</f>
        <v>0</v>
      </c>
      <c r="H17" s="942">
        <f t="shared" si="95"/>
        <v>0</v>
      </c>
      <c r="I17" s="671">
        <f>Compute4a!I17</f>
        <v>0</v>
      </c>
      <c r="J17" s="782">
        <f>IFERROR((I17*$H17*INDEX(References!$C$51:$D$56, $E17+1,2))+(ROW()/10000),0)</f>
        <v>1.6999999999999999E-3</v>
      </c>
      <c r="K17" s="671">
        <f>Compute4a!H17</f>
        <v>0</v>
      </c>
      <c r="L17" s="782">
        <f>IFERROR((K17*$H17*INDEX(References!$C$51:$D$56, $E17+1,2))+(ROW()/10000),0)</f>
        <v>1.6999999999999999E-3</v>
      </c>
      <c r="M17" s="671">
        <f>Compute4a!H17</f>
        <v>0</v>
      </c>
      <c r="N17" s="782">
        <f>IFERROR((M17*$H17*INDEX(References!$C$51:$D$56, $E17+1,2))+(ROW()/10000),0)</f>
        <v>1.6999999999999999E-3</v>
      </c>
      <c r="O17" s="671">
        <f>Compute4a!N17</f>
        <v>0</v>
      </c>
      <c r="P17" s="782">
        <f>IFERROR((O17*$H17*INDEX(References!$C$51:$D$56, $E17+1,2))+(ROW()/10000),0)</f>
        <v>1.6999999999999999E-3</v>
      </c>
      <c r="Q17" s="671">
        <f>Compute4a!M17</f>
        <v>0</v>
      </c>
      <c r="R17" s="782">
        <f>IFERROR((Q17*$H17*INDEX(References!$C$51:$D$56, $E17+1,2))+(ROW()/10000),0)</f>
        <v>1.6999999999999999E-3</v>
      </c>
      <c r="S17" s="671">
        <f>Compute4a!R17</f>
        <v>0</v>
      </c>
      <c r="T17" s="782">
        <f>IFERROR((S17*$H17*INDEX(References!$C$51:$D$56, $E17+1,2))+(ROW()/10000),0)</f>
        <v>1.6999999999999999E-3</v>
      </c>
      <c r="U17" s="671">
        <f>Compute4a!S17</f>
        <v>0</v>
      </c>
      <c r="V17" s="782">
        <f>IFERROR((U17*$H17*INDEX(References!$C$51:$D$56, $E17+1,2))+(ROW()/10000),0)</f>
        <v>1.6999999999999999E-3</v>
      </c>
      <c r="W17" s="671">
        <f>Compute4a!R17</f>
        <v>0</v>
      </c>
      <c r="X17" s="782">
        <f>IFERROR((W17*$H17*INDEX(References!$C$51:$D$56, $E17+1,2))+(ROW()/10000),0)</f>
        <v>1.6999999999999999E-3</v>
      </c>
      <c r="Y17" s="671">
        <f>Compute4a!I17</f>
        <v>0</v>
      </c>
      <c r="Z17" s="782">
        <f>IFERROR((Y17*$H17*INDEX(References!$C$51:$D$56, $E17+1,2))+(ROW()/10000),0)</f>
        <v>1.6999999999999999E-3</v>
      </c>
      <c r="AA17" s="671">
        <f>Compute4a!H17</f>
        <v>0</v>
      </c>
      <c r="AB17" s="782">
        <f>IFERROR((AA17*$H17*INDEX(References!$C$51:$D$56, $E17+1,2))+(ROW()/10000),0)</f>
        <v>1.6999999999999999E-3</v>
      </c>
      <c r="AC17" s="671">
        <f>Compute4a!T17</f>
        <v>0</v>
      </c>
      <c r="AD17" s="782">
        <f>IFERROR((AC17*$H17*INDEX(References!$C$51:$D$56, $E17+1,2))+(ROW()/10000),0)</f>
        <v>1.6999999999999999E-3</v>
      </c>
      <c r="AE17" s="671">
        <f>Compute4a!I17</f>
        <v>0</v>
      </c>
      <c r="AF17" s="782">
        <f>IFERROR((AE17*$H17*INDEX(References!$C$51:$D$56, $E17+1,2))+(ROW()/10000),0)</f>
        <v>1.6999999999999999E-3</v>
      </c>
      <c r="AG17" s="671">
        <f>Compute4a!N17</f>
        <v>0</v>
      </c>
      <c r="AH17" s="782">
        <f>IFERROR((AG17*$H17*INDEX(References!$C$51:$D$56, $E17+1,2))+(ROW()/10000),0)</f>
        <v>1.6999999999999999E-3</v>
      </c>
      <c r="AI17" s="671">
        <f>Compute4a!I17</f>
        <v>0</v>
      </c>
      <c r="AJ17" s="782">
        <f>IFERROR((AI17*$H17*INDEX(References!$C$51:$D$56, $E17+1,2))+(ROW()/10000),0)</f>
        <v>1.6999999999999999E-3</v>
      </c>
      <c r="AK17" s="671">
        <f>Compute4a!U17</f>
        <v>0</v>
      </c>
      <c r="AL17" s="782">
        <f>IFERROR((AK17*$H17*INDEX(References!$C$51:$D$56, $E17+1,2))+(ROW()/10000),0)</f>
        <v>1.6999999999999999E-3</v>
      </c>
      <c r="AM17" s="671">
        <f>Compute4a!K17</f>
        <v>0</v>
      </c>
      <c r="AN17" s="782">
        <f>IFERROR((AM17*$H17*INDEX(References!$C$51:$D$56, $E17+1,2))+(ROW()/10000),0)</f>
        <v>1.6999999999999999E-3</v>
      </c>
      <c r="AO17" s="671">
        <f>Compute4a!S17</f>
        <v>0</v>
      </c>
      <c r="AP17" s="782">
        <f>IFERROR((AO17*$H17*INDEX(References!$C$51:$D$56, $E17+1,2))+(ROW()/10000),0)</f>
        <v>1.6999999999999999E-3</v>
      </c>
      <c r="AQ17" s="671">
        <f>Compute4a!M17</f>
        <v>0</v>
      </c>
      <c r="AR17" s="782">
        <f>IFERROR((AQ17*$H17*INDEX(References!$C$51:$D$56, $E17+1,2))+(ROW()/10000),0)</f>
        <v>1.6999999999999999E-3</v>
      </c>
      <c r="AS17" s="671">
        <f>Compute4a!K17</f>
        <v>0</v>
      </c>
      <c r="AT17" s="782">
        <f>IFERROR((AS17*$H17*INDEX(References!$C$51:$D$56, $E17+1,2))+(ROW()/10000),0)</f>
        <v>1.6999999999999999E-3</v>
      </c>
      <c r="AU17" s="671">
        <f>Compute4a!T17</f>
        <v>0</v>
      </c>
      <c r="AV17" s="782">
        <f>IFERROR((AU17*$H17*INDEX(References!$C$51:$D$56, $E17+1,2))+(ROW()/10000),0)</f>
        <v>1.6999999999999999E-3</v>
      </c>
      <c r="AW17" s="671">
        <f>Compute4a!J17</f>
        <v>0</v>
      </c>
      <c r="AX17" s="782">
        <f>IFERROR((AW17*$H17*INDEX(References!$C$51:$D$56, $E17+1,2))+(ROW()/10000),0)</f>
        <v>1.6999999999999999E-3</v>
      </c>
      <c r="AY17" s="671">
        <f>Compute4a!L17</f>
        <v>0</v>
      </c>
      <c r="AZ17" s="782">
        <f>IFERROR((AY17*$H17*INDEX(References!$C$51:$D$56, $E17+1,2))+(ROW()/10000),0)</f>
        <v>1.6999999999999999E-3</v>
      </c>
      <c r="BA17" s="671">
        <f>Compute4a!M17</f>
        <v>0</v>
      </c>
      <c r="BB17" s="782">
        <f>IFERROR((BA17*$H17*INDEX(References!$C$51:$D$56, $E17+1,2))+(ROW()/10000),0)</f>
        <v>1.6999999999999999E-3</v>
      </c>
      <c r="BC17" s="671">
        <f>Compute4a!O17</f>
        <v>0</v>
      </c>
      <c r="BD17" s="782">
        <f>IFERROR((BC17*$H17*INDEX(References!$C$51:$D$56, $E17+1,2))+(ROW()/10000),0)</f>
        <v>1.6999999999999999E-3</v>
      </c>
      <c r="BE17" s="671">
        <f>Compute4a!V17</f>
        <v>0</v>
      </c>
      <c r="BF17" s="782">
        <f>IFERROR((BE17*$H17*INDEX(References!$C$51:$D$56, $E17+1,2))+(ROW()/10000),0)</f>
        <v>1.6999999999999999E-3</v>
      </c>
      <c r="BG17" s="671">
        <f>Compute4a!P17</f>
        <v>0</v>
      </c>
      <c r="BH17" s="782">
        <f>IFERROR((BG17*$H17*INDEX(References!$C$51:$D$56, $E17+1,2))+(ROW()/10000),0)</f>
        <v>1.6999999999999999E-3</v>
      </c>
      <c r="BI17" s="671">
        <f>Compute4a!N17</f>
        <v>0</v>
      </c>
      <c r="BJ17" s="782">
        <f>IFERROR((BI17*$H17*INDEX(References!$C$51:$D$56, $E17+1,2))+(ROW()/10000),0)</f>
        <v>1.6999999999999999E-3</v>
      </c>
      <c r="BK17" s="671">
        <f>Compute4a!T17</f>
        <v>0</v>
      </c>
      <c r="BL17" s="782">
        <f>IFERROR((BK17*$H17*INDEX(References!$C$51:$D$56, $E17+1,2))+(ROW()/10000),0)</f>
        <v>1.6999999999999999E-3</v>
      </c>
      <c r="BM17" s="671">
        <f>Compute4a!R17</f>
        <v>0</v>
      </c>
      <c r="BN17" s="782">
        <f>IFERROR((BM17*$H17*INDEX(References!$C$51:$D$56, $E17+1,2))+(ROW()/10000),0)</f>
        <v>1.6999999999999999E-3</v>
      </c>
      <c r="BO17" s="671">
        <f>Compute4a!V17</f>
        <v>0</v>
      </c>
      <c r="BP17" s="782">
        <f>IFERROR((BO17*$H17*INDEX(References!$C$51:$D$56, $E17+1,2))+(ROW()/10000),0)</f>
        <v>1.6999999999999999E-3</v>
      </c>
      <c r="BQ17" s="671">
        <f>Compute4a!S17</f>
        <v>0</v>
      </c>
      <c r="BR17" s="782">
        <f>IFERROR((BQ17*$H17*INDEX(References!$C$51:$D$56, $E17+1,2))+(ROW()/10000),0)</f>
        <v>1.6999999999999999E-3</v>
      </c>
      <c r="BS17" s="671">
        <f>Compute4a!V17</f>
        <v>0</v>
      </c>
      <c r="BT17" s="782">
        <f>IFERROR((BS17*$H17*INDEX(References!$C$51:$D$56, $E17+1,2))+(ROW()/10000),0)</f>
        <v>1.6999999999999999E-3</v>
      </c>
      <c r="BU17" s="671">
        <f>Compute4a!M17</f>
        <v>0</v>
      </c>
      <c r="BV17" s="782">
        <f>IFERROR((BU17*$H17*INDEX(References!$C$51:$D$56, $E17+1,2))+(ROW()/10000),0)</f>
        <v>1.6999999999999999E-3</v>
      </c>
      <c r="BW17" s="671">
        <f>Compute4a!U17</f>
        <v>0</v>
      </c>
      <c r="BX17" s="782">
        <f>IFERROR((BW17*$H17*INDEX(References!$C$51:$D$56, $E17+1,2))+(ROW()/10000),0)</f>
        <v>1.6999999999999999E-3</v>
      </c>
      <c r="BY17" s="671">
        <f>Compute4a!N17</f>
        <v>0</v>
      </c>
      <c r="BZ17" s="782">
        <f>IFERROR((BY17*$H17*INDEX(References!$C$51:$D$56, $E17+1,2))+(ROW()/10000),0)</f>
        <v>1.6999999999999999E-3</v>
      </c>
      <c r="CA17" s="671">
        <f>Compute4a!T17</f>
        <v>0</v>
      </c>
      <c r="CB17" s="782">
        <f>IFERROR((CA17*$H17*INDEX(References!$C$51:$D$56, $E17+1,2))+(ROW()/10000),0)</f>
        <v>1.6999999999999999E-3</v>
      </c>
      <c r="CC17" s="671">
        <f>Compute4a!T17</f>
        <v>0</v>
      </c>
      <c r="CD17" s="782">
        <f>IFERROR((CC17*$H17*INDEX(References!$C$51:$D$56, $E17+1,2))+(ROW()/10000),0)</f>
        <v>1.6999999999999999E-3</v>
      </c>
      <c r="CE17" s="671">
        <f>Compute4a!T17</f>
        <v>0</v>
      </c>
      <c r="CF17" s="782">
        <f>IFERROR((CE17*$H17*INDEX(References!$C$51:$D$56, $E17+1,2))+(ROW()/10000),0)</f>
        <v>1.6999999999999999E-3</v>
      </c>
      <c r="CG17" s="671">
        <f>Compute4a!U17</f>
        <v>0</v>
      </c>
      <c r="CH17" s="782">
        <f>IFERROR((CG17*$H17*INDEX(References!$C$51:$D$56, $E17+1,2))+(ROW()/10000),0)</f>
        <v>1.6999999999999999E-3</v>
      </c>
      <c r="CI17" s="671">
        <f>Compute4a!U17</f>
        <v>0</v>
      </c>
      <c r="CJ17" s="782">
        <f>IFERROR((CI17*$H17*INDEX(References!$C$51:$D$56, $E17+1,2))+(ROW()/10000),0)</f>
        <v>1.6999999999999999E-3</v>
      </c>
      <c r="CK17" s="671">
        <f>Compute4a!N17</f>
        <v>0</v>
      </c>
      <c r="CL17" s="782">
        <f>IFERROR((CK17*$H17*INDEX(References!$C$51:$D$56, $E17+1,2))+(ROW()/10000),0)</f>
        <v>1.6999999999999999E-3</v>
      </c>
      <c r="CM17" s="671">
        <f>Compute4a!U17</f>
        <v>0</v>
      </c>
      <c r="CN17" s="782">
        <f>IFERROR((CM17*$H17*INDEX(References!$C$51:$D$56, $E17+1,2))+(ROW()/10000),0)</f>
        <v>1.6999999999999999E-3</v>
      </c>
      <c r="CO17" s="671">
        <f>Compute4a!Q17</f>
        <v>0</v>
      </c>
      <c r="CP17" s="782">
        <f>IFERROR((CO17*$H17*INDEX(References!$C$51:$D$56, $E17+1,2))+(ROW()/10000),0)</f>
        <v>1.6999999999999999E-3</v>
      </c>
      <c r="CQ17" s="671">
        <f>Compute4a!T17</f>
        <v>0</v>
      </c>
      <c r="CR17" s="782">
        <f>IFERROR((CQ17*$H17*INDEX(References!$C$51:$D$56, $E17+1,2))+(ROW()/10000),0)</f>
        <v>1.6999999999999999E-3</v>
      </c>
      <c r="CS17" s="671">
        <f>Compute4a!Q17</f>
        <v>0</v>
      </c>
      <c r="CT17" s="782">
        <f>IFERROR((CS17*$H17*INDEX(References!$C$51:$D$56, $E17+1,2))+(ROW()/10000),0)</f>
        <v>1.6999999999999999E-3</v>
      </c>
      <c r="CU17" s="477">
        <f t="shared" si="2"/>
        <v>0</v>
      </c>
      <c r="CV17" s="477">
        <f t="shared" si="4"/>
        <v>0</v>
      </c>
      <c r="CW17" s="477">
        <f t="shared" si="5"/>
        <v>0</v>
      </c>
      <c r="CX17" s="477">
        <f t="shared" si="6"/>
        <v>0</v>
      </c>
      <c r="CY17" s="477">
        <f t="shared" si="7"/>
        <v>0</v>
      </c>
      <c r="CZ17" s="477">
        <f t="shared" si="8"/>
        <v>0</v>
      </c>
      <c r="DA17" s="477">
        <f t="shared" si="9"/>
        <v>0</v>
      </c>
      <c r="DB17" s="477">
        <f t="shared" si="10"/>
        <v>0</v>
      </c>
      <c r="DC17" s="477">
        <f t="shared" si="11"/>
        <v>0</v>
      </c>
      <c r="DD17" s="477">
        <f t="shared" si="12"/>
        <v>0</v>
      </c>
      <c r="DE17" s="477">
        <f t="shared" si="13"/>
        <v>0</v>
      </c>
      <c r="DF17" s="477">
        <f t="shared" si="14"/>
        <v>0</v>
      </c>
      <c r="DG17" s="477">
        <f t="shared" si="15"/>
        <v>0</v>
      </c>
      <c r="DH17" s="477">
        <f t="shared" si="16"/>
        <v>0</v>
      </c>
      <c r="DI17" s="477">
        <f t="shared" si="17"/>
        <v>0</v>
      </c>
      <c r="DJ17" s="477">
        <f t="shared" si="18"/>
        <v>0</v>
      </c>
      <c r="DK17" s="477">
        <f t="shared" si="19"/>
        <v>0</v>
      </c>
      <c r="DL17" s="477">
        <f t="shared" si="20"/>
        <v>0</v>
      </c>
      <c r="DM17" s="477">
        <f t="shared" si="21"/>
        <v>0</v>
      </c>
      <c r="DN17" s="477">
        <f t="shared" si="22"/>
        <v>0</v>
      </c>
      <c r="DO17" s="477">
        <f t="shared" si="23"/>
        <v>0</v>
      </c>
      <c r="DP17" s="477">
        <f t="shared" si="24"/>
        <v>0</v>
      </c>
      <c r="DQ17" s="477">
        <f t="shared" si="25"/>
        <v>0</v>
      </c>
      <c r="DR17" s="477">
        <f t="shared" si="26"/>
        <v>0</v>
      </c>
      <c r="DS17" s="477">
        <f t="shared" si="27"/>
        <v>0</v>
      </c>
      <c r="DT17" s="477">
        <f t="shared" si="28"/>
        <v>0</v>
      </c>
      <c r="DU17" s="477">
        <f t="shared" si="29"/>
        <v>0</v>
      </c>
      <c r="DV17" s="477">
        <f t="shared" si="30"/>
        <v>0</v>
      </c>
      <c r="DW17" s="477">
        <f t="shared" si="31"/>
        <v>0</v>
      </c>
      <c r="DX17" s="477">
        <f t="shared" si="32"/>
        <v>0</v>
      </c>
      <c r="DY17" s="477">
        <f t="shared" si="33"/>
        <v>0</v>
      </c>
      <c r="DZ17" s="477">
        <f t="shared" si="34"/>
        <v>0</v>
      </c>
      <c r="EA17" s="477">
        <f t="shared" si="35"/>
        <v>0</v>
      </c>
      <c r="EB17" s="477">
        <f t="shared" si="36"/>
        <v>0</v>
      </c>
      <c r="EC17" s="477">
        <f t="shared" si="37"/>
        <v>0</v>
      </c>
      <c r="ED17" s="477">
        <f t="shared" si="38"/>
        <v>0</v>
      </c>
      <c r="EE17" s="477">
        <f t="shared" si="39"/>
        <v>0</v>
      </c>
      <c r="EF17" s="477">
        <f t="shared" si="40"/>
        <v>0</v>
      </c>
      <c r="EG17" s="477">
        <f t="shared" si="41"/>
        <v>0</v>
      </c>
      <c r="EH17" s="477">
        <f t="shared" si="42"/>
        <v>0</v>
      </c>
      <c r="EI17" s="477">
        <f t="shared" si="43"/>
        <v>0</v>
      </c>
      <c r="EJ17" s="477">
        <f t="shared" si="44"/>
        <v>0</v>
      </c>
      <c r="EK17" s="477">
        <f t="shared" si="45"/>
        <v>0</v>
      </c>
      <c r="EL17" s="477">
        <f t="shared" si="46"/>
        <v>0</v>
      </c>
      <c r="EM17" s="477">
        <f t="shared" si="47"/>
        <v>0</v>
      </c>
      <c r="EN17" s="477">
        <f t="shared" si="48"/>
        <v>0</v>
      </c>
      <c r="EO17" s="946">
        <f t="shared" si="49"/>
        <v>0</v>
      </c>
      <c r="EP17" s="946">
        <f t="shared" si="50"/>
        <v>0</v>
      </c>
      <c r="EQ17" s="946">
        <f t="shared" si="51"/>
        <v>0</v>
      </c>
      <c r="ER17" s="946">
        <f t="shared" si="52"/>
        <v>0</v>
      </c>
      <c r="ES17" s="946">
        <f t="shared" si="53"/>
        <v>0</v>
      </c>
      <c r="ET17" s="946">
        <f t="shared" si="54"/>
        <v>0</v>
      </c>
      <c r="EU17" s="946">
        <f t="shared" si="55"/>
        <v>0</v>
      </c>
      <c r="EV17" s="946">
        <f t="shared" si="56"/>
        <v>0</v>
      </c>
      <c r="EW17" s="946">
        <f t="shared" si="57"/>
        <v>0</v>
      </c>
      <c r="EX17" s="946">
        <f t="shared" si="58"/>
        <v>0</v>
      </c>
      <c r="EY17" s="946">
        <f t="shared" si="59"/>
        <v>0</v>
      </c>
      <c r="EZ17" s="946">
        <f t="shared" si="60"/>
        <v>0</v>
      </c>
      <c r="FA17" s="946">
        <f t="shared" si="61"/>
        <v>0</v>
      </c>
      <c r="FB17" s="946">
        <f t="shared" si="62"/>
        <v>0</v>
      </c>
      <c r="FC17" s="946">
        <f t="shared" si="63"/>
        <v>0</v>
      </c>
      <c r="FD17" s="946">
        <f t="shared" si="64"/>
        <v>0</v>
      </c>
      <c r="FE17" s="946">
        <f t="shared" si="65"/>
        <v>0</v>
      </c>
      <c r="FF17" s="946">
        <f t="shared" si="66"/>
        <v>0</v>
      </c>
      <c r="FG17" s="946">
        <f t="shared" si="67"/>
        <v>0</v>
      </c>
      <c r="FH17" s="946">
        <f t="shared" si="68"/>
        <v>0</v>
      </c>
      <c r="FI17" s="946">
        <f t="shared" si="69"/>
        <v>0</v>
      </c>
      <c r="FJ17" s="946">
        <f t="shared" si="70"/>
        <v>0</v>
      </c>
      <c r="FK17" s="946">
        <f t="shared" si="71"/>
        <v>0</v>
      </c>
      <c r="FL17" s="946">
        <f t="shared" si="72"/>
        <v>0</v>
      </c>
      <c r="FM17" s="946">
        <f t="shared" si="73"/>
        <v>0</v>
      </c>
      <c r="FN17" s="946">
        <f t="shared" si="74"/>
        <v>0</v>
      </c>
      <c r="FO17" s="946">
        <f t="shared" si="75"/>
        <v>0</v>
      </c>
      <c r="FP17" s="946">
        <f t="shared" si="76"/>
        <v>0</v>
      </c>
      <c r="FQ17" s="946">
        <f t="shared" si="77"/>
        <v>0</v>
      </c>
      <c r="FR17" s="946">
        <f t="shared" si="78"/>
        <v>0</v>
      </c>
      <c r="FS17" s="946">
        <f t="shared" si="79"/>
        <v>0</v>
      </c>
      <c r="FT17" s="946">
        <f t="shared" si="80"/>
        <v>0</v>
      </c>
      <c r="FU17" s="946">
        <f t="shared" si="81"/>
        <v>0</v>
      </c>
      <c r="FV17" s="946">
        <f t="shared" si="82"/>
        <v>0</v>
      </c>
      <c r="FW17" s="946">
        <f t="shared" si="83"/>
        <v>0</v>
      </c>
      <c r="FX17" s="946">
        <f t="shared" si="84"/>
        <v>0</v>
      </c>
      <c r="FY17" s="946">
        <f t="shared" si="85"/>
        <v>0</v>
      </c>
      <c r="FZ17" s="946">
        <f t="shared" si="86"/>
        <v>0</v>
      </c>
      <c r="GA17" s="946">
        <f t="shared" si="87"/>
        <v>0</v>
      </c>
      <c r="GB17" s="946">
        <f t="shared" si="88"/>
        <v>0</v>
      </c>
      <c r="GC17" s="946">
        <f t="shared" si="89"/>
        <v>0</v>
      </c>
      <c r="GD17" s="946">
        <f t="shared" si="90"/>
        <v>0</v>
      </c>
      <c r="GE17" s="946">
        <f t="shared" si="91"/>
        <v>0</v>
      </c>
      <c r="GF17" s="946">
        <f t="shared" si="92"/>
        <v>0</v>
      </c>
      <c r="GG17" s="946">
        <f t="shared" si="93"/>
        <v>0</v>
      </c>
      <c r="GH17" s="946" t="s">
        <v>477</v>
      </c>
    </row>
    <row r="18" spans="1:190" ht="15" hidden="1">
      <c r="A18" s="725" t="str">
        <f>Compute1a!A18</f>
        <v>6.1.1.e</v>
      </c>
      <c r="B18" s="527">
        <f>Compute1a!B18</f>
        <v>0</v>
      </c>
      <c r="C18" s="527">
        <f>Compute1a!C18</f>
        <v>0</v>
      </c>
      <c r="D18" s="528">
        <f>Compute1a!D18</f>
        <v>0</v>
      </c>
      <c r="E18" s="732" t="str">
        <f>Compute1a!E18</f>
        <v>0</v>
      </c>
      <c r="F18" s="727">
        <f>INDEX(References!$B$51:$C$56,$E18+1,2)*C18</f>
        <v>0</v>
      </c>
      <c r="G18" s="726">
        <f>Compute4a!$DE18</f>
        <v>0</v>
      </c>
      <c r="H18" s="942">
        <f t="shared" si="95"/>
        <v>0</v>
      </c>
      <c r="I18" s="671">
        <f>Compute4a!I18</f>
        <v>0</v>
      </c>
      <c r="J18" s="782">
        <f>IFERROR((I18*$H18*INDEX(References!$C$51:$D$56, $E18+1,2))+(ROW()/10000),0)</f>
        <v>1.8E-3</v>
      </c>
      <c r="K18" s="671">
        <f>Compute4a!H18</f>
        <v>0</v>
      </c>
      <c r="L18" s="782">
        <f>IFERROR((K18*$H18*INDEX(References!$C$51:$D$56, $E18+1,2))+(ROW()/10000),0)</f>
        <v>1.8E-3</v>
      </c>
      <c r="M18" s="671">
        <f>Compute4a!H18</f>
        <v>0</v>
      </c>
      <c r="N18" s="782">
        <f>IFERROR((M18*$H18*INDEX(References!$C$51:$D$56, $E18+1,2))+(ROW()/10000),0)</f>
        <v>1.8E-3</v>
      </c>
      <c r="O18" s="671">
        <f>Compute4a!N18</f>
        <v>0</v>
      </c>
      <c r="P18" s="782">
        <f>IFERROR((O18*$H18*INDEX(References!$C$51:$D$56, $E18+1,2))+(ROW()/10000),0)</f>
        <v>1.8E-3</v>
      </c>
      <c r="Q18" s="671">
        <f>Compute4a!M18</f>
        <v>0</v>
      </c>
      <c r="R18" s="782">
        <f>IFERROR((Q18*$H18*INDEX(References!$C$51:$D$56, $E18+1,2))+(ROW()/10000),0)</f>
        <v>1.8E-3</v>
      </c>
      <c r="S18" s="671">
        <f>Compute4a!R18</f>
        <v>0</v>
      </c>
      <c r="T18" s="782">
        <f>IFERROR((S18*$H18*INDEX(References!$C$51:$D$56, $E18+1,2))+(ROW()/10000),0)</f>
        <v>1.8E-3</v>
      </c>
      <c r="U18" s="671">
        <f>Compute4a!S18</f>
        <v>0</v>
      </c>
      <c r="V18" s="782">
        <f>IFERROR((U18*$H18*INDEX(References!$C$51:$D$56, $E18+1,2))+(ROW()/10000),0)</f>
        <v>1.8E-3</v>
      </c>
      <c r="W18" s="671">
        <f>Compute4a!R18</f>
        <v>0</v>
      </c>
      <c r="X18" s="782">
        <f>IFERROR((W18*$H18*INDEX(References!$C$51:$D$56, $E18+1,2))+(ROW()/10000),0)</f>
        <v>1.8E-3</v>
      </c>
      <c r="Y18" s="671">
        <f>Compute4a!I18</f>
        <v>0</v>
      </c>
      <c r="Z18" s="782">
        <f>IFERROR((Y18*$H18*INDEX(References!$C$51:$D$56, $E18+1,2))+(ROW()/10000),0)</f>
        <v>1.8E-3</v>
      </c>
      <c r="AA18" s="671">
        <f>Compute4a!H18</f>
        <v>0</v>
      </c>
      <c r="AB18" s="782">
        <f>IFERROR((AA18*$H18*INDEX(References!$C$51:$D$56, $E18+1,2))+(ROW()/10000),0)</f>
        <v>1.8E-3</v>
      </c>
      <c r="AC18" s="671">
        <f>Compute4a!T18</f>
        <v>0</v>
      </c>
      <c r="AD18" s="782">
        <f>IFERROR((AC18*$H18*INDEX(References!$C$51:$D$56, $E18+1,2))+(ROW()/10000),0)</f>
        <v>1.8E-3</v>
      </c>
      <c r="AE18" s="671">
        <f>Compute4a!I18</f>
        <v>0</v>
      </c>
      <c r="AF18" s="782">
        <f>IFERROR((AE18*$H18*INDEX(References!$C$51:$D$56, $E18+1,2))+(ROW()/10000),0)</f>
        <v>1.8E-3</v>
      </c>
      <c r="AG18" s="671">
        <f>Compute4a!N18</f>
        <v>0</v>
      </c>
      <c r="AH18" s="782">
        <f>IFERROR((AG18*$H18*INDEX(References!$C$51:$D$56, $E18+1,2))+(ROW()/10000),0)</f>
        <v>1.8E-3</v>
      </c>
      <c r="AI18" s="671">
        <f>Compute4a!I18</f>
        <v>0</v>
      </c>
      <c r="AJ18" s="782">
        <f>IFERROR((AI18*$H18*INDEX(References!$C$51:$D$56, $E18+1,2))+(ROW()/10000),0)</f>
        <v>1.8E-3</v>
      </c>
      <c r="AK18" s="671">
        <f>Compute4a!U18</f>
        <v>0</v>
      </c>
      <c r="AL18" s="782">
        <f>IFERROR((AK18*$H18*INDEX(References!$C$51:$D$56, $E18+1,2))+(ROW()/10000),0)</f>
        <v>1.8E-3</v>
      </c>
      <c r="AM18" s="671">
        <f>Compute4a!K18</f>
        <v>0</v>
      </c>
      <c r="AN18" s="782">
        <f>IFERROR((AM18*$H18*INDEX(References!$C$51:$D$56, $E18+1,2))+(ROW()/10000),0)</f>
        <v>1.8E-3</v>
      </c>
      <c r="AO18" s="671">
        <f>Compute4a!S18</f>
        <v>0</v>
      </c>
      <c r="AP18" s="782">
        <f>IFERROR((AO18*$H18*INDEX(References!$C$51:$D$56, $E18+1,2))+(ROW()/10000),0)</f>
        <v>1.8E-3</v>
      </c>
      <c r="AQ18" s="671">
        <f>Compute4a!M18</f>
        <v>0</v>
      </c>
      <c r="AR18" s="782">
        <f>IFERROR((AQ18*$H18*INDEX(References!$C$51:$D$56, $E18+1,2))+(ROW()/10000),0)</f>
        <v>1.8E-3</v>
      </c>
      <c r="AS18" s="671">
        <f>Compute4a!K18</f>
        <v>0</v>
      </c>
      <c r="AT18" s="782">
        <f>IFERROR((AS18*$H18*INDEX(References!$C$51:$D$56, $E18+1,2))+(ROW()/10000),0)</f>
        <v>1.8E-3</v>
      </c>
      <c r="AU18" s="671">
        <f>Compute4a!T18</f>
        <v>0</v>
      </c>
      <c r="AV18" s="782">
        <f>IFERROR((AU18*$H18*INDEX(References!$C$51:$D$56, $E18+1,2))+(ROW()/10000),0)</f>
        <v>1.8E-3</v>
      </c>
      <c r="AW18" s="671">
        <f>Compute4a!J18</f>
        <v>0</v>
      </c>
      <c r="AX18" s="782">
        <f>IFERROR((AW18*$H18*INDEX(References!$C$51:$D$56, $E18+1,2))+(ROW()/10000),0)</f>
        <v>1.8E-3</v>
      </c>
      <c r="AY18" s="671">
        <f>Compute4a!L18</f>
        <v>0</v>
      </c>
      <c r="AZ18" s="782">
        <f>IFERROR((AY18*$H18*INDEX(References!$C$51:$D$56, $E18+1,2))+(ROW()/10000),0)</f>
        <v>1.8E-3</v>
      </c>
      <c r="BA18" s="671">
        <f>Compute4a!M18</f>
        <v>0</v>
      </c>
      <c r="BB18" s="782">
        <f>IFERROR((BA18*$H18*INDEX(References!$C$51:$D$56, $E18+1,2))+(ROW()/10000),0)</f>
        <v>1.8E-3</v>
      </c>
      <c r="BC18" s="671">
        <f>Compute4a!O18</f>
        <v>0</v>
      </c>
      <c r="BD18" s="782">
        <f>IFERROR((BC18*$H18*INDEX(References!$C$51:$D$56, $E18+1,2))+(ROW()/10000),0)</f>
        <v>1.8E-3</v>
      </c>
      <c r="BE18" s="671">
        <f>Compute4a!V18</f>
        <v>0</v>
      </c>
      <c r="BF18" s="782">
        <f>IFERROR((BE18*$H18*INDEX(References!$C$51:$D$56, $E18+1,2))+(ROW()/10000),0)</f>
        <v>1.8E-3</v>
      </c>
      <c r="BG18" s="671">
        <f>Compute4a!P18</f>
        <v>0</v>
      </c>
      <c r="BH18" s="782">
        <f>IFERROR((BG18*$H18*INDEX(References!$C$51:$D$56, $E18+1,2))+(ROW()/10000),0)</f>
        <v>1.8E-3</v>
      </c>
      <c r="BI18" s="671">
        <f>Compute4a!N18</f>
        <v>0</v>
      </c>
      <c r="BJ18" s="782">
        <f>IFERROR((BI18*$H18*INDEX(References!$C$51:$D$56, $E18+1,2))+(ROW()/10000),0)</f>
        <v>1.8E-3</v>
      </c>
      <c r="BK18" s="671">
        <f>Compute4a!T18</f>
        <v>0</v>
      </c>
      <c r="BL18" s="782">
        <f>IFERROR((BK18*$H18*INDEX(References!$C$51:$D$56, $E18+1,2))+(ROW()/10000),0)</f>
        <v>1.8E-3</v>
      </c>
      <c r="BM18" s="671">
        <f>Compute4a!R18</f>
        <v>0</v>
      </c>
      <c r="BN18" s="782">
        <f>IFERROR((BM18*$H18*INDEX(References!$C$51:$D$56, $E18+1,2))+(ROW()/10000),0)</f>
        <v>1.8E-3</v>
      </c>
      <c r="BO18" s="671">
        <f>Compute4a!V18</f>
        <v>0</v>
      </c>
      <c r="BP18" s="782">
        <f>IFERROR((BO18*$H18*INDEX(References!$C$51:$D$56, $E18+1,2))+(ROW()/10000),0)</f>
        <v>1.8E-3</v>
      </c>
      <c r="BQ18" s="671">
        <f>Compute4a!S18</f>
        <v>0</v>
      </c>
      <c r="BR18" s="782">
        <f>IFERROR((BQ18*$H18*INDEX(References!$C$51:$D$56, $E18+1,2))+(ROW()/10000),0)</f>
        <v>1.8E-3</v>
      </c>
      <c r="BS18" s="671">
        <f>Compute4a!V18</f>
        <v>0</v>
      </c>
      <c r="BT18" s="782">
        <f>IFERROR((BS18*$H18*INDEX(References!$C$51:$D$56, $E18+1,2))+(ROW()/10000),0)</f>
        <v>1.8E-3</v>
      </c>
      <c r="BU18" s="671">
        <f>Compute4a!M18</f>
        <v>0</v>
      </c>
      <c r="BV18" s="782">
        <f>IFERROR((BU18*$H18*INDEX(References!$C$51:$D$56, $E18+1,2))+(ROW()/10000),0)</f>
        <v>1.8E-3</v>
      </c>
      <c r="BW18" s="671">
        <f>Compute4a!U18</f>
        <v>0</v>
      </c>
      <c r="BX18" s="782">
        <f>IFERROR((BW18*$H18*INDEX(References!$C$51:$D$56, $E18+1,2))+(ROW()/10000),0)</f>
        <v>1.8E-3</v>
      </c>
      <c r="BY18" s="671">
        <f>Compute4a!N18</f>
        <v>0</v>
      </c>
      <c r="BZ18" s="782">
        <f>IFERROR((BY18*$H18*INDEX(References!$C$51:$D$56, $E18+1,2))+(ROW()/10000),0)</f>
        <v>1.8E-3</v>
      </c>
      <c r="CA18" s="671">
        <f>Compute4a!T18</f>
        <v>0</v>
      </c>
      <c r="CB18" s="782">
        <f>IFERROR((CA18*$H18*INDEX(References!$C$51:$D$56, $E18+1,2))+(ROW()/10000),0)</f>
        <v>1.8E-3</v>
      </c>
      <c r="CC18" s="671">
        <f>Compute4a!T18</f>
        <v>0</v>
      </c>
      <c r="CD18" s="782">
        <f>IFERROR((CC18*$H18*INDEX(References!$C$51:$D$56, $E18+1,2))+(ROW()/10000),0)</f>
        <v>1.8E-3</v>
      </c>
      <c r="CE18" s="671">
        <f>Compute4a!T18</f>
        <v>0</v>
      </c>
      <c r="CF18" s="782">
        <f>IFERROR((CE18*$H18*INDEX(References!$C$51:$D$56, $E18+1,2))+(ROW()/10000),0)</f>
        <v>1.8E-3</v>
      </c>
      <c r="CG18" s="671">
        <f>Compute4a!U18</f>
        <v>0</v>
      </c>
      <c r="CH18" s="782">
        <f>IFERROR((CG18*$H18*INDEX(References!$C$51:$D$56, $E18+1,2))+(ROW()/10000),0)</f>
        <v>1.8E-3</v>
      </c>
      <c r="CI18" s="671">
        <f>Compute4a!U18</f>
        <v>0</v>
      </c>
      <c r="CJ18" s="782">
        <f>IFERROR((CI18*$H18*INDEX(References!$C$51:$D$56, $E18+1,2))+(ROW()/10000),0)</f>
        <v>1.8E-3</v>
      </c>
      <c r="CK18" s="671">
        <f>Compute4a!N18</f>
        <v>0</v>
      </c>
      <c r="CL18" s="782">
        <f>IFERROR((CK18*$H18*INDEX(References!$C$51:$D$56, $E18+1,2))+(ROW()/10000),0)</f>
        <v>1.8E-3</v>
      </c>
      <c r="CM18" s="671">
        <f>Compute4a!U18</f>
        <v>0</v>
      </c>
      <c r="CN18" s="782">
        <f>IFERROR((CM18*$H18*INDEX(References!$C$51:$D$56, $E18+1,2))+(ROW()/10000),0)</f>
        <v>1.8E-3</v>
      </c>
      <c r="CO18" s="671">
        <f>Compute4a!Q18</f>
        <v>0</v>
      </c>
      <c r="CP18" s="782">
        <f>IFERROR((CO18*$H18*INDEX(References!$C$51:$D$56, $E18+1,2))+(ROW()/10000),0)</f>
        <v>1.8E-3</v>
      </c>
      <c r="CQ18" s="671">
        <f>Compute4a!T18</f>
        <v>0</v>
      </c>
      <c r="CR18" s="782">
        <f>IFERROR((CQ18*$H18*INDEX(References!$C$51:$D$56, $E18+1,2))+(ROW()/10000),0)</f>
        <v>1.8E-3</v>
      </c>
      <c r="CS18" s="671">
        <f>Compute4a!Q18</f>
        <v>0</v>
      </c>
      <c r="CT18" s="782">
        <f>IFERROR((CS18*$H18*INDEX(References!$C$51:$D$56, $E18+1,2))+(ROW()/10000),0)</f>
        <v>1.8E-3</v>
      </c>
      <c r="CU18" s="477">
        <f t="shared" si="2"/>
        <v>0</v>
      </c>
      <c r="CV18" s="477">
        <f t="shared" si="4"/>
        <v>0</v>
      </c>
      <c r="CW18" s="477">
        <f t="shared" si="5"/>
        <v>0</v>
      </c>
      <c r="CX18" s="477">
        <f t="shared" si="6"/>
        <v>0</v>
      </c>
      <c r="CY18" s="477">
        <f t="shared" si="7"/>
        <v>0</v>
      </c>
      <c r="CZ18" s="477">
        <f t="shared" si="8"/>
        <v>0</v>
      </c>
      <c r="DA18" s="477">
        <f t="shared" si="9"/>
        <v>0</v>
      </c>
      <c r="DB18" s="477">
        <f t="shared" si="10"/>
        <v>0</v>
      </c>
      <c r="DC18" s="477">
        <f t="shared" si="11"/>
        <v>0</v>
      </c>
      <c r="DD18" s="477">
        <f t="shared" si="12"/>
        <v>0</v>
      </c>
      <c r="DE18" s="477">
        <f t="shared" si="13"/>
        <v>0</v>
      </c>
      <c r="DF18" s="477">
        <f t="shared" si="14"/>
        <v>0</v>
      </c>
      <c r="DG18" s="477">
        <f t="shared" si="15"/>
        <v>0</v>
      </c>
      <c r="DH18" s="477">
        <f t="shared" si="16"/>
        <v>0</v>
      </c>
      <c r="DI18" s="477">
        <f t="shared" si="17"/>
        <v>0</v>
      </c>
      <c r="DJ18" s="477">
        <f t="shared" si="18"/>
        <v>0</v>
      </c>
      <c r="DK18" s="477">
        <f t="shared" si="19"/>
        <v>0</v>
      </c>
      <c r="DL18" s="477">
        <f t="shared" si="20"/>
        <v>0</v>
      </c>
      <c r="DM18" s="477">
        <f t="shared" si="21"/>
        <v>0</v>
      </c>
      <c r="DN18" s="477">
        <f t="shared" si="22"/>
        <v>0</v>
      </c>
      <c r="DO18" s="477">
        <f t="shared" si="23"/>
        <v>0</v>
      </c>
      <c r="DP18" s="477">
        <f t="shared" si="24"/>
        <v>0</v>
      </c>
      <c r="DQ18" s="477">
        <f t="shared" si="25"/>
        <v>0</v>
      </c>
      <c r="DR18" s="477">
        <f t="shared" si="26"/>
        <v>0</v>
      </c>
      <c r="DS18" s="477">
        <f t="shared" si="27"/>
        <v>0</v>
      </c>
      <c r="DT18" s="477">
        <f t="shared" si="28"/>
        <v>0</v>
      </c>
      <c r="DU18" s="477">
        <f t="shared" si="29"/>
        <v>0</v>
      </c>
      <c r="DV18" s="477">
        <f t="shared" si="30"/>
        <v>0</v>
      </c>
      <c r="DW18" s="477">
        <f t="shared" si="31"/>
        <v>0</v>
      </c>
      <c r="DX18" s="477">
        <f t="shared" si="32"/>
        <v>0</v>
      </c>
      <c r="DY18" s="477">
        <f t="shared" si="33"/>
        <v>0</v>
      </c>
      <c r="DZ18" s="477">
        <f t="shared" si="34"/>
        <v>0</v>
      </c>
      <c r="EA18" s="477">
        <f t="shared" si="35"/>
        <v>0</v>
      </c>
      <c r="EB18" s="477">
        <f t="shared" si="36"/>
        <v>0</v>
      </c>
      <c r="EC18" s="477">
        <f t="shared" si="37"/>
        <v>0</v>
      </c>
      <c r="ED18" s="477">
        <f t="shared" si="38"/>
        <v>0</v>
      </c>
      <c r="EE18" s="477">
        <f t="shared" si="39"/>
        <v>0</v>
      </c>
      <c r="EF18" s="477">
        <f t="shared" si="40"/>
        <v>0</v>
      </c>
      <c r="EG18" s="477">
        <f t="shared" si="41"/>
        <v>0</v>
      </c>
      <c r="EH18" s="477">
        <f t="shared" si="42"/>
        <v>0</v>
      </c>
      <c r="EI18" s="477">
        <f t="shared" si="43"/>
        <v>0</v>
      </c>
      <c r="EJ18" s="477">
        <f t="shared" si="44"/>
        <v>0</v>
      </c>
      <c r="EK18" s="477">
        <f t="shared" si="45"/>
        <v>0</v>
      </c>
      <c r="EL18" s="477">
        <f t="shared" si="46"/>
        <v>0</v>
      </c>
      <c r="EM18" s="477">
        <f t="shared" si="47"/>
        <v>0</v>
      </c>
      <c r="EN18" s="477">
        <f t="shared" si="48"/>
        <v>0</v>
      </c>
      <c r="EO18" s="946">
        <f t="shared" si="49"/>
        <v>0</v>
      </c>
      <c r="EP18" s="946">
        <f t="shared" si="50"/>
        <v>0</v>
      </c>
      <c r="EQ18" s="946">
        <f t="shared" si="51"/>
        <v>0</v>
      </c>
      <c r="ER18" s="946">
        <f t="shared" si="52"/>
        <v>0</v>
      </c>
      <c r="ES18" s="946">
        <f t="shared" si="53"/>
        <v>0</v>
      </c>
      <c r="ET18" s="946">
        <f t="shared" si="54"/>
        <v>0</v>
      </c>
      <c r="EU18" s="946">
        <f t="shared" si="55"/>
        <v>0</v>
      </c>
      <c r="EV18" s="946">
        <f t="shared" si="56"/>
        <v>0</v>
      </c>
      <c r="EW18" s="946">
        <f t="shared" si="57"/>
        <v>0</v>
      </c>
      <c r="EX18" s="946">
        <f t="shared" si="58"/>
        <v>0</v>
      </c>
      <c r="EY18" s="946">
        <f t="shared" si="59"/>
        <v>0</v>
      </c>
      <c r="EZ18" s="946">
        <f t="shared" si="60"/>
        <v>0</v>
      </c>
      <c r="FA18" s="946">
        <f t="shared" si="61"/>
        <v>0</v>
      </c>
      <c r="FB18" s="946">
        <f t="shared" si="62"/>
        <v>0</v>
      </c>
      <c r="FC18" s="946">
        <f t="shared" si="63"/>
        <v>0</v>
      </c>
      <c r="FD18" s="946">
        <f t="shared" si="64"/>
        <v>0</v>
      </c>
      <c r="FE18" s="946">
        <f t="shared" si="65"/>
        <v>0</v>
      </c>
      <c r="FF18" s="946">
        <f t="shared" si="66"/>
        <v>0</v>
      </c>
      <c r="FG18" s="946">
        <f t="shared" si="67"/>
        <v>0</v>
      </c>
      <c r="FH18" s="946">
        <f t="shared" si="68"/>
        <v>0</v>
      </c>
      <c r="FI18" s="946">
        <f t="shared" si="69"/>
        <v>0</v>
      </c>
      <c r="FJ18" s="946">
        <f t="shared" si="70"/>
        <v>0</v>
      </c>
      <c r="FK18" s="946">
        <f t="shared" si="71"/>
        <v>0</v>
      </c>
      <c r="FL18" s="946">
        <f t="shared" si="72"/>
        <v>0</v>
      </c>
      <c r="FM18" s="946">
        <f t="shared" si="73"/>
        <v>0</v>
      </c>
      <c r="FN18" s="946">
        <f t="shared" si="74"/>
        <v>0</v>
      </c>
      <c r="FO18" s="946">
        <f t="shared" si="75"/>
        <v>0</v>
      </c>
      <c r="FP18" s="946">
        <f t="shared" si="76"/>
        <v>0</v>
      </c>
      <c r="FQ18" s="946">
        <f t="shared" si="77"/>
        <v>0</v>
      </c>
      <c r="FR18" s="946">
        <f t="shared" si="78"/>
        <v>0</v>
      </c>
      <c r="FS18" s="946">
        <f t="shared" si="79"/>
        <v>0</v>
      </c>
      <c r="FT18" s="946">
        <f t="shared" si="80"/>
        <v>0</v>
      </c>
      <c r="FU18" s="946">
        <f t="shared" si="81"/>
        <v>0</v>
      </c>
      <c r="FV18" s="946">
        <f t="shared" si="82"/>
        <v>0</v>
      </c>
      <c r="FW18" s="946">
        <f t="shared" si="83"/>
        <v>0</v>
      </c>
      <c r="FX18" s="946">
        <f t="shared" si="84"/>
        <v>0</v>
      </c>
      <c r="FY18" s="946">
        <f t="shared" si="85"/>
        <v>0</v>
      </c>
      <c r="FZ18" s="946">
        <f t="shared" si="86"/>
        <v>0</v>
      </c>
      <c r="GA18" s="946">
        <f t="shared" si="87"/>
        <v>0</v>
      </c>
      <c r="GB18" s="946">
        <f t="shared" si="88"/>
        <v>0</v>
      </c>
      <c r="GC18" s="946">
        <f t="shared" si="89"/>
        <v>0</v>
      </c>
      <c r="GD18" s="946">
        <f t="shared" si="90"/>
        <v>0</v>
      </c>
      <c r="GE18" s="946">
        <f t="shared" si="91"/>
        <v>0</v>
      </c>
      <c r="GF18" s="946">
        <f t="shared" si="92"/>
        <v>0</v>
      </c>
      <c r="GG18" s="946">
        <f t="shared" si="93"/>
        <v>0</v>
      </c>
      <c r="GH18" s="946" t="s">
        <v>478</v>
      </c>
    </row>
    <row r="19" spans="1:190" ht="15" hidden="1">
      <c r="A19" s="725" t="str">
        <f>Compute1a!A19</f>
        <v>6.1.1.f</v>
      </c>
      <c r="B19" s="527">
        <f>Compute1a!B19</f>
        <v>0</v>
      </c>
      <c r="C19" s="527">
        <f>Compute1a!C19</f>
        <v>0</v>
      </c>
      <c r="D19" s="528">
        <f>Compute1a!D19</f>
        <v>0</v>
      </c>
      <c r="E19" s="731" t="str">
        <f>Compute1a!E19</f>
        <v>0</v>
      </c>
      <c r="F19" s="727">
        <f>INDEX(References!$B$51:$C$56,$E19+1,2)*C19</f>
        <v>0</v>
      </c>
      <c r="G19" s="726">
        <f>Compute4a!$DE19</f>
        <v>0</v>
      </c>
      <c r="H19" s="942">
        <f t="shared" si="95"/>
        <v>0</v>
      </c>
      <c r="I19" s="671">
        <f>Compute4a!I19</f>
        <v>0</v>
      </c>
      <c r="J19" s="782">
        <f>IFERROR((I19*$H19*INDEX(References!$C$51:$D$56, $E19+1,2))+(ROW()/10000),0)</f>
        <v>1.9E-3</v>
      </c>
      <c r="K19" s="671">
        <f>Compute4a!H19</f>
        <v>0</v>
      </c>
      <c r="L19" s="782">
        <f>IFERROR((K19*$H19*INDEX(References!$C$51:$D$56, $E19+1,2))+(ROW()/10000),0)</f>
        <v>1.9E-3</v>
      </c>
      <c r="M19" s="671">
        <f>Compute4a!H19</f>
        <v>0</v>
      </c>
      <c r="N19" s="782">
        <f>IFERROR((M19*$H19*INDEX(References!$C$51:$D$56, $E19+1,2))+(ROW()/10000),0)</f>
        <v>1.9E-3</v>
      </c>
      <c r="O19" s="671">
        <f>Compute4a!N19</f>
        <v>0</v>
      </c>
      <c r="P19" s="782">
        <f>IFERROR((O19*$H19*INDEX(References!$C$51:$D$56, $E19+1,2))+(ROW()/10000),0)</f>
        <v>1.9E-3</v>
      </c>
      <c r="Q19" s="671">
        <f>Compute4a!M19</f>
        <v>0</v>
      </c>
      <c r="R19" s="782">
        <f>IFERROR((Q19*$H19*INDEX(References!$C$51:$D$56, $E19+1,2))+(ROW()/10000),0)</f>
        <v>1.9E-3</v>
      </c>
      <c r="S19" s="671">
        <f>Compute4a!R19</f>
        <v>0</v>
      </c>
      <c r="T19" s="782">
        <f>IFERROR((S19*$H19*INDEX(References!$C$51:$D$56, $E19+1,2))+(ROW()/10000),0)</f>
        <v>1.9E-3</v>
      </c>
      <c r="U19" s="671">
        <f>Compute4a!S19</f>
        <v>0</v>
      </c>
      <c r="V19" s="782">
        <f>IFERROR((U19*$H19*INDEX(References!$C$51:$D$56, $E19+1,2))+(ROW()/10000),0)</f>
        <v>1.9E-3</v>
      </c>
      <c r="W19" s="671">
        <f>Compute4a!R19</f>
        <v>0</v>
      </c>
      <c r="X19" s="782">
        <f>IFERROR((W19*$H19*INDEX(References!$C$51:$D$56, $E19+1,2))+(ROW()/10000),0)</f>
        <v>1.9E-3</v>
      </c>
      <c r="Y19" s="671">
        <f>Compute4a!I19</f>
        <v>0</v>
      </c>
      <c r="Z19" s="782">
        <f>IFERROR((Y19*$H19*INDEX(References!$C$51:$D$56, $E19+1,2))+(ROW()/10000),0)</f>
        <v>1.9E-3</v>
      </c>
      <c r="AA19" s="671">
        <f>Compute4a!H19</f>
        <v>0</v>
      </c>
      <c r="AB19" s="782">
        <f>IFERROR((AA19*$H19*INDEX(References!$C$51:$D$56, $E19+1,2))+(ROW()/10000),0)</f>
        <v>1.9E-3</v>
      </c>
      <c r="AC19" s="671">
        <f>Compute4a!T19</f>
        <v>0</v>
      </c>
      <c r="AD19" s="782">
        <f>IFERROR((AC19*$H19*INDEX(References!$C$51:$D$56, $E19+1,2))+(ROW()/10000),0)</f>
        <v>1.9E-3</v>
      </c>
      <c r="AE19" s="671">
        <f>Compute4a!I19</f>
        <v>0</v>
      </c>
      <c r="AF19" s="782">
        <f>IFERROR((AE19*$H19*INDEX(References!$C$51:$D$56, $E19+1,2))+(ROW()/10000),0)</f>
        <v>1.9E-3</v>
      </c>
      <c r="AG19" s="671">
        <f>Compute4a!N19</f>
        <v>0</v>
      </c>
      <c r="AH19" s="782">
        <f>IFERROR((AG19*$H19*INDEX(References!$C$51:$D$56, $E19+1,2))+(ROW()/10000),0)</f>
        <v>1.9E-3</v>
      </c>
      <c r="AI19" s="671">
        <f>Compute4a!I19</f>
        <v>0</v>
      </c>
      <c r="AJ19" s="782">
        <f>IFERROR((AI19*$H19*INDEX(References!$C$51:$D$56, $E19+1,2))+(ROW()/10000),0)</f>
        <v>1.9E-3</v>
      </c>
      <c r="AK19" s="671">
        <f>Compute4a!U19</f>
        <v>0</v>
      </c>
      <c r="AL19" s="782">
        <f>IFERROR((AK19*$H19*INDEX(References!$C$51:$D$56, $E19+1,2))+(ROW()/10000),0)</f>
        <v>1.9E-3</v>
      </c>
      <c r="AM19" s="671">
        <f>Compute4a!K19</f>
        <v>0</v>
      </c>
      <c r="AN19" s="782">
        <f>IFERROR((AM19*$H19*INDEX(References!$C$51:$D$56, $E19+1,2))+(ROW()/10000),0)</f>
        <v>1.9E-3</v>
      </c>
      <c r="AO19" s="671">
        <f>Compute4a!S19</f>
        <v>0</v>
      </c>
      <c r="AP19" s="782">
        <f>IFERROR((AO19*$H19*INDEX(References!$C$51:$D$56, $E19+1,2))+(ROW()/10000),0)</f>
        <v>1.9E-3</v>
      </c>
      <c r="AQ19" s="671">
        <f>Compute4a!M19</f>
        <v>0</v>
      </c>
      <c r="AR19" s="782">
        <f>IFERROR((AQ19*$H19*INDEX(References!$C$51:$D$56, $E19+1,2))+(ROW()/10000),0)</f>
        <v>1.9E-3</v>
      </c>
      <c r="AS19" s="671">
        <f>Compute4a!K19</f>
        <v>0</v>
      </c>
      <c r="AT19" s="782">
        <f>IFERROR((AS19*$H19*INDEX(References!$C$51:$D$56, $E19+1,2))+(ROW()/10000),0)</f>
        <v>1.9E-3</v>
      </c>
      <c r="AU19" s="671">
        <f>Compute4a!T19</f>
        <v>0</v>
      </c>
      <c r="AV19" s="782">
        <f>IFERROR((AU19*$H19*INDEX(References!$C$51:$D$56, $E19+1,2))+(ROW()/10000),0)</f>
        <v>1.9E-3</v>
      </c>
      <c r="AW19" s="671">
        <f>Compute4a!J19</f>
        <v>0</v>
      </c>
      <c r="AX19" s="782">
        <f>IFERROR((AW19*$H19*INDEX(References!$C$51:$D$56, $E19+1,2))+(ROW()/10000),0)</f>
        <v>1.9E-3</v>
      </c>
      <c r="AY19" s="671">
        <f>Compute4a!L19</f>
        <v>0</v>
      </c>
      <c r="AZ19" s="782">
        <f>IFERROR((AY19*$H19*INDEX(References!$C$51:$D$56, $E19+1,2))+(ROW()/10000),0)</f>
        <v>1.9E-3</v>
      </c>
      <c r="BA19" s="671">
        <f>Compute4a!M19</f>
        <v>0</v>
      </c>
      <c r="BB19" s="782">
        <f>IFERROR((BA19*$H19*INDEX(References!$C$51:$D$56, $E19+1,2))+(ROW()/10000),0)</f>
        <v>1.9E-3</v>
      </c>
      <c r="BC19" s="671">
        <f>Compute4a!O19</f>
        <v>0</v>
      </c>
      <c r="BD19" s="782">
        <f>IFERROR((BC19*$H19*INDEX(References!$C$51:$D$56, $E19+1,2))+(ROW()/10000),0)</f>
        <v>1.9E-3</v>
      </c>
      <c r="BE19" s="671">
        <f>Compute4a!V19</f>
        <v>0</v>
      </c>
      <c r="BF19" s="782">
        <f>IFERROR((BE19*$H19*INDEX(References!$C$51:$D$56, $E19+1,2))+(ROW()/10000),0)</f>
        <v>1.9E-3</v>
      </c>
      <c r="BG19" s="671">
        <f>Compute4a!P19</f>
        <v>0</v>
      </c>
      <c r="BH19" s="782">
        <f>IFERROR((BG19*$H19*INDEX(References!$C$51:$D$56, $E19+1,2))+(ROW()/10000),0)</f>
        <v>1.9E-3</v>
      </c>
      <c r="BI19" s="671">
        <f>Compute4a!N19</f>
        <v>0</v>
      </c>
      <c r="BJ19" s="782">
        <f>IFERROR((BI19*$H19*INDEX(References!$C$51:$D$56, $E19+1,2))+(ROW()/10000),0)</f>
        <v>1.9E-3</v>
      </c>
      <c r="BK19" s="671">
        <f>Compute4a!T19</f>
        <v>0</v>
      </c>
      <c r="BL19" s="782">
        <f>IFERROR((BK19*$H19*INDEX(References!$C$51:$D$56, $E19+1,2))+(ROW()/10000),0)</f>
        <v>1.9E-3</v>
      </c>
      <c r="BM19" s="671">
        <f>Compute4a!R19</f>
        <v>0</v>
      </c>
      <c r="BN19" s="782">
        <f>IFERROR((BM19*$H19*INDEX(References!$C$51:$D$56, $E19+1,2))+(ROW()/10000),0)</f>
        <v>1.9E-3</v>
      </c>
      <c r="BO19" s="671">
        <f>Compute4a!V19</f>
        <v>0</v>
      </c>
      <c r="BP19" s="782">
        <f>IFERROR((BO19*$H19*INDEX(References!$C$51:$D$56, $E19+1,2))+(ROW()/10000),0)</f>
        <v>1.9E-3</v>
      </c>
      <c r="BQ19" s="671">
        <f>Compute4a!S19</f>
        <v>0</v>
      </c>
      <c r="BR19" s="782">
        <f>IFERROR((BQ19*$H19*INDEX(References!$C$51:$D$56, $E19+1,2))+(ROW()/10000),0)</f>
        <v>1.9E-3</v>
      </c>
      <c r="BS19" s="671">
        <f>Compute4a!V19</f>
        <v>0</v>
      </c>
      <c r="BT19" s="782">
        <f>IFERROR((BS19*$H19*INDEX(References!$C$51:$D$56, $E19+1,2))+(ROW()/10000),0)</f>
        <v>1.9E-3</v>
      </c>
      <c r="BU19" s="671">
        <f>Compute4a!M19</f>
        <v>0</v>
      </c>
      <c r="BV19" s="782">
        <f>IFERROR((BU19*$H19*INDEX(References!$C$51:$D$56, $E19+1,2))+(ROW()/10000),0)</f>
        <v>1.9E-3</v>
      </c>
      <c r="BW19" s="671">
        <f>Compute4a!U19</f>
        <v>0</v>
      </c>
      <c r="BX19" s="782">
        <f>IFERROR((BW19*$H19*INDEX(References!$C$51:$D$56, $E19+1,2))+(ROW()/10000),0)</f>
        <v>1.9E-3</v>
      </c>
      <c r="BY19" s="671">
        <f>Compute4a!N19</f>
        <v>0</v>
      </c>
      <c r="BZ19" s="782">
        <f>IFERROR((BY19*$H19*INDEX(References!$C$51:$D$56, $E19+1,2))+(ROW()/10000),0)</f>
        <v>1.9E-3</v>
      </c>
      <c r="CA19" s="671">
        <f>Compute4a!T19</f>
        <v>0</v>
      </c>
      <c r="CB19" s="782">
        <f>IFERROR((CA19*$H19*INDEX(References!$C$51:$D$56, $E19+1,2))+(ROW()/10000),0)</f>
        <v>1.9E-3</v>
      </c>
      <c r="CC19" s="671">
        <f>Compute4a!T19</f>
        <v>0</v>
      </c>
      <c r="CD19" s="782">
        <f>IFERROR((CC19*$H19*INDEX(References!$C$51:$D$56, $E19+1,2))+(ROW()/10000),0)</f>
        <v>1.9E-3</v>
      </c>
      <c r="CE19" s="671">
        <f>Compute4a!T19</f>
        <v>0</v>
      </c>
      <c r="CF19" s="782">
        <f>IFERROR((CE19*$H19*INDEX(References!$C$51:$D$56, $E19+1,2))+(ROW()/10000),0)</f>
        <v>1.9E-3</v>
      </c>
      <c r="CG19" s="671">
        <f>Compute4a!U19</f>
        <v>0</v>
      </c>
      <c r="CH19" s="782">
        <f>IFERROR((CG19*$H19*INDEX(References!$C$51:$D$56, $E19+1,2))+(ROW()/10000),0)</f>
        <v>1.9E-3</v>
      </c>
      <c r="CI19" s="671">
        <f>Compute4a!U19</f>
        <v>0</v>
      </c>
      <c r="CJ19" s="782">
        <f>IFERROR((CI19*$H19*INDEX(References!$C$51:$D$56, $E19+1,2))+(ROW()/10000),0)</f>
        <v>1.9E-3</v>
      </c>
      <c r="CK19" s="671">
        <f>Compute4a!N19</f>
        <v>0</v>
      </c>
      <c r="CL19" s="782">
        <f>IFERROR((CK19*$H19*INDEX(References!$C$51:$D$56, $E19+1,2))+(ROW()/10000),0)</f>
        <v>1.9E-3</v>
      </c>
      <c r="CM19" s="671">
        <f>Compute4a!U19</f>
        <v>0</v>
      </c>
      <c r="CN19" s="782">
        <f>IFERROR((CM19*$H19*INDEX(References!$C$51:$D$56, $E19+1,2))+(ROW()/10000),0)</f>
        <v>1.9E-3</v>
      </c>
      <c r="CO19" s="671">
        <f>Compute4a!Q19</f>
        <v>0</v>
      </c>
      <c r="CP19" s="782">
        <f>IFERROR((CO19*$H19*INDEX(References!$C$51:$D$56, $E19+1,2))+(ROW()/10000),0)</f>
        <v>1.9E-3</v>
      </c>
      <c r="CQ19" s="671">
        <f>Compute4a!T19</f>
        <v>0</v>
      </c>
      <c r="CR19" s="782">
        <f>IFERROR((CQ19*$H19*INDEX(References!$C$51:$D$56, $E19+1,2))+(ROW()/10000),0)</f>
        <v>1.9E-3</v>
      </c>
      <c r="CS19" s="671">
        <f>Compute4a!Q19</f>
        <v>0</v>
      </c>
      <c r="CT19" s="782">
        <f>IFERROR((CS19*$H19*INDEX(References!$C$51:$D$56, $E19+1,2))+(ROW()/10000),0)</f>
        <v>1.9E-3</v>
      </c>
      <c r="CU19" s="477">
        <f t="shared" si="2"/>
        <v>0</v>
      </c>
      <c r="CV19" s="477">
        <f t="shared" si="4"/>
        <v>0</v>
      </c>
      <c r="CW19" s="477">
        <f t="shared" si="5"/>
        <v>0</v>
      </c>
      <c r="CX19" s="477">
        <f t="shared" si="6"/>
        <v>0</v>
      </c>
      <c r="CY19" s="477">
        <f t="shared" si="7"/>
        <v>0</v>
      </c>
      <c r="CZ19" s="477">
        <f t="shared" si="8"/>
        <v>0</v>
      </c>
      <c r="DA19" s="477">
        <f t="shared" si="9"/>
        <v>0</v>
      </c>
      <c r="DB19" s="477">
        <f t="shared" si="10"/>
        <v>0</v>
      </c>
      <c r="DC19" s="477">
        <f t="shared" si="11"/>
        <v>0</v>
      </c>
      <c r="DD19" s="477">
        <f t="shared" si="12"/>
        <v>0</v>
      </c>
      <c r="DE19" s="477">
        <f t="shared" si="13"/>
        <v>0</v>
      </c>
      <c r="DF19" s="477">
        <f t="shared" si="14"/>
        <v>0</v>
      </c>
      <c r="DG19" s="477">
        <f t="shared" si="15"/>
        <v>0</v>
      </c>
      <c r="DH19" s="477">
        <f t="shared" si="16"/>
        <v>0</v>
      </c>
      <c r="DI19" s="477">
        <f t="shared" si="17"/>
        <v>0</v>
      </c>
      <c r="DJ19" s="477">
        <f t="shared" si="18"/>
        <v>0</v>
      </c>
      <c r="DK19" s="477">
        <f t="shared" si="19"/>
        <v>0</v>
      </c>
      <c r="DL19" s="477">
        <f t="shared" si="20"/>
        <v>0</v>
      </c>
      <c r="DM19" s="477">
        <f t="shared" si="21"/>
        <v>0</v>
      </c>
      <c r="DN19" s="477">
        <f t="shared" si="22"/>
        <v>0</v>
      </c>
      <c r="DO19" s="477">
        <f t="shared" si="23"/>
        <v>0</v>
      </c>
      <c r="DP19" s="477">
        <f t="shared" si="24"/>
        <v>0</v>
      </c>
      <c r="DQ19" s="477">
        <f t="shared" si="25"/>
        <v>0</v>
      </c>
      <c r="DR19" s="477">
        <f t="shared" si="26"/>
        <v>0</v>
      </c>
      <c r="DS19" s="477">
        <f t="shared" si="27"/>
        <v>0</v>
      </c>
      <c r="DT19" s="477">
        <f t="shared" si="28"/>
        <v>0</v>
      </c>
      <c r="DU19" s="477">
        <f t="shared" si="29"/>
        <v>0</v>
      </c>
      <c r="DV19" s="477">
        <f t="shared" si="30"/>
        <v>0</v>
      </c>
      <c r="DW19" s="477">
        <f t="shared" si="31"/>
        <v>0</v>
      </c>
      <c r="DX19" s="477">
        <f t="shared" si="32"/>
        <v>0</v>
      </c>
      <c r="DY19" s="477">
        <f t="shared" si="33"/>
        <v>0</v>
      </c>
      <c r="DZ19" s="477">
        <f t="shared" si="34"/>
        <v>0</v>
      </c>
      <c r="EA19" s="477">
        <f t="shared" si="35"/>
        <v>0</v>
      </c>
      <c r="EB19" s="477">
        <f t="shared" si="36"/>
        <v>0</v>
      </c>
      <c r="EC19" s="477">
        <f t="shared" si="37"/>
        <v>0</v>
      </c>
      <c r="ED19" s="477">
        <f t="shared" si="38"/>
        <v>0</v>
      </c>
      <c r="EE19" s="477">
        <f t="shared" si="39"/>
        <v>0</v>
      </c>
      <c r="EF19" s="477">
        <f t="shared" si="40"/>
        <v>0</v>
      </c>
      <c r="EG19" s="477">
        <f t="shared" si="41"/>
        <v>0</v>
      </c>
      <c r="EH19" s="477">
        <f t="shared" si="42"/>
        <v>0</v>
      </c>
      <c r="EI19" s="477">
        <f t="shared" si="43"/>
        <v>0</v>
      </c>
      <c r="EJ19" s="477">
        <f t="shared" si="44"/>
        <v>0</v>
      </c>
      <c r="EK19" s="477">
        <f t="shared" si="45"/>
        <v>0</v>
      </c>
      <c r="EL19" s="477">
        <f t="shared" si="46"/>
        <v>0</v>
      </c>
      <c r="EM19" s="477">
        <f t="shared" si="47"/>
        <v>0</v>
      </c>
      <c r="EN19" s="477">
        <f t="shared" si="48"/>
        <v>0</v>
      </c>
      <c r="EO19" s="946">
        <f t="shared" si="49"/>
        <v>0</v>
      </c>
      <c r="EP19" s="946">
        <f t="shared" si="50"/>
        <v>0</v>
      </c>
      <c r="EQ19" s="946">
        <f t="shared" si="51"/>
        <v>0</v>
      </c>
      <c r="ER19" s="946">
        <f t="shared" si="52"/>
        <v>0</v>
      </c>
      <c r="ES19" s="946">
        <f t="shared" si="53"/>
        <v>0</v>
      </c>
      <c r="ET19" s="946">
        <f t="shared" si="54"/>
        <v>0</v>
      </c>
      <c r="EU19" s="946">
        <f t="shared" si="55"/>
        <v>0</v>
      </c>
      <c r="EV19" s="946">
        <f t="shared" si="56"/>
        <v>0</v>
      </c>
      <c r="EW19" s="946">
        <f t="shared" si="57"/>
        <v>0</v>
      </c>
      <c r="EX19" s="946">
        <f t="shared" si="58"/>
        <v>0</v>
      </c>
      <c r="EY19" s="946">
        <f t="shared" si="59"/>
        <v>0</v>
      </c>
      <c r="EZ19" s="946">
        <f t="shared" si="60"/>
        <v>0</v>
      </c>
      <c r="FA19" s="946">
        <f t="shared" si="61"/>
        <v>0</v>
      </c>
      <c r="FB19" s="946">
        <f t="shared" si="62"/>
        <v>0</v>
      </c>
      <c r="FC19" s="946">
        <f t="shared" si="63"/>
        <v>0</v>
      </c>
      <c r="FD19" s="946">
        <f t="shared" si="64"/>
        <v>0</v>
      </c>
      <c r="FE19" s="946">
        <f t="shared" si="65"/>
        <v>0</v>
      </c>
      <c r="FF19" s="946">
        <f t="shared" si="66"/>
        <v>0</v>
      </c>
      <c r="FG19" s="946">
        <f t="shared" si="67"/>
        <v>0</v>
      </c>
      <c r="FH19" s="946">
        <f t="shared" si="68"/>
        <v>0</v>
      </c>
      <c r="FI19" s="946">
        <f t="shared" si="69"/>
        <v>0</v>
      </c>
      <c r="FJ19" s="946">
        <f t="shared" si="70"/>
        <v>0</v>
      </c>
      <c r="FK19" s="946">
        <f t="shared" si="71"/>
        <v>0</v>
      </c>
      <c r="FL19" s="946">
        <f t="shared" si="72"/>
        <v>0</v>
      </c>
      <c r="FM19" s="946">
        <f t="shared" si="73"/>
        <v>0</v>
      </c>
      <c r="FN19" s="946">
        <f t="shared" si="74"/>
        <v>0</v>
      </c>
      <c r="FO19" s="946">
        <f t="shared" si="75"/>
        <v>0</v>
      </c>
      <c r="FP19" s="946">
        <f t="shared" si="76"/>
        <v>0</v>
      </c>
      <c r="FQ19" s="946">
        <f t="shared" si="77"/>
        <v>0</v>
      </c>
      <c r="FR19" s="946">
        <f t="shared" si="78"/>
        <v>0</v>
      </c>
      <c r="FS19" s="946">
        <f t="shared" si="79"/>
        <v>0</v>
      </c>
      <c r="FT19" s="946">
        <f t="shared" si="80"/>
        <v>0</v>
      </c>
      <c r="FU19" s="946">
        <f t="shared" si="81"/>
        <v>0</v>
      </c>
      <c r="FV19" s="946">
        <f t="shared" si="82"/>
        <v>0</v>
      </c>
      <c r="FW19" s="946">
        <f t="shared" si="83"/>
        <v>0</v>
      </c>
      <c r="FX19" s="946">
        <f t="shared" si="84"/>
        <v>0</v>
      </c>
      <c r="FY19" s="946">
        <f t="shared" si="85"/>
        <v>0</v>
      </c>
      <c r="FZ19" s="946">
        <f t="shared" si="86"/>
        <v>0</v>
      </c>
      <c r="GA19" s="946">
        <f t="shared" si="87"/>
        <v>0</v>
      </c>
      <c r="GB19" s="946">
        <f t="shared" si="88"/>
        <v>0</v>
      </c>
      <c r="GC19" s="946">
        <f t="shared" si="89"/>
        <v>0</v>
      </c>
      <c r="GD19" s="946">
        <f t="shared" si="90"/>
        <v>0</v>
      </c>
      <c r="GE19" s="946">
        <f t="shared" si="91"/>
        <v>0</v>
      </c>
      <c r="GF19" s="946">
        <f t="shared" si="92"/>
        <v>0</v>
      </c>
      <c r="GG19" s="946">
        <f t="shared" si="93"/>
        <v>0</v>
      </c>
      <c r="GH19" s="946" t="s">
        <v>479</v>
      </c>
    </row>
    <row r="20" spans="1:190" ht="15" hidden="1">
      <c r="A20" s="725" t="str">
        <f>Compute1a!A20</f>
        <v>6.1.1.g</v>
      </c>
      <c r="B20" s="527">
        <f>Compute1a!B20</f>
        <v>0</v>
      </c>
      <c r="C20" s="527">
        <f>Compute1a!C20</f>
        <v>0</v>
      </c>
      <c r="D20" s="528">
        <f>Compute1a!D20</f>
        <v>0</v>
      </c>
      <c r="E20" s="732" t="str">
        <f>Compute1a!E20</f>
        <v>0</v>
      </c>
      <c r="F20" s="727">
        <f>INDEX(References!$B$51:$C$56,$E20+1,2)*C20</f>
        <v>0</v>
      </c>
      <c r="G20" s="726">
        <f>Compute4a!$DE20</f>
        <v>0</v>
      </c>
      <c r="H20" s="942">
        <f t="shared" si="95"/>
        <v>0</v>
      </c>
      <c r="I20" s="671">
        <f>Compute4a!I20</f>
        <v>0</v>
      </c>
      <c r="J20" s="782">
        <f>IFERROR((I20*$H20*INDEX(References!$C$51:$D$56, $E20+1,2))+(ROW()/10000),0)</f>
        <v>2E-3</v>
      </c>
      <c r="K20" s="671">
        <f>Compute4a!H20</f>
        <v>0</v>
      </c>
      <c r="L20" s="782">
        <f>IFERROR((K20*$H20*INDEX(References!$C$51:$D$56, $E20+1,2))+(ROW()/10000),0)</f>
        <v>2E-3</v>
      </c>
      <c r="M20" s="671">
        <f>Compute4a!H20</f>
        <v>0</v>
      </c>
      <c r="N20" s="782">
        <f>IFERROR((M20*$H20*INDEX(References!$C$51:$D$56, $E20+1,2))+(ROW()/10000),0)</f>
        <v>2E-3</v>
      </c>
      <c r="O20" s="671">
        <f>Compute4a!N20</f>
        <v>0</v>
      </c>
      <c r="P20" s="782">
        <f>IFERROR((O20*$H20*INDEX(References!$C$51:$D$56, $E20+1,2))+(ROW()/10000),0)</f>
        <v>2E-3</v>
      </c>
      <c r="Q20" s="671">
        <f>Compute4a!M20</f>
        <v>0</v>
      </c>
      <c r="R20" s="782">
        <f>IFERROR((Q20*$H20*INDEX(References!$C$51:$D$56, $E20+1,2))+(ROW()/10000),0)</f>
        <v>2E-3</v>
      </c>
      <c r="S20" s="671">
        <f>Compute4a!R20</f>
        <v>0</v>
      </c>
      <c r="T20" s="782">
        <f>IFERROR((S20*$H20*INDEX(References!$C$51:$D$56, $E20+1,2))+(ROW()/10000),0)</f>
        <v>2E-3</v>
      </c>
      <c r="U20" s="671">
        <f>Compute4a!S20</f>
        <v>0</v>
      </c>
      <c r="V20" s="782">
        <f>IFERROR((U20*$H20*INDEX(References!$C$51:$D$56, $E20+1,2))+(ROW()/10000),0)</f>
        <v>2E-3</v>
      </c>
      <c r="W20" s="671">
        <f>Compute4a!R20</f>
        <v>0</v>
      </c>
      <c r="X20" s="782">
        <f>IFERROR((W20*$H20*INDEX(References!$C$51:$D$56, $E20+1,2))+(ROW()/10000),0)</f>
        <v>2E-3</v>
      </c>
      <c r="Y20" s="671">
        <f>Compute4a!I20</f>
        <v>0</v>
      </c>
      <c r="Z20" s="782">
        <f>IFERROR((Y20*$H20*INDEX(References!$C$51:$D$56, $E20+1,2))+(ROW()/10000),0)</f>
        <v>2E-3</v>
      </c>
      <c r="AA20" s="671">
        <f>Compute4a!H20</f>
        <v>0</v>
      </c>
      <c r="AB20" s="782">
        <f>IFERROR((AA20*$H20*INDEX(References!$C$51:$D$56, $E20+1,2))+(ROW()/10000),0)</f>
        <v>2E-3</v>
      </c>
      <c r="AC20" s="671">
        <f>Compute4a!T20</f>
        <v>0</v>
      </c>
      <c r="AD20" s="782">
        <f>IFERROR((AC20*$H20*INDEX(References!$C$51:$D$56, $E20+1,2))+(ROW()/10000),0)</f>
        <v>2E-3</v>
      </c>
      <c r="AE20" s="671">
        <f>Compute4a!I20</f>
        <v>0</v>
      </c>
      <c r="AF20" s="782">
        <f>IFERROR((AE20*$H20*INDEX(References!$C$51:$D$56, $E20+1,2))+(ROW()/10000),0)</f>
        <v>2E-3</v>
      </c>
      <c r="AG20" s="671">
        <f>Compute4a!N20</f>
        <v>0</v>
      </c>
      <c r="AH20" s="782">
        <f>IFERROR((AG20*$H20*INDEX(References!$C$51:$D$56, $E20+1,2))+(ROW()/10000),0)</f>
        <v>2E-3</v>
      </c>
      <c r="AI20" s="671">
        <f>Compute4a!I20</f>
        <v>0</v>
      </c>
      <c r="AJ20" s="782">
        <f>IFERROR((AI20*$H20*INDEX(References!$C$51:$D$56, $E20+1,2))+(ROW()/10000),0)</f>
        <v>2E-3</v>
      </c>
      <c r="AK20" s="671">
        <f>Compute4a!U20</f>
        <v>0</v>
      </c>
      <c r="AL20" s="782">
        <f>IFERROR((AK20*$H20*INDEX(References!$C$51:$D$56, $E20+1,2))+(ROW()/10000),0)</f>
        <v>2E-3</v>
      </c>
      <c r="AM20" s="671">
        <f>Compute4a!K20</f>
        <v>0</v>
      </c>
      <c r="AN20" s="782">
        <f>IFERROR((AM20*$H20*INDEX(References!$C$51:$D$56, $E20+1,2))+(ROW()/10000),0)</f>
        <v>2E-3</v>
      </c>
      <c r="AO20" s="671">
        <f>Compute4a!S20</f>
        <v>0</v>
      </c>
      <c r="AP20" s="782">
        <f>IFERROR((AO20*$H20*INDEX(References!$C$51:$D$56, $E20+1,2))+(ROW()/10000),0)</f>
        <v>2E-3</v>
      </c>
      <c r="AQ20" s="671">
        <f>Compute4a!M20</f>
        <v>0</v>
      </c>
      <c r="AR20" s="782">
        <f>IFERROR((AQ20*$H20*INDEX(References!$C$51:$D$56, $E20+1,2))+(ROW()/10000),0)</f>
        <v>2E-3</v>
      </c>
      <c r="AS20" s="671">
        <f>Compute4a!K20</f>
        <v>0</v>
      </c>
      <c r="AT20" s="782">
        <f>IFERROR((AS20*$H20*INDEX(References!$C$51:$D$56, $E20+1,2))+(ROW()/10000),0)</f>
        <v>2E-3</v>
      </c>
      <c r="AU20" s="671">
        <f>Compute4a!T20</f>
        <v>0</v>
      </c>
      <c r="AV20" s="782">
        <f>IFERROR((AU20*$H20*INDEX(References!$C$51:$D$56, $E20+1,2))+(ROW()/10000),0)</f>
        <v>2E-3</v>
      </c>
      <c r="AW20" s="671">
        <f>Compute4a!J20</f>
        <v>0</v>
      </c>
      <c r="AX20" s="782">
        <f>IFERROR((AW20*$H20*INDEX(References!$C$51:$D$56, $E20+1,2))+(ROW()/10000),0)</f>
        <v>2E-3</v>
      </c>
      <c r="AY20" s="671">
        <f>Compute4a!L20</f>
        <v>0</v>
      </c>
      <c r="AZ20" s="782">
        <f>IFERROR((AY20*$H20*INDEX(References!$C$51:$D$56, $E20+1,2))+(ROW()/10000),0)</f>
        <v>2E-3</v>
      </c>
      <c r="BA20" s="671">
        <f>Compute4a!M20</f>
        <v>0</v>
      </c>
      <c r="BB20" s="782">
        <f>IFERROR((BA20*$H20*INDEX(References!$C$51:$D$56, $E20+1,2))+(ROW()/10000),0)</f>
        <v>2E-3</v>
      </c>
      <c r="BC20" s="671">
        <f>Compute4a!O20</f>
        <v>0</v>
      </c>
      <c r="BD20" s="782">
        <f>IFERROR((BC20*$H20*INDEX(References!$C$51:$D$56, $E20+1,2))+(ROW()/10000),0)</f>
        <v>2E-3</v>
      </c>
      <c r="BE20" s="671">
        <f>Compute4a!V20</f>
        <v>0</v>
      </c>
      <c r="BF20" s="782">
        <f>IFERROR((BE20*$H20*INDEX(References!$C$51:$D$56, $E20+1,2))+(ROW()/10000),0)</f>
        <v>2E-3</v>
      </c>
      <c r="BG20" s="671">
        <f>Compute4a!P20</f>
        <v>0</v>
      </c>
      <c r="BH20" s="782">
        <f>IFERROR((BG20*$H20*INDEX(References!$C$51:$D$56, $E20+1,2))+(ROW()/10000),0)</f>
        <v>2E-3</v>
      </c>
      <c r="BI20" s="671">
        <f>Compute4a!N20</f>
        <v>0</v>
      </c>
      <c r="BJ20" s="782">
        <f>IFERROR((BI20*$H20*INDEX(References!$C$51:$D$56, $E20+1,2))+(ROW()/10000),0)</f>
        <v>2E-3</v>
      </c>
      <c r="BK20" s="671">
        <f>Compute4a!T20</f>
        <v>0</v>
      </c>
      <c r="BL20" s="782">
        <f>IFERROR((BK20*$H20*INDEX(References!$C$51:$D$56, $E20+1,2))+(ROW()/10000),0)</f>
        <v>2E-3</v>
      </c>
      <c r="BM20" s="671">
        <f>Compute4a!R20</f>
        <v>0</v>
      </c>
      <c r="BN20" s="782">
        <f>IFERROR((BM20*$H20*INDEX(References!$C$51:$D$56, $E20+1,2))+(ROW()/10000),0)</f>
        <v>2E-3</v>
      </c>
      <c r="BO20" s="671">
        <f>Compute4a!V20</f>
        <v>0</v>
      </c>
      <c r="BP20" s="782">
        <f>IFERROR((BO20*$H20*INDEX(References!$C$51:$D$56, $E20+1,2))+(ROW()/10000),0)</f>
        <v>2E-3</v>
      </c>
      <c r="BQ20" s="671">
        <f>Compute4a!S20</f>
        <v>0</v>
      </c>
      <c r="BR20" s="782">
        <f>IFERROR((BQ20*$H20*INDEX(References!$C$51:$D$56, $E20+1,2))+(ROW()/10000),0)</f>
        <v>2E-3</v>
      </c>
      <c r="BS20" s="671">
        <f>Compute4a!V20</f>
        <v>0</v>
      </c>
      <c r="BT20" s="782">
        <f>IFERROR((BS20*$H20*INDEX(References!$C$51:$D$56, $E20+1,2))+(ROW()/10000),0)</f>
        <v>2E-3</v>
      </c>
      <c r="BU20" s="671">
        <f>Compute4a!M20</f>
        <v>0</v>
      </c>
      <c r="BV20" s="782">
        <f>IFERROR((BU20*$H20*INDEX(References!$C$51:$D$56, $E20+1,2))+(ROW()/10000),0)</f>
        <v>2E-3</v>
      </c>
      <c r="BW20" s="671">
        <f>Compute4a!U20</f>
        <v>0</v>
      </c>
      <c r="BX20" s="782">
        <f>IFERROR((BW20*$H20*INDEX(References!$C$51:$D$56, $E20+1,2))+(ROW()/10000),0)</f>
        <v>2E-3</v>
      </c>
      <c r="BY20" s="671">
        <f>Compute4a!N20</f>
        <v>0</v>
      </c>
      <c r="BZ20" s="782">
        <f>IFERROR((BY20*$H20*INDEX(References!$C$51:$D$56, $E20+1,2))+(ROW()/10000),0)</f>
        <v>2E-3</v>
      </c>
      <c r="CA20" s="671">
        <f>Compute4a!T20</f>
        <v>0</v>
      </c>
      <c r="CB20" s="782">
        <f>IFERROR((CA20*$H20*INDEX(References!$C$51:$D$56, $E20+1,2))+(ROW()/10000),0)</f>
        <v>2E-3</v>
      </c>
      <c r="CC20" s="671">
        <f>Compute4a!T20</f>
        <v>0</v>
      </c>
      <c r="CD20" s="782">
        <f>IFERROR((CC20*$H20*INDEX(References!$C$51:$D$56, $E20+1,2))+(ROW()/10000),0)</f>
        <v>2E-3</v>
      </c>
      <c r="CE20" s="671">
        <f>Compute4a!T20</f>
        <v>0</v>
      </c>
      <c r="CF20" s="782">
        <f>IFERROR((CE20*$H20*INDEX(References!$C$51:$D$56, $E20+1,2))+(ROW()/10000),0)</f>
        <v>2E-3</v>
      </c>
      <c r="CG20" s="671">
        <f>Compute4a!U20</f>
        <v>0</v>
      </c>
      <c r="CH20" s="782">
        <f>IFERROR((CG20*$H20*INDEX(References!$C$51:$D$56, $E20+1,2))+(ROW()/10000),0)</f>
        <v>2E-3</v>
      </c>
      <c r="CI20" s="671">
        <f>Compute4a!U20</f>
        <v>0</v>
      </c>
      <c r="CJ20" s="782">
        <f>IFERROR((CI20*$H20*INDEX(References!$C$51:$D$56, $E20+1,2))+(ROW()/10000),0)</f>
        <v>2E-3</v>
      </c>
      <c r="CK20" s="671">
        <f>Compute4a!N20</f>
        <v>0</v>
      </c>
      <c r="CL20" s="782">
        <f>IFERROR((CK20*$H20*INDEX(References!$C$51:$D$56, $E20+1,2))+(ROW()/10000),0)</f>
        <v>2E-3</v>
      </c>
      <c r="CM20" s="671">
        <f>Compute4a!U20</f>
        <v>0</v>
      </c>
      <c r="CN20" s="782">
        <f>IFERROR((CM20*$H20*INDEX(References!$C$51:$D$56, $E20+1,2))+(ROW()/10000),0)</f>
        <v>2E-3</v>
      </c>
      <c r="CO20" s="671">
        <f>Compute4a!Q20</f>
        <v>0</v>
      </c>
      <c r="CP20" s="782">
        <f>IFERROR((CO20*$H20*INDEX(References!$C$51:$D$56, $E20+1,2))+(ROW()/10000),0)</f>
        <v>2E-3</v>
      </c>
      <c r="CQ20" s="671">
        <f>Compute4a!T20</f>
        <v>0</v>
      </c>
      <c r="CR20" s="782">
        <f>IFERROR((CQ20*$H20*INDEX(References!$C$51:$D$56, $E20+1,2))+(ROW()/10000),0)</f>
        <v>2E-3</v>
      </c>
      <c r="CS20" s="671">
        <f>Compute4a!Q20</f>
        <v>0</v>
      </c>
      <c r="CT20" s="782">
        <f>IFERROR((CS20*$H20*INDEX(References!$C$51:$D$56, $E20+1,2))+(ROW()/10000),0)</f>
        <v>2E-3</v>
      </c>
      <c r="CU20" s="477">
        <f t="shared" si="2"/>
        <v>0</v>
      </c>
      <c r="CV20" s="477">
        <f t="shared" si="4"/>
        <v>0</v>
      </c>
      <c r="CW20" s="477">
        <f t="shared" si="5"/>
        <v>0</v>
      </c>
      <c r="CX20" s="477">
        <f t="shared" si="6"/>
        <v>0</v>
      </c>
      <c r="CY20" s="477">
        <f t="shared" si="7"/>
        <v>0</v>
      </c>
      <c r="CZ20" s="477">
        <f t="shared" si="8"/>
        <v>0</v>
      </c>
      <c r="DA20" s="477">
        <f t="shared" si="9"/>
        <v>0</v>
      </c>
      <c r="DB20" s="477">
        <f t="shared" si="10"/>
        <v>0</v>
      </c>
      <c r="DC20" s="477">
        <f t="shared" si="11"/>
        <v>0</v>
      </c>
      <c r="DD20" s="477">
        <f t="shared" si="12"/>
        <v>0</v>
      </c>
      <c r="DE20" s="477">
        <f t="shared" si="13"/>
        <v>0</v>
      </c>
      <c r="DF20" s="477">
        <f t="shared" si="14"/>
        <v>0</v>
      </c>
      <c r="DG20" s="477">
        <f t="shared" si="15"/>
        <v>0</v>
      </c>
      <c r="DH20" s="477">
        <f t="shared" si="16"/>
        <v>0</v>
      </c>
      <c r="DI20" s="477">
        <f t="shared" si="17"/>
        <v>0</v>
      </c>
      <c r="DJ20" s="477">
        <f t="shared" si="18"/>
        <v>0</v>
      </c>
      <c r="DK20" s="477">
        <f t="shared" si="19"/>
        <v>0</v>
      </c>
      <c r="DL20" s="477">
        <f t="shared" si="20"/>
        <v>0</v>
      </c>
      <c r="DM20" s="477">
        <f t="shared" si="21"/>
        <v>0</v>
      </c>
      <c r="DN20" s="477">
        <f t="shared" si="22"/>
        <v>0</v>
      </c>
      <c r="DO20" s="477">
        <f t="shared" si="23"/>
        <v>0</v>
      </c>
      <c r="DP20" s="477">
        <f t="shared" si="24"/>
        <v>0</v>
      </c>
      <c r="DQ20" s="477">
        <f t="shared" si="25"/>
        <v>0</v>
      </c>
      <c r="DR20" s="477">
        <f t="shared" si="26"/>
        <v>0</v>
      </c>
      <c r="DS20" s="477">
        <f t="shared" si="27"/>
        <v>0</v>
      </c>
      <c r="DT20" s="477">
        <f t="shared" si="28"/>
        <v>0</v>
      </c>
      <c r="DU20" s="477">
        <f t="shared" si="29"/>
        <v>0</v>
      </c>
      <c r="DV20" s="477">
        <f t="shared" si="30"/>
        <v>0</v>
      </c>
      <c r="DW20" s="477">
        <f t="shared" si="31"/>
        <v>0</v>
      </c>
      <c r="DX20" s="477">
        <f t="shared" si="32"/>
        <v>0</v>
      </c>
      <c r="DY20" s="477">
        <f t="shared" si="33"/>
        <v>0</v>
      </c>
      <c r="DZ20" s="477">
        <f t="shared" si="34"/>
        <v>0</v>
      </c>
      <c r="EA20" s="477">
        <f t="shared" si="35"/>
        <v>0</v>
      </c>
      <c r="EB20" s="477">
        <f t="shared" si="36"/>
        <v>0</v>
      </c>
      <c r="EC20" s="477">
        <f t="shared" si="37"/>
        <v>0</v>
      </c>
      <c r="ED20" s="477">
        <f t="shared" si="38"/>
        <v>0</v>
      </c>
      <c r="EE20" s="477">
        <f t="shared" si="39"/>
        <v>0</v>
      </c>
      <c r="EF20" s="477">
        <f t="shared" si="40"/>
        <v>0</v>
      </c>
      <c r="EG20" s="477">
        <f t="shared" si="41"/>
        <v>0</v>
      </c>
      <c r="EH20" s="477">
        <f t="shared" si="42"/>
        <v>0</v>
      </c>
      <c r="EI20" s="477">
        <f t="shared" si="43"/>
        <v>0</v>
      </c>
      <c r="EJ20" s="477">
        <f t="shared" si="44"/>
        <v>0</v>
      </c>
      <c r="EK20" s="477">
        <f t="shared" si="45"/>
        <v>0</v>
      </c>
      <c r="EL20" s="477">
        <f t="shared" si="46"/>
        <v>0</v>
      </c>
      <c r="EM20" s="477">
        <f t="shared" si="47"/>
        <v>0</v>
      </c>
      <c r="EN20" s="477">
        <f t="shared" si="48"/>
        <v>0</v>
      </c>
      <c r="EO20" s="946">
        <f t="shared" si="49"/>
        <v>0</v>
      </c>
      <c r="EP20" s="946">
        <f t="shared" si="50"/>
        <v>0</v>
      </c>
      <c r="EQ20" s="946">
        <f t="shared" si="51"/>
        <v>0</v>
      </c>
      <c r="ER20" s="946">
        <f t="shared" si="52"/>
        <v>0</v>
      </c>
      <c r="ES20" s="946">
        <f t="shared" si="53"/>
        <v>0</v>
      </c>
      <c r="ET20" s="946">
        <f t="shared" si="54"/>
        <v>0</v>
      </c>
      <c r="EU20" s="946">
        <f t="shared" si="55"/>
        <v>0</v>
      </c>
      <c r="EV20" s="946">
        <f t="shared" si="56"/>
        <v>0</v>
      </c>
      <c r="EW20" s="946">
        <f t="shared" si="57"/>
        <v>0</v>
      </c>
      <c r="EX20" s="946">
        <f t="shared" si="58"/>
        <v>0</v>
      </c>
      <c r="EY20" s="946">
        <f t="shared" si="59"/>
        <v>0</v>
      </c>
      <c r="EZ20" s="946">
        <f t="shared" si="60"/>
        <v>0</v>
      </c>
      <c r="FA20" s="946">
        <f t="shared" si="61"/>
        <v>0</v>
      </c>
      <c r="FB20" s="946">
        <f t="shared" si="62"/>
        <v>0</v>
      </c>
      <c r="FC20" s="946">
        <f t="shared" si="63"/>
        <v>0</v>
      </c>
      <c r="FD20" s="946">
        <f t="shared" si="64"/>
        <v>0</v>
      </c>
      <c r="FE20" s="946">
        <f t="shared" si="65"/>
        <v>0</v>
      </c>
      <c r="FF20" s="946">
        <f t="shared" si="66"/>
        <v>0</v>
      </c>
      <c r="FG20" s="946">
        <f t="shared" si="67"/>
        <v>0</v>
      </c>
      <c r="FH20" s="946">
        <f t="shared" si="68"/>
        <v>0</v>
      </c>
      <c r="FI20" s="946">
        <f t="shared" si="69"/>
        <v>0</v>
      </c>
      <c r="FJ20" s="946">
        <f t="shared" si="70"/>
        <v>0</v>
      </c>
      <c r="FK20" s="946">
        <f t="shared" si="71"/>
        <v>0</v>
      </c>
      <c r="FL20" s="946">
        <f t="shared" si="72"/>
        <v>0</v>
      </c>
      <c r="FM20" s="946">
        <f t="shared" si="73"/>
        <v>0</v>
      </c>
      <c r="FN20" s="946">
        <f t="shared" si="74"/>
        <v>0</v>
      </c>
      <c r="FO20" s="946">
        <f t="shared" si="75"/>
        <v>0</v>
      </c>
      <c r="FP20" s="946">
        <f t="shared" si="76"/>
        <v>0</v>
      </c>
      <c r="FQ20" s="946">
        <f t="shared" si="77"/>
        <v>0</v>
      </c>
      <c r="FR20" s="946">
        <f t="shared" si="78"/>
        <v>0</v>
      </c>
      <c r="FS20" s="946">
        <f t="shared" si="79"/>
        <v>0</v>
      </c>
      <c r="FT20" s="946">
        <f t="shared" si="80"/>
        <v>0</v>
      </c>
      <c r="FU20" s="946">
        <f t="shared" si="81"/>
        <v>0</v>
      </c>
      <c r="FV20" s="946">
        <f t="shared" si="82"/>
        <v>0</v>
      </c>
      <c r="FW20" s="946">
        <f t="shared" si="83"/>
        <v>0</v>
      </c>
      <c r="FX20" s="946">
        <f t="shared" si="84"/>
        <v>0</v>
      </c>
      <c r="FY20" s="946">
        <f t="shared" si="85"/>
        <v>0</v>
      </c>
      <c r="FZ20" s="946">
        <f t="shared" si="86"/>
        <v>0</v>
      </c>
      <c r="GA20" s="946">
        <f t="shared" si="87"/>
        <v>0</v>
      </c>
      <c r="GB20" s="946">
        <f t="shared" si="88"/>
        <v>0</v>
      </c>
      <c r="GC20" s="946">
        <f t="shared" si="89"/>
        <v>0</v>
      </c>
      <c r="GD20" s="946">
        <f t="shared" si="90"/>
        <v>0</v>
      </c>
      <c r="GE20" s="946">
        <f t="shared" si="91"/>
        <v>0</v>
      </c>
      <c r="GF20" s="946">
        <f t="shared" si="92"/>
        <v>0</v>
      </c>
      <c r="GG20" s="946">
        <f t="shared" si="93"/>
        <v>0</v>
      </c>
      <c r="GH20" s="946" t="s">
        <v>480</v>
      </c>
    </row>
    <row r="21" spans="1:190" ht="15" hidden="1">
      <c r="A21" s="725" t="str">
        <f>Compute1a!A21</f>
        <v>6.1.1.h</v>
      </c>
      <c r="B21" s="527">
        <f>Compute1a!B21</f>
        <v>0</v>
      </c>
      <c r="C21" s="527">
        <f>Compute1a!C21</f>
        <v>0</v>
      </c>
      <c r="D21" s="528">
        <f>Compute1a!D21</f>
        <v>0</v>
      </c>
      <c r="E21" s="732" t="str">
        <f>Compute1a!E21</f>
        <v>0</v>
      </c>
      <c r="F21" s="727">
        <f>INDEX(References!$B$51:$C$56,$E21+1,2)*C21</f>
        <v>0</v>
      </c>
      <c r="G21" s="726">
        <f>Compute4a!$DE21</f>
        <v>0</v>
      </c>
      <c r="H21" s="942">
        <f t="shared" si="95"/>
        <v>0</v>
      </c>
      <c r="I21" s="671">
        <f>Compute4a!I21</f>
        <v>0</v>
      </c>
      <c r="J21" s="782">
        <f>IFERROR((I21*$H21*INDEX(References!$C$51:$D$56, $E21+1,2))+(ROW()/10000),0)</f>
        <v>2.0999999999999999E-3</v>
      </c>
      <c r="K21" s="671">
        <f>Compute4a!H21</f>
        <v>0</v>
      </c>
      <c r="L21" s="782">
        <f>IFERROR((K21*$H21*INDEX(References!$C$51:$D$56, $E21+1,2))+(ROW()/10000),0)</f>
        <v>2.0999999999999999E-3</v>
      </c>
      <c r="M21" s="671">
        <f>Compute4a!H21</f>
        <v>0</v>
      </c>
      <c r="N21" s="782">
        <f>IFERROR((M21*$H21*INDEX(References!$C$51:$D$56, $E21+1,2))+(ROW()/10000),0)</f>
        <v>2.0999999999999999E-3</v>
      </c>
      <c r="O21" s="671">
        <f>Compute4a!N21</f>
        <v>0</v>
      </c>
      <c r="P21" s="782">
        <f>IFERROR((O21*$H21*INDEX(References!$C$51:$D$56, $E21+1,2))+(ROW()/10000),0)</f>
        <v>2.0999999999999999E-3</v>
      </c>
      <c r="Q21" s="671">
        <f>Compute4a!M21</f>
        <v>0</v>
      </c>
      <c r="R21" s="782">
        <f>IFERROR((Q21*$H21*INDEX(References!$C$51:$D$56, $E21+1,2))+(ROW()/10000),0)</f>
        <v>2.0999999999999999E-3</v>
      </c>
      <c r="S21" s="671">
        <f>Compute4a!R21</f>
        <v>0</v>
      </c>
      <c r="T21" s="782">
        <f>IFERROR((S21*$H21*INDEX(References!$C$51:$D$56, $E21+1,2))+(ROW()/10000),0)</f>
        <v>2.0999999999999999E-3</v>
      </c>
      <c r="U21" s="671">
        <f>Compute4a!S21</f>
        <v>0</v>
      </c>
      <c r="V21" s="782">
        <f>IFERROR((U21*$H21*INDEX(References!$C$51:$D$56, $E21+1,2))+(ROW()/10000),0)</f>
        <v>2.0999999999999999E-3</v>
      </c>
      <c r="W21" s="671">
        <f>Compute4a!R21</f>
        <v>0</v>
      </c>
      <c r="X21" s="782">
        <f>IFERROR((W21*$H21*INDEX(References!$C$51:$D$56, $E21+1,2))+(ROW()/10000),0)</f>
        <v>2.0999999999999999E-3</v>
      </c>
      <c r="Y21" s="671">
        <f>Compute4a!I21</f>
        <v>0</v>
      </c>
      <c r="Z21" s="782">
        <f>IFERROR((Y21*$H21*INDEX(References!$C$51:$D$56, $E21+1,2))+(ROW()/10000),0)</f>
        <v>2.0999999999999999E-3</v>
      </c>
      <c r="AA21" s="671">
        <f>Compute4a!H21</f>
        <v>0</v>
      </c>
      <c r="AB21" s="782">
        <f>IFERROR((AA21*$H21*INDEX(References!$C$51:$D$56, $E21+1,2))+(ROW()/10000),0)</f>
        <v>2.0999999999999999E-3</v>
      </c>
      <c r="AC21" s="671">
        <f>Compute4a!T21</f>
        <v>0</v>
      </c>
      <c r="AD21" s="782">
        <f>IFERROR((AC21*$H21*INDEX(References!$C$51:$D$56, $E21+1,2))+(ROW()/10000),0)</f>
        <v>2.0999999999999999E-3</v>
      </c>
      <c r="AE21" s="671">
        <f>Compute4a!I21</f>
        <v>0</v>
      </c>
      <c r="AF21" s="782">
        <f>IFERROR((AE21*$H21*INDEX(References!$C$51:$D$56, $E21+1,2))+(ROW()/10000),0)</f>
        <v>2.0999999999999999E-3</v>
      </c>
      <c r="AG21" s="671">
        <f>Compute4a!N21</f>
        <v>0</v>
      </c>
      <c r="AH21" s="782">
        <f>IFERROR((AG21*$H21*INDEX(References!$C$51:$D$56, $E21+1,2))+(ROW()/10000),0)</f>
        <v>2.0999999999999999E-3</v>
      </c>
      <c r="AI21" s="671">
        <f>Compute4a!I21</f>
        <v>0</v>
      </c>
      <c r="AJ21" s="782">
        <f>IFERROR((AI21*$H21*INDEX(References!$C$51:$D$56, $E21+1,2))+(ROW()/10000),0)</f>
        <v>2.0999999999999999E-3</v>
      </c>
      <c r="AK21" s="671">
        <f>Compute4a!U21</f>
        <v>0</v>
      </c>
      <c r="AL21" s="782">
        <f>IFERROR((AK21*$H21*INDEX(References!$C$51:$D$56, $E21+1,2))+(ROW()/10000),0)</f>
        <v>2.0999999999999999E-3</v>
      </c>
      <c r="AM21" s="671">
        <f>Compute4a!K21</f>
        <v>0</v>
      </c>
      <c r="AN21" s="782">
        <f>IFERROR((AM21*$H21*INDEX(References!$C$51:$D$56, $E21+1,2))+(ROW()/10000),0)</f>
        <v>2.0999999999999999E-3</v>
      </c>
      <c r="AO21" s="671">
        <f>Compute4a!S21</f>
        <v>0</v>
      </c>
      <c r="AP21" s="782">
        <f>IFERROR((AO21*$H21*INDEX(References!$C$51:$D$56, $E21+1,2))+(ROW()/10000),0)</f>
        <v>2.0999999999999999E-3</v>
      </c>
      <c r="AQ21" s="671">
        <f>Compute4a!M21</f>
        <v>0</v>
      </c>
      <c r="AR21" s="782">
        <f>IFERROR((AQ21*$H21*INDEX(References!$C$51:$D$56, $E21+1,2))+(ROW()/10000),0)</f>
        <v>2.0999999999999999E-3</v>
      </c>
      <c r="AS21" s="671">
        <f>Compute4a!K21</f>
        <v>0</v>
      </c>
      <c r="AT21" s="782">
        <f>IFERROR((AS21*$H21*INDEX(References!$C$51:$D$56, $E21+1,2))+(ROW()/10000),0)</f>
        <v>2.0999999999999999E-3</v>
      </c>
      <c r="AU21" s="671">
        <f>Compute4a!T21</f>
        <v>0</v>
      </c>
      <c r="AV21" s="782">
        <f>IFERROR((AU21*$H21*INDEX(References!$C$51:$D$56, $E21+1,2))+(ROW()/10000),0)</f>
        <v>2.0999999999999999E-3</v>
      </c>
      <c r="AW21" s="671">
        <f>Compute4a!J21</f>
        <v>0</v>
      </c>
      <c r="AX21" s="782">
        <f>IFERROR((AW21*$H21*INDEX(References!$C$51:$D$56, $E21+1,2))+(ROW()/10000),0)</f>
        <v>2.0999999999999999E-3</v>
      </c>
      <c r="AY21" s="671">
        <f>Compute4a!L21</f>
        <v>0</v>
      </c>
      <c r="AZ21" s="782">
        <f>IFERROR((AY21*$H21*INDEX(References!$C$51:$D$56, $E21+1,2))+(ROW()/10000),0)</f>
        <v>2.0999999999999999E-3</v>
      </c>
      <c r="BA21" s="671">
        <f>Compute4a!M21</f>
        <v>0</v>
      </c>
      <c r="BB21" s="782">
        <f>IFERROR((BA21*$H21*INDEX(References!$C$51:$D$56, $E21+1,2))+(ROW()/10000),0)</f>
        <v>2.0999999999999999E-3</v>
      </c>
      <c r="BC21" s="671">
        <f>Compute4a!O21</f>
        <v>0</v>
      </c>
      <c r="BD21" s="782">
        <f>IFERROR((BC21*$H21*INDEX(References!$C$51:$D$56, $E21+1,2))+(ROW()/10000),0)</f>
        <v>2.0999999999999999E-3</v>
      </c>
      <c r="BE21" s="671">
        <f>Compute4a!V21</f>
        <v>0</v>
      </c>
      <c r="BF21" s="782">
        <f>IFERROR((BE21*$H21*INDEX(References!$C$51:$D$56, $E21+1,2))+(ROW()/10000),0)</f>
        <v>2.0999999999999999E-3</v>
      </c>
      <c r="BG21" s="671">
        <f>Compute4a!P21</f>
        <v>0</v>
      </c>
      <c r="BH21" s="782">
        <f>IFERROR((BG21*$H21*INDEX(References!$C$51:$D$56, $E21+1,2))+(ROW()/10000),0)</f>
        <v>2.0999999999999999E-3</v>
      </c>
      <c r="BI21" s="671">
        <f>Compute4a!N21</f>
        <v>0</v>
      </c>
      <c r="BJ21" s="782">
        <f>IFERROR((BI21*$H21*INDEX(References!$C$51:$D$56, $E21+1,2))+(ROW()/10000),0)</f>
        <v>2.0999999999999999E-3</v>
      </c>
      <c r="BK21" s="671">
        <f>Compute4a!T21</f>
        <v>0</v>
      </c>
      <c r="BL21" s="782">
        <f>IFERROR((BK21*$H21*INDEX(References!$C$51:$D$56, $E21+1,2))+(ROW()/10000),0)</f>
        <v>2.0999999999999999E-3</v>
      </c>
      <c r="BM21" s="671">
        <f>Compute4a!R21</f>
        <v>0</v>
      </c>
      <c r="BN21" s="782">
        <f>IFERROR((BM21*$H21*INDEX(References!$C$51:$D$56, $E21+1,2))+(ROW()/10000),0)</f>
        <v>2.0999999999999999E-3</v>
      </c>
      <c r="BO21" s="671">
        <f>Compute4a!V21</f>
        <v>0</v>
      </c>
      <c r="BP21" s="782">
        <f>IFERROR((BO21*$H21*INDEX(References!$C$51:$D$56, $E21+1,2))+(ROW()/10000),0)</f>
        <v>2.0999999999999999E-3</v>
      </c>
      <c r="BQ21" s="671">
        <f>Compute4a!S21</f>
        <v>0</v>
      </c>
      <c r="BR21" s="782">
        <f>IFERROR((BQ21*$H21*INDEX(References!$C$51:$D$56, $E21+1,2))+(ROW()/10000),0)</f>
        <v>2.0999999999999999E-3</v>
      </c>
      <c r="BS21" s="671">
        <f>Compute4a!V21</f>
        <v>0</v>
      </c>
      <c r="BT21" s="782">
        <f>IFERROR((BS21*$H21*INDEX(References!$C$51:$D$56, $E21+1,2))+(ROW()/10000),0)</f>
        <v>2.0999999999999999E-3</v>
      </c>
      <c r="BU21" s="671">
        <f>Compute4a!M21</f>
        <v>0</v>
      </c>
      <c r="BV21" s="782">
        <f>IFERROR((BU21*$H21*INDEX(References!$C$51:$D$56, $E21+1,2))+(ROW()/10000),0)</f>
        <v>2.0999999999999999E-3</v>
      </c>
      <c r="BW21" s="671">
        <f>Compute4a!U21</f>
        <v>0</v>
      </c>
      <c r="BX21" s="782">
        <f>IFERROR((BW21*$H21*INDEX(References!$C$51:$D$56, $E21+1,2))+(ROW()/10000),0)</f>
        <v>2.0999999999999999E-3</v>
      </c>
      <c r="BY21" s="671">
        <f>Compute4a!N21</f>
        <v>0</v>
      </c>
      <c r="BZ21" s="782">
        <f>IFERROR((BY21*$H21*INDEX(References!$C$51:$D$56, $E21+1,2))+(ROW()/10000),0)</f>
        <v>2.0999999999999999E-3</v>
      </c>
      <c r="CA21" s="671">
        <f>Compute4a!T21</f>
        <v>0</v>
      </c>
      <c r="CB21" s="782">
        <f>IFERROR((CA21*$H21*INDEX(References!$C$51:$D$56, $E21+1,2))+(ROW()/10000),0)</f>
        <v>2.0999999999999999E-3</v>
      </c>
      <c r="CC21" s="671">
        <f>Compute4a!T21</f>
        <v>0</v>
      </c>
      <c r="CD21" s="782">
        <f>IFERROR((CC21*$H21*INDEX(References!$C$51:$D$56, $E21+1,2))+(ROW()/10000),0)</f>
        <v>2.0999999999999999E-3</v>
      </c>
      <c r="CE21" s="671">
        <f>Compute4a!T21</f>
        <v>0</v>
      </c>
      <c r="CF21" s="782">
        <f>IFERROR((CE21*$H21*INDEX(References!$C$51:$D$56, $E21+1,2))+(ROW()/10000),0)</f>
        <v>2.0999999999999999E-3</v>
      </c>
      <c r="CG21" s="671">
        <f>Compute4a!U21</f>
        <v>0</v>
      </c>
      <c r="CH21" s="782">
        <f>IFERROR((CG21*$H21*INDEX(References!$C$51:$D$56, $E21+1,2))+(ROW()/10000),0)</f>
        <v>2.0999999999999999E-3</v>
      </c>
      <c r="CI21" s="671">
        <f>Compute4a!U21</f>
        <v>0</v>
      </c>
      <c r="CJ21" s="782">
        <f>IFERROR((CI21*$H21*INDEX(References!$C$51:$D$56, $E21+1,2))+(ROW()/10000),0)</f>
        <v>2.0999999999999999E-3</v>
      </c>
      <c r="CK21" s="671">
        <f>Compute4a!N21</f>
        <v>0</v>
      </c>
      <c r="CL21" s="782">
        <f>IFERROR((CK21*$H21*INDEX(References!$C$51:$D$56, $E21+1,2))+(ROW()/10000),0)</f>
        <v>2.0999999999999999E-3</v>
      </c>
      <c r="CM21" s="671">
        <f>Compute4a!U21</f>
        <v>0</v>
      </c>
      <c r="CN21" s="782">
        <f>IFERROR((CM21*$H21*INDEX(References!$C$51:$D$56, $E21+1,2))+(ROW()/10000),0)</f>
        <v>2.0999999999999999E-3</v>
      </c>
      <c r="CO21" s="671">
        <f>Compute4a!Q21</f>
        <v>0</v>
      </c>
      <c r="CP21" s="782">
        <f>IFERROR((CO21*$H21*INDEX(References!$C$51:$D$56, $E21+1,2))+(ROW()/10000),0)</f>
        <v>2.0999999999999999E-3</v>
      </c>
      <c r="CQ21" s="671">
        <f>Compute4a!T21</f>
        <v>0</v>
      </c>
      <c r="CR21" s="782">
        <f>IFERROR((CQ21*$H21*INDEX(References!$C$51:$D$56, $E21+1,2))+(ROW()/10000),0)</f>
        <v>2.0999999999999999E-3</v>
      </c>
      <c r="CS21" s="671">
        <f>Compute4a!Q21</f>
        <v>0</v>
      </c>
      <c r="CT21" s="782">
        <f>IFERROR((CS21*$H21*INDEX(References!$C$51:$D$56, $E21+1,2))+(ROW()/10000),0)</f>
        <v>2.0999999999999999E-3</v>
      </c>
      <c r="CU21" s="477">
        <f t="shared" si="2"/>
        <v>0</v>
      </c>
      <c r="CV21" s="477">
        <f t="shared" si="4"/>
        <v>0</v>
      </c>
      <c r="CW21" s="477">
        <f t="shared" si="5"/>
        <v>0</v>
      </c>
      <c r="CX21" s="477">
        <f t="shared" si="6"/>
        <v>0</v>
      </c>
      <c r="CY21" s="477">
        <f t="shared" si="7"/>
        <v>0</v>
      </c>
      <c r="CZ21" s="477">
        <f t="shared" si="8"/>
        <v>0</v>
      </c>
      <c r="DA21" s="477">
        <f t="shared" si="9"/>
        <v>0</v>
      </c>
      <c r="DB21" s="477">
        <f t="shared" si="10"/>
        <v>0</v>
      </c>
      <c r="DC21" s="477">
        <f t="shared" si="11"/>
        <v>0</v>
      </c>
      <c r="DD21" s="477">
        <f t="shared" si="12"/>
        <v>0</v>
      </c>
      <c r="DE21" s="477">
        <f t="shared" si="13"/>
        <v>0</v>
      </c>
      <c r="DF21" s="477">
        <f t="shared" si="14"/>
        <v>0</v>
      </c>
      <c r="DG21" s="477">
        <f t="shared" si="15"/>
        <v>0</v>
      </c>
      <c r="DH21" s="477">
        <f t="shared" si="16"/>
        <v>0</v>
      </c>
      <c r="DI21" s="477">
        <f t="shared" si="17"/>
        <v>0</v>
      </c>
      <c r="DJ21" s="477">
        <f t="shared" si="18"/>
        <v>0</v>
      </c>
      <c r="DK21" s="477">
        <f t="shared" si="19"/>
        <v>0</v>
      </c>
      <c r="DL21" s="477">
        <f t="shared" si="20"/>
        <v>0</v>
      </c>
      <c r="DM21" s="477">
        <f t="shared" si="21"/>
        <v>0</v>
      </c>
      <c r="DN21" s="477">
        <f t="shared" si="22"/>
        <v>0</v>
      </c>
      <c r="DO21" s="477">
        <f t="shared" si="23"/>
        <v>0</v>
      </c>
      <c r="DP21" s="477">
        <f t="shared" si="24"/>
        <v>0</v>
      </c>
      <c r="DQ21" s="477">
        <f t="shared" si="25"/>
        <v>0</v>
      </c>
      <c r="DR21" s="477">
        <f t="shared" si="26"/>
        <v>0</v>
      </c>
      <c r="DS21" s="477">
        <f t="shared" si="27"/>
        <v>0</v>
      </c>
      <c r="DT21" s="477">
        <f t="shared" si="28"/>
        <v>0</v>
      </c>
      <c r="DU21" s="477">
        <f t="shared" si="29"/>
        <v>0</v>
      </c>
      <c r="DV21" s="477">
        <f t="shared" si="30"/>
        <v>0</v>
      </c>
      <c r="DW21" s="477">
        <f t="shared" si="31"/>
        <v>0</v>
      </c>
      <c r="DX21" s="477">
        <f t="shared" si="32"/>
        <v>0</v>
      </c>
      <c r="DY21" s="477">
        <f t="shared" si="33"/>
        <v>0</v>
      </c>
      <c r="DZ21" s="477">
        <f t="shared" si="34"/>
        <v>0</v>
      </c>
      <c r="EA21" s="477">
        <f t="shared" si="35"/>
        <v>0</v>
      </c>
      <c r="EB21" s="477">
        <f t="shared" si="36"/>
        <v>0</v>
      </c>
      <c r="EC21" s="477">
        <f t="shared" si="37"/>
        <v>0</v>
      </c>
      <c r="ED21" s="477">
        <f t="shared" si="38"/>
        <v>0</v>
      </c>
      <c r="EE21" s="477">
        <f t="shared" si="39"/>
        <v>0</v>
      </c>
      <c r="EF21" s="477">
        <f t="shared" si="40"/>
        <v>0</v>
      </c>
      <c r="EG21" s="477">
        <f t="shared" si="41"/>
        <v>0</v>
      </c>
      <c r="EH21" s="477">
        <f t="shared" si="42"/>
        <v>0</v>
      </c>
      <c r="EI21" s="477">
        <f t="shared" si="43"/>
        <v>0</v>
      </c>
      <c r="EJ21" s="477">
        <f t="shared" si="44"/>
        <v>0</v>
      </c>
      <c r="EK21" s="477">
        <f t="shared" si="45"/>
        <v>0</v>
      </c>
      <c r="EL21" s="477">
        <f t="shared" si="46"/>
        <v>0</v>
      </c>
      <c r="EM21" s="477">
        <f t="shared" si="47"/>
        <v>0</v>
      </c>
      <c r="EN21" s="477">
        <f t="shared" si="48"/>
        <v>0</v>
      </c>
      <c r="EO21" s="946">
        <f t="shared" si="49"/>
        <v>0</v>
      </c>
      <c r="EP21" s="946">
        <f t="shared" si="50"/>
        <v>0</v>
      </c>
      <c r="EQ21" s="946">
        <f t="shared" si="51"/>
        <v>0</v>
      </c>
      <c r="ER21" s="946">
        <f t="shared" si="52"/>
        <v>0</v>
      </c>
      <c r="ES21" s="946">
        <f t="shared" si="53"/>
        <v>0</v>
      </c>
      <c r="ET21" s="946">
        <f t="shared" si="54"/>
        <v>0</v>
      </c>
      <c r="EU21" s="946">
        <f t="shared" si="55"/>
        <v>0</v>
      </c>
      <c r="EV21" s="946">
        <f t="shared" si="56"/>
        <v>0</v>
      </c>
      <c r="EW21" s="946">
        <f t="shared" si="57"/>
        <v>0</v>
      </c>
      <c r="EX21" s="946">
        <f t="shared" si="58"/>
        <v>0</v>
      </c>
      <c r="EY21" s="946">
        <f t="shared" si="59"/>
        <v>0</v>
      </c>
      <c r="EZ21" s="946">
        <f t="shared" si="60"/>
        <v>0</v>
      </c>
      <c r="FA21" s="946">
        <f t="shared" si="61"/>
        <v>0</v>
      </c>
      <c r="FB21" s="946">
        <f t="shared" si="62"/>
        <v>0</v>
      </c>
      <c r="FC21" s="946">
        <f t="shared" si="63"/>
        <v>0</v>
      </c>
      <c r="FD21" s="946">
        <f t="shared" si="64"/>
        <v>0</v>
      </c>
      <c r="FE21" s="946">
        <f t="shared" si="65"/>
        <v>0</v>
      </c>
      <c r="FF21" s="946">
        <f t="shared" si="66"/>
        <v>0</v>
      </c>
      <c r="FG21" s="946">
        <f t="shared" si="67"/>
        <v>0</v>
      </c>
      <c r="FH21" s="946">
        <f t="shared" si="68"/>
        <v>0</v>
      </c>
      <c r="FI21" s="946">
        <f t="shared" si="69"/>
        <v>0</v>
      </c>
      <c r="FJ21" s="946">
        <f t="shared" si="70"/>
        <v>0</v>
      </c>
      <c r="FK21" s="946">
        <f t="shared" si="71"/>
        <v>0</v>
      </c>
      <c r="FL21" s="946">
        <f t="shared" si="72"/>
        <v>0</v>
      </c>
      <c r="FM21" s="946">
        <f t="shared" si="73"/>
        <v>0</v>
      </c>
      <c r="FN21" s="946">
        <f t="shared" si="74"/>
        <v>0</v>
      </c>
      <c r="FO21" s="946">
        <f t="shared" si="75"/>
        <v>0</v>
      </c>
      <c r="FP21" s="946">
        <f t="shared" si="76"/>
        <v>0</v>
      </c>
      <c r="FQ21" s="946">
        <f t="shared" si="77"/>
        <v>0</v>
      </c>
      <c r="FR21" s="946">
        <f t="shared" si="78"/>
        <v>0</v>
      </c>
      <c r="FS21" s="946">
        <f t="shared" si="79"/>
        <v>0</v>
      </c>
      <c r="FT21" s="946">
        <f t="shared" si="80"/>
        <v>0</v>
      </c>
      <c r="FU21" s="946">
        <f t="shared" si="81"/>
        <v>0</v>
      </c>
      <c r="FV21" s="946">
        <f t="shared" si="82"/>
        <v>0</v>
      </c>
      <c r="FW21" s="946">
        <f t="shared" si="83"/>
        <v>0</v>
      </c>
      <c r="FX21" s="946">
        <f t="shared" si="84"/>
        <v>0</v>
      </c>
      <c r="FY21" s="946">
        <f t="shared" si="85"/>
        <v>0</v>
      </c>
      <c r="FZ21" s="946">
        <f t="shared" si="86"/>
        <v>0</v>
      </c>
      <c r="GA21" s="946">
        <f t="shared" si="87"/>
        <v>0</v>
      </c>
      <c r="GB21" s="946">
        <f t="shared" si="88"/>
        <v>0</v>
      </c>
      <c r="GC21" s="946">
        <f t="shared" si="89"/>
        <v>0</v>
      </c>
      <c r="GD21" s="946">
        <f t="shared" si="90"/>
        <v>0</v>
      </c>
      <c r="GE21" s="946">
        <f t="shared" si="91"/>
        <v>0</v>
      </c>
      <c r="GF21" s="946">
        <f t="shared" si="92"/>
        <v>0</v>
      </c>
      <c r="GG21" s="946">
        <f t="shared" si="93"/>
        <v>0</v>
      </c>
      <c r="GH21" s="946" t="s">
        <v>1472</v>
      </c>
    </row>
    <row r="22" spans="1:190" ht="15">
      <c r="A22" s="725" t="str">
        <f>Compute1a!A22</f>
        <v>6.1.2</v>
      </c>
      <c r="B22" s="527" t="str">
        <f>Compute1a!B22</f>
        <v>Séparation des tâches</v>
      </c>
      <c r="C22" s="527">
        <f>Compute1a!C22</f>
        <v>1</v>
      </c>
      <c r="D22" s="528" t="str">
        <f>Compute1a!D22</f>
        <v>1: Initial</v>
      </c>
      <c r="E22" s="732" t="str">
        <f>Compute1a!E22</f>
        <v>1</v>
      </c>
      <c r="F22" s="727">
        <f>INDEX(References!$B$51:$C$56,$E22+1,2)*C22</f>
        <v>1</v>
      </c>
      <c r="G22" s="726">
        <f>Compute4a!$DE22</f>
        <v>0.59137644112825272</v>
      </c>
      <c r="H22" s="942">
        <f t="shared" ref="H22:H24" si="96">IF($F22&gt;=$C$1,$G22/$F22,$G22)</f>
        <v>0.59137644112825272</v>
      </c>
      <c r="I22" s="671">
        <v>0</v>
      </c>
      <c r="J22" s="782">
        <f>IFERROR((I22*$H22*INDEX(References!$C$51:$D$56, $E22+1,2))+(ROW()/10000),0)</f>
        <v>2.2000000000000001E-3</v>
      </c>
      <c r="K22" s="671">
        <v>0</v>
      </c>
      <c r="L22" s="782">
        <f>IFERROR((K22*$H22*INDEX(References!$C$51:$D$56, $E22+1,2))+(ROW()/10000),0)</f>
        <v>2.2000000000000001E-3</v>
      </c>
      <c r="M22" s="671">
        <v>0</v>
      </c>
      <c r="N22" s="782">
        <f>IFERROR((M22*$H22*INDEX(References!$C$51:$D$56, $E22+1,2))+(ROW()/10000),0)</f>
        <v>2.2000000000000001E-3</v>
      </c>
      <c r="O22" s="671">
        <f>Compute4a!N22</f>
        <v>0</v>
      </c>
      <c r="P22" s="782">
        <f>IFERROR((O22*$H22*INDEX(References!$C$51:$D$56, $E22+1,2))+(ROW()/10000),0)</f>
        <v>2.2000000000000001E-3</v>
      </c>
      <c r="Q22" s="671">
        <f>Compute4a!M22</f>
        <v>1</v>
      </c>
      <c r="R22" s="782">
        <f>IFERROR((Q22*$H22*INDEX(References!$C$51:$D$56, $E22+1,2))+(ROW()/10000),0)</f>
        <v>2.9590822056412636</v>
      </c>
      <c r="S22" s="671">
        <f>Compute4a!R22</f>
        <v>0</v>
      </c>
      <c r="T22" s="782">
        <f>IFERROR((S22*$H22*INDEX(References!$C$51:$D$56, $E22+1,2))+(ROW()/10000),0)</f>
        <v>2.2000000000000001E-3</v>
      </c>
      <c r="U22" s="671">
        <f>Compute4a!S22</f>
        <v>0</v>
      </c>
      <c r="V22" s="782">
        <f>IFERROR((U22*$H22*INDEX(References!$C$51:$D$56, $E22+1,2))+(ROW()/10000),0)</f>
        <v>2.2000000000000001E-3</v>
      </c>
      <c r="W22" s="671">
        <f>Compute4a!R22</f>
        <v>0</v>
      </c>
      <c r="X22" s="782">
        <f>IFERROR((W22*$H22*INDEX(References!$C$51:$D$56, $E22+1,2))+(ROW()/10000),0)</f>
        <v>2.2000000000000001E-3</v>
      </c>
      <c r="Y22" s="671">
        <v>0</v>
      </c>
      <c r="Z22" s="782">
        <f>IFERROR((Y22*$H22*INDEX(References!$C$51:$D$56, $E22+1,2))+(ROW()/10000),0)</f>
        <v>2.2000000000000001E-3</v>
      </c>
      <c r="AA22" s="671">
        <f>Compute4a!H22</f>
        <v>1</v>
      </c>
      <c r="AB22" s="782">
        <f>IFERROR((AA22*$H22*INDEX(References!$C$51:$D$56, $E22+1,2))+(ROW()/10000),0)</f>
        <v>2.9590822056412636</v>
      </c>
      <c r="AC22" s="671">
        <v>1</v>
      </c>
      <c r="AD22" s="782">
        <f>IFERROR((AC22*$H22*INDEX(References!$C$51:$D$56, $E22+1,2))+(ROW()/10000),0)</f>
        <v>2.9590822056412636</v>
      </c>
      <c r="AE22" s="671">
        <v>0</v>
      </c>
      <c r="AF22" s="782">
        <f>IFERROR((AE22*$H22*INDEX(References!$C$51:$D$56, $E22+1,2))+(ROW()/10000),0)</f>
        <v>2.2000000000000001E-3</v>
      </c>
      <c r="AG22" s="671">
        <f>Compute4a!N22</f>
        <v>0</v>
      </c>
      <c r="AH22" s="782">
        <f>IFERROR((AG22*$H22*INDEX(References!$C$51:$D$56, $E22+1,2))+(ROW()/10000),0)</f>
        <v>2.2000000000000001E-3</v>
      </c>
      <c r="AI22" s="671">
        <v>0</v>
      </c>
      <c r="AJ22" s="782">
        <f>IFERROR((AI22*$H22*INDEX(References!$C$51:$D$56, $E22+1,2))+(ROW()/10000),0)</f>
        <v>2.2000000000000001E-3</v>
      </c>
      <c r="AK22" s="671">
        <f>Compute4a!U22</f>
        <v>0</v>
      </c>
      <c r="AL22" s="782">
        <f>IFERROR((AK22*$H22*INDEX(References!$C$51:$D$56, $E22+1,2))+(ROW()/10000),0)</f>
        <v>2.2000000000000001E-3</v>
      </c>
      <c r="AM22" s="671">
        <f>Compute4a!K22</f>
        <v>1</v>
      </c>
      <c r="AN22" s="782">
        <f>IFERROR((AM22*$H22*INDEX(References!$C$51:$D$56, $E22+1,2))+(ROW()/10000),0)</f>
        <v>2.9590822056412636</v>
      </c>
      <c r="AO22" s="671">
        <f>Compute4a!S22</f>
        <v>0</v>
      </c>
      <c r="AP22" s="782">
        <f>IFERROR((AO22*$H22*INDEX(References!$C$51:$D$56, $E22+1,2))+(ROW()/10000),0)</f>
        <v>2.2000000000000001E-3</v>
      </c>
      <c r="AQ22" s="671">
        <f>Compute4a!M22</f>
        <v>1</v>
      </c>
      <c r="AR22" s="782">
        <f>IFERROR((AQ22*$H22*INDEX(References!$C$51:$D$56, $E22+1,2))+(ROW()/10000),0)</f>
        <v>2.9590822056412636</v>
      </c>
      <c r="AS22" s="671">
        <f>Compute4a!K22</f>
        <v>1</v>
      </c>
      <c r="AT22" s="782">
        <f>IFERROR((AS22*$H22*INDEX(References!$C$51:$D$56, $E22+1,2))+(ROW()/10000),0)</f>
        <v>2.9590822056412636</v>
      </c>
      <c r="AU22" s="671">
        <v>1</v>
      </c>
      <c r="AV22" s="782">
        <f>IFERROR((AU22*$H22*INDEX(References!$C$51:$D$56, $E22+1,2))+(ROW()/10000),0)</f>
        <v>2.9590822056412636</v>
      </c>
      <c r="AW22" s="671">
        <f>Compute4a!J22</f>
        <v>1</v>
      </c>
      <c r="AX22" s="782">
        <f>IFERROR((AW22*$H22*INDEX(References!$C$51:$D$56, $E22+1,2))+(ROW()/10000),0)</f>
        <v>2.9590822056412636</v>
      </c>
      <c r="AY22" s="671">
        <v>0</v>
      </c>
      <c r="AZ22" s="782">
        <f>IFERROR((AY22*$H22*INDEX(References!$C$51:$D$56, $E22+1,2))+(ROW()/10000),0)</f>
        <v>2.2000000000000001E-3</v>
      </c>
      <c r="BA22" s="671">
        <v>0</v>
      </c>
      <c r="BB22" s="782">
        <f>IFERROR((BA22*$H22*INDEX(References!$C$51:$D$56, $E22+1,2))+(ROW()/10000),0)</f>
        <v>2.2000000000000001E-3</v>
      </c>
      <c r="BC22" s="671">
        <f>Compute4a!O22</f>
        <v>0</v>
      </c>
      <c r="BD22" s="782">
        <f>IFERROR((BC22*$H22*INDEX(References!$C$51:$D$56, $E22+1,2))+(ROW()/10000),0)</f>
        <v>2.2000000000000001E-3</v>
      </c>
      <c r="BE22" s="671">
        <f>Compute4a!V22</f>
        <v>0</v>
      </c>
      <c r="BF22" s="782">
        <f>IFERROR((BE22*$H22*INDEX(References!$C$51:$D$56, $E22+1,2))+(ROW()/10000),0)</f>
        <v>2.2000000000000001E-3</v>
      </c>
      <c r="BG22" s="671">
        <f>Compute4a!P22</f>
        <v>0</v>
      </c>
      <c r="BH22" s="782">
        <f>IFERROR((BG22*$H22*INDEX(References!$C$51:$D$56, $E22+1,2))+(ROW()/10000),0)</f>
        <v>2.2000000000000001E-3</v>
      </c>
      <c r="BI22" s="671">
        <f>Compute4a!N22</f>
        <v>0</v>
      </c>
      <c r="BJ22" s="782">
        <f>IFERROR((BI22*$H22*INDEX(References!$C$51:$D$56, $E22+1,2))+(ROW()/10000),0)</f>
        <v>2.2000000000000001E-3</v>
      </c>
      <c r="BK22" s="671">
        <f>Compute4a!T22</f>
        <v>0</v>
      </c>
      <c r="BL22" s="782">
        <f>IFERROR((BK22*$H22*INDEX(References!$C$51:$D$56, $E22+1,2))+(ROW()/10000),0)</f>
        <v>2.2000000000000001E-3</v>
      </c>
      <c r="BM22" s="671">
        <f>Compute4a!R22</f>
        <v>0</v>
      </c>
      <c r="BN22" s="782">
        <f>IFERROR((BM22*$H22*INDEX(References!$C$51:$D$56, $E22+1,2))+(ROW()/10000),0)</f>
        <v>2.2000000000000001E-3</v>
      </c>
      <c r="BO22" s="671">
        <v>1</v>
      </c>
      <c r="BP22" s="782">
        <f>IFERROR((BO22*$H22*INDEX(References!$C$51:$D$56, $E22+1,2))+(ROW()/10000),0)</f>
        <v>2.9590822056412636</v>
      </c>
      <c r="BQ22" s="671">
        <f>Compute4a!S22</f>
        <v>0</v>
      </c>
      <c r="BR22" s="782">
        <f>IFERROR((BQ22*$H22*INDEX(References!$C$51:$D$56, $E22+1,2))+(ROW()/10000),0)</f>
        <v>2.2000000000000001E-3</v>
      </c>
      <c r="BS22" s="671">
        <f>Compute4a!V22</f>
        <v>0</v>
      </c>
      <c r="BT22" s="782">
        <f>IFERROR((BS22*$H22*INDEX(References!$C$51:$D$56, $E22+1,2))+(ROW()/10000),0)</f>
        <v>2.2000000000000001E-3</v>
      </c>
      <c r="BU22" s="671">
        <v>0</v>
      </c>
      <c r="BV22" s="782">
        <f>IFERROR((BU22*$H22*INDEX(References!$C$51:$D$56, $E22+1,2))+(ROW()/10000),0)</f>
        <v>2.2000000000000001E-3</v>
      </c>
      <c r="BW22" s="671">
        <f>Compute4a!U22</f>
        <v>0</v>
      </c>
      <c r="BX22" s="782">
        <f>IFERROR((BW22*$H22*INDEX(References!$C$51:$D$56, $E22+1,2))+(ROW()/10000),0)</f>
        <v>2.2000000000000001E-3</v>
      </c>
      <c r="BY22" s="671">
        <f>Compute4a!N22</f>
        <v>0</v>
      </c>
      <c r="BZ22" s="782">
        <f>IFERROR((BY22*$H22*INDEX(References!$C$51:$D$56, $E22+1,2))+(ROW()/10000),0)</f>
        <v>2.2000000000000001E-3</v>
      </c>
      <c r="CA22" s="671">
        <v>1</v>
      </c>
      <c r="CB22" s="782">
        <f>IFERROR((CA22*$H22*INDEX(References!$C$51:$D$56, $E22+1,2))+(ROW()/10000),0)</f>
        <v>2.9590822056412636</v>
      </c>
      <c r="CC22" s="671">
        <f>Compute4a!T22</f>
        <v>0</v>
      </c>
      <c r="CD22" s="782">
        <f>IFERROR((CC22*$H22*INDEX(References!$C$51:$D$56, $E22+1,2))+(ROW()/10000),0)</f>
        <v>2.2000000000000001E-3</v>
      </c>
      <c r="CE22" s="671">
        <f>Compute4a!T22</f>
        <v>0</v>
      </c>
      <c r="CF22" s="782">
        <f>IFERROR((CE22*$H22*INDEX(References!$C$51:$D$56, $E22+1,2))+(ROW()/10000),0)</f>
        <v>2.2000000000000001E-3</v>
      </c>
      <c r="CG22" s="671">
        <f>Compute4a!U22</f>
        <v>0</v>
      </c>
      <c r="CH22" s="782">
        <f>IFERROR((CG22*$H22*INDEX(References!$C$51:$D$56, $E22+1,2))+(ROW()/10000),0)</f>
        <v>2.2000000000000001E-3</v>
      </c>
      <c r="CI22" s="671">
        <f>Compute4a!U22</f>
        <v>0</v>
      </c>
      <c r="CJ22" s="782">
        <f>IFERROR((CI22*$H22*INDEX(References!$C$51:$D$56, $E22+1,2))+(ROW()/10000),0)</f>
        <v>2.2000000000000001E-3</v>
      </c>
      <c r="CK22" s="671">
        <f>Compute4a!N22</f>
        <v>0</v>
      </c>
      <c r="CL22" s="782">
        <f>IFERROR((CK22*$H22*INDEX(References!$C$51:$D$56, $E22+1,2))+(ROW()/10000),0)</f>
        <v>2.2000000000000001E-3</v>
      </c>
      <c r="CM22" s="671">
        <v>1</v>
      </c>
      <c r="CN22" s="782">
        <f>IFERROR((CM22*$H22*INDEX(References!$C$51:$D$56, $E22+1,2))+(ROW()/10000),0)</f>
        <v>2.9590822056412636</v>
      </c>
      <c r="CO22" s="671">
        <v>1</v>
      </c>
      <c r="CP22" s="782">
        <f>IFERROR((CO22*$H22*INDEX(References!$C$51:$D$56, $E22+1,2))+(ROW()/10000),0)</f>
        <v>2.9590822056412636</v>
      </c>
      <c r="CQ22" s="671">
        <f>Compute4a!T22</f>
        <v>0</v>
      </c>
      <c r="CR22" s="782">
        <f>IFERROR((CQ22*$H22*INDEX(References!$C$51:$D$56, $E22+1,2))+(ROW()/10000),0)</f>
        <v>2.2000000000000001E-3</v>
      </c>
      <c r="CS22" s="671">
        <f>Compute4a!Q22</f>
        <v>0</v>
      </c>
      <c r="CT22" s="782">
        <f>IFERROR((CS22*$H22*INDEX(References!$C$51:$D$56, $E22+1,2))+(ROW()/10000),0)</f>
        <v>2.2000000000000001E-3</v>
      </c>
      <c r="CU22" s="477">
        <f t="shared" si="2"/>
        <v>3</v>
      </c>
      <c r="CV22" s="477">
        <f t="shared" si="4"/>
        <v>0</v>
      </c>
      <c r="CW22" s="477">
        <f t="shared" si="5"/>
        <v>0</v>
      </c>
      <c r="CX22" s="477">
        <f t="shared" si="6"/>
        <v>0</v>
      </c>
      <c r="CY22" s="477">
        <f t="shared" si="7"/>
        <v>0</v>
      </c>
      <c r="CZ22" s="477">
        <f t="shared" si="8"/>
        <v>0.59137644112825272</v>
      </c>
      <c r="DA22" s="477">
        <f t="shared" si="9"/>
        <v>0</v>
      </c>
      <c r="DB22" s="477">
        <f t="shared" si="10"/>
        <v>0</v>
      </c>
      <c r="DC22" s="477">
        <f t="shared" si="11"/>
        <v>0</v>
      </c>
      <c r="DD22" s="477">
        <f t="shared" si="12"/>
        <v>0</v>
      </c>
      <c r="DE22" s="477">
        <f t="shared" si="13"/>
        <v>0.59137644112825272</v>
      </c>
      <c r="DF22" s="477">
        <f t="shared" si="14"/>
        <v>0.59137644112825272</v>
      </c>
      <c r="DG22" s="477">
        <f t="shared" si="15"/>
        <v>0</v>
      </c>
      <c r="DH22" s="477">
        <f t="shared" si="16"/>
        <v>0</v>
      </c>
      <c r="DI22" s="477">
        <f t="shared" si="17"/>
        <v>0</v>
      </c>
      <c r="DJ22" s="477">
        <f t="shared" si="18"/>
        <v>0</v>
      </c>
      <c r="DK22" s="477">
        <f t="shared" si="19"/>
        <v>0.59137644112825272</v>
      </c>
      <c r="DL22" s="477">
        <f t="shared" si="20"/>
        <v>0</v>
      </c>
      <c r="DM22" s="477">
        <f t="shared" si="21"/>
        <v>0.59137644112825272</v>
      </c>
      <c r="DN22" s="477">
        <f t="shared" si="22"/>
        <v>0.59137644112825272</v>
      </c>
      <c r="DO22" s="477">
        <f t="shared" si="23"/>
        <v>0.59137644112825272</v>
      </c>
      <c r="DP22" s="477">
        <f t="shared" si="24"/>
        <v>0.59137644112825272</v>
      </c>
      <c r="DQ22" s="477">
        <f t="shared" si="25"/>
        <v>0</v>
      </c>
      <c r="DR22" s="477">
        <f t="shared" si="26"/>
        <v>0</v>
      </c>
      <c r="DS22" s="477">
        <f t="shared" si="27"/>
        <v>0</v>
      </c>
      <c r="DT22" s="477">
        <f t="shared" si="28"/>
        <v>0</v>
      </c>
      <c r="DU22" s="477">
        <f t="shared" si="29"/>
        <v>0</v>
      </c>
      <c r="DV22" s="477">
        <f t="shared" si="30"/>
        <v>0</v>
      </c>
      <c r="DW22" s="477">
        <f t="shared" si="31"/>
        <v>0</v>
      </c>
      <c r="DX22" s="477">
        <f t="shared" si="32"/>
        <v>0</v>
      </c>
      <c r="DY22" s="477">
        <f t="shared" si="33"/>
        <v>0.59137644112825272</v>
      </c>
      <c r="DZ22" s="477">
        <f t="shared" si="34"/>
        <v>0</v>
      </c>
      <c r="EA22" s="477">
        <f t="shared" si="35"/>
        <v>0</v>
      </c>
      <c r="EB22" s="477">
        <f t="shared" si="36"/>
        <v>0</v>
      </c>
      <c r="EC22" s="477">
        <f t="shared" si="37"/>
        <v>0</v>
      </c>
      <c r="ED22" s="477">
        <f t="shared" si="38"/>
        <v>0</v>
      </c>
      <c r="EE22" s="477">
        <f t="shared" si="39"/>
        <v>0.59137644112825272</v>
      </c>
      <c r="EF22" s="477">
        <f t="shared" si="40"/>
        <v>0</v>
      </c>
      <c r="EG22" s="477">
        <f t="shared" si="41"/>
        <v>0</v>
      </c>
      <c r="EH22" s="477">
        <f t="shared" si="42"/>
        <v>0</v>
      </c>
      <c r="EI22" s="477">
        <f t="shared" si="43"/>
        <v>0</v>
      </c>
      <c r="EJ22" s="477">
        <f t="shared" si="44"/>
        <v>0</v>
      </c>
      <c r="EK22" s="477">
        <f t="shared" si="45"/>
        <v>0.59137644112825272</v>
      </c>
      <c r="EL22" s="477">
        <f t="shared" si="46"/>
        <v>0.59137644112825272</v>
      </c>
      <c r="EM22" s="477">
        <f t="shared" si="47"/>
        <v>0</v>
      </c>
      <c r="EN22" s="477">
        <f t="shared" si="48"/>
        <v>0</v>
      </c>
      <c r="EO22" s="946">
        <f t="shared" si="49"/>
        <v>0</v>
      </c>
      <c r="EP22" s="946">
        <f t="shared" si="50"/>
        <v>0</v>
      </c>
      <c r="EQ22" s="946">
        <f t="shared" si="51"/>
        <v>0</v>
      </c>
      <c r="ER22" s="946">
        <f t="shared" si="52"/>
        <v>0</v>
      </c>
      <c r="ES22" s="946">
        <f t="shared" si="53"/>
        <v>1.5519718109591577E-2</v>
      </c>
      <c r="ET22" s="946">
        <f t="shared" si="54"/>
        <v>0</v>
      </c>
      <c r="EU22" s="946">
        <f t="shared" si="55"/>
        <v>0</v>
      </c>
      <c r="EV22" s="946">
        <f t="shared" si="56"/>
        <v>0</v>
      </c>
      <c r="EW22" s="946">
        <f t="shared" si="57"/>
        <v>0</v>
      </c>
      <c r="EX22" s="946">
        <f t="shared" si="58"/>
        <v>4.2451101068985489E-2</v>
      </c>
      <c r="EY22" s="946">
        <f t="shared" si="59"/>
        <v>1.581914788351594E-2</v>
      </c>
      <c r="EZ22" s="946">
        <f t="shared" si="60"/>
        <v>0</v>
      </c>
      <c r="FA22" s="946">
        <f t="shared" si="61"/>
        <v>0</v>
      </c>
      <c r="FB22" s="946">
        <f t="shared" si="62"/>
        <v>0</v>
      </c>
      <c r="FC22" s="946">
        <f t="shared" si="63"/>
        <v>0</v>
      </c>
      <c r="FD22" s="946">
        <f t="shared" si="64"/>
        <v>2.3690653019721373E-2</v>
      </c>
      <c r="FE22" s="946">
        <f t="shared" si="65"/>
        <v>0</v>
      </c>
      <c r="FF22" s="946">
        <f t="shared" si="66"/>
        <v>1.7049990445146188E-2</v>
      </c>
      <c r="FG22" s="946">
        <f t="shared" si="67"/>
        <v>2.639186715229545E-2</v>
      </c>
      <c r="FH22" s="946">
        <f t="shared" si="68"/>
        <v>4.7974365165589589E-2</v>
      </c>
      <c r="FI22" s="946">
        <f t="shared" si="69"/>
        <v>8.0853924293787183E-2</v>
      </c>
      <c r="FJ22" s="946">
        <f t="shared" si="70"/>
        <v>0</v>
      </c>
      <c r="FK22" s="946">
        <f t="shared" si="71"/>
        <v>0</v>
      </c>
      <c r="FL22" s="946">
        <f t="shared" si="72"/>
        <v>0</v>
      </c>
      <c r="FM22" s="946">
        <f t="shared" si="73"/>
        <v>0</v>
      </c>
      <c r="FN22" s="946">
        <f t="shared" si="74"/>
        <v>0</v>
      </c>
      <c r="FO22" s="946">
        <f t="shared" si="75"/>
        <v>0</v>
      </c>
      <c r="FP22" s="946">
        <f t="shared" si="76"/>
        <v>0</v>
      </c>
      <c r="FQ22" s="946">
        <f t="shared" si="77"/>
        <v>0</v>
      </c>
      <c r="FR22" s="946">
        <f t="shared" si="78"/>
        <v>1.7278095956270511E-2</v>
      </c>
      <c r="FS22" s="946">
        <f t="shared" si="79"/>
        <v>0</v>
      </c>
      <c r="FT22" s="946">
        <f t="shared" si="80"/>
        <v>0</v>
      </c>
      <c r="FU22" s="946">
        <f t="shared" si="81"/>
        <v>0</v>
      </c>
      <c r="FV22" s="946">
        <f t="shared" si="82"/>
        <v>0</v>
      </c>
      <c r="FW22" s="946">
        <f t="shared" si="83"/>
        <v>0</v>
      </c>
      <c r="FX22" s="946">
        <f t="shared" si="84"/>
        <v>3.1614943191800998E-2</v>
      </c>
      <c r="FY22" s="946">
        <f t="shared" si="85"/>
        <v>0</v>
      </c>
      <c r="FZ22" s="946">
        <f t="shared" si="86"/>
        <v>0</v>
      </c>
      <c r="GA22" s="946">
        <f t="shared" si="87"/>
        <v>0</v>
      </c>
      <c r="GB22" s="946">
        <f t="shared" si="88"/>
        <v>0</v>
      </c>
      <c r="GC22" s="946">
        <f t="shared" si="89"/>
        <v>0</v>
      </c>
      <c r="GD22" s="946">
        <f t="shared" si="90"/>
        <v>2.5473533905247977E-2</v>
      </c>
      <c r="GE22" s="946">
        <f t="shared" si="91"/>
        <v>2.8510948086813509E-2</v>
      </c>
      <c r="GF22" s="946">
        <f t="shared" si="92"/>
        <v>0</v>
      </c>
      <c r="GG22" s="946">
        <f t="shared" si="93"/>
        <v>0</v>
      </c>
      <c r="GH22" s="946" t="s">
        <v>481</v>
      </c>
    </row>
    <row r="23" spans="1:190" ht="15">
      <c r="A23" s="725" t="str">
        <f>Compute1a!A23</f>
        <v>6.1.3</v>
      </c>
      <c r="B23" s="527" t="str">
        <f>Compute1a!B23</f>
        <v>Partage d'information</v>
      </c>
      <c r="C23" s="527">
        <f>Compute1a!C23</f>
        <v>1</v>
      </c>
      <c r="D23" s="528" t="str">
        <f>Compute1a!D23</f>
        <v>3: Défini</v>
      </c>
      <c r="E23" s="731" t="str">
        <f>Compute1a!E23</f>
        <v>3</v>
      </c>
      <c r="F23" s="727">
        <f>INDEX(References!$B$51:$C$56,$E23+1,2)*C23</f>
        <v>3</v>
      </c>
      <c r="G23" s="726">
        <f>Compute4a!$DE23</f>
        <v>0.16678401689843336</v>
      </c>
      <c r="H23" s="942">
        <f t="shared" si="96"/>
        <v>0.16678401689843336</v>
      </c>
      <c r="I23" s="671">
        <f>Compute4a!I23</f>
        <v>0</v>
      </c>
      <c r="J23" s="782">
        <f>IFERROR((I23*$H23*INDEX(References!$C$51:$D$56, $E23+1,2))+(ROW()/10000),0)</f>
        <v>2.3E-3</v>
      </c>
      <c r="K23" s="671">
        <f>Compute4a!H23</f>
        <v>0</v>
      </c>
      <c r="L23" s="782">
        <f>IFERROR((K23*$H23*INDEX(References!$C$51:$D$56, $E23+1,2))+(ROW()/10000),0)</f>
        <v>2.3E-3</v>
      </c>
      <c r="M23" s="671">
        <f>Compute4a!H23</f>
        <v>0</v>
      </c>
      <c r="N23" s="782">
        <f>IFERROR((M23*$H23*INDEX(References!$C$51:$D$56, $E23+1,2))+(ROW()/10000),0)</f>
        <v>2.3E-3</v>
      </c>
      <c r="O23" s="671">
        <f>Compute4a!N23</f>
        <v>0</v>
      </c>
      <c r="P23" s="782">
        <f>IFERROR((O23*$H23*INDEX(References!$C$51:$D$56, $E23+1,2))+(ROW()/10000),0)</f>
        <v>2.3E-3</v>
      </c>
      <c r="Q23" s="671">
        <f>Compute4a!M23</f>
        <v>0</v>
      </c>
      <c r="R23" s="782">
        <f>IFERROR((Q23*$H23*INDEX(References!$C$51:$D$56, $E23+1,2))+(ROW()/10000),0)</f>
        <v>2.3E-3</v>
      </c>
      <c r="S23" s="671">
        <v>0</v>
      </c>
      <c r="T23" s="782">
        <f>IFERROR((S23*$H23*INDEX(References!$C$51:$D$56, $E23+1,2))+(ROW()/10000),0)</f>
        <v>2.3E-3</v>
      </c>
      <c r="U23" s="671">
        <v>0</v>
      </c>
      <c r="V23" s="782">
        <f>IFERROR((U23*$H23*INDEX(References!$C$51:$D$56, $E23+1,2))+(ROW()/10000),0)</f>
        <v>2.3E-3</v>
      </c>
      <c r="W23" s="671">
        <v>0</v>
      </c>
      <c r="X23" s="782">
        <f>IFERROR((W23*$H23*INDEX(References!$C$51:$D$56, $E23+1,2))+(ROW()/10000),0)</f>
        <v>2.3E-3</v>
      </c>
      <c r="Y23" s="671">
        <f>Compute4a!I23</f>
        <v>0</v>
      </c>
      <c r="Z23" s="782">
        <f>IFERROR((Y23*$H23*INDEX(References!$C$51:$D$56, $E23+1,2))+(ROW()/10000),0)</f>
        <v>2.3E-3</v>
      </c>
      <c r="AA23" s="671">
        <f>Compute4a!H23</f>
        <v>0</v>
      </c>
      <c r="AB23" s="782">
        <f>IFERROR((AA23*$H23*INDEX(References!$C$51:$D$56, $E23+1,2))+(ROW()/10000),0)</f>
        <v>2.3E-3</v>
      </c>
      <c r="AC23" s="671">
        <v>0</v>
      </c>
      <c r="AD23" s="782">
        <f>IFERROR((AC23*$H23*INDEX(References!$C$51:$D$56, $E23+1,2))+(ROW()/10000),0)</f>
        <v>2.3E-3</v>
      </c>
      <c r="AE23" s="671">
        <f>Compute4a!I23</f>
        <v>0</v>
      </c>
      <c r="AF23" s="782">
        <f>IFERROR((AE23*$H23*INDEX(References!$C$51:$D$56, $E23+1,2))+(ROW()/10000),0)</f>
        <v>2.3E-3</v>
      </c>
      <c r="AG23" s="671">
        <f>Compute4a!N23</f>
        <v>0</v>
      </c>
      <c r="AH23" s="782">
        <f>IFERROR((AG23*$H23*INDEX(References!$C$51:$D$56, $E23+1,2))+(ROW()/10000),0)</f>
        <v>2.3E-3</v>
      </c>
      <c r="AI23" s="671">
        <f>Compute4a!I23</f>
        <v>0</v>
      </c>
      <c r="AJ23" s="782">
        <f>IFERROR((AI23*$H23*INDEX(References!$C$51:$D$56, $E23+1,2))+(ROW()/10000),0)</f>
        <v>2.3E-3</v>
      </c>
      <c r="AK23" s="671">
        <f>Compute4a!U23</f>
        <v>0</v>
      </c>
      <c r="AL23" s="782">
        <f>IFERROR((AK23*$H23*INDEX(References!$C$51:$D$56, $E23+1,2))+(ROW()/10000),0)</f>
        <v>2.3E-3</v>
      </c>
      <c r="AM23" s="671">
        <f>Compute4a!K23</f>
        <v>0</v>
      </c>
      <c r="AN23" s="782">
        <f>IFERROR((AM23*$H23*INDEX(References!$C$51:$D$56, $E23+1,2))+(ROW()/10000),0)</f>
        <v>2.3E-3</v>
      </c>
      <c r="AO23" s="671">
        <v>0</v>
      </c>
      <c r="AP23" s="782">
        <f>IFERROR((AO23*$H23*INDEX(References!$C$51:$D$56, $E23+1,2))+(ROW()/10000),0)</f>
        <v>2.3E-3</v>
      </c>
      <c r="AQ23" s="671">
        <f>Compute4a!M23</f>
        <v>0</v>
      </c>
      <c r="AR23" s="782">
        <f>IFERROR((AQ23*$H23*INDEX(References!$C$51:$D$56, $E23+1,2))+(ROW()/10000),0)</f>
        <v>2.3E-3</v>
      </c>
      <c r="AS23" s="671">
        <f>Compute4a!K23</f>
        <v>0</v>
      </c>
      <c r="AT23" s="782">
        <f>IFERROR((AS23*$H23*INDEX(References!$C$51:$D$56, $E23+1,2))+(ROW()/10000),0)</f>
        <v>2.3E-3</v>
      </c>
      <c r="AU23" s="671">
        <v>0</v>
      </c>
      <c r="AV23" s="782">
        <f>IFERROR((AU23*$H23*INDEX(References!$C$51:$D$56, $E23+1,2))+(ROW()/10000),0)</f>
        <v>2.3E-3</v>
      </c>
      <c r="AW23" s="671">
        <f>Compute4a!J23</f>
        <v>0</v>
      </c>
      <c r="AX23" s="782">
        <f>IFERROR((AW23*$H23*INDEX(References!$C$51:$D$56, $E23+1,2))+(ROW()/10000),0)</f>
        <v>2.3E-3</v>
      </c>
      <c r="AY23" s="671">
        <f>Compute4a!L23</f>
        <v>0</v>
      </c>
      <c r="AZ23" s="782">
        <f>IFERROR((AY23*$H23*INDEX(References!$C$51:$D$56, $E23+1,2))+(ROW()/10000),0)</f>
        <v>2.3E-3</v>
      </c>
      <c r="BA23" s="671">
        <f>Compute4a!M23</f>
        <v>0</v>
      </c>
      <c r="BB23" s="782">
        <f>IFERROR((BA23*$H23*INDEX(References!$C$51:$D$56, $E23+1,2))+(ROW()/10000),0)</f>
        <v>2.3E-3</v>
      </c>
      <c r="BC23" s="671">
        <f>Compute4a!O23</f>
        <v>0</v>
      </c>
      <c r="BD23" s="782">
        <f>IFERROR((BC23*$H23*INDEX(References!$C$51:$D$56, $E23+1,2))+(ROW()/10000),0)</f>
        <v>2.3E-3</v>
      </c>
      <c r="BE23" s="671">
        <f>Compute4a!V23</f>
        <v>0</v>
      </c>
      <c r="BF23" s="782">
        <f>IFERROR((BE23*$H23*INDEX(References!$C$51:$D$56, $E23+1,2))+(ROW()/10000),0)</f>
        <v>2.3E-3</v>
      </c>
      <c r="BG23" s="671">
        <f>Compute4a!P23</f>
        <v>0</v>
      </c>
      <c r="BH23" s="782">
        <f>IFERROR((BG23*$H23*INDEX(References!$C$51:$D$56, $E23+1,2))+(ROW()/10000),0)</f>
        <v>2.3E-3</v>
      </c>
      <c r="BI23" s="671">
        <f>Compute4a!N23</f>
        <v>0</v>
      </c>
      <c r="BJ23" s="782">
        <f>IFERROR((BI23*$H23*INDEX(References!$C$51:$D$56, $E23+1,2))+(ROW()/10000),0)</f>
        <v>2.3E-3</v>
      </c>
      <c r="BK23" s="671">
        <v>0</v>
      </c>
      <c r="BL23" s="782">
        <f>IFERROR((BK23*$H23*INDEX(References!$C$51:$D$56, $E23+1,2))+(ROW()/10000),0)</f>
        <v>2.3E-3</v>
      </c>
      <c r="BM23" s="671">
        <v>0</v>
      </c>
      <c r="BN23" s="782">
        <f>IFERROR((BM23*$H23*INDEX(References!$C$51:$D$56, $E23+1,2))+(ROW()/10000),0)</f>
        <v>2.3E-3</v>
      </c>
      <c r="BO23" s="671">
        <f>Compute4a!V23</f>
        <v>0</v>
      </c>
      <c r="BP23" s="782">
        <f>IFERROR((BO23*$H23*INDEX(References!$C$51:$D$56, $E23+1,2))+(ROW()/10000),0)</f>
        <v>2.3E-3</v>
      </c>
      <c r="BQ23" s="671">
        <v>0</v>
      </c>
      <c r="BR23" s="782">
        <f>IFERROR((BQ23*$H23*INDEX(References!$C$51:$D$56, $E23+1,2))+(ROW()/10000),0)</f>
        <v>2.3E-3</v>
      </c>
      <c r="BS23" s="671">
        <f>Compute4a!V23</f>
        <v>0</v>
      </c>
      <c r="BT23" s="782">
        <f>IFERROR((BS23*$H23*INDEX(References!$C$51:$D$56, $E23+1,2))+(ROW()/10000),0)</f>
        <v>2.3E-3</v>
      </c>
      <c r="BU23" s="671">
        <f>Compute4a!M23</f>
        <v>0</v>
      </c>
      <c r="BV23" s="782">
        <f>IFERROR((BU23*$H23*INDEX(References!$C$51:$D$56, $E23+1,2))+(ROW()/10000),0)</f>
        <v>2.3E-3</v>
      </c>
      <c r="BW23" s="671">
        <f>Compute4a!U23</f>
        <v>0</v>
      </c>
      <c r="BX23" s="782">
        <f>IFERROR((BW23*$H23*INDEX(References!$C$51:$D$56, $E23+1,2))+(ROW()/10000),0)</f>
        <v>2.3E-3</v>
      </c>
      <c r="BY23" s="671">
        <f>Compute4a!N23</f>
        <v>0</v>
      </c>
      <c r="BZ23" s="782">
        <f>IFERROR((BY23*$H23*INDEX(References!$C$51:$D$56, $E23+1,2))+(ROW()/10000),0)</f>
        <v>2.3E-3</v>
      </c>
      <c r="CA23" s="671">
        <v>0</v>
      </c>
      <c r="CB23" s="782">
        <f>IFERROR((CA23*$H23*INDEX(References!$C$51:$D$56, $E23+1,2))+(ROW()/10000),0)</f>
        <v>2.3E-3</v>
      </c>
      <c r="CC23" s="671">
        <v>0</v>
      </c>
      <c r="CD23" s="782">
        <f>IFERROR((CC23*$H23*INDEX(References!$C$51:$D$56, $E23+1,2))+(ROW()/10000),0)</f>
        <v>2.3E-3</v>
      </c>
      <c r="CE23" s="671">
        <f>Compute4a!T23</f>
        <v>1</v>
      </c>
      <c r="CF23" s="782">
        <f>IFERROR((CE23*$H23*INDEX(References!$C$51:$D$56, $E23+1,2))+(ROW()/10000),0)</f>
        <v>0.50265205069530006</v>
      </c>
      <c r="CG23" s="671">
        <f>Compute4a!U23</f>
        <v>0</v>
      </c>
      <c r="CH23" s="782">
        <f>IFERROR((CG23*$H23*INDEX(References!$C$51:$D$56, $E23+1,2))+(ROW()/10000),0)</f>
        <v>2.3E-3</v>
      </c>
      <c r="CI23" s="671">
        <f>Compute4a!U23</f>
        <v>0</v>
      </c>
      <c r="CJ23" s="782">
        <f>IFERROR((CI23*$H23*INDEX(References!$C$51:$D$56, $E23+1,2))+(ROW()/10000),0)</f>
        <v>2.3E-3</v>
      </c>
      <c r="CK23" s="671">
        <f>Compute4a!N23</f>
        <v>0</v>
      </c>
      <c r="CL23" s="782">
        <f>IFERROR((CK23*$H23*INDEX(References!$C$51:$D$56, $E23+1,2))+(ROW()/10000),0)</f>
        <v>2.3E-3</v>
      </c>
      <c r="CM23" s="671">
        <f>Compute4a!U23</f>
        <v>0</v>
      </c>
      <c r="CN23" s="782">
        <f>IFERROR((CM23*$H23*INDEX(References!$C$51:$D$56, $E23+1,2))+(ROW()/10000),0)</f>
        <v>2.3E-3</v>
      </c>
      <c r="CO23" s="671">
        <f>Compute4a!Q23</f>
        <v>0</v>
      </c>
      <c r="CP23" s="782">
        <f>IFERROR((CO23*$H23*INDEX(References!$C$51:$D$56, $E23+1,2))+(ROW()/10000),0)</f>
        <v>2.3E-3</v>
      </c>
      <c r="CQ23" s="671">
        <v>0</v>
      </c>
      <c r="CR23" s="782">
        <f>IFERROR((CQ23*$H23*INDEX(References!$C$51:$D$56, $E23+1,2))+(ROW()/10000),0)</f>
        <v>2.3E-3</v>
      </c>
      <c r="CS23" s="671">
        <f>Compute4a!Q23</f>
        <v>0</v>
      </c>
      <c r="CT23" s="782">
        <f>IFERROR((CS23*$H23*INDEX(References!$C$51:$D$56, $E23+1,2))+(ROW()/10000),0)</f>
        <v>2.3E-3</v>
      </c>
      <c r="CU23" s="477">
        <f t="shared" si="2"/>
        <v>0</v>
      </c>
      <c r="CV23" s="477">
        <f t="shared" si="4"/>
        <v>0</v>
      </c>
      <c r="CW23" s="477">
        <f t="shared" si="5"/>
        <v>0</v>
      </c>
      <c r="CX23" s="477">
        <f t="shared" si="6"/>
        <v>0</v>
      </c>
      <c r="CY23" s="477">
        <f t="shared" si="7"/>
        <v>0</v>
      </c>
      <c r="CZ23" s="477">
        <f t="shared" si="8"/>
        <v>0</v>
      </c>
      <c r="DA23" s="477">
        <f t="shared" si="9"/>
        <v>0</v>
      </c>
      <c r="DB23" s="477">
        <f t="shared" si="10"/>
        <v>0</v>
      </c>
      <c r="DC23" s="477">
        <f t="shared" si="11"/>
        <v>0</v>
      </c>
      <c r="DD23" s="477">
        <f t="shared" si="12"/>
        <v>0</v>
      </c>
      <c r="DE23" s="477">
        <f t="shared" si="13"/>
        <v>0</v>
      </c>
      <c r="DF23" s="477">
        <f t="shared" si="14"/>
        <v>0</v>
      </c>
      <c r="DG23" s="477">
        <f t="shared" si="15"/>
        <v>0</v>
      </c>
      <c r="DH23" s="477">
        <f t="shared" si="16"/>
        <v>0</v>
      </c>
      <c r="DI23" s="477">
        <f t="shared" si="17"/>
        <v>0</v>
      </c>
      <c r="DJ23" s="477">
        <f t="shared" si="18"/>
        <v>0</v>
      </c>
      <c r="DK23" s="477">
        <f t="shared" si="19"/>
        <v>0</v>
      </c>
      <c r="DL23" s="477">
        <f t="shared" si="20"/>
        <v>0</v>
      </c>
      <c r="DM23" s="477">
        <f t="shared" si="21"/>
        <v>0</v>
      </c>
      <c r="DN23" s="477">
        <f t="shared" si="22"/>
        <v>0</v>
      </c>
      <c r="DO23" s="477">
        <f t="shared" si="23"/>
        <v>0</v>
      </c>
      <c r="DP23" s="477">
        <f t="shared" si="24"/>
        <v>0</v>
      </c>
      <c r="DQ23" s="477">
        <f t="shared" si="25"/>
        <v>0</v>
      </c>
      <c r="DR23" s="477">
        <f t="shared" si="26"/>
        <v>0</v>
      </c>
      <c r="DS23" s="477">
        <f t="shared" si="27"/>
        <v>0</v>
      </c>
      <c r="DT23" s="477">
        <f t="shared" si="28"/>
        <v>0</v>
      </c>
      <c r="DU23" s="477">
        <f t="shared" si="29"/>
        <v>0</v>
      </c>
      <c r="DV23" s="477">
        <f t="shared" si="30"/>
        <v>0</v>
      </c>
      <c r="DW23" s="477">
        <f t="shared" si="31"/>
        <v>0</v>
      </c>
      <c r="DX23" s="477">
        <f t="shared" si="32"/>
        <v>0</v>
      </c>
      <c r="DY23" s="477">
        <f t="shared" si="33"/>
        <v>0</v>
      </c>
      <c r="DZ23" s="477">
        <f t="shared" si="34"/>
        <v>0</v>
      </c>
      <c r="EA23" s="477">
        <f t="shared" si="35"/>
        <v>0</v>
      </c>
      <c r="EB23" s="477">
        <f t="shared" si="36"/>
        <v>0</v>
      </c>
      <c r="EC23" s="477">
        <f t="shared" si="37"/>
        <v>0</v>
      </c>
      <c r="ED23" s="477">
        <f t="shared" si="38"/>
        <v>0</v>
      </c>
      <c r="EE23" s="477">
        <f t="shared" si="39"/>
        <v>0</v>
      </c>
      <c r="EF23" s="477">
        <f t="shared" si="40"/>
        <v>0</v>
      </c>
      <c r="EG23" s="477">
        <f t="shared" si="41"/>
        <v>0.50035205069530009</v>
      </c>
      <c r="EH23" s="477">
        <f t="shared" si="42"/>
        <v>0</v>
      </c>
      <c r="EI23" s="477">
        <f t="shared" si="43"/>
        <v>0</v>
      </c>
      <c r="EJ23" s="477">
        <f t="shared" si="44"/>
        <v>0</v>
      </c>
      <c r="EK23" s="477">
        <f t="shared" si="45"/>
        <v>0</v>
      </c>
      <c r="EL23" s="477">
        <f t="shared" si="46"/>
        <v>0</v>
      </c>
      <c r="EM23" s="477">
        <f t="shared" si="47"/>
        <v>0</v>
      </c>
      <c r="EN23" s="477">
        <f t="shared" si="48"/>
        <v>0</v>
      </c>
      <c r="EO23" s="946">
        <f t="shared" si="49"/>
        <v>0</v>
      </c>
      <c r="EP23" s="946">
        <f t="shared" si="50"/>
        <v>0</v>
      </c>
      <c r="EQ23" s="946">
        <f t="shared" si="51"/>
        <v>0</v>
      </c>
      <c r="ER23" s="946">
        <f t="shared" si="52"/>
        <v>0</v>
      </c>
      <c r="ES23" s="946">
        <f t="shared" si="53"/>
        <v>0</v>
      </c>
      <c r="ET23" s="946">
        <f t="shared" si="54"/>
        <v>0</v>
      </c>
      <c r="EU23" s="946">
        <f t="shared" si="55"/>
        <v>0</v>
      </c>
      <c r="EV23" s="946">
        <f t="shared" si="56"/>
        <v>0</v>
      </c>
      <c r="EW23" s="946">
        <f t="shared" si="57"/>
        <v>0</v>
      </c>
      <c r="EX23" s="946">
        <f t="shared" si="58"/>
        <v>0</v>
      </c>
      <c r="EY23" s="946">
        <f t="shared" si="59"/>
        <v>0</v>
      </c>
      <c r="EZ23" s="946">
        <f t="shared" si="60"/>
        <v>0</v>
      </c>
      <c r="FA23" s="946">
        <f t="shared" si="61"/>
        <v>0</v>
      </c>
      <c r="FB23" s="946">
        <f t="shared" si="62"/>
        <v>0</v>
      </c>
      <c r="FC23" s="946">
        <f t="shared" si="63"/>
        <v>0</v>
      </c>
      <c r="FD23" s="946">
        <f t="shared" si="64"/>
        <v>0</v>
      </c>
      <c r="FE23" s="946">
        <f t="shared" si="65"/>
        <v>0</v>
      </c>
      <c r="FF23" s="946">
        <f t="shared" si="66"/>
        <v>0</v>
      </c>
      <c r="FG23" s="946">
        <f t="shared" si="67"/>
        <v>0</v>
      </c>
      <c r="FH23" s="946">
        <f t="shared" si="68"/>
        <v>0</v>
      </c>
      <c r="FI23" s="946">
        <f t="shared" si="69"/>
        <v>0</v>
      </c>
      <c r="FJ23" s="946">
        <f t="shared" si="70"/>
        <v>0</v>
      </c>
      <c r="FK23" s="946">
        <f t="shared" si="71"/>
        <v>0</v>
      </c>
      <c r="FL23" s="946">
        <f t="shared" si="72"/>
        <v>0</v>
      </c>
      <c r="FM23" s="946">
        <f t="shared" si="73"/>
        <v>0</v>
      </c>
      <c r="FN23" s="946">
        <f t="shared" si="74"/>
        <v>0</v>
      </c>
      <c r="FO23" s="946">
        <f t="shared" si="75"/>
        <v>0</v>
      </c>
      <c r="FP23" s="946">
        <f t="shared" si="76"/>
        <v>0</v>
      </c>
      <c r="FQ23" s="946">
        <f t="shared" si="77"/>
        <v>0</v>
      </c>
      <c r="FR23" s="946">
        <f t="shared" si="78"/>
        <v>0</v>
      </c>
      <c r="FS23" s="946">
        <f t="shared" si="79"/>
        <v>0</v>
      </c>
      <c r="FT23" s="946">
        <f t="shared" si="80"/>
        <v>0</v>
      </c>
      <c r="FU23" s="946">
        <f t="shared" si="81"/>
        <v>0</v>
      </c>
      <c r="FV23" s="946">
        <f t="shared" si="82"/>
        <v>0</v>
      </c>
      <c r="FW23" s="946">
        <f t="shared" si="83"/>
        <v>0</v>
      </c>
      <c r="FX23" s="946">
        <f t="shared" si="84"/>
        <v>0</v>
      </c>
      <c r="FY23" s="946">
        <f t="shared" si="85"/>
        <v>0</v>
      </c>
      <c r="FZ23" s="946">
        <f t="shared" si="86"/>
        <v>7.3141393740123045E-2</v>
      </c>
      <c r="GA23" s="946">
        <f t="shared" si="87"/>
        <v>0</v>
      </c>
      <c r="GB23" s="946">
        <f t="shared" si="88"/>
        <v>0</v>
      </c>
      <c r="GC23" s="946">
        <f t="shared" si="89"/>
        <v>0</v>
      </c>
      <c r="GD23" s="946">
        <f t="shared" si="90"/>
        <v>0</v>
      </c>
      <c r="GE23" s="946">
        <f t="shared" si="91"/>
        <v>0</v>
      </c>
      <c r="GF23" s="946">
        <f t="shared" si="92"/>
        <v>0</v>
      </c>
      <c r="GG23" s="946">
        <f t="shared" si="93"/>
        <v>0</v>
      </c>
      <c r="GH23" s="946" t="s">
        <v>482</v>
      </c>
    </row>
    <row r="24" spans="1:190" ht="15">
      <c r="A24" s="725" t="str">
        <f>Compute1a!A24</f>
        <v>6.1.4</v>
      </c>
      <c r="B24" s="527" t="str">
        <f>Compute1a!B24</f>
        <v>Sécurité de l'information dans le cadre de projets</v>
      </c>
      <c r="C24" s="527">
        <f>Compute1a!C24</f>
        <v>0</v>
      </c>
      <c r="D24" s="528" t="str">
        <f>Compute1a!D24</f>
        <v>1: Initial</v>
      </c>
      <c r="E24" s="732" t="str">
        <f>Compute1a!E24</f>
        <v>1</v>
      </c>
      <c r="F24" s="727">
        <f>INDEX(References!$B$51:$C$56,$E24+1,2)*C24</f>
        <v>0</v>
      </c>
      <c r="G24" s="726">
        <f>Compute4a!$DE24</f>
        <v>0</v>
      </c>
      <c r="H24" s="942">
        <f t="shared" si="96"/>
        <v>0</v>
      </c>
      <c r="I24" s="671">
        <v>0</v>
      </c>
      <c r="J24" s="782">
        <f>IFERROR((I24*$H24*INDEX(References!$C$51:$D$56, $E24+1,2))+(ROW()/10000),0)</f>
        <v>2.3999999999999998E-3</v>
      </c>
      <c r="K24" s="671">
        <v>0</v>
      </c>
      <c r="L24" s="782">
        <f>IFERROR((K24*$H24*INDEX(References!$C$51:$D$56, $E24+1,2))+(ROW()/10000),0)</f>
        <v>2.3999999999999998E-3</v>
      </c>
      <c r="M24" s="671">
        <v>0</v>
      </c>
      <c r="N24" s="782">
        <f>IFERROR((M24*$H24*INDEX(References!$C$51:$D$56, $E24+1,2))+(ROW()/10000),0)</f>
        <v>2.3999999999999998E-3</v>
      </c>
      <c r="O24" s="671">
        <f>Compute4a!N24</f>
        <v>0</v>
      </c>
      <c r="P24" s="782">
        <f>IFERROR((O24*$H24*INDEX(References!$C$51:$D$56, $E24+1,2))+(ROW()/10000),0)</f>
        <v>2.3999999999999998E-3</v>
      </c>
      <c r="Q24" s="671">
        <v>0</v>
      </c>
      <c r="R24" s="782">
        <f>IFERROR((Q24*$H24*INDEX(References!$C$51:$D$56, $E24+1,2))+(ROW()/10000),0)</f>
        <v>2.3999999999999998E-3</v>
      </c>
      <c r="S24" s="671">
        <v>0</v>
      </c>
      <c r="T24" s="782">
        <f>IFERROR((S24*$H24*INDEX(References!$C$51:$D$56, $E24+1,2))+(ROW()/10000),0)</f>
        <v>2.3999999999999998E-3</v>
      </c>
      <c r="U24" s="671">
        <f>Compute4a!S24</f>
        <v>1</v>
      </c>
      <c r="V24" s="782">
        <f>IFERROR((U24*$H24*INDEX(References!$C$51:$D$56, $E24+1,2))+(ROW()/10000),0)</f>
        <v>2.3999999999999998E-3</v>
      </c>
      <c r="W24" s="671">
        <v>0</v>
      </c>
      <c r="X24" s="782">
        <f>IFERROR((W24*$H24*INDEX(References!$C$51:$D$56, $E24+1,2))+(ROW()/10000),0)</f>
        <v>2.3999999999999998E-3</v>
      </c>
      <c r="Y24" s="671">
        <v>0</v>
      </c>
      <c r="Z24" s="782">
        <f>IFERROR((Y24*$H24*INDEX(References!$C$51:$D$56, $E24+1,2))+(ROW()/10000),0)</f>
        <v>2.3999999999999998E-3</v>
      </c>
      <c r="AA24" s="671">
        <v>0</v>
      </c>
      <c r="AB24" s="782">
        <f>IFERROR((AA24*$H24*INDEX(References!$C$51:$D$56, $E24+1,2))+(ROW()/10000),0)</f>
        <v>2.3999999999999998E-3</v>
      </c>
      <c r="AC24" s="671">
        <v>0</v>
      </c>
      <c r="AD24" s="782">
        <f>IFERROR((AC24*$H24*INDEX(References!$C$51:$D$56, $E24+1,2))+(ROW()/10000),0)</f>
        <v>2.3999999999999998E-3</v>
      </c>
      <c r="AE24" s="671">
        <v>0</v>
      </c>
      <c r="AF24" s="782">
        <f>IFERROR((AE24*$H24*INDEX(References!$C$51:$D$56, $E24+1,2))+(ROW()/10000),0)</f>
        <v>2.3999999999999998E-3</v>
      </c>
      <c r="AG24" s="671">
        <f>Compute4a!N24</f>
        <v>0</v>
      </c>
      <c r="AH24" s="782">
        <f>IFERROR((AG24*$H24*INDEX(References!$C$51:$D$56, $E24+1,2))+(ROW()/10000),0)</f>
        <v>2.3999999999999998E-3</v>
      </c>
      <c r="AI24" s="671">
        <v>0</v>
      </c>
      <c r="AJ24" s="782">
        <f>IFERROR((AI24*$H24*INDEX(References!$C$51:$D$56, $E24+1,2))+(ROW()/10000),0)</f>
        <v>2.3999999999999998E-3</v>
      </c>
      <c r="AK24" s="671">
        <v>0</v>
      </c>
      <c r="AL24" s="782">
        <f>IFERROR((AK24*$H24*INDEX(References!$C$51:$D$56, $E24+1,2))+(ROW()/10000),0)</f>
        <v>2.3999999999999998E-3</v>
      </c>
      <c r="AM24" s="671">
        <v>0</v>
      </c>
      <c r="AN24" s="782">
        <f>IFERROR((AM24*$H24*INDEX(References!$C$51:$D$56, $E24+1,2))+(ROW()/10000),0)</f>
        <v>2.3999999999999998E-3</v>
      </c>
      <c r="AO24" s="671">
        <v>0</v>
      </c>
      <c r="AP24" s="782">
        <f>IFERROR((AO24*$H24*INDEX(References!$C$51:$D$56, $E24+1,2))+(ROW()/10000),0)</f>
        <v>2.3999999999999998E-3</v>
      </c>
      <c r="AQ24" s="671">
        <f>Compute4a!M24</f>
        <v>1</v>
      </c>
      <c r="AR24" s="782">
        <f>IFERROR((AQ24*$H24*INDEX(References!$C$51:$D$56, $E24+1,2))+(ROW()/10000),0)</f>
        <v>2.3999999999999998E-3</v>
      </c>
      <c r="AS24" s="671">
        <f>Compute4a!K24</f>
        <v>1</v>
      </c>
      <c r="AT24" s="782">
        <f>IFERROR((AS24*$H24*INDEX(References!$C$51:$D$56, $E24+1,2))+(ROW()/10000),0)</f>
        <v>2.3999999999999998E-3</v>
      </c>
      <c r="AU24" s="671">
        <v>0</v>
      </c>
      <c r="AV24" s="782">
        <f>IFERROR((AU24*$H24*INDEX(References!$C$51:$D$56, $E24+1,2))+(ROW()/10000),0)</f>
        <v>2.3999999999999998E-3</v>
      </c>
      <c r="AW24" s="671">
        <v>0</v>
      </c>
      <c r="AX24" s="782">
        <f>IFERROR((AW24*$H24*INDEX(References!$C$51:$D$56, $E24+1,2))+(ROW()/10000),0)</f>
        <v>2.3999999999999998E-3</v>
      </c>
      <c r="AY24" s="671">
        <v>0</v>
      </c>
      <c r="AZ24" s="782">
        <f>IFERROR((AY24*$H24*INDEX(References!$C$51:$D$56, $E24+1,2))+(ROW()/10000),0)</f>
        <v>2.3999999999999998E-3</v>
      </c>
      <c r="BA24" s="671">
        <v>0</v>
      </c>
      <c r="BB24" s="782">
        <f>IFERROR((BA24*$H24*INDEX(References!$C$51:$D$56, $E24+1,2))+(ROW()/10000),0)</f>
        <v>2.3999999999999998E-3</v>
      </c>
      <c r="BC24" s="671">
        <v>0</v>
      </c>
      <c r="BD24" s="782">
        <f>IFERROR((BC24*$H24*INDEX(References!$C$51:$D$56, $E24+1,2))+(ROW()/10000),0)</f>
        <v>2.3999999999999998E-3</v>
      </c>
      <c r="BE24" s="671">
        <v>0</v>
      </c>
      <c r="BF24" s="782">
        <f>IFERROR((BE24*$H24*INDEX(References!$C$51:$D$56, $E24+1,2))+(ROW()/10000),0)</f>
        <v>2.3999999999999998E-3</v>
      </c>
      <c r="BG24" s="671">
        <v>0</v>
      </c>
      <c r="BH24" s="782">
        <f>IFERROR((BG24*$H24*INDEX(References!$C$51:$D$56, $E24+1,2))+(ROW()/10000),0)</f>
        <v>2.3999999999999998E-3</v>
      </c>
      <c r="BI24" s="671">
        <f>Compute4a!N24</f>
        <v>0</v>
      </c>
      <c r="BJ24" s="782">
        <f>IFERROR((BI24*$H24*INDEX(References!$C$51:$D$56, $E24+1,2))+(ROW()/10000),0)</f>
        <v>2.3999999999999998E-3</v>
      </c>
      <c r="BK24" s="671">
        <v>0</v>
      </c>
      <c r="BL24" s="782">
        <f>IFERROR((BK24*$H24*INDEX(References!$C$51:$D$56, $E24+1,2))+(ROW()/10000),0)</f>
        <v>2.3999999999999998E-3</v>
      </c>
      <c r="BM24" s="671">
        <v>0</v>
      </c>
      <c r="BN24" s="782">
        <f>IFERROR((BM24*$H24*INDEX(References!$C$51:$D$56, $E24+1,2))+(ROW()/10000),0)</f>
        <v>2.3999999999999998E-3</v>
      </c>
      <c r="BO24" s="671">
        <v>0</v>
      </c>
      <c r="BP24" s="782">
        <f>IFERROR((BO24*$H24*INDEX(References!$C$51:$D$56, $E24+1,2))+(ROW()/10000),0)</f>
        <v>2.3999999999999998E-3</v>
      </c>
      <c r="BQ24" s="671">
        <v>0</v>
      </c>
      <c r="BR24" s="782">
        <f>IFERROR((BQ24*$H24*INDEX(References!$C$51:$D$56, $E24+1,2))+(ROW()/10000),0)</f>
        <v>2.3999999999999998E-3</v>
      </c>
      <c r="BS24" s="671">
        <v>0</v>
      </c>
      <c r="BT24" s="782">
        <f>IFERROR((BS24*$H24*INDEX(References!$C$51:$D$56, $E24+1,2))+(ROW()/10000),0)</f>
        <v>2.3999999999999998E-3</v>
      </c>
      <c r="BU24" s="671">
        <f>Compute4a!M24</f>
        <v>1</v>
      </c>
      <c r="BV24" s="782">
        <f>IFERROR((BU24*$H24*INDEX(References!$C$51:$D$56, $E24+1,2))+(ROW()/10000),0)</f>
        <v>2.3999999999999998E-3</v>
      </c>
      <c r="BW24" s="671">
        <f>Compute4a!U24</f>
        <v>1</v>
      </c>
      <c r="BX24" s="782">
        <f>IFERROR((BW24*$H24*INDEX(References!$C$51:$D$56, $E24+1,2))+(ROW()/10000),0)</f>
        <v>2.3999999999999998E-3</v>
      </c>
      <c r="BY24" s="671">
        <f>Compute4a!N24</f>
        <v>0</v>
      </c>
      <c r="BZ24" s="782">
        <f>IFERROR((BY24*$H24*INDEX(References!$C$51:$D$56, $E24+1,2))+(ROW()/10000),0)</f>
        <v>2.3999999999999998E-3</v>
      </c>
      <c r="CA24" s="671">
        <f>Compute4a!T24</f>
        <v>1</v>
      </c>
      <c r="CB24" s="782">
        <f>IFERROR((CA24*$H24*INDEX(References!$C$51:$D$56, $E24+1,2))+(ROW()/10000),0)</f>
        <v>2.3999999999999998E-3</v>
      </c>
      <c r="CC24" s="671">
        <v>0</v>
      </c>
      <c r="CD24" s="782">
        <f>IFERROR((CC24*$H24*INDEX(References!$C$51:$D$56, $E24+1,2))+(ROW()/10000),0)</f>
        <v>2.3999999999999998E-3</v>
      </c>
      <c r="CE24" s="671">
        <f>Compute4a!T24</f>
        <v>1</v>
      </c>
      <c r="CF24" s="782">
        <f>IFERROR((CE24*$H24*INDEX(References!$C$51:$D$56, $E24+1,2))+(ROW()/10000),0)</f>
        <v>2.3999999999999998E-3</v>
      </c>
      <c r="CG24" s="671">
        <v>0</v>
      </c>
      <c r="CH24" s="782">
        <f>IFERROR((CG24*$H24*INDEX(References!$C$51:$D$56, $E24+1,2))+(ROW()/10000),0)</f>
        <v>2.3999999999999998E-3</v>
      </c>
      <c r="CI24" s="671">
        <v>0</v>
      </c>
      <c r="CJ24" s="782">
        <f>IFERROR((CI24*$H24*INDEX(References!$C$51:$D$56, $E24+1,2))+(ROW()/10000),0)</f>
        <v>2.3999999999999998E-3</v>
      </c>
      <c r="CK24" s="671">
        <f>Compute4a!N24</f>
        <v>0</v>
      </c>
      <c r="CL24" s="782">
        <f>IFERROR((CK24*$H24*INDEX(References!$C$51:$D$56, $E24+1,2))+(ROW()/10000),0)</f>
        <v>2.3999999999999998E-3</v>
      </c>
      <c r="CM24" s="671">
        <v>0</v>
      </c>
      <c r="CN24" s="782">
        <f>IFERROR((CM24*$H24*INDEX(References!$C$51:$D$56, $E24+1,2))+(ROW()/10000),0)</f>
        <v>2.3999999999999998E-3</v>
      </c>
      <c r="CO24" s="671">
        <f>Compute4a!Q24</f>
        <v>1</v>
      </c>
      <c r="CP24" s="782">
        <f>IFERROR((CO24*$H24*INDEX(References!$C$51:$D$56, $E24+1,2))+(ROW()/10000),0)</f>
        <v>2.3999999999999998E-3</v>
      </c>
      <c r="CQ24" s="671">
        <f>Compute4a!T24</f>
        <v>1</v>
      </c>
      <c r="CR24" s="782">
        <f>IFERROR((CQ24*$H24*INDEX(References!$C$51:$D$56, $E24+1,2))+(ROW()/10000),0)</f>
        <v>2.3999999999999998E-3</v>
      </c>
      <c r="CS24" s="671">
        <f>Compute4a!Q24</f>
        <v>1</v>
      </c>
      <c r="CT24" s="782">
        <f>IFERROR((CS24*$H24*INDEX(References!$C$51:$D$56, $E24+1,2))+(ROW()/10000),0)</f>
        <v>2.3999999999999998E-3</v>
      </c>
      <c r="CU24" s="477">
        <f t="shared" si="2"/>
        <v>1</v>
      </c>
      <c r="CV24" s="477">
        <f t="shared" si="4"/>
        <v>0</v>
      </c>
      <c r="CW24" s="477">
        <f t="shared" si="5"/>
        <v>0</v>
      </c>
      <c r="CX24" s="477">
        <f t="shared" si="6"/>
        <v>0</v>
      </c>
      <c r="CY24" s="477">
        <f t="shared" si="7"/>
        <v>0</v>
      </c>
      <c r="CZ24" s="477">
        <f t="shared" si="8"/>
        <v>0</v>
      </c>
      <c r="DA24" s="477">
        <f t="shared" si="9"/>
        <v>0</v>
      </c>
      <c r="DB24" s="477">
        <f t="shared" si="10"/>
        <v>0</v>
      </c>
      <c r="DC24" s="477">
        <f t="shared" si="11"/>
        <v>0</v>
      </c>
      <c r="DD24" s="477">
        <f t="shared" si="12"/>
        <v>0</v>
      </c>
      <c r="DE24" s="477">
        <f t="shared" si="13"/>
        <v>0</v>
      </c>
      <c r="DF24" s="477">
        <f t="shared" si="14"/>
        <v>0</v>
      </c>
      <c r="DG24" s="477">
        <f t="shared" si="15"/>
        <v>0</v>
      </c>
      <c r="DH24" s="477">
        <f t="shared" si="16"/>
        <v>0</v>
      </c>
      <c r="DI24" s="477">
        <f t="shared" si="17"/>
        <v>0</v>
      </c>
      <c r="DJ24" s="477">
        <f t="shared" si="18"/>
        <v>0</v>
      </c>
      <c r="DK24" s="477">
        <f t="shared" si="19"/>
        <v>0</v>
      </c>
      <c r="DL24" s="477">
        <f t="shared" si="20"/>
        <v>0</v>
      </c>
      <c r="DM24" s="477">
        <f t="shared" si="21"/>
        <v>0</v>
      </c>
      <c r="DN24" s="477">
        <f t="shared" si="22"/>
        <v>0</v>
      </c>
      <c r="DO24" s="477">
        <f t="shared" si="23"/>
        <v>0</v>
      </c>
      <c r="DP24" s="477">
        <f t="shared" si="24"/>
        <v>0</v>
      </c>
      <c r="DQ24" s="477">
        <f t="shared" si="25"/>
        <v>0</v>
      </c>
      <c r="DR24" s="477">
        <f t="shared" si="26"/>
        <v>0</v>
      </c>
      <c r="DS24" s="477">
        <f t="shared" si="27"/>
        <v>0</v>
      </c>
      <c r="DT24" s="477">
        <f t="shared" si="28"/>
        <v>0</v>
      </c>
      <c r="DU24" s="477">
        <f t="shared" si="29"/>
        <v>0</v>
      </c>
      <c r="DV24" s="477">
        <f t="shared" si="30"/>
        <v>0</v>
      </c>
      <c r="DW24" s="477">
        <f t="shared" si="31"/>
        <v>0</v>
      </c>
      <c r="DX24" s="477">
        <f t="shared" si="32"/>
        <v>0</v>
      </c>
      <c r="DY24" s="477">
        <f t="shared" si="33"/>
        <v>0</v>
      </c>
      <c r="DZ24" s="477">
        <f t="shared" si="34"/>
        <v>0</v>
      </c>
      <c r="EA24" s="477">
        <f t="shared" si="35"/>
        <v>0</v>
      </c>
      <c r="EB24" s="477">
        <f t="shared" si="36"/>
        <v>0</v>
      </c>
      <c r="EC24" s="477">
        <f t="shared" si="37"/>
        <v>0</v>
      </c>
      <c r="ED24" s="477">
        <f t="shared" si="38"/>
        <v>0</v>
      </c>
      <c r="EE24" s="477">
        <f t="shared" si="39"/>
        <v>0</v>
      </c>
      <c r="EF24" s="477">
        <f t="shared" si="40"/>
        <v>0</v>
      </c>
      <c r="EG24" s="477">
        <f t="shared" si="41"/>
        <v>0</v>
      </c>
      <c r="EH24" s="477">
        <f t="shared" si="42"/>
        <v>0</v>
      </c>
      <c r="EI24" s="477">
        <f t="shared" si="43"/>
        <v>0</v>
      </c>
      <c r="EJ24" s="477">
        <f t="shared" si="44"/>
        <v>0</v>
      </c>
      <c r="EK24" s="477">
        <f t="shared" si="45"/>
        <v>0</v>
      </c>
      <c r="EL24" s="477">
        <f t="shared" si="46"/>
        <v>0</v>
      </c>
      <c r="EM24" s="477">
        <f t="shared" si="47"/>
        <v>0</v>
      </c>
      <c r="EN24" s="477">
        <f t="shared" si="48"/>
        <v>0</v>
      </c>
      <c r="EO24" s="946">
        <f t="shared" si="49"/>
        <v>0</v>
      </c>
      <c r="EP24" s="946">
        <f t="shared" si="50"/>
        <v>0</v>
      </c>
      <c r="EQ24" s="946">
        <f t="shared" si="51"/>
        <v>0</v>
      </c>
      <c r="ER24" s="946">
        <f t="shared" si="52"/>
        <v>0</v>
      </c>
      <c r="ES24" s="946">
        <f t="shared" si="53"/>
        <v>0</v>
      </c>
      <c r="ET24" s="946">
        <f t="shared" si="54"/>
        <v>0</v>
      </c>
      <c r="EU24" s="946">
        <f t="shared" si="55"/>
        <v>0</v>
      </c>
      <c r="EV24" s="946">
        <f t="shared" si="56"/>
        <v>0</v>
      </c>
      <c r="EW24" s="946">
        <f t="shared" si="57"/>
        <v>0</v>
      </c>
      <c r="EX24" s="946">
        <f t="shared" si="58"/>
        <v>0</v>
      </c>
      <c r="EY24" s="946">
        <f t="shared" si="59"/>
        <v>0</v>
      </c>
      <c r="EZ24" s="946">
        <f t="shared" si="60"/>
        <v>0</v>
      </c>
      <c r="FA24" s="946">
        <f t="shared" si="61"/>
        <v>0</v>
      </c>
      <c r="FB24" s="946">
        <f t="shared" si="62"/>
        <v>0</v>
      </c>
      <c r="FC24" s="946">
        <f t="shared" si="63"/>
        <v>0</v>
      </c>
      <c r="FD24" s="946">
        <f t="shared" si="64"/>
        <v>0</v>
      </c>
      <c r="FE24" s="946">
        <f t="shared" si="65"/>
        <v>0</v>
      </c>
      <c r="FF24" s="946">
        <f t="shared" si="66"/>
        <v>0</v>
      </c>
      <c r="FG24" s="946">
        <f t="shared" si="67"/>
        <v>0</v>
      </c>
      <c r="FH24" s="946">
        <f t="shared" si="68"/>
        <v>0</v>
      </c>
      <c r="FI24" s="946">
        <f t="shared" si="69"/>
        <v>0</v>
      </c>
      <c r="FJ24" s="946">
        <f t="shared" si="70"/>
        <v>0</v>
      </c>
      <c r="FK24" s="946">
        <f t="shared" si="71"/>
        <v>0</v>
      </c>
      <c r="FL24" s="946">
        <f t="shared" si="72"/>
        <v>0</v>
      </c>
      <c r="FM24" s="946">
        <f t="shared" si="73"/>
        <v>0</v>
      </c>
      <c r="FN24" s="946">
        <f t="shared" si="74"/>
        <v>0</v>
      </c>
      <c r="FO24" s="946">
        <f t="shared" si="75"/>
        <v>0</v>
      </c>
      <c r="FP24" s="946">
        <f t="shared" si="76"/>
        <v>0</v>
      </c>
      <c r="FQ24" s="946">
        <f t="shared" si="77"/>
        <v>0</v>
      </c>
      <c r="FR24" s="946">
        <f t="shared" si="78"/>
        <v>0</v>
      </c>
      <c r="FS24" s="946">
        <f t="shared" si="79"/>
        <v>0</v>
      </c>
      <c r="FT24" s="946">
        <f t="shared" si="80"/>
        <v>0</v>
      </c>
      <c r="FU24" s="946">
        <f t="shared" si="81"/>
        <v>0</v>
      </c>
      <c r="FV24" s="946">
        <f t="shared" si="82"/>
        <v>0</v>
      </c>
      <c r="FW24" s="946">
        <f t="shared" si="83"/>
        <v>0</v>
      </c>
      <c r="FX24" s="946">
        <f t="shared" si="84"/>
        <v>0</v>
      </c>
      <c r="FY24" s="946">
        <f t="shared" si="85"/>
        <v>0</v>
      </c>
      <c r="FZ24" s="946">
        <f t="shared" si="86"/>
        <v>0</v>
      </c>
      <c r="GA24" s="946">
        <f t="shared" si="87"/>
        <v>0</v>
      </c>
      <c r="GB24" s="946">
        <f t="shared" si="88"/>
        <v>0</v>
      </c>
      <c r="GC24" s="946">
        <f t="shared" si="89"/>
        <v>0</v>
      </c>
      <c r="GD24" s="946">
        <f t="shared" si="90"/>
        <v>0</v>
      </c>
      <c r="GE24" s="946">
        <f t="shared" si="91"/>
        <v>0</v>
      </c>
      <c r="GF24" s="946">
        <f t="shared" si="92"/>
        <v>0</v>
      </c>
      <c r="GG24" s="946">
        <f t="shared" si="93"/>
        <v>0</v>
      </c>
      <c r="GH24" s="946" t="s">
        <v>622</v>
      </c>
    </row>
    <row r="25" spans="1:190" ht="15">
      <c r="A25" s="725" t="str">
        <f>Compute1a!A25</f>
        <v>6.2</v>
      </c>
      <c r="B25" s="527" t="str">
        <f>Compute1a!B25</f>
        <v>Appareils mobiles et télétravail</v>
      </c>
      <c r="C25" s="527">
        <f>Compute1a!C25</f>
        <v>0</v>
      </c>
      <c r="D25" s="528">
        <f>Compute1a!D25</f>
        <v>0</v>
      </c>
      <c r="E25" s="731" t="str">
        <f>Compute1a!E25</f>
        <v>0</v>
      </c>
      <c r="F25" s="727">
        <f>INDEX(References!$B$51:$C$56,$E25+1,2)*C25</f>
        <v>0</v>
      </c>
      <c r="G25" s="726">
        <f>Compute4a!$DE25</f>
        <v>0</v>
      </c>
      <c r="H25" s="942">
        <f>G25</f>
        <v>0</v>
      </c>
      <c r="I25" s="671">
        <f>Compute4a!I25</f>
        <v>0</v>
      </c>
      <c r="J25" s="782">
        <f>IFERROR((I25*$H25*INDEX(References!$C$51:$D$56, $E25+1,2))+(ROW()/10000),0)</f>
        <v>2.5000000000000001E-3</v>
      </c>
      <c r="K25" s="671">
        <f>Compute4a!H25</f>
        <v>0</v>
      </c>
      <c r="L25" s="782">
        <f>IFERROR((K25*$H25*INDEX(References!$C$51:$D$56, $E25+1,2))+(ROW()/10000),0)</f>
        <v>2.5000000000000001E-3</v>
      </c>
      <c r="M25" s="671">
        <f>Compute4a!H25</f>
        <v>0</v>
      </c>
      <c r="N25" s="782">
        <f>IFERROR((M25*$H25*INDEX(References!$C$51:$D$56, $E25+1,2))+(ROW()/10000),0)</f>
        <v>2.5000000000000001E-3</v>
      </c>
      <c r="O25" s="671">
        <f>Compute4a!N25</f>
        <v>0</v>
      </c>
      <c r="P25" s="782">
        <f>IFERROR((O25*$H25*INDEX(References!$C$51:$D$56, $E25+1,2))+(ROW()/10000),0)</f>
        <v>2.5000000000000001E-3</v>
      </c>
      <c r="Q25" s="671">
        <f>Compute4a!M25</f>
        <v>0</v>
      </c>
      <c r="R25" s="782">
        <f>IFERROR((Q25*$H25*INDEX(References!$C$51:$D$56, $E25+1,2))+(ROW()/10000),0)</f>
        <v>2.5000000000000001E-3</v>
      </c>
      <c r="S25" s="671">
        <f>Compute4a!R25</f>
        <v>0</v>
      </c>
      <c r="T25" s="782">
        <f>IFERROR((S25*$H25*INDEX(References!$C$51:$D$56, $E25+1,2))+(ROW()/10000),0)</f>
        <v>2.5000000000000001E-3</v>
      </c>
      <c r="U25" s="671">
        <f>Compute4a!S25</f>
        <v>0</v>
      </c>
      <c r="V25" s="782">
        <f>IFERROR((U25*$H25*INDEX(References!$C$51:$D$56, $E25+1,2))+(ROW()/10000),0)</f>
        <v>2.5000000000000001E-3</v>
      </c>
      <c r="W25" s="671">
        <f>Compute4a!R25</f>
        <v>0</v>
      </c>
      <c r="X25" s="782">
        <f>IFERROR((W25*$H25*INDEX(References!$C$51:$D$56, $E25+1,2))+(ROW()/10000),0)</f>
        <v>2.5000000000000001E-3</v>
      </c>
      <c r="Y25" s="671">
        <f>Compute4a!I25</f>
        <v>0</v>
      </c>
      <c r="Z25" s="782">
        <f>IFERROR((Y25*$H25*INDEX(References!$C$51:$D$56, $E25+1,2))+(ROW()/10000),0)</f>
        <v>2.5000000000000001E-3</v>
      </c>
      <c r="AA25" s="671">
        <f>Compute4a!H25</f>
        <v>0</v>
      </c>
      <c r="AB25" s="782">
        <f>IFERROR((AA25*$H25*INDEX(References!$C$51:$D$56, $E25+1,2))+(ROW()/10000),0)</f>
        <v>2.5000000000000001E-3</v>
      </c>
      <c r="AC25" s="671">
        <f>Compute4a!T25</f>
        <v>0</v>
      </c>
      <c r="AD25" s="782">
        <f>IFERROR((AC25*$H25*INDEX(References!$C$51:$D$56, $E25+1,2))+(ROW()/10000),0)</f>
        <v>2.5000000000000001E-3</v>
      </c>
      <c r="AE25" s="671">
        <f>Compute4a!I25</f>
        <v>0</v>
      </c>
      <c r="AF25" s="782">
        <f>IFERROR((AE25*$H25*INDEX(References!$C$51:$D$56, $E25+1,2))+(ROW()/10000),0)</f>
        <v>2.5000000000000001E-3</v>
      </c>
      <c r="AG25" s="671">
        <f>Compute4a!N25</f>
        <v>0</v>
      </c>
      <c r="AH25" s="782">
        <f>IFERROR((AG25*$H25*INDEX(References!$C$51:$D$56, $E25+1,2))+(ROW()/10000),0)</f>
        <v>2.5000000000000001E-3</v>
      </c>
      <c r="AI25" s="671">
        <f>Compute4a!I25</f>
        <v>0</v>
      </c>
      <c r="AJ25" s="782">
        <f>IFERROR((AI25*$H25*INDEX(References!$C$51:$D$56, $E25+1,2))+(ROW()/10000),0)</f>
        <v>2.5000000000000001E-3</v>
      </c>
      <c r="AK25" s="671">
        <f>Compute4a!U25</f>
        <v>0</v>
      </c>
      <c r="AL25" s="782">
        <f>IFERROR((AK25*$H25*INDEX(References!$C$51:$D$56, $E25+1,2))+(ROW()/10000),0)</f>
        <v>2.5000000000000001E-3</v>
      </c>
      <c r="AM25" s="671">
        <f>Compute4a!K25</f>
        <v>0</v>
      </c>
      <c r="AN25" s="782">
        <f>IFERROR((AM25*$H25*INDEX(References!$C$51:$D$56, $E25+1,2))+(ROW()/10000),0)</f>
        <v>2.5000000000000001E-3</v>
      </c>
      <c r="AO25" s="671">
        <f>Compute4a!S25</f>
        <v>0</v>
      </c>
      <c r="AP25" s="782">
        <f>IFERROR((AO25*$H25*INDEX(References!$C$51:$D$56, $E25+1,2))+(ROW()/10000),0)</f>
        <v>2.5000000000000001E-3</v>
      </c>
      <c r="AQ25" s="671">
        <f>Compute4a!M25</f>
        <v>0</v>
      </c>
      <c r="AR25" s="782">
        <f>IFERROR((AQ25*$H25*INDEX(References!$C$51:$D$56, $E25+1,2))+(ROW()/10000),0)</f>
        <v>2.5000000000000001E-3</v>
      </c>
      <c r="AS25" s="671">
        <f>Compute4a!K25</f>
        <v>0</v>
      </c>
      <c r="AT25" s="782">
        <f>IFERROR((AS25*$H25*INDEX(References!$C$51:$D$56, $E25+1,2))+(ROW()/10000),0)</f>
        <v>2.5000000000000001E-3</v>
      </c>
      <c r="AU25" s="671">
        <f>Compute4a!T25</f>
        <v>0</v>
      </c>
      <c r="AV25" s="782">
        <f>IFERROR((AU25*$H25*INDEX(References!$C$51:$D$56, $E25+1,2))+(ROW()/10000),0)</f>
        <v>2.5000000000000001E-3</v>
      </c>
      <c r="AW25" s="671">
        <f>Compute4a!J25</f>
        <v>0</v>
      </c>
      <c r="AX25" s="782">
        <f>IFERROR((AW25*$H25*INDEX(References!$C$51:$D$56, $E25+1,2))+(ROW()/10000),0)</f>
        <v>2.5000000000000001E-3</v>
      </c>
      <c r="AY25" s="671">
        <f>Compute4a!L25</f>
        <v>0</v>
      </c>
      <c r="AZ25" s="782">
        <f>IFERROR((AY25*$H25*INDEX(References!$C$51:$D$56, $E25+1,2))+(ROW()/10000),0)</f>
        <v>2.5000000000000001E-3</v>
      </c>
      <c r="BA25" s="671">
        <f>Compute4a!M25</f>
        <v>0</v>
      </c>
      <c r="BB25" s="782">
        <f>IFERROR((BA25*$H25*INDEX(References!$C$51:$D$56, $E25+1,2))+(ROW()/10000),0)</f>
        <v>2.5000000000000001E-3</v>
      </c>
      <c r="BC25" s="671">
        <f>Compute4a!O25</f>
        <v>0</v>
      </c>
      <c r="BD25" s="782">
        <f>IFERROR((BC25*$H25*INDEX(References!$C$51:$D$56, $E25+1,2))+(ROW()/10000),0)</f>
        <v>2.5000000000000001E-3</v>
      </c>
      <c r="BE25" s="671">
        <f>Compute4a!V25</f>
        <v>0</v>
      </c>
      <c r="BF25" s="782">
        <f>IFERROR((BE25*$H25*INDEX(References!$C$51:$D$56, $E25+1,2))+(ROW()/10000),0)</f>
        <v>2.5000000000000001E-3</v>
      </c>
      <c r="BG25" s="671">
        <f>Compute4a!P25</f>
        <v>0</v>
      </c>
      <c r="BH25" s="782">
        <f>IFERROR((BG25*$H25*INDEX(References!$C$51:$D$56, $E25+1,2))+(ROW()/10000),0)</f>
        <v>2.5000000000000001E-3</v>
      </c>
      <c r="BI25" s="671">
        <f>Compute4a!N25</f>
        <v>0</v>
      </c>
      <c r="BJ25" s="782">
        <f>IFERROR((BI25*$H25*INDEX(References!$C$51:$D$56, $E25+1,2))+(ROW()/10000),0)</f>
        <v>2.5000000000000001E-3</v>
      </c>
      <c r="BK25" s="671">
        <f>Compute4a!T25</f>
        <v>0</v>
      </c>
      <c r="BL25" s="782">
        <f>IFERROR((BK25*$H25*INDEX(References!$C$51:$D$56, $E25+1,2))+(ROW()/10000),0)</f>
        <v>2.5000000000000001E-3</v>
      </c>
      <c r="BM25" s="671">
        <f>Compute4a!R25</f>
        <v>0</v>
      </c>
      <c r="BN25" s="782">
        <f>IFERROR((BM25*$H25*INDEX(References!$C$51:$D$56, $E25+1,2))+(ROW()/10000),0)</f>
        <v>2.5000000000000001E-3</v>
      </c>
      <c r="BO25" s="671">
        <f>Compute4a!V25</f>
        <v>0</v>
      </c>
      <c r="BP25" s="782">
        <f>IFERROR((BO25*$H25*INDEX(References!$C$51:$D$56, $E25+1,2))+(ROW()/10000),0)</f>
        <v>2.5000000000000001E-3</v>
      </c>
      <c r="BQ25" s="671">
        <f>Compute4a!S25</f>
        <v>0</v>
      </c>
      <c r="BR25" s="782">
        <f>IFERROR((BQ25*$H25*INDEX(References!$C$51:$D$56, $E25+1,2))+(ROW()/10000),0)</f>
        <v>2.5000000000000001E-3</v>
      </c>
      <c r="BS25" s="671">
        <f>Compute4a!V25</f>
        <v>0</v>
      </c>
      <c r="BT25" s="782">
        <f>IFERROR((BS25*$H25*INDEX(References!$C$51:$D$56, $E25+1,2))+(ROW()/10000),0)</f>
        <v>2.5000000000000001E-3</v>
      </c>
      <c r="BU25" s="671">
        <f>Compute4a!M25</f>
        <v>0</v>
      </c>
      <c r="BV25" s="782">
        <f>IFERROR((BU25*$H25*INDEX(References!$C$51:$D$56, $E25+1,2))+(ROW()/10000),0)</f>
        <v>2.5000000000000001E-3</v>
      </c>
      <c r="BW25" s="671">
        <f>Compute4a!U25</f>
        <v>0</v>
      </c>
      <c r="BX25" s="782">
        <f>IFERROR((BW25*$H25*INDEX(References!$C$51:$D$56, $E25+1,2))+(ROW()/10000),0)</f>
        <v>2.5000000000000001E-3</v>
      </c>
      <c r="BY25" s="671">
        <f>Compute4a!N25</f>
        <v>0</v>
      </c>
      <c r="BZ25" s="782">
        <f>IFERROR((BY25*$H25*INDEX(References!$C$51:$D$56, $E25+1,2))+(ROW()/10000),0)</f>
        <v>2.5000000000000001E-3</v>
      </c>
      <c r="CA25" s="671">
        <f>Compute4a!T25</f>
        <v>0</v>
      </c>
      <c r="CB25" s="782">
        <f>IFERROR((CA25*$H25*INDEX(References!$C$51:$D$56, $E25+1,2))+(ROW()/10000),0)</f>
        <v>2.5000000000000001E-3</v>
      </c>
      <c r="CC25" s="671">
        <f>Compute4a!T25</f>
        <v>0</v>
      </c>
      <c r="CD25" s="782">
        <f>IFERROR((CC25*$H25*INDEX(References!$C$51:$D$56, $E25+1,2))+(ROW()/10000),0)</f>
        <v>2.5000000000000001E-3</v>
      </c>
      <c r="CE25" s="671">
        <f>Compute4a!T25</f>
        <v>0</v>
      </c>
      <c r="CF25" s="782">
        <f>IFERROR((CE25*$H25*INDEX(References!$C$51:$D$56, $E25+1,2))+(ROW()/10000),0)</f>
        <v>2.5000000000000001E-3</v>
      </c>
      <c r="CG25" s="671">
        <f>Compute4a!U25</f>
        <v>0</v>
      </c>
      <c r="CH25" s="782">
        <f>IFERROR((CG25*$H25*INDEX(References!$C$51:$D$56, $E25+1,2))+(ROW()/10000),0)</f>
        <v>2.5000000000000001E-3</v>
      </c>
      <c r="CI25" s="671">
        <f>Compute4a!U25</f>
        <v>0</v>
      </c>
      <c r="CJ25" s="782">
        <f>IFERROR((CI25*$H25*INDEX(References!$C$51:$D$56, $E25+1,2))+(ROW()/10000),0)</f>
        <v>2.5000000000000001E-3</v>
      </c>
      <c r="CK25" s="671">
        <f>Compute4a!N25</f>
        <v>0</v>
      </c>
      <c r="CL25" s="782">
        <f>IFERROR((CK25*$H25*INDEX(References!$C$51:$D$56, $E25+1,2))+(ROW()/10000),0)</f>
        <v>2.5000000000000001E-3</v>
      </c>
      <c r="CM25" s="671">
        <f>Compute4a!U25</f>
        <v>0</v>
      </c>
      <c r="CN25" s="782">
        <f>IFERROR((CM25*$H25*INDEX(References!$C$51:$D$56, $E25+1,2))+(ROW()/10000),0)</f>
        <v>2.5000000000000001E-3</v>
      </c>
      <c r="CO25" s="671">
        <f>Compute4a!Q25</f>
        <v>0</v>
      </c>
      <c r="CP25" s="782">
        <f>IFERROR((CO25*$H25*INDEX(References!$C$51:$D$56, $E25+1,2))+(ROW()/10000),0)</f>
        <v>2.5000000000000001E-3</v>
      </c>
      <c r="CQ25" s="671">
        <f>Compute4a!T25</f>
        <v>0</v>
      </c>
      <c r="CR25" s="782">
        <f>IFERROR((CQ25*$H25*INDEX(References!$C$51:$D$56, $E25+1,2))+(ROW()/10000),0)</f>
        <v>2.5000000000000001E-3</v>
      </c>
      <c r="CS25" s="671">
        <f>Compute4a!Q25</f>
        <v>0</v>
      </c>
      <c r="CT25" s="782">
        <f>IFERROR((CS25*$H25*INDEX(References!$C$51:$D$56, $E25+1,2))+(ROW()/10000),0)</f>
        <v>2.5000000000000001E-3</v>
      </c>
      <c r="CU25" s="477">
        <f t="shared" si="2"/>
        <v>0</v>
      </c>
      <c r="CV25" s="477">
        <f t="shared" si="4"/>
        <v>0</v>
      </c>
      <c r="CW25" s="477">
        <f t="shared" si="5"/>
        <v>0</v>
      </c>
      <c r="CX25" s="477">
        <f t="shared" si="6"/>
        <v>0</v>
      </c>
      <c r="CY25" s="477">
        <f t="shared" si="7"/>
        <v>0</v>
      </c>
      <c r="CZ25" s="477">
        <f t="shared" si="8"/>
        <v>0</v>
      </c>
      <c r="DA25" s="477">
        <f t="shared" si="9"/>
        <v>0</v>
      </c>
      <c r="DB25" s="477">
        <f t="shared" si="10"/>
        <v>0</v>
      </c>
      <c r="DC25" s="477">
        <f t="shared" si="11"/>
        <v>0</v>
      </c>
      <c r="DD25" s="477">
        <f t="shared" si="12"/>
        <v>0</v>
      </c>
      <c r="DE25" s="477">
        <f t="shared" si="13"/>
        <v>0</v>
      </c>
      <c r="DF25" s="477">
        <f t="shared" si="14"/>
        <v>0</v>
      </c>
      <c r="DG25" s="477">
        <f t="shared" si="15"/>
        <v>0</v>
      </c>
      <c r="DH25" s="477">
        <f t="shared" si="16"/>
        <v>0</v>
      </c>
      <c r="DI25" s="477">
        <f t="shared" si="17"/>
        <v>0</v>
      </c>
      <c r="DJ25" s="477">
        <f t="shared" si="18"/>
        <v>0</v>
      </c>
      <c r="DK25" s="477">
        <f t="shared" si="19"/>
        <v>0</v>
      </c>
      <c r="DL25" s="477">
        <f t="shared" si="20"/>
        <v>0</v>
      </c>
      <c r="DM25" s="477">
        <f t="shared" si="21"/>
        <v>0</v>
      </c>
      <c r="DN25" s="477">
        <f t="shared" si="22"/>
        <v>0</v>
      </c>
      <c r="DO25" s="477">
        <f t="shared" si="23"/>
        <v>0</v>
      </c>
      <c r="DP25" s="477">
        <f t="shared" si="24"/>
        <v>0</v>
      </c>
      <c r="DQ25" s="477">
        <f t="shared" si="25"/>
        <v>0</v>
      </c>
      <c r="DR25" s="477">
        <f t="shared" si="26"/>
        <v>0</v>
      </c>
      <c r="DS25" s="477">
        <f t="shared" si="27"/>
        <v>0</v>
      </c>
      <c r="DT25" s="477">
        <f t="shared" si="28"/>
        <v>0</v>
      </c>
      <c r="DU25" s="477">
        <f t="shared" si="29"/>
        <v>0</v>
      </c>
      <c r="DV25" s="477">
        <f t="shared" si="30"/>
        <v>0</v>
      </c>
      <c r="DW25" s="477">
        <f t="shared" si="31"/>
        <v>0</v>
      </c>
      <c r="DX25" s="477">
        <f t="shared" si="32"/>
        <v>0</v>
      </c>
      <c r="DY25" s="477">
        <f t="shared" si="33"/>
        <v>0</v>
      </c>
      <c r="DZ25" s="477">
        <f t="shared" si="34"/>
        <v>0</v>
      </c>
      <c r="EA25" s="477">
        <f t="shared" si="35"/>
        <v>0</v>
      </c>
      <c r="EB25" s="477">
        <f t="shared" si="36"/>
        <v>0</v>
      </c>
      <c r="EC25" s="477">
        <f t="shared" si="37"/>
        <v>0</v>
      </c>
      <c r="ED25" s="477">
        <f t="shared" si="38"/>
        <v>0</v>
      </c>
      <c r="EE25" s="477">
        <f t="shared" si="39"/>
        <v>0</v>
      </c>
      <c r="EF25" s="477">
        <f t="shared" si="40"/>
        <v>0</v>
      </c>
      <c r="EG25" s="477">
        <f t="shared" si="41"/>
        <v>0</v>
      </c>
      <c r="EH25" s="477">
        <f t="shared" si="42"/>
        <v>0</v>
      </c>
      <c r="EI25" s="477">
        <f t="shared" si="43"/>
        <v>0</v>
      </c>
      <c r="EJ25" s="477">
        <f t="shared" si="44"/>
        <v>0</v>
      </c>
      <c r="EK25" s="477">
        <f t="shared" si="45"/>
        <v>0</v>
      </c>
      <c r="EL25" s="477">
        <f t="shared" si="46"/>
        <v>0</v>
      </c>
      <c r="EM25" s="477">
        <f t="shared" si="47"/>
        <v>0</v>
      </c>
      <c r="EN25" s="477">
        <f t="shared" si="48"/>
        <v>0</v>
      </c>
      <c r="EO25" s="946">
        <f t="shared" si="49"/>
        <v>0</v>
      </c>
      <c r="EP25" s="946">
        <f t="shared" si="50"/>
        <v>0</v>
      </c>
      <c r="EQ25" s="946">
        <f t="shared" si="51"/>
        <v>0</v>
      </c>
      <c r="ER25" s="946">
        <f t="shared" si="52"/>
        <v>0</v>
      </c>
      <c r="ES25" s="946">
        <f t="shared" si="53"/>
        <v>0</v>
      </c>
      <c r="ET25" s="946">
        <f t="shared" si="54"/>
        <v>0</v>
      </c>
      <c r="EU25" s="946">
        <f t="shared" si="55"/>
        <v>0</v>
      </c>
      <c r="EV25" s="946">
        <f t="shared" si="56"/>
        <v>0</v>
      </c>
      <c r="EW25" s="946">
        <f t="shared" si="57"/>
        <v>0</v>
      </c>
      <c r="EX25" s="946">
        <f t="shared" si="58"/>
        <v>0</v>
      </c>
      <c r="EY25" s="946">
        <f t="shared" si="59"/>
        <v>0</v>
      </c>
      <c r="EZ25" s="946">
        <f t="shared" si="60"/>
        <v>0</v>
      </c>
      <c r="FA25" s="946">
        <f t="shared" si="61"/>
        <v>0</v>
      </c>
      <c r="FB25" s="946">
        <f t="shared" si="62"/>
        <v>0</v>
      </c>
      <c r="FC25" s="946">
        <f t="shared" si="63"/>
        <v>0</v>
      </c>
      <c r="FD25" s="946">
        <f t="shared" si="64"/>
        <v>0</v>
      </c>
      <c r="FE25" s="946">
        <f t="shared" si="65"/>
        <v>0</v>
      </c>
      <c r="FF25" s="946">
        <f t="shared" si="66"/>
        <v>0</v>
      </c>
      <c r="FG25" s="946">
        <f t="shared" si="67"/>
        <v>0</v>
      </c>
      <c r="FH25" s="946">
        <f t="shared" si="68"/>
        <v>0</v>
      </c>
      <c r="FI25" s="946">
        <f t="shared" si="69"/>
        <v>0</v>
      </c>
      <c r="FJ25" s="946">
        <f t="shared" si="70"/>
        <v>0</v>
      </c>
      <c r="FK25" s="946">
        <f t="shared" si="71"/>
        <v>0</v>
      </c>
      <c r="FL25" s="946">
        <f t="shared" si="72"/>
        <v>0</v>
      </c>
      <c r="FM25" s="946">
        <f t="shared" si="73"/>
        <v>0</v>
      </c>
      <c r="FN25" s="946">
        <f t="shared" si="74"/>
        <v>0</v>
      </c>
      <c r="FO25" s="946">
        <f t="shared" si="75"/>
        <v>0</v>
      </c>
      <c r="FP25" s="946">
        <f t="shared" si="76"/>
        <v>0</v>
      </c>
      <c r="FQ25" s="946">
        <f t="shared" si="77"/>
        <v>0</v>
      </c>
      <c r="FR25" s="946">
        <f t="shared" si="78"/>
        <v>0</v>
      </c>
      <c r="FS25" s="946">
        <f t="shared" si="79"/>
        <v>0</v>
      </c>
      <c r="FT25" s="946">
        <f t="shared" si="80"/>
        <v>0</v>
      </c>
      <c r="FU25" s="946">
        <f t="shared" si="81"/>
        <v>0</v>
      </c>
      <c r="FV25" s="946">
        <f t="shared" si="82"/>
        <v>0</v>
      </c>
      <c r="FW25" s="946">
        <f t="shared" si="83"/>
        <v>0</v>
      </c>
      <c r="FX25" s="946">
        <f t="shared" si="84"/>
        <v>0</v>
      </c>
      <c r="FY25" s="946">
        <f t="shared" si="85"/>
        <v>0</v>
      </c>
      <c r="FZ25" s="946">
        <f t="shared" si="86"/>
        <v>0</v>
      </c>
      <c r="GA25" s="946">
        <f t="shared" si="87"/>
        <v>0</v>
      </c>
      <c r="GB25" s="946">
        <f t="shared" si="88"/>
        <v>0</v>
      </c>
      <c r="GC25" s="946">
        <f t="shared" si="89"/>
        <v>0</v>
      </c>
      <c r="GD25" s="946">
        <f t="shared" si="90"/>
        <v>0</v>
      </c>
      <c r="GE25" s="946">
        <f t="shared" si="91"/>
        <v>0</v>
      </c>
      <c r="GF25" s="946">
        <f t="shared" si="92"/>
        <v>0</v>
      </c>
      <c r="GG25" s="946">
        <f t="shared" si="93"/>
        <v>0</v>
      </c>
      <c r="GH25" s="946" t="s">
        <v>483</v>
      </c>
    </row>
    <row r="26" spans="1:190" ht="15">
      <c r="A26" s="725" t="str">
        <f>Compute1a!A26</f>
        <v>6.2.1</v>
      </c>
      <c r="B26" s="527" t="str">
        <f>Compute1a!B26</f>
        <v>Protection des données  sur des médias mobiles</v>
      </c>
      <c r="C26" s="527">
        <f>Compute1a!C26</f>
        <v>1</v>
      </c>
      <c r="D26" s="528" t="str">
        <f>Compute1a!D26</f>
        <v>2: Reproductible</v>
      </c>
      <c r="E26" s="727" t="str">
        <f>Compute1a!E26</f>
        <v>2</v>
      </c>
      <c r="F26" s="727">
        <f>INDEX(References!$B$51:$C$56,$E26+1,2)*C26</f>
        <v>2</v>
      </c>
      <c r="G26" s="726">
        <f>Compute4a!$DE26</f>
        <v>0.31508467222352216</v>
      </c>
      <c r="H26" s="942">
        <f t="shared" ref="H26:H27" si="97">IF($F26&gt;=$C$1,$G26/$F26,$G26)</f>
        <v>0.31508467222352216</v>
      </c>
      <c r="I26" s="671">
        <v>0</v>
      </c>
      <c r="J26" s="782">
        <f>IFERROR((I26*$H26*INDEX(References!$C$51:$D$56, $E26+1,2))+(ROW()/10000),0)</f>
        <v>2.5999999999999999E-3</v>
      </c>
      <c r="K26" s="671">
        <v>0</v>
      </c>
      <c r="L26" s="782">
        <f>IFERROR((K26*$H26*INDEX(References!$C$51:$D$56, $E26+1,2))+(ROW()/10000),0)</f>
        <v>2.5999999999999999E-3</v>
      </c>
      <c r="M26" s="671">
        <f>Compute4a!H26</f>
        <v>1</v>
      </c>
      <c r="N26" s="782">
        <f>IFERROR((M26*$H26*INDEX(References!$C$51:$D$56, $E26+1,2))+(ROW()/10000),0)</f>
        <v>1.2629386888940886</v>
      </c>
      <c r="O26" s="671">
        <f>Compute4a!N26</f>
        <v>1</v>
      </c>
      <c r="P26" s="782">
        <f>IFERROR((O26*$H26*INDEX(References!$C$51:$D$56, $E26+1,2))+(ROW()/10000),0)</f>
        <v>1.2629386888940886</v>
      </c>
      <c r="Q26" s="671">
        <f>Compute4a!M26</f>
        <v>0</v>
      </c>
      <c r="R26" s="782">
        <f>IFERROR((Q26*$H26*INDEX(References!$C$51:$D$56, $E26+1,2))+(ROW()/10000),0)</f>
        <v>2.5999999999999999E-3</v>
      </c>
      <c r="S26" s="671">
        <f>Compute4a!R26</f>
        <v>0</v>
      </c>
      <c r="T26" s="782">
        <f>IFERROR((S26*$H26*INDEX(References!$C$51:$D$56, $E26+1,2))+(ROW()/10000),0)</f>
        <v>2.5999999999999999E-3</v>
      </c>
      <c r="U26" s="671">
        <f>Compute4a!S26</f>
        <v>1</v>
      </c>
      <c r="V26" s="782">
        <f>IFERROR((U26*$H26*INDEX(References!$C$51:$D$56, $E26+1,2))+(ROW()/10000),0)</f>
        <v>1.2629386888940886</v>
      </c>
      <c r="W26" s="671">
        <f>Compute4a!R26</f>
        <v>0</v>
      </c>
      <c r="X26" s="782">
        <f>IFERROR((W26*$H26*INDEX(References!$C$51:$D$56, $E26+1,2))+(ROW()/10000),0)</f>
        <v>2.5999999999999999E-3</v>
      </c>
      <c r="Y26" s="671">
        <v>0</v>
      </c>
      <c r="Z26" s="782">
        <f>IFERROR((Y26*$H26*INDEX(References!$C$51:$D$56, $E26+1,2))+(ROW()/10000),0)</f>
        <v>2.5999999999999999E-3</v>
      </c>
      <c r="AA26" s="671">
        <v>0</v>
      </c>
      <c r="AB26" s="782">
        <f>IFERROR((AA26*$H26*INDEX(References!$C$51:$D$56, $E26+1,2))+(ROW()/10000),0)</f>
        <v>2.5999999999999999E-3</v>
      </c>
      <c r="AC26" s="671">
        <f>Compute4a!T26</f>
        <v>0</v>
      </c>
      <c r="AD26" s="782">
        <f>IFERROR((AC26*$H26*INDEX(References!$C$51:$D$56, $E26+1,2))+(ROW()/10000),0)</f>
        <v>2.5999999999999999E-3</v>
      </c>
      <c r="AE26" s="671">
        <v>0</v>
      </c>
      <c r="AF26" s="782">
        <f>IFERROR((AE26*$H26*INDEX(References!$C$51:$D$56, $E26+1,2))+(ROW()/10000),0)</f>
        <v>2.5999999999999999E-3</v>
      </c>
      <c r="AG26" s="671">
        <v>0</v>
      </c>
      <c r="AH26" s="782">
        <f>IFERROR((AG26*$H26*INDEX(References!$C$51:$D$56, $E26+1,2))+(ROW()/10000),0)</f>
        <v>2.5999999999999999E-3</v>
      </c>
      <c r="AI26" s="671">
        <v>0</v>
      </c>
      <c r="AJ26" s="782">
        <f>IFERROR((AI26*$H26*INDEX(References!$C$51:$D$56, $E26+1,2))+(ROW()/10000),0)</f>
        <v>2.5999999999999999E-3</v>
      </c>
      <c r="AK26" s="671">
        <f>Compute4a!U26</f>
        <v>0</v>
      </c>
      <c r="AL26" s="782">
        <f>IFERROR((AK26*$H26*INDEX(References!$C$51:$D$56, $E26+1,2))+(ROW()/10000),0)</f>
        <v>2.5999999999999999E-3</v>
      </c>
      <c r="AM26" s="671">
        <f>Compute4a!K26</f>
        <v>0</v>
      </c>
      <c r="AN26" s="782">
        <f>IFERROR((AM26*$H26*INDEX(References!$C$51:$D$56, $E26+1,2))+(ROW()/10000),0)</f>
        <v>2.5999999999999999E-3</v>
      </c>
      <c r="AO26" s="671">
        <f>Compute4a!S26</f>
        <v>1</v>
      </c>
      <c r="AP26" s="782">
        <f>IFERROR((AO26*$H26*INDEX(References!$C$51:$D$56, $E26+1,2))+(ROW()/10000),0)</f>
        <v>1.2629386888940886</v>
      </c>
      <c r="AQ26" s="671">
        <v>1</v>
      </c>
      <c r="AR26" s="782">
        <f>IFERROR((AQ26*$H26*INDEX(References!$C$51:$D$56, $E26+1,2))+(ROW()/10000),0)</f>
        <v>1.2629386888940886</v>
      </c>
      <c r="AS26" s="671">
        <f>Compute4a!K26</f>
        <v>0</v>
      </c>
      <c r="AT26" s="782">
        <f>IFERROR((AS26*$H26*INDEX(References!$C$51:$D$56, $E26+1,2))+(ROW()/10000),0)</f>
        <v>2.5999999999999999E-3</v>
      </c>
      <c r="AU26" s="671">
        <f>Compute4a!T26</f>
        <v>0</v>
      </c>
      <c r="AV26" s="782">
        <f>IFERROR((AU26*$H26*INDEX(References!$C$51:$D$56, $E26+1,2))+(ROW()/10000),0)</f>
        <v>2.5999999999999999E-3</v>
      </c>
      <c r="AW26" s="671">
        <v>0</v>
      </c>
      <c r="AX26" s="782">
        <f>IFERROR((AW26*$H26*INDEX(References!$C$51:$D$56, $E26+1,2))+(ROW()/10000),0)</f>
        <v>2.5999999999999999E-3</v>
      </c>
      <c r="AY26" s="671">
        <v>0</v>
      </c>
      <c r="AZ26" s="782">
        <f>IFERROR((AY26*$H26*INDEX(References!$C$51:$D$56, $E26+1,2))+(ROW()/10000),0)</f>
        <v>2.5999999999999999E-3</v>
      </c>
      <c r="BA26" s="671">
        <f>Compute4a!M26</f>
        <v>0</v>
      </c>
      <c r="BB26" s="782">
        <f>IFERROR((BA26*$H26*INDEX(References!$C$51:$D$56, $E26+1,2))+(ROW()/10000),0)</f>
        <v>2.5999999999999999E-3</v>
      </c>
      <c r="BC26" s="671">
        <f>Compute4a!O26</f>
        <v>0</v>
      </c>
      <c r="BD26" s="782">
        <f>IFERROR((BC26*$H26*INDEX(References!$C$51:$D$56, $E26+1,2))+(ROW()/10000),0)</f>
        <v>2.5999999999999999E-3</v>
      </c>
      <c r="BE26" s="671">
        <f>Compute4a!V26</f>
        <v>0</v>
      </c>
      <c r="BF26" s="782">
        <f>IFERROR((BE26*$H26*INDEX(References!$C$51:$D$56, $E26+1,2))+(ROW()/10000),0)</f>
        <v>2.5999999999999999E-3</v>
      </c>
      <c r="BG26" s="671">
        <f>Compute4a!P26</f>
        <v>0</v>
      </c>
      <c r="BH26" s="782">
        <f>IFERROR((BG26*$H26*INDEX(References!$C$51:$D$56, $E26+1,2))+(ROW()/10000),0)</f>
        <v>2.5999999999999999E-3</v>
      </c>
      <c r="BI26" s="671">
        <f>Compute4a!N26</f>
        <v>1</v>
      </c>
      <c r="BJ26" s="782">
        <f>IFERROR((BI26*$H26*INDEX(References!$C$51:$D$56, $E26+1,2))+(ROW()/10000),0)</f>
        <v>1.2629386888940886</v>
      </c>
      <c r="BK26" s="671">
        <f>Compute4a!T26</f>
        <v>0</v>
      </c>
      <c r="BL26" s="782">
        <f>IFERROR((BK26*$H26*INDEX(References!$C$51:$D$56, $E26+1,2))+(ROW()/10000),0)</f>
        <v>2.5999999999999999E-3</v>
      </c>
      <c r="BM26" s="671">
        <f>Compute4a!R26</f>
        <v>0</v>
      </c>
      <c r="BN26" s="782">
        <f>IFERROR((BM26*$H26*INDEX(References!$C$51:$D$56, $E26+1,2))+(ROW()/10000),0)</f>
        <v>2.5999999999999999E-3</v>
      </c>
      <c r="BO26" s="671">
        <f>Compute4a!V26</f>
        <v>0</v>
      </c>
      <c r="BP26" s="782">
        <f>IFERROR((BO26*$H26*INDEX(References!$C$51:$D$56, $E26+1,2))+(ROW()/10000),0)</f>
        <v>2.5999999999999999E-3</v>
      </c>
      <c r="BQ26" s="671">
        <f>Compute4a!S26</f>
        <v>1</v>
      </c>
      <c r="BR26" s="782">
        <f>IFERROR((BQ26*$H26*INDEX(References!$C$51:$D$56, $E26+1,2))+(ROW()/10000),0)</f>
        <v>1.2629386888940886</v>
      </c>
      <c r="BS26" s="671">
        <f>Compute4a!V26</f>
        <v>0</v>
      </c>
      <c r="BT26" s="782">
        <f>IFERROR((BS26*$H26*INDEX(References!$C$51:$D$56, $E26+1,2))+(ROW()/10000),0)</f>
        <v>2.5999999999999999E-3</v>
      </c>
      <c r="BU26" s="671">
        <f>Compute4a!M26</f>
        <v>0</v>
      </c>
      <c r="BV26" s="782">
        <f>IFERROR((BU26*$H26*INDEX(References!$C$51:$D$56, $E26+1,2))+(ROW()/10000),0)</f>
        <v>2.5999999999999999E-3</v>
      </c>
      <c r="BW26" s="671">
        <f>Compute4a!U26</f>
        <v>0</v>
      </c>
      <c r="BX26" s="782">
        <f>IFERROR((BW26*$H26*INDEX(References!$C$51:$D$56, $E26+1,2))+(ROW()/10000),0)</f>
        <v>2.5999999999999999E-3</v>
      </c>
      <c r="BY26" s="671">
        <v>0</v>
      </c>
      <c r="BZ26" s="782">
        <f>IFERROR((BY26*$H26*INDEX(References!$C$51:$D$56, $E26+1,2))+(ROW()/10000),0)</f>
        <v>2.5999999999999999E-3</v>
      </c>
      <c r="CA26" s="671">
        <f>Compute4a!T26</f>
        <v>0</v>
      </c>
      <c r="CB26" s="782">
        <f>IFERROR((CA26*$H26*INDEX(References!$C$51:$D$56, $E26+1,2))+(ROW()/10000),0)</f>
        <v>2.5999999999999999E-3</v>
      </c>
      <c r="CC26" s="671">
        <f>Compute4a!T26</f>
        <v>0</v>
      </c>
      <c r="CD26" s="782">
        <f>IFERROR((CC26*$H26*INDEX(References!$C$51:$D$56, $E26+1,2))+(ROW()/10000),0)</f>
        <v>2.5999999999999999E-3</v>
      </c>
      <c r="CE26" s="671">
        <f>Compute4a!T26</f>
        <v>0</v>
      </c>
      <c r="CF26" s="782">
        <f>IFERROR((CE26*$H26*INDEX(References!$C$51:$D$56, $E26+1,2))+(ROW()/10000),0)</f>
        <v>2.5999999999999999E-3</v>
      </c>
      <c r="CG26" s="671">
        <f>Compute4a!U26</f>
        <v>0</v>
      </c>
      <c r="CH26" s="782">
        <f>IFERROR((CG26*$H26*INDEX(References!$C$51:$D$56, $E26+1,2))+(ROW()/10000),0)</f>
        <v>2.5999999999999999E-3</v>
      </c>
      <c r="CI26" s="671">
        <f>Compute4a!U26</f>
        <v>0</v>
      </c>
      <c r="CJ26" s="782">
        <f>IFERROR((CI26*$H26*INDEX(References!$C$51:$D$56, $E26+1,2))+(ROW()/10000),0)</f>
        <v>2.5999999999999999E-3</v>
      </c>
      <c r="CK26" s="671">
        <v>0</v>
      </c>
      <c r="CL26" s="782">
        <f>IFERROR((CK26*$H26*INDEX(References!$C$51:$D$56, $E26+1,2))+(ROW()/10000),0)</f>
        <v>2.5999999999999999E-3</v>
      </c>
      <c r="CM26" s="671">
        <f>Compute4a!U26</f>
        <v>0</v>
      </c>
      <c r="CN26" s="782">
        <f>IFERROR((CM26*$H26*INDEX(References!$C$51:$D$56, $E26+1,2))+(ROW()/10000),0)</f>
        <v>2.5999999999999999E-3</v>
      </c>
      <c r="CO26" s="671">
        <f>Compute4a!Q26</f>
        <v>0</v>
      </c>
      <c r="CP26" s="782">
        <f>IFERROR((CO26*$H26*INDEX(References!$C$51:$D$56, $E26+1,2))+(ROW()/10000),0)</f>
        <v>2.5999999999999999E-3</v>
      </c>
      <c r="CQ26" s="671">
        <f>Compute4a!T26</f>
        <v>0</v>
      </c>
      <c r="CR26" s="782">
        <f>IFERROR((CQ26*$H26*INDEX(References!$C$51:$D$56, $E26+1,2))+(ROW()/10000),0)</f>
        <v>2.5999999999999999E-3</v>
      </c>
      <c r="CS26" s="671">
        <f>Compute4a!Q26</f>
        <v>0</v>
      </c>
      <c r="CT26" s="782">
        <f>IFERROR((CS26*$H26*INDEX(References!$C$51:$D$56, $E26+1,2))+(ROW()/10000),0)</f>
        <v>2.5999999999999999E-3</v>
      </c>
      <c r="CU26" s="477">
        <f t="shared" si="2"/>
        <v>3</v>
      </c>
      <c r="CV26" s="477">
        <f t="shared" si="4"/>
        <v>0</v>
      </c>
      <c r="CW26" s="477">
        <f t="shared" si="5"/>
        <v>0</v>
      </c>
      <c r="CX26" s="477">
        <f t="shared" si="6"/>
        <v>0.63016934444704431</v>
      </c>
      <c r="CY26" s="477">
        <f t="shared" si="7"/>
        <v>0.63016934444704431</v>
      </c>
      <c r="CZ26" s="477">
        <f t="shared" si="8"/>
        <v>0</v>
      </c>
      <c r="DA26" s="477">
        <f t="shared" si="9"/>
        <v>0</v>
      </c>
      <c r="DB26" s="477">
        <f t="shared" si="10"/>
        <v>0.63016934444704431</v>
      </c>
      <c r="DC26" s="477">
        <f t="shared" si="11"/>
        <v>0</v>
      </c>
      <c r="DD26" s="477">
        <f t="shared" si="12"/>
        <v>0</v>
      </c>
      <c r="DE26" s="477">
        <f t="shared" si="13"/>
        <v>0</v>
      </c>
      <c r="DF26" s="477">
        <f t="shared" si="14"/>
        <v>0</v>
      </c>
      <c r="DG26" s="477">
        <f t="shared" si="15"/>
        <v>0</v>
      </c>
      <c r="DH26" s="477">
        <f t="shared" si="16"/>
        <v>0</v>
      </c>
      <c r="DI26" s="477">
        <f t="shared" si="17"/>
        <v>0</v>
      </c>
      <c r="DJ26" s="477">
        <f t="shared" si="18"/>
        <v>0</v>
      </c>
      <c r="DK26" s="477">
        <f t="shared" si="19"/>
        <v>0</v>
      </c>
      <c r="DL26" s="477">
        <f t="shared" si="20"/>
        <v>0.63016934444704431</v>
      </c>
      <c r="DM26" s="477">
        <f t="shared" si="21"/>
        <v>0.63016934444704431</v>
      </c>
      <c r="DN26" s="477">
        <f t="shared" si="22"/>
        <v>0</v>
      </c>
      <c r="DO26" s="477">
        <f t="shared" si="23"/>
        <v>0</v>
      </c>
      <c r="DP26" s="477">
        <f t="shared" si="24"/>
        <v>0</v>
      </c>
      <c r="DQ26" s="477">
        <f t="shared" si="25"/>
        <v>0</v>
      </c>
      <c r="DR26" s="477">
        <f t="shared" si="26"/>
        <v>0</v>
      </c>
      <c r="DS26" s="477">
        <f t="shared" si="27"/>
        <v>0</v>
      </c>
      <c r="DT26" s="477">
        <f t="shared" si="28"/>
        <v>0</v>
      </c>
      <c r="DU26" s="477">
        <f t="shared" si="29"/>
        <v>0</v>
      </c>
      <c r="DV26" s="477">
        <f t="shared" si="30"/>
        <v>0.63016934444704431</v>
      </c>
      <c r="DW26" s="477">
        <f t="shared" si="31"/>
        <v>0</v>
      </c>
      <c r="DX26" s="477">
        <f t="shared" si="32"/>
        <v>0</v>
      </c>
      <c r="DY26" s="477">
        <f t="shared" si="33"/>
        <v>0</v>
      </c>
      <c r="DZ26" s="477">
        <f t="shared" si="34"/>
        <v>0.63016934444704431</v>
      </c>
      <c r="EA26" s="477">
        <f t="shared" si="35"/>
        <v>0</v>
      </c>
      <c r="EB26" s="477">
        <f t="shared" si="36"/>
        <v>0</v>
      </c>
      <c r="EC26" s="477">
        <f t="shared" si="37"/>
        <v>0</v>
      </c>
      <c r="ED26" s="477">
        <f t="shared" si="38"/>
        <v>0</v>
      </c>
      <c r="EE26" s="477">
        <f t="shared" si="39"/>
        <v>0</v>
      </c>
      <c r="EF26" s="477">
        <f t="shared" si="40"/>
        <v>0</v>
      </c>
      <c r="EG26" s="477">
        <f t="shared" si="41"/>
        <v>0</v>
      </c>
      <c r="EH26" s="477">
        <f t="shared" si="42"/>
        <v>0</v>
      </c>
      <c r="EI26" s="477">
        <f t="shared" si="43"/>
        <v>0</v>
      </c>
      <c r="EJ26" s="477">
        <f t="shared" si="44"/>
        <v>0</v>
      </c>
      <c r="EK26" s="477">
        <f t="shared" si="45"/>
        <v>0</v>
      </c>
      <c r="EL26" s="477">
        <f t="shared" si="46"/>
        <v>0</v>
      </c>
      <c r="EM26" s="477">
        <f t="shared" si="47"/>
        <v>0</v>
      </c>
      <c r="EN26" s="477">
        <f t="shared" si="48"/>
        <v>0</v>
      </c>
      <c r="EO26" s="946">
        <f t="shared" si="49"/>
        <v>0</v>
      </c>
      <c r="EP26" s="946">
        <f t="shared" si="50"/>
        <v>0</v>
      </c>
      <c r="EQ26" s="946">
        <f t="shared" si="51"/>
        <v>5.4668575672733311E-2</v>
      </c>
      <c r="ER26" s="946">
        <f t="shared" si="52"/>
        <v>5.4189648484338514E-2</v>
      </c>
      <c r="ES26" s="946">
        <f t="shared" si="53"/>
        <v>0</v>
      </c>
      <c r="ET26" s="946">
        <f t="shared" si="54"/>
        <v>0</v>
      </c>
      <c r="EU26" s="946">
        <f t="shared" si="55"/>
        <v>3.1745541683715274E-2</v>
      </c>
      <c r="EV26" s="946">
        <f t="shared" si="56"/>
        <v>0</v>
      </c>
      <c r="EW26" s="946">
        <f t="shared" si="57"/>
        <v>0</v>
      </c>
      <c r="EX26" s="946">
        <f t="shared" si="58"/>
        <v>0</v>
      </c>
      <c r="EY26" s="946">
        <f t="shared" si="59"/>
        <v>0</v>
      </c>
      <c r="EZ26" s="946">
        <f t="shared" si="60"/>
        <v>0</v>
      </c>
      <c r="FA26" s="946">
        <f t="shared" si="61"/>
        <v>0</v>
      </c>
      <c r="FB26" s="946">
        <f t="shared" si="62"/>
        <v>0</v>
      </c>
      <c r="FC26" s="946">
        <f t="shared" si="63"/>
        <v>0</v>
      </c>
      <c r="FD26" s="946">
        <f t="shared" si="64"/>
        <v>0</v>
      </c>
      <c r="FE26" s="946">
        <f t="shared" si="65"/>
        <v>3.5470326070286523E-2</v>
      </c>
      <c r="FF26" s="946">
        <f t="shared" si="66"/>
        <v>3.6336859416136236E-2</v>
      </c>
      <c r="FG26" s="946">
        <f t="shared" si="67"/>
        <v>0</v>
      </c>
      <c r="FH26" s="946">
        <f t="shared" si="68"/>
        <v>0</v>
      </c>
      <c r="FI26" s="946">
        <f t="shared" si="69"/>
        <v>0</v>
      </c>
      <c r="FJ26" s="946">
        <f t="shared" si="70"/>
        <v>0</v>
      </c>
      <c r="FK26" s="946">
        <f t="shared" si="71"/>
        <v>0</v>
      </c>
      <c r="FL26" s="946">
        <f t="shared" si="72"/>
        <v>0</v>
      </c>
      <c r="FM26" s="946">
        <f t="shared" si="73"/>
        <v>0</v>
      </c>
      <c r="FN26" s="946">
        <f t="shared" si="74"/>
        <v>0</v>
      </c>
      <c r="FO26" s="946">
        <f t="shared" si="75"/>
        <v>5.9308610167357195E-2</v>
      </c>
      <c r="FP26" s="946">
        <f t="shared" si="76"/>
        <v>0</v>
      </c>
      <c r="FQ26" s="946">
        <f t="shared" si="77"/>
        <v>0</v>
      </c>
      <c r="FR26" s="946">
        <f t="shared" si="78"/>
        <v>0</v>
      </c>
      <c r="FS26" s="946">
        <f t="shared" si="79"/>
        <v>3.3872919861182252E-2</v>
      </c>
      <c r="FT26" s="946">
        <f t="shared" si="80"/>
        <v>0</v>
      </c>
      <c r="FU26" s="946">
        <f t="shared" si="81"/>
        <v>0</v>
      </c>
      <c r="FV26" s="946">
        <f t="shared" si="82"/>
        <v>0</v>
      </c>
      <c r="FW26" s="946">
        <f t="shared" si="83"/>
        <v>0</v>
      </c>
      <c r="FX26" s="946">
        <f t="shared" si="84"/>
        <v>0</v>
      </c>
      <c r="FY26" s="946">
        <f t="shared" si="85"/>
        <v>0</v>
      </c>
      <c r="FZ26" s="946">
        <f t="shared" si="86"/>
        <v>0</v>
      </c>
      <c r="GA26" s="946">
        <f t="shared" si="87"/>
        <v>0</v>
      </c>
      <c r="GB26" s="946">
        <f t="shared" si="88"/>
        <v>0</v>
      </c>
      <c r="GC26" s="946">
        <f t="shared" si="89"/>
        <v>0</v>
      </c>
      <c r="GD26" s="946">
        <f t="shared" si="90"/>
        <v>0</v>
      </c>
      <c r="GE26" s="946">
        <f t="shared" si="91"/>
        <v>0</v>
      </c>
      <c r="GF26" s="946">
        <f t="shared" si="92"/>
        <v>0</v>
      </c>
      <c r="GG26" s="946">
        <f t="shared" si="93"/>
        <v>0</v>
      </c>
      <c r="GH26" s="946" t="s">
        <v>485</v>
      </c>
    </row>
    <row r="27" spans="1:190" ht="15">
      <c r="A27" s="725" t="str">
        <f>Compute1a!A27</f>
        <v>6.2.2</v>
      </c>
      <c r="B27" s="527" t="str">
        <f>Compute1a!B27</f>
        <v>Télétravail</v>
      </c>
      <c r="C27" s="527">
        <f>Compute1a!C27</f>
        <v>1</v>
      </c>
      <c r="D27" s="528" t="str">
        <f>Compute1a!D27</f>
        <v>3: Défini</v>
      </c>
      <c r="E27" s="727" t="str">
        <f>Compute1a!E27</f>
        <v>3</v>
      </c>
      <c r="F27" s="727">
        <f>INDEX(References!$B$51:$C$56,$E27+1,2)*C27</f>
        <v>3</v>
      </c>
      <c r="G27" s="726">
        <f>Compute4a!$DE27</f>
        <v>0.30028104320090365</v>
      </c>
      <c r="H27" s="942">
        <f t="shared" si="97"/>
        <v>0.30028104320090365</v>
      </c>
      <c r="I27" s="671">
        <v>0</v>
      </c>
      <c r="J27" s="782">
        <f>IFERROR((I27*$H27*INDEX(References!$C$51:$D$56, $E27+1,2))+(ROW()/10000),0)</f>
        <v>2.7000000000000001E-3</v>
      </c>
      <c r="K27" s="671">
        <v>0</v>
      </c>
      <c r="L27" s="782">
        <f>IFERROR((K27*$H27*INDEX(References!$C$51:$D$56, $E27+1,2))+(ROW()/10000),0)</f>
        <v>2.7000000000000001E-3</v>
      </c>
      <c r="M27" s="671">
        <f>Compute4a!H27</f>
        <v>1</v>
      </c>
      <c r="N27" s="782">
        <f>IFERROR((M27*$H27*INDEX(References!$C$51:$D$56, $E27+1,2))+(ROW()/10000),0)</f>
        <v>0.90354312960271099</v>
      </c>
      <c r="O27" s="671">
        <f>Compute4a!N27</f>
        <v>0</v>
      </c>
      <c r="P27" s="782">
        <f>IFERROR((O27*$H27*INDEX(References!$C$51:$D$56, $E27+1,2))+(ROW()/10000),0)</f>
        <v>2.7000000000000001E-3</v>
      </c>
      <c r="Q27" s="671">
        <v>0</v>
      </c>
      <c r="R27" s="782">
        <f>IFERROR((Q27*$H27*INDEX(References!$C$51:$D$56, $E27+1,2))+(ROW()/10000),0)</f>
        <v>2.7000000000000001E-3</v>
      </c>
      <c r="S27" s="671">
        <f>Compute4a!R27</f>
        <v>1</v>
      </c>
      <c r="T27" s="782">
        <f>IFERROR((S27*$H27*INDEX(References!$C$51:$D$56, $E27+1,2))+(ROW()/10000),0)</f>
        <v>0.90354312960271099</v>
      </c>
      <c r="U27" s="671">
        <f>Compute4a!S27</f>
        <v>1</v>
      </c>
      <c r="V27" s="782">
        <f>IFERROR((U27*$H27*INDEX(References!$C$51:$D$56, $E27+1,2))+(ROW()/10000),0)</f>
        <v>0.90354312960271099</v>
      </c>
      <c r="W27" s="671">
        <v>0</v>
      </c>
      <c r="X27" s="782">
        <f>IFERROR((W27*$H27*INDEX(References!$C$51:$D$56, $E27+1,2))+(ROW()/10000),0)</f>
        <v>2.7000000000000001E-3</v>
      </c>
      <c r="Y27" s="671">
        <v>0</v>
      </c>
      <c r="Z27" s="782">
        <f>IFERROR((Y27*$H27*INDEX(References!$C$51:$D$56, $E27+1,2))+(ROW()/10000),0)</f>
        <v>2.7000000000000001E-3</v>
      </c>
      <c r="AA27" s="671">
        <v>0</v>
      </c>
      <c r="AB27" s="782">
        <f>IFERROR((AA27*$H27*INDEX(References!$C$51:$D$56, $E27+1,2))+(ROW()/10000),0)</f>
        <v>2.7000000000000001E-3</v>
      </c>
      <c r="AC27" s="671">
        <f>Compute4a!T27</f>
        <v>0</v>
      </c>
      <c r="AD27" s="782">
        <f>IFERROR((AC27*$H27*INDEX(References!$C$51:$D$56, $E27+1,2))+(ROW()/10000),0)</f>
        <v>2.7000000000000001E-3</v>
      </c>
      <c r="AE27" s="671">
        <v>0</v>
      </c>
      <c r="AF27" s="782">
        <f>IFERROR((AE27*$H27*INDEX(References!$C$51:$D$56, $E27+1,2))+(ROW()/10000),0)</f>
        <v>2.7000000000000001E-3</v>
      </c>
      <c r="AG27" s="671">
        <f>Compute4a!N27</f>
        <v>0</v>
      </c>
      <c r="AH27" s="782">
        <f>IFERROR((AG27*$H27*INDEX(References!$C$51:$D$56, $E27+1,2))+(ROW()/10000),0)</f>
        <v>2.7000000000000001E-3</v>
      </c>
      <c r="AI27" s="671">
        <v>0</v>
      </c>
      <c r="AJ27" s="782">
        <f>IFERROR((AI27*$H27*INDEX(References!$C$51:$D$56, $E27+1,2))+(ROW()/10000),0)</f>
        <v>2.7000000000000001E-3</v>
      </c>
      <c r="AK27" s="671">
        <f>Compute4a!U27</f>
        <v>0</v>
      </c>
      <c r="AL27" s="782">
        <f>IFERROR((AK27*$H27*INDEX(References!$C$51:$D$56, $E27+1,2))+(ROW()/10000),0)</f>
        <v>2.7000000000000001E-3</v>
      </c>
      <c r="AM27" s="671">
        <f>Compute4a!K27</f>
        <v>0</v>
      </c>
      <c r="AN27" s="782">
        <f>IFERROR((AM27*$H27*INDEX(References!$C$51:$D$56, $E27+1,2))+(ROW()/10000),0)</f>
        <v>2.7000000000000001E-3</v>
      </c>
      <c r="AO27" s="671">
        <f>Compute4a!S27</f>
        <v>1</v>
      </c>
      <c r="AP27" s="782">
        <f>IFERROR((AO27*$H27*INDEX(References!$C$51:$D$56, $E27+1,2))+(ROW()/10000),0)</f>
        <v>0.90354312960271099</v>
      </c>
      <c r="AQ27" s="671">
        <f>Compute4a!M27</f>
        <v>1</v>
      </c>
      <c r="AR27" s="782">
        <f>IFERROR((AQ27*$H27*INDEX(References!$C$51:$D$56, $E27+1,2))+(ROW()/10000),0)</f>
        <v>0.90354312960271099</v>
      </c>
      <c r="AS27" s="671">
        <f>Compute4a!K27</f>
        <v>0</v>
      </c>
      <c r="AT27" s="782">
        <f>IFERROR((AS27*$H27*INDEX(References!$C$51:$D$56, $E27+1,2))+(ROW()/10000),0)</f>
        <v>2.7000000000000001E-3</v>
      </c>
      <c r="AU27" s="671">
        <f>Compute4a!T27</f>
        <v>0</v>
      </c>
      <c r="AV27" s="782">
        <f>IFERROR((AU27*$H27*INDEX(References!$C$51:$D$56, $E27+1,2))+(ROW()/10000),0)</f>
        <v>2.7000000000000001E-3</v>
      </c>
      <c r="AW27" s="671">
        <v>0</v>
      </c>
      <c r="AX27" s="782">
        <f>IFERROR((AW27*$H27*INDEX(References!$C$51:$D$56, $E27+1,2))+(ROW()/10000),0)</f>
        <v>2.7000000000000001E-3</v>
      </c>
      <c r="AY27" s="671">
        <v>0</v>
      </c>
      <c r="AZ27" s="782">
        <f>IFERROR((AY27*$H27*INDEX(References!$C$51:$D$56, $E27+1,2))+(ROW()/10000),0)</f>
        <v>2.7000000000000001E-3</v>
      </c>
      <c r="BA27" s="671">
        <v>0</v>
      </c>
      <c r="BB27" s="782">
        <f>IFERROR((BA27*$H27*INDEX(References!$C$51:$D$56, $E27+1,2))+(ROW()/10000),0)</f>
        <v>2.7000000000000001E-3</v>
      </c>
      <c r="BC27" s="671">
        <f>Compute4a!O27</f>
        <v>0</v>
      </c>
      <c r="BD27" s="782">
        <f>IFERROR((BC27*$H27*INDEX(References!$C$51:$D$56, $E27+1,2))+(ROW()/10000),0)</f>
        <v>2.7000000000000001E-3</v>
      </c>
      <c r="BE27" s="671">
        <f>Compute4a!V27</f>
        <v>0</v>
      </c>
      <c r="BF27" s="782">
        <f>IFERROR((BE27*$H27*INDEX(References!$C$51:$D$56, $E27+1,2))+(ROW()/10000),0)</f>
        <v>2.7000000000000001E-3</v>
      </c>
      <c r="BG27" s="671">
        <f>Compute4a!P27</f>
        <v>0</v>
      </c>
      <c r="BH27" s="782">
        <f>IFERROR((BG27*$H27*INDEX(References!$C$51:$D$56, $E27+1,2))+(ROW()/10000),0)</f>
        <v>2.7000000000000001E-3</v>
      </c>
      <c r="BI27" s="671">
        <f>Compute4a!N27</f>
        <v>0</v>
      </c>
      <c r="BJ27" s="782">
        <f>IFERROR((BI27*$H27*INDEX(References!$C$51:$D$56, $E27+1,2))+(ROW()/10000),0)</f>
        <v>2.7000000000000001E-3</v>
      </c>
      <c r="BK27" s="671">
        <f>Compute4a!T27</f>
        <v>0</v>
      </c>
      <c r="BL27" s="782">
        <f>IFERROR((BK27*$H27*INDEX(References!$C$51:$D$56, $E27+1,2))+(ROW()/10000),0)</f>
        <v>2.7000000000000001E-3</v>
      </c>
      <c r="BM27" s="671">
        <f>Compute4a!R27</f>
        <v>1</v>
      </c>
      <c r="BN27" s="782">
        <f>IFERROR((BM27*$H27*INDEX(References!$C$51:$D$56, $E27+1,2))+(ROW()/10000),0)</f>
        <v>0.90354312960271099</v>
      </c>
      <c r="BO27" s="671">
        <f>Compute4a!V27</f>
        <v>0</v>
      </c>
      <c r="BP27" s="782">
        <f>IFERROR((BO27*$H27*INDEX(References!$C$51:$D$56, $E27+1,2))+(ROW()/10000),0)</f>
        <v>2.7000000000000001E-3</v>
      </c>
      <c r="BQ27" s="671">
        <f>Compute4a!S27</f>
        <v>1</v>
      </c>
      <c r="BR27" s="782">
        <f>IFERROR((BQ27*$H27*INDEX(References!$C$51:$D$56, $E27+1,2))+(ROW()/10000),0)</f>
        <v>0.90354312960271099</v>
      </c>
      <c r="BS27" s="671">
        <f>Compute4a!V27</f>
        <v>0</v>
      </c>
      <c r="BT27" s="782">
        <f>IFERROR((BS27*$H27*INDEX(References!$C$51:$D$56, $E27+1,2))+(ROW()/10000),0)</f>
        <v>2.7000000000000001E-3</v>
      </c>
      <c r="BU27" s="671">
        <f>Compute4a!M27</f>
        <v>1</v>
      </c>
      <c r="BV27" s="782">
        <f>IFERROR((BU27*$H27*INDEX(References!$C$51:$D$56, $E27+1,2))+(ROW()/10000),0)</f>
        <v>0.90354312960271099</v>
      </c>
      <c r="BW27" s="671">
        <f>Compute4a!U27</f>
        <v>0</v>
      </c>
      <c r="BX27" s="782">
        <f>IFERROR((BW27*$H27*INDEX(References!$C$51:$D$56, $E27+1,2))+(ROW()/10000),0)</f>
        <v>2.7000000000000001E-3</v>
      </c>
      <c r="BY27" s="671">
        <f>Compute4a!N27</f>
        <v>0</v>
      </c>
      <c r="BZ27" s="782">
        <f>IFERROR((BY27*$H27*INDEX(References!$C$51:$D$56, $E27+1,2))+(ROW()/10000),0)</f>
        <v>2.7000000000000001E-3</v>
      </c>
      <c r="CA27" s="671">
        <f>Compute4a!T27</f>
        <v>0</v>
      </c>
      <c r="CB27" s="782">
        <f>IFERROR((CA27*$H27*INDEX(References!$C$51:$D$56, $E27+1,2))+(ROW()/10000),0)</f>
        <v>2.7000000000000001E-3</v>
      </c>
      <c r="CC27" s="671">
        <f>Compute4a!T27</f>
        <v>0</v>
      </c>
      <c r="CD27" s="782">
        <f>IFERROR((CC27*$H27*INDEX(References!$C$51:$D$56, $E27+1,2))+(ROW()/10000),0)</f>
        <v>2.7000000000000001E-3</v>
      </c>
      <c r="CE27" s="671">
        <f>Compute4a!T27</f>
        <v>0</v>
      </c>
      <c r="CF27" s="782">
        <f>IFERROR((CE27*$H27*INDEX(References!$C$51:$D$56, $E27+1,2))+(ROW()/10000),0)</f>
        <v>2.7000000000000001E-3</v>
      </c>
      <c r="CG27" s="671">
        <f>Compute4a!U27</f>
        <v>0</v>
      </c>
      <c r="CH27" s="782">
        <f>IFERROR((CG27*$H27*INDEX(References!$C$51:$D$56, $E27+1,2))+(ROW()/10000),0)</f>
        <v>2.7000000000000001E-3</v>
      </c>
      <c r="CI27" s="671">
        <f>Compute4a!U27</f>
        <v>0</v>
      </c>
      <c r="CJ27" s="782">
        <f>IFERROR((CI27*$H27*INDEX(References!$C$51:$D$56, $E27+1,2))+(ROW()/10000),0)</f>
        <v>2.7000000000000001E-3</v>
      </c>
      <c r="CK27" s="671">
        <f>Compute4a!N27</f>
        <v>0</v>
      </c>
      <c r="CL27" s="782">
        <f>IFERROR((CK27*$H27*INDEX(References!$C$51:$D$56, $E27+1,2))+(ROW()/10000),0)</f>
        <v>2.7000000000000001E-3</v>
      </c>
      <c r="CM27" s="671">
        <f>Compute4a!U27</f>
        <v>0</v>
      </c>
      <c r="CN27" s="782">
        <f>IFERROR((CM27*$H27*INDEX(References!$C$51:$D$56, $E27+1,2))+(ROW()/10000),0)</f>
        <v>2.7000000000000001E-3</v>
      </c>
      <c r="CO27" s="671">
        <f>Compute4a!Q27</f>
        <v>0</v>
      </c>
      <c r="CP27" s="782">
        <f>IFERROR((CO27*$H27*INDEX(References!$C$51:$D$56, $E27+1,2))+(ROW()/10000),0)</f>
        <v>2.7000000000000001E-3</v>
      </c>
      <c r="CQ27" s="671">
        <f>Compute4a!T27</f>
        <v>0</v>
      </c>
      <c r="CR27" s="782">
        <f>IFERROR((CQ27*$H27*INDEX(References!$C$51:$D$56, $E27+1,2))+(ROW()/10000),0)</f>
        <v>2.7000000000000001E-3</v>
      </c>
      <c r="CS27" s="671">
        <f>Compute4a!Q27</f>
        <v>0</v>
      </c>
      <c r="CT27" s="782">
        <f>IFERROR((CS27*$H27*INDEX(References!$C$51:$D$56, $E27+1,2))+(ROW()/10000),0)</f>
        <v>2.7000000000000001E-3</v>
      </c>
      <c r="CU27" s="477">
        <f t="shared" si="2"/>
        <v>3</v>
      </c>
      <c r="CV27" s="477">
        <f t="shared" si="4"/>
        <v>0</v>
      </c>
      <c r="CW27" s="477">
        <f t="shared" si="5"/>
        <v>0</v>
      </c>
      <c r="CX27" s="477">
        <f t="shared" si="6"/>
        <v>0.90084312960271096</v>
      </c>
      <c r="CY27" s="477">
        <f t="shared" si="7"/>
        <v>0</v>
      </c>
      <c r="CZ27" s="477">
        <f t="shared" si="8"/>
        <v>0</v>
      </c>
      <c r="DA27" s="477">
        <f t="shared" si="9"/>
        <v>0.90084312960271096</v>
      </c>
      <c r="DB27" s="477">
        <f t="shared" si="10"/>
        <v>0.90084312960271096</v>
      </c>
      <c r="DC27" s="477">
        <f t="shared" si="11"/>
        <v>0</v>
      </c>
      <c r="DD27" s="477">
        <f t="shared" si="12"/>
        <v>0</v>
      </c>
      <c r="DE27" s="477">
        <f t="shared" si="13"/>
        <v>0</v>
      </c>
      <c r="DF27" s="477">
        <f t="shared" si="14"/>
        <v>0</v>
      </c>
      <c r="DG27" s="477">
        <f t="shared" si="15"/>
        <v>0</v>
      </c>
      <c r="DH27" s="477">
        <f t="shared" si="16"/>
        <v>0</v>
      </c>
      <c r="DI27" s="477">
        <f t="shared" si="17"/>
        <v>0</v>
      </c>
      <c r="DJ27" s="477">
        <f t="shared" si="18"/>
        <v>0</v>
      </c>
      <c r="DK27" s="477">
        <f t="shared" si="19"/>
        <v>0</v>
      </c>
      <c r="DL27" s="477">
        <f t="shared" si="20"/>
        <v>0.90084312960271096</v>
      </c>
      <c r="DM27" s="477">
        <f t="shared" si="21"/>
        <v>0.90084312960271096</v>
      </c>
      <c r="DN27" s="477">
        <f t="shared" si="22"/>
        <v>0</v>
      </c>
      <c r="DO27" s="477">
        <f t="shared" si="23"/>
        <v>0</v>
      </c>
      <c r="DP27" s="477">
        <f t="shared" si="24"/>
        <v>0</v>
      </c>
      <c r="DQ27" s="477">
        <f t="shared" si="25"/>
        <v>0</v>
      </c>
      <c r="DR27" s="477">
        <f t="shared" si="26"/>
        <v>0</v>
      </c>
      <c r="DS27" s="477">
        <f t="shared" si="27"/>
        <v>0</v>
      </c>
      <c r="DT27" s="477">
        <f t="shared" si="28"/>
        <v>0</v>
      </c>
      <c r="DU27" s="477">
        <f t="shared" si="29"/>
        <v>0</v>
      </c>
      <c r="DV27" s="477">
        <f t="shared" si="30"/>
        <v>0</v>
      </c>
      <c r="DW27" s="477">
        <f t="shared" si="31"/>
        <v>0</v>
      </c>
      <c r="DX27" s="477">
        <f t="shared" si="32"/>
        <v>0.90084312960271096</v>
      </c>
      <c r="DY27" s="477">
        <f t="shared" si="33"/>
        <v>0</v>
      </c>
      <c r="DZ27" s="477">
        <f t="shared" si="34"/>
        <v>0.90084312960271096</v>
      </c>
      <c r="EA27" s="477">
        <f t="shared" si="35"/>
        <v>0</v>
      </c>
      <c r="EB27" s="477">
        <f t="shared" si="36"/>
        <v>0.90084312960271096</v>
      </c>
      <c r="EC27" s="477">
        <f t="shared" si="37"/>
        <v>0</v>
      </c>
      <c r="ED27" s="477">
        <f t="shared" si="38"/>
        <v>0</v>
      </c>
      <c r="EE27" s="477">
        <f t="shared" si="39"/>
        <v>0</v>
      </c>
      <c r="EF27" s="477">
        <f t="shared" si="40"/>
        <v>0</v>
      </c>
      <c r="EG27" s="477">
        <f t="shared" si="41"/>
        <v>0</v>
      </c>
      <c r="EH27" s="477">
        <f t="shared" si="42"/>
        <v>0</v>
      </c>
      <c r="EI27" s="477">
        <f t="shared" si="43"/>
        <v>0</v>
      </c>
      <c r="EJ27" s="477">
        <f t="shared" si="44"/>
        <v>0</v>
      </c>
      <c r="EK27" s="477">
        <f t="shared" si="45"/>
        <v>0</v>
      </c>
      <c r="EL27" s="477">
        <f t="shared" si="46"/>
        <v>0</v>
      </c>
      <c r="EM27" s="477">
        <f t="shared" si="47"/>
        <v>0</v>
      </c>
      <c r="EN27" s="477">
        <f t="shared" si="48"/>
        <v>0</v>
      </c>
      <c r="EO27" s="946">
        <f t="shared" si="49"/>
        <v>0</v>
      </c>
      <c r="EP27" s="946">
        <f t="shared" si="50"/>
        <v>0</v>
      </c>
      <c r="EQ27" s="946">
        <f t="shared" si="51"/>
        <v>0.11722518216867862</v>
      </c>
      <c r="ER27" s="946">
        <f t="shared" si="52"/>
        <v>0</v>
      </c>
      <c r="ES27" s="946">
        <f t="shared" si="53"/>
        <v>0</v>
      </c>
      <c r="ET27" s="946">
        <f t="shared" si="54"/>
        <v>9.7415254483603567E-2</v>
      </c>
      <c r="EU27" s="946">
        <f t="shared" si="55"/>
        <v>6.8071590692145842E-2</v>
      </c>
      <c r="EV27" s="946">
        <f t="shared" si="56"/>
        <v>0</v>
      </c>
      <c r="EW27" s="946">
        <f t="shared" si="57"/>
        <v>0</v>
      </c>
      <c r="EX27" s="946">
        <f t="shared" si="58"/>
        <v>0</v>
      </c>
      <c r="EY27" s="946">
        <f t="shared" si="59"/>
        <v>0</v>
      </c>
      <c r="EZ27" s="946">
        <f t="shared" si="60"/>
        <v>0</v>
      </c>
      <c r="FA27" s="946">
        <f t="shared" si="61"/>
        <v>0</v>
      </c>
      <c r="FB27" s="946">
        <f t="shared" si="62"/>
        <v>0</v>
      </c>
      <c r="FC27" s="946">
        <f t="shared" si="63"/>
        <v>0</v>
      </c>
      <c r="FD27" s="946">
        <f t="shared" si="64"/>
        <v>0</v>
      </c>
      <c r="FE27" s="946">
        <f t="shared" si="65"/>
        <v>7.6058601929986536E-2</v>
      </c>
      <c r="FF27" s="946">
        <f t="shared" si="66"/>
        <v>7.7916699165417727E-2</v>
      </c>
      <c r="FG27" s="946">
        <f t="shared" si="67"/>
        <v>0</v>
      </c>
      <c r="FH27" s="946">
        <f t="shared" si="68"/>
        <v>0</v>
      </c>
      <c r="FI27" s="946">
        <f t="shared" si="69"/>
        <v>0</v>
      </c>
      <c r="FJ27" s="946">
        <f t="shared" si="70"/>
        <v>0</v>
      </c>
      <c r="FK27" s="946">
        <f t="shared" si="71"/>
        <v>0</v>
      </c>
      <c r="FL27" s="946">
        <f t="shared" si="72"/>
        <v>0</v>
      </c>
      <c r="FM27" s="946">
        <f t="shared" si="73"/>
        <v>0</v>
      </c>
      <c r="FN27" s="946">
        <f t="shared" si="74"/>
        <v>0</v>
      </c>
      <c r="FO27" s="946">
        <f t="shared" si="75"/>
        <v>0</v>
      </c>
      <c r="FP27" s="946">
        <f t="shared" si="76"/>
        <v>0</v>
      </c>
      <c r="FQ27" s="946">
        <f t="shared" si="77"/>
        <v>5.1381824392512911E-2</v>
      </c>
      <c r="FR27" s="946">
        <f t="shared" si="78"/>
        <v>0</v>
      </c>
      <c r="FS27" s="946">
        <f t="shared" si="79"/>
        <v>7.2633302632258104E-2</v>
      </c>
      <c r="FT27" s="946">
        <f t="shared" si="80"/>
        <v>0</v>
      </c>
      <c r="FU27" s="946">
        <f t="shared" si="81"/>
        <v>8.5352389101309337E-2</v>
      </c>
      <c r="FV27" s="946">
        <f t="shared" si="82"/>
        <v>0</v>
      </c>
      <c r="FW27" s="946">
        <f t="shared" si="83"/>
        <v>0</v>
      </c>
      <c r="FX27" s="946">
        <f t="shared" si="84"/>
        <v>0</v>
      </c>
      <c r="FY27" s="946">
        <f t="shared" si="85"/>
        <v>0</v>
      </c>
      <c r="FZ27" s="946">
        <f t="shared" si="86"/>
        <v>0</v>
      </c>
      <c r="GA27" s="946">
        <f t="shared" si="87"/>
        <v>0</v>
      </c>
      <c r="GB27" s="946">
        <f t="shared" si="88"/>
        <v>0</v>
      </c>
      <c r="GC27" s="946">
        <f t="shared" si="89"/>
        <v>0</v>
      </c>
      <c r="GD27" s="946">
        <f t="shared" si="90"/>
        <v>0</v>
      </c>
      <c r="GE27" s="946">
        <f t="shared" si="91"/>
        <v>0</v>
      </c>
      <c r="GF27" s="946">
        <f t="shared" si="92"/>
        <v>0</v>
      </c>
      <c r="GG27" s="946">
        <f t="shared" si="93"/>
        <v>0</v>
      </c>
      <c r="GH27" s="946" t="s">
        <v>486</v>
      </c>
    </row>
    <row r="28" spans="1:190" ht="15">
      <c r="A28" s="725">
        <f>Compute1a!A28</f>
        <v>7</v>
      </c>
      <c r="B28" s="527" t="str">
        <f>Compute1a!B28</f>
        <v>SECURITE LIEE AUX COLLABORATEURS</v>
      </c>
      <c r="C28" s="527">
        <f>Compute1a!C28</f>
        <v>0</v>
      </c>
      <c r="D28" s="528">
        <f>Compute1a!D28</f>
        <v>0</v>
      </c>
      <c r="E28" s="727" t="str">
        <f>Compute1a!E28</f>
        <v>0</v>
      </c>
      <c r="F28" s="727">
        <f>INDEX(References!$B$51:$C$56,$E28+1,2)*C28</f>
        <v>0</v>
      </c>
      <c r="G28" s="726">
        <f>Compute4a!$DE28</f>
        <v>0</v>
      </c>
      <c r="H28" s="942">
        <f>G28</f>
        <v>0</v>
      </c>
      <c r="I28" s="671">
        <f>Compute4a!I28</f>
        <v>0</v>
      </c>
      <c r="J28" s="782">
        <f>IFERROR((I28*$H28*INDEX(References!$C$51:$D$56, $E28+1,2))+(ROW()/10000),0)</f>
        <v>2.8E-3</v>
      </c>
      <c r="K28" s="671">
        <f>Compute4a!H28</f>
        <v>0</v>
      </c>
      <c r="L28" s="782">
        <f>IFERROR((K28*$H28*INDEX(References!$C$51:$D$56, $E28+1,2))+(ROW()/10000),0)</f>
        <v>2.8E-3</v>
      </c>
      <c r="M28" s="671">
        <f>Compute4a!H28</f>
        <v>0</v>
      </c>
      <c r="N28" s="782">
        <f>IFERROR((M28*$H28*INDEX(References!$C$51:$D$56, $E28+1,2))+(ROW()/10000),0)</f>
        <v>2.8E-3</v>
      </c>
      <c r="O28" s="671">
        <f>Compute4a!N28</f>
        <v>0</v>
      </c>
      <c r="P28" s="782">
        <f>IFERROR((O28*$H28*INDEX(References!$C$51:$D$56, $E28+1,2))+(ROW()/10000),0)</f>
        <v>2.8E-3</v>
      </c>
      <c r="Q28" s="671">
        <f>Compute4a!M28</f>
        <v>0</v>
      </c>
      <c r="R28" s="782">
        <f>IFERROR((Q28*$H28*INDEX(References!$C$51:$D$56, $E28+1,2))+(ROW()/10000),0)</f>
        <v>2.8E-3</v>
      </c>
      <c r="S28" s="671">
        <f>Compute4a!R28</f>
        <v>0</v>
      </c>
      <c r="T28" s="782">
        <f>IFERROR((S28*$H28*INDEX(References!$C$51:$D$56, $E28+1,2))+(ROW()/10000),0)</f>
        <v>2.8E-3</v>
      </c>
      <c r="U28" s="671">
        <f>Compute4a!S28</f>
        <v>0</v>
      </c>
      <c r="V28" s="782">
        <f>IFERROR((U28*$H28*INDEX(References!$C$51:$D$56, $E28+1,2))+(ROW()/10000),0)</f>
        <v>2.8E-3</v>
      </c>
      <c r="W28" s="671">
        <f>Compute4a!R28</f>
        <v>0</v>
      </c>
      <c r="X28" s="782">
        <f>IFERROR((W28*$H28*INDEX(References!$C$51:$D$56, $E28+1,2))+(ROW()/10000),0)</f>
        <v>2.8E-3</v>
      </c>
      <c r="Y28" s="671">
        <f>Compute4a!I28</f>
        <v>0</v>
      </c>
      <c r="Z28" s="782">
        <f>IFERROR((Y28*$H28*INDEX(References!$C$51:$D$56, $E28+1,2))+(ROW()/10000),0)</f>
        <v>2.8E-3</v>
      </c>
      <c r="AA28" s="671">
        <f>Compute4a!H28</f>
        <v>0</v>
      </c>
      <c r="AB28" s="782">
        <f>IFERROR((AA28*$H28*INDEX(References!$C$51:$D$56, $E28+1,2))+(ROW()/10000),0)</f>
        <v>2.8E-3</v>
      </c>
      <c r="AC28" s="671">
        <f>Compute4a!T28</f>
        <v>0</v>
      </c>
      <c r="AD28" s="782">
        <f>IFERROR((AC28*$H28*INDEX(References!$C$51:$D$56, $E28+1,2))+(ROW()/10000),0)</f>
        <v>2.8E-3</v>
      </c>
      <c r="AE28" s="671">
        <f>Compute4a!I28</f>
        <v>0</v>
      </c>
      <c r="AF28" s="782">
        <f>IFERROR((AE28*$H28*INDEX(References!$C$51:$D$56, $E28+1,2))+(ROW()/10000),0)</f>
        <v>2.8E-3</v>
      </c>
      <c r="AG28" s="671">
        <f>Compute4a!N28</f>
        <v>0</v>
      </c>
      <c r="AH28" s="782">
        <f>IFERROR((AG28*$H28*INDEX(References!$C$51:$D$56, $E28+1,2))+(ROW()/10000),0)</f>
        <v>2.8E-3</v>
      </c>
      <c r="AI28" s="671">
        <f>Compute4a!I28</f>
        <v>0</v>
      </c>
      <c r="AJ28" s="782">
        <f>IFERROR((AI28*$H28*INDEX(References!$C$51:$D$56, $E28+1,2))+(ROW()/10000),0)</f>
        <v>2.8E-3</v>
      </c>
      <c r="AK28" s="671">
        <f>Compute4a!U28</f>
        <v>0</v>
      </c>
      <c r="AL28" s="782">
        <f>IFERROR((AK28*$H28*INDEX(References!$C$51:$D$56, $E28+1,2))+(ROW()/10000),0)</f>
        <v>2.8E-3</v>
      </c>
      <c r="AM28" s="671">
        <f>Compute4a!K28</f>
        <v>0</v>
      </c>
      <c r="AN28" s="782">
        <f>IFERROR((AM28*$H28*INDEX(References!$C$51:$D$56, $E28+1,2))+(ROW()/10000),0)</f>
        <v>2.8E-3</v>
      </c>
      <c r="AO28" s="671">
        <f>Compute4a!S28</f>
        <v>0</v>
      </c>
      <c r="AP28" s="782">
        <f>IFERROR((AO28*$H28*INDEX(References!$C$51:$D$56, $E28+1,2))+(ROW()/10000),0)</f>
        <v>2.8E-3</v>
      </c>
      <c r="AQ28" s="671">
        <f>Compute4a!M28</f>
        <v>0</v>
      </c>
      <c r="AR28" s="782">
        <f>IFERROR((AQ28*$H28*INDEX(References!$C$51:$D$56, $E28+1,2))+(ROW()/10000),0)</f>
        <v>2.8E-3</v>
      </c>
      <c r="AS28" s="671">
        <f>Compute4a!K28</f>
        <v>0</v>
      </c>
      <c r="AT28" s="782">
        <f>IFERROR((AS28*$H28*INDEX(References!$C$51:$D$56, $E28+1,2))+(ROW()/10000),0)</f>
        <v>2.8E-3</v>
      </c>
      <c r="AU28" s="671">
        <f>Compute4a!T28</f>
        <v>0</v>
      </c>
      <c r="AV28" s="782">
        <f>IFERROR((AU28*$H28*INDEX(References!$C$51:$D$56, $E28+1,2))+(ROW()/10000),0)</f>
        <v>2.8E-3</v>
      </c>
      <c r="AW28" s="671">
        <f>Compute4a!J28</f>
        <v>0</v>
      </c>
      <c r="AX28" s="782">
        <f>IFERROR((AW28*$H28*INDEX(References!$C$51:$D$56, $E28+1,2))+(ROW()/10000),0)</f>
        <v>2.8E-3</v>
      </c>
      <c r="AY28" s="671">
        <f>Compute4a!L28</f>
        <v>0</v>
      </c>
      <c r="AZ28" s="782">
        <f>IFERROR((AY28*$H28*INDEX(References!$C$51:$D$56, $E28+1,2))+(ROW()/10000),0)</f>
        <v>2.8E-3</v>
      </c>
      <c r="BA28" s="671">
        <f>Compute4a!M28</f>
        <v>0</v>
      </c>
      <c r="BB28" s="782">
        <f>IFERROR((BA28*$H28*INDEX(References!$C$51:$D$56, $E28+1,2))+(ROW()/10000),0)</f>
        <v>2.8E-3</v>
      </c>
      <c r="BC28" s="671">
        <f>Compute4a!O28</f>
        <v>0</v>
      </c>
      <c r="BD28" s="782">
        <f>IFERROR((BC28*$H28*INDEX(References!$C$51:$D$56, $E28+1,2))+(ROW()/10000),0)</f>
        <v>2.8E-3</v>
      </c>
      <c r="BE28" s="671">
        <f>Compute4a!V28</f>
        <v>0</v>
      </c>
      <c r="BF28" s="782">
        <f>IFERROR((BE28*$H28*INDEX(References!$C$51:$D$56, $E28+1,2))+(ROW()/10000),0)</f>
        <v>2.8E-3</v>
      </c>
      <c r="BG28" s="671">
        <f>Compute4a!P28</f>
        <v>0</v>
      </c>
      <c r="BH28" s="782">
        <f>IFERROR((BG28*$H28*INDEX(References!$C$51:$D$56, $E28+1,2))+(ROW()/10000),0)</f>
        <v>2.8E-3</v>
      </c>
      <c r="BI28" s="671">
        <f>Compute4a!N28</f>
        <v>0</v>
      </c>
      <c r="BJ28" s="782">
        <f>IFERROR((BI28*$H28*INDEX(References!$C$51:$D$56, $E28+1,2))+(ROW()/10000),0)</f>
        <v>2.8E-3</v>
      </c>
      <c r="BK28" s="671">
        <f>Compute4a!T28</f>
        <v>0</v>
      </c>
      <c r="BL28" s="782">
        <f>IFERROR((BK28*$H28*INDEX(References!$C$51:$D$56, $E28+1,2))+(ROW()/10000),0)</f>
        <v>2.8E-3</v>
      </c>
      <c r="BM28" s="671">
        <f>Compute4a!R28</f>
        <v>0</v>
      </c>
      <c r="BN28" s="782">
        <f>IFERROR((BM28*$H28*INDEX(References!$C$51:$D$56, $E28+1,2))+(ROW()/10000),0)</f>
        <v>2.8E-3</v>
      </c>
      <c r="BO28" s="671">
        <f>Compute4a!V28</f>
        <v>0</v>
      </c>
      <c r="BP28" s="782">
        <f>IFERROR((BO28*$H28*INDEX(References!$C$51:$D$56, $E28+1,2))+(ROW()/10000),0)</f>
        <v>2.8E-3</v>
      </c>
      <c r="BQ28" s="671">
        <f>Compute4a!S28</f>
        <v>0</v>
      </c>
      <c r="BR28" s="782">
        <f>IFERROR((BQ28*$H28*INDEX(References!$C$51:$D$56, $E28+1,2))+(ROW()/10000),0)</f>
        <v>2.8E-3</v>
      </c>
      <c r="BS28" s="671">
        <f>Compute4a!V28</f>
        <v>0</v>
      </c>
      <c r="BT28" s="782">
        <f>IFERROR((BS28*$H28*INDEX(References!$C$51:$D$56, $E28+1,2))+(ROW()/10000),0)</f>
        <v>2.8E-3</v>
      </c>
      <c r="BU28" s="671">
        <f>Compute4a!M28</f>
        <v>0</v>
      </c>
      <c r="BV28" s="782">
        <f>IFERROR((BU28*$H28*INDEX(References!$C$51:$D$56, $E28+1,2))+(ROW()/10000),0)</f>
        <v>2.8E-3</v>
      </c>
      <c r="BW28" s="671">
        <f>Compute4a!U28</f>
        <v>0</v>
      </c>
      <c r="BX28" s="782">
        <f>IFERROR((BW28*$H28*INDEX(References!$C$51:$D$56, $E28+1,2))+(ROW()/10000),0)</f>
        <v>2.8E-3</v>
      </c>
      <c r="BY28" s="671">
        <f>Compute4a!N28</f>
        <v>0</v>
      </c>
      <c r="BZ28" s="782">
        <f>IFERROR((BY28*$H28*INDEX(References!$C$51:$D$56, $E28+1,2))+(ROW()/10000),0)</f>
        <v>2.8E-3</v>
      </c>
      <c r="CA28" s="671">
        <f>Compute4a!T28</f>
        <v>0</v>
      </c>
      <c r="CB28" s="782">
        <f>IFERROR((CA28*$H28*INDEX(References!$C$51:$D$56, $E28+1,2))+(ROW()/10000),0)</f>
        <v>2.8E-3</v>
      </c>
      <c r="CC28" s="671">
        <f>Compute4a!T28</f>
        <v>0</v>
      </c>
      <c r="CD28" s="782">
        <f>IFERROR((CC28*$H28*INDEX(References!$C$51:$D$56, $E28+1,2))+(ROW()/10000),0)</f>
        <v>2.8E-3</v>
      </c>
      <c r="CE28" s="671">
        <f>Compute4a!T28</f>
        <v>0</v>
      </c>
      <c r="CF28" s="782">
        <f>IFERROR((CE28*$H28*INDEX(References!$C$51:$D$56, $E28+1,2))+(ROW()/10000),0)</f>
        <v>2.8E-3</v>
      </c>
      <c r="CG28" s="671">
        <f>Compute4a!U28</f>
        <v>0</v>
      </c>
      <c r="CH28" s="782">
        <f>IFERROR((CG28*$H28*INDEX(References!$C$51:$D$56, $E28+1,2))+(ROW()/10000),0)</f>
        <v>2.8E-3</v>
      </c>
      <c r="CI28" s="671">
        <f>Compute4a!U28</f>
        <v>0</v>
      </c>
      <c r="CJ28" s="782">
        <f>IFERROR((CI28*$H28*INDEX(References!$C$51:$D$56, $E28+1,2))+(ROW()/10000),0)</f>
        <v>2.8E-3</v>
      </c>
      <c r="CK28" s="671">
        <f>Compute4a!N28</f>
        <v>0</v>
      </c>
      <c r="CL28" s="782">
        <f>IFERROR((CK28*$H28*INDEX(References!$C$51:$D$56, $E28+1,2))+(ROW()/10000),0)</f>
        <v>2.8E-3</v>
      </c>
      <c r="CM28" s="671">
        <f>Compute4a!U28</f>
        <v>0</v>
      </c>
      <c r="CN28" s="782">
        <f>IFERROR((CM28*$H28*INDEX(References!$C$51:$D$56, $E28+1,2))+(ROW()/10000),0)</f>
        <v>2.8E-3</v>
      </c>
      <c r="CO28" s="671">
        <f>Compute4a!Q28</f>
        <v>0</v>
      </c>
      <c r="CP28" s="782">
        <f>IFERROR((CO28*$H28*INDEX(References!$C$51:$D$56, $E28+1,2))+(ROW()/10000),0)</f>
        <v>2.8E-3</v>
      </c>
      <c r="CQ28" s="671">
        <f>Compute4a!T28</f>
        <v>0</v>
      </c>
      <c r="CR28" s="782">
        <f>IFERROR((CQ28*$H28*INDEX(References!$C$51:$D$56, $E28+1,2))+(ROW()/10000),0)</f>
        <v>2.8E-3</v>
      </c>
      <c r="CS28" s="671">
        <f>Compute4a!Q28</f>
        <v>0</v>
      </c>
      <c r="CT28" s="782">
        <f>IFERROR((CS28*$H28*INDEX(References!$C$51:$D$56, $E28+1,2))+(ROW()/10000),0)</f>
        <v>2.8E-3</v>
      </c>
      <c r="CU28" s="477">
        <f t="shared" si="2"/>
        <v>0</v>
      </c>
      <c r="CV28" s="477">
        <f t="shared" si="4"/>
        <v>0</v>
      </c>
      <c r="CW28" s="477">
        <f t="shared" si="5"/>
        <v>0</v>
      </c>
      <c r="CX28" s="477">
        <f t="shared" si="6"/>
        <v>0</v>
      </c>
      <c r="CY28" s="477">
        <f t="shared" si="7"/>
        <v>0</v>
      </c>
      <c r="CZ28" s="477">
        <f t="shared" si="8"/>
        <v>0</v>
      </c>
      <c r="DA28" s="477">
        <f t="shared" si="9"/>
        <v>0</v>
      </c>
      <c r="DB28" s="477">
        <f t="shared" si="10"/>
        <v>0</v>
      </c>
      <c r="DC28" s="477">
        <f t="shared" si="11"/>
        <v>0</v>
      </c>
      <c r="DD28" s="477">
        <f t="shared" si="12"/>
        <v>0</v>
      </c>
      <c r="DE28" s="477">
        <f t="shared" si="13"/>
        <v>0</v>
      </c>
      <c r="DF28" s="477">
        <f t="shared" si="14"/>
        <v>0</v>
      </c>
      <c r="DG28" s="477">
        <f t="shared" si="15"/>
        <v>0</v>
      </c>
      <c r="DH28" s="477">
        <f t="shared" si="16"/>
        <v>0</v>
      </c>
      <c r="DI28" s="477">
        <f t="shared" si="17"/>
        <v>0</v>
      </c>
      <c r="DJ28" s="477">
        <f t="shared" si="18"/>
        <v>0</v>
      </c>
      <c r="DK28" s="477">
        <f t="shared" si="19"/>
        <v>0</v>
      </c>
      <c r="DL28" s="477">
        <f t="shared" si="20"/>
        <v>0</v>
      </c>
      <c r="DM28" s="477">
        <f t="shared" si="21"/>
        <v>0</v>
      </c>
      <c r="DN28" s="477">
        <f t="shared" si="22"/>
        <v>0</v>
      </c>
      <c r="DO28" s="477">
        <f t="shared" si="23"/>
        <v>0</v>
      </c>
      <c r="DP28" s="477">
        <f t="shared" si="24"/>
        <v>0</v>
      </c>
      <c r="DQ28" s="477">
        <f t="shared" si="25"/>
        <v>0</v>
      </c>
      <c r="DR28" s="477">
        <f t="shared" si="26"/>
        <v>0</v>
      </c>
      <c r="DS28" s="477">
        <f t="shared" si="27"/>
        <v>0</v>
      </c>
      <c r="DT28" s="477">
        <f t="shared" si="28"/>
        <v>0</v>
      </c>
      <c r="DU28" s="477">
        <f t="shared" si="29"/>
        <v>0</v>
      </c>
      <c r="DV28" s="477">
        <f t="shared" si="30"/>
        <v>0</v>
      </c>
      <c r="DW28" s="477">
        <f t="shared" si="31"/>
        <v>0</v>
      </c>
      <c r="DX28" s="477">
        <f t="shared" si="32"/>
        <v>0</v>
      </c>
      <c r="DY28" s="477">
        <f t="shared" si="33"/>
        <v>0</v>
      </c>
      <c r="DZ28" s="477">
        <f t="shared" si="34"/>
        <v>0</v>
      </c>
      <c r="EA28" s="477">
        <f t="shared" si="35"/>
        <v>0</v>
      </c>
      <c r="EB28" s="477">
        <f t="shared" si="36"/>
        <v>0</v>
      </c>
      <c r="EC28" s="477">
        <f t="shared" si="37"/>
        <v>0</v>
      </c>
      <c r="ED28" s="477">
        <f t="shared" si="38"/>
        <v>0</v>
      </c>
      <c r="EE28" s="477">
        <f t="shared" si="39"/>
        <v>0</v>
      </c>
      <c r="EF28" s="477">
        <f t="shared" si="40"/>
        <v>0</v>
      </c>
      <c r="EG28" s="477">
        <f t="shared" si="41"/>
        <v>0</v>
      </c>
      <c r="EH28" s="477">
        <f t="shared" si="42"/>
        <v>0</v>
      </c>
      <c r="EI28" s="477">
        <f t="shared" si="43"/>
        <v>0</v>
      </c>
      <c r="EJ28" s="477">
        <f t="shared" si="44"/>
        <v>0</v>
      </c>
      <c r="EK28" s="477">
        <f t="shared" si="45"/>
        <v>0</v>
      </c>
      <c r="EL28" s="477">
        <f t="shared" si="46"/>
        <v>0</v>
      </c>
      <c r="EM28" s="477">
        <f t="shared" si="47"/>
        <v>0</v>
      </c>
      <c r="EN28" s="477">
        <f t="shared" si="48"/>
        <v>0</v>
      </c>
      <c r="EO28" s="946">
        <f t="shared" si="49"/>
        <v>0</v>
      </c>
      <c r="EP28" s="946">
        <f t="shared" si="50"/>
        <v>0</v>
      </c>
      <c r="EQ28" s="946">
        <f t="shared" si="51"/>
        <v>0</v>
      </c>
      <c r="ER28" s="946">
        <f t="shared" si="52"/>
        <v>0</v>
      </c>
      <c r="ES28" s="946">
        <f t="shared" si="53"/>
        <v>0</v>
      </c>
      <c r="ET28" s="946">
        <f t="shared" si="54"/>
        <v>0</v>
      </c>
      <c r="EU28" s="946">
        <f t="shared" si="55"/>
        <v>0</v>
      </c>
      <c r="EV28" s="946">
        <f t="shared" si="56"/>
        <v>0</v>
      </c>
      <c r="EW28" s="946">
        <f t="shared" si="57"/>
        <v>0</v>
      </c>
      <c r="EX28" s="946">
        <f t="shared" si="58"/>
        <v>0</v>
      </c>
      <c r="EY28" s="946">
        <f t="shared" si="59"/>
        <v>0</v>
      </c>
      <c r="EZ28" s="946">
        <f t="shared" si="60"/>
        <v>0</v>
      </c>
      <c r="FA28" s="946">
        <f t="shared" si="61"/>
        <v>0</v>
      </c>
      <c r="FB28" s="946">
        <f t="shared" si="62"/>
        <v>0</v>
      </c>
      <c r="FC28" s="946">
        <f t="shared" si="63"/>
        <v>0</v>
      </c>
      <c r="FD28" s="946">
        <f t="shared" si="64"/>
        <v>0</v>
      </c>
      <c r="FE28" s="946">
        <f t="shared" si="65"/>
        <v>0</v>
      </c>
      <c r="FF28" s="946">
        <f t="shared" si="66"/>
        <v>0</v>
      </c>
      <c r="FG28" s="946">
        <f t="shared" si="67"/>
        <v>0</v>
      </c>
      <c r="FH28" s="946">
        <f t="shared" si="68"/>
        <v>0</v>
      </c>
      <c r="FI28" s="946">
        <f t="shared" si="69"/>
        <v>0</v>
      </c>
      <c r="FJ28" s="946">
        <f t="shared" si="70"/>
        <v>0</v>
      </c>
      <c r="FK28" s="946">
        <f t="shared" si="71"/>
        <v>0</v>
      </c>
      <c r="FL28" s="946">
        <f t="shared" si="72"/>
        <v>0</v>
      </c>
      <c r="FM28" s="946">
        <f t="shared" si="73"/>
        <v>0</v>
      </c>
      <c r="FN28" s="946">
        <f t="shared" si="74"/>
        <v>0</v>
      </c>
      <c r="FO28" s="946">
        <f t="shared" si="75"/>
        <v>0</v>
      </c>
      <c r="FP28" s="946">
        <f t="shared" si="76"/>
        <v>0</v>
      </c>
      <c r="FQ28" s="946">
        <f t="shared" si="77"/>
        <v>0</v>
      </c>
      <c r="FR28" s="946">
        <f t="shared" si="78"/>
        <v>0</v>
      </c>
      <c r="FS28" s="946">
        <f t="shared" si="79"/>
        <v>0</v>
      </c>
      <c r="FT28" s="946">
        <f t="shared" si="80"/>
        <v>0</v>
      </c>
      <c r="FU28" s="946">
        <f t="shared" si="81"/>
        <v>0</v>
      </c>
      <c r="FV28" s="946">
        <f t="shared" si="82"/>
        <v>0</v>
      </c>
      <c r="FW28" s="946">
        <f t="shared" si="83"/>
        <v>0</v>
      </c>
      <c r="FX28" s="946">
        <f t="shared" si="84"/>
        <v>0</v>
      </c>
      <c r="FY28" s="946">
        <f t="shared" si="85"/>
        <v>0</v>
      </c>
      <c r="FZ28" s="946">
        <f t="shared" si="86"/>
        <v>0</v>
      </c>
      <c r="GA28" s="946">
        <f t="shared" si="87"/>
        <v>0</v>
      </c>
      <c r="GB28" s="946">
        <f t="shared" si="88"/>
        <v>0</v>
      </c>
      <c r="GC28" s="946">
        <f t="shared" si="89"/>
        <v>0</v>
      </c>
      <c r="GD28" s="946">
        <f t="shared" si="90"/>
        <v>0</v>
      </c>
      <c r="GE28" s="946">
        <f t="shared" si="91"/>
        <v>0</v>
      </c>
      <c r="GF28" s="946">
        <f t="shared" si="92"/>
        <v>0</v>
      </c>
      <c r="GG28" s="946">
        <f t="shared" si="93"/>
        <v>0</v>
      </c>
      <c r="GH28" s="946">
        <v>7</v>
      </c>
    </row>
    <row r="29" spans="1:190" ht="15">
      <c r="A29" s="725" t="str">
        <f>Compute1a!A29</f>
        <v>7.1</v>
      </c>
      <c r="B29" s="527" t="str">
        <f>Compute1a!B29</f>
        <v>Traitement des données</v>
      </c>
      <c r="C29" s="527">
        <f>Compute1a!C29</f>
        <v>1</v>
      </c>
      <c r="D29" s="528" t="str">
        <f>Compute1a!D29</f>
        <v>3: Défini</v>
      </c>
      <c r="E29" s="727" t="str">
        <f>Compute1a!E29</f>
        <v>3</v>
      </c>
      <c r="F29" s="727">
        <f>INDEX(References!$B$51:$C$56,$E29+1,2)*C29</f>
        <v>3</v>
      </c>
      <c r="G29" s="726">
        <f>Compute4a!$DE29</f>
        <v>0.20833087890066093</v>
      </c>
      <c r="H29" s="942">
        <f t="shared" ref="H29:H31" si="98">IF($F29&gt;=$C$1,$G29/$F29,$G29)</f>
        <v>0.20833087890066093</v>
      </c>
      <c r="I29" s="671">
        <f>Compute4a!I29</f>
        <v>1</v>
      </c>
      <c r="J29" s="782">
        <f>IFERROR((I29*$H29*INDEX(References!$C$51:$D$56, $E29+1,2))+(ROW()/10000),0)</f>
        <v>0.62789263670198281</v>
      </c>
      <c r="K29" s="671">
        <v>0</v>
      </c>
      <c r="L29" s="782">
        <f>IFERROR((K29*$H29*INDEX(References!$C$51:$D$56, $E29+1,2))+(ROW()/10000),0)</f>
        <v>2.8999999999999998E-3</v>
      </c>
      <c r="M29" s="671">
        <v>0</v>
      </c>
      <c r="N29" s="782">
        <f>IFERROR((M29*$H29*INDEX(References!$C$51:$D$56, $E29+1,2))+(ROW()/10000),0)</f>
        <v>2.8999999999999998E-3</v>
      </c>
      <c r="O29" s="671">
        <v>0</v>
      </c>
      <c r="P29" s="782">
        <f>IFERROR((O29*$H29*INDEX(References!$C$51:$D$56, $E29+1,2))+(ROW()/10000),0)</f>
        <v>2.8999999999999998E-3</v>
      </c>
      <c r="Q29" s="671">
        <f>Compute4a!M29</f>
        <v>1</v>
      </c>
      <c r="R29" s="782">
        <f>IFERROR((Q29*$H29*INDEX(References!$C$51:$D$56, $E29+1,2))+(ROW()/10000),0)</f>
        <v>0.62789263670198281</v>
      </c>
      <c r="S29" s="671">
        <f>Compute4a!R29</f>
        <v>0</v>
      </c>
      <c r="T29" s="782">
        <f>IFERROR((S29*$H29*INDEX(References!$C$51:$D$56, $E29+1,2))+(ROW()/10000),0)</f>
        <v>2.8999999999999998E-3</v>
      </c>
      <c r="U29" s="671">
        <f>Compute4a!S29</f>
        <v>0</v>
      </c>
      <c r="V29" s="782">
        <f>IFERROR((U29*$H29*INDEX(References!$C$51:$D$56, $E29+1,2))+(ROW()/10000),0)</f>
        <v>2.8999999999999998E-3</v>
      </c>
      <c r="W29" s="671">
        <f>Compute4a!R29</f>
        <v>0</v>
      </c>
      <c r="X29" s="782">
        <f>IFERROR((W29*$H29*INDEX(References!$C$51:$D$56, $E29+1,2))+(ROW()/10000),0)</f>
        <v>2.8999999999999998E-3</v>
      </c>
      <c r="Y29" s="671">
        <f>Compute4a!I29</f>
        <v>1</v>
      </c>
      <c r="Z29" s="782">
        <f>IFERROR((Y29*$H29*INDEX(References!$C$51:$D$56, $E29+1,2))+(ROW()/10000),0)</f>
        <v>0.62789263670198281</v>
      </c>
      <c r="AA29" s="671">
        <f>Compute4a!H29</f>
        <v>1</v>
      </c>
      <c r="AB29" s="782">
        <f>IFERROR((AA29*$H29*INDEX(References!$C$51:$D$56, $E29+1,2))+(ROW()/10000),0)</f>
        <v>0.62789263670198281</v>
      </c>
      <c r="AC29" s="671">
        <f>Compute4a!T29</f>
        <v>1</v>
      </c>
      <c r="AD29" s="782">
        <f>IFERROR((AC29*$H29*INDEX(References!$C$51:$D$56, $E29+1,2))+(ROW()/10000),0)</f>
        <v>0.62789263670198281</v>
      </c>
      <c r="AE29" s="671">
        <v>0</v>
      </c>
      <c r="AF29" s="782">
        <f>IFERROR((AE29*$H29*INDEX(References!$C$51:$D$56, $E29+1,2))+(ROW()/10000),0)</f>
        <v>2.8999999999999998E-3</v>
      </c>
      <c r="AG29" s="671">
        <v>0</v>
      </c>
      <c r="AH29" s="782">
        <f>IFERROR((AG29*$H29*INDEX(References!$C$51:$D$56, $E29+1,2))+(ROW()/10000),0)</f>
        <v>2.8999999999999998E-3</v>
      </c>
      <c r="AI29" s="671">
        <f>Compute4a!I29</f>
        <v>1</v>
      </c>
      <c r="AJ29" s="782">
        <f>IFERROR((AI29*$H29*INDEX(References!$C$51:$D$56, $E29+1,2))+(ROW()/10000),0)</f>
        <v>0.62789263670198281</v>
      </c>
      <c r="AK29" s="671">
        <f>Compute4a!U29</f>
        <v>0</v>
      </c>
      <c r="AL29" s="782">
        <f>IFERROR((AK29*$H29*INDEX(References!$C$51:$D$56, $E29+1,2))+(ROW()/10000),0)</f>
        <v>2.8999999999999998E-3</v>
      </c>
      <c r="AM29" s="671">
        <f>Compute4a!K29</f>
        <v>0</v>
      </c>
      <c r="AN29" s="782">
        <f>IFERROR((AM29*$H29*INDEX(References!$C$51:$D$56, $E29+1,2))+(ROW()/10000),0)</f>
        <v>2.8999999999999998E-3</v>
      </c>
      <c r="AO29" s="671">
        <f>Compute4a!S29</f>
        <v>0</v>
      </c>
      <c r="AP29" s="782">
        <f>IFERROR((AO29*$H29*INDEX(References!$C$51:$D$56, $E29+1,2))+(ROW()/10000),0)</f>
        <v>2.8999999999999998E-3</v>
      </c>
      <c r="AQ29" s="671">
        <v>0</v>
      </c>
      <c r="AR29" s="782">
        <f>IFERROR((AQ29*$H29*INDEX(References!$C$51:$D$56, $E29+1,2))+(ROW()/10000),0)</f>
        <v>2.8999999999999998E-3</v>
      </c>
      <c r="AS29" s="671">
        <v>1</v>
      </c>
      <c r="AT29" s="782">
        <f>IFERROR((AS29*$H29*INDEX(References!$C$51:$D$56, $E29+1,2))+(ROW()/10000),0)</f>
        <v>0.62789263670198281</v>
      </c>
      <c r="AU29" s="671">
        <f>Compute4a!T29</f>
        <v>1</v>
      </c>
      <c r="AV29" s="782">
        <f>IFERROR((AU29*$H29*INDEX(References!$C$51:$D$56, $E29+1,2))+(ROW()/10000),0)</f>
        <v>0.62789263670198281</v>
      </c>
      <c r="AW29" s="671">
        <f>Compute4a!J29</f>
        <v>1</v>
      </c>
      <c r="AX29" s="782">
        <f>IFERROR((AW29*$H29*INDEX(References!$C$51:$D$56, $E29+1,2))+(ROW()/10000),0)</f>
        <v>0.62789263670198281</v>
      </c>
      <c r="AY29" s="671">
        <f>Compute4a!L29</f>
        <v>1</v>
      </c>
      <c r="AZ29" s="782">
        <f>IFERROR((AY29*$H29*INDEX(References!$C$51:$D$56, $E29+1,2))+(ROW()/10000),0)</f>
        <v>0.62789263670198281</v>
      </c>
      <c r="BA29" s="671">
        <f>Compute4a!M29</f>
        <v>1</v>
      </c>
      <c r="BB29" s="782">
        <f>IFERROR((BA29*$H29*INDEX(References!$C$51:$D$56, $E29+1,2))+(ROW()/10000),0)</f>
        <v>0.62789263670198281</v>
      </c>
      <c r="BC29" s="671">
        <f>Compute4a!O29</f>
        <v>0</v>
      </c>
      <c r="BD29" s="782">
        <f>IFERROR((BC29*$H29*INDEX(References!$C$51:$D$56, $E29+1,2))+(ROW()/10000),0)</f>
        <v>2.8999999999999998E-3</v>
      </c>
      <c r="BE29" s="671">
        <f>Compute4a!V29</f>
        <v>0</v>
      </c>
      <c r="BF29" s="782">
        <f>IFERROR((BE29*$H29*INDEX(References!$C$51:$D$56, $E29+1,2))+(ROW()/10000),0)</f>
        <v>2.8999999999999998E-3</v>
      </c>
      <c r="BG29" s="671">
        <f>Compute4a!P29</f>
        <v>0</v>
      </c>
      <c r="BH29" s="782">
        <f>IFERROR((BG29*$H29*INDEX(References!$C$51:$D$56, $E29+1,2))+(ROW()/10000),0)</f>
        <v>2.8999999999999998E-3</v>
      </c>
      <c r="BI29" s="671">
        <v>0</v>
      </c>
      <c r="BJ29" s="782">
        <f>IFERROR((BI29*$H29*INDEX(References!$C$51:$D$56, $E29+1,2))+(ROW()/10000),0)</f>
        <v>2.8999999999999998E-3</v>
      </c>
      <c r="BK29" s="671">
        <f>Compute4a!T29</f>
        <v>1</v>
      </c>
      <c r="BL29" s="782">
        <f>IFERROR((BK29*$H29*INDEX(References!$C$51:$D$56, $E29+1,2))+(ROW()/10000),0)</f>
        <v>0.62789263670198281</v>
      </c>
      <c r="BM29" s="671">
        <f>Compute4a!R29</f>
        <v>0</v>
      </c>
      <c r="BN29" s="782">
        <f>IFERROR((BM29*$H29*INDEX(References!$C$51:$D$56, $E29+1,2))+(ROW()/10000),0)</f>
        <v>2.8999999999999998E-3</v>
      </c>
      <c r="BO29" s="671">
        <f>Compute4a!V29</f>
        <v>0</v>
      </c>
      <c r="BP29" s="782">
        <f>IFERROR((BO29*$H29*INDEX(References!$C$51:$D$56, $E29+1,2))+(ROW()/10000),0)</f>
        <v>2.8999999999999998E-3</v>
      </c>
      <c r="BQ29" s="671">
        <v>1</v>
      </c>
      <c r="BR29" s="782">
        <f>IFERROR((BQ29*$H29*INDEX(References!$C$51:$D$56, $E29+1,2))+(ROW()/10000),0)</f>
        <v>0.62789263670198281</v>
      </c>
      <c r="BS29" s="671">
        <f>Compute4a!V29</f>
        <v>0</v>
      </c>
      <c r="BT29" s="782">
        <f>IFERROR((BS29*$H29*INDEX(References!$C$51:$D$56, $E29+1,2))+(ROW()/10000),0)</f>
        <v>2.8999999999999998E-3</v>
      </c>
      <c r="BU29" s="671">
        <v>0</v>
      </c>
      <c r="BV29" s="782">
        <f>IFERROR((BU29*$H29*INDEX(References!$C$51:$D$56, $E29+1,2))+(ROW()/10000),0)</f>
        <v>2.8999999999999998E-3</v>
      </c>
      <c r="BW29" s="671">
        <f>Compute4a!U29</f>
        <v>0</v>
      </c>
      <c r="BX29" s="782">
        <f>IFERROR((BW29*$H29*INDEX(References!$C$51:$D$56, $E29+1,2))+(ROW()/10000),0)</f>
        <v>2.8999999999999998E-3</v>
      </c>
      <c r="BY29" s="671">
        <v>0</v>
      </c>
      <c r="BZ29" s="782">
        <f>IFERROR((BY29*$H29*INDEX(References!$C$51:$D$56, $E29+1,2))+(ROW()/10000),0)</f>
        <v>2.8999999999999998E-3</v>
      </c>
      <c r="CA29" s="671">
        <v>0</v>
      </c>
      <c r="CB29" s="782">
        <f>IFERROR((CA29*$H29*INDEX(References!$C$51:$D$56, $E29+1,2))+(ROW()/10000),0)</f>
        <v>2.8999999999999998E-3</v>
      </c>
      <c r="CC29" s="671">
        <f>Compute4a!T29</f>
        <v>1</v>
      </c>
      <c r="CD29" s="782">
        <f>IFERROR((CC29*$H29*INDEX(References!$C$51:$D$56, $E29+1,2))+(ROW()/10000),0)</f>
        <v>0.62789263670198281</v>
      </c>
      <c r="CE29" s="671">
        <v>0</v>
      </c>
      <c r="CF29" s="782">
        <f>IFERROR((CE29*$H29*INDEX(References!$C$51:$D$56, $E29+1,2))+(ROW()/10000),0)</f>
        <v>2.8999999999999998E-3</v>
      </c>
      <c r="CG29" s="671">
        <f>Compute4a!U29</f>
        <v>0</v>
      </c>
      <c r="CH29" s="782">
        <f>IFERROR((CG29*$H29*INDEX(References!$C$51:$D$56, $E29+1,2))+(ROW()/10000),0)</f>
        <v>2.8999999999999998E-3</v>
      </c>
      <c r="CI29" s="671">
        <f>Compute4a!U29</f>
        <v>0</v>
      </c>
      <c r="CJ29" s="782">
        <f>IFERROR((CI29*$H29*INDEX(References!$C$51:$D$56, $E29+1,2))+(ROW()/10000),0)</f>
        <v>2.8999999999999998E-3</v>
      </c>
      <c r="CK29" s="671">
        <v>0</v>
      </c>
      <c r="CL29" s="782">
        <f>IFERROR((CK29*$H29*INDEX(References!$C$51:$D$56, $E29+1,2))+(ROW()/10000),0)</f>
        <v>2.8999999999999998E-3</v>
      </c>
      <c r="CM29" s="671">
        <f>Compute4a!U29</f>
        <v>0</v>
      </c>
      <c r="CN29" s="782">
        <f>IFERROR((CM29*$H29*INDEX(References!$C$51:$D$56, $E29+1,2))+(ROW()/10000),0)</f>
        <v>2.8999999999999998E-3</v>
      </c>
      <c r="CO29" s="671">
        <f>Compute4a!Q29</f>
        <v>0</v>
      </c>
      <c r="CP29" s="782">
        <f>IFERROR((CO29*$H29*INDEX(References!$C$51:$D$56, $E29+1,2))+(ROW()/10000),0)</f>
        <v>2.8999999999999998E-3</v>
      </c>
      <c r="CQ29" s="671">
        <v>0</v>
      </c>
      <c r="CR29" s="782">
        <f>IFERROR((CQ29*$H29*INDEX(References!$C$51:$D$56, $E29+1,2))+(ROW()/10000),0)</f>
        <v>2.8999999999999998E-3</v>
      </c>
      <c r="CS29" s="671">
        <f>Compute4a!Q29</f>
        <v>0</v>
      </c>
      <c r="CT29" s="782">
        <f>IFERROR((CS29*$H29*INDEX(References!$C$51:$D$56, $E29+1,2))+(ROW()/10000),0)</f>
        <v>2.8999999999999998E-3</v>
      </c>
      <c r="CU29" s="477">
        <f t="shared" si="2"/>
        <v>6</v>
      </c>
      <c r="CV29" s="477">
        <f t="shared" si="4"/>
        <v>0.6249926367019828</v>
      </c>
      <c r="CW29" s="477">
        <f t="shared" si="5"/>
        <v>0</v>
      </c>
      <c r="CX29" s="477">
        <f t="shared" si="6"/>
        <v>0</v>
      </c>
      <c r="CY29" s="477">
        <f t="shared" si="7"/>
        <v>0</v>
      </c>
      <c r="CZ29" s="477">
        <f t="shared" si="8"/>
        <v>0.6249926367019828</v>
      </c>
      <c r="DA29" s="477">
        <f t="shared" si="9"/>
        <v>0</v>
      </c>
      <c r="DB29" s="477">
        <f t="shared" si="10"/>
        <v>0</v>
      </c>
      <c r="DC29" s="477">
        <f t="shared" si="11"/>
        <v>0</v>
      </c>
      <c r="DD29" s="477">
        <f t="shared" si="12"/>
        <v>0.6249926367019828</v>
      </c>
      <c r="DE29" s="477">
        <f t="shared" si="13"/>
        <v>0.6249926367019828</v>
      </c>
      <c r="DF29" s="477">
        <f t="shared" si="14"/>
        <v>0.6249926367019828</v>
      </c>
      <c r="DG29" s="477">
        <f t="shared" si="15"/>
        <v>0</v>
      </c>
      <c r="DH29" s="477">
        <f t="shared" si="16"/>
        <v>0</v>
      </c>
      <c r="DI29" s="477">
        <f t="shared" si="17"/>
        <v>0.6249926367019828</v>
      </c>
      <c r="DJ29" s="477">
        <f t="shared" si="18"/>
        <v>0</v>
      </c>
      <c r="DK29" s="477">
        <f t="shared" si="19"/>
        <v>0</v>
      </c>
      <c r="DL29" s="477">
        <f t="shared" si="20"/>
        <v>0</v>
      </c>
      <c r="DM29" s="477">
        <f t="shared" si="21"/>
        <v>0</v>
      </c>
      <c r="DN29" s="477">
        <f t="shared" si="22"/>
        <v>0.6249926367019828</v>
      </c>
      <c r="DO29" s="477">
        <f t="shared" si="23"/>
        <v>0.6249926367019828</v>
      </c>
      <c r="DP29" s="477">
        <f t="shared" si="24"/>
        <v>0.6249926367019828</v>
      </c>
      <c r="DQ29" s="477">
        <f t="shared" si="25"/>
        <v>0.6249926367019828</v>
      </c>
      <c r="DR29" s="477">
        <f t="shared" si="26"/>
        <v>0.6249926367019828</v>
      </c>
      <c r="DS29" s="477">
        <f t="shared" si="27"/>
        <v>0</v>
      </c>
      <c r="DT29" s="477">
        <f t="shared" si="28"/>
        <v>0</v>
      </c>
      <c r="DU29" s="477">
        <f t="shared" si="29"/>
        <v>0</v>
      </c>
      <c r="DV29" s="477">
        <f t="shared" si="30"/>
        <v>0</v>
      </c>
      <c r="DW29" s="477">
        <f t="shared" si="31"/>
        <v>0.6249926367019828</v>
      </c>
      <c r="DX29" s="477">
        <f t="shared" si="32"/>
        <v>0</v>
      </c>
      <c r="DY29" s="477">
        <f t="shared" si="33"/>
        <v>0</v>
      </c>
      <c r="DZ29" s="477">
        <f t="shared" si="34"/>
        <v>0.6249926367019828</v>
      </c>
      <c r="EA29" s="477">
        <f t="shared" si="35"/>
        <v>0</v>
      </c>
      <c r="EB29" s="477">
        <f t="shared" si="36"/>
        <v>0</v>
      </c>
      <c r="EC29" s="477">
        <f t="shared" si="37"/>
        <v>0</v>
      </c>
      <c r="ED29" s="477">
        <f t="shared" si="38"/>
        <v>0</v>
      </c>
      <c r="EE29" s="477">
        <f t="shared" si="39"/>
        <v>0</v>
      </c>
      <c r="EF29" s="477">
        <f t="shared" si="40"/>
        <v>0.6249926367019828</v>
      </c>
      <c r="EG29" s="477">
        <f t="shared" si="41"/>
        <v>0</v>
      </c>
      <c r="EH29" s="477">
        <f t="shared" si="42"/>
        <v>0</v>
      </c>
      <c r="EI29" s="477">
        <f t="shared" si="43"/>
        <v>0</v>
      </c>
      <c r="EJ29" s="477">
        <f t="shared" si="44"/>
        <v>0</v>
      </c>
      <c r="EK29" s="477">
        <f t="shared" si="45"/>
        <v>0</v>
      </c>
      <c r="EL29" s="477">
        <f t="shared" si="46"/>
        <v>0</v>
      </c>
      <c r="EM29" s="477">
        <f t="shared" si="47"/>
        <v>0</v>
      </c>
      <c r="EN29" s="477">
        <f t="shared" si="48"/>
        <v>0</v>
      </c>
      <c r="EO29" s="946">
        <f t="shared" si="49"/>
        <v>9.279564992419069E-2</v>
      </c>
      <c r="EP29" s="946">
        <f t="shared" si="50"/>
        <v>0</v>
      </c>
      <c r="EQ29" s="946">
        <f t="shared" si="51"/>
        <v>0</v>
      </c>
      <c r="ER29" s="946">
        <f t="shared" si="52"/>
        <v>0</v>
      </c>
      <c r="ES29" s="946">
        <f t="shared" si="53"/>
        <v>4.9205762358471565E-2</v>
      </c>
      <c r="ET29" s="946">
        <f t="shared" si="54"/>
        <v>0</v>
      </c>
      <c r="EU29" s="946">
        <f t="shared" si="55"/>
        <v>0</v>
      </c>
      <c r="EV29" s="946">
        <f t="shared" si="56"/>
        <v>0</v>
      </c>
      <c r="EW29" s="946">
        <f t="shared" si="57"/>
        <v>0.23105311500062894</v>
      </c>
      <c r="EX29" s="946">
        <f t="shared" si="58"/>
        <v>0.13459257290021287</v>
      </c>
      <c r="EY29" s="946">
        <f t="shared" si="59"/>
        <v>5.0155114028052936E-2</v>
      </c>
      <c r="EZ29" s="946">
        <f t="shared" si="60"/>
        <v>0</v>
      </c>
      <c r="FA29" s="946">
        <f t="shared" si="61"/>
        <v>0</v>
      </c>
      <c r="FB29" s="946">
        <f t="shared" si="62"/>
        <v>0.10576521603726824</v>
      </c>
      <c r="FC29" s="946">
        <f t="shared" si="63"/>
        <v>0</v>
      </c>
      <c r="FD29" s="946">
        <f t="shared" si="64"/>
        <v>0</v>
      </c>
      <c r="FE29" s="946">
        <f t="shared" si="65"/>
        <v>0</v>
      </c>
      <c r="FF29" s="946">
        <f t="shared" si="66"/>
        <v>0</v>
      </c>
      <c r="FG29" s="946">
        <f t="shared" si="67"/>
        <v>8.3676258429566081E-2</v>
      </c>
      <c r="FH29" s="946">
        <f t="shared" si="68"/>
        <v>0.15210425827113561</v>
      </c>
      <c r="FI29" s="946">
        <f t="shared" si="69"/>
        <v>0.25634995149113843</v>
      </c>
      <c r="FJ29" s="946">
        <f t="shared" si="70"/>
        <v>0.24341817573413027</v>
      </c>
      <c r="FK29" s="946">
        <f t="shared" si="71"/>
        <v>6.9171242257561008E-2</v>
      </c>
      <c r="FL29" s="946">
        <f t="shared" si="72"/>
        <v>0</v>
      </c>
      <c r="FM29" s="946">
        <f t="shared" si="73"/>
        <v>0</v>
      </c>
      <c r="FN29" s="946">
        <f t="shared" si="74"/>
        <v>0</v>
      </c>
      <c r="FO29" s="946">
        <f t="shared" si="75"/>
        <v>0</v>
      </c>
      <c r="FP29" s="946">
        <f t="shared" si="76"/>
        <v>0.10601625810828756</v>
      </c>
      <c r="FQ29" s="946">
        <f t="shared" si="77"/>
        <v>0</v>
      </c>
      <c r="FR29" s="946">
        <f t="shared" si="78"/>
        <v>0</v>
      </c>
      <c r="FS29" s="946">
        <f t="shared" si="79"/>
        <v>5.0391991494155304E-2</v>
      </c>
      <c r="FT29" s="946">
        <f t="shared" si="80"/>
        <v>0</v>
      </c>
      <c r="FU29" s="946">
        <f t="shared" si="81"/>
        <v>0</v>
      </c>
      <c r="FV29" s="946">
        <f t="shared" si="82"/>
        <v>0</v>
      </c>
      <c r="FW29" s="946">
        <f t="shared" si="83"/>
        <v>0</v>
      </c>
      <c r="FX29" s="946">
        <f t="shared" si="84"/>
        <v>0</v>
      </c>
      <c r="FY29" s="946">
        <f t="shared" si="85"/>
        <v>0.11188359644890242</v>
      </c>
      <c r="FZ29" s="946">
        <f t="shared" si="86"/>
        <v>0</v>
      </c>
      <c r="GA29" s="946">
        <f t="shared" si="87"/>
        <v>0</v>
      </c>
      <c r="GB29" s="946">
        <f t="shared" si="88"/>
        <v>0</v>
      </c>
      <c r="GC29" s="946">
        <f t="shared" si="89"/>
        <v>0</v>
      </c>
      <c r="GD29" s="946">
        <f t="shared" si="90"/>
        <v>0</v>
      </c>
      <c r="GE29" s="946">
        <f t="shared" si="91"/>
        <v>0</v>
      </c>
      <c r="GF29" s="946">
        <f t="shared" si="92"/>
        <v>0</v>
      </c>
      <c r="GG29" s="946">
        <f t="shared" si="93"/>
        <v>0</v>
      </c>
      <c r="GH29" s="946" t="s">
        <v>489</v>
      </c>
    </row>
    <row r="30" spans="1:190" ht="15">
      <c r="A30" s="725" t="str">
        <f>Compute1a!A30</f>
        <v>7.2</v>
      </c>
      <c r="B30" s="527" t="str">
        <f>Compute1a!B30</f>
        <v>Responsabilité de la direction</v>
      </c>
      <c r="C30" s="527">
        <f>Compute1a!C30</f>
        <v>1</v>
      </c>
      <c r="D30" s="528" t="str">
        <f>Compute1a!D30</f>
        <v>3: Défini</v>
      </c>
      <c r="E30" s="731" t="str">
        <f>Compute1a!E30</f>
        <v>3</v>
      </c>
      <c r="F30" s="727">
        <f>INDEX(References!$B$51:$C$56,$E30+1,2)*C30</f>
        <v>3</v>
      </c>
      <c r="G30" s="726">
        <f>Compute4a!$DE30</f>
        <v>0.11198360765857904</v>
      </c>
      <c r="H30" s="942">
        <f t="shared" si="98"/>
        <v>0.11198360765857904</v>
      </c>
      <c r="I30" s="671">
        <v>1</v>
      </c>
      <c r="J30" s="782">
        <f>IFERROR((I30*$H30*INDEX(References!$C$51:$D$56, $E30+1,2))+(ROW()/10000),0)</f>
        <v>0.33895082297573709</v>
      </c>
      <c r="K30" s="671">
        <v>0</v>
      </c>
      <c r="L30" s="782">
        <f>IFERROR((K30*$H30*INDEX(References!$C$51:$D$56, $E30+1,2))+(ROW()/10000),0)</f>
        <v>3.0000000000000001E-3</v>
      </c>
      <c r="M30" s="671">
        <v>0</v>
      </c>
      <c r="N30" s="782">
        <f>IFERROR((M30*$H30*INDEX(References!$C$51:$D$56, $E30+1,2))+(ROW()/10000),0)</f>
        <v>3.0000000000000001E-3</v>
      </c>
      <c r="O30" s="671">
        <v>0</v>
      </c>
      <c r="P30" s="782">
        <f>IFERROR((O30*$H30*INDEX(References!$C$51:$D$56, $E30+1,2))+(ROW()/10000),0)</f>
        <v>3.0000000000000001E-3</v>
      </c>
      <c r="Q30" s="671">
        <f>Compute4a!M30</f>
        <v>1</v>
      </c>
      <c r="R30" s="782">
        <f>IFERROR((Q30*$H30*INDEX(References!$C$51:$D$56, $E30+1,2))+(ROW()/10000),0)</f>
        <v>0.33895082297573709</v>
      </c>
      <c r="S30" s="671">
        <f>Compute4a!R30</f>
        <v>0</v>
      </c>
      <c r="T30" s="782">
        <f>IFERROR((S30*$H30*INDEX(References!$C$51:$D$56, $E30+1,2))+(ROW()/10000),0)</f>
        <v>3.0000000000000001E-3</v>
      </c>
      <c r="U30" s="671">
        <f>Compute4a!S30</f>
        <v>0</v>
      </c>
      <c r="V30" s="782">
        <f>IFERROR((U30*$H30*INDEX(References!$C$51:$D$56, $E30+1,2))+(ROW()/10000),0)</f>
        <v>3.0000000000000001E-3</v>
      </c>
      <c r="W30" s="671">
        <f>Compute4a!R30</f>
        <v>0</v>
      </c>
      <c r="X30" s="782">
        <f>IFERROR((W30*$H30*INDEX(References!$C$51:$D$56, $E30+1,2))+(ROW()/10000),0)</f>
        <v>3.0000000000000001E-3</v>
      </c>
      <c r="Y30" s="671">
        <f>Compute4a!I30</f>
        <v>0</v>
      </c>
      <c r="Z30" s="782">
        <f>IFERROR((Y30*$H30*INDEX(References!$C$51:$D$56, $E30+1,2))+(ROW()/10000),0)</f>
        <v>3.0000000000000001E-3</v>
      </c>
      <c r="AA30" s="671">
        <v>0</v>
      </c>
      <c r="AB30" s="782">
        <f>IFERROR((AA30*$H30*INDEX(References!$C$51:$D$56, $E30+1,2))+(ROW()/10000),0)</f>
        <v>3.0000000000000001E-3</v>
      </c>
      <c r="AC30" s="671">
        <v>1</v>
      </c>
      <c r="AD30" s="782">
        <f>IFERROR((AC30*$H30*INDEX(References!$C$51:$D$56, $E30+1,2))+(ROW()/10000),0)</f>
        <v>0.33895082297573709</v>
      </c>
      <c r="AE30" s="671">
        <f>Compute4a!I30</f>
        <v>0</v>
      </c>
      <c r="AF30" s="782">
        <f>IFERROR((AE30*$H30*INDEX(References!$C$51:$D$56, $E30+1,2))+(ROW()/10000),0)</f>
        <v>3.0000000000000001E-3</v>
      </c>
      <c r="AG30" s="671">
        <v>0</v>
      </c>
      <c r="AH30" s="782">
        <f>IFERROR((AG30*$H30*INDEX(References!$C$51:$D$56, $E30+1,2))+(ROW()/10000),0)</f>
        <v>3.0000000000000001E-3</v>
      </c>
      <c r="AI30" s="671">
        <f>Compute4a!I30</f>
        <v>0</v>
      </c>
      <c r="AJ30" s="782">
        <f>IFERROR((AI30*$H30*INDEX(References!$C$51:$D$56, $E30+1,2))+(ROW()/10000),0)</f>
        <v>3.0000000000000001E-3</v>
      </c>
      <c r="AK30" s="671">
        <f>Compute4a!U30</f>
        <v>0</v>
      </c>
      <c r="AL30" s="782">
        <f>IFERROR((AK30*$H30*INDEX(References!$C$51:$D$56, $E30+1,2))+(ROW()/10000),0)</f>
        <v>3.0000000000000001E-3</v>
      </c>
      <c r="AM30" s="671">
        <f>Compute4a!K30</f>
        <v>0</v>
      </c>
      <c r="AN30" s="782">
        <f>IFERROR((AM30*$H30*INDEX(References!$C$51:$D$56, $E30+1,2))+(ROW()/10000),0)</f>
        <v>3.0000000000000001E-3</v>
      </c>
      <c r="AO30" s="671">
        <f>Compute4a!S30</f>
        <v>0</v>
      </c>
      <c r="AP30" s="782">
        <f>IFERROR((AO30*$H30*INDEX(References!$C$51:$D$56, $E30+1,2))+(ROW()/10000),0)</f>
        <v>3.0000000000000001E-3</v>
      </c>
      <c r="AQ30" s="671">
        <v>0</v>
      </c>
      <c r="AR30" s="782">
        <f>IFERROR((AQ30*$H30*INDEX(References!$C$51:$D$56, $E30+1,2))+(ROW()/10000),0)</f>
        <v>3.0000000000000001E-3</v>
      </c>
      <c r="AS30" s="671">
        <f>Compute4a!K30</f>
        <v>0</v>
      </c>
      <c r="AT30" s="782">
        <f>IFERROR((AS30*$H30*INDEX(References!$C$51:$D$56, $E30+1,2))+(ROW()/10000),0)</f>
        <v>3.0000000000000001E-3</v>
      </c>
      <c r="AU30" s="671">
        <v>1</v>
      </c>
      <c r="AV30" s="782">
        <f>IFERROR((AU30*$H30*INDEX(References!$C$51:$D$56, $E30+1,2))+(ROW()/10000),0)</f>
        <v>0.33895082297573709</v>
      </c>
      <c r="AW30" s="671">
        <v>0</v>
      </c>
      <c r="AX30" s="782">
        <f>IFERROR((AW30*$H30*INDEX(References!$C$51:$D$56, $E30+1,2))+(ROW()/10000),0)</f>
        <v>3.0000000000000001E-3</v>
      </c>
      <c r="AY30" s="671">
        <f>Compute4a!L30</f>
        <v>0</v>
      </c>
      <c r="AZ30" s="782">
        <f>IFERROR((AY30*$H30*INDEX(References!$C$51:$D$56, $E30+1,2))+(ROW()/10000),0)</f>
        <v>3.0000000000000001E-3</v>
      </c>
      <c r="BA30" s="671">
        <f>Compute4a!M30</f>
        <v>1</v>
      </c>
      <c r="BB30" s="782">
        <f>IFERROR((BA30*$H30*INDEX(References!$C$51:$D$56, $E30+1,2))+(ROW()/10000),0)</f>
        <v>0.33895082297573709</v>
      </c>
      <c r="BC30" s="671">
        <f>Compute4a!O30</f>
        <v>0</v>
      </c>
      <c r="BD30" s="782">
        <f>IFERROR((BC30*$H30*INDEX(References!$C$51:$D$56, $E30+1,2))+(ROW()/10000),0)</f>
        <v>3.0000000000000001E-3</v>
      </c>
      <c r="BE30" s="671">
        <f>Compute4a!V30</f>
        <v>0</v>
      </c>
      <c r="BF30" s="782">
        <f>IFERROR((BE30*$H30*INDEX(References!$C$51:$D$56, $E30+1,2))+(ROW()/10000),0)</f>
        <v>3.0000000000000001E-3</v>
      </c>
      <c r="BG30" s="671">
        <f>Compute4a!P30</f>
        <v>0</v>
      </c>
      <c r="BH30" s="782">
        <f>IFERROR((BG30*$H30*INDEX(References!$C$51:$D$56, $E30+1,2))+(ROW()/10000),0)</f>
        <v>3.0000000000000001E-3</v>
      </c>
      <c r="BI30" s="671">
        <v>0</v>
      </c>
      <c r="BJ30" s="782">
        <f>IFERROR((BI30*$H30*INDEX(References!$C$51:$D$56, $E30+1,2))+(ROW()/10000),0)</f>
        <v>3.0000000000000001E-3</v>
      </c>
      <c r="BK30" s="671">
        <f>Compute4a!T30</f>
        <v>0</v>
      </c>
      <c r="BL30" s="782">
        <f>IFERROR((BK30*$H30*INDEX(References!$C$51:$D$56, $E30+1,2))+(ROW()/10000),0)</f>
        <v>3.0000000000000001E-3</v>
      </c>
      <c r="BM30" s="671">
        <f>Compute4a!R30</f>
        <v>0</v>
      </c>
      <c r="BN30" s="782">
        <f>IFERROR((BM30*$H30*INDEX(References!$C$51:$D$56, $E30+1,2))+(ROW()/10000),0)</f>
        <v>3.0000000000000001E-3</v>
      </c>
      <c r="BO30" s="671">
        <f>Compute4a!V30</f>
        <v>0</v>
      </c>
      <c r="BP30" s="782">
        <f>IFERROR((BO30*$H30*INDEX(References!$C$51:$D$56, $E30+1,2))+(ROW()/10000),0)</f>
        <v>3.0000000000000001E-3</v>
      </c>
      <c r="BQ30" s="671">
        <f>Compute4a!S30</f>
        <v>0</v>
      </c>
      <c r="BR30" s="782">
        <f>IFERROR((BQ30*$H30*INDEX(References!$C$51:$D$56, $E30+1,2))+(ROW()/10000),0)</f>
        <v>3.0000000000000001E-3</v>
      </c>
      <c r="BS30" s="671">
        <f>Compute4a!V30</f>
        <v>0</v>
      </c>
      <c r="BT30" s="782">
        <f>IFERROR((BS30*$H30*INDEX(References!$C$51:$D$56, $E30+1,2))+(ROW()/10000),0)</f>
        <v>3.0000000000000001E-3</v>
      </c>
      <c r="BU30" s="671">
        <v>0</v>
      </c>
      <c r="BV30" s="782">
        <f>IFERROR((BU30*$H30*INDEX(References!$C$51:$D$56, $E30+1,2))+(ROW()/10000),0)</f>
        <v>3.0000000000000001E-3</v>
      </c>
      <c r="BW30" s="671">
        <f>Compute4a!U30</f>
        <v>0</v>
      </c>
      <c r="BX30" s="782">
        <f>IFERROR((BW30*$H30*INDEX(References!$C$51:$D$56, $E30+1,2))+(ROW()/10000),0)</f>
        <v>3.0000000000000001E-3</v>
      </c>
      <c r="BY30" s="671">
        <v>0</v>
      </c>
      <c r="BZ30" s="782">
        <f>IFERROR((BY30*$H30*INDEX(References!$C$51:$D$56, $E30+1,2))+(ROW()/10000),0)</f>
        <v>3.0000000000000001E-3</v>
      </c>
      <c r="CA30" s="671">
        <v>1</v>
      </c>
      <c r="CB30" s="782">
        <f>IFERROR((CA30*$H30*INDEX(References!$C$51:$D$56, $E30+1,2))+(ROW()/10000),0)</f>
        <v>0.33895082297573709</v>
      </c>
      <c r="CC30" s="671">
        <v>1</v>
      </c>
      <c r="CD30" s="782">
        <f>IFERROR((CC30*$H30*INDEX(References!$C$51:$D$56, $E30+1,2))+(ROW()/10000),0)</f>
        <v>0.33895082297573709</v>
      </c>
      <c r="CE30" s="671">
        <v>1</v>
      </c>
      <c r="CF30" s="782">
        <f>IFERROR((CE30*$H30*INDEX(References!$C$51:$D$56, $E30+1,2))+(ROW()/10000),0)</f>
        <v>0.33895082297573709</v>
      </c>
      <c r="CG30" s="671">
        <f>Compute4a!U30</f>
        <v>0</v>
      </c>
      <c r="CH30" s="782">
        <f>IFERROR((CG30*$H30*INDEX(References!$C$51:$D$56, $E30+1,2))+(ROW()/10000),0)</f>
        <v>3.0000000000000001E-3</v>
      </c>
      <c r="CI30" s="671">
        <f>Compute4a!U30</f>
        <v>0</v>
      </c>
      <c r="CJ30" s="782">
        <f>IFERROR((CI30*$H30*INDEX(References!$C$51:$D$56, $E30+1,2))+(ROW()/10000),0)</f>
        <v>3.0000000000000001E-3</v>
      </c>
      <c r="CK30" s="671">
        <v>0</v>
      </c>
      <c r="CL30" s="782">
        <f>IFERROR((CK30*$H30*INDEX(References!$C$51:$D$56, $E30+1,2))+(ROW()/10000),0)</f>
        <v>3.0000000000000001E-3</v>
      </c>
      <c r="CM30" s="671">
        <f>Compute4a!U30</f>
        <v>0</v>
      </c>
      <c r="CN30" s="782">
        <f>IFERROR((CM30*$H30*INDEX(References!$C$51:$D$56, $E30+1,2))+(ROW()/10000),0)</f>
        <v>3.0000000000000001E-3</v>
      </c>
      <c r="CO30" s="671">
        <v>1</v>
      </c>
      <c r="CP30" s="782">
        <f>IFERROR((CO30*$H30*INDEX(References!$C$51:$D$56, $E30+1,2))+(ROW()/10000),0)</f>
        <v>0.33895082297573709</v>
      </c>
      <c r="CQ30" s="671">
        <f>Compute4a!T30</f>
        <v>0</v>
      </c>
      <c r="CR30" s="782">
        <f>IFERROR((CQ30*$H30*INDEX(References!$C$51:$D$56, $E30+1,2))+(ROW()/10000),0)</f>
        <v>3.0000000000000001E-3</v>
      </c>
      <c r="CS30" s="671">
        <f>Compute4a!Q30</f>
        <v>0</v>
      </c>
      <c r="CT30" s="782">
        <f>IFERROR((CS30*$H30*INDEX(References!$C$51:$D$56, $E30+1,2))+(ROW()/10000),0)</f>
        <v>3.0000000000000001E-3</v>
      </c>
      <c r="CU30" s="477">
        <f t="shared" si="2"/>
        <v>3</v>
      </c>
      <c r="CV30" s="477">
        <f t="shared" si="4"/>
        <v>0.33595082297573708</v>
      </c>
      <c r="CW30" s="477">
        <f t="shared" si="5"/>
        <v>0</v>
      </c>
      <c r="CX30" s="477">
        <f t="shared" si="6"/>
        <v>0</v>
      </c>
      <c r="CY30" s="477">
        <f t="shared" si="7"/>
        <v>0</v>
      </c>
      <c r="CZ30" s="477">
        <f t="shared" si="8"/>
        <v>0.33595082297573708</v>
      </c>
      <c r="DA30" s="477">
        <f t="shared" si="9"/>
        <v>0</v>
      </c>
      <c r="DB30" s="477">
        <f t="shared" si="10"/>
        <v>0</v>
      </c>
      <c r="DC30" s="477">
        <f t="shared" si="11"/>
        <v>0</v>
      </c>
      <c r="DD30" s="477">
        <f t="shared" si="12"/>
        <v>0</v>
      </c>
      <c r="DE30" s="477">
        <f t="shared" si="13"/>
        <v>0</v>
      </c>
      <c r="DF30" s="477">
        <f t="shared" si="14"/>
        <v>0.33595082297573708</v>
      </c>
      <c r="DG30" s="477">
        <f t="shared" si="15"/>
        <v>0</v>
      </c>
      <c r="DH30" s="477">
        <f t="shared" si="16"/>
        <v>0</v>
      </c>
      <c r="DI30" s="477">
        <f t="shared" si="17"/>
        <v>0</v>
      </c>
      <c r="DJ30" s="477">
        <f t="shared" si="18"/>
        <v>0</v>
      </c>
      <c r="DK30" s="477">
        <f t="shared" si="19"/>
        <v>0</v>
      </c>
      <c r="DL30" s="477">
        <f t="shared" si="20"/>
        <v>0</v>
      </c>
      <c r="DM30" s="477">
        <f t="shared" si="21"/>
        <v>0</v>
      </c>
      <c r="DN30" s="477">
        <f t="shared" si="22"/>
        <v>0</v>
      </c>
      <c r="DO30" s="477">
        <f t="shared" si="23"/>
        <v>0.33595082297573708</v>
      </c>
      <c r="DP30" s="477">
        <f t="shared" si="24"/>
        <v>0</v>
      </c>
      <c r="DQ30" s="477">
        <f t="shared" si="25"/>
        <v>0</v>
      </c>
      <c r="DR30" s="477">
        <f t="shared" si="26"/>
        <v>0.33595082297573708</v>
      </c>
      <c r="DS30" s="477">
        <f t="shared" si="27"/>
        <v>0</v>
      </c>
      <c r="DT30" s="477">
        <f t="shared" si="28"/>
        <v>0</v>
      </c>
      <c r="DU30" s="477">
        <f t="shared" si="29"/>
        <v>0</v>
      </c>
      <c r="DV30" s="477">
        <f t="shared" si="30"/>
        <v>0</v>
      </c>
      <c r="DW30" s="477">
        <f t="shared" si="31"/>
        <v>0</v>
      </c>
      <c r="DX30" s="477">
        <f t="shared" si="32"/>
        <v>0</v>
      </c>
      <c r="DY30" s="477">
        <f t="shared" si="33"/>
        <v>0</v>
      </c>
      <c r="DZ30" s="477">
        <f t="shared" si="34"/>
        <v>0</v>
      </c>
      <c r="EA30" s="477">
        <f t="shared" si="35"/>
        <v>0</v>
      </c>
      <c r="EB30" s="477">
        <f t="shared" si="36"/>
        <v>0</v>
      </c>
      <c r="EC30" s="477">
        <f t="shared" si="37"/>
        <v>0</v>
      </c>
      <c r="ED30" s="477">
        <f t="shared" si="38"/>
        <v>0</v>
      </c>
      <c r="EE30" s="477">
        <f t="shared" si="39"/>
        <v>0.33595082297573708</v>
      </c>
      <c r="EF30" s="477">
        <f t="shared" si="40"/>
        <v>0.33595082297573708</v>
      </c>
      <c r="EG30" s="477">
        <f t="shared" si="41"/>
        <v>0.33595082297573708</v>
      </c>
      <c r="EH30" s="477">
        <f t="shared" si="42"/>
        <v>0</v>
      </c>
      <c r="EI30" s="477">
        <f t="shared" si="43"/>
        <v>0</v>
      </c>
      <c r="EJ30" s="477">
        <f t="shared" si="44"/>
        <v>0</v>
      </c>
      <c r="EK30" s="477">
        <f t="shared" si="45"/>
        <v>0</v>
      </c>
      <c r="EL30" s="477">
        <f t="shared" si="46"/>
        <v>0.33595082297573708</v>
      </c>
      <c r="EM30" s="477">
        <f t="shared" si="47"/>
        <v>0</v>
      </c>
      <c r="EN30" s="477">
        <f t="shared" si="48"/>
        <v>0</v>
      </c>
      <c r="EO30" s="946">
        <f t="shared" si="49"/>
        <v>4.9880227589729868E-2</v>
      </c>
      <c r="EP30" s="946">
        <f t="shared" si="50"/>
        <v>0</v>
      </c>
      <c r="EQ30" s="946">
        <f t="shared" si="51"/>
        <v>0</v>
      </c>
      <c r="ER30" s="946">
        <f t="shared" si="52"/>
        <v>0</v>
      </c>
      <c r="ES30" s="946">
        <f t="shared" si="53"/>
        <v>2.6449457783547396E-2</v>
      </c>
      <c r="ET30" s="946">
        <f t="shared" si="54"/>
        <v>0</v>
      </c>
      <c r="EU30" s="946">
        <f t="shared" si="55"/>
        <v>0</v>
      </c>
      <c r="EV30" s="946">
        <f t="shared" si="56"/>
        <v>0</v>
      </c>
      <c r="EW30" s="946">
        <f t="shared" si="57"/>
        <v>0</v>
      </c>
      <c r="EX30" s="946">
        <f t="shared" si="58"/>
        <v>0</v>
      </c>
      <c r="EY30" s="946">
        <f t="shared" si="59"/>
        <v>2.6959760555068414E-2</v>
      </c>
      <c r="EZ30" s="946">
        <f t="shared" si="60"/>
        <v>0</v>
      </c>
      <c r="FA30" s="946">
        <f t="shared" si="61"/>
        <v>0</v>
      </c>
      <c r="FB30" s="946">
        <f t="shared" si="62"/>
        <v>0</v>
      </c>
      <c r="FC30" s="946">
        <f t="shared" si="63"/>
        <v>0</v>
      </c>
      <c r="FD30" s="946">
        <f t="shared" si="64"/>
        <v>0</v>
      </c>
      <c r="FE30" s="946">
        <f t="shared" si="65"/>
        <v>0</v>
      </c>
      <c r="FF30" s="946">
        <f t="shared" si="66"/>
        <v>0</v>
      </c>
      <c r="FG30" s="946">
        <f t="shared" si="67"/>
        <v>0</v>
      </c>
      <c r="FH30" s="946">
        <f t="shared" si="68"/>
        <v>8.1760244430956447E-2</v>
      </c>
      <c r="FI30" s="946">
        <f t="shared" si="69"/>
        <v>0</v>
      </c>
      <c r="FJ30" s="946">
        <f t="shared" si="70"/>
        <v>0</v>
      </c>
      <c r="FK30" s="946">
        <f t="shared" si="71"/>
        <v>3.7181455265308055E-2</v>
      </c>
      <c r="FL30" s="946">
        <f t="shared" si="72"/>
        <v>0</v>
      </c>
      <c r="FM30" s="946">
        <f t="shared" si="73"/>
        <v>0</v>
      </c>
      <c r="FN30" s="946">
        <f t="shared" si="74"/>
        <v>0</v>
      </c>
      <c r="FO30" s="946">
        <f t="shared" si="75"/>
        <v>0</v>
      </c>
      <c r="FP30" s="946">
        <f t="shared" si="76"/>
        <v>0</v>
      </c>
      <c r="FQ30" s="946">
        <f t="shared" si="77"/>
        <v>0</v>
      </c>
      <c r="FR30" s="946">
        <f t="shared" si="78"/>
        <v>0</v>
      </c>
      <c r="FS30" s="946">
        <f t="shared" si="79"/>
        <v>0</v>
      </c>
      <c r="FT30" s="946">
        <f t="shared" si="80"/>
        <v>0</v>
      </c>
      <c r="FU30" s="946">
        <f t="shared" si="81"/>
        <v>0</v>
      </c>
      <c r="FV30" s="946">
        <f t="shared" si="82"/>
        <v>0</v>
      </c>
      <c r="FW30" s="946">
        <f t="shared" si="83"/>
        <v>0</v>
      </c>
      <c r="FX30" s="946">
        <f t="shared" si="84"/>
        <v>5.3879722516609253E-2</v>
      </c>
      <c r="FY30" s="946">
        <f t="shared" si="85"/>
        <v>6.01405266193831E-2</v>
      </c>
      <c r="FZ30" s="946">
        <f t="shared" si="86"/>
        <v>4.9109244953510434E-2</v>
      </c>
      <c r="GA30" s="946">
        <f t="shared" si="87"/>
        <v>0</v>
      </c>
      <c r="GB30" s="946">
        <f t="shared" si="88"/>
        <v>0</v>
      </c>
      <c r="GC30" s="946">
        <f t="shared" si="89"/>
        <v>0</v>
      </c>
      <c r="GD30" s="946">
        <f t="shared" si="90"/>
        <v>0</v>
      </c>
      <c r="GE30" s="946">
        <f t="shared" si="91"/>
        <v>4.8589743219951465E-2</v>
      </c>
      <c r="GF30" s="946">
        <f t="shared" si="92"/>
        <v>0</v>
      </c>
      <c r="GG30" s="946">
        <f t="shared" si="93"/>
        <v>0</v>
      </c>
      <c r="GH30" s="946" t="s">
        <v>491</v>
      </c>
    </row>
    <row r="31" spans="1:190" ht="15">
      <c r="A31" s="725" t="str">
        <f>Compute1a!A31</f>
        <v>7.3</v>
      </c>
      <c r="B31" s="527" t="str">
        <f>Compute1a!B31</f>
        <v>Sensibilisation et formation</v>
      </c>
      <c r="C31" s="527">
        <f>Compute1a!C31</f>
        <v>0</v>
      </c>
      <c r="D31" s="528" t="str">
        <f>Compute1a!D31</f>
        <v>2: Reproductible</v>
      </c>
      <c r="E31" s="727" t="str">
        <f>Compute1a!E31</f>
        <v>2</v>
      </c>
      <c r="F31" s="727">
        <f>INDEX(References!$B$51:$C$56,$E31+1,2)*C31</f>
        <v>0</v>
      </c>
      <c r="G31" s="726">
        <f>Compute4a!$DE31</f>
        <v>0</v>
      </c>
      <c r="H31" s="942">
        <f t="shared" si="98"/>
        <v>0</v>
      </c>
      <c r="I31" s="671">
        <f>Compute4a!I31</f>
        <v>1</v>
      </c>
      <c r="J31" s="782">
        <f>IFERROR((I31*$H31*INDEX(References!$C$51:$D$56, $E31+1,2))+(ROW()/10000),0)</f>
        <v>3.0999999999999999E-3</v>
      </c>
      <c r="K31" s="671">
        <f>Compute4a!H31</f>
        <v>1</v>
      </c>
      <c r="L31" s="782">
        <f>IFERROR((K31*$H31*INDEX(References!$C$51:$D$56, $E31+1,2))+(ROW()/10000),0)</f>
        <v>3.0999999999999999E-3</v>
      </c>
      <c r="M31" s="671">
        <f>Compute4a!H31</f>
        <v>1</v>
      </c>
      <c r="N31" s="782">
        <f>IFERROR((M31*$H31*INDEX(References!$C$51:$D$56, $E31+1,2))+(ROW()/10000),0)</f>
        <v>3.0999999999999999E-3</v>
      </c>
      <c r="O31" s="671">
        <f>Compute4a!N31</f>
        <v>1</v>
      </c>
      <c r="P31" s="782">
        <f>IFERROR((O31*$H31*INDEX(References!$C$51:$D$56, $E31+1,2))+(ROW()/10000),0)</f>
        <v>3.0999999999999999E-3</v>
      </c>
      <c r="Q31" s="671">
        <f>Compute4a!M31</f>
        <v>0</v>
      </c>
      <c r="R31" s="782">
        <f>IFERROR((Q31*$H31*INDEX(References!$C$51:$D$56, $E31+1,2))+(ROW()/10000),0)</f>
        <v>3.0999999999999999E-3</v>
      </c>
      <c r="S31" s="671">
        <v>0</v>
      </c>
      <c r="T31" s="782">
        <f>IFERROR((S31*$H31*INDEX(References!$C$51:$D$56, $E31+1,2))+(ROW()/10000),0)</f>
        <v>3.0999999999999999E-3</v>
      </c>
      <c r="U31" s="671">
        <f>Compute4a!S31</f>
        <v>1</v>
      </c>
      <c r="V31" s="782">
        <f>IFERROR((U31*$H31*INDEX(References!$C$51:$D$56, $E31+1,2))+(ROW()/10000),0)</f>
        <v>3.0999999999999999E-3</v>
      </c>
      <c r="W31" s="671">
        <v>0</v>
      </c>
      <c r="X31" s="782">
        <f>IFERROR((W31*$H31*INDEX(References!$C$51:$D$56, $E31+1,2))+(ROW()/10000),0)</f>
        <v>3.0999999999999999E-3</v>
      </c>
      <c r="Y31" s="671">
        <f>Compute4a!I31</f>
        <v>1</v>
      </c>
      <c r="Z31" s="782">
        <f>IFERROR((Y31*$H31*INDEX(References!$C$51:$D$56, $E31+1,2))+(ROW()/10000),0)</f>
        <v>3.0999999999999999E-3</v>
      </c>
      <c r="AA31" s="671">
        <f>Compute4a!H31</f>
        <v>1</v>
      </c>
      <c r="AB31" s="782">
        <f>IFERROR((AA31*$H31*INDEX(References!$C$51:$D$56, $E31+1,2))+(ROW()/10000),0)</f>
        <v>3.0999999999999999E-3</v>
      </c>
      <c r="AC31" s="671">
        <f>Compute4a!T31</f>
        <v>1</v>
      </c>
      <c r="AD31" s="782">
        <f>IFERROR((AC31*$H31*INDEX(References!$C$51:$D$56, $E31+1,2))+(ROW()/10000),0)</f>
        <v>3.0999999999999999E-3</v>
      </c>
      <c r="AE31" s="671">
        <f>Compute4a!I31</f>
        <v>1</v>
      </c>
      <c r="AF31" s="782">
        <f>IFERROR((AE31*$H31*INDEX(References!$C$51:$D$56, $E31+1,2))+(ROW()/10000),0)</f>
        <v>3.0999999999999999E-3</v>
      </c>
      <c r="AG31" s="671">
        <v>1</v>
      </c>
      <c r="AH31" s="782">
        <f>IFERROR((AG31*$H31*INDEX(References!$C$51:$D$56, $E31+1,2))+(ROW()/10000),0)</f>
        <v>3.0999999999999999E-3</v>
      </c>
      <c r="AI31" s="671">
        <f>Compute4a!I31</f>
        <v>1</v>
      </c>
      <c r="AJ31" s="782">
        <f>IFERROR((AI31*$H31*INDEX(References!$C$51:$D$56, $E31+1,2))+(ROW()/10000),0)</f>
        <v>3.0999999999999999E-3</v>
      </c>
      <c r="AK31" s="671">
        <f>Compute4a!U31</f>
        <v>0</v>
      </c>
      <c r="AL31" s="782">
        <f>IFERROR((AK31*$H31*INDEX(References!$C$51:$D$56, $E31+1,2))+(ROW()/10000),0)</f>
        <v>3.0999999999999999E-3</v>
      </c>
      <c r="AM31" s="671">
        <f>Compute4a!K31</f>
        <v>1</v>
      </c>
      <c r="AN31" s="782">
        <f>IFERROR((AM31*$H31*INDEX(References!$C$51:$D$56, $E31+1,2))+(ROW()/10000),0)</f>
        <v>3.0999999999999999E-3</v>
      </c>
      <c r="AO31" s="671">
        <f>Compute4a!S31</f>
        <v>1</v>
      </c>
      <c r="AP31" s="782">
        <f>IFERROR((AO31*$H31*INDEX(References!$C$51:$D$56, $E31+1,2))+(ROW()/10000),0)</f>
        <v>3.0999999999999999E-3</v>
      </c>
      <c r="AQ31" s="671">
        <f>Compute4a!M31</f>
        <v>0</v>
      </c>
      <c r="AR31" s="782">
        <f>IFERROR((AQ31*$H31*INDEX(References!$C$51:$D$56, $E31+1,2))+(ROW()/10000),0)</f>
        <v>3.0999999999999999E-3</v>
      </c>
      <c r="AS31" s="671">
        <f>Compute4a!K31</f>
        <v>1</v>
      </c>
      <c r="AT31" s="782">
        <f>IFERROR((AS31*$H31*INDEX(References!$C$51:$D$56, $E31+1,2))+(ROW()/10000),0)</f>
        <v>3.0999999999999999E-3</v>
      </c>
      <c r="AU31" s="671">
        <f>Compute4a!T31</f>
        <v>1</v>
      </c>
      <c r="AV31" s="782">
        <f>IFERROR((AU31*$H31*INDEX(References!$C$51:$D$56, $E31+1,2))+(ROW()/10000),0)</f>
        <v>3.0999999999999999E-3</v>
      </c>
      <c r="AW31" s="671">
        <v>0</v>
      </c>
      <c r="AX31" s="782">
        <f>IFERROR((AW31*$H31*INDEX(References!$C$51:$D$56, $E31+1,2))+(ROW()/10000),0)</f>
        <v>3.0999999999999999E-3</v>
      </c>
      <c r="AY31" s="671">
        <f>Compute4a!L31</f>
        <v>1</v>
      </c>
      <c r="AZ31" s="782">
        <f>IFERROR((AY31*$H31*INDEX(References!$C$51:$D$56, $E31+1,2))+(ROW()/10000),0)</f>
        <v>3.0999999999999999E-3</v>
      </c>
      <c r="BA31" s="671">
        <v>1</v>
      </c>
      <c r="BB31" s="782">
        <f>IFERROR((BA31*$H31*INDEX(References!$C$51:$D$56, $E31+1,2))+(ROW()/10000),0)</f>
        <v>3.0999999999999999E-3</v>
      </c>
      <c r="BC31" s="671">
        <f>Compute4a!O31</f>
        <v>0</v>
      </c>
      <c r="BD31" s="782">
        <f>IFERROR((BC31*$H31*INDEX(References!$C$51:$D$56, $E31+1,2))+(ROW()/10000),0)</f>
        <v>3.0999999999999999E-3</v>
      </c>
      <c r="BE31" s="671">
        <v>1</v>
      </c>
      <c r="BF31" s="782">
        <f>IFERROR((BE31*$H31*INDEX(References!$C$51:$D$56, $E31+1,2))+(ROW()/10000),0)</f>
        <v>3.0999999999999999E-3</v>
      </c>
      <c r="BG31" s="671">
        <f>Compute4a!P31</f>
        <v>0</v>
      </c>
      <c r="BH31" s="782">
        <f>IFERROR((BG31*$H31*INDEX(References!$C$51:$D$56, $E31+1,2))+(ROW()/10000),0)</f>
        <v>3.0999999999999999E-3</v>
      </c>
      <c r="BI31" s="671">
        <v>0</v>
      </c>
      <c r="BJ31" s="782">
        <f>IFERROR((BI31*$H31*INDEX(References!$C$51:$D$56, $E31+1,2))+(ROW()/10000),0)</f>
        <v>3.0999999999999999E-3</v>
      </c>
      <c r="BK31" s="671">
        <f>Compute4a!T31</f>
        <v>1</v>
      </c>
      <c r="BL31" s="782">
        <f>IFERROR((BK31*$H31*INDEX(References!$C$51:$D$56, $E31+1,2))+(ROW()/10000),0)</f>
        <v>3.0999999999999999E-3</v>
      </c>
      <c r="BM31" s="671">
        <v>0</v>
      </c>
      <c r="BN31" s="782">
        <f>IFERROR((BM31*$H31*INDEX(References!$C$51:$D$56, $E31+1,2))+(ROW()/10000),0)</f>
        <v>3.0999999999999999E-3</v>
      </c>
      <c r="BO31" s="671">
        <v>1</v>
      </c>
      <c r="BP31" s="782">
        <f>IFERROR((BO31*$H31*INDEX(References!$C$51:$D$56, $E31+1,2))+(ROW()/10000),0)</f>
        <v>3.0999999999999999E-3</v>
      </c>
      <c r="BQ31" s="671">
        <f>Compute4a!S31</f>
        <v>1</v>
      </c>
      <c r="BR31" s="782">
        <f>IFERROR((BQ31*$H31*INDEX(References!$C$51:$D$56, $E31+1,2))+(ROW()/10000),0)</f>
        <v>3.0999999999999999E-3</v>
      </c>
      <c r="BS31" s="671">
        <f>Compute4a!V31</f>
        <v>0</v>
      </c>
      <c r="BT31" s="782">
        <f>IFERROR((BS31*$H31*INDEX(References!$C$51:$D$56, $E31+1,2))+(ROW()/10000),0)</f>
        <v>3.0999999999999999E-3</v>
      </c>
      <c r="BU31" s="671">
        <f>Compute4a!M31</f>
        <v>0</v>
      </c>
      <c r="BV31" s="782">
        <f>IFERROR((BU31*$H31*INDEX(References!$C$51:$D$56, $E31+1,2))+(ROW()/10000),0)</f>
        <v>3.0999999999999999E-3</v>
      </c>
      <c r="BW31" s="671">
        <f>Compute4a!U31</f>
        <v>0</v>
      </c>
      <c r="BX31" s="782">
        <f>IFERROR((BW31*$H31*INDEX(References!$C$51:$D$56, $E31+1,2))+(ROW()/10000),0)</f>
        <v>3.0999999999999999E-3</v>
      </c>
      <c r="BY31" s="671">
        <v>0</v>
      </c>
      <c r="BZ31" s="782">
        <f>IFERROR((BY31*$H31*INDEX(References!$C$51:$D$56, $E31+1,2))+(ROW()/10000),0)</f>
        <v>3.0999999999999999E-3</v>
      </c>
      <c r="CA31" s="671">
        <f>Compute4a!T31</f>
        <v>1</v>
      </c>
      <c r="CB31" s="782">
        <f>IFERROR((CA31*$H31*INDEX(References!$C$51:$D$56, $E31+1,2))+(ROW()/10000),0)</f>
        <v>3.0999999999999999E-3</v>
      </c>
      <c r="CC31" s="671">
        <f>Compute4a!T31</f>
        <v>1</v>
      </c>
      <c r="CD31" s="782">
        <f>IFERROR((CC31*$H31*INDEX(References!$C$51:$D$56, $E31+1,2))+(ROW()/10000),0)</f>
        <v>3.0999999999999999E-3</v>
      </c>
      <c r="CE31" s="671">
        <v>0</v>
      </c>
      <c r="CF31" s="782">
        <f>IFERROR((CE31*$H31*INDEX(References!$C$51:$D$56, $E31+1,2))+(ROW()/10000),0)</f>
        <v>3.0999999999999999E-3</v>
      </c>
      <c r="CG31" s="671">
        <f>Compute4a!U31</f>
        <v>0</v>
      </c>
      <c r="CH31" s="782">
        <f>IFERROR((CG31*$H31*INDEX(References!$C$51:$D$56, $E31+1,2))+(ROW()/10000),0)</f>
        <v>3.0999999999999999E-3</v>
      </c>
      <c r="CI31" s="671">
        <f>Compute4a!U31</f>
        <v>0</v>
      </c>
      <c r="CJ31" s="782">
        <f>IFERROR((CI31*$H31*INDEX(References!$C$51:$D$56, $E31+1,2))+(ROW()/10000),0)</f>
        <v>3.0999999999999999E-3</v>
      </c>
      <c r="CK31" s="671">
        <f>Compute4a!N31</f>
        <v>1</v>
      </c>
      <c r="CL31" s="782">
        <f>IFERROR((CK31*$H31*INDEX(References!$C$51:$D$56, $E31+1,2))+(ROW()/10000),0)</f>
        <v>3.0999999999999999E-3</v>
      </c>
      <c r="CM31" s="671">
        <v>1</v>
      </c>
      <c r="CN31" s="782">
        <f>IFERROR((CM31*$H31*INDEX(References!$C$51:$D$56, $E31+1,2))+(ROW()/10000),0)</f>
        <v>3.0999999999999999E-3</v>
      </c>
      <c r="CO31" s="671">
        <f>Compute4a!Q31</f>
        <v>0</v>
      </c>
      <c r="CP31" s="782">
        <f>IFERROR((CO31*$H31*INDEX(References!$C$51:$D$56, $E31+1,2))+(ROW()/10000),0)</f>
        <v>3.0999999999999999E-3</v>
      </c>
      <c r="CQ31" s="671">
        <f>Compute4a!T31</f>
        <v>1</v>
      </c>
      <c r="CR31" s="782">
        <f>IFERROR((CQ31*$H31*INDEX(References!$C$51:$D$56, $E31+1,2))+(ROW()/10000),0)</f>
        <v>3.0999999999999999E-3</v>
      </c>
      <c r="CS31" s="671">
        <v>0</v>
      </c>
      <c r="CT31" s="782">
        <f>IFERROR((CS31*$H31*INDEX(References!$C$51:$D$56, $E31+1,2))+(ROW()/10000),0)</f>
        <v>3.0999999999999999E-3</v>
      </c>
      <c r="CU31" s="477">
        <f t="shared" si="2"/>
        <v>11</v>
      </c>
      <c r="CV31" s="477">
        <f t="shared" si="4"/>
        <v>0</v>
      </c>
      <c r="CW31" s="477">
        <f t="shared" si="5"/>
        <v>0</v>
      </c>
      <c r="CX31" s="477">
        <f t="shared" si="6"/>
        <v>0</v>
      </c>
      <c r="CY31" s="477">
        <f t="shared" si="7"/>
        <v>0</v>
      </c>
      <c r="CZ31" s="477">
        <f t="shared" si="8"/>
        <v>0</v>
      </c>
      <c r="DA31" s="477">
        <f t="shared" si="9"/>
        <v>0</v>
      </c>
      <c r="DB31" s="477">
        <f t="shared" si="10"/>
        <v>0</v>
      </c>
      <c r="DC31" s="477">
        <f t="shared" si="11"/>
        <v>0</v>
      </c>
      <c r="DD31" s="477">
        <f t="shared" si="12"/>
        <v>0</v>
      </c>
      <c r="DE31" s="477">
        <f t="shared" si="13"/>
        <v>0</v>
      </c>
      <c r="DF31" s="477">
        <f t="shared" si="14"/>
        <v>0</v>
      </c>
      <c r="DG31" s="477">
        <f t="shared" si="15"/>
        <v>0</v>
      </c>
      <c r="DH31" s="477">
        <f t="shared" si="16"/>
        <v>0</v>
      </c>
      <c r="DI31" s="477">
        <f t="shared" si="17"/>
        <v>0</v>
      </c>
      <c r="DJ31" s="477">
        <f t="shared" si="18"/>
        <v>0</v>
      </c>
      <c r="DK31" s="477">
        <f t="shared" si="19"/>
        <v>0</v>
      </c>
      <c r="DL31" s="477">
        <f t="shared" si="20"/>
        <v>0</v>
      </c>
      <c r="DM31" s="477">
        <f t="shared" si="21"/>
        <v>0</v>
      </c>
      <c r="DN31" s="477">
        <f t="shared" si="22"/>
        <v>0</v>
      </c>
      <c r="DO31" s="477">
        <f t="shared" si="23"/>
        <v>0</v>
      </c>
      <c r="DP31" s="477">
        <f t="shared" si="24"/>
        <v>0</v>
      </c>
      <c r="DQ31" s="477">
        <f t="shared" si="25"/>
        <v>0</v>
      </c>
      <c r="DR31" s="477">
        <f t="shared" si="26"/>
        <v>0</v>
      </c>
      <c r="DS31" s="477">
        <f t="shared" si="27"/>
        <v>0</v>
      </c>
      <c r="DT31" s="477">
        <f t="shared" si="28"/>
        <v>0</v>
      </c>
      <c r="DU31" s="477">
        <f t="shared" si="29"/>
        <v>0</v>
      </c>
      <c r="DV31" s="477">
        <f t="shared" si="30"/>
        <v>0</v>
      </c>
      <c r="DW31" s="477">
        <f t="shared" si="31"/>
        <v>0</v>
      </c>
      <c r="DX31" s="477">
        <f t="shared" si="32"/>
        <v>0</v>
      </c>
      <c r="DY31" s="477">
        <f t="shared" si="33"/>
        <v>0</v>
      </c>
      <c r="DZ31" s="477">
        <f t="shared" si="34"/>
        <v>0</v>
      </c>
      <c r="EA31" s="477">
        <f t="shared" si="35"/>
        <v>0</v>
      </c>
      <c r="EB31" s="477">
        <f t="shared" si="36"/>
        <v>0</v>
      </c>
      <c r="EC31" s="477">
        <f t="shared" si="37"/>
        <v>0</v>
      </c>
      <c r="ED31" s="477">
        <f t="shared" si="38"/>
        <v>0</v>
      </c>
      <c r="EE31" s="477">
        <f t="shared" si="39"/>
        <v>0</v>
      </c>
      <c r="EF31" s="477">
        <f t="shared" si="40"/>
        <v>0</v>
      </c>
      <c r="EG31" s="477">
        <f t="shared" si="41"/>
        <v>0</v>
      </c>
      <c r="EH31" s="477">
        <f t="shared" si="42"/>
        <v>0</v>
      </c>
      <c r="EI31" s="477">
        <f t="shared" si="43"/>
        <v>0</v>
      </c>
      <c r="EJ31" s="477">
        <f t="shared" si="44"/>
        <v>0</v>
      </c>
      <c r="EK31" s="477">
        <f t="shared" si="45"/>
        <v>0</v>
      </c>
      <c r="EL31" s="477">
        <f t="shared" si="46"/>
        <v>0</v>
      </c>
      <c r="EM31" s="477">
        <f t="shared" si="47"/>
        <v>0</v>
      </c>
      <c r="EN31" s="477">
        <f t="shared" si="48"/>
        <v>0</v>
      </c>
      <c r="EO31" s="946">
        <f t="shared" si="49"/>
        <v>0</v>
      </c>
      <c r="EP31" s="946">
        <f t="shared" si="50"/>
        <v>0</v>
      </c>
      <c r="EQ31" s="946">
        <f t="shared" si="51"/>
        <v>0</v>
      </c>
      <c r="ER31" s="946">
        <f t="shared" si="52"/>
        <v>0</v>
      </c>
      <c r="ES31" s="946">
        <f t="shared" si="53"/>
        <v>0</v>
      </c>
      <c r="ET31" s="946">
        <f t="shared" si="54"/>
        <v>0</v>
      </c>
      <c r="EU31" s="946">
        <f t="shared" si="55"/>
        <v>0</v>
      </c>
      <c r="EV31" s="946">
        <f t="shared" si="56"/>
        <v>0</v>
      </c>
      <c r="EW31" s="946">
        <f t="shared" si="57"/>
        <v>0</v>
      </c>
      <c r="EX31" s="946">
        <f t="shared" si="58"/>
        <v>0</v>
      </c>
      <c r="EY31" s="946">
        <f t="shared" si="59"/>
        <v>0</v>
      </c>
      <c r="EZ31" s="946">
        <f t="shared" si="60"/>
        <v>0</v>
      </c>
      <c r="FA31" s="946">
        <f t="shared" si="61"/>
        <v>0</v>
      </c>
      <c r="FB31" s="946">
        <f t="shared" si="62"/>
        <v>0</v>
      </c>
      <c r="FC31" s="946">
        <f t="shared" si="63"/>
        <v>0</v>
      </c>
      <c r="FD31" s="946">
        <f t="shared" si="64"/>
        <v>0</v>
      </c>
      <c r="FE31" s="946">
        <f t="shared" si="65"/>
        <v>0</v>
      </c>
      <c r="FF31" s="946">
        <f t="shared" si="66"/>
        <v>0</v>
      </c>
      <c r="FG31" s="946">
        <f t="shared" si="67"/>
        <v>0</v>
      </c>
      <c r="FH31" s="946">
        <f t="shared" si="68"/>
        <v>0</v>
      </c>
      <c r="FI31" s="946">
        <f t="shared" si="69"/>
        <v>0</v>
      </c>
      <c r="FJ31" s="946">
        <f t="shared" si="70"/>
        <v>0</v>
      </c>
      <c r="FK31" s="946">
        <f t="shared" si="71"/>
        <v>0</v>
      </c>
      <c r="FL31" s="946">
        <f t="shared" si="72"/>
        <v>0</v>
      </c>
      <c r="FM31" s="946">
        <f t="shared" si="73"/>
        <v>0</v>
      </c>
      <c r="FN31" s="946">
        <f t="shared" si="74"/>
        <v>0</v>
      </c>
      <c r="FO31" s="946">
        <f t="shared" si="75"/>
        <v>0</v>
      </c>
      <c r="FP31" s="946">
        <f t="shared" si="76"/>
        <v>0</v>
      </c>
      <c r="FQ31" s="946">
        <f t="shared" si="77"/>
        <v>0</v>
      </c>
      <c r="FR31" s="946">
        <f t="shared" si="78"/>
        <v>0</v>
      </c>
      <c r="FS31" s="946">
        <f t="shared" si="79"/>
        <v>0</v>
      </c>
      <c r="FT31" s="946">
        <f t="shared" si="80"/>
        <v>0</v>
      </c>
      <c r="FU31" s="946">
        <f t="shared" si="81"/>
        <v>0</v>
      </c>
      <c r="FV31" s="946">
        <f t="shared" si="82"/>
        <v>0</v>
      </c>
      <c r="FW31" s="946">
        <f t="shared" si="83"/>
        <v>0</v>
      </c>
      <c r="FX31" s="946">
        <f t="shared" si="84"/>
        <v>0</v>
      </c>
      <c r="FY31" s="946">
        <f t="shared" si="85"/>
        <v>0</v>
      </c>
      <c r="FZ31" s="946">
        <f t="shared" si="86"/>
        <v>0</v>
      </c>
      <c r="GA31" s="946">
        <f t="shared" si="87"/>
        <v>0</v>
      </c>
      <c r="GB31" s="946">
        <f t="shared" si="88"/>
        <v>0</v>
      </c>
      <c r="GC31" s="946">
        <f t="shared" si="89"/>
        <v>0</v>
      </c>
      <c r="GD31" s="946">
        <f t="shared" si="90"/>
        <v>0</v>
      </c>
      <c r="GE31" s="946">
        <f t="shared" si="91"/>
        <v>0</v>
      </c>
      <c r="GF31" s="946">
        <f t="shared" si="92"/>
        <v>0</v>
      </c>
      <c r="GG31" s="946">
        <f t="shared" si="93"/>
        <v>0</v>
      </c>
      <c r="GH31" s="946" t="s">
        <v>708</v>
      </c>
    </row>
    <row r="32" spans="1:190" ht="15">
      <c r="A32" s="725">
        <f>Compute1a!A32</f>
        <v>8</v>
      </c>
      <c r="B32" s="527" t="str">
        <f>Compute1a!B32</f>
        <v>GESTION DES RESSOURCES DE L'ENTREPRISE</v>
      </c>
      <c r="C32" s="527">
        <f>Compute1a!C32</f>
        <v>0</v>
      </c>
      <c r="D32" s="528">
        <f>Compute1a!D32</f>
        <v>0</v>
      </c>
      <c r="E32" s="727" t="str">
        <f>Compute1a!E32</f>
        <v>0</v>
      </c>
      <c r="F32" s="727">
        <f>INDEX(References!$B$51:$C$56,$E32+1,2)*C32</f>
        <v>0</v>
      </c>
      <c r="G32" s="726">
        <f>Compute4a!$DE32</f>
        <v>0</v>
      </c>
      <c r="H32" s="942">
        <f>G32</f>
        <v>0</v>
      </c>
      <c r="I32" s="671">
        <f>Compute4a!I32</f>
        <v>0</v>
      </c>
      <c r="J32" s="782">
        <f>IFERROR((I32*$H32*INDEX(References!$C$51:$D$56, $E32+1,2))+(ROW()/10000),0)</f>
        <v>3.2000000000000002E-3</v>
      </c>
      <c r="K32" s="671">
        <f>Compute4a!H32</f>
        <v>0</v>
      </c>
      <c r="L32" s="782">
        <f>IFERROR((K32*$H32*INDEX(References!$C$51:$D$56, $E32+1,2))+(ROW()/10000),0)</f>
        <v>3.2000000000000002E-3</v>
      </c>
      <c r="M32" s="671">
        <f>Compute4a!H32</f>
        <v>0</v>
      </c>
      <c r="N32" s="782">
        <f>IFERROR((M32*$H32*INDEX(References!$C$51:$D$56, $E32+1,2))+(ROW()/10000),0)</f>
        <v>3.2000000000000002E-3</v>
      </c>
      <c r="O32" s="671">
        <f>Compute4a!N32</f>
        <v>0</v>
      </c>
      <c r="P32" s="782">
        <f>IFERROR((O32*$H32*INDEX(References!$C$51:$D$56, $E32+1,2))+(ROW()/10000),0)</f>
        <v>3.2000000000000002E-3</v>
      </c>
      <c r="Q32" s="671">
        <f>Compute4a!M32</f>
        <v>0</v>
      </c>
      <c r="R32" s="782">
        <f>IFERROR((Q32*$H32*INDEX(References!$C$51:$D$56, $E32+1,2))+(ROW()/10000),0)</f>
        <v>3.2000000000000002E-3</v>
      </c>
      <c r="S32" s="671">
        <f>Compute4a!R32</f>
        <v>0</v>
      </c>
      <c r="T32" s="782">
        <f>IFERROR((S32*$H32*INDEX(References!$C$51:$D$56, $E32+1,2))+(ROW()/10000),0)</f>
        <v>3.2000000000000002E-3</v>
      </c>
      <c r="U32" s="671">
        <f>Compute4a!S32</f>
        <v>0</v>
      </c>
      <c r="V32" s="782">
        <f>IFERROR((U32*$H32*INDEX(References!$C$51:$D$56, $E32+1,2))+(ROW()/10000),0)</f>
        <v>3.2000000000000002E-3</v>
      </c>
      <c r="W32" s="671">
        <f>Compute4a!R32</f>
        <v>0</v>
      </c>
      <c r="X32" s="782">
        <f>IFERROR((W32*$H32*INDEX(References!$C$51:$D$56, $E32+1,2))+(ROW()/10000),0)</f>
        <v>3.2000000000000002E-3</v>
      </c>
      <c r="Y32" s="671">
        <f>Compute4a!I32</f>
        <v>0</v>
      </c>
      <c r="Z32" s="782">
        <f>IFERROR((Y32*$H32*INDEX(References!$C$51:$D$56, $E32+1,2))+(ROW()/10000),0)</f>
        <v>3.2000000000000002E-3</v>
      </c>
      <c r="AA32" s="671">
        <f>Compute4a!H32</f>
        <v>0</v>
      </c>
      <c r="AB32" s="782">
        <f>IFERROR((AA32*$H32*INDEX(References!$C$51:$D$56, $E32+1,2))+(ROW()/10000),0)</f>
        <v>3.2000000000000002E-3</v>
      </c>
      <c r="AC32" s="671">
        <f>Compute4a!T32</f>
        <v>0</v>
      </c>
      <c r="AD32" s="782">
        <f>IFERROR((AC32*$H32*INDEX(References!$C$51:$D$56, $E32+1,2))+(ROW()/10000),0)</f>
        <v>3.2000000000000002E-3</v>
      </c>
      <c r="AE32" s="671">
        <f>Compute4a!I32</f>
        <v>0</v>
      </c>
      <c r="AF32" s="782">
        <f>IFERROR((AE32*$H32*INDEX(References!$C$51:$D$56, $E32+1,2))+(ROW()/10000),0)</f>
        <v>3.2000000000000002E-3</v>
      </c>
      <c r="AG32" s="671">
        <f>Compute4a!N32</f>
        <v>0</v>
      </c>
      <c r="AH32" s="782">
        <f>IFERROR((AG32*$H32*INDEX(References!$C$51:$D$56, $E32+1,2))+(ROW()/10000),0)</f>
        <v>3.2000000000000002E-3</v>
      </c>
      <c r="AI32" s="671">
        <f>Compute4a!I32</f>
        <v>0</v>
      </c>
      <c r="AJ32" s="782">
        <f>IFERROR((AI32*$H32*INDEX(References!$C$51:$D$56, $E32+1,2))+(ROW()/10000),0)</f>
        <v>3.2000000000000002E-3</v>
      </c>
      <c r="AK32" s="671">
        <f>Compute4a!U32</f>
        <v>0</v>
      </c>
      <c r="AL32" s="782">
        <f>IFERROR((AK32*$H32*INDEX(References!$C$51:$D$56, $E32+1,2))+(ROW()/10000),0)</f>
        <v>3.2000000000000002E-3</v>
      </c>
      <c r="AM32" s="671">
        <f>Compute4a!K32</f>
        <v>0</v>
      </c>
      <c r="AN32" s="782">
        <f>IFERROR((AM32*$H32*INDEX(References!$C$51:$D$56, $E32+1,2))+(ROW()/10000),0)</f>
        <v>3.2000000000000002E-3</v>
      </c>
      <c r="AO32" s="671">
        <f>Compute4a!S32</f>
        <v>0</v>
      </c>
      <c r="AP32" s="782">
        <f>IFERROR((AO32*$H32*INDEX(References!$C$51:$D$56, $E32+1,2))+(ROW()/10000),0)</f>
        <v>3.2000000000000002E-3</v>
      </c>
      <c r="AQ32" s="671">
        <f>Compute4a!M32</f>
        <v>0</v>
      </c>
      <c r="AR32" s="782">
        <f>IFERROR((AQ32*$H32*INDEX(References!$C$51:$D$56, $E32+1,2))+(ROW()/10000),0)</f>
        <v>3.2000000000000002E-3</v>
      </c>
      <c r="AS32" s="671">
        <f>Compute4a!K32</f>
        <v>0</v>
      </c>
      <c r="AT32" s="782">
        <f>IFERROR((AS32*$H32*INDEX(References!$C$51:$D$56, $E32+1,2))+(ROW()/10000),0)</f>
        <v>3.2000000000000002E-3</v>
      </c>
      <c r="AU32" s="671">
        <f>Compute4a!T32</f>
        <v>0</v>
      </c>
      <c r="AV32" s="782">
        <f>IFERROR((AU32*$H32*INDEX(References!$C$51:$D$56, $E32+1,2))+(ROW()/10000),0)</f>
        <v>3.2000000000000002E-3</v>
      </c>
      <c r="AW32" s="671">
        <f>Compute4a!J32</f>
        <v>0</v>
      </c>
      <c r="AX32" s="782">
        <f>IFERROR((AW32*$H32*INDEX(References!$C$51:$D$56, $E32+1,2))+(ROW()/10000),0)</f>
        <v>3.2000000000000002E-3</v>
      </c>
      <c r="AY32" s="671">
        <f>Compute4a!L32</f>
        <v>0</v>
      </c>
      <c r="AZ32" s="782">
        <f>IFERROR((AY32*$H32*INDEX(References!$C$51:$D$56, $E32+1,2))+(ROW()/10000),0)</f>
        <v>3.2000000000000002E-3</v>
      </c>
      <c r="BA32" s="671">
        <f>Compute4a!M32</f>
        <v>0</v>
      </c>
      <c r="BB32" s="782">
        <f>IFERROR((BA32*$H32*INDEX(References!$C$51:$D$56, $E32+1,2))+(ROW()/10000),0)</f>
        <v>3.2000000000000002E-3</v>
      </c>
      <c r="BC32" s="671">
        <f>Compute4a!O32</f>
        <v>0</v>
      </c>
      <c r="BD32" s="782">
        <f>IFERROR((BC32*$H32*INDEX(References!$C$51:$D$56, $E32+1,2))+(ROW()/10000),0)</f>
        <v>3.2000000000000002E-3</v>
      </c>
      <c r="BE32" s="671">
        <f>Compute4a!V32</f>
        <v>0</v>
      </c>
      <c r="BF32" s="782">
        <f>IFERROR((BE32*$H32*INDEX(References!$C$51:$D$56, $E32+1,2))+(ROW()/10000),0)</f>
        <v>3.2000000000000002E-3</v>
      </c>
      <c r="BG32" s="671">
        <f>Compute4a!P32</f>
        <v>0</v>
      </c>
      <c r="BH32" s="782">
        <f>IFERROR((BG32*$H32*INDEX(References!$C$51:$D$56, $E32+1,2))+(ROW()/10000),0)</f>
        <v>3.2000000000000002E-3</v>
      </c>
      <c r="BI32" s="671">
        <f>Compute4a!N32</f>
        <v>0</v>
      </c>
      <c r="BJ32" s="782">
        <f>IFERROR((BI32*$H32*INDEX(References!$C$51:$D$56, $E32+1,2))+(ROW()/10000),0)</f>
        <v>3.2000000000000002E-3</v>
      </c>
      <c r="BK32" s="671">
        <f>Compute4a!T32</f>
        <v>0</v>
      </c>
      <c r="BL32" s="782">
        <f>IFERROR((BK32*$H32*INDEX(References!$C$51:$D$56, $E32+1,2))+(ROW()/10000),0)</f>
        <v>3.2000000000000002E-3</v>
      </c>
      <c r="BM32" s="671">
        <f>Compute4a!R32</f>
        <v>0</v>
      </c>
      <c r="BN32" s="782">
        <f>IFERROR((BM32*$H32*INDEX(References!$C$51:$D$56, $E32+1,2))+(ROW()/10000),0)</f>
        <v>3.2000000000000002E-3</v>
      </c>
      <c r="BO32" s="671">
        <f>Compute4a!V32</f>
        <v>0</v>
      </c>
      <c r="BP32" s="782">
        <f>IFERROR((BO32*$H32*INDEX(References!$C$51:$D$56, $E32+1,2))+(ROW()/10000),0)</f>
        <v>3.2000000000000002E-3</v>
      </c>
      <c r="BQ32" s="671">
        <f>Compute4a!S32</f>
        <v>0</v>
      </c>
      <c r="BR32" s="782">
        <f>IFERROR((BQ32*$H32*INDEX(References!$C$51:$D$56, $E32+1,2))+(ROW()/10000),0)</f>
        <v>3.2000000000000002E-3</v>
      </c>
      <c r="BS32" s="671">
        <f>Compute4a!V32</f>
        <v>0</v>
      </c>
      <c r="BT32" s="782">
        <f>IFERROR((BS32*$H32*INDEX(References!$C$51:$D$56, $E32+1,2))+(ROW()/10000),0)</f>
        <v>3.2000000000000002E-3</v>
      </c>
      <c r="BU32" s="671">
        <f>Compute4a!M32</f>
        <v>0</v>
      </c>
      <c r="BV32" s="782">
        <f>IFERROR((BU32*$H32*INDEX(References!$C$51:$D$56, $E32+1,2))+(ROW()/10000),0)</f>
        <v>3.2000000000000002E-3</v>
      </c>
      <c r="BW32" s="671">
        <f>Compute4a!U32</f>
        <v>0</v>
      </c>
      <c r="BX32" s="782">
        <f>IFERROR((BW32*$H32*INDEX(References!$C$51:$D$56, $E32+1,2))+(ROW()/10000),0)</f>
        <v>3.2000000000000002E-3</v>
      </c>
      <c r="BY32" s="671">
        <f>Compute4a!N32</f>
        <v>0</v>
      </c>
      <c r="BZ32" s="782">
        <f>IFERROR((BY32*$H32*INDEX(References!$C$51:$D$56, $E32+1,2))+(ROW()/10000),0)</f>
        <v>3.2000000000000002E-3</v>
      </c>
      <c r="CA32" s="671">
        <f>Compute4a!T32</f>
        <v>0</v>
      </c>
      <c r="CB32" s="782">
        <f>IFERROR((CA32*$H32*INDEX(References!$C$51:$D$56, $E32+1,2))+(ROW()/10000),0)</f>
        <v>3.2000000000000002E-3</v>
      </c>
      <c r="CC32" s="671">
        <f>Compute4a!T32</f>
        <v>0</v>
      </c>
      <c r="CD32" s="782">
        <f>IFERROR((CC32*$H32*INDEX(References!$C$51:$D$56, $E32+1,2))+(ROW()/10000),0)</f>
        <v>3.2000000000000002E-3</v>
      </c>
      <c r="CE32" s="671">
        <f>Compute4a!T32</f>
        <v>0</v>
      </c>
      <c r="CF32" s="782">
        <f>IFERROR((CE32*$H32*INDEX(References!$C$51:$D$56, $E32+1,2))+(ROW()/10000),0)</f>
        <v>3.2000000000000002E-3</v>
      </c>
      <c r="CG32" s="671">
        <f>Compute4a!U32</f>
        <v>0</v>
      </c>
      <c r="CH32" s="782">
        <f>IFERROR((CG32*$H32*INDEX(References!$C$51:$D$56, $E32+1,2))+(ROW()/10000),0)</f>
        <v>3.2000000000000002E-3</v>
      </c>
      <c r="CI32" s="671">
        <f>Compute4a!U32</f>
        <v>0</v>
      </c>
      <c r="CJ32" s="782">
        <f>IFERROR((CI32*$H32*INDEX(References!$C$51:$D$56, $E32+1,2))+(ROW()/10000),0)</f>
        <v>3.2000000000000002E-3</v>
      </c>
      <c r="CK32" s="671">
        <f>Compute4a!N32</f>
        <v>0</v>
      </c>
      <c r="CL32" s="782">
        <f>IFERROR((CK32*$H32*INDEX(References!$C$51:$D$56, $E32+1,2))+(ROW()/10000),0)</f>
        <v>3.2000000000000002E-3</v>
      </c>
      <c r="CM32" s="671">
        <f>Compute4a!U32</f>
        <v>0</v>
      </c>
      <c r="CN32" s="782">
        <f>IFERROR((CM32*$H32*INDEX(References!$C$51:$D$56, $E32+1,2))+(ROW()/10000),0)</f>
        <v>3.2000000000000002E-3</v>
      </c>
      <c r="CO32" s="671">
        <f>Compute4a!Q32</f>
        <v>0</v>
      </c>
      <c r="CP32" s="782">
        <f>IFERROR((CO32*$H32*INDEX(References!$C$51:$D$56, $E32+1,2))+(ROW()/10000),0)</f>
        <v>3.2000000000000002E-3</v>
      </c>
      <c r="CQ32" s="671">
        <f>Compute4a!T32</f>
        <v>0</v>
      </c>
      <c r="CR32" s="782">
        <f>IFERROR((CQ32*$H32*INDEX(References!$C$51:$D$56, $E32+1,2))+(ROW()/10000),0)</f>
        <v>3.2000000000000002E-3</v>
      </c>
      <c r="CS32" s="671">
        <f>Compute4a!Q32</f>
        <v>0</v>
      </c>
      <c r="CT32" s="782">
        <f>IFERROR((CS32*$H32*INDEX(References!$C$51:$D$56, $E32+1,2))+(ROW()/10000),0)</f>
        <v>3.2000000000000002E-3</v>
      </c>
      <c r="CU32" s="477">
        <f t="shared" si="2"/>
        <v>0</v>
      </c>
      <c r="CV32" s="477">
        <f t="shared" si="4"/>
        <v>0</v>
      </c>
      <c r="CW32" s="477">
        <f t="shared" si="5"/>
        <v>0</v>
      </c>
      <c r="CX32" s="477">
        <f t="shared" si="6"/>
        <v>0</v>
      </c>
      <c r="CY32" s="477">
        <f t="shared" si="7"/>
        <v>0</v>
      </c>
      <c r="CZ32" s="477">
        <f t="shared" si="8"/>
        <v>0</v>
      </c>
      <c r="DA32" s="477">
        <f t="shared" si="9"/>
        <v>0</v>
      </c>
      <c r="DB32" s="477">
        <f t="shared" si="10"/>
        <v>0</v>
      </c>
      <c r="DC32" s="477">
        <f t="shared" si="11"/>
        <v>0</v>
      </c>
      <c r="DD32" s="477">
        <f t="shared" si="12"/>
        <v>0</v>
      </c>
      <c r="DE32" s="477">
        <f t="shared" si="13"/>
        <v>0</v>
      </c>
      <c r="DF32" s="477">
        <f t="shared" si="14"/>
        <v>0</v>
      </c>
      <c r="DG32" s="477">
        <f t="shared" si="15"/>
        <v>0</v>
      </c>
      <c r="DH32" s="477">
        <f t="shared" si="16"/>
        <v>0</v>
      </c>
      <c r="DI32" s="477">
        <f t="shared" si="17"/>
        <v>0</v>
      </c>
      <c r="DJ32" s="477">
        <f t="shared" si="18"/>
        <v>0</v>
      </c>
      <c r="DK32" s="477">
        <f t="shared" si="19"/>
        <v>0</v>
      </c>
      <c r="DL32" s="477">
        <f t="shared" si="20"/>
        <v>0</v>
      </c>
      <c r="DM32" s="477">
        <f t="shared" si="21"/>
        <v>0</v>
      </c>
      <c r="DN32" s="477">
        <f t="shared" si="22"/>
        <v>0</v>
      </c>
      <c r="DO32" s="477">
        <f t="shared" si="23"/>
        <v>0</v>
      </c>
      <c r="DP32" s="477">
        <f t="shared" si="24"/>
        <v>0</v>
      </c>
      <c r="DQ32" s="477">
        <f t="shared" si="25"/>
        <v>0</v>
      </c>
      <c r="DR32" s="477">
        <f t="shared" si="26"/>
        <v>0</v>
      </c>
      <c r="DS32" s="477">
        <f t="shared" si="27"/>
        <v>0</v>
      </c>
      <c r="DT32" s="477">
        <f t="shared" si="28"/>
        <v>0</v>
      </c>
      <c r="DU32" s="477">
        <f t="shared" si="29"/>
        <v>0</v>
      </c>
      <c r="DV32" s="477">
        <f t="shared" si="30"/>
        <v>0</v>
      </c>
      <c r="DW32" s="477">
        <f t="shared" si="31"/>
        <v>0</v>
      </c>
      <c r="DX32" s="477">
        <f t="shared" si="32"/>
        <v>0</v>
      </c>
      <c r="DY32" s="477">
        <f t="shared" si="33"/>
        <v>0</v>
      </c>
      <c r="DZ32" s="477">
        <f t="shared" si="34"/>
        <v>0</v>
      </c>
      <c r="EA32" s="477">
        <f t="shared" si="35"/>
        <v>0</v>
      </c>
      <c r="EB32" s="477">
        <f t="shared" si="36"/>
        <v>0</v>
      </c>
      <c r="EC32" s="477">
        <f t="shared" si="37"/>
        <v>0</v>
      </c>
      <c r="ED32" s="477">
        <f t="shared" si="38"/>
        <v>0</v>
      </c>
      <c r="EE32" s="477">
        <f t="shared" si="39"/>
        <v>0</v>
      </c>
      <c r="EF32" s="477">
        <f t="shared" si="40"/>
        <v>0</v>
      </c>
      <c r="EG32" s="477">
        <f t="shared" si="41"/>
        <v>0</v>
      </c>
      <c r="EH32" s="477">
        <f t="shared" si="42"/>
        <v>0</v>
      </c>
      <c r="EI32" s="477">
        <f t="shared" si="43"/>
        <v>0</v>
      </c>
      <c r="EJ32" s="477">
        <f t="shared" si="44"/>
        <v>0</v>
      </c>
      <c r="EK32" s="477">
        <f t="shared" si="45"/>
        <v>0</v>
      </c>
      <c r="EL32" s="477">
        <f t="shared" si="46"/>
        <v>0</v>
      </c>
      <c r="EM32" s="477">
        <f t="shared" si="47"/>
        <v>0</v>
      </c>
      <c r="EN32" s="477">
        <f t="shared" si="48"/>
        <v>0</v>
      </c>
      <c r="EO32" s="946">
        <f t="shared" si="49"/>
        <v>0</v>
      </c>
      <c r="EP32" s="946">
        <f t="shared" si="50"/>
        <v>0</v>
      </c>
      <c r="EQ32" s="946">
        <f t="shared" si="51"/>
        <v>0</v>
      </c>
      <c r="ER32" s="946">
        <f t="shared" si="52"/>
        <v>0</v>
      </c>
      <c r="ES32" s="946">
        <f t="shared" si="53"/>
        <v>0</v>
      </c>
      <c r="ET32" s="946">
        <f t="shared" si="54"/>
        <v>0</v>
      </c>
      <c r="EU32" s="946">
        <f t="shared" si="55"/>
        <v>0</v>
      </c>
      <c r="EV32" s="946">
        <f t="shared" si="56"/>
        <v>0</v>
      </c>
      <c r="EW32" s="946">
        <f t="shared" si="57"/>
        <v>0</v>
      </c>
      <c r="EX32" s="946">
        <f t="shared" si="58"/>
        <v>0</v>
      </c>
      <c r="EY32" s="946">
        <f t="shared" si="59"/>
        <v>0</v>
      </c>
      <c r="EZ32" s="946">
        <f t="shared" si="60"/>
        <v>0</v>
      </c>
      <c r="FA32" s="946">
        <f t="shared" si="61"/>
        <v>0</v>
      </c>
      <c r="FB32" s="946">
        <f t="shared" si="62"/>
        <v>0</v>
      </c>
      <c r="FC32" s="946">
        <f t="shared" si="63"/>
        <v>0</v>
      </c>
      <c r="FD32" s="946">
        <f t="shared" si="64"/>
        <v>0</v>
      </c>
      <c r="FE32" s="946">
        <f t="shared" si="65"/>
        <v>0</v>
      </c>
      <c r="FF32" s="946">
        <f t="shared" si="66"/>
        <v>0</v>
      </c>
      <c r="FG32" s="946">
        <f t="shared" si="67"/>
        <v>0</v>
      </c>
      <c r="FH32" s="946">
        <f t="shared" si="68"/>
        <v>0</v>
      </c>
      <c r="FI32" s="946">
        <f t="shared" si="69"/>
        <v>0</v>
      </c>
      <c r="FJ32" s="946">
        <f t="shared" si="70"/>
        <v>0</v>
      </c>
      <c r="FK32" s="946">
        <f t="shared" si="71"/>
        <v>0</v>
      </c>
      <c r="FL32" s="946">
        <f t="shared" si="72"/>
        <v>0</v>
      </c>
      <c r="FM32" s="946">
        <f t="shared" si="73"/>
        <v>0</v>
      </c>
      <c r="FN32" s="946">
        <f t="shared" si="74"/>
        <v>0</v>
      </c>
      <c r="FO32" s="946">
        <f t="shared" si="75"/>
        <v>0</v>
      </c>
      <c r="FP32" s="946">
        <f t="shared" si="76"/>
        <v>0</v>
      </c>
      <c r="FQ32" s="946">
        <f t="shared" si="77"/>
        <v>0</v>
      </c>
      <c r="FR32" s="946">
        <f t="shared" si="78"/>
        <v>0</v>
      </c>
      <c r="FS32" s="946">
        <f t="shared" si="79"/>
        <v>0</v>
      </c>
      <c r="FT32" s="946">
        <f t="shared" si="80"/>
        <v>0</v>
      </c>
      <c r="FU32" s="946">
        <f t="shared" si="81"/>
        <v>0</v>
      </c>
      <c r="FV32" s="946">
        <f t="shared" si="82"/>
        <v>0</v>
      </c>
      <c r="FW32" s="946">
        <f t="shared" si="83"/>
        <v>0</v>
      </c>
      <c r="FX32" s="946">
        <f t="shared" si="84"/>
        <v>0</v>
      </c>
      <c r="FY32" s="946">
        <f t="shared" si="85"/>
        <v>0</v>
      </c>
      <c r="FZ32" s="946">
        <f t="shared" si="86"/>
        <v>0</v>
      </c>
      <c r="GA32" s="946">
        <f t="shared" si="87"/>
        <v>0</v>
      </c>
      <c r="GB32" s="946">
        <f t="shared" si="88"/>
        <v>0</v>
      </c>
      <c r="GC32" s="946">
        <f t="shared" si="89"/>
        <v>0</v>
      </c>
      <c r="GD32" s="946">
        <f t="shared" si="90"/>
        <v>0</v>
      </c>
      <c r="GE32" s="946">
        <f t="shared" si="91"/>
        <v>0</v>
      </c>
      <c r="GF32" s="946">
        <f t="shared" si="92"/>
        <v>0</v>
      </c>
      <c r="GG32" s="946">
        <f t="shared" si="93"/>
        <v>0</v>
      </c>
      <c r="GH32" s="946">
        <v>8</v>
      </c>
    </row>
    <row r="33" spans="1:190" ht="15">
      <c r="A33" s="725" t="str">
        <f>Compute1a!A33</f>
        <v>8.1</v>
      </c>
      <c r="B33" s="527" t="str">
        <f>Compute1a!B33</f>
        <v>Inventaire</v>
      </c>
      <c r="C33" s="527">
        <f>Compute1a!C33</f>
        <v>1</v>
      </c>
      <c r="D33" s="528" t="str">
        <f>Compute1a!D33</f>
        <v>1: Initial</v>
      </c>
      <c r="E33" s="727" t="str">
        <f>Compute1a!E33</f>
        <v>1</v>
      </c>
      <c r="F33" s="727">
        <f>INDEX(References!$B$51:$C$56,$E33+1,2)*C33</f>
        <v>1</v>
      </c>
      <c r="G33" s="726">
        <f>Compute4a!$DE33</f>
        <v>0.69584632673877522</v>
      </c>
      <c r="H33" s="942">
        <f>IF($F33&gt;=$C$1,$G33/$F33,$G33)</f>
        <v>0.69584632673877522</v>
      </c>
      <c r="I33" s="671">
        <v>1</v>
      </c>
      <c r="J33" s="782">
        <f>IFERROR((I33*$H33*INDEX(References!$C$51:$D$56, $E33+1,2))+(ROW()/10000),0)</f>
        <v>3.4825316336938759</v>
      </c>
      <c r="K33" s="671">
        <f>Compute4a!H33</f>
        <v>0</v>
      </c>
      <c r="L33" s="782">
        <f>IFERROR((K33*$H33*INDEX(References!$C$51:$D$56, $E33+1,2))+(ROW()/10000),0)</f>
        <v>3.3E-3</v>
      </c>
      <c r="M33" s="671">
        <f>Compute4a!H33</f>
        <v>0</v>
      </c>
      <c r="N33" s="782">
        <f>IFERROR((M33*$H33*INDEX(References!$C$51:$D$56, $E33+1,2))+(ROW()/10000),0)</f>
        <v>3.3E-3</v>
      </c>
      <c r="O33" s="671">
        <f>Compute4a!N33</f>
        <v>1</v>
      </c>
      <c r="P33" s="782">
        <f>IFERROR((O33*$H33*INDEX(References!$C$51:$D$56, $E33+1,2))+(ROW()/10000),0)</f>
        <v>3.4825316336938759</v>
      </c>
      <c r="Q33" s="671">
        <f>Compute4a!M33</f>
        <v>0</v>
      </c>
      <c r="R33" s="782">
        <f>IFERROR((Q33*$H33*INDEX(References!$C$51:$D$56, $E33+1,2))+(ROW()/10000),0)</f>
        <v>3.3E-3</v>
      </c>
      <c r="S33" s="671">
        <v>0</v>
      </c>
      <c r="T33" s="782">
        <f>IFERROR((S33*$H33*INDEX(References!$C$51:$D$56, $E33+1,2))+(ROW()/10000),0)</f>
        <v>3.3E-3</v>
      </c>
      <c r="U33" s="671">
        <v>0</v>
      </c>
      <c r="V33" s="782">
        <f>IFERROR((U33*$H33*INDEX(References!$C$51:$D$56, $E33+1,2))+(ROW()/10000),0)</f>
        <v>3.3E-3</v>
      </c>
      <c r="W33" s="671">
        <v>0</v>
      </c>
      <c r="X33" s="782">
        <f>IFERROR((W33*$H33*INDEX(References!$C$51:$D$56, $E33+1,2))+(ROW()/10000),0)</f>
        <v>3.3E-3</v>
      </c>
      <c r="Y33" s="671">
        <v>1</v>
      </c>
      <c r="Z33" s="782">
        <f>IFERROR((Y33*$H33*INDEX(References!$C$51:$D$56, $E33+1,2))+(ROW()/10000),0)</f>
        <v>3.4825316336938759</v>
      </c>
      <c r="AA33" s="671">
        <f>Compute4a!H33</f>
        <v>0</v>
      </c>
      <c r="AB33" s="782">
        <f>IFERROR((AA33*$H33*INDEX(References!$C$51:$D$56, $E33+1,2))+(ROW()/10000),0)</f>
        <v>3.3E-3</v>
      </c>
      <c r="AC33" s="671">
        <v>0</v>
      </c>
      <c r="AD33" s="782">
        <f>IFERROR((AC33*$H33*INDEX(References!$C$51:$D$56, $E33+1,2))+(ROW()/10000),0)</f>
        <v>3.3E-3</v>
      </c>
      <c r="AE33" s="671">
        <v>1</v>
      </c>
      <c r="AF33" s="782">
        <f>IFERROR((AE33*$H33*INDEX(References!$C$51:$D$56, $E33+1,2))+(ROW()/10000),0)</f>
        <v>3.4825316336938759</v>
      </c>
      <c r="AG33" s="671">
        <f>Compute4a!N33</f>
        <v>1</v>
      </c>
      <c r="AH33" s="782">
        <f>IFERROR((AG33*$H33*INDEX(References!$C$51:$D$56, $E33+1,2))+(ROW()/10000),0)</f>
        <v>3.4825316336938759</v>
      </c>
      <c r="AI33" s="671">
        <f>Compute4a!I33</f>
        <v>0</v>
      </c>
      <c r="AJ33" s="782">
        <f>IFERROR((AI33*$H33*INDEX(References!$C$51:$D$56, $E33+1,2))+(ROW()/10000),0)</f>
        <v>3.3E-3</v>
      </c>
      <c r="AK33" s="671">
        <f>Compute4a!U33</f>
        <v>1</v>
      </c>
      <c r="AL33" s="782">
        <f>IFERROR((AK33*$H33*INDEX(References!$C$51:$D$56, $E33+1,2))+(ROW()/10000),0)</f>
        <v>3.4825316336938759</v>
      </c>
      <c r="AM33" s="671">
        <f>Compute4a!K33</f>
        <v>0</v>
      </c>
      <c r="AN33" s="782">
        <f>IFERROR((AM33*$H33*INDEX(References!$C$51:$D$56, $E33+1,2))+(ROW()/10000),0)</f>
        <v>3.3E-3</v>
      </c>
      <c r="AO33" s="671">
        <v>0</v>
      </c>
      <c r="AP33" s="782">
        <f>IFERROR((AO33*$H33*INDEX(References!$C$51:$D$56, $E33+1,2))+(ROW()/10000),0)</f>
        <v>3.3E-3</v>
      </c>
      <c r="AQ33" s="671">
        <f>Compute4a!M33</f>
        <v>0</v>
      </c>
      <c r="AR33" s="782">
        <f>IFERROR((AQ33*$H33*INDEX(References!$C$51:$D$56, $E33+1,2))+(ROW()/10000),0)</f>
        <v>3.3E-3</v>
      </c>
      <c r="AS33" s="671">
        <f>Compute4a!K33</f>
        <v>0</v>
      </c>
      <c r="AT33" s="782">
        <f>IFERROR((AS33*$H33*INDEX(References!$C$51:$D$56, $E33+1,2))+(ROW()/10000),0)</f>
        <v>3.3E-3</v>
      </c>
      <c r="AU33" s="671">
        <v>0</v>
      </c>
      <c r="AV33" s="782">
        <f>IFERROR((AU33*$H33*INDEX(References!$C$51:$D$56, $E33+1,2))+(ROW()/10000),0)</f>
        <v>3.3E-3</v>
      </c>
      <c r="AW33" s="671">
        <f>Compute4a!J33</f>
        <v>0</v>
      </c>
      <c r="AX33" s="782">
        <f>IFERROR((AW33*$H33*INDEX(References!$C$51:$D$56, $E33+1,2))+(ROW()/10000),0)</f>
        <v>3.3E-3</v>
      </c>
      <c r="AY33" s="671">
        <f>Compute4a!L33</f>
        <v>0</v>
      </c>
      <c r="AZ33" s="782">
        <f>IFERROR((AY33*$H33*INDEX(References!$C$51:$D$56, $E33+1,2))+(ROW()/10000),0)</f>
        <v>3.3E-3</v>
      </c>
      <c r="BA33" s="671">
        <f>Compute4a!M33</f>
        <v>0</v>
      </c>
      <c r="BB33" s="782">
        <f>IFERROR((BA33*$H33*INDEX(References!$C$51:$D$56, $E33+1,2))+(ROW()/10000),0)</f>
        <v>3.3E-3</v>
      </c>
      <c r="BC33" s="671">
        <v>1</v>
      </c>
      <c r="BD33" s="782">
        <f>IFERROR((BC33*$H33*INDEX(References!$C$51:$D$56, $E33+1,2))+(ROW()/10000),0)</f>
        <v>3.4825316336938759</v>
      </c>
      <c r="BE33" s="671">
        <v>1</v>
      </c>
      <c r="BF33" s="782">
        <f>IFERROR((BE33*$H33*INDEX(References!$C$51:$D$56, $E33+1,2))+(ROW()/10000),0)</f>
        <v>3.4825316336938759</v>
      </c>
      <c r="BG33" s="671">
        <f>Compute4a!P33</f>
        <v>0</v>
      </c>
      <c r="BH33" s="782">
        <f>IFERROR((BG33*$H33*INDEX(References!$C$51:$D$56, $E33+1,2))+(ROW()/10000),0)</f>
        <v>3.3E-3</v>
      </c>
      <c r="BI33" s="671">
        <f>Compute4a!N33</f>
        <v>1</v>
      </c>
      <c r="BJ33" s="782">
        <f>IFERROR((BI33*$H33*INDEX(References!$C$51:$D$56, $E33+1,2))+(ROW()/10000),0)</f>
        <v>3.4825316336938759</v>
      </c>
      <c r="BK33" s="671">
        <f>Compute4a!T33</f>
        <v>1</v>
      </c>
      <c r="BL33" s="782">
        <f>IFERROR((BK33*$H33*INDEX(References!$C$51:$D$56, $E33+1,2))+(ROW()/10000),0)</f>
        <v>3.4825316336938759</v>
      </c>
      <c r="BM33" s="671">
        <v>0</v>
      </c>
      <c r="BN33" s="782">
        <f>IFERROR((BM33*$H33*INDEX(References!$C$51:$D$56, $E33+1,2))+(ROW()/10000),0)</f>
        <v>3.3E-3</v>
      </c>
      <c r="BO33" s="671">
        <f>Compute4a!V33</f>
        <v>1</v>
      </c>
      <c r="BP33" s="782">
        <f>IFERROR((BO33*$H33*INDEX(References!$C$51:$D$56, $E33+1,2))+(ROW()/10000),0)</f>
        <v>3.4825316336938759</v>
      </c>
      <c r="BQ33" s="671">
        <v>0</v>
      </c>
      <c r="BR33" s="782">
        <f>IFERROR((BQ33*$H33*INDEX(References!$C$51:$D$56, $E33+1,2))+(ROW()/10000),0)</f>
        <v>3.3E-3</v>
      </c>
      <c r="BS33" s="671">
        <f>Compute4a!V33</f>
        <v>1</v>
      </c>
      <c r="BT33" s="782">
        <f>IFERROR((BS33*$H33*INDEX(References!$C$51:$D$56, $E33+1,2))+(ROW()/10000),0)</f>
        <v>3.4825316336938759</v>
      </c>
      <c r="BU33" s="671">
        <f>Compute4a!M33</f>
        <v>0</v>
      </c>
      <c r="BV33" s="782">
        <f>IFERROR((BU33*$H33*INDEX(References!$C$51:$D$56, $E33+1,2))+(ROW()/10000),0)</f>
        <v>3.3E-3</v>
      </c>
      <c r="BW33" s="671">
        <v>0</v>
      </c>
      <c r="BX33" s="782">
        <f>IFERROR((BW33*$H33*INDEX(References!$C$51:$D$56, $E33+1,2))+(ROW()/10000),0)</f>
        <v>3.3E-3</v>
      </c>
      <c r="BY33" s="671">
        <f>Compute4a!N33</f>
        <v>1</v>
      </c>
      <c r="BZ33" s="782">
        <f>IFERROR((BY33*$H33*INDEX(References!$C$51:$D$56, $E33+1,2))+(ROW()/10000),0)</f>
        <v>3.4825316336938759</v>
      </c>
      <c r="CA33" s="671">
        <v>0</v>
      </c>
      <c r="CB33" s="782">
        <f>IFERROR((CA33*$H33*INDEX(References!$C$51:$D$56, $E33+1,2))+(ROW()/10000),0)</f>
        <v>3.3E-3</v>
      </c>
      <c r="CC33" s="671">
        <v>0</v>
      </c>
      <c r="CD33" s="782">
        <f>IFERROR((CC33*$H33*INDEX(References!$C$51:$D$56, $E33+1,2))+(ROW()/10000),0)</f>
        <v>3.3E-3</v>
      </c>
      <c r="CE33" s="671">
        <v>0</v>
      </c>
      <c r="CF33" s="782">
        <f>IFERROR((CE33*$H33*INDEX(References!$C$51:$D$56, $E33+1,2))+(ROW()/10000),0)</f>
        <v>3.3E-3</v>
      </c>
      <c r="CG33" s="671">
        <v>0</v>
      </c>
      <c r="CH33" s="782">
        <f>IFERROR((CG33*$H33*INDEX(References!$C$51:$D$56, $E33+1,2))+(ROW()/10000),0)</f>
        <v>3.3E-3</v>
      </c>
      <c r="CI33" s="671">
        <v>0</v>
      </c>
      <c r="CJ33" s="782">
        <f>IFERROR((CI33*$H33*INDEX(References!$C$51:$D$56, $E33+1,2))+(ROW()/10000),0)</f>
        <v>3.3E-3</v>
      </c>
      <c r="CK33" s="671">
        <f>Compute4a!N33</f>
        <v>1</v>
      </c>
      <c r="CL33" s="782">
        <f>IFERROR((CK33*$H33*INDEX(References!$C$51:$D$56, $E33+1,2))+(ROW()/10000),0)</f>
        <v>3.4825316336938759</v>
      </c>
      <c r="CM33" s="671">
        <f>Compute4a!U33</f>
        <v>1</v>
      </c>
      <c r="CN33" s="782">
        <f>IFERROR((CM33*$H33*INDEX(References!$C$51:$D$56, $E33+1,2))+(ROW()/10000),0)</f>
        <v>3.4825316336938759</v>
      </c>
      <c r="CO33" s="671">
        <v>0</v>
      </c>
      <c r="CP33" s="782">
        <f>IFERROR((CO33*$H33*INDEX(References!$C$51:$D$56, $E33+1,2))+(ROW()/10000),0)</f>
        <v>3.3E-3</v>
      </c>
      <c r="CQ33" s="671">
        <v>0</v>
      </c>
      <c r="CR33" s="782">
        <f>IFERROR((CQ33*$H33*INDEX(References!$C$51:$D$56, $E33+1,2))+(ROW()/10000),0)</f>
        <v>3.3E-3</v>
      </c>
      <c r="CS33" s="671">
        <f>Compute4a!Q33</f>
        <v>1</v>
      </c>
      <c r="CT33" s="782">
        <f>IFERROR((CS33*$H33*INDEX(References!$C$51:$D$56, $E33+1,2))+(ROW()/10000),0)</f>
        <v>3.4825316336938759</v>
      </c>
      <c r="CU33" s="477">
        <f t="shared" si="2"/>
        <v>5</v>
      </c>
      <c r="CV33" s="477">
        <f t="shared" si="4"/>
        <v>0.69584632673877522</v>
      </c>
      <c r="CW33" s="477">
        <f t="shared" si="5"/>
        <v>0</v>
      </c>
      <c r="CX33" s="477">
        <f t="shared" si="6"/>
        <v>0</v>
      </c>
      <c r="CY33" s="477">
        <f t="shared" si="7"/>
        <v>0.69584632673877522</v>
      </c>
      <c r="CZ33" s="477">
        <f t="shared" si="8"/>
        <v>0</v>
      </c>
      <c r="DA33" s="477">
        <f t="shared" si="9"/>
        <v>0</v>
      </c>
      <c r="DB33" s="477">
        <f t="shared" si="10"/>
        <v>0</v>
      </c>
      <c r="DC33" s="477">
        <f t="shared" si="11"/>
        <v>0</v>
      </c>
      <c r="DD33" s="477">
        <f t="shared" si="12"/>
        <v>0.69584632673877522</v>
      </c>
      <c r="DE33" s="477">
        <f t="shared" si="13"/>
        <v>0</v>
      </c>
      <c r="DF33" s="477">
        <f t="shared" si="14"/>
        <v>0</v>
      </c>
      <c r="DG33" s="477">
        <f t="shared" si="15"/>
        <v>0.69584632673877522</v>
      </c>
      <c r="DH33" s="477">
        <f t="shared" si="16"/>
        <v>0.69584632673877522</v>
      </c>
      <c r="DI33" s="477">
        <f t="shared" si="17"/>
        <v>0</v>
      </c>
      <c r="DJ33" s="477">
        <f t="shared" si="18"/>
        <v>0.69584632673877522</v>
      </c>
      <c r="DK33" s="477">
        <f t="shared" si="19"/>
        <v>0</v>
      </c>
      <c r="DL33" s="477">
        <f t="shared" si="20"/>
        <v>0</v>
      </c>
      <c r="DM33" s="477">
        <f t="shared" si="21"/>
        <v>0</v>
      </c>
      <c r="DN33" s="477">
        <f t="shared" si="22"/>
        <v>0</v>
      </c>
      <c r="DO33" s="477">
        <f t="shared" si="23"/>
        <v>0</v>
      </c>
      <c r="DP33" s="477">
        <f t="shared" si="24"/>
        <v>0</v>
      </c>
      <c r="DQ33" s="477">
        <f t="shared" si="25"/>
        <v>0</v>
      </c>
      <c r="DR33" s="477">
        <f t="shared" si="26"/>
        <v>0</v>
      </c>
      <c r="DS33" s="477">
        <f t="shared" si="27"/>
        <v>0.69584632673877522</v>
      </c>
      <c r="DT33" s="477">
        <f t="shared" si="28"/>
        <v>0.69584632673877522</v>
      </c>
      <c r="DU33" s="477">
        <f t="shared" si="29"/>
        <v>0</v>
      </c>
      <c r="DV33" s="477">
        <f t="shared" si="30"/>
        <v>0.69584632673877522</v>
      </c>
      <c r="DW33" s="477">
        <f t="shared" si="31"/>
        <v>0.69584632673877522</v>
      </c>
      <c r="DX33" s="477">
        <f t="shared" si="32"/>
        <v>0</v>
      </c>
      <c r="DY33" s="477">
        <f t="shared" si="33"/>
        <v>0.69584632673877522</v>
      </c>
      <c r="DZ33" s="477">
        <f t="shared" si="34"/>
        <v>0</v>
      </c>
      <c r="EA33" s="477">
        <f t="shared" si="35"/>
        <v>0.69584632673877522</v>
      </c>
      <c r="EB33" s="477">
        <f t="shared" si="36"/>
        <v>0</v>
      </c>
      <c r="EC33" s="477">
        <f t="shared" si="37"/>
        <v>0</v>
      </c>
      <c r="ED33" s="477">
        <f t="shared" si="38"/>
        <v>0.69584632673877522</v>
      </c>
      <c r="EE33" s="477">
        <f t="shared" si="39"/>
        <v>0</v>
      </c>
      <c r="EF33" s="477">
        <f t="shared" si="40"/>
        <v>0</v>
      </c>
      <c r="EG33" s="477">
        <f t="shared" si="41"/>
        <v>0</v>
      </c>
      <c r="EH33" s="477">
        <f t="shared" si="42"/>
        <v>0</v>
      </c>
      <c r="EI33" s="477">
        <f t="shared" si="43"/>
        <v>0</v>
      </c>
      <c r="EJ33" s="477">
        <f t="shared" si="44"/>
        <v>0.69584632673877522</v>
      </c>
      <c r="EK33" s="477">
        <f t="shared" si="45"/>
        <v>0.69584632673877522</v>
      </c>
      <c r="EL33" s="477">
        <f t="shared" si="46"/>
        <v>0</v>
      </c>
      <c r="EM33" s="477">
        <f t="shared" si="47"/>
        <v>0</v>
      </c>
      <c r="EN33" s="477">
        <f t="shared" si="48"/>
        <v>0.69584632673877522</v>
      </c>
      <c r="EO33" s="946">
        <f t="shared" si="49"/>
        <v>3.4438545536484046E-2</v>
      </c>
      <c r="EP33" s="946">
        <f t="shared" si="50"/>
        <v>0</v>
      </c>
      <c r="EQ33" s="946">
        <f t="shared" si="51"/>
        <v>0</v>
      </c>
      <c r="ER33" s="946">
        <f t="shared" si="52"/>
        <v>2.9918678350007489E-2</v>
      </c>
      <c r="ES33" s="946">
        <f t="shared" si="53"/>
        <v>0</v>
      </c>
      <c r="ET33" s="946">
        <f t="shared" si="54"/>
        <v>0</v>
      </c>
      <c r="EU33" s="946">
        <f t="shared" si="55"/>
        <v>0</v>
      </c>
      <c r="EV33" s="946">
        <f t="shared" si="56"/>
        <v>0</v>
      </c>
      <c r="EW33" s="946">
        <f t="shared" si="57"/>
        <v>8.5748989621778793E-2</v>
      </c>
      <c r="EX33" s="946">
        <f t="shared" si="58"/>
        <v>0</v>
      </c>
      <c r="EY33" s="946">
        <f t="shared" si="59"/>
        <v>0</v>
      </c>
      <c r="EZ33" s="946">
        <f t="shared" si="60"/>
        <v>5.926593876973308E-2</v>
      </c>
      <c r="FA33" s="946">
        <f t="shared" si="61"/>
        <v>0.13282606247612253</v>
      </c>
      <c r="FB33" s="946">
        <f t="shared" si="62"/>
        <v>0</v>
      </c>
      <c r="FC33" s="946">
        <f t="shared" si="63"/>
        <v>2.6948653871168887E-2</v>
      </c>
      <c r="FD33" s="946">
        <f t="shared" si="64"/>
        <v>0</v>
      </c>
      <c r="FE33" s="946">
        <f t="shared" si="65"/>
        <v>0</v>
      </c>
      <c r="FF33" s="946">
        <f t="shared" si="66"/>
        <v>0</v>
      </c>
      <c r="FG33" s="946">
        <f t="shared" si="67"/>
        <v>0</v>
      </c>
      <c r="FH33" s="946">
        <f t="shared" si="68"/>
        <v>0</v>
      </c>
      <c r="FI33" s="946">
        <f t="shared" si="69"/>
        <v>0</v>
      </c>
      <c r="FJ33" s="946">
        <f t="shared" si="70"/>
        <v>0</v>
      </c>
      <c r="FK33" s="946">
        <f t="shared" si="71"/>
        <v>0</v>
      </c>
      <c r="FL33" s="946">
        <f t="shared" si="72"/>
        <v>3.7404390540408637E-2</v>
      </c>
      <c r="FM33" s="946">
        <f t="shared" si="73"/>
        <v>3.5009503899671522E-2</v>
      </c>
      <c r="FN33" s="946">
        <f t="shared" si="74"/>
        <v>0</v>
      </c>
      <c r="FO33" s="946">
        <f t="shared" si="75"/>
        <v>3.2744911262821308E-2</v>
      </c>
      <c r="FP33" s="946">
        <f t="shared" si="76"/>
        <v>3.9345009550044913E-2</v>
      </c>
      <c r="FQ33" s="946">
        <f t="shared" si="77"/>
        <v>0</v>
      </c>
      <c r="FR33" s="946">
        <f t="shared" si="78"/>
        <v>2.0330366189889353E-2</v>
      </c>
      <c r="FS33" s="946">
        <f t="shared" si="79"/>
        <v>0</v>
      </c>
      <c r="FT33" s="946">
        <f t="shared" si="80"/>
        <v>4.27947160171879E-2</v>
      </c>
      <c r="FU33" s="946">
        <f t="shared" si="81"/>
        <v>0</v>
      </c>
      <c r="FV33" s="946">
        <f t="shared" si="82"/>
        <v>0</v>
      </c>
      <c r="FW33" s="946">
        <f t="shared" si="83"/>
        <v>4.5457942460239348E-2</v>
      </c>
      <c r="FX33" s="946">
        <f t="shared" si="84"/>
        <v>0</v>
      </c>
      <c r="FY33" s="946">
        <f t="shared" si="85"/>
        <v>0</v>
      </c>
      <c r="FZ33" s="946">
        <f t="shared" si="86"/>
        <v>0</v>
      </c>
      <c r="GA33" s="946">
        <f t="shared" si="87"/>
        <v>0</v>
      </c>
      <c r="GB33" s="946">
        <f t="shared" si="88"/>
        <v>0</v>
      </c>
      <c r="GC33" s="946">
        <f t="shared" si="89"/>
        <v>9.7127382576417273E-2</v>
      </c>
      <c r="GD33" s="946">
        <f t="shared" si="90"/>
        <v>2.9973573115636275E-2</v>
      </c>
      <c r="GE33" s="946">
        <f t="shared" si="91"/>
        <v>0</v>
      </c>
      <c r="GF33" s="946">
        <f t="shared" si="92"/>
        <v>0</v>
      </c>
      <c r="GG33" s="946">
        <f t="shared" si="93"/>
        <v>2.36241478897752E-2</v>
      </c>
      <c r="GH33" s="946" t="s">
        <v>493</v>
      </c>
    </row>
    <row r="34" spans="1:190" ht="15" hidden="1">
      <c r="A34" s="725" t="str">
        <f>Compute1a!A34</f>
        <v>8.1a</v>
      </c>
      <c r="B34" s="527">
        <f>Compute1a!B34</f>
        <v>0</v>
      </c>
      <c r="C34" s="527">
        <f>Compute1a!C34</f>
        <v>0</v>
      </c>
      <c r="D34" s="528">
        <f>Compute1a!D34</f>
        <v>0</v>
      </c>
      <c r="E34" s="731" t="str">
        <f>Compute1a!E34</f>
        <v>0</v>
      </c>
      <c r="F34" s="727">
        <f>INDEX(References!$B$51:$C$56,$E34+1,2)*C34</f>
        <v>0</v>
      </c>
      <c r="G34" s="726">
        <f>Compute4a!$DE34</f>
        <v>0</v>
      </c>
      <c r="H34" s="942">
        <f t="shared" ref="H34:H35" si="99">G34</f>
        <v>0</v>
      </c>
      <c r="I34" s="671">
        <f>Compute4a!I34</f>
        <v>0</v>
      </c>
      <c r="J34" s="782">
        <f>IFERROR((I34*$H34*INDEX(References!$C$51:$D$56, $E34+1,2))+(ROW()/10000),0)</f>
        <v>3.3999999999999998E-3</v>
      </c>
      <c r="K34" s="671">
        <f>Compute4a!H34</f>
        <v>0</v>
      </c>
      <c r="L34" s="782">
        <f>IFERROR((K34*$H34*INDEX(References!$C$51:$D$56, $E34+1,2))+(ROW()/10000),0)</f>
        <v>3.3999999999999998E-3</v>
      </c>
      <c r="M34" s="671">
        <f>Compute4a!H34</f>
        <v>0</v>
      </c>
      <c r="N34" s="782">
        <f>IFERROR((M34*$H34*INDEX(References!$C$51:$D$56, $E34+1,2))+(ROW()/10000),0)</f>
        <v>3.3999999999999998E-3</v>
      </c>
      <c r="O34" s="671">
        <f>Compute4a!N34</f>
        <v>0</v>
      </c>
      <c r="P34" s="782">
        <f>IFERROR((O34*$H34*INDEX(References!$C$51:$D$56, $E34+1,2))+(ROW()/10000),0)</f>
        <v>3.3999999999999998E-3</v>
      </c>
      <c r="Q34" s="671">
        <f>Compute4a!M34</f>
        <v>0</v>
      </c>
      <c r="R34" s="782">
        <f>IFERROR((Q34*$H34*INDEX(References!$C$51:$D$56, $E34+1,2))+(ROW()/10000),0)</f>
        <v>3.3999999999999998E-3</v>
      </c>
      <c r="S34" s="671">
        <f>Compute4a!R34</f>
        <v>0</v>
      </c>
      <c r="T34" s="782">
        <f>IFERROR((S34*$H34*INDEX(References!$C$51:$D$56, $E34+1,2))+(ROW()/10000),0)</f>
        <v>3.3999999999999998E-3</v>
      </c>
      <c r="U34" s="671">
        <f>Compute4a!S34</f>
        <v>0</v>
      </c>
      <c r="V34" s="782">
        <f>IFERROR((U34*$H34*INDEX(References!$C$51:$D$56, $E34+1,2))+(ROW()/10000),0)</f>
        <v>3.3999999999999998E-3</v>
      </c>
      <c r="W34" s="671">
        <f>Compute4a!R34</f>
        <v>0</v>
      </c>
      <c r="X34" s="782">
        <f>IFERROR((W34*$H34*INDEX(References!$C$51:$D$56, $E34+1,2))+(ROW()/10000),0)</f>
        <v>3.3999999999999998E-3</v>
      </c>
      <c r="Y34" s="671">
        <f>Compute4a!I34</f>
        <v>0</v>
      </c>
      <c r="Z34" s="782">
        <f>IFERROR((Y34*$H34*INDEX(References!$C$51:$D$56, $E34+1,2))+(ROW()/10000),0)</f>
        <v>3.3999999999999998E-3</v>
      </c>
      <c r="AA34" s="671">
        <f>Compute4a!H34</f>
        <v>0</v>
      </c>
      <c r="AB34" s="782">
        <f>IFERROR((AA34*$H34*INDEX(References!$C$51:$D$56, $E34+1,2))+(ROW()/10000),0)</f>
        <v>3.3999999999999998E-3</v>
      </c>
      <c r="AC34" s="671">
        <f>Compute4a!T34</f>
        <v>0</v>
      </c>
      <c r="AD34" s="782">
        <f>IFERROR((AC34*$H34*INDEX(References!$C$51:$D$56, $E34+1,2))+(ROW()/10000),0)</f>
        <v>3.3999999999999998E-3</v>
      </c>
      <c r="AE34" s="671">
        <f>Compute4a!I34</f>
        <v>0</v>
      </c>
      <c r="AF34" s="782">
        <f>IFERROR((AE34*$H34*INDEX(References!$C$51:$D$56, $E34+1,2))+(ROW()/10000),0)</f>
        <v>3.3999999999999998E-3</v>
      </c>
      <c r="AG34" s="671">
        <f>Compute4a!N34</f>
        <v>0</v>
      </c>
      <c r="AH34" s="782">
        <f>IFERROR((AG34*$H34*INDEX(References!$C$51:$D$56, $E34+1,2))+(ROW()/10000),0)</f>
        <v>3.3999999999999998E-3</v>
      </c>
      <c r="AI34" s="671">
        <f>Compute4a!I34</f>
        <v>0</v>
      </c>
      <c r="AJ34" s="782">
        <f>IFERROR((AI34*$H34*INDEX(References!$C$51:$D$56, $E34+1,2))+(ROW()/10000),0)</f>
        <v>3.3999999999999998E-3</v>
      </c>
      <c r="AK34" s="671">
        <f>Compute4a!U34</f>
        <v>0</v>
      </c>
      <c r="AL34" s="782">
        <f>IFERROR((AK34*$H34*INDEX(References!$C$51:$D$56, $E34+1,2))+(ROW()/10000),0)</f>
        <v>3.3999999999999998E-3</v>
      </c>
      <c r="AM34" s="671">
        <f>Compute4a!K34</f>
        <v>0</v>
      </c>
      <c r="AN34" s="782">
        <f>IFERROR((AM34*$H34*INDEX(References!$C$51:$D$56, $E34+1,2))+(ROW()/10000),0)</f>
        <v>3.3999999999999998E-3</v>
      </c>
      <c r="AO34" s="671">
        <f>Compute4a!S34</f>
        <v>0</v>
      </c>
      <c r="AP34" s="782">
        <f>IFERROR((AO34*$H34*INDEX(References!$C$51:$D$56, $E34+1,2))+(ROW()/10000),0)</f>
        <v>3.3999999999999998E-3</v>
      </c>
      <c r="AQ34" s="671">
        <f>Compute4a!M34</f>
        <v>0</v>
      </c>
      <c r="AR34" s="782">
        <f>IFERROR((AQ34*$H34*INDEX(References!$C$51:$D$56, $E34+1,2))+(ROW()/10000),0)</f>
        <v>3.3999999999999998E-3</v>
      </c>
      <c r="AS34" s="671">
        <f>Compute4a!K34</f>
        <v>0</v>
      </c>
      <c r="AT34" s="782">
        <f>IFERROR((AS34*$H34*INDEX(References!$C$51:$D$56, $E34+1,2))+(ROW()/10000),0)</f>
        <v>3.3999999999999998E-3</v>
      </c>
      <c r="AU34" s="671">
        <f>Compute4a!T34</f>
        <v>0</v>
      </c>
      <c r="AV34" s="782">
        <f>IFERROR((AU34*$H34*INDEX(References!$C$51:$D$56, $E34+1,2))+(ROW()/10000),0)</f>
        <v>3.3999999999999998E-3</v>
      </c>
      <c r="AW34" s="671">
        <f>Compute4a!J34</f>
        <v>0</v>
      </c>
      <c r="AX34" s="782">
        <f>IFERROR((AW34*$H34*INDEX(References!$C$51:$D$56, $E34+1,2))+(ROW()/10000),0)</f>
        <v>3.3999999999999998E-3</v>
      </c>
      <c r="AY34" s="671">
        <f>Compute4a!L34</f>
        <v>0</v>
      </c>
      <c r="AZ34" s="782">
        <f>IFERROR((AY34*$H34*INDEX(References!$C$51:$D$56, $E34+1,2))+(ROW()/10000),0)</f>
        <v>3.3999999999999998E-3</v>
      </c>
      <c r="BA34" s="671">
        <f>Compute4a!M34</f>
        <v>0</v>
      </c>
      <c r="BB34" s="782">
        <f>IFERROR((BA34*$H34*INDEX(References!$C$51:$D$56, $E34+1,2))+(ROW()/10000),0)</f>
        <v>3.3999999999999998E-3</v>
      </c>
      <c r="BC34" s="671">
        <f>Compute4a!O34</f>
        <v>0</v>
      </c>
      <c r="BD34" s="782">
        <f>IFERROR((BC34*$H34*INDEX(References!$C$51:$D$56, $E34+1,2))+(ROW()/10000),0)</f>
        <v>3.3999999999999998E-3</v>
      </c>
      <c r="BE34" s="671">
        <f>Compute4a!V34</f>
        <v>0</v>
      </c>
      <c r="BF34" s="782">
        <f>IFERROR((BE34*$H34*INDEX(References!$C$51:$D$56, $E34+1,2))+(ROW()/10000),0)</f>
        <v>3.3999999999999998E-3</v>
      </c>
      <c r="BG34" s="671">
        <f>Compute4a!P34</f>
        <v>0</v>
      </c>
      <c r="BH34" s="782">
        <f>IFERROR((BG34*$H34*INDEX(References!$C$51:$D$56, $E34+1,2))+(ROW()/10000),0)</f>
        <v>3.3999999999999998E-3</v>
      </c>
      <c r="BI34" s="671">
        <f>Compute4a!N34</f>
        <v>0</v>
      </c>
      <c r="BJ34" s="782">
        <f>IFERROR((BI34*$H34*INDEX(References!$C$51:$D$56, $E34+1,2))+(ROW()/10000),0)</f>
        <v>3.3999999999999998E-3</v>
      </c>
      <c r="BK34" s="671">
        <f>Compute4a!T34</f>
        <v>0</v>
      </c>
      <c r="BL34" s="782">
        <f>IFERROR((BK34*$H34*INDEX(References!$C$51:$D$56, $E34+1,2))+(ROW()/10000),0)</f>
        <v>3.3999999999999998E-3</v>
      </c>
      <c r="BM34" s="671">
        <f>Compute4a!R34</f>
        <v>0</v>
      </c>
      <c r="BN34" s="782">
        <f>IFERROR((BM34*$H34*INDEX(References!$C$51:$D$56, $E34+1,2))+(ROW()/10000),0)</f>
        <v>3.3999999999999998E-3</v>
      </c>
      <c r="BO34" s="671">
        <f>Compute4a!V34</f>
        <v>0</v>
      </c>
      <c r="BP34" s="782">
        <f>IFERROR((BO34*$H34*INDEX(References!$C$51:$D$56, $E34+1,2))+(ROW()/10000),0)</f>
        <v>3.3999999999999998E-3</v>
      </c>
      <c r="BQ34" s="671">
        <f>Compute4a!S34</f>
        <v>0</v>
      </c>
      <c r="BR34" s="782">
        <f>IFERROR((BQ34*$H34*INDEX(References!$C$51:$D$56, $E34+1,2))+(ROW()/10000),0)</f>
        <v>3.3999999999999998E-3</v>
      </c>
      <c r="BS34" s="671">
        <f>Compute4a!V34</f>
        <v>0</v>
      </c>
      <c r="BT34" s="782">
        <f>IFERROR((BS34*$H34*INDEX(References!$C$51:$D$56, $E34+1,2))+(ROW()/10000),0)</f>
        <v>3.3999999999999998E-3</v>
      </c>
      <c r="BU34" s="671">
        <f>Compute4a!M34</f>
        <v>0</v>
      </c>
      <c r="BV34" s="782">
        <f>IFERROR((BU34*$H34*INDEX(References!$C$51:$D$56, $E34+1,2))+(ROW()/10000),0)</f>
        <v>3.3999999999999998E-3</v>
      </c>
      <c r="BW34" s="671">
        <f>Compute4a!U34</f>
        <v>0</v>
      </c>
      <c r="BX34" s="782">
        <f>IFERROR((BW34*$H34*INDEX(References!$C$51:$D$56, $E34+1,2))+(ROW()/10000),0)</f>
        <v>3.3999999999999998E-3</v>
      </c>
      <c r="BY34" s="671">
        <f>Compute4a!N34</f>
        <v>0</v>
      </c>
      <c r="BZ34" s="782">
        <f>IFERROR((BY34*$H34*INDEX(References!$C$51:$D$56, $E34+1,2))+(ROW()/10000),0)</f>
        <v>3.3999999999999998E-3</v>
      </c>
      <c r="CA34" s="671">
        <f>Compute4a!T34</f>
        <v>0</v>
      </c>
      <c r="CB34" s="782">
        <f>IFERROR((CA34*$H34*INDEX(References!$C$51:$D$56, $E34+1,2))+(ROW()/10000),0)</f>
        <v>3.3999999999999998E-3</v>
      </c>
      <c r="CC34" s="671">
        <f>Compute4a!T34</f>
        <v>0</v>
      </c>
      <c r="CD34" s="782">
        <f>IFERROR((CC34*$H34*INDEX(References!$C$51:$D$56, $E34+1,2))+(ROW()/10000),0)</f>
        <v>3.3999999999999998E-3</v>
      </c>
      <c r="CE34" s="671">
        <f>Compute4a!T34</f>
        <v>0</v>
      </c>
      <c r="CF34" s="782">
        <f>IFERROR((CE34*$H34*INDEX(References!$C$51:$D$56, $E34+1,2))+(ROW()/10000),0)</f>
        <v>3.3999999999999998E-3</v>
      </c>
      <c r="CG34" s="671">
        <f>Compute4a!U34</f>
        <v>0</v>
      </c>
      <c r="CH34" s="782">
        <f>IFERROR((CG34*$H34*INDEX(References!$C$51:$D$56, $E34+1,2))+(ROW()/10000),0)</f>
        <v>3.3999999999999998E-3</v>
      </c>
      <c r="CI34" s="671">
        <f>Compute4a!U34</f>
        <v>0</v>
      </c>
      <c r="CJ34" s="782">
        <f>IFERROR((CI34*$H34*INDEX(References!$C$51:$D$56, $E34+1,2))+(ROW()/10000),0)</f>
        <v>3.3999999999999998E-3</v>
      </c>
      <c r="CK34" s="671">
        <f>Compute4a!N34</f>
        <v>0</v>
      </c>
      <c r="CL34" s="782">
        <f>IFERROR((CK34*$H34*INDEX(References!$C$51:$D$56, $E34+1,2))+(ROW()/10000),0)</f>
        <v>3.3999999999999998E-3</v>
      </c>
      <c r="CM34" s="671">
        <f>Compute4a!U34</f>
        <v>0</v>
      </c>
      <c r="CN34" s="782">
        <f>IFERROR((CM34*$H34*INDEX(References!$C$51:$D$56, $E34+1,2))+(ROW()/10000),0)</f>
        <v>3.3999999999999998E-3</v>
      </c>
      <c r="CO34" s="671">
        <f>Compute4a!Q34</f>
        <v>0</v>
      </c>
      <c r="CP34" s="782">
        <f>IFERROR((CO34*$H34*INDEX(References!$C$51:$D$56, $E34+1,2))+(ROW()/10000),0)</f>
        <v>3.3999999999999998E-3</v>
      </c>
      <c r="CQ34" s="671">
        <f>Compute4a!T34</f>
        <v>0</v>
      </c>
      <c r="CR34" s="782">
        <f>IFERROR((CQ34*$H34*INDEX(References!$C$51:$D$56, $E34+1,2))+(ROW()/10000),0)</f>
        <v>3.3999999999999998E-3</v>
      </c>
      <c r="CS34" s="671">
        <f>Compute4a!Q34</f>
        <v>0</v>
      </c>
      <c r="CT34" s="782">
        <f>IFERROR((CS34*$H34*INDEX(References!$C$51:$D$56, $E34+1,2))+(ROW()/10000),0)</f>
        <v>3.3999999999999998E-3</v>
      </c>
      <c r="CU34" s="477">
        <f t="shared" si="2"/>
        <v>0</v>
      </c>
      <c r="CV34" s="477">
        <f t="shared" si="4"/>
        <v>0</v>
      </c>
      <c r="CW34" s="477">
        <f t="shared" si="5"/>
        <v>0</v>
      </c>
      <c r="CX34" s="477">
        <f t="shared" si="6"/>
        <v>0</v>
      </c>
      <c r="CY34" s="477">
        <f t="shared" si="7"/>
        <v>0</v>
      </c>
      <c r="CZ34" s="477">
        <f t="shared" si="8"/>
        <v>0</v>
      </c>
      <c r="DA34" s="477">
        <f t="shared" si="9"/>
        <v>0</v>
      </c>
      <c r="DB34" s="477">
        <f t="shared" si="10"/>
        <v>0</v>
      </c>
      <c r="DC34" s="477">
        <f t="shared" si="11"/>
        <v>0</v>
      </c>
      <c r="DD34" s="477">
        <f t="shared" si="12"/>
        <v>0</v>
      </c>
      <c r="DE34" s="477">
        <f t="shared" si="13"/>
        <v>0</v>
      </c>
      <c r="DF34" s="477">
        <f t="shared" si="14"/>
        <v>0</v>
      </c>
      <c r="DG34" s="477">
        <f t="shared" si="15"/>
        <v>0</v>
      </c>
      <c r="DH34" s="477">
        <f t="shared" si="16"/>
        <v>0</v>
      </c>
      <c r="DI34" s="477">
        <f t="shared" si="17"/>
        <v>0</v>
      </c>
      <c r="DJ34" s="477">
        <f t="shared" si="18"/>
        <v>0</v>
      </c>
      <c r="DK34" s="477">
        <f t="shared" si="19"/>
        <v>0</v>
      </c>
      <c r="DL34" s="477">
        <f t="shared" si="20"/>
        <v>0</v>
      </c>
      <c r="DM34" s="477">
        <f t="shared" si="21"/>
        <v>0</v>
      </c>
      <c r="DN34" s="477">
        <f t="shared" si="22"/>
        <v>0</v>
      </c>
      <c r="DO34" s="477">
        <f t="shared" si="23"/>
        <v>0</v>
      </c>
      <c r="DP34" s="477">
        <f t="shared" si="24"/>
        <v>0</v>
      </c>
      <c r="DQ34" s="477">
        <f t="shared" si="25"/>
        <v>0</v>
      </c>
      <c r="DR34" s="477">
        <f t="shared" si="26"/>
        <v>0</v>
      </c>
      <c r="DS34" s="477">
        <f t="shared" si="27"/>
        <v>0</v>
      </c>
      <c r="DT34" s="477">
        <f t="shared" si="28"/>
        <v>0</v>
      </c>
      <c r="DU34" s="477">
        <f t="shared" si="29"/>
        <v>0</v>
      </c>
      <c r="DV34" s="477">
        <f t="shared" si="30"/>
        <v>0</v>
      </c>
      <c r="DW34" s="477">
        <f t="shared" si="31"/>
        <v>0</v>
      </c>
      <c r="DX34" s="477">
        <f t="shared" si="32"/>
        <v>0</v>
      </c>
      <c r="DY34" s="477">
        <f t="shared" si="33"/>
        <v>0</v>
      </c>
      <c r="DZ34" s="477">
        <f t="shared" si="34"/>
        <v>0</v>
      </c>
      <c r="EA34" s="477">
        <f t="shared" si="35"/>
        <v>0</v>
      </c>
      <c r="EB34" s="477">
        <f t="shared" si="36"/>
        <v>0</v>
      </c>
      <c r="EC34" s="477">
        <f t="shared" si="37"/>
        <v>0</v>
      </c>
      <c r="ED34" s="477">
        <f t="shared" si="38"/>
        <v>0</v>
      </c>
      <c r="EE34" s="477">
        <f t="shared" si="39"/>
        <v>0</v>
      </c>
      <c r="EF34" s="477">
        <f t="shared" si="40"/>
        <v>0</v>
      </c>
      <c r="EG34" s="477">
        <f t="shared" si="41"/>
        <v>0</v>
      </c>
      <c r="EH34" s="477">
        <f t="shared" si="42"/>
        <v>0</v>
      </c>
      <c r="EI34" s="477">
        <f t="shared" si="43"/>
        <v>0</v>
      </c>
      <c r="EJ34" s="477">
        <f t="shared" si="44"/>
        <v>0</v>
      </c>
      <c r="EK34" s="477">
        <f t="shared" si="45"/>
        <v>0</v>
      </c>
      <c r="EL34" s="477">
        <f t="shared" si="46"/>
        <v>0</v>
      </c>
      <c r="EM34" s="477">
        <f t="shared" si="47"/>
        <v>0</v>
      </c>
      <c r="EN34" s="477">
        <f t="shared" si="48"/>
        <v>0</v>
      </c>
      <c r="EO34" s="946">
        <f t="shared" si="49"/>
        <v>0</v>
      </c>
      <c r="EP34" s="946">
        <f t="shared" si="50"/>
        <v>0</v>
      </c>
      <c r="EQ34" s="946">
        <f t="shared" si="51"/>
        <v>0</v>
      </c>
      <c r="ER34" s="946">
        <f t="shared" si="52"/>
        <v>0</v>
      </c>
      <c r="ES34" s="946">
        <f t="shared" si="53"/>
        <v>0</v>
      </c>
      <c r="ET34" s="946">
        <f t="shared" si="54"/>
        <v>0</v>
      </c>
      <c r="EU34" s="946">
        <f t="shared" si="55"/>
        <v>0</v>
      </c>
      <c r="EV34" s="946">
        <f t="shared" si="56"/>
        <v>0</v>
      </c>
      <c r="EW34" s="946">
        <f t="shared" si="57"/>
        <v>0</v>
      </c>
      <c r="EX34" s="946">
        <f t="shared" si="58"/>
        <v>0</v>
      </c>
      <c r="EY34" s="946">
        <f t="shared" si="59"/>
        <v>0</v>
      </c>
      <c r="EZ34" s="946">
        <f t="shared" si="60"/>
        <v>0</v>
      </c>
      <c r="FA34" s="946">
        <f t="shared" si="61"/>
        <v>0</v>
      </c>
      <c r="FB34" s="946">
        <f t="shared" si="62"/>
        <v>0</v>
      </c>
      <c r="FC34" s="946">
        <f t="shared" si="63"/>
        <v>0</v>
      </c>
      <c r="FD34" s="946">
        <f t="shared" si="64"/>
        <v>0</v>
      </c>
      <c r="FE34" s="946">
        <f t="shared" si="65"/>
        <v>0</v>
      </c>
      <c r="FF34" s="946">
        <f t="shared" si="66"/>
        <v>0</v>
      </c>
      <c r="FG34" s="946">
        <f t="shared" si="67"/>
        <v>0</v>
      </c>
      <c r="FH34" s="946">
        <f t="shared" si="68"/>
        <v>0</v>
      </c>
      <c r="FI34" s="946">
        <f t="shared" si="69"/>
        <v>0</v>
      </c>
      <c r="FJ34" s="946">
        <f t="shared" si="70"/>
        <v>0</v>
      </c>
      <c r="FK34" s="946">
        <f t="shared" si="71"/>
        <v>0</v>
      </c>
      <c r="FL34" s="946">
        <f t="shared" si="72"/>
        <v>0</v>
      </c>
      <c r="FM34" s="946">
        <f t="shared" si="73"/>
        <v>0</v>
      </c>
      <c r="FN34" s="946">
        <f t="shared" si="74"/>
        <v>0</v>
      </c>
      <c r="FO34" s="946">
        <f t="shared" si="75"/>
        <v>0</v>
      </c>
      <c r="FP34" s="946">
        <f t="shared" si="76"/>
        <v>0</v>
      </c>
      <c r="FQ34" s="946">
        <f t="shared" si="77"/>
        <v>0</v>
      </c>
      <c r="FR34" s="946">
        <f t="shared" si="78"/>
        <v>0</v>
      </c>
      <c r="FS34" s="946">
        <f t="shared" si="79"/>
        <v>0</v>
      </c>
      <c r="FT34" s="946">
        <f t="shared" si="80"/>
        <v>0</v>
      </c>
      <c r="FU34" s="946">
        <f t="shared" si="81"/>
        <v>0</v>
      </c>
      <c r="FV34" s="946">
        <f t="shared" si="82"/>
        <v>0</v>
      </c>
      <c r="FW34" s="946">
        <f t="shared" si="83"/>
        <v>0</v>
      </c>
      <c r="FX34" s="946">
        <f t="shared" si="84"/>
        <v>0</v>
      </c>
      <c r="FY34" s="946">
        <f t="shared" si="85"/>
        <v>0</v>
      </c>
      <c r="FZ34" s="946">
        <f t="shared" si="86"/>
        <v>0</v>
      </c>
      <c r="GA34" s="946">
        <f t="shared" si="87"/>
        <v>0</v>
      </c>
      <c r="GB34" s="946">
        <f t="shared" si="88"/>
        <v>0</v>
      </c>
      <c r="GC34" s="946">
        <f t="shared" si="89"/>
        <v>0</v>
      </c>
      <c r="GD34" s="946">
        <f t="shared" si="90"/>
        <v>0</v>
      </c>
      <c r="GE34" s="946">
        <f t="shared" si="91"/>
        <v>0</v>
      </c>
      <c r="GF34" s="946">
        <f t="shared" si="92"/>
        <v>0</v>
      </c>
      <c r="GG34" s="946">
        <f t="shared" si="93"/>
        <v>0</v>
      </c>
      <c r="GH34" s="946" t="s">
        <v>1491</v>
      </c>
    </row>
    <row r="35" spans="1:190" ht="15" hidden="1">
      <c r="A35" s="725" t="str">
        <f>Compute1a!A35</f>
        <v>8.1.b</v>
      </c>
      <c r="B35" s="527">
        <f>Compute1a!B35</f>
        <v>0</v>
      </c>
      <c r="C35" s="527">
        <f>Compute1a!C35</f>
        <v>0</v>
      </c>
      <c r="D35" s="528">
        <f>Compute1a!D35</f>
        <v>0</v>
      </c>
      <c r="E35" s="733" t="str">
        <f>Compute1a!E35</f>
        <v>0</v>
      </c>
      <c r="F35" s="727">
        <f>INDEX(References!$B$51:$C$56,$E35+1,2)*C35</f>
        <v>0</v>
      </c>
      <c r="G35" s="726">
        <f>Compute4a!$DE35</f>
        <v>0</v>
      </c>
      <c r="H35" s="942">
        <f t="shared" si="99"/>
        <v>0</v>
      </c>
      <c r="I35" s="671">
        <f>Compute4a!I35</f>
        <v>0</v>
      </c>
      <c r="J35" s="782">
        <f>IFERROR((I35*$H35*INDEX(References!$C$51:$D$56, $E35+1,2))+(ROW()/10000),0)</f>
        <v>3.5000000000000001E-3</v>
      </c>
      <c r="K35" s="671">
        <f>Compute4a!H35</f>
        <v>0</v>
      </c>
      <c r="L35" s="782">
        <f>IFERROR((K35*$H35*INDEX(References!$C$51:$D$56, $E35+1,2))+(ROW()/10000),0)</f>
        <v>3.5000000000000001E-3</v>
      </c>
      <c r="M35" s="671">
        <f>Compute4a!H35</f>
        <v>0</v>
      </c>
      <c r="N35" s="782">
        <f>IFERROR((M35*$H35*INDEX(References!$C$51:$D$56, $E35+1,2))+(ROW()/10000),0)</f>
        <v>3.5000000000000001E-3</v>
      </c>
      <c r="O35" s="671">
        <f>Compute4a!N35</f>
        <v>0</v>
      </c>
      <c r="P35" s="782">
        <f>IFERROR((O35*$H35*INDEX(References!$C$51:$D$56, $E35+1,2))+(ROW()/10000),0)</f>
        <v>3.5000000000000001E-3</v>
      </c>
      <c r="Q35" s="671">
        <f>Compute4a!M35</f>
        <v>0</v>
      </c>
      <c r="R35" s="782">
        <f>IFERROR((Q35*$H35*INDEX(References!$C$51:$D$56, $E35+1,2))+(ROW()/10000),0)</f>
        <v>3.5000000000000001E-3</v>
      </c>
      <c r="S35" s="671">
        <f>Compute4a!R35</f>
        <v>0</v>
      </c>
      <c r="T35" s="782">
        <f>IFERROR((S35*$H35*INDEX(References!$C$51:$D$56, $E35+1,2))+(ROW()/10000),0)</f>
        <v>3.5000000000000001E-3</v>
      </c>
      <c r="U35" s="671">
        <f>Compute4a!S35</f>
        <v>0</v>
      </c>
      <c r="V35" s="782">
        <f>IFERROR((U35*$H35*INDEX(References!$C$51:$D$56, $E35+1,2))+(ROW()/10000),0)</f>
        <v>3.5000000000000001E-3</v>
      </c>
      <c r="W35" s="671">
        <f>Compute4a!R35</f>
        <v>0</v>
      </c>
      <c r="X35" s="782">
        <f>IFERROR((W35*$H35*INDEX(References!$C$51:$D$56, $E35+1,2))+(ROW()/10000),0)</f>
        <v>3.5000000000000001E-3</v>
      </c>
      <c r="Y35" s="671">
        <f>Compute4a!I35</f>
        <v>0</v>
      </c>
      <c r="Z35" s="782">
        <f>IFERROR((Y35*$H35*INDEX(References!$C$51:$D$56, $E35+1,2))+(ROW()/10000),0)</f>
        <v>3.5000000000000001E-3</v>
      </c>
      <c r="AA35" s="671">
        <f>Compute4a!H35</f>
        <v>0</v>
      </c>
      <c r="AB35" s="782">
        <f>IFERROR((AA35*$H35*INDEX(References!$C$51:$D$56, $E35+1,2))+(ROW()/10000),0)</f>
        <v>3.5000000000000001E-3</v>
      </c>
      <c r="AC35" s="671">
        <f>Compute4a!T35</f>
        <v>0</v>
      </c>
      <c r="AD35" s="782">
        <f>IFERROR((AC35*$H35*INDEX(References!$C$51:$D$56, $E35+1,2))+(ROW()/10000),0)</f>
        <v>3.5000000000000001E-3</v>
      </c>
      <c r="AE35" s="671">
        <f>Compute4a!I35</f>
        <v>0</v>
      </c>
      <c r="AF35" s="782">
        <f>IFERROR((AE35*$H35*INDEX(References!$C$51:$D$56, $E35+1,2))+(ROW()/10000),0)</f>
        <v>3.5000000000000001E-3</v>
      </c>
      <c r="AG35" s="671">
        <f>Compute4a!N35</f>
        <v>0</v>
      </c>
      <c r="AH35" s="782">
        <f>IFERROR((AG35*$H35*INDEX(References!$C$51:$D$56, $E35+1,2))+(ROW()/10000),0)</f>
        <v>3.5000000000000001E-3</v>
      </c>
      <c r="AI35" s="671">
        <f>Compute4a!I35</f>
        <v>0</v>
      </c>
      <c r="AJ35" s="782">
        <f>IFERROR((AI35*$H35*INDEX(References!$C$51:$D$56, $E35+1,2))+(ROW()/10000),0)</f>
        <v>3.5000000000000001E-3</v>
      </c>
      <c r="AK35" s="671">
        <f>Compute4a!U35</f>
        <v>1</v>
      </c>
      <c r="AL35" s="782">
        <f>IFERROR((AK35*$H35*INDEX(References!$C$51:$D$56, $E35+1,2))+(ROW()/10000),0)</f>
        <v>3.5000000000000001E-3</v>
      </c>
      <c r="AM35" s="671">
        <f>Compute4a!K35</f>
        <v>0</v>
      </c>
      <c r="AN35" s="782">
        <f>IFERROR((AM35*$H35*INDEX(References!$C$51:$D$56, $E35+1,2))+(ROW()/10000),0)</f>
        <v>3.5000000000000001E-3</v>
      </c>
      <c r="AO35" s="671">
        <f>Compute4a!S35</f>
        <v>0</v>
      </c>
      <c r="AP35" s="782">
        <f>IFERROR((AO35*$H35*INDEX(References!$C$51:$D$56, $E35+1,2))+(ROW()/10000),0)</f>
        <v>3.5000000000000001E-3</v>
      </c>
      <c r="AQ35" s="671">
        <f>Compute4a!M35</f>
        <v>0</v>
      </c>
      <c r="AR35" s="782">
        <f>IFERROR((AQ35*$H35*INDEX(References!$C$51:$D$56, $E35+1,2))+(ROW()/10000),0)</f>
        <v>3.5000000000000001E-3</v>
      </c>
      <c r="AS35" s="671">
        <f>Compute4a!K35</f>
        <v>0</v>
      </c>
      <c r="AT35" s="782">
        <f>IFERROR((AS35*$H35*INDEX(References!$C$51:$D$56, $E35+1,2))+(ROW()/10000),0)</f>
        <v>3.5000000000000001E-3</v>
      </c>
      <c r="AU35" s="671">
        <f>Compute4a!T35</f>
        <v>0</v>
      </c>
      <c r="AV35" s="782">
        <f>IFERROR((AU35*$H35*INDEX(References!$C$51:$D$56, $E35+1,2))+(ROW()/10000),0)</f>
        <v>3.5000000000000001E-3</v>
      </c>
      <c r="AW35" s="671">
        <f>Compute4a!J35</f>
        <v>0</v>
      </c>
      <c r="AX35" s="782">
        <f>IFERROR((AW35*$H35*INDEX(References!$C$51:$D$56, $E35+1,2))+(ROW()/10000),0)</f>
        <v>3.5000000000000001E-3</v>
      </c>
      <c r="AY35" s="671">
        <f>Compute4a!L35</f>
        <v>0</v>
      </c>
      <c r="AZ35" s="782">
        <f>IFERROR((AY35*$H35*INDEX(References!$C$51:$D$56, $E35+1,2))+(ROW()/10000),0)</f>
        <v>3.5000000000000001E-3</v>
      </c>
      <c r="BA35" s="671">
        <f>Compute4a!M35</f>
        <v>0</v>
      </c>
      <c r="BB35" s="782">
        <f>IFERROR((BA35*$H35*INDEX(References!$C$51:$D$56, $E35+1,2))+(ROW()/10000),0)</f>
        <v>3.5000000000000001E-3</v>
      </c>
      <c r="BC35" s="671">
        <f>Compute4a!O35</f>
        <v>0</v>
      </c>
      <c r="BD35" s="782">
        <f>IFERROR((BC35*$H35*INDEX(References!$C$51:$D$56, $E35+1,2))+(ROW()/10000),0)</f>
        <v>3.5000000000000001E-3</v>
      </c>
      <c r="BE35" s="671">
        <f>Compute4a!V35</f>
        <v>0</v>
      </c>
      <c r="BF35" s="782">
        <f>IFERROR((BE35*$H35*INDEX(References!$C$51:$D$56, $E35+1,2))+(ROW()/10000),0)</f>
        <v>3.5000000000000001E-3</v>
      </c>
      <c r="BG35" s="671">
        <f>Compute4a!P35</f>
        <v>0</v>
      </c>
      <c r="BH35" s="782">
        <f>IFERROR((BG35*$H35*INDEX(References!$C$51:$D$56, $E35+1,2))+(ROW()/10000),0)</f>
        <v>3.5000000000000001E-3</v>
      </c>
      <c r="BI35" s="671">
        <f>Compute4a!N35</f>
        <v>0</v>
      </c>
      <c r="BJ35" s="782">
        <f>IFERROR((BI35*$H35*INDEX(References!$C$51:$D$56, $E35+1,2))+(ROW()/10000),0)</f>
        <v>3.5000000000000001E-3</v>
      </c>
      <c r="BK35" s="671">
        <f>Compute4a!T35</f>
        <v>0</v>
      </c>
      <c r="BL35" s="782">
        <f>IFERROR((BK35*$H35*INDEX(References!$C$51:$D$56, $E35+1,2))+(ROW()/10000),0)</f>
        <v>3.5000000000000001E-3</v>
      </c>
      <c r="BM35" s="671">
        <f>Compute4a!R35</f>
        <v>0</v>
      </c>
      <c r="BN35" s="782">
        <f>IFERROR((BM35*$H35*INDEX(References!$C$51:$D$56, $E35+1,2))+(ROW()/10000),0)</f>
        <v>3.5000000000000001E-3</v>
      </c>
      <c r="BO35" s="671">
        <f>Compute4a!V35</f>
        <v>0</v>
      </c>
      <c r="BP35" s="782">
        <f>IFERROR((BO35*$H35*INDEX(References!$C$51:$D$56, $E35+1,2))+(ROW()/10000),0)</f>
        <v>3.5000000000000001E-3</v>
      </c>
      <c r="BQ35" s="671">
        <f>Compute4a!S35</f>
        <v>0</v>
      </c>
      <c r="BR35" s="782">
        <f>IFERROR((BQ35*$H35*INDEX(References!$C$51:$D$56, $E35+1,2))+(ROW()/10000),0)</f>
        <v>3.5000000000000001E-3</v>
      </c>
      <c r="BS35" s="671">
        <f>Compute4a!V35</f>
        <v>0</v>
      </c>
      <c r="BT35" s="782">
        <f>IFERROR((BS35*$H35*INDEX(References!$C$51:$D$56, $E35+1,2))+(ROW()/10000),0)</f>
        <v>3.5000000000000001E-3</v>
      </c>
      <c r="BU35" s="671">
        <f>Compute4a!M35</f>
        <v>0</v>
      </c>
      <c r="BV35" s="782">
        <f>IFERROR((BU35*$H35*INDEX(References!$C$51:$D$56, $E35+1,2))+(ROW()/10000),0)</f>
        <v>3.5000000000000001E-3</v>
      </c>
      <c r="BW35" s="671">
        <f>Compute4a!U35</f>
        <v>1</v>
      </c>
      <c r="BX35" s="782">
        <f>IFERROR((BW35*$H35*INDEX(References!$C$51:$D$56, $E35+1,2))+(ROW()/10000),0)</f>
        <v>3.5000000000000001E-3</v>
      </c>
      <c r="BY35" s="671">
        <f>Compute4a!N35</f>
        <v>0</v>
      </c>
      <c r="BZ35" s="782">
        <f>IFERROR((BY35*$H35*INDEX(References!$C$51:$D$56, $E35+1,2))+(ROW()/10000),0)</f>
        <v>3.5000000000000001E-3</v>
      </c>
      <c r="CA35" s="671">
        <f>Compute4a!T35</f>
        <v>0</v>
      </c>
      <c r="CB35" s="782">
        <f>IFERROR((CA35*$H35*INDEX(References!$C$51:$D$56, $E35+1,2))+(ROW()/10000),0)</f>
        <v>3.5000000000000001E-3</v>
      </c>
      <c r="CC35" s="671">
        <f>Compute4a!T35</f>
        <v>0</v>
      </c>
      <c r="CD35" s="782">
        <f>IFERROR((CC35*$H35*INDEX(References!$C$51:$D$56, $E35+1,2))+(ROW()/10000),0)</f>
        <v>3.5000000000000001E-3</v>
      </c>
      <c r="CE35" s="671">
        <f>Compute4a!T35</f>
        <v>0</v>
      </c>
      <c r="CF35" s="782">
        <f>IFERROR((CE35*$H35*INDEX(References!$C$51:$D$56, $E35+1,2))+(ROW()/10000),0)</f>
        <v>3.5000000000000001E-3</v>
      </c>
      <c r="CG35" s="671">
        <f>Compute4a!U35</f>
        <v>1</v>
      </c>
      <c r="CH35" s="782">
        <f>IFERROR((CG35*$H35*INDEX(References!$C$51:$D$56, $E35+1,2))+(ROW()/10000),0)</f>
        <v>3.5000000000000001E-3</v>
      </c>
      <c r="CI35" s="671">
        <f>Compute4a!U35</f>
        <v>1</v>
      </c>
      <c r="CJ35" s="782">
        <f>IFERROR((CI35*$H35*INDEX(References!$C$51:$D$56, $E35+1,2))+(ROW()/10000),0)</f>
        <v>3.5000000000000001E-3</v>
      </c>
      <c r="CK35" s="671">
        <f>Compute4a!N35</f>
        <v>0</v>
      </c>
      <c r="CL35" s="782">
        <f>IFERROR((CK35*$H35*INDEX(References!$C$51:$D$56, $E35+1,2))+(ROW()/10000),0)</f>
        <v>3.5000000000000001E-3</v>
      </c>
      <c r="CM35" s="671">
        <f>Compute4a!U35</f>
        <v>1</v>
      </c>
      <c r="CN35" s="782">
        <f>IFERROR((CM35*$H35*INDEX(References!$C$51:$D$56, $E35+1,2))+(ROW()/10000),0)</f>
        <v>3.5000000000000001E-3</v>
      </c>
      <c r="CO35" s="671">
        <f>Compute4a!Q35</f>
        <v>0</v>
      </c>
      <c r="CP35" s="782">
        <f>IFERROR((CO35*$H35*INDEX(References!$C$51:$D$56, $E35+1,2))+(ROW()/10000),0)</f>
        <v>3.5000000000000001E-3</v>
      </c>
      <c r="CQ35" s="671">
        <f>Compute4a!T35</f>
        <v>0</v>
      </c>
      <c r="CR35" s="782">
        <f>IFERROR((CQ35*$H35*INDEX(References!$C$51:$D$56, $E35+1,2))+(ROW()/10000),0)</f>
        <v>3.5000000000000001E-3</v>
      </c>
      <c r="CS35" s="671">
        <f>Compute4a!Q35</f>
        <v>0</v>
      </c>
      <c r="CT35" s="782">
        <f>IFERROR((CS35*$H35*INDEX(References!$C$51:$D$56, $E35+1,2))+(ROW()/10000),0)</f>
        <v>3.5000000000000001E-3</v>
      </c>
      <c r="CU35" s="477">
        <f t="shared" si="2"/>
        <v>0</v>
      </c>
      <c r="CV35" s="477">
        <f t="shared" si="4"/>
        <v>0</v>
      </c>
      <c r="CW35" s="477">
        <f t="shared" si="5"/>
        <v>0</v>
      </c>
      <c r="CX35" s="477">
        <f t="shared" si="6"/>
        <v>0</v>
      </c>
      <c r="CY35" s="477">
        <f t="shared" si="7"/>
        <v>0</v>
      </c>
      <c r="CZ35" s="477">
        <f t="shared" si="8"/>
        <v>0</v>
      </c>
      <c r="DA35" s="477">
        <f t="shared" si="9"/>
        <v>0</v>
      </c>
      <c r="DB35" s="477">
        <f t="shared" si="10"/>
        <v>0</v>
      </c>
      <c r="DC35" s="477">
        <f t="shared" si="11"/>
        <v>0</v>
      </c>
      <c r="DD35" s="477">
        <f t="shared" si="12"/>
        <v>0</v>
      </c>
      <c r="DE35" s="477">
        <f t="shared" si="13"/>
        <v>0</v>
      </c>
      <c r="DF35" s="477">
        <f t="shared" si="14"/>
        <v>0</v>
      </c>
      <c r="DG35" s="477">
        <f t="shared" si="15"/>
        <v>0</v>
      </c>
      <c r="DH35" s="477">
        <f t="shared" si="16"/>
        <v>0</v>
      </c>
      <c r="DI35" s="477">
        <f t="shared" si="17"/>
        <v>0</v>
      </c>
      <c r="DJ35" s="477">
        <f t="shared" si="18"/>
        <v>0</v>
      </c>
      <c r="DK35" s="477">
        <f t="shared" si="19"/>
        <v>0</v>
      </c>
      <c r="DL35" s="477">
        <f t="shared" si="20"/>
        <v>0</v>
      </c>
      <c r="DM35" s="477">
        <f t="shared" si="21"/>
        <v>0</v>
      </c>
      <c r="DN35" s="477">
        <f t="shared" si="22"/>
        <v>0</v>
      </c>
      <c r="DO35" s="477">
        <f t="shared" si="23"/>
        <v>0</v>
      </c>
      <c r="DP35" s="477">
        <f t="shared" si="24"/>
        <v>0</v>
      </c>
      <c r="DQ35" s="477">
        <f t="shared" si="25"/>
        <v>0</v>
      </c>
      <c r="DR35" s="477">
        <f t="shared" si="26"/>
        <v>0</v>
      </c>
      <c r="DS35" s="477">
        <f t="shared" si="27"/>
        <v>0</v>
      </c>
      <c r="DT35" s="477">
        <f t="shared" si="28"/>
        <v>0</v>
      </c>
      <c r="DU35" s="477">
        <f t="shared" si="29"/>
        <v>0</v>
      </c>
      <c r="DV35" s="477">
        <f t="shared" si="30"/>
        <v>0</v>
      </c>
      <c r="DW35" s="477">
        <f t="shared" si="31"/>
        <v>0</v>
      </c>
      <c r="DX35" s="477">
        <f t="shared" si="32"/>
        <v>0</v>
      </c>
      <c r="DY35" s="477">
        <f t="shared" si="33"/>
        <v>0</v>
      </c>
      <c r="DZ35" s="477">
        <f t="shared" si="34"/>
        <v>0</v>
      </c>
      <c r="EA35" s="477">
        <f t="shared" si="35"/>
        <v>0</v>
      </c>
      <c r="EB35" s="477">
        <f t="shared" si="36"/>
        <v>0</v>
      </c>
      <c r="EC35" s="477">
        <f t="shared" si="37"/>
        <v>0</v>
      </c>
      <c r="ED35" s="477">
        <f t="shared" si="38"/>
        <v>0</v>
      </c>
      <c r="EE35" s="477">
        <f t="shared" si="39"/>
        <v>0</v>
      </c>
      <c r="EF35" s="477">
        <f t="shared" si="40"/>
        <v>0</v>
      </c>
      <c r="EG35" s="477">
        <f t="shared" si="41"/>
        <v>0</v>
      </c>
      <c r="EH35" s="477">
        <f t="shared" si="42"/>
        <v>0</v>
      </c>
      <c r="EI35" s="477">
        <f t="shared" si="43"/>
        <v>0</v>
      </c>
      <c r="EJ35" s="477">
        <f t="shared" si="44"/>
        <v>0</v>
      </c>
      <c r="EK35" s="477">
        <f t="shared" si="45"/>
        <v>0</v>
      </c>
      <c r="EL35" s="477">
        <f t="shared" si="46"/>
        <v>0</v>
      </c>
      <c r="EM35" s="477">
        <f t="shared" si="47"/>
        <v>0</v>
      </c>
      <c r="EN35" s="477">
        <f t="shared" si="48"/>
        <v>0</v>
      </c>
      <c r="EO35" s="946">
        <f t="shared" si="49"/>
        <v>0</v>
      </c>
      <c r="EP35" s="946">
        <f t="shared" si="50"/>
        <v>0</v>
      </c>
      <c r="EQ35" s="946">
        <f t="shared" si="51"/>
        <v>0</v>
      </c>
      <c r="ER35" s="946">
        <f t="shared" si="52"/>
        <v>0</v>
      </c>
      <c r="ES35" s="946">
        <f t="shared" si="53"/>
        <v>0</v>
      </c>
      <c r="ET35" s="946">
        <f t="shared" si="54"/>
        <v>0</v>
      </c>
      <c r="EU35" s="946">
        <f t="shared" si="55"/>
        <v>0</v>
      </c>
      <c r="EV35" s="946">
        <f t="shared" si="56"/>
        <v>0</v>
      </c>
      <c r="EW35" s="946">
        <f t="shared" si="57"/>
        <v>0</v>
      </c>
      <c r="EX35" s="946">
        <f t="shared" si="58"/>
        <v>0</v>
      </c>
      <c r="EY35" s="946">
        <f t="shared" si="59"/>
        <v>0</v>
      </c>
      <c r="EZ35" s="946">
        <f t="shared" si="60"/>
        <v>0</v>
      </c>
      <c r="FA35" s="946">
        <f t="shared" si="61"/>
        <v>0</v>
      </c>
      <c r="FB35" s="946">
        <f t="shared" si="62"/>
        <v>0</v>
      </c>
      <c r="FC35" s="946">
        <f t="shared" si="63"/>
        <v>0</v>
      </c>
      <c r="FD35" s="946">
        <f t="shared" si="64"/>
        <v>0</v>
      </c>
      <c r="FE35" s="946">
        <f t="shared" si="65"/>
        <v>0</v>
      </c>
      <c r="FF35" s="946">
        <f t="shared" si="66"/>
        <v>0</v>
      </c>
      <c r="FG35" s="946">
        <f t="shared" si="67"/>
        <v>0</v>
      </c>
      <c r="FH35" s="946">
        <f t="shared" si="68"/>
        <v>0</v>
      </c>
      <c r="FI35" s="946">
        <f t="shared" si="69"/>
        <v>0</v>
      </c>
      <c r="FJ35" s="946">
        <f t="shared" si="70"/>
        <v>0</v>
      </c>
      <c r="FK35" s="946">
        <f t="shared" si="71"/>
        <v>0</v>
      </c>
      <c r="FL35" s="946">
        <f t="shared" si="72"/>
        <v>0</v>
      </c>
      <c r="FM35" s="946">
        <f t="shared" si="73"/>
        <v>0</v>
      </c>
      <c r="FN35" s="946">
        <f t="shared" si="74"/>
        <v>0</v>
      </c>
      <c r="FO35" s="946">
        <f t="shared" si="75"/>
        <v>0</v>
      </c>
      <c r="FP35" s="946">
        <f t="shared" si="76"/>
        <v>0</v>
      </c>
      <c r="FQ35" s="946">
        <f t="shared" si="77"/>
        <v>0</v>
      </c>
      <c r="FR35" s="946">
        <f t="shared" si="78"/>
        <v>0</v>
      </c>
      <c r="FS35" s="946">
        <f t="shared" si="79"/>
        <v>0</v>
      </c>
      <c r="FT35" s="946">
        <f t="shared" si="80"/>
        <v>0</v>
      </c>
      <c r="FU35" s="946">
        <f t="shared" si="81"/>
        <v>0</v>
      </c>
      <c r="FV35" s="946">
        <f t="shared" si="82"/>
        <v>0</v>
      </c>
      <c r="FW35" s="946">
        <f t="shared" si="83"/>
        <v>0</v>
      </c>
      <c r="FX35" s="946">
        <f t="shared" si="84"/>
        <v>0</v>
      </c>
      <c r="FY35" s="946">
        <f t="shared" si="85"/>
        <v>0</v>
      </c>
      <c r="FZ35" s="946">
        <f t="shared" si="86"/>
        <v>0</v>
      </c>
      <c r="GA35" s="946">
        <f t="shared" si="87"/>
        <v>0</v>
      </c>
      <c r="GB35" s="946">
        <f t="shared" si="88"/>
        <v>0</v>
      </c>
      <c r="GC35" s="946">
        <f t="shared" si="89"/>
        <v>0</v>
      </c>
      <c r="GD35" s="946">
        <f t="shared" si="90"/>
        <v>0</v>
      </c>
      <c r="GE35" s="946">
        <f t="shared" si="91"/>
        <v>0</v>
      </c>
      <c r="GF35" s="946">
        <f t="shared" si="92"/>
        <v>0</v>
      </c>
      <c r="GG35" s="946">
        <f t="shared" si="93"/>
        <v>0</v>
      </c>
      <c r="GH35" s="946" t="s">
        <v>1492</v>
      </c>
    </row>
    <row r="36" spans="1:190" ht="15">
      <c r="A36" s="725" t="str">
        <f>Compute1a!A36</f>
        <v>8.2</v>
      </c>
      <c r="B36" s="527" t="str">
        <f>Compute1a!B36</f>
        <v xml:space="preserve">Classification de l'information </v>
      </c>
      <c r="C36" s="527">
        <f>Compute1a!C36</f>
        <v>0</v>
      </c>
      <c r="D36" s="528" t="str">
        <f>Compute1a!D36</f>
        <v>1: Initial</v>
      </c>
      <c r="E36" s="733" t="str">
        <f>Compute1a!E36</f>
        <v>1</v>
      </c>
      <c r="F36" s="727">
        <f>INDEX(References!$B$51:$C$56,$E36+1,2)*C36</f>
        <v>0</v>
      </c>
      <c r="G36" s="726">
        <f>Compute4a!$DE36</f>
        <v>0</v>
      </c>
      <c r="H36" s="942">
        <f>IF($F36&gt;=$C$1,$G36/$F36,$G36)</f>
        <v>0</v>
      </c>
      <c r="I36" s="671">
        <f>Compute4a!I36</f>
        <v>1</v>
      </c>
      <c r="J36" s="782">
        <f>IFERROR((I36*$H36*INDEX(References!$C$51:$D$56, $E36+1,2))+(ROW()/10000),0)</f>
        <v>3.5999999999999999E-3</v>
      </c>
      <c r="K36" s="671">
        <v>0</v>
      </c>
      <c r="L36" s="782">
        <f>IFERROR((K36*$H36*INDEX(References!$C$51:$D$56, $E36+1,2))+(ROW()/10000),0)</f>
        <v>3.5999999999999999E-3</v>
      </c>
      <c r="M36" s="671">
        <f>Compute4a!H36</f>
        <v>1</v>
      </c>
      <c r="N36" s="782">
        <f>IFERROR((M36*$H36*INDEX(References!$C$51:$D$56, $E36+1,2))+(ROW()/10000),0)</f>
        <v>3.5999999999999999E-3</v>
      </c>
      <c r="O36" s="671">
        <v>0</v>
      </c>
      <c r="P36" s="782">
        <f>IFERROR((O36*$H36*INDEX(References!$C$51:$D$56, $E36+1,2))+(ROW()/10000),0)</f>
        <v>3.5999999999999999E-3</v>
      </c>
      <c r="Q36" s="671">
        <f>Compute4a!M36</f>
        <v>0</v>
      </c>
      <c r="R36" s="782">
        <f>IFERROR((Q36*$H36*INDEX(References!$C$51:$D$56, $E36+1,2))+(ROW()/10000),0)</f>
        <v>3.5999999999999999E-3</v>
      </c>
      <c r="S36" s="671">
        <f>Compute4a!R36</f>
        <v>0</v>
      </c>
      <c r="T36" s="782">
        <f>IFERROR((S36*$H36*INDEX(References!$C$51:$D$56, $E36+1,2))+(ROW()/10000),0)</f>
        <v>3.5999999999999999E-3</v>
      </c>
      <c r="U36" s="671">
        <f>Compute4a!S36</f>
        <v>0</v>
      </c>
      <c r="V36" s="782">
        <f>IFERROR((U36*$H36*INDEX(References!$C$51:$D$56, $E36+1,2))+(ROW()/10000),0)</f>
        <v>3.5999999999999999E-3</v>
      </c>
      <c r="W36" s="671">
        <f>Compute4a!R36</f>
        <v>0</v>
      </c>
      <c r="X36" s="782">
        <f>IFERROR((W36*$H36*INDEX(References!$C$51:$D$56, $E36+1,2))+(ROW()/10000),0)</f>
        <v>3.5999999999999999E-3</v>
      </c>
      <c r="Y36" s="671">
        <v>0</v>
      </c>
      <c r="Z36" s="782">
        <f>IFERROR((Y36*$H36*INDEX(References!$C$51:$D$56, $E36+1,2))+(ROW()/10000),0)</f>
        <v>3.5999999999999999E-3</v>
      </c>
      <c r="AA36" s="671">
        <f>Compute4a!H36</f>
        <v>1</v>
      </c>
      <c r="AB36" s="782">
        <f>IFERROR((AA36*$H36*INDEX(References!$C$51:$D$56, $E36+1,2))+(ROW()/10000),0)</f>
        <v>3.5999999999999999E-3</v>
      </c>
      <c r="AC36" s="671">
        <f>Compute4a!T36</f>
        <v>0</v>
      </c>
      <c r="AD36" s="782">
        <f>IFERROR((AC36*$H36*INDEX(References!$C$51:$D$56, $E36+1,2))+(ROW()/10000),0)</f>
        <v>3.5999999999999999E-3</v>
      </c>
      <c r="AE36" s="671">
        <v>0</v>
      </c>
      <c r="AF36" s="782">
        <f>IFERROR((AE36*$H36*INDEX(References!$C$51:$D$56, $E36+1,2))+(ROW()/10000),0)</f>
        <v>3.5999999999999999E-3</v>
      </c>
      <c r="AG36" s="671">
        <f>Compute4a!N36</f>
        <v>1</v>
      </c>
      <c r="AH36" s="782">
        <f>IFERROR((AG36*$H36*INDEX(References!$C$51:$D$56, $E36+1,2))+(ROW()/10000),0)</f>
        <v>3.5999999999999999E-3</v>
      </c>
      <c r="AI36" s="671">
        <v>0</v>
      </c>
      <c r="AJ36" s="782">
        <f>IFERROR((AI36*$H36*INDEX(References!$C$51:$D$56, $E36+1,2))+(ROW()/10000),0)</f>
        <v>3.5999999999999999E-3</v>
      </c>
      <c r="AK36" s="671">
        <f>Compute4a!U36</f>
        <v>0</v>
      </c>
      <c r="AL36" s="782">
        <f>IFERROR((AK36*$H36*INDEX(References!$C$51:$D$56, $E36+1,2))+(ROW()/10000),0)</f>
        <v>3.5999999999999999E-3</v>
      </c>
      <c r="AM36" s="671">
        <f>Compute4a!K36</f>
        <v>0</v>
      </c>
      <c r="AN36" s="782">
        <f>IFERROR((AM36*$H36*INDEX(References!$C$51:$D$56, $E36+1,2))+(ROW()/10000),0)</f>
        <v>3.5999999999999999E-3</v>
      </c>
      <c r="AO36" s="671">
        <f>Compute4a!S36</f>
        <v>0</v>
      </c>
      <c r="AP36" s="782">
        <f>IFERROR((AO36*$H36*INDEX(References!$C$51:$D$56, $E36+1,2))+(ROW()/10000),0)</f>
        <v>3.5999999999999999E-3</v>
      </c>
      <c r="AQ36" s="671">
        <f>Compute4a!M36</f>
        <v>0</v>
      </c>
      <c r="AR36" s="782">
        <f>IFERROR((AQ36*$H36*INDEX(References!$C$51:$D$56, $E36+1,2))+(ROW()/10000),0)</f>
        <v>3.5999999999999999E-3</v>
      </c>
      <c r="AS36" s="671">
        <f>Compute4a!K36</f>
        <v>0</v>
      </c>
      <c r="AT36" s="782">
        <f>IFERROR((AS36*$H36*INDEX(References!$C$51:$D$56, $E36+1,2))+(ROW()/10000),0)</f>
        <v>3.5999999999999999E-3</v>
      </c>
      <c r="AU36" s="671">
        <f>Compute4a!T36</f>
        <v>0</v>
      </c>
      <c r="AV36" s="782">
        <f>IFERROR((AU36*$H36*INDEX(References!$C$51:$D$56, $E36+1,2))+(ROW()/10000),0)</f>
        <v>3.5999999999999999E-3</v>
      </c>
      <c r="AW36" s="671">
        <v>1</v>
      </c>
      <c r="AX36" s="782">
        <f>IFERROR((AW36*$H36*INDEX(References!$C$51:$D$56, $E36+1,2))+(ROW()/10000),0)</f>
        <v>3.5999999999999999E-3</v>
      </c>
      <c r="AY36" s="671">
        <v>1</v>
      </c>
      <c r="AZ36" s="782">
        <f>IFERROR((AY36*$H36*INDEX(References!$C$51:$D$56, $E36+1,2))+(ROW()/10000),0)</f>
        <v>3.5999999999999999E-3</v>
      </c>
      <c r="BA36" s="671">
        <f>Compute4a!M36</f>
        <v>0</v>
      </c>
      <c r="BB36" s="782">
        <f>IFERROR((BA36*$H36*INDEX(References!$C$51:$D$56, $E36+1,2))+(ROW()/10000),0)</f>
        <v>3.5999999999999999E-3</v>
      </c>
      <c r="BC36" s="671">
        <f>Compute4a!O36</f>
        <v>0</v>
      </c>
      <c r="BD36" s="782">
        <f>IFERROR((BC36*$H36*INDEX(References!$C$51:$D$56, $E36+1,2))+(ROW()/10000),0)</f>
        <v>3.5999999999999999E-3</v>
      </c>
      <c r="BE36" s="671">
        <f>Compute4a!V36</f>
        <v>0</v>
      </c>
      <c r="BF36" s="782">
        <f>IFERROR((BE36*$H36*INDEX(References!$C$51:$D$56, $E36+1,2))+(ROW()/10000),0)</f>
        <v>3.5999999999999999E-3</v>
      </c>
      <c r="BG36" s="671">
        <f>Compute4a!P36</f>
        <v>0</v>
      </c>
      <c r="BH36" s="782">
        <f>IFERROR((BG36*$H36*INDEX(References!$C$51:$D$56, $E36+1,2))+(ROW()/10000),0)</f>
        <v>3.5999999999999999E-3</v>
      </c>
      <c r="BI36" s="671">
        <f>Compute4a!N36</f>
        <v>1</v>
      </c>
      <c r="BJ36" s="782">
        <f>IFERROR((BI36*$H36*INDEX(References!$C$51:$D$56, $E36+1,2))+(ROW()/10000),0)</f>
        <v>3.5999999999999999E-3</v>
      </c>
      <c r="BK36" s="671">
        <f>Compute4a!T36</f>
        <v>0</v>
      </c>
      <c r="BL36" s="782">
        <f>IFERROR((BK36*$H36*INDEX(References!$C$51:$D$56, $E36+1,2))+(ROW()/10000),0)</f>
        <v>3.5999999999999999E-3</v>
      </c>
      <c r="BM36" s="671">
        <f>Compute4a!R36</f>
        <v>0</v>
      </c>
      <c r="BN36" s="782">
        <f>IFERROR((BM36*$H36*INDEX(References!$C$51:$D$56, $E36+1,2))+(ROW()/10000),0)</f>
        <v>3.5999999999999999E-3</v>
      </c>
      <c r="BO36" s="671">
        <f>Compute4a!V36</f>
        <v>0</v>
      </c>
      <c r="BP36" s="782">
        <f>IFERROR((BO36*$H36*INDEX(References!$C$51:$D$56, $E36+1,2))+(ROW()/10000),0)</f>
        <v>3.5999999999999999E-3</v>
      </c>
      <c r="BQ36" s="671">
        <f>Compute4a!S36</f>
        <v>0</v>
      </c>
      <c r="BR36" s="782">
        <f>IFERROR((BQ36*$H36*INDEX(References!$C$51:$D$56, $E36+1,2))+(ROW()/10000),0)</f>
        <v>3.5999999999999999E-3</v>
      </c>
      <c r="BS36" s="671">
        <f>Compute4a!V36</f>
        <v>0</v>
      </c>
      <c r="BT36" s="782">
        <f>IFERROR((BS36*$H36*INDEX(References!$C$51:$D$56, $E36+1,2))+(ROW()/10000),0)</f>
        <v>3.5999999999999999E-3</v>
      </c>
      <c r="BU36" s="671">
        <f>Compute4a!M36</f>
        <v>0</v>
      </c>
      <c r="BV36" s="782">
        <f>IFERROR((BU36*$H36*INDEX(References!$C$51:$D$56, $E36+1,2))+(ROW()/10000),0)</f>
        <v>3.5999999999999999E-3</v>
      </c>
      <c r="BW36" s="671">
        <f>Compute4a!U36</f>
        <v>0</v>
      </c>
      <c r="BX36" s="782">
        <f>IFERROR((BW36*$H36*INDEX(References!$C$51:$D$56, $E36+1,2))+(ROW()/10000),0)</f>
        <v>3.5999999999999999E-3</v>
      </c>
      <c r="BY36" s="671">
        <v>0</v>
      </c>
      <c r="BZ36" s="782">
        <f>IFERROR((BY36*$H36*INDEX(References!$C$51:$D$56, $E36+1,2))+(ROW()/10000),0)</f>
        <v>3.5999999999999999E-3</v>
      </c>
      <c r="CA36" s="671">
        <f>Compute4a!T36</f>
        <v>0</v>
      </c>
      <c r="CB36" s="782">
        <f>IFERROR((CA36*$H36*INDEX(References!$C$51:$D$56, $E36+1,2))+(ROW()/10000),0)</f>
        <v>3.5999999999999999E-3</v>
      </c>
      <c r="CC36" s="671">
        <f>Compute4a!T36</f>
        <v>0</v>
      </c>
      <c r="CD36" s="782">
        <f>IFERROR((CC36*$H36*INDEX(References!$C$51:$D$56, $E36+1,2))+(ROW()/10000),0)</f>
        <v>3.5999999999999999E-3</v>
      </c>
      <c r="CE36" s="671">
        <f>Compute4a!T36</f>
        <v>0</v>
      </c>
      <c r="CF36" s="782">
        <f>IFERROR((CE36*$H36*INDEX(References!$C$51:$D$56, $E36+1,2))+(ROW()/10000),0)</f>
        <v>3.5999999999999999E-3</v>
      </c>
      <c r="CG36" s="671">
        <f>Compute4a!U36</f>
        <v>0</v>
      </c>
      <c r="CH36" s="782">
        <f>IFERROR((CG36*$H36*INDEX(References!$C$51:$D$56, $E36+1,2))+(ROW()/10000),0)</f>
        <v>3.5999999999999999E-3</v>
      </c>
      <c r="CI36" s="671">
        <f>Compute4a!U36</f>
        <v>0</v>
      </c>
      <c r="CJ36" s="782">
        <f>IFERROR((CI36*$H36*INDEX(References!$C$51:$D$56, $E36+1,2))+(ROW()/10000),0)</f>
        <v>3.5999999999999999E-3</v>
      </c>
      <c r="CK36" s="671">
        <f>Compute4a!N36</f>
        <v>1</v>
      </c>
      <c r="CL36" s="782">
        <f>IFERROR((CK36*$H36*INDEX(References!$C$51:$D$56, $E36+1,2))+(ROW()/10000),0)</f>
        <v>3.5999999999999999E-3</v>
      </c>
      <c r="CM36" s="671">
        <v>1</v>
      </c>
      <c r="CN36" s="782">
        <f>IFERROR((CM36*$H36*INDEX(References!$C$51:$D$56, $E36+1,2))+(ROW()/10000),0)</f>
        <v>3.5999999999999999E-3</v>
      </c>
      <c r="CO36" s="671">
        <f>Compute4a!Q36</f>
        <v>0</v>
      </c>
      <c r="CP36" s="782">
        <f>IFERROR((CO36*$H36*INDEX(References!$C$51:$D$56, $E36+1,2))+(ROW()/10000),0)</f>
        <v>3.5999999999999999E-3</v>
      </c>
      <c r="CQ36" s="671">
        <f>Compute4a!T36</f>
        <v>0</v>
      </c>
      <c r="CR36" s="782">
        <f>IFERROR((CQ36*$H36*INDEX(References!$C$51:$D$56, $E36+1,2))+(ROW()/10000),0)</f>
        <v>3.5999999999999999E-3</v>
      </c>
      <c r="CS36" s="671">
        <f>Compute4a!Q36</f>
        <v>0</v>
      </c>
      <c r="CT36" s="782">
        <f>IFERROR((CS36*$H36*INDEX(References!$C$51:$D$56, $E36+1,2))+(ROW()/10000),0)</f>
        <v>3.5999999999999999E-3</v>
      </c>
      <c r="CU36" s="477">
        <f t="shared" si="2"/>
        <v>4</v>
      </c>
      <c r="CV36" s="477">
        <f t="shared" si="4"/>
        <v>0</v>
      </c>
      <c r="CW36" s="477">
        <f t="shared" si="5"/>
        <v>0</v>
      </c>
      <c r="CX36" s="477">
        <f t="shared" si="6"/>
        <v>0</v>
      </c>
      <c r="CY36" s="477">
        <f t="shared" si="7"/>
        <v>0</v>
      </c>
      <c r="CZ36" s="477">
        <f t="shared" si="8"/>
        <v>0</v>
      </c>
      <c r="DA36" s="477">
        <f t="shared" si="9"/>
        <v>0</v>
      </c>
      <c r="DB36" s="477">
        <f t="shared" si="10"/>
        <v>0</v>
      </c>
      <c r="DC36" s="477">
        <f t="shared" si="11"/>
        <v>0</v>
      </c>
      <c r="DD36" s="477">
        <f t="shared" si="12"/>
        <v>0</v>
      </c>
      <c r="DE36" s="477">
        <f t="shared" si="13"/>
        <v>0</v>
      </c>
      <c r="DF36" s="477">
        <f t="shared" si="14"/>
        <v>0</v>
      </c>
      <c r="DG36" s="477">
        <f t="shared" si="15"/>
        <v>0</v>
      </c>
      <c r="DH36" s="477">
        <f t="shared" si="16"/>
        <v>0</v>
      </c>
      <c r="DI36" s="477">
        <f t="shared" si="17"/>
        <v>0</v>
      </c>
      <c r="DJ36" s="477">
        <f t="shared" si="18"/>
        <v>0</v>
      </c>
      <c r="DK36" s="477">
        <f t="shared" si="19"/>
        <v>0</v>
      </c>
      <c r="DL36" s="477">
        <f t="shared" si="20"/>
        <v>0</v>
      </c>
      <c r="DM36" s="477">
        <f t="shared" si="21"/>
        <v>0</v>
      </c>
      <c r="DN36" s="477">
        <f t="shared" si="22"/>
        <v>0</v>
      </c>
      <c r="DO36" s="477">
        <f t="shared" si="23"/>
        <v>0</v>
      </c>
      <c r="DP36" s="477">
        <f t="shared" si="24"/>
        <v>0</v>
      </c>
      <c r="DQ36" s="477">
        <f t="shared" si="25"/>
        <v>0</v>
      </c>
      <c r="DR36" s="477">
        <f t="shared" si="26"/>
        <v>0</v>
      </c>
      <c r="DS36" s="477">
        <f t="shared" si="27"/>
        <v>0</v>
      </c>
      <c r="DT36" s="477">
        <f t="shared" si="28"/>
        <v>0</v>
      </c>
      <c r="DU36" s="477">
        <f t="shared" si="29"/>
        <v>0</v>
      </c>
      <c r="DV36" s="477">
        <f t="shared" si="30"/>
        <v>0</v>
      </c>
      <c r="DW36" s="477">
        <f t="shared" si="31"/>
        <v>0</v>
      </c>
      <c r="DX36" s="477">
        <f t="shared" si="32"/>
        <v>0</v>
      </c>
      <c r="DY36" s="477">
        <f t="shared" si="33"/>
        <v>0</v>
      </c>
      <c r="DZ36" s="477">
        <f t="shared" si="34"/>
        <v>0</v>
      </c>
      <c r="EA36" s="477">
        <f t="shared" si="35"/>
        <v>0</v>
      </c>
      <c r="EB36" s="477">
        <f t="shared" si="36"/>
        <v>0</v>
      </c>
      <c r="EC36" s="477">
        <f t="shared" si="37"/>
        <v>0</v>
      </c>
      <c r="ED36" s="477">
        <f t="shared" si="38"/>
        <v>0</v>
      </c>
      <c r="EE36" s="477">
        <f t="shared" si="39"/>
        <v>0</v>
      </c>
      <c r="EF36" s="477">
        <f t="shared" si="40"/>
        <v>0</v>
      </c>
      <c r="EG36" s="477">
        <f t="shared" si="41"/>
        <v>0</v>
      </c>
      <c r="EH36" s="477">
        <f t="shared" si="42"/>
        <v>0</v>
      </c>
      <c r="EI36" s="477">
        <f t="shared" si="43"/>
        <v>0</v>
      </c>
      <c r="EJ36" s="477">
        <f t="shared" si="44"/>
        <v>0</v>
      </c>
      <c r="EK36" s="477">
        <f t="shared" si="45"/>
        <v>0</v>
      </c>
      <c r="EL36" s="477">
        <f t="shared" si="46"/>
        <v>0</v>
      </c>
      <c r="EM36" s="477">
        <f t="shared" si="47"/>
        <v>0</v>
      </c>
      <c r="EN36" s="477">
        <f t="shared" si="48"/>
        <v>0</v>
      </c>
      <c r="EO36" s="946">
        <f t="shared" si="49"/>
        <v>0</v>
      </c>
      <c r="EP36" s="946">
        <f t="shared" si="50"/>
        <v>0</v>
      </c>
      <c r="EQ36" s="946">
        <f t="shared" si="51"/>
        <v>0</v>
      </c>
      <c r="ER36" s="946">
        <f t="shared" si="52"/>
        <v>0</v>
      </c>
      <c r="ES36" s="946">
        <f t="shared" si="53"/>
        <v>0</v>
      </c>
      <c r="ET36" s="946">
        <f t="shared" si="54"/>
        <v>0</v>
      </c>
      <c r="EU36" s="946">
        <f t="shared" si="55"/>
        <v>0</v>
      </c>
      <c r="EV36" s="946">
        <f t="shared" si="56"/>
        <v>0</v>
      </c>
      <c r="EW36" s="946">
        <f t="shared" si="57"/>
        <v>0</v>
      </c>
      <c r="EX36" s="946">
        <f t="shared" si="58"/>
        <v>0</v>
      </c>
      <c r="EY36" s="946">
        <f t="shared" si="59"/>
        <v>0</v>
      </c>
      <c r="EZ36" s="946">
        <f t="shared" si="60"/>
        <v>0</v>
      </c>
      <c r="FA36" s="946">
        <f t="shared" si="61"/>
        <v>0</v>
      </c>
      <c r="FB36" s="946">
        <f t="shared" si="62"/>
        <v>0</v>
      </c>
      <c r="FC36" s="946">
        <f t="shared" si="63"/>
        <v>0</v>
      </c>
      <c r="FD36" s="946">
        <f t="shared" si="64"/>
        <v>0</v>
      </c>
      <c r="FE36" s="946">
        <f t="shared" si="65"/>
        <v>0</v>
      </c>
      <c r="FF36" s="946">
        <f t="shared" si="66"/>
        <v>0</v>
      </c>
      <c r="FG36" s="946">
        <f t="shared" si="67"/>
        <v>0</v>
      </c>
      <c r="FH36" s="946">
        <f t="shared" si="68"/>
        <v>0</v>
      </c>
      <c r="FI36" s="946">
        <f t="shared" si="69"/>
        <v>0</v>
      </c>
      <c r="FJ36" s="946">
        <f t="shared" si="70"/>
        <v>0</v>
      </c>
      <c r="FK36" s="946">
        <f t="shared" si="71"/>
        <v>0</v>
      </c>
      <c r="FL36" s="946">
        <f t="shared" si="72"/>
        <v>0</v>
      </c>
      <c r="FM36" s="946">
        <f t="shared" si="73"/>
        <v>0</v>
      </c>
      <c r="FN36" s="946">
        <f t="shared" si="74"/>
        <v>0</v>
      </c>
      <c r="FO36" s="946">
        <f t="shared" si="75"/>
        <v>0</v>
      </c>
      <c r="FP36" s="946">
        <f t="shared" si="76"/>
        <v>0</v>
      </c>
      <c r="FQ36" s="946">
        <f t="shared" si="77"/>
        <v>0</v>
      </c>
      <c r="FR36" s="946">
        <f t="shared" si="78"/>
        <v>0</v>
      </c>
      <c r="FS36" s="946">
        <f t="shared" si="79"/>
        <v>0</v>
      </c>
      <c r="FT36" s="946">
        <f t="shared" si="80"/>
        <v>0</v>
      </c>
      <c r="FU36" s="946">
        <f t="shared" si="81"/>
        <v>0</v>
      </c>
      <c r="FV36" s="946">
        <f t="shared" si="82"/>
        <v>0</v>
      </c>
      <c r="FW36" s="946">
        <f t="shared" si="83"/>
        <v>0</v>
      </c>
      <c r="FX36" s="946">
        <f t="shared" si="84"/>
        <v>0</v>
      </c>
      <c r="FY36" s="946">
        <f t="shared" si="85"/>
        <v>0</v>
      </c>
      <c r="FZ36" s="946">
        <f t="shared" si="86"/>
        <v>0</v>
      </c>
      <c r="GA36" s="946">
        <f t="shared" si="87"/>
        <v>0</v>
      </c>
      <c r="GB36" s="946">
        <f t="shared" si="88"/>
        <v>0</v>
      </c>
      <c r="GC36" s="946">
        <f t="shared" si="89"/>
        <v>0</v>
      </c>
      <c r="GD36" s="946">
        <f t="shared" si="90"/>
        <v>0</v>
      </c>
      <c r="GE36" s="946">
        <f t="shared" si="91"/>
        <v>0</v>
      </c>
      <c r="GF36" s="946">
        <f t="shared" si="92"/>
        <v>0</v>
      </c>
      <c r="GG36" s="946">
        <f t="shared" si="93"/>
        <v>0</v>
      </c>
      <c r="GH36" s="946" t="s">
        <v>495</v>
      </c>
    </row>
    <row r="37" spans="1:190" ht="15" hidden="1">
      <c r="A37" s="725" t="str">
        <f>Compute1a!A37</f>
        <v>8.2.a</v>
      </c>
      <c r="B37" s="527">
        <f>Compute1a!B37</f>
        <v>0</v>
      </c>
      <c r="C37" s="527">
        <f>Compute1a!C37</f>
        <v>0</v>
      </c>
      <c r="D37" s="528">
        <f>Compute1a!D37</f>
        <v>0</v>
      </c>
      <c r="E37" s="733" t="str">
        <f>Compute1a!E37</f>
        <v>0</v>
      </c>
      <c r="F37" s="727">
        <f>INDEX(References!$B$51:$C$56,$E37+1,2)*C37</f>
        <v>0</v>
      </c>
      <c r="G37" s="726">
        <f>Compute4a!$DE37</f>
        <v>0</v>
      </c>
      <c r="H37" s="942">
        <f t="shared" ref="H37:H38" si="100">G37</f>
        <v>0</v>
      </c>
      <c r="I37" s="671">
        <f>Compute4a!I37</f>
        <v>0</v>
      </c>
      <c r="J37" s="782">
        <f>IFERROR((I37*$H37*INDEX(References!$C$51:$D$56, $E37+1,2))+(ROW()/10000),0)</f>
        <v>3.7000000000000002E-3</v>
      </c>
      <c r="K37" s="671">
        <f>Compute4a!H37</f>
        <v>0</v>
      </c>
      <c r="L37" s="782">
        <f>IFERROR((K37*$H37*INDEX(References!$C$51:$D$56, $E37+1,2))+(ROW()/10000),0)</f>
        <v>3.7000000000000002E-3</v>
      </c>
      <c r="M37" s="671">
        <f>Compute4a!H37</f>
        <v>0</v>
      </c>
      <c r="N37" s="782">
        <f>IFERROR((M37*$H37*INDEX(References!$C$51:$D$56, $E37+1,2))+(ROW()/10000),0)</f>
        <v>3.7000000000000002E-3</v>
      </c>
      <c r="O37" s="671">
        <f>Compute4a!N37</f>
        <v>0</v>
      </c>
      <c r="P37" s="782">
        <f>IFERROR((O37*$H37*INDEX(References!$C$51:$D$56, $E37+1,2))+(ROW()/10000),0)</f>
        <v>3.7000000000000002E-3</v>
      </c>
      <c r="Q37" s="671">
        <f>Compute4a!M37</f>
        <v>0</v>
      </c>
      <c r="R37" s="782">
        <f>IFERROR((Q37*$H37*INDEX(References!$C$51:$D$56, $E37+1,2))+(ROW()/10000),0)</f>
        <v>3.7000000000000002E-3</v>
      </c>
      <c r="S37" s="671">
        <f>Compute4a!R37</f>
        <v>0</v>
      </c>
      <c r="T37" s="782">
        <f>IFERROR((S37*$H37*INDEX(References!$C$51:$D$56, $E37+1,2))+(ROW()/10000),0)</f>
        <v>3.7000000000000002E-3</v>
      </c>
      <c r="U37" s="671">
        <f>Compute4a!S37</f>
        <v>0</v>
      </c>
      <c r="V37" s="782">
        <f>IFERROR((U37*$H37*INDEX(References!$C$51:$D$56, $E37+1,2))+(ROW()/10000),0)</f>
        <v>3.7000000000000002E-3</v>
      </c>
      <c r="W37" s="671">
        <f>Compute4a!R37</f>
        <v>0</v>
      </c>
      <c r="X37" s="782">
        <f>IFERROR((W37*$H37*INDEX(References!$C$51:$D$56, $E37+1,2))+(ROW()/10000),0)</f>
        <v>3.7000000000000002E-3</v>
      </c>
      <c r="Y37" s="671">
        <f>Compute4a!I37</f>
        <v>0</v>
      </c>
      <c r="Z37" s="782">
        <f>IFERROR((Y37*$H37*INDEX(References!$C$51:$D$56, $E37+1,2))+(ROW()/10000),0)</f>
        <v>3.7000000000000002E-3</v>
      </c>
      <c r="AA37" s="671">
        <f>Compute4a!H37</f>
        <v>0</v>
      </c>
      <c r="AB37" s="782">
        <f>IFERROR((AA37*$H37*INDEX(References!$C$51:$D$56, $E37+1,2))+(ROW()/10000),0)</f>
        <v>3.7000000000000002E-3</v>
      </c>
      <c r="AC37" s="671">
        <f>Compute4a!T37</f>
        <v>0</v>
      </c>
      <c r="AD37" s="782">
        <f>IFERROR((AC37*$H37*INDEX(References!$C$51:$D$56, $E37+1,2))+(ROW()/10000),0)</f>
        <v>3.7000000000000002E-3</v>
      </c>
      <c r="AE37" s="671">
        <f>Compute4a!I37</f>
        <v>0</v>
      </c>
      <c r="AF37" s="782">
        <f>IFERROR((AE37*$H37*INDEX(References!$C$51:$D$56, $E37+1,2))+(ROW()/10000),0)</f>
        <v>3.7000000000000002E-3</v>
      </c>
      <c r="AG37" s="671">
        <f>Compute4a!N37</f>
        <v>0</v>
      </c>
      <c r="AH37" s="782">
        <f>IFERROR((AG37*$H37*INDEX(References!$C$51:$D$56, $E37+1,2))+(ROW()/10000),0)</f>
        <v>3.7000000000000002E-3</v>
      </c>
      <c r="AI37" s="671">
        <f>Compute4a!I37</f>
        <v>0</v>
      </c>
      <c r="AJ37" s="782">
        <f>IFERROR((AI37*$H37*INDEX(References!$C$51:$D$56, $E37+1,2))+(ROW()/10000),0)</f>
        <v>3.7000000000000002E-3</v>
      </c>
      <c r="AK37" s="671">
        <f>Compute4a!U37</f>
        <v>0</v>
      </c>
      <c r="AL37" s="782">
        <f>IFERROR((AK37*$H37*INDEX(References!$C$51:$D$56, $E37+1,2))+(ROW()/10000),0)</f>
        <v>3.7000000000000002E-3</v>
      </c>
      <c r="AM37" s="671">
        <f>Compute4a!K37</f>
        <v>0</v>
      </c>
      <c r="AN37" s="782">
        <f>IFERROR((AM37*$H37*INDEX(References!$C$51:$D$56, $E37+1,2))+(ROW()/10000),0)</f>
        <v>3.7000000000000002E-3</v>
      </c>
      <c r="AO37" s="671">
        <f>Compute4a!S37</f>
        <v>0</v>
      </c>
      <c r="AP37" s="782">
        <f>IFERROR((AO37*$H37*INDEX(References!$C$51:$D$56, $E37+1,2))+(ROW()/10000),0)</f>
        <v>3.7000000000000002E-3</v>
      </c>
      <c r="AQ37" s="671">
        <f>Compute4a!M37</f>
        <v>0</v>
      </c>
      <c r="AR37" s="782">
        <f>IFERROR((AQ37*$H37*INDEX(References!$C$51:$D$56, $E37+1,2))+(ROW()/10000),0)</f>
        <v>3.7000000000000002E-3</v>
      </c>
      <c r="AS37" s="671">
        <f>Compute4a!K37</f>
        <v>0</v>
      </c>
      <c r="AT37" s="782">
        <f>IFERROR((AS37*$H37*INDEX(References!$C$51:$D$56, $E37+1,2))+(ROW()/10000),0)</f>
        <v>3.7000000000000002E-3</v>
      </c>
      <c r="AU37" s="671">
        <f>Compute4a!T37</f>
        <v>0</v>
      </c>
      <c r="AV37" s="782">
        <f>IFERROR((AU37*$H37*INDEX(References!$C$51:$D$56, $E37+1,2))+(ROW()/10000),0)</f>
        <v>3.7000000000000002E-3</v>
      </c>
      <c r="AW37" s="671">
        <f>Compute4a!J37</f>
        <v>0</v>
      </c>
      <c r="AX37" s="782">
        <f>IFERROR((AW37*$H37*INDEX(References!$C$51:$D$56, $E37+1,2))+(ROW()/10000),0)</f>
        <v>3.7000000000000002E-3</v>
      </c>
      <c r="AY37" s="671">
        <f>Compute4a!L37</f>
        <v>0</v>
      </c>
      <c r="AZ37" s="782">
        <f>IFERROR((AY37*$H37*INDEX(References!$C$51:$D$56, $E37+1,2))+(ROW()/10000),0)</f>
        <v>3.7000000000000002E-3</v>
      </c>
      <c r="BA37" s="671">
        <f>Compute4a!M37</f>
        <v>0</v>
      </c>
      <c r="BB37" s="782">
        <f>IFERROR((BA37*$H37*INDEX(References!$C$51:$D$56, $E37+1,2))+(ROW()/10000),0)</f>
        <v>3.7000000000000002E-3</v>
      </c>
      <c r="BC37" s="671">
        <f>Compute4a!O37</f>
        <v>0</v>
      </c>
      <c r="BD37" s="782">
        <f>IFERROR((BC37*$H37*INDEX(References!$C$51:$D$56, $E37+1,2))+(ROW()/10000),0)</f>
        <v>3.7000000000000002E-3</v>
      </c>
      <c r="BE37" s="671">
        <f>Compute4a!V37</f>
        <v>0</v>
      </c>
      <c r="BF37" s="782">
        <f>IFERROR((BE37*$H37*INDEX(References!$C$51:$D$56, $E37+1,2))+(ROW()/10000),0)</f>
        <v>3.7000000000000002E-3</v>
      </c>
      <c r="BG37" s="671">
        <f>Compute4a!P37</f>
        <v>0</v>
      </c>
      <c r="BH37" s="782">
        <f>IFERROR((BG37*$H37*INDEX(References!$C$51:$D$56, $E37+1,2))+(ROW()/10000),0)</f>
        <v>3.7000000000000002E-3</v>
      </c>
      <c r="BI37" s="671">
        <f>Compute4a!N37</f>
        <v>0</v>
      </c>
      <c r="BJ37" s="782">
        <f>IFERROR((BI37*$H37*INDEX(References!$C$51:$D$56, $E37+1,2))+(ROW()/10000),0)</f>
        <v>3.7000000000000002E-3</v>
      </c>
      <c r="BK37" s="671">
        <f>Compute4a!T37</f>
        <v>0</v>
      </c>
      <c r="BL37" s="782">
        <f>IFERROR((BK37*$H37*INDEX(References!$C$51:$D$56, $E37+1,2))+(ROW()/10000),0)</f>
        <v>3.7000000000000002E-3</v>
      </c>
      <c r="BM37" s="671">
        <f>Compute4a!R37</f>
        <v>0</v>
      </c>
      <c r="BN37" s="782">
        <f>IFERROR((BM37*$H37*INDEX(References!$C$51:$D$56, $E37+1,2))+(ROW()/10000),0)</f>
        <v>3.7000000000000002E-3</v>
      </c>
      <c r="BO37" s="671">
        <f>Compute4a!V37</f>
        <v>0</v>
      </c>
      <c r="BP37" s="782">
        <f>IFERROR((BO37*$H37*INDEX(References!$C$51:$D$56, $E37+1,2))+(ROW()/10000),0)</f>
        <v>3.7000000000000002E-3</v>
      </c>
      <c r="BQ37" s="671">
        <f>Compute4a!S37</f>
        <v>0</v>
      </c>
      <c r="BR37" s="782">
        <f>IFERROR((BQ37*$H37*INDEX(References!$C$51:$D$56, $E37+1,2))+(ROW()/10000),0)</f>
        <v>3.7000000000000002E-3</v>
      </c>
      <c r="BS37" s="671">
        <f>Compute4a!V37</f>
        <v>0</v>
      </c>
      <c r="BT37" s="782">
        <f>IFERROR((BS37*$H37*INDEX(References!$C$51:$D$56, $E37+1,2))+(ROW()/10000),0)</f>
        <v>3.7000000000000002E-3</v>
      </c>
      <c r="BU37" s="671">
        <f>Compute4a!M37</f>
        <v>0</v>
      </c>
      <c r="BV37" s="782">
        <f>IFERROR((BU37*$H37*INDEX(References!$C$51:$D$56, $E37+1,2))+(ROW()/10000),0)</f>
        <v>3.7000000000000002E-3</v>
      </c>
      <c r="BW37" s="671">
        <f>Compute4a!U37</f>
        <v>0</v>
      </c>
      <c r="BX37" s="782">
        <f>IFERROR((BW37*$H37*INDEX(References!$C$51:$D$56, $E37+1,2))+(ROW()/10000),0)</f>
        <v>3.7000000000000002E-3</v>
      </c>
      <c r="BY37" s="671">
        <f>Compute4a!N37</f>
        <v>0</v>
      </c>
      <c r="BZ37" s="782">
        <f>IFERROR((BY37*$H37*INDEX(References!$C$51:$D$56, $E37+1,2))+(ROW()/10000),0)</f>
        <v>3.7000000000000002E-3</v>
      </c>
      <c r="CA37" s="671">
        <f>Compute4a!T37</f>
        <v>0</v>
      </c>
      <c r="CB37" s="782">
        <f>IFERROR((CA37*$H37*INDEX(References!$C$51:$D$56, $E37+1,2))+(ROW()/10000),0)</f>
        <v>3.7000000000000002E-3</v>
      </c>
      <c r="CC37" s="671">
        <f>Compute4a!T37</f>
        <v>0</v>
      </c>
      <c r="CD37" s="782">
        <f>IFERROR((CC37*$H37*INDEX(References!$C$51:$D$56, $E37+1,2))+(ROW()/10000),0)</f>
        <v>3.7000000000000002E-3</v>
      </c>
      <c r="CE37" s="671">
        <f>Compute4a!T37</f>
        <v>0</v>
      </c>
      <c r="CF37" s="782">
        <f>IFERROR((CE37*$H37*INDEX(References!$C$51:$D$56, $E37+1,2))+(ROW()/10000),0)</f>
        <v>3.7000000000000002E-3</v>
      </c>
      <c r="CG37" s="671">
        <f>Compute4a!U37</f>
        <v>0</v>
      </c>
      <c r="CH37" s="782">
        <f>IFERROR((CG37*$H37*INDEX(References!$C$51:$D$56, $E37+1,2))+(ROW()/10000),0)</f>
        <v>3.7000000000000002E-3</v>
      </c>
      <c r="CI37" s="671">
        <f>Compute4a!U37</f>
        <v>0</v>
      </c>
      <c r="CJ37" s="782">
        <f>IFERROR((CI37*$H37*INDEX(References!$C$51:$D$56, $E37+1,2))+(ROW()/10000),0)</f>
        <v>3.7000000000000002E-3</v>
      </c>
      <c r="CK37" s="671">
        <f>Compute4a!N37</f>
        <v>0</v>
      </c>
      <c r="CL37" s="782">
        <f>IFERROR((CK37*$H37*INDEX(References!$C$51:$D$56, $E37+1,2))+(ROW()/10000),0)</f>
        <v>3.7000000000000002E-3</v>
      </c>
      <c r="CM37" s="671">
        <f>Compute4a!U37</f>
        <v>0</v>
      </c>
      <c r="CN37" s="782">
        <f>IFERROR((CM37*$H37*INDEX(References!$C$51:$D$56, $E37+1,2))+(ROW()/10000),0)</f>
        <v>3.7000000000000002E-3</v>
      </c>
      <c r="CO37" s="671">
        <f>Compute4a!Q37</f>
        <v>0</v>
      </c>
      <c r="CP37" s="782">
        <f>IFERROR((CO37*$H37*INDEX(References!$C$51:$D$56, $E37+1,2))+(ROW()/10000),0)</f>
        <v>3.7000000000000002E-3</v>
      </c>
      <c r="CQ37" s="671">
        <f>Compute4a!T37</f>
        <v>0</v>
      </c>
      <c r="CR37" s="782">
        <f>IFERROR((CQ37*$H37*INDEX(References!$C$51:$D$56, $E37+1,2))+(ROW()/10000),0)</f>
        <v>3.7000000000000002E-3</v>
      </c>
      <c r="CS37" s="671">
        <f>Compute4a!Q37</f>
        <v>0</v>
      </c>
      <c r="CT37" s="782">
        <f>IFERROR((CS37*$H37*INDEX(References!$C$51:$D$56, $E37+1,2))+(ROW()/10000),0)</f>
        <v>3.7000000000000002E-3</v>
      </c>
      <c r="CU37" s="477">
        <f t="shared" ref="CU37:CU68" si="101">SUMIF(I37:AI37,1)</f>
        <v>0</v>
      </c>
      <c r="CV37" s="477">
        <f t="shared" si="4"/>
        <v>0</v>
      </c>
      <c r="CW37" s="477">
        <f t="shared" si="5"/>
        <v>0</v>
      </c>
      <c r="CX37" s="477">
        <f t="shared" si="6"/>
        <v>0</v>
      </c>
      <c r="CY37" s="477">
        <f t="shared" si="7"/>
        <v>0</v>
      </c>
      <c r="CZ37" s="477">
        <f t="shared" si="8"/>
        <v>0</v>
      </c>
      <c r="DA37" s="477">
        <f t="shared" si="9"/>
        <v>0</v>
      </c>
      <c r="DB37" s="477">
        <f t="shared" si="10"/>
        <v>0</v>
      </c>
      <c r="DC37" s="477">
        <f t="shared" si="11"/>
        <v>0</v>
      </c>
      <c r="DD37" s="477">
        <f t="shared" si="12"/>
        <v>0</v>
      </c>
      <c r="DE37" s="477">
        <f t="shared" si="13"/>
        <v>0</v>
      </c>
      <c r="DF37" s="477">
        <f t="shared" si="14"/>
        <v>0</v>
      </c>
      <c r="DG37" s="477">
        <f t="shared" si="15"/>
        <v>0</v>
      </c>
      <c r="DH37" s="477">
        <f t="shared" si="16"/>
        <v>0</v>
      </c>
      <c r="DI37" s="477">
        <f t="shared" si="17"/>
        <v>0</v>
      </c>
      <c r="DJ37" s="477">
        <f t="shared" si="18"/>
        <v>0</v>
      </c>
      <c r="DK37" s="477">
        <f t="shared" si="19"/>
        <v>0</v>
      </c>
      <c r="DL37" s="477">
        <f t="shared" si="20"/>
        <v>0</v>
      </c>
      <c r="DM37" s="477">
        <f t="shared" si="21"/>
        <v>0</v>
      </c>
      <c r="DN37" s="477">
        <f t="shared" si="22"/>
        <v>0</v>
      </c>
      <c r="DO37" s="477">
        <f t="shared" si="23"/>
        <v>0</v>
      </c>
      <c r="DP37" s="477">
        <f t="shared" si="24"/>
        <v>0</v>
      </c>
      <c r="DQ37" s="477">
        <f t="shared" si="25"/>
        <v>0</v>
      </c>
      <c r="DR37" s="477">
        <f t="shared" si="26"/>
        <v>0</v>
      </c>
      <c r="DS37" s="477">
        <f t="shared" si="27"/>
        <v>0</v>
      </c>
      <c r="DT37" s="477">
        <f t="shared" si="28"/>
        <v>0</v>
      </c>
      <c r="DU37" s="477">
        <f t="shared" si="29"/>
        <v>0</v>
      </c>
      <c r="DV37" s="477">
        <f t="shared" si="30"/>
        <v>0</v>
      </c>
      <c r="DW37" s="477">
        <f t="shared" si="31"/>
        <v>0</v>
      </c>
      <c r="DX37" s="477">
        <f t="shared" si="32"/>
        <v>0</v>
      </c>
      <c r="DY37" s="477">
        <f t="shared" si="33"/>
        <v>0</v>
      </c>
      <c r="DZ37" s="477">
        <f t="shared" si="34"/>
        <v>0</v>
      </c>
      <c r="EA37" s="477">
        <f t="shared" si="35"/>
        <v>0</v>
      </c>
      <c r="EB37" s="477">
        <f t="shared" si="36"/>
        <v>0</v>
      </c>
      <c r="EC37" s="477">
        <f t="shared" si="37"/>
        <v>0</v>
      </c>
      <c r="ED37" s="477">
        <f t="shared" si="38"/>
        <v>0</v>
      </c>
      <c r="EE37" s="477">
        <f t="shared" si="39"/>
        <v>0</v>
      </c>
      <c r="EF37" s="477">
        <f t="shared" si="40"/>
        <v>0</v>
      </c>
      <c r="EG37" s="477">
        <f t="shared" si="41"/>
        <v>0</v>
      </c>
      <c r="EH37" s="477">
        <f t="shared" si="42"/>
        <v>0</v>
      </c>
      <c r="EI37" s="477">
        <f t="shared" si="43"/>
        <v>0</v>
      </c>
      <c r="EJ37" s="477">
        <f t="shared" si="44"/>
        <v>0</v>
      </c>
      <c r="EK37" s="477">
        <f t="shared" si="45"/>
        <v>0</v>
      </c>
      <c r="EL37" s="477">
        <f t="shared" si="46"/>
        <v>0</v>
      </c>
      <c r="EM37" s="477">
        <f t="shared" si="47"/>
        <v>0</v>
      </c>
      <c r="EN37" s="477">
        <f t="shared" si="48"/>
        <v>0</v>
      </c>
      <c r="EO37" s="946">
        <f t="shared" si="49"/>
        <v>0</v>
      </c>
      <c r="EP37" s="946">
        <f t="shared" si="50"/>
        <v>0</v>
      </c>
      <c r="EQ37" s="946">
        <f t="shared" si="51"/>
        <v>0</v>
      </c>
      <c r="ER37" s="946">
        <f t="shared" si="52"/>
        <v>0</v>
      </c>
      <c r="ES37" s="946">
        <f t="shared" si="53"/>
        <v>0</v>
      </c>
      <c r="ET37" s="946">
        <f t="shared" si="54"/>
        <v>0</v>
      </c>
      <c r="EU37" s="946">
        <f t="shared" si="55"/>
        <v>0</v>
      </c>
      <c r="EV37" s="946">
        <f t="shared" si="56"/>
        <v>0</v>
      </c>
      <c r="EW37" s="946">
        <f t="shared" si="57"/>
        <v>0</v>
      </c>
      <c r="EX37" s="946">
        <f t="shared" si="58"/>
        <v>0</v>
      </c>
      <c r="EY37" s="946">
        <f t="shared" si="59"/>
        <v>0</v>
      </c>
      <c r="EZ37" s="946">
        <f t="shared" si="60"/>
        <v>0</v>
      </c>
      <c r="FA37" s="946">
        <f t="shared" si="61"/>
        <v>0</v>
      </c>
      <c r="FB37" s="946">
        <f t="shared" si="62"/>
        <v>0</v>
      </c>
      <c r="FC37" s="946">
        <f t="shared" si="63"/>
        <v>0</v>
      </c>
      <c r="FD37" s="946">
        <f t="shared" si="64"/>
        <v>0</v>
      </c>
      <c r="FE37" s="946">
        <f t="shared" si="65"/>
        <v>0</v>
      </c>
      <c r="FF37" s="946">
        <f t="shared" si="66"/>
        <v>0</v>
      </c>
      <c r="FG37" s="946">
        <f t="shared" si="67"/>
        <v>0</v>
      </c>
      <c r="FH37" s="946">
        <f t="shared" si="68"/>
        <v>0</v>
      </c>
      <c r="FI37" s="946">
        <f t="shared" si="69"/>
        <v>0</v>
      </c>
      <c r="FJ37" s="946">
        <f t="shared" si="70"/>
        <v>0</v>
      </c>
      <c r="FK37" s="946">
        <f t="shared" si="71"/>
        <v>0</v>
      </c>
      <c r="FL37" s="946">
        <f t="shared" si="72"/>
        <v>0</v>
      </c>
      <c r="FM37" s="946">
        <f t="shared" si="73"/>
        <v>0</v>
      </c>
      <c r="FN37" s="946">
        <f t="shared" si="74"/>
        <v>0</v>
      </c>
      <c r="FO37" s="946">
        <f t="shared" si="75"/>
        <v>0</v>
      </c>
      <c r="FP37" s="946">
        <f t="shared" si="76"/>
        <v>0</v>
      </c>
      <c r="FQ37" s="946">
        <f t="shared" si="77"/>
        <v>0</v>
      </c>
      <c r="FR37" s="946">
        <f t="shared" si="78"/>
        <v>0</v>
      </c>
      <c r="FS37" s="946">
        <f t="shared" si="79"/>
        <v>0</v>
      </c>
      <c r="FT37" s="946">
        <f t="shared" si="80"/>
        <v>0</v>
      </c>
      <c r="FU37" s="946">
        <f t="shared" si="81"/>
        <v>0</v>
      </c>
      <c r="FV37" s="946">
        <f t="shared" si="82"/>
        <v>0</v>
      </c>
      <c r="FW37" s="946">
        <f t="shared" si="83"/>
        <v>0</v>
      </c>
      <c r="FX37" s="946">
        <f t="shared" si="84"/>
        <v>0</v>
      </c>
      <c r="FY37" s="946">
        <f t="shared" si="85"/>
        <v>0</v>
      </c>
      <c r="FZ37" s="946">
        <f t="shared" si="86"/>
        <v>0</v>
      </c>
      <c r="GA37" s="946">
        <f t="shared" si="87"/>
        <v>0</v>
      </c>
      <c r="GB37" s="946">
        <f t="shared" si="88"/>
        <v>0</v>
      </c>
      <c r="GC37" s="946">
        <f t="shared" si="89"/>
        <v>0</v>
      </c>
      <c r="GD37" s="946">
        <f t="shared" si="90"/>
        <v>0</v>
      </c>
      <c r="GE37" s="946">
        <f t="shared" si="91"/>
        <v>0</v>
      </c>
      <c r="GF37" s="946">
        <f t="shared" si="92"/>
        <v>0</v>
      </c>
      <c r="GG37" s="946">
        <f t="shared" si="93"/>
        <v>0</v>
      </c>
      <c r="GH37" s="946" t="s">
        <v>1493</v>
      </c>
    </row>
    <row r="38" spans="1:190" ht="15" hidden="1">
      <c r="A38" s="725" t="str">
        <f>Compute1a!A38</f>
        <v>8.2.b</v>
      </c>
      <c r="B38" s="527">
        <f>Compute1a!B38</f>
        <v>0</v>
      </c>
      <c r="C38" s="527">
        <f>Compute1a!C38</f>
        <v>0</v>
      </c>
      <c r="D38" s="528">
        <f>Compute1a!D38</f>
        <v>0</v>
      </c>
      <c r="E38" s="731" t="str">
        <f>Compute1a!E38</f>
        <v>0</v>
      </c>
      <c r="F38" s="727">
        <f>INDEX(References!$B$51:$C$56,$E38+1,2)*C38</f>
        <v>0</v>
      </c>
      <c r="G38" s="726">
        <f>Compute4a!$DE38</f>
        <v>0</v>
      </c>
      <c r="H38" s="942">
        <f t="shared" si="100"/>
        <v>0</v>
      </c>
      <c r="I38" s="671">
        <f>Compute4a!I38</f>
        <v>0</v>
      </c>
      <c r="J38" s="782">
        <f>IFERROR((I38*$H38*INDEX(References!$C$51:$D$56, $E38+1,2))+(ROW()/10000),0)</f>
        <v>3.8E-3</v>
      </c>
      <c r="K38" s="671">
        <f>Compute4a!H38</f>
        <v>0</v>
      </c>
      <c r="L38" s="782">
        <f>IFERROR((K38*$H38*INDEX(References!$C$51:$D$56, $E38+1,2))+(ROW()/10000),0)</f>
        <v>3.8E-3</v>
      </c>
      <c r="M38" s="671">
        <f>Compute4a!H38</f>
        <v>0</v>
      </c>
      <c r="N38" s="782">
        <f>IFERROR((M38*$H38*INDEX(References!$C$51:$D$56, $E38+1,2))+(ROW()/10000),0)</f>
        <v>3.8E-3</v>
      </c>
      <c r="O38" s="671">
        <f>Compute4a!N38</f>
        <v>0</v>
      </c>
      <c r="P38" s="782">
        <f>IFERROR((O38*$H38*INDEX(References!$C$51:$D$56, $E38+1,2))+(ROW()/10000),0)</f>
        <v>3.8E-3</v>
      </c>
      <c r="Q38" s="671">
        <f>Compute4a!M38</f>
        <v>0</v>
      </c>
      <c r="R38" s="782">
        <f>IFERROR((Q38*$H38*INDEX(References!$C$51:$D$56, $E38+1,2))+(ROW()/10000),0)</f>
        <v>3.8E-3</v>
      </c>
      <c r="S38" s="671">
        <f>Compute4a!R38</f>
        <v>0</v>
      </c>
      <c r="T38" s="782">
        <f>IFERROR((S38*$H38*INDEX(References!$C$51:$D$56, $E38+1,2))+(ROW()/10000),0)</f>
        <v>3.8E-3</v>
      </c>
      <c r="U38" s="671">
        <f>Compute4a!S38</f>
        <v>0</v>
      </c>
      <c r="V38" s="782">
        <f>IFERROR((U38*$H38*INDEX(References!$C$51:$D$56, $E38+1,2))+(ROW()/10000),0)</f>
        <v>3.8E-3</v>
      </c>
      <c r="W38" s="671">
        <f>Compute4a!R38</f>
        <v>0</v>
      </c>
      <c r="X38" s="782">
        <f>IFERROR((W38*$H38*INDEX(References!$C$51:$D$56, $E38+1,2))+(ROW()/10000),0)</f>
        <v>3.8E-3</v>
      </c>
      <c r="Y38" s="671">
        <f>Compute4a!I38</f>
        <v>0</v>
      </c>
      <c r="Z38" s="782">
        <f>IFERROR((Y38*$H38*INDEX(References!$C$51:$D$56, $E38+1,2))+(ROW()/10000),0)</f>
        <v>3.8E-3</v>
      </c>
      <c r="AA38" s="671">
        <f>Compute4a!H38</f>
        <v>0</v>
      </c>
      <c r="AB38" s="782">
        <f>IFERROR((AA38*$H38*INDEX(References!$C$51:$D$56, $E38+1,2))+(ROW()/10000),0)</f>
        <v>3.8E-3</v>
      </c>
      <c r="AC38" s="671">
        <f>Compute4a!T38</f>
        <v>0</v>
      </c>
      <c r="AD38" s="782">
        <f>IFERROR((AC38*$H38*INDEX(References!$C$51:$D$56, $E38+1,2))+(ROW()/10000),0)</f>
        <v>3.8E-3</v>
      </c>
      <c r="AE38" s="671">
        <f>Compute4a!I38</f>
        <v>0</v>
      </c>
      <c r="AF38" s="782">
        <f>IFERROR((AE38*$H38*INDEX(References!$C$51:$D$56, $E38+1,2))+(ROW()/10000),0)</f>
        <v>3.8E-3</v>
      </c>
      <c r="AG38" s="671">
        <f>Compute4a!N38</f>
        <v>0</v>
      </c>
      <c r="AH38" s="782">
        <f>IFERROR((AG38*$H38*INDEX(References!$C$51:$D$56, $E38+1,2))+(ROW()/10000),0)</f>
        <v>3.8E-3</v>
      </c>
      <c r="AI38" s="671">
        <f>Compute4a!I38</f>
        <v>0</v>
      </c>
      <c r="AJ38" s="782">
        <f>IFERROR((AI38*$H38*INDEX(References!$C$51:$D$56, $E38+1,2))+(ROW()/10000),0)</f>
        <v>3.8E-3</v>
      </c>
      <c r="AK38" s="671">
        <f>Compute4a!U38</f>
        <v>0</v>
      </c>
      <c r="AL38" s="782">
        <f>IFERROR((AK38*$H38*INDEX(References!$C$51:$D$56, $E38+1,2))+(ROW()/10000),0)</f>
        <v>3.8E-3</v>
      </c>
      <c r="AM38" s="671">
        <f>Compute4a!K38</f>
        <v>0</v>
      </c>
      <c r="AN38" s="782">
        <f>IFERROR((AM38*$H38*INDEX(References!$C$51:$D$56, $E38+1,2))+(ROW()/10000),0)</f>
        <v>3.8E-3</v>
      </c>
      <c r="AO38" s="671">
        <f>Compute4a!S38</f>
        <v>0</v>
      </c>
      <c r="AP38" s="782">
        <f>IFERROR((AO38*$H38*INDEX(References!$C$51:$D$56, $E38+1,2))+(ROW()/10000),0)</f>
        <v>3.8E-3</v>
      </c>
      <c r="AQ38" s="671">
        <f>Compute4a!M38</f>
        <v>0</v>
      </c>
      <c r="AR38" s="782">
        <f>IFERROR((AQ38*$H38*INDEX(References!$C$51:$D$56, $E38+1,2))+(ROW()/10000),0)</f>
        <v>3.8E-3</v>
      </c>
      <c r="AS38" s="671">
        <f>Compute4a!K38</f>
        <v>0</v>
      </c>
      <c r="AT38" s="782">
        <f>IFERROR((AS38*$H38*INDEX(References!$C$51:$D$56, $E38+1,2))+(ROW()/10000),0)</f>
        <v>3.8E-3</v>
      </c>
      <c r="AU38" s="671">
        <f>Compute4a!T38</f>
        <v>0</v>
      </c>
      <c r="AV38" s="782">
        <f>IFERROR((AU38*$H38*INDEX(References!$C$51:$D$56, $E38+1,2))+(ROW()/10000),0)</f>
        <v>3.8E-3</v>
      </c>
      <c r="AW38" s="671">
        <f>Compute4a!J38</f>
        <v>0</v>
      </c>
      <c r="AX38" s="782">
        <f>IFERROR((AW38*$H38*INDEX(References!$C$51:$D$56, $E38+1,2))+(ROW()/10000),0)</f>
        <v>3.8E-3</v>
      </c>
      <c r="AY38" s="671">
        <f>Compute4a!L38</f>
        <v>0</v>
      </c>
      <c r="AZ38" s="782">
        <f>IFERROR((AY38*$H38*INDEX(References!$C$51:$D$56, $E38+1,2))+(ROW()/10000),0)</f>
        <v>3.8E-3</v>
      </c>
      <c r="BA38" s="671">
        <f>Compute4a!M38</f>
        <v>0</v>
      </c>
      <c r="BB38" s="782">
        <f>IFERROR((BA38*$H38*INDEX(References!$C$51:$D$56, $E38+1,2))+(ROW()/10000),0)</f>
        <v>3.8E-3</v>
      </c>
      <c r="BC38" s="671">
        <f>Compute4a!O38</f>
        <v>0</v>
      </c>
      <c r="BD38" s="782">
        <f>IFERROR((BC38*$H38*INDEX(References!$C$51:$D$56, $E38+1,2))+(ROW()/10000),0)</f>
        <v>3.8E-3</v>
      </c>
      <c r="BE38" s="671">
        <f>Compute4a!V38</f>
        <v>0</v>
      </c>
      <c r="BF38" s="782">
        <f>IFERROR((BE38*$H38*INDEX(References!$C$51:$D$56, $E38+1,2))+(ROW()/10000),0)</f>
        <v>3.8E-3</v>
      </c>
      <c r="BG38" s="671">
        <f>Compute4a!P38</f>
        <v>0</v>
      </c>
      <c r="BH38" s="782">
        <f>IFERROR((BG38*$H38*INDEX(References!$C$51:$D$56, $E38+1,2))+(ROW()/10000),0)</f>
        <v>3.8E-3</v>
      </c>
      <c r="BI38" s="671">
        <f>Compute4a!N38</f>
        <v>0</v>
      </c>
      <c r="BJ38" s="782">
        <f>IFERROR((BI38*$H38*INDEX(References!$C$51:$D$56, $E38+1,2))+(ROW()/10000),0)</f>
        <v>3.8E-3</v>
      </c>
      <c r="BK38" s="671">
        <f>Compute4a!T38</f>
        <v>0</v>
      </c>
      <c r="BL38" s="782">
        <f>IFERROR((BK38*$H38*INDEX(References!$C$51:$D$56, $E38+1,2))+(ROW()/10000),0)</f>
        <v>3.8E-3</v>
      </c>
      <c r="BM38" s="671">
        <f>Compute4a!R38</f>
        <v>0</v>
      </c>
      <c r="BN38" s="782">
        <f>IFERROR((BM38*$H38*INDEX(References!$C$51:$D$56, $E38+1,2))+(ROW()/10000),0)</f>
        <v>3.8E-3</v>
      </c>
      <c r="BO38" s="671">
        <f>Compute4a!V38</f>
        <v>0</v>
      </c>
      <c r="BP38" s="782">
        <f>IFERROR((BO38*$H38*INDEX(References!$C$51:$D$56, $E38+1,2))+(ROW()/10000),0)</f>
        <v>3.8E-3</v>
      </c>
      <c r="BQ38" s="671">
        <f>Compute4a!S38</f>
        <v>0</v>
      </c>
      <c r="BR38" s="782">
        <f>IFERROR((BQ38*$H38*INDEX(References!$C$51:$D$56, $E38+1,2))+(ROW()/10000),0)</f>
        <v>3.8E-3</v>
      </c>
      <c r="BS38" s="671">
        <f>Compute4a!V38</f>
        <v>0</v>
      </c>
      <c r="BT38" s="782">
        <f>IFERROR((BS38*$H38*INDEX(References!$C$51:$D$56, $E38+1,2))+(ROW()/10000),0)</f>
        <v>3.8E-3</v>
      </c>
      <c r="BU38" s="671">
        <f>Compute4a!M38</f>
        <v>0</v>
      </c>
      <c r="BV38" s="782">
        <f>IFERROR((BU38*$H38*INDEX(References!$C$51:$D$56, $E38+1,2))+(ROW()/10000),0)</f>
        <v>3.8E-3</v>
      </c>
      <c r="BW38" s="671">
        <f>Compute4a!U38</f>
        <v>0</v>
      </c>
      <c r="BX38" s="782">
        <f>IFERROR((BW38*$H38*INDEX(References!$C$51:$D$56, $E38+1,2))+(ROW()/10000),0)</f>
        <v>3.8E-3</v>
      </c>
      <c r="BY38" s="671">
        <f>Compute4a!N38</f>
        <v>0</v>
      </c>
      <c r="BZ38" s="782">
        <f>IFERROR((BY38*$H38*INDEX(References!$C$51:$D$56, $E38+1,2))+(ROW()/10000),0)</f>
        <v>3.8E-3</v>
      </c>
      <c r="CA38" s="671">
        <f>Compute4a!T38</f>
        <v>0</v>
      </c>
      <c r="CB38" s="782">
        <f>IFERROR((CA38*$H38*INDEX(References!$C$51:$D$56, $E38+1,2))+(ROW()/10000),0)</f>
        <v>3.8E-3</v>
      </c>
      <c r="CC38" s="671">
        <f>Compute4a!T38</f>
        <v>0</v>
      </c>
      <c r="CD38" s="782">
        <f>IFERROR((CC38*$H38*INDEX(References!$C$51:$D$56, $E38+1,2))+(ROW()/10000),0)</f>
        <v>3.8E-3</v>
      </c>
      <c r="CE38" s="671">
        <f>Compute4a!T38</f>
        <v>0</v>
      </c>
      <c r="CF38" s="782">
        <f>IFERROR((CE38*$H38*INDEX(References!$C$51:$D$56, $E38+1,2))+(ROW()/10000),0)</f>
        <v>3.8E-3</v>
      </c>
      <c r="CG38" s="671">
        <f>Compute4a!U38</f>
        <v>0</v>
      </c>
      <c r="CH38" s="782">
        <f>IFERROR((CG38*$H38*INDEX(References!$C$51:$D$56, $E38+1,2))+(ROW()/10000),0)</f>
        <v>3.8E-3</v>
      </c>
      <c r="CI38" s="671">
        <f>Compute4a!U38</f>
        <v>0</v>
      </c>
      <c r="CJ38" s="782">
        <f>IFERROR((CI38*$H38*INDEX(References!$C$51:$D$56, $E38+1,2))+(ROW()/10000),0)</f>
        <v>3.8E-3</v>
      </c>
      <c r="CK38" s="671">
        <f>Compute4a!N38</f>
        <v>0</v>
      </c>
      <c r="CL38" s="782">
        <f>IFERROR((CK38*$H38*INDEX(References!$C$51:$D$56, $E38+1,2))+(ROW()/10000),0)</f>
        <v>3.8E-3</v>
      </c>
      <c r="CM38" s="671">
        <f>Compute4a!U38</f>
        <v>0</v>
      </c>
      <c r="CN38" s="782">
        <f>IFERROR((CM38*$H38*INDEX(References!$C$51:$D$56, $E38+1,2))+(ROW()/10000),0)</f>
        <v>3.8E-3</v>
      </c>
      <c r="CO38" s="671">
        <f>Compute4a!Q38</f>
        <v>0</v>
      </c>
      <c r="CP38" s="782">
        <f>IFERROR((CO38*$H38*INDEX(References!$C$51:$D$56, $E38+1,2))+(ROW()/10000),0)</f>
        <v>3.8E-3</v>
      </c>
      <c r="CQ38" s="671">
        <f>Compute4a!T38</f>
        <v>0</v>
      </c>
      <c r="CR38" s="782">
        <f>IFERROR((CQ38*$H38*INDEX(References!$C$51:$D$56, $E38+1,2))+(ROW()/10000),0)</f>
        <v>3.8E-3</v>
      </c>
      <c r="CS38" s="671">
        <f>Compute4a!Q38</f>
        <v>0</v>
      </c>
      <c r="CT38" s="782">
        <f>IFERROR((CS38*$H38*INDEX(References!$C$51:$D$56, $E38+1,2))+(ROW()/10000),0)</f>
        <v>3.8E-3</v>
      </c>
      <c r="CU38" s="477">
        <f t="shared" si="101"/>
        <v>0</v>
      </c>
      <c r="CV38" s="477">
        <f t="shared" si="4"/>
        <v>0</v>
      </c>
      <c r="CW38" s="477">
        <f t="shared" si="5"/>
        <v>0</v>
      </c>
      <c r="CX38" s="477">
        <f t="shared" si="6"/>
        <v>0</v>
      </c>
      <c r="CY38" s="477">
        <f t="shared" si="7"/>
        <v>0</v>
      </c>
      <c r="CZ38" s="477">
        <f t="shared" si="8"/>
        <v>0</v>
      </c>
      <c r="DA38" s="477">
        <f t="shared" si="9"/>
        <v>0</v>
      </c>
      <c r="DB38" s="477">
        <f t="shared" si="10"/>
        <v>0</v>
      </c>
      <c r="DC38" s="477">
        <f t="shared" si="11"/>
        <v>0</v>
      </c>
      <c r="DD38" s="477">
        <f t="shared" si="12"/>
        <v>0</v>
      </c>
      <c r="DE38" s="477">
        <f t="shared" si="13"/>
        <v>0</v>
      </c>
      <c r="DF38" s="477">
        <f t="shared" si="14"/>
        <v>0</v>
      </c>
      <c r="DG38" s="477">
        <f t="shared" si="15"/>
        <v>0</v>
      </c>
      <c r="DH38" s="477">
        <f t="shared" si="16"/>
        <v>0</v>
      </c>
      <c r="DI38" s="477">
        <f t="shared" si="17"/>
        <v>0</v>
      </c>
      <c r="DJ38" s="477">
        <f t="shared" si="18"/>
        <v>0</v>
      </c>
      <c r="DK38" s="477">
        <f t="shared" si="19"/>
        <v>0</v>
      </c>
      <c r="DL38" s="477">
        <f t="shared" si="20"/>
        <v>0</v>
      </c>
      <c r="DM38" s="477">
        <f t="shared" si="21"/>
        <v>0</v>
      </c>
      <c r="DN38" s="477">
        <f t="shared" si="22"/>
        <v>0</v>
      </c>
      <c r="DO38" s="477">
        <f t="shared" si="23"/>
        <v>0</v>
      </c>
      <c r="DP38" s="477">
        <f t="shared" si="24"/>
        <v>0</v>
      </c>
      <c r="DQ38" s="477">
        <f t="shared" si="25"/>
        <v>0</v>
      </c>
      <c r="DR38" s="477">
        <f t="shared" si="26"/>
        <v>0</v>
      </c>
      <c r="DS38" s="477">
        <f t="shared" si="27"/>
        <v>0</v>
      </c>
      <c r="DT38" s="477">
        <f t="shared" si="28"/>
        <v>0</v>
      </c>
      <c r="DU38" s="477">
        <f t="shared" si="29"/>
        <v>0</v>
      </c>
      <c r="DV38" s="477">
        <f t="shared" si="30"/>
        <v>0</v>
      </c>
      <c r="DW38" s="477">
        <f t="shared" si="31"/>
        <v>0</v>
      </c>
      <c r="DX38" s="477">
        <f t="shared" si="32"/>
        <v>0</v>
      </c>
      <c r="DY38" s="477">
        <f t="shared" si="33"/>
        <v>0</v>
      </c>
      <c r="DZ38" s="477">
        <f t="shared" si="34"/>
        <v>0</v>
      </c>
      <c r="EA38" s="477">
        <f t="shared" si="35"/>
        <v>0</v>
      </c>
      <c r="EB38" s="477">
        <f t="shared" si="36"/>
        <v>0</v>
      </c>
      <c r="EC38" s="477">
        <f t="shared" si="37"/>
        <v>0</v>
      </c>
      <c r="ED38" s="477">
        <f t="shared" si="38"/>
        <v>0</v>
      </c>
      <c r="EE38" s="477">
        <f t="shared" si="39"/>
        <v>0</v>
      </c>
      <c r="EF38" s="477">
        <f t="shared" si="40"/>
        <v>0</v>
      </c>
      <c r="EG38" s="477">
        <f t="shared" si="41"/>
        <v>0</v>
      </c>
      <c r="EH38" s="477">
        <f t="shared" si="42"/>
        <v>0</v>
      </c>
      <c r="EI38" s="477">
        <f t="shared" si="43"/>
        <v>0</v>
      </c>
      <c r="EJ38" s="477">
        <f t="shared" si="44"/>
        <v>0</v>
      </c>
      <c r="EK38" s="477">
        <f t="shared" si="45"/>
        <v>0</v>
      </c>
      <c r="EL38" s="477">
        <f t="shared" si="46"/>
        <v>0</v>
      </c>
      <c r="EM38" s="477">
        <f t="shared" si="47"/>
        <v>0</v>
      </c>
      <c r="EN38" s="477">
        <f t="shared" si="48"/>
        <v>0</v>
      </c>
      <c r="EO38" s="946">
        <f t="shared" si="49"/>
        <v>0</v>
      </c>
      <c r="EP38" s="946">
        <f t="shared" si="50"/>
        <v>0</v>
      </c>
      <c r="EQ38" s="946">
        <f t="shared" si="51"/>
        <v>0</v>
      </c>
      <c r="ER38" s="946">
        <f t="shared" si="52"/>
        <v>0</v>
      </c>
      <c r="ES38" s="946">
        <f t="shared" si="53"/>
        <v>0</v>
      </c>
      <c r="ET38" s="946">
        <f t="shared" si="54"/>
        <v>0</v>
      </c>
      <c r="EU38" s="946">
        <f t="shared" si="55"/>
        <v>0</v>
      </c>
      <c r="EV38" s="946">
        <f t="shared" si="56"/>
        <v>0</v>
      </c>
      <c r="EW38" s="946">
        <f t="shared" si="57"/>
        <v>0</v>
      </c>
      <c r="EX38" s="946">
        <f t="shared" si="58"/>
        <v>0</v>
      </c>
      <c r="EY38" s="946">
        <f t="shared" si="59"/>
        <v>0</v>
      </c>
      <c r="EZ38" s="946">
        <f t="shared" si="60"/>
        <v>0</v>
      </c>
      <c r="FA38" s="946">
        <f t="shared" si="61"/>
        <v>0</v>
      </c>
      <c r="FB38" s="946">
        <f t="shared" si="62"/>
        <v>0</v>
      </c>
      <c r="FC38" s="946">
        <f t="shared" si="63"/>
        <v>0</v>
      </c>
      <c r="FD38" s="946">
        <f t="shared" si="64"/>
        <v>0</v>
      </c>
      <c r="FE38" s="946">
        <f t="shared" si="65"/>
        <v>0</v>
      </c>
      <c r="FF38" s="946">
        <f t="shared" si="66"/>
        <v>0</v>
      </c>
      <c r="FG38" s="946">
        <f t="shared" si="67"/>
        <v>0</v>
      </c>
      <c r="FH38" s="946">
        <f t="shared" si="68"/>
        <v>0</v>
      </c>
      <c r="FI38" s="946">
        <f t="shared" si="69"/>
        <v>0</v>
      </c>
      <c r="FJ38" s="946">
        <f t="shared" si="70"/>
        <v>0</v>
      </c>
      <c r="FK38" s="946">
        <f t="shared" si="71"/>
        <v>0</v>
      </c>
      <c r="FL38" s="946">
        <f t="shared" si="72"/>
        <v>0</v>
      </c>
      <c r="FM38" s="946">
        <f t="shared" si="73"/>
        <v>0</v>
      </c>
      <c r="FN38" s="946">
        <f t="shared" si="74"/>
        <v>0</v>
      </c>
      <c r="FO38" s="946">
        <f t="shared" si="75"/>
        <v>0</v>
      </c>
      <c r="FP38" s="946">
        <f t="shared" si="76"/>
        <v>0</v>
      </c>
      <c r="FQ38" s="946">
        <f t="shared" si="77"/>
        <v>0</v>
      </c>
      <c r="FR38" s="946">
        <f t="shared" si="78"/>
        <v>0</v>
      </c>
      <c r="FS38" s="946">
        <f t="shared" si="79"/>
        <v>0</v>
      </c>
      <c r="FT38" s="946">
        <f t="shared" si="80"/>
        <v>0</v>
      </c>
      <c r="FU38" s="946">
        <f t="shared" si="81"/>
        <v>0</v>
      </c>
      <c r="FV38" s="946">
        <f t="shared" si="82"/>
        <v>0</v>
      </c>
      <c r="FW38" s="946">
        <f t="shared" si="83"/>
        <v>0</v>
      </c>
      <c r="FX38" s="946">
        <f t="shared" si="84"/>
        <v>0</v>
      </c>
      <c r="FY38" s="946">
        <f t="shared" si="85"/>
        <v>0</v>
      </c>
      <c r="FZ38" s="946">
        <f t="shared" si="86"/>
        <v>0</v>
      </c>
      <c r="GA38" s="946">
        <f t="shared" si="87"/>
        <v>0</v>
      </c>
      <c r="GB38" s="946">
        <f t="shared" si="88"/>
        <v>0</v>
      </c>
      <c r="GC38" s="946">
        <f t="shared" si="89"/>
        <v>0</v>
      </c>
      <c r="GD38" s="946">
        <f t="shared" si="90"/>
        <v>0</v>
      </c>
      <c r="GE38" s="946">
        <f t="shared" si="91"/>
        <v>0</v>
      </c>
      <c r="GF38" s="946">
        <f t="shared" si="92"/>
        <v>0</v>
      </c>
      <c r="GG38" s="946">
        <f t="shared" si="93"/>
        <v>0</v>
      </c>
      <c r="GH38" s="946" t="s">
        <v>1494</v>
      </c>
    </row>
    <row r="39" spans="1:190" ht="15">
      <c r="A39" s="725" t="str">
        <f>Compute1a!A39</f>
        <v>8.3</v>
      </c>
      <c r="B39" s="527" t="str">
        <f>Compute1a!B39</f>
        <v>Manipulation des supports</v>
      </c>
      <c r="C39" s="527">
        <f>Compute1a!C39</f>
        <v>1</v>
      </c>
      <c r="D39" s="528" t="str">
        <f>Compute1a!D39</f>
        <v>2: Reproductible</v>
      </c>
      <c r="E39" s="727" t="str">
        <f>Compute1a!E39</f>
        <v>2</v>
      </c>
      <c r="F39" s="727">
        <f>INDEX(References!$B$51:$C$56,$E39+1,2)*C39</f>
        <v>2</v>
      </c>
      <c r="G39" s="726">
        <f>Compute4a!$DE39</f>
        <v>0.20364839046465977</v>
      </c>
      <c r="H39" s="942">
        <f>IF($F39&gt;=$C$1,$G39/$F39,$G39)</f>
        <v>0.20364839046465977</v>
      </c>
      <c r="I39" s="671">
        <f>Compute4a!I39</f>
        <v>1</v>
      </c>
      <c r="J39" s="782">
        <f>IFERROR((I39*$H39*INDEX(References!$C$51:$D$56, $E39+1,2))+(ROW()/10000),0)</f>
        <v>0.81849356185863908</v>
      </c>
      <c r="K39" s="671">
        <f>Compute4a!H39</f>
        <v>1</v>
      </c>
      <c r="L39" s="782">
        <f>IFERROR((K39*$H39*INDEX(References!$C$51:$D$56, $E39+1,2))+(ROW()/10000),0)</f>
        <v>0.81849356185863908</v>
      </c>
      <c r="M39" s="671">
        <v>0</v>
      </c>
      <c r="N39" s="782">
        <f>IFERROR((M39*$H39*INDEX(References!$C$51:$D$56, $E39+1,2))+(ROW()/10000),0)</f>
        <v>3.8999999999999998E-3</v>
      </c>
      <c r="O39" s="671">
        <v>0</v>
      </c>
      <c r="P39" s="782">
        <f>IFERROR((O39*$H39*INDEX(References!$C$51:$D$56, $E39+1,2))+(ROW()/10000),0)</f>
        <v>3.8999999999999998E-3</v>
      </c>
      <c r="Q39" s="671">
        <f>Compute4a!M39</f>
        <v>0</v>
      </c>
      <c r="R39" s="782">
        <f>IFERROR((Q39*$H39*INDEX(References!$C$51:$D$56, $E39+1,2))+(ROW()/10000),0)</f>
        <v>3.8999999999999998E-3</v>
      </c>
      <c r="S39" s="671">
        <f>Compute4a!R39</f>
        <v>0</v>
      </c>
      <c r="T39" s="782">
        <f>IFERROR((S39*$H39*INDEX(References!$C$51:$D$56, $E39+1,2))+(ROW()/10000),0)</f>
        <v>3.8999999999999998E-3</v>
      </c>
      <c r="U39" s="671">
        <f>Compute4a!S39</f>
        <v>0</v>
      </c>
      <c r="V39" s="782">
        <f>IFERROR((U39*$H39*INDEX(References!$C$51:$D$56, $E39+1,2))+(ROW()/10000),0)</f>
        <v>3.8999999999999998E-3</v>
      </c>
      <c r="W39" s="671">
        <f>Compute4a!R39</f>
        <v>0</v>
      </c>
      <c r="X39" s="782">
        <f>IFERROR((W39*$H39*INDEX(References!$C$51:$D$56, $E39+1,2))+(ROW()/10000),0)</f>
        <v>3.8999999999999998E-3</v>
      </c>
      <c r="Y39" s="671">
        <v>0</v>
      </c>
      <c r="Z39" s="782">
        <f>IFERROR((Y39*$H39*INDEX(References!$C$51:$D$56, $E39+1,2))+(ROW()/10000),0)</f>
        <v>3.8999999999999998E-3</v>
      </c>
      <c r="AA39" s="671">
        <f>Compute4a!H39</f>
        <v>1</v>
      </c>
      <c r="AB39" s="782">
        <f>IFERROR((AA39*$H39*INDEX(References!$C$51:$D$56, $E39+1,2))+(ROW()/10000),0)</f>
        <v>0.81849356185863908</v>
      </c>
      <c r="AC39" s="671">
        <f>Compute4a!T39</f>
        <v>0</v>
      </c>
      <c r="AD39" s="782">
        <f>IFERROR((AC39*$H39*INDEX(References!$C$51:$D$56, $E39+1,2))+(ROW()/10000),0)</f>
        <v>3.8999999999999998E-3</v>
      </c>
      <c r="AE39" s="671">
        <f>Compute4a!I39</f>
        <v>1</v>
      </c>
      <c r="AF39" s="782">
        <f>IFERROR((AE39*$H39*INDEX(References!$C$51:$D$56, $E39+1,2))+(ROW()/10000),0)</f>
        <v>0.81849356185863908</v>
      </c>
      <c r="AG39" s="671">
        <v>0</v>
      </c>
      <c r="AH39" s="782">
        <f>IFERROR((AG39*$H39*INDEX(References!$C$51:$D$56, $E39+1,2))+(ROW()/10000),0)</f>
        <v>3.8999999999999998E-3</v>
      </c>
      <c r="AI39" s="671">
        <f>Compute4a!I39</f>
        <v>1</v>
      </c>
      <c r="AJ39" s="782">
        <f>IFERROR((AI39*$H39*INDEX(References!$C$51:$D$56, $E39+1,2))+(ROW()/10000),0)</f>
        <v>0.81849356185863908</v>
      </c>
      <c r="AK39" s="671">
        <f>Compute4a!U39</f>
        <v>1</v>
      </c>
      <c r="AL39" s="782">
        <f>IFERROR((AK39*$H39*INDEX(References!$C$51:$D$56, $E39+1,2))+(ROW()/10000),0)</f>
        <v>0.81849356185863908</v>
      </c>
      <c r="AM39" s="671">
        <f>Compute4a!K39</f>
        <v>0</v>
      </c>
      <c r="AN39" s="782">
        <f>IFERROR((AM39*$H39*INDEX(References!$C$51:$D$56, $E39+1,2))+(ROW()/10000),0)</f>
        <v>3.8999999999999998E-3</v>
      </c>
      <c r="AO39" s="671">
        <f>Compute4a!S39</f>
        <v>0</v>
      </c>
      <c r="AP39" s="782">
        <f>IFERROR((AO39*$H39*INDEX(References!$C$51:$D$56, $E39+1,2))+(ROW()/10000),0)</f>
        <v>3.8999999999999998E-3</v>
      </c>
      <c r="AQ39" s="671">
        <f>Compute4a!M39</f>
        <v>0</v>
      </c>
      <c r="AR39" s="782">
        <f>IFERROR((AQ39*$H39*INDEX(References!$C$51:$D$56, $E39+1,2))+(ROW()/10000),0)</f>
        <v>3.8999999999999998E-3</v>
      </c>
      <c r="AS39" s="671">
        <f>Compute4a!K39</f>
        <v>0</v>
      </c>
      <c r="AT39" s="782">
        <f>IFERROR((AS39*$H39*INDEX(References!$C$51:$D$56, $E39+1,2))+(ROW()/10000),0)</f>
        <v>3.8999999999999998E-3</v>
      </c>
      <c r="AU39" s="671">
        <f>Compute4a!T39</f>
        <v>0</v>
      </c>
      <c r="AV39" s="782">
        <f>IFERROR((AU39*$H39*INDEX(References!$C$51:$D$56, $E39+1,2))+(ROW()/10000),0)</f>
        <v>3.8999999999999998E-3</v>
      </c>
      <c r="AW39" s="671">
        <f>Compute4a!J39</f>
        <v>0</v>
      </c>
      <c r="AX39" s="782">
        <f>IFERROR((AW39*$H39*INDEX(References!$C$51:$D$56, $E39+1,2))+(ROW()/10000),0)</f>
        <v>3.8999999999999998E-3</v>
      </c>
      <c r="AY39" s="671">
        <f>Compute4a!L39</f>
        <v>1</v>
      </c>
      <c r="AZ39" s="782">
        <f>IFERROR((AY39*$H39*INDEX(References!$C$51:$D$56, $E39+1,2))+(ROW()/10000),0)</f>
        <v>0.81849356185863908</v>
      </c>
      <c r="BA39" s="671">
        <f>Compute4a!M39</f>
        <v>0</v>
      </c>
      <c r="BB39" s="782">
        <f>IFERROR((BA39*$H39*INDEX(References!$C$51:$D$56, $E39+1,2))+(ROW()/10000),0)</f>
        <v>3.8999999999999998E-3</v>
      </c>
      <c r="BC39" s="671">
        <f>Compute4a!O39</f>
        <v>0</v>
      </c>
      <c r="BD39" s="782">
        <f>IFERROR((BC39*$H39*INDEX(References!$C$51:$D$56, $E39+1,2))+(ROW()/10000),0)</f>
        <v>3.8999999999999998E-3</v>
      </c>
      <c r="BE39" s="671">
        <v>1</v>
      </c>
      <c r="BF39" s="782">
        <f>IFERROR((BE39*$H39*INDEX(References!$C$51:$D$56, $E39+1,2))+(ROW()/10000),0)</f>
        <v>0.81849356185863908</v>
      </c>
      <c r="BG39" s="671">
        <f>Compute4a!P39</f>
        <v>0</v>
      </c>
      <c r="BH39" s="782">
        <f>IFERROR((BG39*$H39*INDEX(References!$C$51:$D$56, $E39+1,2))+(ROW()/10000),0)</f>
        <v>3.8999999999999998E-3</v>
      </c>
      <c r="BI39" s="671">
        <f>Compute4a!N39</f>
        <v>1</v>
      </c>
      <c r="BJ39" s="782">
        <f>IFERROR((BI39*$H39*INDEX(References!$C$51:$D$56, $E39+1,2))+(ROW()/10000),0)</f>
        <v>0.81849356185863908</v>
      </c>
      <c r="BK39" s="671">
        <f>Compute4a!T39</f>
        <v>0</v>
      </c>
      <c r="BL39" s="782">
        <f>IFERROR((BK39*$H39*INDEX(References!$C$51:$D$56, $E39+1,2))+(ROW()/10000),0)</f>
        <v>3.8999999999999998E-3</v>
      </c>
      <c r="BM39" s="671">
        <f>Compute4a!R39</f>
        <v>0</v>
      </c>
      <c r="BN39" s="782">
        <f>IFERROR((BM39*$H39*INDEX(References!$C$51:$D$56, $E39+1,2))+(ROW()/10000),0)</f>
        <v>3.8999999999999998E-3</v>
      </c>
      <c r="BO39" s="671">
        <f>Compute4a!V39</f>
        <v>0</v>
      </c>
      <c r="BP39" s="782">
        <f>IFERROR((BO39*$H39*INDEX(References!$C$51:$D$56, $E39+1,2))+(ROW()/10000),0)</f>
        <v>3.8999999999999998E-3</v>
      </c>
      <c r="BQ39" s="671">
        <f>Compute4a!S39</f>
        <v>0</v>
      </c>
      <c r="BR39" s="782">
        <f>IFERROR((BQ39*$H39*INDEX(References!$C$51:$D$56, $E39+1,2))+(ROW()/10000),0)</f>
        <v>3.8999999999999998E-3</v>
      </c>
      <c r="BS39" s="671">
        <f>Compute4a!V39</f>
        <v>0</v>
      </c>
      <c r="BT39" s="782">
        <f>IFERROR((BS39*$H39*INDEX(References!$C$51:$D$56, $E39+1,2))+(ROW()/10000),0)</f>
        <v>3.8999999999999998E-3</v>
      </c>
      <c r="BU39" s="671">
        <f>Compute4a!M39</f>
        <v>0</v>
      </c>
      <c r="BV39" s="782">
        <f>IFERROR((BU39*$H39*INDEX(References!$C$51:$D$56, $E39+1,2))+(ROW()/10000),0)</f>
        <v>3.8999999999999998E-3</v>
      </c>
      <c r="BW39" s="671">
        <f>Compute4a!U39</f>
        <v>1</v>
      </c>
      <c r="BX39" s="782">
        <f>IFERROR((BW39*$H39*INDEX(References!$C$51:$D$56, $E39+1,2))+(ROW()/10000),0)</f>
        <v>0.81849356185863908</v>
      </c>
      <c r="BY39" s="671">
        <v>1</v>
      </c>
      <c r="BZ39" s="782">
        <f>IFERROR((BY39*$H39*INDEX(References!$C$51:$D$56, $E39+1,2))+(ROW()/10000),0)</f>
        <v>0.81849356185863908</v>
      </c>
      <c r="CA39" s="671">
        <f>Compute4a!T39</f>
        <v>0</v>
      </c>
      <c r="CB39" s="782">
        <f>IFERROR((CA39*$H39*INDEX(References!$C$51:$D$56, $E39+1,2))+(ROW()/10000),0)</f>
        <v>3.8999999999999998E-3</v>
      </c>
      <c r="CC39" s="671">
        <f>Compute4a!T39</f>
        <v>0</v>
      </c>
      <c r="CD39" s="782">
        <f>IFERROR((CC39*$H39*INDEX(References!$C$51:$D$56, $E39+1,2))+(ROW()/10000),0)</f>
        <v>3.8999999999999998E-3</v>
      </c>
      <c r="CE39" s="671">
        <f>Compute4a!T39</f>
        <v>0</v>
      </c>
      <c r="CF39" s="782">
        <f>IFERROR((CE39*$H39*INDEX(References!$C$51:$D$56, $E39+1,2))+(ROW()/10000),0)</f>
        <v>3.8999999999999998E-3</v>
      </c>
      <c r="CG39" s="671">
        <f>Compute4a!U39</f>
        <v>1</v>
      </c>
      <c r="CH39" s="782">
        <f>IFERROR((CG39*$H39*INDEX(References!$C$51:$D$56, $E39+1,2))+(ROW()/10000),0)</f>
        <v>0.81849356185863908</v>
      </c>
      <c r="CI39" s="671">
        <f>Compute4a!U39</f>
        <v>1</v>
      </c>
      <c r="CJ39" s="782">
        <f>IFERROR((CI39*$H39*INDEX(References!$C$51:$D$56, $E39+1,2))+(ROW()/10000),0)</f>
        <v>0.81849356185863908</v>
      </c>
      <c r="CK39" s="671">
        <f>Compute4a!N39</f>
        <v>1</v>
      </c>
      <c r="CL39" s="782">
        <f>IFERROR((CK39*$H39*INDEX(References!$C$51:$D$56, $E39+1,2))+(ROW()/10000),0)</f>
        <v>0.81849356185863908</v>
      </c>
      <c r="CM39" s="671">
        <v>0</v>
      </c>
      <c r="CN39" s="782">
        <f>IFERROR((CM39*$H39*INDEX(References!$C$51:$D$56, $E39+1,2))+(ROW()/10000),0)</f>
        <v>3.8999999999999998E-3</v>
      </c>
      <c r="CO39" s="671">
        <v>1</v>
      </c>
      <c r="CP39" s="782">
        <f>IFERROR((CO39*$H39*INDEX(References!$C$51:$D$56, $E39+1,2))+(ROW()/10000),0)</f>
        <v>0.81849356185863908</v>
      </c>
      <c r="CQ39" s="671">
        <f>Compute4a!T39</f>
        <v>0</v>
      </c>
      <c r="CR39" s="782">
        <f>IFERROR((CQ39*$H39*INDEX(References!$C$51:$D$56, $E39+1,2))+(ROW()/10000),0)</f>
        <v>3.8999999999999998E-3</v>
      </c>
      <c r="CS39" s="671">
        <v>1</v>
      </c>
      <c r="CT39" s="782">
        <f>IFERROR((CS39*$H39*INDEX(References!$C$51:$D$56, $E39+1,2))+(ROW()/10000),0)</f>
        <v>0.81849356185863908</v>
      </c>
      <c r="CU39" s="477">
        <f t="shared" si="101"/>
        <v>5</v>
      </c>
      <c r="CV39" s="477">
        <f t="shared" si="4"/>
        <v>0.40729678092931954</v>
      </c>
      <c r="CW39" s="477">
        <f t="shared" si="5"/>
        <v>0.40729678092931954</v>
      </c>
      <c r="CX39" s="477">
        <f t="shared" si="6"/>
        <v>0</v>
      </c>
      <c r="CY39" s="477">
        <f t="shared" si="7"/>
        <v>0</v>
      </c>
      <c r="CZ39" s="477">
        <f t="shared" si="8"/>
        <v>0</v>
      </c>
      <c r="DA39" s="477">
        <f t="shared" si="9"/>
        <v>0</v>
      </c>
      <c r="DB39" s="477">
        <f t="shared" si="10"/>
        <v>0</v>
      </c>
      <c r="DC39" s="477">
        <f t="shared" si="11"/>
        <v>0</v>
      </c>
      <c r="DD39" s="477">
        <f t="shared" si="12"/>
        <v>0</v>
      </c>
      <c r="DE39" s="477">
        <f t="shared" si="13"/>
        <v>0.40729678092931954</v>
      </c>
      <c r="DF39" s="477">
        <f t="shared" si="14"/>
        <v>0</v>
      </c>
      <c r="DG39" s="477">
        <f t="shared" si="15"/>
        <v>0.40729678092931954</v>
      </c>
      <c r="DH39" s="477">
        <f t="shared" si="16"/>
        <v>0</v>
      </c>
      <c r="DI39" s="477">
        <f t="shared" si="17"/>
        <v>0.40729678092931954</v>
      </c>
      <c r="DJ39" s="477">
        <f t="shared" si="18"/>
        <v>0.40729678092931954</v>
      </c>
      <c r="DK39" s="477">
        <f t="shared" si="19"/>
        <v>0</v>
      </c>
      <c r="DL39" s="477">
        <f t="shared" si="20"/>
        <v>0</v>
      </c>
      <c r="DM39" s="477">
        <f t="shared" si="21"/>
        <v>0</v>
      </c>
      <c r="DN39" s="477">
        <f t="shared" si="22"/>
        <v>0</v>
      </c>
      <c r="DO39" s="477">
        <f t="shared" si="23"/>
        <v>0</v>
      </c>
      <c r="DP39" s="477">
        <f t="shared" si="24"/>
        <v>0</v>
      </c>
      <c r="DQ39" s="477">
        <f t="shared" si="25"/>
        <v>0.40729678092931954</v>
      </c>
      <c r="DR39" s="477">
        <f t="shared" si="26"/>
        <v>0</v>
      </c>
      <c r="DS39" s="477">
        <f t="shared" si="27"/>
        <v>0</v>
      </c>
      <c r="DT39" s="477">
        <f t="shared" si="28"/>
        <v>0.40729678092931954</v>
      </c>
      <c r="DU39" s="477">
        <f t="shared" si="29"/>
        <v>0</v>
      </c>
      <c r="DV39" s="477">
        <f t="shared" si="30"/>
        <v>0.40729678092931954</v>
      </c>
      <c r="DW39" s="477">
        <f t="shared" si="31"/>
        <v>0</v>
      </c>
      <c r="DX39" s="477">
        <f t="shared" si="32"/>
        <v>0</v>
      </c>
      <c r="DY39" s="477">
        <f t="shared" si="33"/>
        <v>0</v>
      </c>
      <c r="DZ39" s="477">
        <f t="shared" si="34"/>
        <v>0</v>
      </c>
      <c r="EA39" s="477">
        <f t="shared" si="35"/>
        <v>0</v>
      </c>
      <c r="EB39" s="477">
        <f t="shared" si="36"/>
        <v>0</v>
      </c>
      <c r="EC39" s="477">
        <f t="shared" si="37"/>
        <v>0.40729678092931954</v>
      </c>
      <c r="ED39" s="477">
        <f t="shared" si="38"/>
        <v>0.40729678092931954</v>
      </c>
      <c r="EE39" s="477">
        <f t="shared" si="39"/>
        <v>0</v>
      </c>
      <c r="EF39" s="477">
        <f t="shared" si="40"/>
        <v>0</v>
      </c>
      <c r="EG39" s="477">
        <f t="shared" si="41"/>
        <v>0</v>
      </c>
      <c r="EH39" s="477">
        <f t="shared" si="42"/>
        <v>0.40729678092931954</v>
      </c>
      <c r="EI39" s="477">
        <f t="shared" si="43"/>
        <v>0.40729678092931954</v>
      </c>
      <c r="EJ39" s="477">
        <f t="shared" si="44"/>
        <v>0.20364839046465977</v>
      </c>
      <c r="EK39" s="477">
        <f t="shared" si="45"/>
        <v>0</v>
      </c>
      <c r="EL39" s="477">
        <f t="shared" si="46"/>
        <v>0.40729678092931954</v>
      </c>
      <c r="EM39" s="477">
        <f t="shared" si="47"/>
        <v>0</v>
      </c>
      <c r="EN39" s="477">
        <f t="shared" si="48"/>
        <v>0.40729678092931954</v>
      </c>
      <c r="EO39" s="946">
        <f t="shared" si="49"/>
        <v>4.0315535766745368E-2</v>
      </c>
      <c r="EP39" s="946">
        <f t="shared" si="50"/>
        <v>6.7401937395318301E-2</v>
      </c>
      <c r="EQ39" s="946">
        <f t="shared" si="51"/>
        <v>0</v>
      </c>
      <c r="ER39" s="946">
        <f t="shared" si="52"/>
        <v>0</v>
      </c>
      <c r="ES39" s="946">
        <f t="shared" si="53"/>
        <v>0</v>
      </c>
      <c r="ET39" s="946">
        <f t="shared" si="54"/>
        <v>0</v>
      </c>
      <c r="EU39" s="946">
        <f t="shared" si="55"/>
        <v>0</v>
      </c>
      <c r="EV39" s="946">
        <f t="shared" si="56"/>
        <v>0</v>
      </c>
      <c r="EW39" s="946">
        <f t="shared" si="57"/>
        <v>0</v>
      </c>
      <c r="EX39" s="946">
        <f t="shared" si="58"/>
        <v>5.8474418694515543E-2</v>
      </c>
      <c r="EY39" s="946">
        <f t="shared" si="59"/>
        <v>0</v>
      </c>
      <c r="EZ39" s="946">
        <f t="shared" si="60"/>
        <v>6.9379761456233993E-2</v>
      </c>
      <c r="FA39" s="946">
        <f t="shared" si="61"/>
        <v>0</v>
      </c>
      <c r="FB39" s="946">
        <f t="shared" si="62"/>
        <v>4.5950228847057961E-2</v>
      </c>
      <c r="FC39" s="946">
        <f t="shared" si="63"/>
        <v>3.1547482684998136E-2</v>
      </c>
      <c r="FD39" s="946">
        <f t="shared" si="64"/>
        <v>0</v>
      </c>
      <c r="FE39" s="946">
        <f t="shared" si="65"/>
        <v>0</v>
      </c>
      <c r="FF39" s="946">
        <f t="shared" si="66"/>
        <v>0</v>
      </c>
      <c r="FG39" s="946">
        <f t="shared" si="67"/>
        <v>0</v>
      </c>
      <c r="FH39" s="946">
        <f t="shared" si="68"/>
        <v>0</v>
      </c>
      <c r="FI39" s="946">
        <f t="shared" si="69"/>
        <v>0</v>
      </c>
      <c r="FJ39" s="946">
        <f t="shared" si="70"/>
        <v>0.10575424794268261</v>
      </c>
      <c r="FK39" s="946">
        <f t="shared" si="71"/>
        <v>0</v>
      </c>
      <c r="FL39" s="946">
        <f t="shared" si="72"/>
        <v>0</v>
      </c>
      <c r="FM39" s="946">
        <f t="shared" si="73"/>
        <v>4.0983929043924318E-2</v>
      </c>
      <c r="FN39" s="946">
        <f t="shared" si="74"/>
        <v>0</v>
      </c>
      <c r="FO39" s="946">
        <f t="shared" si="75"/>
        <v>3.833288022563662E-2</v>
      </c>
      <c r="FP39" s="946">
        <f t="shared" si="76"/>
        <v>0</v>
      </c>
      <c r="FQ39" s="946">
        <f t="shared" si="77"/>
        <v>0</v>
      </c>
      <c r="FR39" s="946">
        <f t="shared" si="78"/>
        <v>0</v>
      </c>
      <c r="FS39" s="946">
        <f t="shared" si="79"/>
        <v>0</v>
      </c>
      <c r="FT39" s="946">
        <f t="shared" si="80"/>
        <v>0</v>
      </c>
      <c r="FU39" s="946">
        <f t="shared" si="81"/>
        <v>0</v>
      </c>
      <c r="FV39" s="946">
        <f t="shared" si="82"/>
        <v>8.0159352979161977E-2</v>
      </c>
      <c r="FW39" s="946">
        <f t="shared" si="83"/>
        <v>5.3215409553139199E-2</v>
      </c>
      <c r="FX39" s="946">
        <f t="shared" si="84"/>
        <v>0</v>
      </c>
      <c r="FY39" s="946">
        <f t="shared" si="85"/>
        <v>0</v>
      </c>
      <c r="FZ39" s="946">
        <f t="shared" si="86"/>
        <v>0</v>
      </c>
      <c r="GA39" s="946">
        <f t="shared" si="87"/>
        <v>5.1967704431984493E-2</v>
      </c>
      <c r="GB39" s="946">
        <f t="shared" si="88"/>
        <v>4.6742163081984069E-2</v>
      </c>
      <c r="GC39" s="946">
        <f t="shared" si="89"/>
        <v>5.6851159147264088E-2</v>
      </c>
      <c r="GD39" s="946">
        <f t="shared" si="90"/>
        <v>0</v>
      </c>
      <c r="GE39" s="946">
        <f t="shared" si="91"/>
        <v>3.9272505867320069E-2</v>
      </c>
      <c r="GF39" s="946">
        <f t="shared" si="92"/>
        <v>0</v>
      </c>
      <c r="GG39" s="946">
        <f t="shared" si="93"/>
        <v>2.7655644696147934E-2</v>
      </c>
      <c r="GH39" s="946" t="s">
        <v>624</v>
      </c>
    </row>
    <row r="40" spans="1:190" ht="15" hidden="1">
      <c r="A40" s="725" t="str">
        <f>Compute1a!A40</f>
        <v>8.3a</v>
      </c>
      <c r="B40" s="527">
        <f>Compute1a!B40</f>
        <v>0</v>
      </c>
      <c r="C40" s="527">
        <f>Compute1a!C40</f>
        <v>0</v>
      </c>
      <c r="D40" s="528">
        <f>Compute1a!D40</f>
        <v>0</v>
      </c>
      <c r="E40" s="727" t="str">
        <f>Compute1a!E40</f>
        <v>0</v>
      </c>
      <c r="F40" s="727">
        <f>INDEX(References!$B$51:$C$56,$E40+1,2)*C40</f>
        <v>0</v>
      </c>
      <c r="G40" s="726">
        <f>Compute4a!$DE40</f>
        <v>0</v>
      </c>
      <c r="H40" s="942">
        <f t="shared" ref="H40:H42" si="102">G40</f>
        <v>0</v>
      </c>
      <c r="I40" s="671">
        <f>Compute4a!I40</f>
        <v>0</v>
      </c>
      <c r="J40" s="782">
        <f>IFERROR((I40*$H40*INDEX(References!$C$51:$D$56, $E40+1,2))+(ROW()/10000),0)</f>
        <v>4.0000000000000001E-3</v>
      </c>
      <c r="K40" s="671">
        <f>Compute4a!H40</f>
        <v>0</v>
      </c>
      <c r="L40" s="782">
        <f>IFERROR((K40*$H40*INDEX(References!$C$51:$D$56, $E40+1,2))+(ROW()/10000),0)</f>
        <v>4.0000000000000001E-3</v>
      </c>
      <c r="M40" s="671">
        <f>Compute4a!H40</f>
        <v>0</v>
      </c>
      <c r="N40" s="782">
        <f>IFERROR((M40*$H40*INDEX(References!$C$51:$D$56, $E40+1,2))+(ROW()/10000),0)</f>
        <v>4.0000000000000001E-3</v>
      </c>
      <c r="O40" s="671">
        <f>Compute4a!N40</f>
        <v>0</v>
      </c>
      <c r="P40" s="782">
        <f>IFERROR((O40*$H40*INDEX(References!$C$51:$D$56, $E40+1,2))+(ROW()/10000),0)</f>
        <v>4.0000000000000001E-3</v>
      </c>
      <c r="Q40" s="671">
        <f>Compute4a!M40</f>
        <v>0</v>
      </c>
      <c r="R40" s="782">
        <f>IFERROR((Q40*$H40*INDEX(References!$C$51:$D$56, $E40+1,2))+(ROW()/10000),0)</f>
        <v>4.0000000000000001E-3</v>
      </c>
      <c r="S40" s="671">
        <f>Compute4a!R40</f>
        <v>0</v>
      </c>
      <c r="T40" s="782">
        <f>IFERROR((S40*$H40*INDEX(References!$C$51:$D$56, $E40+1,2))+(ROW()/10000),0)</f>
        <v>4.0000000000000001E-3</v>
      </c>
      <c r="U40" s="671">
        <f>Compute4a!S40</f>
        <v>0</v>
      </c>
      <c r="V40" s="782">
        <f>IFERROR((U40*$H40*INDEX(References!$C$51:$D$56, $E40+1,2))+(ROW()/10000),0)</f>
        <v>4.0000000000000001E-3</v>
      </c>
      <c r="W40" s="671">
        <f>Compute4a!R40</f>
        <v>0</v>
      </c>
      <c r="X40" s="782">
        <f>IFERROR((W40*$H40*INDEX(References!$C$51:$D$56, $E40+1,2))+(ROW()/10000),0)</f>
        <v>4.0000000000000001E-3</v>
      </c>
      <c r="Y40" s="671">
        <f>Compute4a!I40</f>
        <v>0</v>
      </c>
      <c r="Z40" s="782">
        <f>IFERROR((Y40*$H40*INDEX(References!$C$51:$D$56, $E40+1,2))+(ROW()/10000),0)</f>
        <v>4.0000000000000001E-3</v>
      </c>
      <c r="AA40" s="671">
        <f>Compute4a!H40</f>
        <v>0</v>
      </c>
      <c r="AB40" s="782">
        <f>IFERROR((AA40*$H40*INDEX(References!$C$51:$D$56, $E40+1,2))+(ROW()/10000),0)</f>
        <v>4.0000000000000001E-3</v>
      </c>
      <c r="AC40" s="671">
        <f>Compute4a!T40</f>
        <v>0</v>
      </c>
      <c r="AD40" s="782">
        <f>IFERROR((AC40*$H40*INDEX(References!$C$51:$D$56, $E40+1,2))+(ROW()/10000),0)</f>
        <v>4.0000000000000001E-3</v>
      </c>
      <c r="AE40" s="671">
        <f>Compute4a!I40</f>
        <v>0</v>
      </c>
      <c r="AF40" s="782">
        <f>IFERROR((AE40*$H40*INDEX(References!$C$51:$D$56, $E40+1,2))+(ROW()/10000),0)</f>
        <v>4.0000000000000001E-3</v>
      </c>
      <c r="AG40" s="671">
        <f>Compute4a!N40</f>
        <v>0</v>
      </c>
      <c r="AH40" s="782">
        <f>IFERROR((AG40*$H40*INDEX(References!$C$51:$D$56, $E40+1,2))+(ROW()/10000),0)</f>
        <v>4.0000000000000001E-3</v>
      </c>
      <c r="AI40" s="671">
        <f>Compute4a!I40</f>
        <v>0</v>
      </c>
      <c r="AJ40" s="782">
        <f>IFERROR((AI40*$H40*INDEX(References!$C$51:$D$56, $E40+1,2))+(ROW()/10000),0)</f>
        <v>4.0000000000000001E-3</v>
      </c>
      <c r="AK40" s="671">
        <f>Compute4a!U40</f>
        <v>0</v>
      </c>
      <c r="AL40" s="782">
        <f>IFERROR((AK40*$H40*INDEX(References!$C$51:$D$56, $E40+1,2))+(ROW()/10000),0)</f>
        <v>4.0000000000000001E-3</v>
      </c>
      <c r="AM40" s="671">
        <f>Compute4a!K40</f>
        <v>0</v>
      </c>
      <c r="AN40" s="782">
        <f>IFERROR((AM40*$H40*INDEX(References!$C$51:$D$56, $E40+1,2))+(ROW()/10000),0)</f>
        <v>4.0000000000000001E-3</v>
      </c>
      <c r="AO40" s="671">
        <f>Compute4a!S40</f>
        <v>0</v>
      </c>
      <c r="AP40" s="782">
        <f>IFERROR((AO40*$H40*INDEX(References!$C$51:$D$56, $E40+1,2))+(ROW()/10000),0)</f>
        <v>4.0000000000000001E-3</v>
      </c>
      <c r="AQ40" s="671">
        <f>Compute4a!M40</f>
        <v>0</v>
      </c>
      <c r="AR40" s="782">
        <f>IFERROR((AQ40*$H40*INDEX(References!$C$51:$D$56, $E40+1,2))+(ROW()/10000),0)</f>
        <v>4.0000000000000001E-3</v>
      </c>
      <c r="AS40" s="671">
        <f>Compute4a!K40</f>
        <v>0</v>
      </c>
      <c r="AT40" s="782">
        <f>IFERROR((AS40*$H40*INDEX(References!$C$51:$D$56, $E40+1,2))+(ROW()/10000),0)</f>
        <v>4.0000000000000001E-3</v>
      </c>
      <c r="AU40" s="671">
        <f>Compute4a!T40</f>
        <v>0</v>
      </c>
      <c r="AV40" s="782">
        <f>IFERROR((AU40*$H40*INDEX(References!$C$51:$D$56, $E40+1,2))+(ROW()/10000),0)</f>
        <v>4.0000000000000001E-3</v>
      </c>
      <c r="AW40" s="671">
        <f>Compute4a!J40</f>
        <v>0</v>
      </c>
      <c r="AX40" s="782">
        <f>IFERROR((AW40*$H40*INDEX(References!$C$51:$D$56, $E40+1,2))+(ROW()/10000),0)</f>
        <v>4.0000000000000001E-3</v>
      </c>
      <c r="AY40" s="671">
        <f>Compute4a!L40</f>
        <v>0</v>
      </c>
      <c r="AZ40" s="782">
        <f>IFERROR((AY40*$H40*INDEX(References!$C$51:$D$56, $E40+1,2))+(ROW()/10000),0)</f>
        <v>4.0000000000000001E-3</v>
      </c>
      <c r="BA40" s="671">
        <f>Compute4a!M40</f>
        <v>0</v>
      </c>
      <c r="BB40" s="782">
        <f>IFERROR((BA40*$H40*INDEX(References!$C$51:$D$56, $E40+1,2))+(ROW()/10000),0)</f>
        <v>4.0000000000000001E-3</v>
      </c>
      <c r="BC40" s="671">
        <f>Compute4a!O40</f>
        <v>0</v>
      </c>
      <c r="BD40" s="782">
        <f>IFERROR((BC40*$H40*INDEX(References!$C$51:$D$56, $E40+1,2))+(ROW()/10000),0)</f>
        <v>4.0000000000000001E-3</v>
      </c>
      <c r="BE40" s="671">
        <f>Compute4a!V40</f>
        <v>0</v>
      </c>
      <c r="BF40" s="782">
        <f>IFERROR((BE40*$H40*INDEX(References!$C$51:$D$56, $E40+1,2))+(ROW()/10000),0)</f>
        <v>4.0000000000000001E-3</v>
      </c>
      <c r="BG40" s="671">
        <f>Compute4a!P40</f>
        <v>0</v>
      </c>
      <c r="BH40" s="782">
        <f>IFERROR((BG40*$H40*INDEX(References!$C$51:$D$56, $E40+1,2))+(ROW()/10000),0)</f>
        <v>4.0000000000000001E-3</v>
      </c>
      <c r="BI40" s="671">
        <f>Compute4a!N40</f>
        <v>0</v>
      </c>
      <c r="BJ40" s="782">
        <f>IFERROR((BI40*$H40*INDEX(References!$C$51:$D$56, $E40+1,2))+(ROW()/10000),0)</f>
        <v>4.0000000000000001E-3</v>
      </c>
      <c r="BK40" s="671">
        <f>Compute4a!T40</f>
        <v>0</v>
      </c>
      <c r="BL40" s="782">
        <f>IFERROR((BK40*$H40*INDEX(References!$C$51:$D$56, $E40+1,2))+(ROW()/10000),0)</f>
        <v>4.0000000000000001E-3</v>
      </c>
      <c r="BM40" s="671">
        <f>Compute4a!R40</f>
        <v>0</v>
      </c>
      <c r="BN40" s="782">
        <f>IFERROR((BM40*$H40*INDEX(References!$C$51:$D$56, $E40+1,2))+(ROW()/10000),0)</f>
        <v>4.0000000000000001E-3</v>
      </c>
      <c r="BO40" s="671">
        <f>Compute4a!V40</f>
        <v>0</v>
      </c>
      <c r="BP40" s="782">
        <f>IFERROR((BO40*$H40*INDEX(References!$C$51:$D$56, $E40+1,2))+(ROW()/10000),0)</f>
        <v>4.0000000000000001E-3</v>
      </c>
      <c r="BQ40" s="671">
        <f>Compute4a!S40</f>
        <v>0</v>
      </c>
      <c r="BR40" s="782">
        <f>IFERROR((BQ40*$H40*INDEX(References!$C$51:$D$56, $E40+1,2))+(ROW()/10000),0)</f>
        <v>4.0000000000000001E-3</v>
      </c>
      <c r="BS40" s="671">
        <f>Compute4a!V40</f>
        <v>0</v>
      </c>
      <c r="BT40" s="782">
        <f>IFERROR((BS40*$H40*INDEX(References!$C$51:$D$56, $E40+1,2))+(ROW()/10000),0)</f>
        <v>4.0000000000000001E-3</v>
      </c>
      <c r="BU40" s="671">
        <f>Compute4a!M40</f>
        <v>0</v>
      </c>
      <c r="BV40" s="782">
        <f>IFERROR((BU40*$H40*INDEX(References!$C$51:$D$56, $E40+1,2))+(ROW()/10000),0)</f>
        <v>4.0000000000000001E-3</v>
      </c>
      <c r="BW40" s="671">
        <f>Compute4a!U40</f>
        <v>0</v>
      </c>
      <c r="BX40" s="782">
        <f>IFERROR((BW40*$H40*INDEX(References!$C$51:$D$56, $E40+1,2))+(ROW()/10000),0)</f>
        <v>4.0000000000000001E-3</v>
      </c>
      <c r="BY40" s="671">
        <f>Compute4a!N40</f>
        <v>0</v>
      </c>
      <c r="BZ40" s="782">
        <f>IFERROR((BY40*$H40*INDEX(References!$C$51:$D$56, $E40+1,2))+(ROW()/10000),0)</f>
        <v>4.0000000000000001E-3</v>
      </c>
      <c r="CA40" s="671">
        <f>Compute4a!T40</f>
        <v>0</v>
      </c>
      <c r="CB40" s="782">
        <f>IFERROR((CA40*$H40*INDEX(References!$C$51:$D$56, $E40+1,2))+(ROW()/10000),0)</f>
        <v>4.0000000000000001E-3</v>
      </c>
      <c r="CC40" s="671">
        <f>Compute4a!T40</f>
        <v>0</v>
      </c>
      <c r="CD40" s="782">
        <f>IFERROR((CC40*$H40*INDEX(References!$C$51:$D$56, $E40+1,2))+(ROW()/10000),0)</f>
        <v>4.0000000000000001E-3</v>
      </c>
      <c r="CE40" s="671">
        <f>Compute4a!T40</f>
        <v>0</v>
      </c>
      <c r="CF40" s="782">
        <f>IFERROR((CE40*$H40*INDEX(References!$C$51:$D$56, $E40+1,2))+(ROW()/10000),0)</f>
        <v>4.0000000000000001E-3</v>
      </c>
      <c r="CG40" s="671">
        <f>Compute4a!U40</f>
        <v>0</v>
      </c>
      <c r="CH40" s="782">
        <f>IFERROR((CG40*$H40*INDEX(References!$C$51:$D$56, $E40+1,2))+(ROW()/10000),0)</f>
        <v>4.0000000000000001E-3</v>
      </c>
      <c r="CI40" s="671">
        <f>Compute4a!U40</f>
        <v>0</v>
      </c>
      <c r="CJ40" s="782">
        <f>IFERROR((CI40*$H40*INDEX(References!$C$51:$D$56, $E40+1,2))+(ROW()/10000),0)</f>
        <v>4.0000000000000001E-3</v>
      </c>
      <c r="CK40" s="671">
        <f>Compute4a!N40</f>
        <v>0</v>
      </c>
      <c r="CL40" s="782">
        <f>IFERROR((CK40*$H40*INDEX(References!$C$51:$D$56, $E40+1,2))+(ROW()/10000),0)</f>
        <v>4.0000000000000001E-3</v>
      </c>
      <c r="CM40" s="671">
        <f>Compute4a!U40</f>
        <v>0</v>
      </c>
      <c r="CN40" s="782">
        <f>IFERROR((CM40*$H40*INDEX(References!$C$51:$D$56, $E40+1,2))+(ROW()/10000),0)</f>
        <v>4.0000000000000001E-3</v>
      </c>
      <c r="CO40" s="671">
        <f>Compute4a!Q40</f>
        <v>0</v>
      </c>
      <c r="CP40" s="782">
        <f>IFERROR((CO40*$H40*INDEX(References!$C$51:$D$56, $E40+1,2))+(ROW()/10000),0)</f>
        <v>4.0000000000000001E-3</v>
      </c>
      <c r="CQ40" s="671">
        <f>Compute4a!T40</f>
        <v>0</v>
      </c>
      <c r="CR40" s="782">
        <f>IFERROR((CQ40*$H40*INDEX(References!$C$51:$D$56, $E40+1,2))+(ROW()/10000),0)</f>
        <v>4.0000000000000001E-3</v>
      </c>
      <c r="CS40" s="671">
        <f>Compute4a!Q40</f>
        <v>0</v>
      </c>
      <c r="CT40" s="782">
        <f>IFERROR((CS40*$H40*INDEX(References!$C$51:$D$56, $E40+1,2))+(ROW()/10000),0)</f>
        <v>4.0000000000000001E-3</v>
      </c>
      <c r="CU40" s="477">
        <f t="shared" si="101"/>
        <v>0</v>
      </c>
      <c r="CV40" s="477">
        <f t="shared" si="4"/>
        <v>0</v>
      </c>
      <c r="CW40" s="477">
        <f t="shared" si="5"/>
        <v>0</v>
      </c>
      <c r="CX40" s="477">
        <f t="shared" si="6"/>
        <v>0</v>
      </c>
      <c r="CY40" s="477">
        <f t="shared" si="7"/>
        <v>0</v>
      </c>
      <c r="CZ40" s="477">
        <f t="shared" si="8"/>
        <v>0</v>
      </c>
      <c r="DA40" s="477">
        <f t="shared" si="9"/>
        <v>0</v>
      </c>
      <c r="DB40" s="477">
        <f t="shared" si="10"/>
        <v>0</v>
      </c>
      <c r="DC40" s="477">
        <f t="shared" si="11"/>
        <v>0</v>
      </c>
      <c r="DD40" s="477">
        <f t="shared" si="12"/>
        <v>0</v>
      </c>
      <c r="DE40" s="477">
        <f t="shared" si="13"/>
        <v>0</v>
      </c>
      <c r="DF40" s="477">
        <f t="shared" si="14"/>
        <v>0</v>
      </c>
      <c r="DG40" s="477">
        <f t="shared" si="15"/>
        <v>0</v>
      </c>
      <c r="DH40" s="477">
        <f t="shared" si="16"/>
        <v>0</v>
      </c>
      <c r="DI40" s="477">
        <f t="shared" si="17"/>
        <v>0</v>
      </c>
      <c r="DJ40" s="477">
        <f t="shared" si="18"/>
        <v>0</v>
      </c>
      <c r="DK40" s="477">
        <f t="shared" si="19"/>
        <v>0</v>
      </c>
      <c r="DL40" s="477">
        <f t="shared" si="20"/>
        <v>0</v>
      </c>
      <c r="DM40" s="477">
        <f t="shared" si="21"/>
        <v>0</v>
      </c>
      <c r="DN40" s="477">
        <f t="shared" si="22"/>
        <v>0</v>
      </c>
      <c r="DO40" s="477">
        <f t="shared" si="23"/>
        <v>0</v>
      </c>
      <c r="DP40" s="477">
        <f t="shared" si="24"/>
        <v>0</v>
      </c>
      <c r="DQ40" s="477">
        <f t="shared" si="25"/>
        <v>0</v>
      </c>
      <c r="DR40" s="477">
        <f t="shared" si="26"/>
        <v>0</v>
      </c>
      <c r="DS40" s="477">
        <f t="shared" si="27"/>
        <v>0</v>
      </c>
      <c r="DT40" s="477">
        <f t="shared" si="28"/>
        <v>0</v>
      </c>
      <c r="DU40" s="477">
        <f t="shared" si="29"/>
        <v>0</v>
      </c>
      <c r="DV40" s="477">
        <f t="shared" si="30"/>
        <v>0</v>
      </c>
      <c r="DW40" s="477">
        <f t="shared" si="31"/>
        <v>0</v>
      </c>
      <c r="DX40" s="477">
        <f t="shared" si="32"/>
        <v>0</v>
      </c>
      <c r="DY40" s="477">
        <f t="shared" si="33"/>
        <v>0</v>
      </c>
      <c r="DZ40" s="477">
        <f t="shared" si="34"/>
        <v>0</v>
      </c>
      <c r="EA40" s="477">
        <f t="shared" si="35"/>
        <v>0</v>
      </c>
      <c r="EB40" s="477">
        <f t="shared" si="36"/>
        <v>0</v>
      </c>
      <c r="EC40" s="477">
        <f t="shared" si="37"/>
        <v>0</v>
      </c>
      <c r="ED40" s="477">
        <f t="shared" si="38"/>
        <v>0</v>
      </c>
      <c r="EE40" s="477">
        <f t="shared" si="39"/>
        <v>0</v>
      </c>
      <c r="EF40" s="477">
        <f t="shared" si="40"/>
        <v>0</v>
      </c>
      <c r="EG40" s="477">
        <f t="shared" si="41"/>
        <v>0</v>
      </c>
      <c r="EH40" s="477">
        <f t="shared" si="42"/>
        <v>0</v>
      </c>
      <c r="EI40" s="477">
        <f t="shared" si="43"/>
        <v>0</v>
      </c>
      <c r="EJ40" s="477">
        <f t="shared" si="44"/>
        <v>0</v>
      </c>
      <c r="EK40" s="477">
        <f t="shared" si="45"/>
        <v>0</v>
      </c>
      <c r="EL40" s="477">
        <f t="shared" si="46"/>
        <v>0</v>
      </c>
      <c r="EM40" s="477">
        <f t="shared" si="47"/>
        <v>0</v>
      </c>
      <c r="EN40" s="477">
        <f t="shared" si="48"/>
        <v>0</v>
      </c>
      <c r="EO40" s="946">
        <f t="shared" si="49"/>
        <v>0</v>
      </c>
      <c r="EP40" s="946">
        <f t="shared" si="50"/>
        <v>0</v>
      </c>
      <c r="EQ40" s="946">
        <f t="shared" si="51"/>
        <v>0</v>
      </c>
      <c r="ER40" s="946">
        <f t="shared" si="52"/>
        <v>0</v>
      </c>
      <c r="ES40" s="946">
        <f t="shared" si="53"/>
        <v>0</v>
      </c>
      <c r="ET40" s="946">
        <f t="shared" si="54"/>
        <v>0</v>
      </c>
      <c r="EU40" s="946">
        <f t="shared" si="55"/>
        <v>0</v>
      </c>
      <c r="EV40" s="946">
        <f t="shared" si="56"/>
        <v>0</v>
      </c>
      <c r="EW40" s="946">
        <f t="shared" si="57"/>
        <v>0</v>
      </c>
      <c r="EX40" s="946">
        <f t="shared" si="58"/>
        <v>0</v>
      </c>
      <c r="EY40" s="946">
        <f t="shared" si="59"/>
        <v>0</v>
      </c>
      <c r="EZ40" s="946">
        <f t="shared" si="60"/>
        <v>0</v>
      </c>
      <c r="FA40" s="946">
        <f t="shared" si="61"/>
        <v>0</v>
      </c>
      <c r="FB40" s="946">
        <f t="shared" si="62"/>
        <v>0</v>
      </c>
      <c r="FC40" s="946">
        <f t="shared" si="63"/>
        <v>0</v>
      </c>
      <c r="FD40" s="946">
        <f t="shared" si="64"/>
        <v>0</v>
      </c>
      <c r="FE40" s="946">
        <f t="shared" si="65"/>
        <v>0</v>
      </c>
      <c r="FF40" s="946">
        <f t="shared" si="66"/>
        <v>0</v>
      </c>
      <c r="FG40" s="946">
        <f t="shared" si="67"/>
        <v>0</v>
      </c>
      <c r="FH40" s="946">
        <f t="shared" si="68"/>
        <v>0</v>
      </c>
      <c r="FI40" s="946">
        <f t="shared" si="69"/>
        <v>0</v>
      </c>
      <c r="FJ40" s="946">
        <f t="shared" si="70"/>
        <v>0</v>
      </c>
      <c r="FK40" s="946">
        <f t="shared" si="71"/>
        <v>0</v>
      </c>
      <c r="FL40" s="946">
        <f t="shared" si="72"/>
        <v>0</v>
      </c>
      <c r="FM40" s="946">
        <f t="shared" si="73"/>
        <v>0</v>
      </c>
      <c r="FN40" s="946">
        <f t="shared" si="74"/>
        <v>0</v>
      </c>
      <c r="FO40" s="946">
        <f t="shared" si="75"/>
        <v>0</v>
      </c>
      <c r="FP40" s="946">
        <f t="shared" si="76"/>
        <v>0</v>
      </c>
      <c r="FQ40" s="946">
        <f t="shared" si="77"/>
        <v>0</v>
      </c>
      <c r="FR40" s="946">
        <f t="shared" si="78"/>
        <v>0</v>
      </c>
      <c r="FS40" s="946">
        <f t="shared" si="79"/>
        <v>0</v>
      </c>
      <c r="FT40" s="946">
        <f t="shared" si="80"/>
        <v>0</v>
      </c>
      <c r="FU40" s="946">
        <f t="shared" si="81"/>
        <v>0</v>
      </c>
      <c r="FV40" s="946">
        <f t="shared" si="82"/>
        <v>0</v>
      </c>
      <c r="FW40" s="946">
        <f t="shared" si="83"/>
        <v>0</v>
      </c>
      <c r="FX40" s="946">
        <f t="shared" si="84"/>
        <v>0</v>
      </c>
      <c r="FY40" s="946">
        <f t="shared" si="85"/>
        <v>0</v>
      </c>
      <c r="FZ40" s="946">
        <f t="shared" si="86"/>
        <v>0</v>
      </c>
      <c r="GA40" s="946">
        <f t="shared" si="87"/>
        <v>0</v>
      </c>
      <c r="GB40" s="946">
        <f t="shared" si="88"/>
        <v>0</v>
      </c>
      <c r="GC40" s="946">
        <f t="shared" si="89"/>
        <v>0</v>
      </c>
      <c r="GD40" s="946">
        <f t="shared" si="90"/>
        <v>0</v>
      </c>
      <c r="GE40" s="946">
        <f t="shared" si="91"/>
        <v>0</v>
      </c>
      <c r="GF40" s="946">
        <f t="shared" si="92"/>
        <v>0</v>
      </c>
      <c r="GG40" s="946">
        <f t="shared" si="93"/>
        <v>0</v>
      </c>
      <c r="GH40" s="946" t="s">
        <v>1488</v>
      </c>
    </row>
    <row r="41" spans="1:190" ht="15" hidden="1">
      <c r="A41" s="725" t="str">
        <f>Compute1a!A41</f>
        <v>8.3b</v>
      </c>
      <c r="B41" s="527">
        <f>Compute1a!B41</f>
        <v>0</v>
      </c>
      <c r="C41" s="527">
        <f>Compute1a!C41</f>
        <v>0</v>
      </c>
      <c r="D41" s="528">
        <f>Compute1a!D41</f>
        <v>0</v>
      </c>
      <c r="E41" s="731" t="str">
        <f>Compute1a!E41</f>
        <v>0</v>
      </c>
      <c r="F41" s="727">
        <f>INDEX(References!$B$51:$C$56,$E41+1,2)*C41</f>
        <v>0</v>
      </c>
      <c r="G41" s="726">
        <f>Compute4a!$DE41</f>
        <v>0</v>
      </c>
      <c r="H41" s="942">
        <f t="shared" si="102"/>
        <v>0</v>
      </c>
      <c r="I41" s="671">
        <f>Compute4a!I41</f>
        <v>0</v>
      </c>
      <c r="J41" s="782">
        <f>IFERROR((I41*$H41*INDEX(References!$C$51:$D$56, $E41+1,2))+(ROW()/10000),0)</f>
        <v>4.1000000000000003E-3</v>
      </c>
      <c r="K41" s="671">
        <f>Compute4a!H41</f>
        <v>0</v>
      </c>
      <c r="L41" s="782">
        <f>IFERROR((K41*$H41*INDEX(References!$C$51:$D$56, $E41+1,2))+(ROW()/10000),0)</f>
        <v>4.1000000000000003E-3</v>
      </c>
      <c r="M41" s="671">
        <f>Compute4a!H41</f>
        <v>0</v>
      </c>
      <c r="N41" s="782">
        <f>IFERROR((M41*$H41*INDEX(References!$C$51:$D$56, $E41+1,2))+(ROW()/10000),0)</f>
        <v>4.1000000000000003E-3</v>
      </c>
      <c r="O41" s="671">
        <f>Compute4a!N41</f>
        <v>0</v>
      </c>
      <c r="P41" s="782">
        <f>IFERROR((O41*$H41*INDEX(References!$C$51:$D$56, $E41+1,2))+(ROW()/10000),0)</f>
        <v>4.1000000000000003E-3</v>
      </c>
      <c r="Q41" s="671">
        <f>Compute4a!M41</f>
        <v>0</v>
      </c>
      <c r="R41" s="782">
        <f>IFERROR((Q41*$H41*INDEX(References!$C$51:$D$56, $E41+1,2))+(ROW()/10000),0)</f>
        <v>4.1000000000000003E-3</v>
      </c>
      <c r="S41" s="671">
        <f>Compute4a!R41</f>
        <v>0</v>
      </c>
      <c r="T41" s="782">
        <f>IFERROR((S41*$H41*INDEX(References!$C$51:$D$56, $E41+1,2))+(ROW()/10000),0)</f>
        <v>4.1000000000000003E-3</v>
      </c>
      <c r="U41" s="671">
        <f>Compute4a!S41</f>
        <v>0</v>
      </c>
      <c r="V41" s="782">
        <f>IFERROR((U41*$H41*INDEX(References!$C$51:$D$56, $E41+1,2))+(ROW()/10000),0)</f>
        <v>4.1000000000000003E-3</v>
      </c>
      <c r="W41" s="671">
        <f>Compute4a!R41</f>
        <v>0</v>
      </c>
      <c r="X41" s="782">
        <f>IFERROR((W41*$H41*INDEX(References!$C$51:$D$56, $E41+1,2))+(ROW()/10000),0)</f>
        <v>4.1000000000000003E-3</v>
      </c>
      <c r="Y41" s="671">
        <f>Compute4a!I41</f>
        <v>0</v>
      </c>
      <c r="Z41" s="782">
        <f>IFERROR((Y41*$H41*INDEX(References!$C$51:$D$56, $E41+1,2))+(ROW()/10000),0)</f>
        <v>4.1000000000000003E-3</v>
      </c>
      <c r="AA41" s="671">
        <f>Compute4a!H41</f>
        <v>0</v>
      </c>
      <c r="AB41" s="782">
        <f>IFERROR((AA41*$H41*INDEX(References!$C$51:$D$56, $E41+1,2))+(ROW()/10000),0)</f>
        <v>4.1000000000000003E-3</v>
      </c>
      <c r="AC41" s="671">
        <f>Compute4a!T41</f>
        <v>0</v>
      </c>
      <c r="AD41" s="782">
        <f>IFERROR((AC41*$H41*INDEX(References!$C$51:$D$56, $E41+1,2))+(ROW()/10000),0)</f>
        <v>4.1000000000000003E-3</v>
      </c>
      <c r="AE41" s="671">
        <f>Compute4a!I41</f>
        <v>0</v>
      </c>
      <c r="AF41" s="782">
        <f>IFERROR((AE41*$H41*INDEX(References!$C$51:$D$56, $E41+1,2))+(ROW()/10000),0)</f>
        <v>4.1000000000000003E-3</v>
      </c>
      <c r="AG41" s="671">
        <f>Compute4a!N41</f>
        <v>0</v>
      </c>
      <c r="AH41" s="782">
        <f>IFERROR((AG41*$H41*INDEX(References!$C$51:$D$56, $E41+1,2))+(ROW()/10000),0)</f>
        <v>4.1000000000000003E-3</v>
      </c>
      <c r="AI41" s="671">
        <f>Compute4a!I41</f>
        <v>0</v>
      </c>
      <c r="AJ41" s="782">
        <f>IFERROR((AI41*$H41*INDEX(References!$C$51:$D$56, $E41+1,2))+(ROW()/10000),0)</f>
        <v>4.1000000000000003E-3</v>
      </c>
      <c r="AK41" s="671">
        <f>Compute4a!U41</f>
        <v>0</v>
      </c>
      <c r="AL41" s="782">
        <f>IFERROR((AK41*$H41*INDEX(References!$C$51:$D$56, $E41+1,2))+(ROW()/10000),0)</f>
        <v>4.1000000000000003E-3</v>
      </c>
      <c r="AM41" s="671">
        <f>Compute4a!K41</f>
        <v>0</v>
      </c>
      <c r="AN41" s="782">
        <f>IFERROR((AM41*$H41*INDEX(References!$C$51:$D$56, $E41+1,2))+(ROW()/10000),0)</f>
        <v>4.1000000000000003E-3</v>
      </c>
      <c r="AO41" s="671">
        <f>Compute4a!S41</f>
        <v>0</v>
      </c>
      <c r="AP41" s="782">
        <f>IFERROR((AO41*$H41*INDEX(References!$C$51:$D$56, $E41+1,2))+(ROW()/10000),0)</f>
        <v>4.1000000000000003E-3</v>
      </c>
      <c r="AQ41" s="671">
        <f>Compute4a!M41</f>
        <v>0</v>
      </c>
      <c r="AR41" s="782">
        <f>IFERROR((AQ41*$H41*INDEX(References!$C$51:$D$56, $E41+1,2))+(ROW()/10000),0)</f>
        <v>4.1000000000000003E-3</v>
      </c>
      <c r="AS41" s="671">
        <f>Compute4a!K41</f>
        <v>0</v>
      </c>
      <c r="AT41" s="782">
        <f>IFERROR((AS41*$H41*INDEX(References!$C$51:$D$56, $E41+1,2))+(ROW()/10000),0)</f>
        <v>4.1000000000000003E-3</v>
      </c>
      <c r="AU41" s="671">
        <f>Compute4a!T41</f>
        <v>0</v>
      </c>
      <c r="AV41" s="782">
        <f>IFERROR((AU41*$H41*INDEX(References!$C$51:$D$56, $E41+1,2))+(ROW()/10000),0)</f>
        <v>4.1000000000000003E-3</v>
      </c>
      <c r="AW41" s="671">
        <f>Compute4a!J41</f>
        <v>0</v>
      </c>
      <c r="AX41" s="782">
        <f>IFERROR((AW41*$H41*INDEX(References!$C$51:$D$56, $E41+1,2))+(ROW()/10000),0)</f>
        <v>4.1000000000000003E-3</v>
      </c>
      <c r="AY41" s="671">
        <f>Compute4a!L41</f>
        <v>0</v>
      </c>
      <c r="AZ41" s="782">
        <f>IFERROR((AY41*$H41*INDEX(References!$C$51:$D$56, $E41+1,2))+(ROW()/10000),0)</f>
        <v>4.1000000000000003E-3</v>
      </c>
      <c r="BA41" s="671">
        <f>Compute4a!M41</f>
        <v>0</v>
      </c>
      <c r="BB41" s="782">
        <f>IFERROR((BA41*$H41*INDEX(References!$C$51:$D$56, $E41+1,2))+(ROW()/10000),0)</f>
        <v>4.1000000000000003E-3</v>
      </c>
      <c r="BC41" s="671">
        <f>Compute4a!O41</f>
        <v>0</v>
      </c>
      <c r="BD41" s="782">
        <f>IFERROR((BC41*$H41*INDEX(References!$C$51:$D$56, $E41+1,2))+(ROW()/10000),0)</f>
        <v>4.1000000000000003E-3</v>
      </c>
      <c r="BE41" s="671">
        <f>Compute4a!V41</f>
        <v>0</v>
      </c>
      <c r="BF41" s="782">
        <f>IFERROR((BE41*$H41*INDEX(References!$C$51:$D$56, $E41+1,2))+(ROW()/10000),0)</f>
        <v>4.1000000000000003E-3</v>
      </c>
      <c r="BG41" s="671">
        <f>Compute4a!P41</f>
        <v>0</v>
      </c>
      <c r="BH41" s="782">
        <f>IFERROR((BG41*$H41*INDEX(References!$C$51:$D$56, $E41+1,2))+(ROW()/10000),0)</f>
        <v>4.1000000000000003E-3</v>
      </c>
      <c r="BI41" s="671">
        <f>Compute4a!N41</f>
        <v>0</v>
      </c>
      <c r="BJ41" s="782">
        <f>IFERROR((BI41*$H41*INDEX(References!$C$51:$D$56, $E41+1,2))+(ROW()/10000),0)</f>
        <v>4.1000000000000003E-3</v>
      </c>
      <c r="BK41" s="671">
        <f>Compute4a!T41</f>
        <v>0</v>
      </c>
      <c r="BL41" s="782">
        <f>IFERROR((BK41*$H41*INDEX(References!$C$51:$D$56, $E41+1,2))+(ROW()/10000),0)</f>
        <v>4.1000000000000003E-3</v>
      </c>
      <c r="BM41" s="671">
        <f>Compute4a!R41</f>
        <v>0</v>
      </c>
      <c r="BN41" s="782">
        <f>IFERROR((BM41*$H41*INDEX(References!$C$51:$D$56, $E41+1,2))+(ROW()/10000),0)</f>
        <v>4.1000000000000003E-3</v>
      </c>
      <c r="BO41" s="671">
        <f>Compute4a!V41</f>
        <v>0</v>
      </c>
      <c r="BP41" s="782">
        <f>IFERROR((BO41*$H41*INDEX(References!$C$51:$D$56, $E41+1,2))+(ROW()/10000),0)</f>
        <v>4.1000000000000003E-3</v>
      </c>
      <c r="BQ41" s="671">
        <f>Compute4a!S41</f>
        <v>0</v>
      </c>
      <c r="BR41" s="782">
        <f>IFERROR((BQ41*$H41*INDEX(References!$C$51:$D$56, $E41+1,2))+(ROW()/10000),0)</f>
        <v>4.1000000000000003E-3</v>
      </c>
      <c r="BS41" s="671">
        <f>Compute4a!V41</f>
        <v>0</v>
      </c>
      <c r="BT41" s="782">
        <f>IFERROR((BS41*$H41*INDEX(References!$C$51:$D$56, $E41+1,2))+(ROW()/10000),0)</f>
        <v>4.1000000000000003E-3</v>
      </c>
      <c r="BU41" s="671">
        <f>Compute4a!M41</f>
        <v>0</v>
      </c>
      <c r="BV41" s="782">
        <f>IFERROR((BU41*$H41*INDEX(References!$C$51:$D$56, $E41+1,2))+(ROW()/10000),0)</f>
        <v>4.1000000000000003E-3</v>
      </c>
      <c r="BW41" s="671">
        <f>Compute4a!U41</f>
        <v>0</v>
      </c>
      <c r="BX41" s="782">
        <f>IFERROR((BW41*$H41*INDEX(References!$C$51:$D$56, $E41+1,2))+(ROW()/10000),0)</f>
        <v>4.1000000000000003E-3</v>
      </c>
      <c r="BY41" s="671">
        <f>Compute4a!N41</f>
        <v>0</v>
      </c>
      <c r="BZ41" s="782">
        <f>IFERROR((BY41*$H41*INDEX(References!$C$51:$D$56, $E41+1,2))+(ROW()/10000),0)</f>
        <v>4.1000000000000003E-3</v>
      </c>
      <c r="CA41" s="671">
        <f>Compute4a!T41</f>
        <v>0</v>
      </c>
      <c r="CB41" s="782">
        <f>IFERROR((CA41*$H41*INDEX(References!$C$51:$D$56, $E41+1,2))+(ROW()/10000),0)</f>
        <v>4.1000000000000003E-3</v>
      </c>
      <c r="CC41" s="671">
        <f>Compute4a!T41</f>
        <v>0</v>
      </c>
      <c r="CD41" s="782">
        <f>IFERROR((CC41*$H41*INDEX(References!$C$51:$D$56, $E41+1,2))+(ROW()/10000),0)</f>
        <v>4.1000000000000003E-3</v>
      </c>
      <c r="CE41" s="671">
        <f>Compute4a!T41</f>
        <v>0</v>
      </c>
      <c r="CF41" s="782">
        <f>IFERROR((CE41*$H41*INDEX(References!$C$51:$D$56, $E41+1,2))+(ROW()/10000),0)</f>
        <v>4.1000000000000003E-3</v>
      </c>
      <c r="CG41" s="671">
        <f>Compute4a!U41</f>
        <v>0</v>
      </c>
      <c r="CH41" s="782">
        <f>IFERROR((CG41*$H41*INDEX(References!$C$51:$D$56, $E41+1,2))+(ROW()/10000),0)</f>
        <v>4.1000000000000003E-3</v>
      </c>
      <c r="CI41" s="671">
        <f>Compute4a!U41</f>
        <v>0</v>
      </c>
      <c r="CJ41" s="782">
        <f>IFERROR((CI41*$H41*INDEX(References!$C$51:$D$56, $E41+1,2))+(ROW()/10000),0)</f>
        <v>4.1000000000000003E-3</v>
      </c>
      <c r="CK41" s="671">
        <f>Compute4a!N41</f>
        <v>0</v>
      </c>
      <c r="CL41" s="782">
        <f>IFERROR((CK41*$H41*INDEX(References!$C$51:$D$56, $E41+1,2))+(ROW()/10000),0)</f>
        <v>4.1000000000000003E-3</v>
      </c>
      <c r="CM41" s="671">
        <f>Compute4a!U41</f>
        <v>0</v>
      </c>
      <c r="CN41" s="782">
        <f>IFERROR((CM41*$H41*INDEX(References!$C$51:$D$56, $E41+1,2))+(ROW()/10000),0)</f>
        <v>4.1000000000000003E-3</v>
      </c>
      <c r="CO41" s="671">
        <f>Compute4a!Q41</f>
        <v>0</v>
      </c>
      <c r="CP41" s="782">
        <f>IFERROR((CO41*$H41*INDEX(References!$C$51:$D$56, $E41+1,2))+(ROW()/10000),0)</f>
        <v>4.1000000000000003E-3</v>
      </c>
      <c r="CQ41" s="671">
        <f>Compute4a!T41</f>
        <v>0</v>
      </c>
      <c r="CR41" s="782">
        <f>IFERROR((CQ41*$H41*INDEX(References!$C$51:$D$56, $E41+1,2))+(ROW()/10000),0)</f>
        <v>4.1000000000000003E-3</v>
      </c>
      <c r="CS41" s="671">
        <f>Compute4a!Q41</f>
        <v>0</v>
      </c>
      <c r="CT41" s="782">
        <f>IFERROR((CS41*$H41*INDEX(References!$C$51:$D$56, $E41+1,2))+(ROW()/10000),0)</f>
        <v>4.1000000000000003E-3</v>
      </c>
      <c r="CU41" s="477">
        <f t="shared" si="101"/>
        <v>0</v>
      </c>
      <c r="CV41" s="477">
        <f t="shared" si="4"/>
        <v>0</v>
      </c>
      <c r="CW41" s="477">
        <f t="shared" si="5"/>
        <v>0</v>
      </c>
      <c r="CX41" s="477">
        <f t="shared" si="6"/>
        <v>0</v>
      </c>
      <c r="CY41" s="477">
        <f t="shared" si="7"/>
        <v>0</v>
      </c>
      <c r="CZ41" s="477">
        <f t="shared" si="8"/>
        <v>0</v>
      </c>
      <c r="DA41" s="477">
        <f t="shared" si="9"/>
        <v>0</v>
      </c>
      <c r="DB41" s="477">
        <f t="shared" si="10"/>
        <v>0</v>
      </c>
      <c r="DC41" s="477">
        <f t="shared" si="11"/>
        <v>0</v>
      </c>
      <c r="DD41" s="477">
        <f t="shared" si="12"/>
        <v>0</v>
      </c>
      <c r="DE41" s="477">
        <f t="shared" si="13"/>
        <v>0</v>
      </c>
      <c r="DF41" s="477">
        <f t="shared" si="14"/>
        <v>0</v>
      </c>
      <c r="DG41" s="477">
        <f t="shared" si="15"/>
        <v>0</v>
      </c>
      <c r="DH41" s="477">
        <f t="shared" si="16"/>
        <v>0</v>
      </c>
      <c r="DI41" s="477">
        <f t="shared" si="17"/>
        <v>0</v>
      </c>
      <c r="DJ41" s="477">
        <f t="shared" si="18"/>
        <v>0</v>
      </c>
      <c r="DK41" s="477">
        <f t="shared" si="19"/>
        <v>0</v>
      </c>
      <c r="DL41" s="477">
        <f t="shared" si="20"/>
        <v>0</v>
      </c>
      <c r="DM41" s="477">
        <f t="shared" si="21"/>
        <v>0</v>
      </c>
      <c r="DN41" s="477">
        <f t="shared" si="22"/>
        <v>0</v>
      </c>
      <c r="DO41" s="477">
        <f t="shared" si="23"/>
        <v>0</v>
      </c>
      <c r="DP41" s="477">
        <f t="shared" si="24"/>
        <v>0</v>
      </c>
      <c r="DQ41" s="477">
        <f t="shared" si="25"/>
        <v>0</v>
      </c>
      <c r="DR41" s="477">
        <f t="shared" si="26"/>
        <v>0</v>
      </c>
      <c r="DS41" s="477">
        <f t="shared" si="27"/>
        <v>0</v>
      </c>
      <c r="DT41" s="477">
        <f t="shared" si="28"/>
        <v>0</v>
      </c>
      <c r="DU41" s="477">
        <f t="shared" si="29"/>
        <v>0</v>
      </c>
      <c r="DV41" s="477">
        <f t="shared" si="30"/>
        <v>0</v>
      </c>
      <c r="DW41" s="477">
        <f t="shared" si="31"/>
        <v>0</v>
      </c>
      <c r="DX41" s="477">
        <f t="shared" si="32"/>
        <v>0</v>
      </c>
      <c r="DY41" s="477">
        <f t="shared" si="33"/>
        <v>0</v>
      </c>
      <c r="DZ41" s="477">
        <f t="shared" si="34"/>
        <v>0</v>
      </c>
      <c r="EA41" s="477">
        <f t="shared" si="35"/>
        <v>0</v>
      </c>
      <c r="EB41" s="477">
        <f t="shared" si="36"/>
        <v>0</v>
      </c>
      <c r="EC41" s="477">
        <f t="shared" si="37"/>
        <v>0</v>
      </c>
      <c r="ED41" s="477">
        <f t="shared" si="38"/>
        <v>0</v>
      </c>
      <c r="EE41" s="477">
        <f t="shared" si="39"/>
        <v>0</v>
      </c>
      <c r="EF41" s="477">
        <f t="shared" si="40"/>
        <v>0</v>
      </c>
      <c r="EG41" s="477">
        <f t="shared" si="41"/>
        <v>0</v>
      </c>
      <c r="EH41" s="477">
        <f t="shared" si="42"/>
        <v>0</v>
      </c>
      <c r="EI41" s="477">
        <f t="shared" si="43"/>
        <v>0</v>
      </c>
      <c r="EJ41" s="477">
        <f t="shared" si="44"/>
        <v>0</v>
      </c>
      <c r="EK41" s="477">
        <f t="shared" si="45"/>
        <v>0</v>
      </c>
      <c r="EL41" s="477">
        <f t="shared" si="46"/>
        <v>0</v>
      </c>
      <c r="EM41" s="477">
        <f t="shared" si="47"/>
        <v>0</v>
      </c>
      <c r="EN41" s="477">
        <f t="shared" si="48"/>
        <v>0</v>
      </c>
      <c r="EO41" s="946">
        <f t="shared" si="49"/>
        <v>0</v>
      </c>
      <c r="EP41" s="946">
        <f t="shared" si="50"/>
        <v>0</v>
      </c>
      <c r="EQ41" s="946">
        <f t="shared" si="51"/>
        <v>0</v>
      </c>
      <c r="ER41" s="946">
        <f t="shared" si="52"/>
        <v>0</v>
      </c>
      <c r="ES41" s="946">
        <f t="shared" si="53"/>
        <v>0</v>
      </c>
      <c r="ET41" s="946">
        <f t="shared" si="54"/>
        <v>0</v>
      </c>
      <c r="EU41" s="946">
        <f t="shared" si="55"/>
        <v>0</v>
      </c>
      <c r="EV41" s="946">
        <f t="shared" si="56"/>
        <v>0</v>
      </c>
      <c r="EW41" s="946">
        <f t="shared" si="57"/>
        <v>0</v>
      </c>
      <c r="EX41" s="946">
        <f t="shared" si="58"/>
        <v>0</v>
      </c>
      <c r="EY41" s="946">
        <f t="shared" si="59"/>
        <v>0</v>
      </c>
      <c r="EZ41" s="946">
        <f t="shared" si="60"/>
        <v>0</v>
      </c>
      <c r="FA41" s="946">
        <f t="shared" si="61"/>
        <v>0</v>
      </c>
      <c r="FB41" s="946">
        <f t="shared" si="62"/>
        <v>0</v>
      </c>
      <c r="FC41" s="946">
        <f t="shared" si="63"/>
        <v>0</v>
      </c>
      <c r="FD41" s="946">
        <f t="shared" si="64"/>
        <v>0</v>
      </c>
      <c r="FE41" s="946">
        <f t="shared" si="65"/>
        <v>0</v>
      </c>
      <c r="FF41" s="946">
        <f t="shared" si="66"/>
        <v>0</v>
      </c>
      <c r="FG41" s="946">
        <f t="shared" si="67"/>
        <v>0</v>
      </c>
      <c r="FH41" s="946">
        <f t="shared" si="68"/>
        <v>0</v>
      </c>
      <c r="FI41" s="946">
        <f t="shared" si="69"/>
        <v>0</v>
      </c>
      <c r="FJ41" s="946">
        <f t="shared" si="70"/>
        <v>0</v>
      </c>
      <c r="FK41" s="946">
        <f t="shared" si="71"/>
        <v>0</v>
      </c>
      <c r="FL41" s="946">
        <f t="shared" si="72"/>
        <v>0</v>
      </c>
      <c r="FM41" s="946">
        <f t="shared" si="73"/>
        <v>0</v>
      </c>
      <c r="FN41" s="946">
        <f t="shared" si="74"/>
        <v>0</v>
      </c>
      <c r="FO41" s="946">
        <f t="shared" si="75"/>
        <v>0</v>
      </c>
      <c r="FP41" s="946">
        <f t="shared" si="76"/>
        <v>0</v>
      </c>
      <c r="FQ41" s="946">
        <f t="shared" si="77"/>
        <v>0</v>
      </c>
      <c r="FR41" s="946">
        <f t="shared" si="78"/>
        <v>0</v>
      </c>
      <c r="FS41" s="946">
        <f t="shared" si="79"/>
        <v>0</v>
      </c>
      <c r="FT41" s="946">
        <f t="shared" si="80"/>
        <v>0</v>
      </c>
      <c r="FU41" s="946">
        <f t="shared" si="81"/>
        <v>0</v>
      </c>
      <c r="FV41" s="946">
        <f t="shared" si="82"/>
        <v>0</v>
      </c>
      <c r="FW41" s="946">
        <f t="shared" si="83"/>
        <v>0</v>
      </c>
      <c r="FX41" s="946">
        <f t="shared" si="84"/>
        <v>0</v>
      </c>
      <c r="FY41" s="946">
        <f t="shared" si="85"/>
        <v>0</v>
      </c>
      <c r="FZ41" s="946">
        <f t="shared" si="86"/>
        <v>0</v>
      </c>
      <c r="GA41" s="946">
        <f t="shared" si="87"/>
        <v>0</v>
      </c>
      <c r="GB41" s="946">
        <f t="shared" si="88"/>
        <v>0</v>
      </c>
      <c r="GC41" s="946">
        <f t="shared" si="89"/>
        <v>0</v>
      </c>
      <c r="GD41" s="946">
        <f t="shared" si="90"/>
        <v>0</v>
      </c>
      <c r="GE41" s="946">
        <f t="shared" si="91"/>
        <v>0</v>
      </c>
      <c r="GF41" s="946">
        <f t="shared" si="92"/>
        <v>0</v>
      </c>
      <c r="GG41" s="946">
        <f t="shared" si="93"/>
        <v>0</v>
      </c>
      <c r="GH41" s="946" t="s">
        <v>1489</v>
      </c>
    </row>
    <row r="42" spans="1:190" ht="15">
      <c r="A42" s="725">
        <f>Compute1a!A42</f>
        <v>9</v>
      </c>
      <c r="B42" s="527" t="str">
        <f>Compute1a!B42</f>
        <v>PROTECTION DE L'ACCES (LOGIQUE)</v>
      </c>
      <c r="C42" s="527">
        <f>Compute1a!C42</f>
        <v>0</v>
      </c>
      <c r="D42" s="528">
        <f>Compute1a!D42</f>
        <v>0</v>
      </c>
      <c r="E42" s="727" t="str">
        <f>Compute1a!E42</f>
        <v>0</v>
      </c>
      <c r="F42" s="727">
        <f>INDEX(References!$B$51:$C$56,$E42+1,2)*C42</f>
        <v>0</v>
      </c>
      <c r="G42" s="726">
        <f>Compute4a!$DE42</f>
        <v>0</v>
      </c>
      <c r="H42" s="942">
        <f t="shared" si="102"/>
        <v>0</v>
      </c>
      <c r="I42" s="671">
        <f>Compute4a!I42</f>
        <v>0</v>
      </c>
      <c r="J42" s="782">
        <f>IFERROR((I42*$H42*INDEX(References!$C$51:$D$56, $E42+1,2))+(ROW()/10000),0)</f>
        <v>4.1999999999999997E-3</v>
      </c>
      <c r="K42" s="671">
        <f>Compute4a!H42</f>
        <v>0</v>
      </c>
      <c r="L42" s="782">
        <f>IFERROR((K42*$H42*INDEX(References!$C$51:$D$56, $E42+1,2))+(ROW()/10000),0)</f>
        <v>4.1999999999999997E-3</v>
      </c>
      <c r="M42" s="671">
        <v>1</v>
      </c>
      <c r="N42" s="782">
        <f>IFERROR((M42*$H42*INDEX(References!$C$51:$D$56, $E42+1,2))+(ROW()/10000),0)</f>
        <v>4.1999999999999997E-3</v>
      </c>
      <c r="O42" s="671">
        <f>Compute4a!N42</f>
        <v>0</v>
      </c>
      <c r="P42" s="782">
        <f>IFERROR((O42*$H42*INDEX(References!$C$51:$D$56, $E42+1,2))+(ROW()/10000),0)</f>
        <v>4.1999999999999997E-3</v>
      </c>
      <c r="Q42" s="671">
        <f>Compute4a!M42</f>
        <v>0</v>
      </c>
      <c r="R42" s="782">
        <f>IFERROR((Q42*$H42*INDEX(References!$C$51:$D$56, $E42+1,2))+(ROW()/10000),0)</f>
        <v>4.1999999999999997E-3</v>
      </c>
      <c r="S42" s="671">
        <f>Compute4a!R42</f>
        <v>0</v>
      </c>
      <c r="T42" s="782">
        <f>IFERROR((S42*$H42*INDEX(References!$C$51:$D$56, $E42+1,2))+(ROW()/10000),0)</f>
        <v>4.1999999999999997E-3</v>
      </c>
      <c r="U42" s="671">
        <f>Compute4a!S42</f>
        <v>0</v>
      </c>
      <c r="V42" s="782">
        <f>IFERROR((U42*$H42*INDEX(References!$C$51:$D$56, $E42+1,2))+(ROW()/10000),0)</f>
        <v>4.1999999999999997E-3</v>
      </c>
      <c r="W42" s="671">
        <f>Compute4a!R42</f>
        <v>0</v>
      </c>
      <c r="X42" s="782">
        <f>IFERROR((W42*$H42*INDEX(References!$C$51:$D$56, $E42+1,2))+(ROW()/10000),0)</f>
        <v>4.1999999999999997E-3</v>
      </c>
      <c r="Y42" s="671">
        <f>Compute4a!I42</f>
        <v>0</v>
      </c>
      <c r="Z42" s="782">
        <f>IFERROR((Y42*$H42*INDEX(References!$C$51:$D$56, $E42+1,2))+(ROW()/10000),0)</f>
        <v>4.1999999999999997E-3</v>
      </c>
      <c r="AA42" s="671">
        <f>Compute4a!H42</f>
        <v>0</v>
      </c>
      <c r="AB42" s="782">
        <f>IFERROR((AA42*$H42*INDEX(References!$C$51:$D$56, $E42+1,2))+(ROW()/10000),0)</f>
        <v>4.1999999999999997E-3</v>
      </c>
      <c r="AC42" s="671">
        <f>Compute4a!T42</f>
        <v>0</v>
      </c>
      <c r="AD42" s="782">
        <f>IFERROR((AC42*$H42*INDEX(References!$C$51:$D$56, $E42+1,2))+(ROW()/10000),0)</f>
        <v>4.1999999999999997E-3</v>
      </c>
      <c r="AE42" s="671">
        <f>Compute4a!I42</f>
        <v>0</v>
      </c>
      <c r="AF42" s="782">
        <f>IFERROR((AE42*$H42*INDEX(References!$C$51:$D$56, $E42+1,2))+(ROW()/10000),0)</f>
        <v>4.1999999999999997E-3</v>
      </c>
      <c r="AG42" s="671">
        <f>Compute4a!N42</f>
        <v>0</v>
      </c>
      <c r="AH42" s="782">
        <f>IFERROR((AG42*$H42*INDEX(References!$C$51:$D$56, $E42+1,2))+(ROW()/10000),0)</f>
        <v>4.1999999999999997E-3</v>
      </c>
      <c r="AI42" s="671">
        <f>Compute4a!I42</f>
        <v>0</v>
      </c>
      <c r="AJ42" s="782">
        <f>IFERROR((AI42*$H42*INDEX(References!$C$51:$D$56, $E42+1,2))+(ROW()/10000),0)</f>
        <v>4.1999999999999997E-3</v>
      </c>
      <c r="AK42" s="671">
        <f>Compute4a!U42</f>
        <v>0</v>
      </c>
      <c r="AL42" s="782">
        <f>IFERROR((AK42*$H42*INDEX(References!$C$51:$D$56, $E42+1,2))+(ROW()/10000),0)</f>
        <v>4.1999999999999997E-3</v>
      </c>
      <c r="AM42" s="671">
        <f>Compute4a!K42</f>
        <v>0</v>
      </c>
      <c r="AN42" s="782">
        <f>IFERROR((AM42*$H42*INDEX(References!$C$51:$D$56, $E42+1,2))+(ROW()/10000),0)</f>
        <v>4.1999999999999997E-3</v>
      </c>
      <c r="AO42" s="671">
        <f>Compute4a!S42</f>
        <v>0</v>
      </c>
      <c r="AP42" s="782">
        <f>IFERROR((AO42*$H42*INDEX(References!$C$51:$D$56, $E42+1,2))+(ROW()/10000),0)</f>
        <v>4.1999999999999997E-3</v>
      </c>
      <c r="AQ42" s="671">
        <f>Compute4a!M42</f>
        <v>0</v>
      </c>
      <c r="AR42" s="782">
        <f>IFERROR((AQ42*$H42*INDEX(References!$C$51:$D$56, $E42+1,2))+(ROW()/10000),0)</f>
        <v>4.1999999999999997E-3</v>
      </c>
      <c r="AS42" s="671">
        <f>Compute4a!K42</f>
        <v>0</v>
      </c>
      <c r="AT42" s="782">
        <f>IFERROR((AS42*$H42*INDEX(References!$C$51:$D$56, $E42+1,2))+(ROW()/10000),0)</f>
        <v>4.1999999999999997E-3</v>
      </c>
      <c r="AU42" s="671">
        <f>Compute4a!T42</f>
        <v>0</v>
      </c>
      <c r="AV42" s="782">
        <f>IFERROR((AU42*$H42*INDEX(References!$C$51:$D$56, $E42+1,2))+(ROW()/10000),0)</f>
        <v>4.1999999999999997E-3</v>
      </c>
      <c r="AW42" s="671">
        <f>Compute4a!J42</f>
        <v>0</v>
      </c>
      <c r="AX42" s="782">
        <f>IFERROR((AW42*$H42*INDEX(References!$C$51:$D$56, $E42+1,2))+(ROW()/10000),0)</f>
        <v>4.1999999999999997E-3</v>
      </c>
      <c r="AY42" s="671">
        <f>Compute4a!L42</f>
        <v>0</v>
      </c>
      <c r="AZ42" s="782">
        <f>IFERROR((AY42*$H42*INDEX(References!$C$51:$D$56, $E42+1,2))+(ROW()/10000),0)</f>
        <v>4.1999999999999997E-3</v>
      </c>
      <c r="BA42" s="671">
        <f>Compute4a!M42</f>
        <v>0</v>
      </c>
      <c r="BB42" s="782">
        <f>IFERROR((BA42*$H42*INDEX(References!$C$51:$D$56, $E42+1,2))+(ROW()/10000),0)</f>
        <v>4.1999999999999997E-3</v>
      </c>
      <c r="BC42" s="671">
        <f>Compute4a!O42</f>
        <v>0</v>
      </c>
      <c r="BD42" s="782">
        <f>IFERROR((BC42*$H42*INDEX(References!$C$51:$D$56, $E42+1,2))+(ROW()/10000),0)</f>
        <v>4.1999999999999997E-3</v>
      </c>
      <c r="BE42" s="671">
        <f>Compute4a!V42</f>
        <v>0</v>
      </c>
      <c r="BF42" s="782">
        <f>IFERROR((BE42*$H42*INDEX(References!$C$51:$D$56, $E42+1,2))+(ROW()/10000),0)</f>
        <v>4.1999999999999997E-3</v>
      </c>
      <c r="BG42" s="671">
        <f>Compute4a!P42</f>
        <v>0</v>
      </c>
      <c r="BH42" s="782">
        <f>IFERROR((BG42*$H42*INDEX(References!$C$51:$D$56, $E42+1,2))+(ROW()/10000),0)</f>
        <v>4.1999999999999997E-3</v>
      </c>
      <c r="BI42" s="671">
        <f>Compute4a!N42</f>
        <v>0</v>
      </c>
      <c r="BJ42" s="782">
        <f>IFERROR((BI42*$H42*INDEX(References!$C$51:$D$56, $E42+1,2))+(ROW()/10000),0)</f>
        <v>4.1999999999999997E-3</v>
      </c>
      <c r="BK42" s="671">
        <f>Compute4a!T42</f>
        <v>0</v>
      </c>
      <c r="BL42" s="782">
        <f>IFERROR((BK42*$H42*INDEX(References!$C$51:$D$56, $E42+1,2))+(ROW()/10000),0)</f>
        <v>4.1999999999999997E-3</v>
      </c>
      <c r="BM42" s="671">
        <f>Compute4a!R42</f>
        <v>0</v>
      </c>
      <c r="BN42" s="782">
        <f>IFERROR((BM42*$H42*INDEX(References!$C$51:$D$56, $E42+1,2))+(ROW()/10000),0)</f>
        <v>4.1999999999999997E-3</v>
      </c>
      <c r="BO42" s="671">
        <f>Compute4a!V42</f>
        <v>0</v>
      </c>
      <c r="BP42" s="782">
        <f>IFERROR((BO42*$H42*INDEX(References!$C$51:$D$56, $E42+1,2))+(ROW()/10000),0)</f>
        <v>4.1999999999999997E-3</v>
      </c>
      <c r="BQ42" s="671">
        <f>Compute4a!S42</f>
        <v>0</v>
      </c>
      <c r="BR42" s="782">
        <f>IFERROR((BQ42*$H42*INDEX(References!$C$51:$D$56, $E42+1,2))+(ROW()/10000),0)</f>
        <v>4.1999999999999997E-3</v>
      </c>
      <c r="BS42" s="671">
        <f>Compute4a!V42</f>
        <v>0</v>
      </c>
      <c r="BT42" s="782">
        <f>IFERROR((BS42*$H42*INDEX(References!$C$51:$D$56, $E42+1,2))+(ROW()/10000),0)</f>
        <v>4.1999999999999997E-3</v>
      </c>
      <c r="BU42" s="671">
        <f>Compute4a!M42</f>
        <v>0</v>
      </c>
      <c r="BV42" s="782">
        <f>IFERROR((BU42*$H42*INDEX(References!$C$51:$D$56, $E42+1,2))+(ROW()/10000),0)</f>
        <v>4.1999999999999997E-3</v>
      </c>
      <c r="BW42" s="671">
        <f>Compute4a!U42</f>
        <v>0</v>
      </c>
      <c r="BX42" s="782">
        <f>IFERROR((BW42*$H42*INDEX(References!$C$51:$D$56, $E42+1,2))+(ROW()/10000),0)</f>
        <v>4.1999999999999997E-3</v>
      </c>
      <c r="BY42" s="671">
        <f>Compute4a!N42</f>
        <v>0</v>
      </c>
      <c r="BZ42" s="782">
        <f>IFERROR((BY42*$H42*INDEX(References!$C$51:$D$56, $E42+1,2))+(ROW()/10000),0)</f>
        <v>4.1999999999999997E-3</v>
      </c>
      <c r="CA42" s="671">
        <f>Compute4a!T42</f>
        <v>0</v>
      </c>
      <c r="CB42" s="782">
        <f>IFERROR((CA42*$H42*INDEX(References!$C$51:$D$56, $E42+1,2))+(ROW()/10000),0)</f>
        <v>4.1999999999999997E-3</v>
      </c>
      <c r="CC42" s="671">
        <f>Compute4a!T42</f>
        <v>0</v>
      </c>
      <c r="CD42" s="782">
        <f>IFERROR((CC42*$H42*INDEX(References!$C$51:$D$56, $E42+1,2))+(ROW()/10000),0)</f>
        <v>4.1999999999999997E-3</v>
      </c>
      <c r="CE42" s="671">
        <f>Compute4a!T42</f>
        <v>0</v>
      </c>
      <c r="CF42" s="782">
        <f>IFERROR((CE42*$H42*INDEX(References!$C$51:$D$56, $E42+1,2))+(ROW()/10000),0)</f>
        <v>4.1999999999999997E-3</v>
      </c>
      <c r="CG42" s="671">
        <f>Compute4a!U42</f>
        <v>0</v>
      </c>
      <c r="CH42" s="782">
        <f>IFERROR((CG42*$H42*INDEX(References!$C$51:$D$56, $E42+1,2))+(ROW()/10000),0)</f>
        <v>4.1999999999999997E-3</v>
      </c>
      <c r="CI42" s="671">
        <f>Compute4a!U42</f>
        <v>0</v>
      </c>
      <c r="CJ42" s="782">
        <f>IFERROR((CI42*$H42*INDEX(References!$C$51:$D$56, $E42+1,2))+(ROW()/10000),0)</f>
        <v>4.1999999999999997E-3</v>
      </c>
      <c r="CK42" s="671">
        <f>Compute4a!N42</f>
        <v>0</v>
      </c>
      <c r="CL42" s="782">
        <f>IFERROR((CK42*$H42*INDEX(References!$C$51:$D$56, $E42+1,2))+(ROW()/10000),0)</f>
        <v>4.1999999999999997E-3</v>
      </c>
      <c r="CM42" s="671">
        <f>Compute4a!U42</f>
        <v>0</v>
      </c>
      <c r="CN42" s="782">
        <f>IFERROR((CM42*$H42*INDEX(References!$C$51:$D$56, $E42+1,2))+(ROW()/10000),0)</f>
        <v>4.1999999999999997E-3</v>
      </c>
      <c r="CO42" s="671">
        <f>Compute4a!Q42</f>
        <v>0</v>
      </c>
      <c r="CP42" s="782">
        <f>IFERROR((CO42*$H42*INDEX(References!$C$51:$D$56, $E42+1,2))+(ROW()/10000),0)</f>
        <v>4.1999999999999997E-3</v>
      </c>
      <c r="CQ42" s="671">
        <f>Compute4a!T42</f>
        <v>0</v>
      </c>
      <c r="CR42" s="782">
        <f>IFERROR((CQ42*$H42*INDEX(References!$C$51:$D$56, $E42+1,2))+(ROW()/10000),0)</f>
        <v>4.1999999999999997E-3</v>
      </c>
      <c r="CS42" s="671">
        <f>Compute4a!Q42</f>
        <v>0</v>
      </c>
      <c r="CT42" s="782">
        <f>IFERROR((CS42*$H42*INDEX(References!$C$51:$D$56, $E42+1,2))+(ROW()/10000),0)</f>
        <v>4.1999999999999997E-3</v>
      </c>
      <c r="CU42" s="477">
        <f t="shared" si="101"/>
        <v>1</v>
      </c>
      <c r="CV42" s="477">
        <f t="shared" si="4"/>
        <v>0</v>
      </c>
      <c r="CW42" s="477">
        <f t="shared" si="5"/>
        <v>0</v>
      </c>
      <c r="CX42" s="477">
        <f t="shared" si="6"/>
        <v>0</v>
      </c>
      <c r="CY42" s="477">
        <f t="shared" si="7"/>
        <v>0</v>
      </c>
      <c r="CZ42" s="477">
        <f t="shared" si="8"/>
        <v>0</v>
      </c>
      <c r="DA42" s="477">
        <f t="shared" si="9"/>
        <v>0</v>
      </c>
      <c r="DB42" s="477">
        <f t="shared" si="10"/>
        <v>0</v>
      </c>
      <c r="DC42" s="477">
        <f t="shared" si="11"/>
        <v>0</v>
      </c>
      <c r="DD42" s="477">
        <f t="shared" si="12"/>
        <v>0</v>
      </c>
      <c r="DE42" s="477">
        <f t="shared" si="13"/>
        <v>0</v>
      </c>
      <c r="DF42" s="477">
        <f t="shared" si="14"/>
        <v>0</v>
      </c>
      <c r="DG42" s="477">
        <f t="shared" si="15"/>
        <v>0</v>
      </c>
      <c r="DH42" s="477">
        <f t="shared" si="16"/>
        <v>0</v>
      </c>
      <c r="DI42" s="477">
        <f t="shared" si="17"/>
        <v>0</v>
      </c>
      <c r="DJ42" s="477">
        <f t="shared" si="18"/>
        <v>0</v>
      </c>
      <c r="DK42" s="477">
        <f t="shared" si="19"/>
        <v>0</v>
      </c>
      <c r="DL42" s="477">
        <f t="shared" si="20"/>
        <v>0</v>
      </c>
      <c r="DM42" s="477">
        <f t="shared" si="21"/>
        <v>0</v>
      </c>
      <c r="DN42" s="477">
        <f t="shared" si="22"/>
        <v>0</v>
      </c>
      <c r="DO42" s="477">
        <f t="shared" si="23"/>
        <v>0</v>
      </c>
      <c r="DP42" s="477">
        <f t="shared" si="24"/>
        <v>0</v>
      </c>
      <c r="DQ42" s="477">
        <f t="shared" si="25"/>
        <v>0</v>
      </c>
      <c r="DR42" s="477">
        <f t="shared" si="26"/>
        <v>0</v>
      </c>
      <c r="DS42" s="477">
        <f t="shared" si="27"/>
        <v>0</v>
      </c>
      <c r="DT42" s="477">
        <f t="shared" si="28"/>
        <v>0</v>
      </c>
      <c r="DU42" s="477">
        <f t="shared" si="29"/>
        <v>0</v>
      </c>
      <c r="DV42" s="477">
        <f t="shared" si="30"/>
        <v>0</v>
      </c>
      <c r="DW42" s="477">
        <f t="shared" si="31"/>
        <v>0</v>
      </c>
      <c r="DX42" s="477">
        <f t="shared" si="32"/>
        <v>0</v>
      </c>
      <c r="DY42" s="477">
        <f t="shared" si="33"/>
        <v>0</v>
      </c>
      <c r="DZ42" s="477">
        <f t="shared" si="34"/>
        <v>0</v>
      </c>
      <c r="EA42" s="477">
        <f t="shared" si="35"/>
        <v>0</v>
      </c>
      <c r="EB42" s="477">
        <f t="shared" si="36"/>
        <v>0</v>
      </c>
      <c r="EC42" s="477">
        <f t="shared" si="37"/>
        <v>0</v>
      </c>
      <c r="ED42" s="477">
        <f t="shared" si="38"/>
        <v>0</v>
      </c>
      <c r="EE42" s="477">
        <f t="shared" si="39"/>
        <v>0</v>
      </c>
      <c r="EF42" s="477">
        <f t="shared" si="40"/>
        <v>0</v>
      </c>
      <c r="EG42" s="477">
        <f t="shared" si="41"/>
        <v>0</v>
      </c>
      <c r="EH42" s="477">
        <f t="shared" si="42"/>
        <v>0</v>
      </c>
      <c r="EI42" s="477">
        <f t="shared" si="43"/>
        <v>0</v>
      </c>
      <c r="EJ42" s="477">
        <f t="shared" si="44"/>
        <v>0</v>
      </c>
      <c r="EK42" s="477">
        <f t="shared" si="45"/>
        <v>0</v>
      </c>
      <c r="EL42" s="477">
        <f t="shared" si="46"/>
        <v>0</v>
      </c>
      <c r="EM42" s="477">
        <f t="shared" si="47"/>
        <v>0</v>
      </c>
      <c r="EN42" s="477">
        <f t="shared" si="48"/>
        <v>0</v>
      </c>
      <c r="EO42" s="946">
        <f t="shared" si="49"/>
        <v>0</v>
      </c>
      <c r="EP42" s="946">
        <f t="shared" si="50"/>
        <v>0</v>
      </c>
      <c r="EQ42" s="946">
        <f t="shared" si="51"/>
        <v>0</v>
      </c>
      <c r="ER42" s="946">
        <f t="shared" si="52"/>
        <v>0</v>
      </c>
      <c r="ES42" s="946">
        <f t="shared" si="53"/>
        <v>0</v>
      </c>
      <c r="ET42" s="946">
        <f t="shared" si="54"/>
        <v>0</v>
      </c>
      <c r="EU42" s="946">
        <f t="shared" si="55"/>
        <v>0</v>
      </c>
      <c r="EV42" s="946">
        <f t="shared" si="56"/>
        <v>0</v>
      </c>
      <c r="EW42" s="946">
        <f t="shared" si="57"/>
        <v>0</v>
      </c>
      <c r="EX42" s="946">
        <f t="shared" si="58"/>
        <v>0</v>
      </c>
      <c r="EY42" s="946">
        <f t="shared" si="59"/>
        <v>0</v>
      </c>
      <c r="EZ42" s="946">
        <f t="shared" si="60"/>
        <v>0</v>
      </c>
      <c r="FA42" s="946">
        <f t="shared" si="61"/>
        <v>0</v>
      </c>
      <c r="FB42" s="946">
        <f t="shared" si="62"/>
        <v>0</v>
      </c>
      <c r="FC42" s="946">
        <f t="shared" si="63"/>
        <v>0</v>
      </c>
      <c r="FD42" s="946">
        <f t="shared" si="64"/>
        <v>0</v>
      </c>
      <c r="FE42" s="946">
        <f t="shared" si="65"/>
        <v>0</v>
      </c>
      <c r="FF42" s="946">
        <f t="shared" si="66"/>
        <v>0</v>
      </c>
      <c r="FG42" s="946">
        <f t="shared" si="67"/>
        <v>0</v>
      </c>
      <c r="FH42" s="946">
        <f t="shared" si="68"/>
        <v>0</v>
      </c>
      <c r="FI42" s="946">
        <f t="shared" si="69"/>
        <v>0</v>
      </c>
      <c r="FJ42" s="946">
        <f t="shared" si="70"/>
        <v>0</v>
      </c>
      <c r="FK42" s="946">
        <f t="shared" si="71"/>
        <v>0</v>
      </c>
      <c r="FL42" s="946">
        <f t="shared" si="72"/>
        <v>0</v>
      </c>
      <c r="FM42" s="946">
        <f t="shared" si="73"/>
        <v>0</v>
      </c>
      <c r="FN42" s="946">
        <f t="shared" si="74"/>
        <v>0</v>
      </c>
      <c r="FO42" s="946">
        <f t="shared" si="75"/>
        <v>0</v>
      </c>
      <c r="FP42" s="946">
        <f t="shared" si="76"/>
        <v>0</v>
      </c>
      <c r="FQ42" s="946">
        <f t="shared" si="77"/>
        <v>0</v>
      </c>
      <c r="FR42" s="946">
        <f t="shared" si="78"/>
        <v>0</v>
      </c>
      <c r="FS42" s="946">
        <f t="shared" si="79"/>
        <v>0</v>
      </c>
      <c r="FT42" s="946">
        <f t="shared" si="80"/>
        <v>0</v>
      </c>
      <c r="FU42" s="946">
        <f t="shared" si="81"/>
        <v>0</v>
      </c>
      <c r="FV42" s="946">
        <f t="shared" si="82"/>
        <v>0</v>
      </c>
      <c r="FW42" s="946">
        <f t="shared" si="83"/>
        <v>0</v>
      </c>
      <c r="FX42" s="946">
        <f t="shared" si="84"/>
        <v>0</v>
      </c>
      <c r="FY42" s="946">
        <f t="shared" si="85"/>
        <v>0</v>
      </c>
      <c r="FZ42" s="946">
        <f t="shared" si="86"/>
        <v>0</v>
      </c>
      <c r="GA42" s="946">
        <f t="shared" si="87"/>
        <v>0</v>
      </c>
      <c r="GB42" s="946">
        <f t="shared" si="88"/>
        <v>0</v>
      </c>
      <c r="GC42" s="946">
        <f t="shared" si="89"/>
        <v>0</v>
      </c>
      <c r="GD42" s="946">
        <f t="shared" si="90"/>
        <v>0</v>
      </c>
      <c r="GE42" s="946">
        <f t="shared" si="91"/>
        <v>0</v>
      </c>
      <c r="GF42" s="946">
        <f t="shared" si="92"/>
        <v>0</v>
      </c>
      <c r="GG42" s="946">
        <f t="shared" si="93"/>
        <v>0</v>
      </c>
      <c r="GH42" s="946">
        <v>9</v>
      </c>
    </row>
    <row r="43" spans="1:190" ht="15">
      <c r="A43" s="725" t="str">
        <f>Compute1a!A43</f>
        <v>9.1</v>
      </c>
      <c r="B43" s="527" t="str">
        <f>Compute1a!B43</f>
        <v>Protection des accès aux données</v>
      </c>
      <c r="C43" s="527">
        <f>Compute1a!C43</f>
        <v>1</v>
      </c>
      <c r="D43" s="528" t="str">
        <f>Compute1a!D43</f>
        <v>2: Reproductible</v>
      </c>
      <c r="E43" s="727" t="str">
        <f>Compute1a!E43</f>
        <v>2</v>
      </c>
      <c r="F43" s="727">
        <f>INDEX(References!$B$51:$C$56,$E43+1,2)*C43</f>
        <v>2</v>
      </c>
      <c r="G43" s="726">
        <f>Compute4a!$DE43</f>
        <v>0.36841119066631972</v>
      </c>
      <c r="H43" s="942">
        <f>IF($F43&gt;=$C$1,$G43/$F43,$G43)</f>
        <v>0.36841119066631972</v>
      </c>
      <c r="I43" s="671">
        <v>0</v>
      </c>
      <c r="J43" s="782">
        <f>IFERROR((I43*$H43*INDEX(References!$C$51:$D$56, $E43+1,2))+(ROW()/10000),0)</f>
        <v>4.3E-3</v>
      </c>
      <c r="K43" s="671">
        <f>Compute4a!H43</f>
        <v>1</v>
      </c>
      <c r="L43" s="782">
        <f>IFERROR((K43*$H43*INDEX(References!$C$51:$D$56, $E43+1,2))+(ROW()/10000),0)</f>
        <v>1.4779447626652789</v>
      </c>
      <c r="M43" s="671">
        <v>0</v>
      </c>
      <c r="N43" s="782">
        <f>IFERROR((M43*$H43*INDEX(References!$C$51:$D$56, $E43+1,2))+(ROW()/10000),0)</f>
        <v>4.3E-3</v>
      </c>
      <c r="O43" s="671">
        <v>1</v>
      </c>
      <c r="P43" s="782">
        <f>IFERROR((O43*$H43*INDEX(References!$C$51:$D$56, $E43+1,2))+(ROW()/10000),0)</f>
        <v>1.4779447626652789</v>
      </c>
      <c r="Q43" s="671">
        <f>Compute4a!M43</f>
        <v>1</v>
      </c>
      <c r="R43" s="782">
        <f>IFERROR((Q43*$H43*INDEX(References!$C$51:$D$56, $E43+1,2))+(ROW()/10000),0)</f>
        <v>1.4779447626652789</v>
      </c>
      <c r="S43" s="671">
        <f>Compute4a!R43</f>
        <v>0</v>
      </c>
      <c r="T43" s="782">
        <f>IFERROR((S43*$H43*INDEX(References!$C$51:$D$56, $E43+1,2))+(ROW()/10000),0)</f>
        <v>4.3E-3</v>
      </c>
      <c r="U43" s="671">
        <f>Compute4a!S43</f>
        <v>0</v>
      </c>
      <c r="V43" s="782">
        <f>IFERROR((U43*$H43*INDEX(References!$C$51:$D$56, $E43+1,2))+(ROW()/10000),0)</f>
        <v>4.3E-3</v>
      </c>
      <c r="W43" s="671">
        <f>Compute4a!R43</f>
        <v>0</v>
      </c>
      <c r="X43" s="782">
        <f>IFERROR((W43*$H43*INDEX(References!$C$51:$D$56, $E43+1,2))+(ROW()/10000),0)</f>
        <v>4.3E-3</v>
      </c>
      <c r="Y43" s="671">
        <v>0</v>
      </c>
      <c r="Z43" s="782">
        <f>IFERROR((Y43*$H43*INDEX(References!$C$51:$D$56, $E43+1,2))+(ROW()/10000),0)</f>
        <v>4.3E-3</v>
      </c>
      <c r="AA43" s="671">
        <v>0</v>
      </c>
      <c r="AB43" s="782">
        <f>IFERROR((AA43*$H43*INDEX(References!$C$51:$D$56, $E43+1,2))+(ROW()/10000),0)</f>
        <v>4.3E-3</v>
      </c>
      <c r="AC43" s="671">
        <f>Compute4a!T43</f>
        <v>0</v>
      </c>
      <c r="AD43" s="782">
        <f>IFERROR((AC43*$H43*INDEX(References!$C$51:$D$56, $E43+1,2))+(ROW()/10000),0)</f>
        <v>4.3E-3</v>
      </c>
      <c r="AE43" s="671">
        <f>Compute4a!I43</f>
        <v>1</v>
      </c>
      <c r="AF43" s="782">
        <f>IFERROR((AE43*$H43*INDEX(References!$C$51:$D$56, $E43+1,2))+(ROW()/10000),0)</f>
        <v>1.4779447626652789</v>
      </c>
      <c r="AG43" s="671">
        <f>Compute4a!N43</f>
        <v>0</v>
      </c>
      <c r="AH43" s="782">
        <f>IFERROR((AG43*$H43*INDEX(References!$C$51:$D$56, $E43+1,2))+(ROW()/10000),0)</f>
        <v>4.3E-3</v>
      </c>
      <c r="AI43" s="671">
        <f>Compute4a!I43</f>
        <v>1</v>
      </c>
      <c r="AJ43" s="782">
        <f>IFERROR((AI43*$H43*INDEX(References!$C$51:$D$56, $E43+1,2))+(ROW()/10000),0)</f>
        <v>1.4779447626652789</v>
      </c>
      <c r="AK43" s="671">
        <f>Compute4a!U43</f>
        <v>0</v>
      </c>
      <c r="AL43" s="782">
        <f>IFERROR((AK43*$H43*INDEX(References!$C$51:$D$56, $E43+1,2))+(ROW()/10000),0)</f>
        <v>4.3E-3</v>
      </c>
      <c r="AM43" s="671">
        <f>Compute4a!K43</f>
        <v>0</v>
      </c>
      <c r="AN43" s="782">
        <f>IFERROR((AM43*$H43*INDEX(References!$C$51:$D$56, $E43+1,2))+(ROW()/10000),0)</f>
        <v>4.3E-3</v>
      </c>
      <c r="AO43" s="671">
        <v>1</v>
      </c>
      <c r="AP43" s="782">
        <f>IFERROR((AO43*$H43*INDEX(References!$C$51:$D$56, $E43+1,2))+(ROW()/10000),0)</f>
        <v>1.4779447626652789</v>
      </c>
      <c r="AQ43" s="671">
        <f>Compute4a!M43</f>
        <v>1</v>
      </c>
      <c r="AR43" s="782">
        <f>IFERROR((AQ43*$H43*INDEX(References!$C$51:$D$56, $E43+1,2))+(ROW()/10000),0)</f>
        <v>1.4779447626652789</v>
      </c>
      <c r="AS43" s="671">
        <f>Compute4a!K43</f>
        <v>0</v>
      </c>
      <c r="AT43" s="782">
        <f>IFERROR((AS43*$H43*INDEX(References!$C$51:$D$56, $E43+1,2))+(ROW()/10000),0)</f>
        <v>4.3E-3</v>
      </c>
      <c r="AU43" s="671">
        <f>Compute4a!T43</f>
        <v>0</v>
      </c>
      <c r="AV43" s="782">
        <f>IFERROR((AU43*$H43*INDEX(References!$C$51:$D$56, $E43+1,2))+(ROW()/10000),0)</f>
        <v>4.3E-3</v>
      </c>
      <c r="AW43" s="671">
        <v>0</v>
      </c>
      <c r="AX43" s="782">
        <f>IFERROR((AW43*$H43*INDEX(References!$C$51:$D$56, $E43+1,2))+(ROW()/10000),0)</f>
        <v>4.3E-3</v>
      </c>
      <c r="AY43" s="671">
        <v>0</v>
      </c>
      <c r="AZ43" s="782">
        <f>IFERROR((AY43*$H43*INDEX(References!$C$51:$D$56, $E43+1,2))+(ROW()/10000),0)</f>
        <v>4.3E-3</v>
      </c>
      <c r="BA43" s="671">
        <f>Compute4a!M43</f>
        <v>1</v>
      </c>
      <c r="BB43" s="782">
        <f>IFERROR((BA43*$H43*INDEX(References!$C$51:$D$56, $E43+1,2))+(ROW()/10000),0)</f>
        <v>1.4779447626652789</v>
      </c>
      <c r="BC43" s="671">
        <f>Compute4a!O43</f>
        <v>0</v>
      </c>
      <c r="BD43" s="782">
        <f>IFERROR((BC43*$H43*INDEX(References!$C$51:$D$56, $E43+1,2))+(ROW()/10000),0)</f>
        <v>4.3E-3</v>
      </c>
      <c r="BE43" s="671">
        <f>Compute4a!V43</f>
        <v>0</v>
      </c>
      <c r="BF43" s="782">
        <f>IFERROR((BE43*$H43*INDEX(References!$C$51:$D$56, $E43+1,2))+(ROW()/10000),0)</f>
        <v>4.3E-3</v>
      </c>
      <c r="BG43" s="671">
        <f>Compute4a!P43</f>
        <v>0</v>
      </c>
      <c r="BH43" s="782">
        <f>IFERROR((BG43*$H43*INDEX(References!$C$51:$D$56, $E43+1,2))+(ROW()/10000),0)</f>
        <v>4.3E-3</v>
      </c>
      <c r="BI43" s="671">
        <f>Compute4a!N43</f>
        <v>0</v>
      </c>
      <c r="BJ43" s="782">
        <f>IFERROR((BI43*$H43*INDEX(References!$C$51:$D$56, $E43+1,2))+(ROW()/10000),0)</f>
        <v>4.3E-3</v>
      </c>
      <c r="BK43" s="671">
        <f>Compute4a!T43</f>
        <v>0</v>
      </c>
      <c r="BL43" s="782">
        <f>IFERROR((BK43*$H43*INDEX(References!$C$51:$D$56, $E43+1,2))+(ROW()/10000),0)</f>
        <v>4.3E-3</v>
      </c>
      <c r="BM43" s="671">
        <v>1</v>
      </c>
      <c r="BN43" s="782">
        <f>IFERROR((BM43*$H43*INDEX(References!$C$51:$D$56, $E43+1,2))+(ROW()/10000),0)</f>
        <v>1.4779447626652789</v>
      </c>
      <c r="BO43" s="671">
        <v>1</v>
      </c>
      <c r="BP43" s="782">
        <f>IFERROR((BO43*$H43*INDEX(References!$C$51:$D$56, $E43+1,2))+(ROW()/10000),0)</f>
        <v>1.4779447626652789</v>
      </c>
      <c r="BQ43" s="671">
        <f>Compute4a!S43</f>
        <v>0</v>
      </c>
      <c r="BR43" s="782">
        <f>IFERROR((BQ43*$H43*INDEX(References!$C$51:$D$56, $E43+1,2))+(ROW()/10000),0)</f>
        <v>4.3E-3</v>
      </c>
      <c r="BS43" s="671">
        <f>Compute4a!V43</f>
        <v>0</v>
      </c>
      <c r="BT43" s="782">
        <f>IFERROR((BS43*$H43*INDEX(References!$C$51:$D$56, $E43+1,2))+(ROW()/10000),0)</f>
        <v>4.3E-3</v>
      </c>
      <c r="BU43" s="671">
        <f>Compute4a!M43</f>
        <v>1</v>
      </c>
      <c r="BV43" s="782">
        <f>IFERROR((BU43*$H43*INDEX(References!$C$51:$D$56, $E43+1,2))+(ROW()/10000),0)</f>
        <v>1.4779447626652789</v>
      </c>
      <c r="BW43" s="671">
        <f>Compute4a!U43</f>
        <v>0</v>
      </c>
      <c r="BX43" s="782">
        <f>IFERROR((BW43*$H43*INDEX(References!$C$51:$D$56, $E43+1,2))+(ROW()/10000),0)</f>
        <v>4.3E-3</v>
      </c>
      <c r="BY43" s="671">
        <f>Compute4a!N43</f>
        <v>0</v>
      </c>
      <c r="BZ43" s="782">
        <f>IFERROR((BY43*$H43*INDEX(References!$C$51:$D$56, $E43+1,2))+(ROW()/10000),0)</f>
        <v>4.3E-3</v>
      </c>
      <c r="CA43" s="671">
        <f>Compute4a!T43</f>
        <v>0</v>
      </c>
      <c r="CB43" s="782">
        <f>IFERROR((CA43*$H43*INDEX(References!$C$51:$D$56, $E43+1,2))+(ROW()/10000),0)</f>
        <v>4.3E-3</v>
      </c>
      <c r="CC43" s="671">
        <f>Compute4a!T43</f>
        <v>0</v>
      </c>
      <c r="CD43" s="782">
        <f>IFERROR((CC43*$H43*INDEX(References!$C$51:$D$56, $E43+1,2))+(ROW()/10000),0)</f>
        <v>4.3E-3</v>
      </c>
      <c r="CE43" s="671">
        <f>Compute4a!T43</f>
        <v>0</v>
      </c>
      <c r="CF43" s="782">
        <f>IFERROR((CE43*$H43*INDEX(References!$C$51:$D$56, $E43+1,2))+(ROW()/10000),0)</f>
        <v>4.3E-3</v>
      </c>
      <c r="CG43" s="671">
        <f>Compute4a!U43</f>
        <v>0</v>
      </c>
      <c r="CH43" s="782">
        <f>IFERROR((CG43*$H43*INDEX(References!$C$51:$D$56, $E43+1,2))+(ROW()/10000),0)</f>
        <v>4.3E-3</v>
      </c>
      <c r="CI43" s="671">
        <f>Compute4a!U43</f>
        <v>0</v>
      </c>
      <c r="CJ43" s="782">
        <f>IFERROR((CI43*$H43*INDEX(References!$C$51:$D$56, $E43+1,2))+(ROW()/10000),0)</f>
        <v>4.3E-3</v>
      </c>
      <c r="CK43" s="671">
        <f>Compute4a!N43</f>
        <v>0</v>
      </c>
      <c r="CL43" s="782">
        <f>IFERROR((CK43*$H43*INDEX(References!$C$51:$D$56, $E43+1,2))+(ROW()/10000),0)</f>
        <v>4.3E-3</v>
      </c>
      <c r="CM43" s="671">
        <f>Compute4a!U43</f>
        <v>0</v>
      </c>
      <c r="CN43" s="782">
        <f>IFERROR((CM43*$H43*INDEX(References!$C$51:$D$56, $E43+1,2))+(ROW()/10000),0)</f>
        <v>4.3E-3</v>
      </c>
      <c r="CO43" s="671">
        <f>Compute4a!Q43</f>
        <v>0</v>
      </c>
      <c r="CP43" s="782">
        <f>IFERROR((CO43*$H43*INDEX(References!$C$51:$D$56, $E43+1,2))+(ROW()/10000),0)</f>
        <v>4.3E-3</v>
      </c>
      <c r="CQ43" s="671">
        <f>Compute4a!T43</f>
        <v>0</v>
      </c>
      <c r="CR43" s="782">
        <f>IFERROR((CQ43*$H43*INDEX(References!$C$51:$D$56, $E43+1,2))+(ROW()/10000),0)</f>
        <v>4.3E-3</v>
      </c>
      <c r="CS43" s="671">
        <f>Compute4a!Q43</f>
        <v>0</v>
      </c>
      <c r="CT43" s="782">
        <f>IFERROR((CS43*$H43*INDEX(References!$C$51:$D$56, $E43+1,2))+(ROW()/10000),0)</f>
        <v>4.3E-3</v>
      </c>
      <c r="CU43" s="477">
        <f t="shared" si="101"/>
        <v>5</v>
      </c>
      <c r="CV43" s="477">
        <f t="shared" si="4"/>
        <v>0</v>
      </c>
      <c r="CW43" s="477">
        <f t="shared" si="5"/>
        <v>0.73682238133263944</v>
      </c>
      <c r="CX43" s="477">
        <f t="shared" si="6"/>
        <v>0</v>
      </c>
      <c r="CY43" s="477">
        <f t="shared" si="7"/>
        <v>0.73682238133263944</v>
      </c>
      <c r="CZ43" s="477">
        <f t="shared" si="8"/>
        <v>0.73682238133263944</v>
      </c>
      <c r="DA43" s="477">
        <f t="shared" si="9"/>
        <v>0</v>
      </c>
      <c r="DB43" s="477">
        <f t="shared" si="10"/>
        <v>0</v>
      </c>
      <c r="DC43" s="477">
        <f t="shared" si="11"/>
        <v>0</v>
      </c>
      <c r="DD43" s="477">
        <f t="shared" si="12"/>
        <v>0</v>
      </c>
      <c r="DE43" s="477">
        <f t="shared" si="13"/>
        <v>0</v>
      </c>
      <c r="DF43" s="477">
        <f t="shared" si="14"/>
        <v>0</v>
      </c>
      <c r="DG43" s="477">
        <f t="shared" si="15"/>
        <v>0.73682238133263944</v>
      </c>
      <c r="DH43" s="477">
        <f t="shared" si="16"/>
        <v>0</v>
      </c>
      <c r="DI43" s="477">
        <f t="shared" si="17"/>
        <v>0.73682238133263944</v>
      </c>
      <c r="DJ43" s="477">
        <f t="shared" si="18"/>
        <v>0</v>
      </c>
      <c r="DK43" s="477">
        <f t="shared" si="19"/>
        <v>0</v>
      </c>
      <c r="DL43" s="477">
        <f t="shared" si="20"/>
        <v>0.73682238133263944</v>
      </c>
      <c r="DM43" s="477">
        <f t="shared" si="21"/>
        <v>0.73682238133263944</v>
      </c>
      <c r="DN43" s="477">
        <f t="shared" si="22"/>
        <v>0</v>
      </c>
      <c r="DO43" s="477">
        <f t="shared" si="23"/>
        <v>0</v>
      </c>
      <c r="DP43" s="477">
        <f t="shared" si="24"/>
        <v>0</v>
      </c>
      <c r="DQ43" s="477">
        <f t="shared" si="25"/>
        <v>0</v>
      </c>
      <c r="DR43" s="477">
        <f t="shared" si="26"/>
        <v>0.73682238133263944</v>
      </c>
      <c r="DS43" s="477">
        <f t="shared" si="27"/>
        <v>0</v>
      </c>
      <c r="DT43" s="477">
        <f t="shared" si="28"/>
        <v>0</v>
      </c>
      <c r="DU43" s="477">
        <f t="shared" si="29"/>
        <v>0</v>
      </c>
      <c r="DV43" s="477">
        <f t="shared" si="30"/>
        <v>0</v>
      </c>
      <c r="DW43" s="477">
        <f t="shared" si="31"/>
        <v>0</v>
      </c>
      <c r="DX43" s="477">
        <f t="shared" si="32"/>
        <v>0.73682238133263944</v>
      </c>
      <c r="DY43" s="477">
        <f t="shared" si="33"/>
        <v>0.73682238133263944</v>
      </c>
      <c r="DZ43" s="477">
        <f t="shared" si="34"/>
        <v>0</v>
      </c>
      <c r="EA43" s="477">
        <f t="shared" si="35"/>
        <v>0</v>
      </c>
      <c r="EB43" s="477">
        <f t="shared" si="36"/>
        <v>0.73682238133263944</v>
      </c>
      <c r="EC43" s="477">
        <f t="shared" si="37"/>
        <v>0</v>
      </c>
      <c r="ED43" s="477">
        <f t="shared" si="38"/>
        <v>0</v>
      </c>
      <c r="EE43" s="477">
        <f t="shared" si="39"/>
        <v>0</v>
      </c>
      <c r="EF43" s="477">
        <f t="shared" si="40"/>
        <v>0</v>
      </c>
      <c r="EG43" s="477">
        <f t="shared" si="41"/>
        <v>0</v>
      </c>
      <c r="EH43" s="477">
        <f t="shared" si="42"/>
        <v>0</v>
      </c>
      <c r="EI43" s="477">
        <f t="shared" si="43"/>
        <v>0</v>
      </c>
      <c r="EJ43" s="477">
        <f t="shared" si="44"/>
        <v>0</v>
      </c>
      <c r="EK43" s="477">
        <f t="shared" si="45"/>
        <v>0</v>
      </c>
      <c r="EL43" s="477">
        <f t="shared" si="46"/>
        <v>0</v>
      </c>
      <c r="EM43" s="477">
        <f t="shared" si="47"/>
        <v>0</v>
      </c>
      <c r="EN43" s="477">
        <f t="shared" si="48"/>
        <v>0</v>
      </c>
      <c r="EO43" s="946">
        <f t="shared" si="49"/>
        <v>0</v>
      </c>
      <c r="EP43" s="946">
        <f t="shared" si="50"/>
        <v>0.1219338289508118</v>
      </c>
      <c r="EQ43" s="946">
        <f t="shared" si="51"/>
        <v>0</v>
      </c>
      <c r="ER43" s="946">
        <f t="shared" si="52"/>
        <v>6.3360977793746498E-2</v>
      </c>
      <c r="ES43" s="946">
        <f t="shared" si="53"/>
        <v>3.8673423084977336E-2</v>
      </c>
      <c r="ET43" s="946">
        <f t="shared" si="54"/>
        <v>0</v>
      </c>
      <c r="EU43" s="946">
        <f t="shared" si="55"/>
        <v>0</v>
      </c>
      <c r="EV43" s="946">
        <f t="shared" si="56"/>
        <v>0</v>
      </c>
      <c r="EW43" s="946">
        <f t="shared" si="57"/>
        <v>0</v>
      </c>
      <c r="EX43" s="946">
        <f t="shared" si="58"/>
        <v>0</v>
      </c>
      <c r="EY43" s="946">
        <f t="shared" si="59"/>
        <v>0</v>
      </c>
      <c r="EZ43" s="946">
        <f t="shared" si="60"/>
        <v>0.12551182195899563</v>
      </c>
      <c r="FA43" s="946">
        <f t="shared" si="61"/>
        <v>0</v>
      </c>
      <c r="FB43" s="946">
        <f t="shared" si="62"/>
        <v>8.3126502901932853E-2</v>
      </c>
      <c r="FC43" s="946">
        <f t="shared" si="63"/>
        <v>0</v>
      </c>
      <c r="FD43" s="946">
        <f t="shared" si="64"/>
        <v>0</v>
      </c>
      <c r="FE43" s="946">
        <f t="shared" si="65"/>
        <v>4.1473502879907191E-2</v>
      </c>
      <c r="FF43" s="946">
        <f t="shared" si="66"/>
        <v>4.2486692697881238E-2</v>
      </c>
      <c r="FG43" s="946">
        <f t="shared" si="67"/>
        <v>0</v>
      </c>
      <c r="FH43" s="946">
        <f t="shared" si="68"/>
        <v>0</v>
      </c>
      <c r="FI43" s="946">
        <f t="shared" si="69"/>
        <v>0</v>
      </c>
      <c r="FJ43" s="946">
        <f t="shared" si="70"/>
        <v>0</v>
      </c>
      <c r="FK43" s="946">
        <f t="shared" si="71"/>
        <v>5.436535456257513E-2</v>
      </c>
      <c r="FL43" s="946">
        <f t="shared" si="72"/>
        <v>0</v>
      </c>
      <c r="FM43" s="946">
        <f t="shared" si="73"/>
        <v>0</v>
      </c>
      <c r="FN43" s="946">
        <f t="shared" si="74"/>
        <v>0</v>
      </c>
      <c r="FO43" s="946">
        <f t="shared" si="75"/>
        <v>0</v>
      </c>
      <c r="FP43" s="946">
        <f t="shared" si="76"/>
        <v>0</v>
      </c>
      <c r="FQ43" s="946">
        <f t="shared" si="77"/>
        <v>2.8017662537097168E-2</v>
      </c>
      <c r="FR43" s="946">
        <f t="shared" si="78"/>
        <v>4.3055106433068473E-2</v>
      </c>
      <c r="FS43" s="946">
        <f t="shared" si="79"/>
        <v>0</v>
      </c>
      <c r="FT43" s="946">
        <f t="shared" si="80"/>
        <v>0</v>
      </c>
      <c r="FU43" s="946">
        <f t="shared" si="81"/>
        <v>4.6541251947526285E-2</v>
      </c>
      <c r="FV43" s="946">
        <f t="shared" si="82"/>
        <v>0</v>
      </c>
      <c r="FW43" s="946">
        <f t="shared" si="83"/>
        <v>0</v>
      </c>
      <c r="FX43" s="946">
        <f t="shared" si="84"/>
        <v>0</v>
      </c>
      <c r="FY43" s="946">
        <f t="shared" si="85"/>
        <v>0</v>
      </c>
      <c r="FZ43" s="946">
        <f t="shared" si="86"/>
        <v>0</v>
      </c>
      <c r="GA43" s="946">
        <f t="shared" si="87"/>
        <v>0</v>
      </c>
      <c r="GB43" s="946">
        <f t="shared" si="88"/>
        <v>0</v>
      </c>
      <c r="GC43" s="946">
        <f t="shared" si="89"/>
        <v>0</v>
      </c>
      <c r="GD43" s="946">
        <f t="shared" si="90"/>
        <v>0</v>
      </c>
      <c r="GE43" s="946">
        <f t="shared" si="91"/>
        <v>0</v>
      </c>
      <c r="GF43" s="946">
        <f t="shared" si="92"/>
        <v>0</v>
      </c>
      <c r="GG43" s="946">
        <f t="shared" si="93"/>
        <v>0</v>
      </c>
      <c r="GH43" s="946" t="s">
        <v>497</v>
      </c>
    </row>
    <row r="44" spans="1:190" ht="15" hidden="1">
      <c r="A44" s="725" t="str">
        <f>Compute1a!A44</f>
        <v>9.1.a</v>
      </c>
      <c r="B44" s="527">
        <f>Compute1a!B44</f>
        <v>0</v>
      </c>
      <c r="C44" s="527">
        <f>Compute1a!C44</f>
        <v>0</v>
      </c>
      <c r="D44" s="528">
        <f>Compute1a!D44</f>
        <v>0</v>
      </c>
      <c r="E44" s="727" t="str">
        <f>Compute1a!E44</f>
        <v>0</v>
      </c>
      <c r="F44" s="727">
        <f>INDEX(References!$B$51:$C$56,$E44+1,2)*C44</f>
        <v>0</v>
      </c>
      <c r="G44" s="726">
        <f>Compute4a!$DE44</f>
        <v>0</v>
      </c>
      <c r="H44" s="942">
        <f>G44</f>
        <v>0</v>
      </c>
      <c r="I44" s="671">
        <f>Compute4a!I44</f>
        <v>0</v>
      </c>
      <c r="J44" s="782">
        <f>IFERROR((I44*$H44*INDEX(References!$C$51:$D$56, $E44+1,2))+(ROW()/10000),0)</f>
        <v>4.4000000000000003E-3</v>
      </c>
      <c r="K44" s="671">
        <f>Compute4a!H44</f>
        <v>0</v>
      </c>
      <c r="L44" s="782">
        <f>IFERROR((K44*$H44*INDEX(References!$C$51:$D$56, $E44+1,2))+(ROW()/10000),0)</f>
        <v>4.4000000000000003E-3</v>
      </c>
      <c r="M44" s="671">
        <f>Compute4a!H44</f>
        <v>0</v>
      </c>
      <c r="N44" s="782">
        <f>IFERROR((M44*$H44*INDEX(References!$C$51:$D$56, $E44+1,2))+(ROW()/10000),0)</f>
        <v>4.4000000000000003E-3</v>
      </c>
      <c r="O44" s="671">
        <f>Compute4a!N44</f>
        <v>0</v>
      </c>
      <c r="P44" s="782">
        <f>IFERROR((O44*$H44*INDEX(References!$C$51:$D$56, $E44+1,2))+(ROW()/10000),0)</f>
        <v>4.4000000000000003E-3</v>
      </c>
      <c r="Q44" s="671">
        <f>Compute4a!M44</f>
        <v>0</v>
      </c>
      <c r="R44" s="782">
        <f>IFERROR((Q44*$H44*INDEX(References!$C$51:$D$56, $E44+1,2))+(ROW()/10000),0)</f>
        <v>4.4000000000000003E-3</v>
      </c>
      <c r="S44" s="671">
        <f>Compute4a!R44</f>
        <v>0</v>
      </c>
      <c r="T44" s="782">
        <f>IFERROR((S44*$H44*INDEX(References!$C$51:$D$56, $E44+1,2))+(ROW()/10000),0)</f>
        <v>4.4000000000000003E-3</v>
      </c>
      <c r="U44" s="671">
        <f>Compute4a!S44</f>
        <v>0</v>
      </c>
      <c r="V44" s="782">
        <f>IFERROR((U44*$H44*INDEX(References!$C$51:$D$56, $E44+1,2))+(ROW()/10000),0)</f>
        <v>4.4000000000000003E-3</v>
      </c>
      <c r="W44" s="671">
        <f>Compute4a!R44</f>
        <v>0</v>
      </c>
      <c r="X44" s="782">
        <f>IFERROR((W44*$H44*INDEX(References!$C$51:$D$56, $E44+1,2))+(ROW()/10000),0)</f>
        <v>4.4000000000000003E-3</v>
      </c>
      <c r="Y44" s="671">
        <f>Compute4a!I44</f>
        <v>0</v>
      </c>
      <c r="Z44" s="782">
        <f>IFERROR((Y44*$H44*INDEX(References!$C$51:$D$56, $E44+1,2))+(ROW()/10000),0)</f>
        <v>4.4000000000000003E-3</v>
      </c>
      <c r="AA44" s="671">
        <f>Compute4a!H44</f>
        <v>0</v>
      </c>
      <c r="AB44" s="782">
        <f>IFERROR((AA44*$H44*INDEX(References!$C$51:$D$56, $E44+1,2))+(ROW()/10000),0)</f>
        <v>4.4000000000000003E-3</v>
      </c>
      <c r="AC44" s="671">
        <f>Compute4a!T44</f>
        <v>0</v>
      </c>
      <c r="AD44" s="782">
        <f>IFERROR((AC44*$H44*INDEX(References!$C$51:$D$56, $E44+1,2))+(ROW()/10000),0)</f>
        <v>4.4000000000000003E-3</v>
      </c>
      <c r="AE44" s="671">
        <f>Compute4a!I44</f>
        <v>0</v>
      </c>
      <c r="AF44" s="782">
        <f>IFERROR((AE44*$H44*INDEX(References!$C$51:$D$56, $E44+1,2))+(ROW()/10000),0)</f>
        <v>4.4000000000000003E-3</v>
      </c>
      <c r="AG44" s="671">
        <f>Compute4a!N44</f>
        <v>0</v>
      </c>
      <c r="AH44" s="782">
        <f>IFERROR((AG44*$H44*INDEX(References!$C$51:$D$56, $E44+1,2))+(ROW()/10000),0)</f>
        <v>4.4000000000000003E-3</v>
      </c>
      <c r="AI44" s="671">
        <f>Compute4a!I44</f>
        <v>0</v>
      </c>
      <c r="AJ44" s="782">
        <f>IFERROR((AI44*$H44*INDEX(References!$C$51:$D$56, $E44+1,2))+(ROW()/10000),0)</f>
        <v>4.4000000000000003E-3</v>
      </c>
      <c r="AK44" s="671">
        <f>Compute4a!U44</f>
        <v>0</v>
      </c>
      <c r="AL44" s="782">
        <f>IFERROR((AK44*$H44*INDEX(References!$C$51:$D$56, $E44+1,2))+(ROW()/10000),0)</f>
        <v>4.4000000000000003E-3</v>
      </c>
      <c r="AM44" s="671">
        <f>Compute4a!K44</f>
        <v>0</v>
      </c>
      <c r="AN44" s="782">
        <f>IFERROR((AM44*$H44*INDEX(References!$C$51:$D$56, $E44+1,2))+(ROW()/10000),0)</f>
        <v>4.4000000000000003E-3</v>
      </c>
      <c r="AO44" s="671">
        <f>Compute4a!S44</f>
        <v>0</v>
      </c>
      <c r="AP44" s="782">
        <f>IFERROR((AO44*$H44*INDEX(References!$C$51:$D$56, $E44+1,2))+(ROW()/10000),0)</f>
        <v>4.4000000000000003E-3</v>
      </c>
      <c r="AQ44" s="671">
        <f>Compute4a!M44</f>
        <v>0</v>
      </c>
      <c r="AR44" s="782">
        <f>IFERROR((AQ44*$H44*INDEX(References!$C$51:$D$56, $E44+1,2))+(ROW()/10000),0)</f>
        <v>4.4000000000000003E-3</v>
      </c>
      <c r="AS44" s="671">
        <f>Compute4a!K44</f>
        <v>0</v>
      </c>
      <c r="AT44" s="782">
        <f>IFERROR((AS44*$H44*INDEX(References!$C$51:$D$56, $E44+1,2))+(ROW()/10000),0)</f>
        <v>4.4000000000000003E-3</v>
      </c>
      <c r="AU44" s="671">
        <f>Compute4a!T44</f>
        <v>0</v>
      </c>
      <c r="AV44" s="782">
        <f>IFERROR((AU44*$H44*INDEX(References!$C$51:$D$56, $E44+1,2))+(ROW()/10000),0)</f>
        <v>4.4000000000000003E-3</v>
      </c>
      <c r="AW44" s="671">
        <f>Compute4a!J44</f>
        <v>0</v>
      </c>
      <c r="AX44" s="782">
        <f>IFERROR((AW44*$H44*INDEX(References!$C$51:$D$56, $E44+1,2))+(ROW()/10000),0)</f>
        <v>4.4000000000000003E-3</v>
      </c>
      <c r="AY44" s="671">
        <f>Compute4a!L44</f>
        <v>0</v>
      </c>
      <c r="AZ44" s="782">
        <f>IFERROR((AY44*$H44*INDEX(References!$C$51:$D$56, $E44+1,2))+(ROW()/10000),0)</f>
        <v>4.4000000000000003E-3</v>
      </c>
      <c r="BA44" s="671">
        <f>Compute4a!M44</f>
        <v>0</v>
      </c>
      <c r="BB44" s="782">
        <f>IFERROR((BA44*$H44*INDEX(References!$C$51:$D$56, $E44+1,2))+(ROW()/10000),0)</f>
        <v>4.4000000000000003E-3</v>
      </c>
      <c r="BC44" s="671">
        <f>Compute4a!O44</f>
        <v>0</v>
      </c>
      <c r="BD44" s="782">
        <f>IFERROR((BC44*$H44*INDEX(References!$C$51:$D$56, $E44+1,2))+(ROW()/10000),0)</f>
        <v>4.4000000000000003E-3</v>
      </c>
      <c r="BE44" s="671">
        <f>Compute4a!V44</f>
        <v>0</v>
      </c>
      <c r="BF44" s="782">
        <f>IFERROR((BE44*$H44*INDEX(References!$C$51:$D$56, $E44+1,2))+(ROW()/10000),0)</f>
        <v>4.4000000000000003E-3</v>
      </c>
      <c r="BG44" s="671">
        <f>Compute4a!P44</f>
        <v>0</v>
      </c>
      <c r="BH44" s="782">
        <f>IFERROR((BG44*$H44*INDEX(References!$C$51:$D$56, $E44+1,2))+(ROW()/10000),0)</f>
        <v>4.4000000000000003E-3</v>
      </c>
      <c r="BI44" s="671">
        <f>Compute4a!N44</f>
        <v>0</v>
      </c>
      <c r="BJ44" s="782">
        <f>IFERROR((BI44*$H44*INDEX(References!$C$51:$D$56, $E44+1,2))+(ROW()/10000),0)</f>
        <v>4.4000000000000003E-3</v>
      </c>
      <c r="BK44" s="671">
        <f>Compute4a!T44</f>
        <v>0</v>
      </c>
      <c r="BL44" s="782">
        <f>IFERROR((BK44*$H44*INDEX(References!$C$51:$D$56, $E44+1,2))+(ROW()/10000),0)</f>
        <v>4.4000000000000003E-3</v>
      </c>
      <c r="BM44" s="671">
        <f>Compute4a!R44</f>
        <v>0</v>
      </c>
      <c r="BN44" s="782">
        <f>IFERROR((BM44*$H44*INDEX(References!$C$51:$D$56, $E44+1,2))+(ROW()/10000),0)</f>
        <v>4.4000000000000003E-3</v>
      </c>
      <c r="BO44" s="671">
        <f>Compute4a!V44</f>
        <v>0</v>
      </c>
      <c r="BP44" s="782">
        <f>IFERROR((BO44*$H44*INDEX(References!$C$51:$D$56, $E44+1,2))+(ROW()/10000),0)</f>
        <v>4.4000000000000003E-3</v>
      </c>
      <c r="BQ44" s="671">
        <f>Compute4a!S44</f>
        <v>0</v>
      </c>
      <c r="BR44" s="782">
        <f>IFERROR((BQ44*$H44*INDEX(References!$C$51:$D$56, $E44+1,2))+(ROW()/10000),0)</f>
        <v>4.4000000000000003E-3</v>
      </c>
      <c r="BS44" s="671">
        <f>Compute4a!V44</f>
        <v>0</v>
      </c>
      <c r="BT44" s="782">
        <f>IFERROR((BS44*$H44*INDEX(References!$C$51:$D$56, $E44+1,2))+(ROW()/10000),0)</f>
        <v>4.4000000000000003E-3</v>
      </c>
      <c r="BU44" s="671">
        <f>Compute4a!M44</f>
        <v>0</v>
      </c>
      <c r="BV44" s="782">
        <f>IFERROR((BU44*$H44*INDEX(References!$C$51:$D$56, $E44+1,2))+(ROW()/10000),0)</f>
        <v>4.4000000000000003E-3</v>
      </c>
      <c r="BW44" s="671">
        <f>Compute4a!U44</f>
        <v>0</v>
      </c>
      <c r="BX44" s="782">
        <f>IFERROR((BW44*$H44*INDEX(References!$C$51:$D$56, $E44+1,2))+(ROW()/10000),0)</f>
        <v>4.4000000000000003E-3</v>
      </c>
      <c r="BY44" s="671">
        <f>Compute4a!N44</f>
        <v>0</v>
      </c>
      <c r="BZ44" s="782">
        <f>IFERROR((BY44*$H44*INDEX(References!$C$51:$D$56, $E44+1,2))+(ROW()/10000),0)</f>
        <v>4.4000000000000003E-3</v>
      </c>
      <c r="CA44" s="671">
        <f>Compute4a!T44</f>
        <v>0</v>
      </c>
      <c r="CB44" s="782">
        <f>IFERROR((CA44*$H44*INDEX(References!$C$51:$D$56, $E44+1,2))+(ROW()/10000),0)</f>
        <v>4.4000000000000003E-3</v>
      </c>
      <c r="CC44" s="671">
        <f>Compute4a!T44</f>
        <v>0</v>
      </c>
      <c r="CD44" s="782">
        <f>IFERROR((CC44*$H44*INDEX(References!$C$51:$D$56, $E44+1,2))+(ROW()/10000),0)</f>
        <v>4.4000000000000003E-3</v>
      </c>
      <c r="CE44" s="671">
        <f>Compute4a!T44</f>
        <v>0</v>
      </c>
      <c r="CF44" s="782">
        <f>IFERROR((CE44*$H44*INDEX(References!$C$51:$D$56, $E44+1,2))+(ROW()/10000),0)</f>
        <v>4.4000000000000003E-3</v>
      </c>
      <c r="CG44" s="671">
        <f>Compute4a!U44</f>
        <v>0</v>
      </c>
      <c r="CH44" s="782">
        <f>IFERROR((CG44*$H44*INDEX(References!$C$51:$D$56, $E44+1,2))+(ROW()/10000),0)</f>
        <v>4.4000000000000003E-3</v>
      </c>
      <c r="CI44" s="671">
        <f>Compute4a!U44</f>
        <v>0</v>
      </c>
      <c r="CJ44" s="782">
        <f>IFERROR((CI44*$H44*INDEX(References!$C$51:$D$56, $E44+1,2))+(ROW()/10000),0)</f>
        <v>4.4000000000000003E-3</v>
      </c>
      <c r="CK44" s="671">
        <f>Compute4a!N44</f>
        <v>0</v>
      </c>
      <c r="CL44" s="782">
        <f>IFERROR((CK44*$H44*INDEX(References!$C$51:$D$56, $E44+1,2))+(ROW()/10000),0)</f>
        <v>4.4000000000000003E-3</v>
      </c>
      <c r="CM44" s="671">
        <f>Compute4a!U44</f>
        <v>0</v>
      </c>
      <c r="CN44" s="782">
        <f>IFERROR((CM44*$H44*INDEX(References!$C$51:$D$56, $E44+1,2))+(ROW()/10000),0)</f>
        <v>4.4000000000000003E-3</v>
      </c>
      <c r="CO44" s="671">
        <f>Compute4a!Q44</f>
        <v>0</v>
      </c>
      <c r="CP44" s="782">
        <f>IFERROR((CO44*$H44*INDEX(References!$C$51:$D$56, $E44+1,2))+(ROW()/10000),0)</f>
        <v>4.4000000000000003E-3</v>
      </c>
      <c r="CQ44" s="671">
        <f>Compute4a!T44</f>
        <v>0</v>
      </c>
      <c r="CR44" s="782">
        <f>IFERROR((CQ44*$H44*INDEX(References!$C$51:$D$56, $E44+1,2))+(ROW()/10000),0)</f>
        <v>4.4000000000000003E-3</v>
      </c>
      <c r="CS44" s="671">
        <f>Compute4a!Q44</f>
        <v>0</v>
      </c>
      <c r="CT44" s="782">
        <f>IFERROR((CS44*$H44*INDEX(References!$C$51:$D$56, $E44+1,2))+(ROW()/10000),0)</f>
        <v>4.4000000000000003E-3</v>
      </c>
      <c r="CU44" s="477">
        <f t="shared" si="101"/>
        <v>0</v>
      </c>
      <c r="CV44" s="477">
        <f t="shared" si="4"/>
        <v>0</v>
      </c>
      <c r="CW44" s="477">
        <f t="shared" si="5"/>
        <v>0</v>
      </c>
      <c r="CX44" s="477">
        <f t="shared" si="6"/>
        <v>0</v>
      </c>
      <c r="CY44" s="477">
        <f t="shared" si="7"/>
        <v>0</v>
      </c>
      <c r="CZ44" s="477">
        <f t="shared" si="8"/>
        <v>0</v>
      </c>
      <c r="DA44" s="477">
        <f t="shared" si="9"/>
        <v>0</v>
      </c>
      <c r="DB44" s="477">
        <f t="shared" si="10"/>
        <v>0</v>
      </c>
      <c r="DC44" s="477">
        <f t="shared" si="11"/>
        <v>0</v>
      </c>
      <c r="DD44" s="477">
        <f t="shared" si="12"/>
        <v>0</v>
      </c>
      <c r="DE44" s="477">
        <f t="shared" si="13"/>
        <v>0</v>
      </c>
      <c r="DF44" s="477">
        <f t="shared" si="14"/>
        <v>0</v>
      </c>
      <c r="DG44" s="477">
        <f t="shared" si="15"/>
        <v>0</v>
      </c>
      <c r="DH44" s="477">
        <f t="shared" si="16"/>
        <v>0</v>
      </c>
      <c r="DI44" s="477">
        <f t="shared" si="17"/>
        <v>0</v>
      </c>
      <c r="DJ44" s="477">
        <f t="shared" si="18"/>
        <v>0</v>
      </c>
      <c r="DK44" s="477">
        <f t="shared" si="19"/>
        <v>0</v>
      </c>
      <c r="DL44" s="477">
        <f t="shared" si="20"/>
        <v>0</v>
      </c>
      <c r="DM44" s="477">
        <f t="shared" si="21"/>
        <v>0</v>
      </c>
      <c r="DN44" s="477">
        <f t="shared" si="22"/>
        <v>0</v>
      </c>
      <c r="DO44" s="477">
        <f t="shared" si="23"/>
        <v>0</v>
      </c>
      <c r="DP44" s="477">
        <f t="shared" si="24"/>
        <v>0</v>
      </c>
      <c r="DQ44" s="477">
        <f t="shared" si="25"/>
        <v>0</v>
      </c>
      <c r="DR44" s="477">
        <f t="shared" si="26"/>
        <v>0</v>
      </c>
      <c r="DS44" s="477">
        <f t="shared" si="27"/>
        <v>0</v>
      </c>
      <c r="DT44" s="477">
        <f t="shared" si="28"/>
        <v>0</v>
      </c>
      <c r="DU44" s="477">
        <f t="shared" si="29"/>
        <v>0</v>
      </c>
      <c r="DV44" s="477">
        <f t="shared" si="30"/>
        <v>0</v>
      </c>
      <c r="DW44" s="477">
        <f t="shared" si="31"/>
        <v>0</v>
      </c>
      <c r="DX44" s="477">
        <f t="shared" si="32"/>
        <v>0</v>
      </c>
      <c r="DY44" s="477">
        <f t="shared" si="33"/>
        <v>0</v>
      </c>
      <c r="DZ44" s="477">
        <f t="shared" si="34"/>
        <v>0</v>
      </c>
      <c r="EA44" s="477">
        <f t="shared" si="35"/>
        <v>0</v>
      </c>
      <c r="EB44" s="477">
        <f t="shared" si="36"/>
        <v>0</v>
      </c>
      <c r="EC44" s="477">
        <f t="shared" si="37"/>
        <v>0</v>
      </c>
      <c r="ED44" s="477">
        <f t="shared" si="38"/>
        <v>0</v>
      </c>
      <c r="EE44" s="477">
        <f t="shared" si="39"/>
        <v>0</v>
      </c>
      <c r="EF44" s="477">
        <f t="shared" si="40"/>
        <v>0</v>
      </c>
      <c r="EG44" s="477">
        <f t="shared" si="41"/>
        <v>0</v>
      </c>
      <c r="EH44" s="477">
        <f t="shared" si="42"/>
        <v>0</v>
      </c>
      <c r="EI44" s="477">
        <f t="shared" si="43"/>
        <v>0</v>
      </c>
      <c r="EJ44" s="477">
        <f t="shared" si="44"/>
        <v>0</v>
      </c>
      <c r="EK44" s="477">
        <f t="shared" si="45"/>
        <v>0</v>
      </c>
      <c r="EL44" s="477">
        <f t="shared" si="46"/>
        <v>0</v>
      </c>
      <c r="EM44" s="477">
        <f t="shared" si="47"/>
        <v>0</v>
      </c>
      <c r="EN44" s="477">
        <f t="shared" si="48"/>
        <v>0</v>
      </c>
      <c r="EO44" s="946">
        <f t="shared" si="49"/>
        <v>0</v>
      </c>
      <c r="EP44" s="946">
        <f t="shared" si="50"/>
        <v>0</v>
      </c>
      <c r="EQ44" s="946">
        <f t="shared" si="51"/>
        <v>0</v>
      </c>
      <c r="ER44" s="946">
        <f t="shared" si="52"/>
        <v>0</v>
      </c>
      <c r="ES44" s="946">
        <f t="shared" si="53"/>
        <v>0</v>
      </c>
      <c r="ET44" s="946">
        <f t="shared" si="54"/>
        <v>0</v>
      </c>
      <c r="EU44" s="946">
        <f t="shared" si="55"/>
        <v>0</v>
      </c>
      <c r="EV44" s="946">
        <f t="shared" si="56"/>
        <v>0</v>
      </c>
      <c r="EW44" s="946">
        <f t="shared" si="57"/>
        <v>0</v>
      </c>
      <c r="EX44" s="946">
        <f t="shared" si="58"/>
        <v>0</v>
      </c>
      <c r="EY44" s="946">
        <f t="shared" si="59"/>
        <v>0</v>
      </c>
      <c r="EZ44" s="946">
        <f t="shared" si="60"/>
        <v>0</v>
      </c>
      <c r="FA44" s="946">
        <f t="shared" si="61"/>
        <v>0</v>
      </c>
      <c r="FB44" s="946">
        <f t="shared" si="62"/>
        <v>0</v>
      </c>
      <c r="FC44" s="946">
        <f t="shared" si="63"/>
        <v>0</v>
      </c>
      <c r="FD44" s="946">
        <f t="shared" si="64"/>
        <v>0</v>
      </c>
      <c r="FE44" s="946">
        <f t="shared" si="65"/>
        <v>0</v>
      </c>
      <c r="FF44" s="946">
        <f t="shared" si="66"/>
        <v>0</v>
      </c>
      <c r="FG44" s="946">
        <f t="shared" si="67"/>
        <v>0</v>
      </c>
      <c r="FH44" s="946">
        <f t="shared" si="68"/>
        <v>0</v>
      </c>
      <c r="FI44" s="946">
        <f t="shared" si="69"/>
        <v>0</v>
      </c>
      <c r="FJ44" s="946">
        <f t="shared" si="70"/>
        <v>0</v>
      </c>
      <c r="FK44" s="946">
        <f t="shared" si="71"/>
        <v>0</v>
      </c>
      <c r="FL44" s="946">
        <f t="shared" si="72"/>
        <v>0</v>
      </c>
      <c r="FM44" s="946">
        <f t="shared" si="73"/>
        <v>0</v>
      </c>
      <c r="FN44" s="946">
        <f t="shared" si="74"/>
        <v>0</v>
      </c>
      <c r="FO44" s="946">
        <f t="shared" si="75"/>
        <v>0</v>
      </c>
      <c r="FP44" s="946">
        <f t="shared" si="76"/>
        <v>0</v>
      </c>
      <c r="FQ44" s="946">
        <f t="shared" si="77"/>
        <v>0</v>
      </c>
      <c r="FR44" s="946">
        <f t="shared" si="78"/>
        <v>0</v>
      </c>
      <c r="FS44" s="946">
        <f t="shared" si="79"/>
        <v>0</v>
      </c>
      <c r="FT44" s="946">
        <f t="shared" si="80"/>
        <v>0</v>
      </c>
      <c r="FU44" s="946">
        <f t="shared" si="81"/>
        <v>0</v>
      </c>
      <c r="FV44" s="946">
        <f t="shared" si="82"/>
        <v>0</v>
      </c>
      <c r="FW44" s="946">
        <f t="shared" si="83"/>
        <v>0</v>
      </c>
      <c r="FX44" s="946">
        <f t="shared" si="84"/>
        <v>0</v>
      </c>
      <c r="FY44" s="946">
        <f t="shared" si="85"/>
        <v>0</v>
      </c>
      <c r="FZ44" s="946">
        <f t="shared" si="86"/>
        <v>0</v>
      </c>
      <c r="GA44" s="946">
        <f t="shared" si="87"/>
        <v>0</v>
      </c>
      <c r="GB44" s="946">
        <f t="shared" si="88"/>
        <v>0</v>
      </c>
      <c r="GC44" s="946">
        <f t="shared" si="89"/>
        <v>0</v>
      </c>
      <c r="GD44" s="946">
        <f t="shared" si="90"/>
        <v>0</v>
      </c>
      <c r="GE44" s="946">
        <f t="shared" si="91"/>
        <v>0</v>
      </c>
      <c r="GF44" s="946">
        <f t="shared" si="92"/>
        <v>0</v>
      </c>
      <c r="GG44" s="946">
        <f t="shared" si="93"/>
        <v>0</v>
      </c>
      <c r="GH44" s="946" t="s">
        <v>498</v>
      </c>
    </row>
    <row r="45" spans="1:190" ht="15">
      <c r="A45" s="725" t="str">
        <f>Compute1a!A45</f>
        <v>9.2</v>
      </c>
      <c r="B45" s="527" t="str">
        <f>Compute1a!B45</f>
        <v>Cycle de vie  des accès</v>
      </c>
      <c r="C45" s="527">
        <f>Compute1a!C45</f>
        <v>1</v>
      </c>
      <c r="D45" s="528" t="str">
        <f>Compute1a!D45</f>
        <v>2: Reproductible</v>
      </c>
      <c r="E45" s="727" t="str">
        <f>Compute1a!E45</f>
        <v>2</v>
      </c>
      <c r="F45" s="727">
        <f>INDEX(References!$B$51:$C$56,$E45+1,2)*C45</f>
        <v>2</v>
      </c>
      <c r="G45" s="726">
        <f>Compute4a!$DE45</f>
        <v>0.19372136436359014</v>
      </c>
      <c r="H45" s="942">
        <f>IF($F45&gt;=$C$1,$G45/$F45,$G45)</f>
        <v>0.19372136436359014</v>
      </c>
      <c r="I45" s="671">
        <v>0</v>
      </c>
      <c r="J45" s="782">
        <f>IFERROR((I45*$H45*INDEX(References!$C$51:$D$56, $E45+1,2))+(ROW()/10000),0)</f>
        <v>4.4999999999999997E-3</v>
      </c>
      <c r="K45" s="671">
        <v>0</v>
      </c>
      <c r="L45" s="782">
        <f>IFERROR((K45*$H45*INDEX(References!$C$51:$D$56, $E45+1,2))+(ROW()/10000),0)</f>
        <v>4.4999999999999997E-3</v>
      </c>
      <c r="M45" s="671">
        <v>0</v>
      </c>
      <c r="N45" s="782">
        <f>IFERROR((M45*$H45*INDEX(References!$C$51:$D$56, $E45+1,2))+(ROW()/10000),0)</f>
        <v>4.4999999999999997E-3</v>
      </c>
      <c r="O45" s="671">
        <v>0</v>
      </c>
      <c r="P45" s="782">
        <f>IFERROR((O45*$H45*INDEX(References!$C$51:$D$56, $E45+1,2))+(ROW()/10000),0)</f>
        <v>4.4999999999999997E-3</v>
      </c>
      <c r="Q45" s="671">
        <f>Compute4a!M45</f>
        <v>1</v>
      </c>
      <c r="R45" s="782">
        <f>IFERROR((Q45*$H45*INDEX(References!$C$51:$D$56, $E45+1,2))+(ROW()/10000),0)</f>
        <v>0.7793854574543605</v>
      </c>
      <c r="S45" s="671">
        <f>Compute4a!R45</f>
        <v>0</v>
      </c>
      <c r="T45" s="782">
        <f>IFERROR((S45*$H45*INDEX(References!$C$51:$D$56, $E45+1,2))+(ROW()/10000),0)</f>
        <v>4.4999999999999997E-3</v>
      </c>
      <c r="U45" s="671">
        <f>Compute4a!S45</f>
        <v>0</v>
      </c>
      <c r="V45" s="782">
        <f>IFERROR((U45*$H45*INDEX(References!$C$51:$D$56, $E45+1,2))+(ROW()/10000),0)</f>
        <v>4.4999999999999997E-3</v>
      </c>
      <c r="W45" s="671">
        <f>Compute4a!R45</f>
        <v>0</v>
      </c>
      <c r="X45" s="782">
        <f>IFERROR((W45*$H45*INDEX(References!$C$51:$D$56, $E45+1,2))+(ROW()/10000),0)</f>
        <v>4.4999999999999997E-3</v>
      </c>
      <c r="Y45" s="671">
        <v>0</v>
      </c>
      <c r="Z45" s="782">
        <f>IFERROR((Y45*$H45*INDEX(References!$C$51:$D$56, $E45+1,2))+(ROW()/10000),0)</f>
        <v>4.4999999999999997E-3</v>
      </c>
      <c r="AA45" s="671">
        <v>0</v>
      </c>
      <c r="AB45" s="782">
        <f>IFERROR((AA45*$H45*INDEX(References!$C$51:$D$56, $E45+1,2))+(ROW()/10000),0)</f>
        <v>4.4999999999999997E-3</v>
      </c>
      <c r="AC45" s="671">
        <f>Compute4a!T45</f>
        <v>0</v>
      </c>
      <c r="AD45" s="782">
        <f>IFERROR((AC45*$H45*INDEX(References!$C$51:$D$56, $E45+1,2))+(ROW()/10000),0)</f>
        <v>4.4999999999999997E-3</v>
      </c>
      <c r="AE45" s="671">
        <v>0</v>
      </c>
      <c r="AF45" s="782">
        <f>IFERROR((AE45*$H45*INDEX(References!$C$51:$D$56, $E45+1,2))+(ROW()/10000),0)</f>
        <v>4.4999999999999997E-3</v>
      </c>
      <c r="AG45" s="671">
        <f>Compute4a!N45</f>
        <v>0</v>
      </c>
      <c r="AH45" s="782">
        <f>IFERROR((AG45*$H45*INDEX(References!$C$51:$D$56, $E45+1,2))+(ROW()/10000),0)</f>
        <v>4.4999999999999997E-3</v>
      </c>
      <c r="AI45" s="671">
        <f>Compute4a!I45</f>
        <v>1</v>
      </c>
      <c r="AJ45" s="782">
        <f>IFERROR((AI45*$H45*INDEX(References!$C$51:$D$56, $E45+1,2))+(ROW()/10000),0)</f>
        <v>0.7793854574543605</v>
      </c>
      <c r="AK45" s="671">
        <f>Compute4a!U45</f>
        <v>0</v>
      </c>
      <c r="AL45" s="782">
        <f>IFERROR((AK45*$H45*INDEX(References!$C$51:$D$56, $E45+1,2))+(ROW()/10000),0)</f>
        <v>4.4999999999999997E-3</v>
      </c>
      <c r="AM45" s="671">
        <f>Compute4a!K45</f>
        <v>0</v>
      </c>
      <c r="AN45" s="782">
        <f>IFERROR((AM45*$H45*INDEX(References!$C$51:$D$56, $E45+1,2))+(ROW()/10000),0)</f>
        <v>4.4999999999999997E-3</v>
      </c>
      <c r="AO45" s="671">
        <f>Compute4a!S45</f>
        <v>0</v>
      </c>
      <c r="AP45" s="782">
        <f>IFERROR((AO45*$H45*INDEX(References!$C$51:$D$56, $E45+1,2))+(ROW()/10000),0)</f>
        <v>4.4999999999999997E-3</v>
      </c>
      <c r="AQ45" s="671">
        <f>Compute4a!M45</f>
        <v>1</v>
      </c>
      <c r="AR45" s="782">
        <f>IFERROR((AQ45*$H45*INDEX(References!$C$51:$D$56, $E45+1,2))+(ROW()/10000),0)</f>
        <v>0.7793854574543605</v>
      </c>
      <c r="AS45" s="671">
        <f>Compute4a!K45</f>
        <v>0</v>
      </c>
      <c r="AT45" s="782">
        <f>IFERROR((AS45*$H45*INDEX(References!$C$51:$D$56, $E45+1,2))+(ROW()/10000),0)</f>
        <v>4.4999999999999997E-3</v>
      </c>
      <c r="AU45" s="671">
        <f>Compute4a!T45</f>
        <v>0</v>
      </c>
      <c r="AV45" s="782">
        <f>IFERROR((AU45*$H45*INDEX(References!$C$51:$D$56, $E45+1,2))+(ROW()/10000),0)</f>
        <v>4.4999999999999997E-3</v>
      </c>
      <c r="AW45" s="671">
        <v>0</v>
      </c>
      <c r="AX45" s="782">
        <f>IFERROR((AW45*$H45*INDEX(References!$C$51:$D$56, $E45+1,2))+(ROW()/10000),0)</f>
        <v>4.4999999999999997E-3</v>
      </c>
      <c r="AY45" s="671">
        <v>0</v>
      </c>
      <c r="AZ45" s="782">
        <f>IFERROR((AY45*$H45*INDEX(References!$C$51:$D$56, $E45+1,2))+(ROW()/10000),0)</f>
        <v>4.4999999999999997E-3</v>
      </c>
      <c r="BA45" s="671">
        <f>Compute4a!M45</f>
        <v>1</v>
      </c>
      <c r="BB45" s="782">
        <f>IFERROR((BA45*$H45*INDEX(References!$C$51:$D$56, $E45+1,2))+(ROW()/10000),0)</f>
        <v>0.7793854574543605</v>
      </c>
      <c r="BC45" s="671">
        <f>Compute4a!O45</f>
        <v>0</v>
      </c>
      <c r="BD45" s="782">
        <f>IFERROR((BC45*$H45*INDEX(References!$C$51:$D$56, $E45+1,2))+(ROW()/10000),0)</f>
        <v>4.4999999999999997E-3</v>
      </c>
      <c r="BE45" s="671">
        <f>Compute4a!V45</f>
        <v>0</v>
      </c>
      <c r="BF45" s="782">
        <f>IFERROR((BE45*$H45*INDEX(References!$C$51:$D$56, $E45+1,2))+(ROW()/10000),0)</f>
        <v>4.4999999999999997E-3</v>
      </c>
      <c r="BG45" s="671">
        <f>Compute4a!P45</f>
        <v>0</v>
      </c>
      <c r="BH45" s="782">
        <f>IFERROR((BG45*$H45*INDEX(References!$C$51:$D$56, $E45+1,2))+(ROW()/10000),0)</f>
        <v>4.4999999999999997E-3</v>
      </c>
      <c r="BI45" s="671">
        <f>Compute4a!N45</f>
        <v>0</v>
      </c>
      <c r="BJ45" s="782">
        <f>IFERROR((BI45*$H45*INDEX(References!$C$51:$D$56, $E45+1,2))+(ROW()/10000),0)</f>
        <v>4.4999999999999997E-3</v>
      </c>
      <c r="BK45" s="671">
        <f>Compute4a!T45</f>
        <v>0</v>
      </c>
      <c r="BL45" s="782">
        <f>IFERROR((BK45*$H45*INDEX(References!$C$51:$D$56, $E45+1,2))+(ROW()/10000),0)</f>
        <v>4.4999999999999997E-3</v>
      </c>
      <c r="BM45" s="671">
        <v>1</v>
      </c>
      <c r="BN45" s="782">
        <f>IFERROR((BM45*$H45*INDEX(References!$C$51:$D$56, $E45+1,2))+(ROW()/10000),0)</f>
        <v>0.7793854574543605</v>
      </c>
      <c r="BO45" s="671">
        <f>Compute4a!V45</f>
        <v>0</v>
      </c>
      <c r="BP45" s="782">
        <f>IFERROR((BO45*$H45*INDEX(References!$C$51:$D$56, $E45+1,2))+(ROW()/10000),0)</f>
        <v>4.4999999999999997E-3</v>
      </c>
      <c r="BQ45" s="671">
        <f>Compute4a!S45</f>
        <v>0</v>
      </c>
      <c r="BR45" s="782">
        <f>IFERROR((BQ45*$H45*INDEX(References!$C$51:$D$56, $E45+1,2))+(ROW()/10000),0)</f>
        <v>4.4999999999999997E-3</v>
      </c>
      <c r="BS45" s="671">
        <f>Compute4a!V45</f>
        <v>0</v>
      </c>
      <c r="BT45" s="782">
        <f>IFERROR((BS45*$H45*INDEX(References!$C$51:$D$56, $E45+1,2))+(ROW()/10000),0)</f>
        <v>4.4999999999999997E-3</v>
      </c>
      <c r="BU45" s="671">
        <v>0</v>
      </c>
      <c r="BV45" s="782">
        <f>IFERROR((BU45*$H45*INDEX(References!$C$51:$D$56, $E45+1,2))+(ROW()/10000),0)</f>
        <v>4.4999999999999997E-3</v>
      </c>
      <c r="BW45" s="671">
        <f>Compute4a!U45</f>
        <v>0</v>
      </c>
      <c r="BX45" s="782">
        <f>IFERROR((BW45*$H45*INDEX(References!$C$51:$D$56, $E45+1,2))+(ROW()/10000),0)</f>
        <v>4.4999999999999997E-3</v>
      </c>
      <c r="BY45" s="671">
        <f>Compute4a!N45</f>
        <v>0</v>
      </c>
      <c r="BZ45" s="782">
        <f>IFERROR((BY45*$H45*INDEX(References!$C$51:$D$56, $E45+1,2))+(ROW()/10000),0)</f>
        <v>4.4999999999999997E-3</v>
      </c>
      <c r="CA45" s="671">
        <f>Compute4a!T45</f>
        <v>0</v>
      </c>
      <c r="CB45" s="782">
        <f>IFERROR((CA45*$H45*INDEX(References!$C$51:$D$56, $E45+1,2))+(ROW()/10000),0)</f>
        <v>4.4999999999999997E-3</v>
      </c>
      <c r="CC45" s="671">
        <f>Compute4a!T45</f>
        <v>0</v>
      </c>
      <c r="CD45" s="782">
        <f>IFERROR((CC45*$H45*INDEX(References!$C$51:$D$56, $E45+1,2))+(ROW()/10000),0)</f>
        <v>4.4999999999999997E-3</v>
      </c>
      <c r="CE45" s="671">
        <f>Compute4a!T45</f>
        <v>0</v>
      </c>
      <c r="CF45" s="782">
        <f>IFERROR((CE45*$H45*INDEX(References!$C$51:$D$56, $E45+1,2))+(ROW()/10000),0)</f>
        <v>4.4999999999999997E-3</v>
      </c>
      <c r="CG45" s="671">
        <f>Compute4a!U45</f>
        <v>0</v>
      </c>
      <c r="CH45" s="782">
        <f>IFERROR((CG45*$H45*INDEX(References!$C$51:$D$56, $E45+1,2))+(ROW()/10000),0)</f>
        <v>4.4999999999999997E-3</v>
      </c>
      <c r="CI45" s="671">
        <f>Compute4a!U45</f>
        <v>0</v>
      </c>
      <c r="CJ45" s="782">
        <f>IFERROR((CI45*$H45*INDEX(References!$C$51:$D$56, $E45+1,2))+(ROW()/10000),0)</f>
        <v>4.4999999999999997E-3</v>
      </c>
      <c r="CK45" s="671">
        <f>Compute4a!N45</f>
        <v>0</v>
      </c>
      <c r="CL45" s="782">
        <f>IFERROR((CK45*$H45*INDEX(References!$C$51:$D$56, $E45+1,2))+(ROW()/10000),0)</f>
        <v>4.4999999999999997E-3</v>
      </c>
      <c r="CM45" s="671">
        <f>Compute4a!U45</f>
        <v>0</v>
      </c>
      <c r="CN45" s="782">
        <f>IFERROR((CM45*$H45*INDEX(References!$C$51:$D$56, $E45+1,2))+(ROW()/10000),0)</f>
        <v>4.4999999999999997E-3</v>
      </c>
      <c r="CO45" s="671">
        <f>Compute4a!Q45</f>
        <v>0</v>
      </c>
      <c r="CP45" s="782">
        <f>IFERROR((CO45*$H45*INDEX(References!$C$51:$D$56, $E45+1,2))+(ROW()/10000),0)</f>
        <v>4.4999999999999997E-3</v>
      </c>
      <c r="CQ45" s="671">
        <f>Compute4a!T45</f>
        <v>0</v>
      </c>
      <c r="CR45" s="782">
        <f>IFERROR((CQ45*$H45*INDEX(References!$C$51:$D$56, $E45+1,2))+(ROW()/10000),0)</f>
        <v>4.4999999999999997E-3</v>
      </c>
      <c r="CS45" s="671">
        <f>Compute4a!Q45</f>
        <v>0</v>
      </c>
      <c r="CT45" s="782">
        <f>IFERROR((CS45*$H45*INDEX(References!$C$51:$D$56, $E45+1,2))+(ROW()/10000),0)</f>
        <v>4.4999999999999997E-3</v>
      </c>
      <c r="CU45" s="477">
        <f t="shared" si="101"/>
        <v>2</v>
      </c>
      <c r="CV45" s="477">
        <f t="shared" si="4"/>
        <v>0</v>
      </c>
      <c r="CW45" s="477">
        <f t="shared" si="5"/>
        <v>0</v>
      </c>
      <c r="CX45" s="477">
        <f t="shared" si="6"/>
        <v>0</v>
      </c>
      <c r="CY45" s="477">
        <f t="shared" si="7"/>
        <v>0</v>
      </c>
      <c r="CZ45" s="477">
        <f t="shared" si="8"/>
        <v>0.38744272872718027</v>
      </c>
      <c r="DA45" s="477">
        <f t="shared" si="9"/>
        <v>0</v>
      </c>
      <c r="DB45" s="477">
        <f t="shared" si="10"/>
        <v>0</v>
      </c>
      <c r="DC45" s="477">
        <f t="shared" si="11"/>
        <v>0</v>
      </c>
      <c r="DD45" s="477">
        <f t="shared" si="12"/>
        <v>0</v>
      </c>
      <c r="DE45" s="477">
        <f t="shared" si="13"/>
        <v>0</v>
      </c>
      <c r="DF45" s="477">
        <f t="shared" si="14"/>
        <v>0</v>
      </c>
      <c r="DG45" s="477">
        <f t="shared" si="15"/>
        <v>0</v>
      </c>
      <c r="DH45" s="477">
        <f t="shared" si="16"/>
        <v>0</v>
      </c>
      <c r="DI45" s="477">
        <f t="shared" si="17"/>
        <v>0.38744272872718027</v>
      </c>
      <c r="DJ45" s="477">
        <f t="shared" si="18"/>
        <v>0</v>
      </c>
      <c r="DK45" s="477">
        <f t="shared" si="19"/>
        <v>0</v>
      </c>
      <c r="DL45" s="477">
        <f t="shared" si="20"/>
        <v>0</v>
      </c>
      <c r="DM45" s="477">
        <f t="shared" si="21"/>
        <v>0.38744272872718027</v>
      </c>
      <c r="DN45" s="477">
        <f t="shared" si="22"/>
        <v>0</v>
      </c>
      <c r="DO45" s="477">
        <f t="shared" si="23"/>
        <v>0</v>
      </c>
      <c r="DP45" s="477">
        <f t="shared" si="24"/>
        <v>0</v>
      </c>
      <c r="DQ45" s="477">
        <f t="shared" si="25"/>
        <v>0</v>
      </c>
      <c r="DR45" s="477">
        <f t="shared" si="26"/>
        <v>0.38744272872718027</v>
      </c>
      <c r="DS45" s="477">
        <f t="shared" si="27"/>
        <v>0</v>
      </c>
      <c r="DT45" s="477">
        <f t="shared" si="28"/>
        <v>0</v>
      </c>
      <c r="DU45" s="477">
        <f t="shared" si="29"/>
        <v>0</v>
      </c>
      <c r="DV45" s="477">
        <f t="shared" si="30"/>
        <v>0</v>
      </c>
      <c r="DW45" s="477">
        <f t="shared" si="31"/>
        <v>0</v>
      </c>
      <c r="DX45" s="477">
        <f t="shared" si="32"/>
        <v>0.38744272872718027</v>
      </c>
      <c r="DY45" s="477">
        <f t="shared" si="33"/>
        <v>0</v>
      </c>
      <c r="DZ45" s="477">
        <f t="shared" si="34"/>
        <v>0</v>
      </c>
      <c r="EA45" s="477">
        <f t="shared" si="35"/>
        <v>0</v>
      </c>
      <c r="EB45" s="477">
        <f t="shared" si="36"/>
        <v>0</v>
      </c>
      <c r="EC45" s="477">
        <f t="shared" si="37"/>
        <v>0</v>
      </c>
      <c r="ED45" s="477">
        <f t="shared" si="38"/>
        <v>0</v>
      </c>
      <c r="EE45" s="477">
        <f t="shared" si="39"/>
        <v>0</v>
      </c>
      <c r="EF45" s="477">
        <f t="shared" si="40"/>
        <v>0</v>
      </c>
      <c r="EG45" s="477">
        <f t="shared" si="41"/>
        <v>0</v>
      </c>
      <c r="EH45" s="477">
        <f t="shared" si="42"/>
        <v>0</v>
      </c>
      <c r="EI45" s="477">
        <f t="shared" si="43"/>
        <v>0</v>
      </c>
      <c r="EJ45" s="477">
        <f t="shared" si="44"/>
        <v>0</v>
      </c>
      <c r="EK45" s="477">
        <f t="shared" si="45"/>
        <v>0</v>
      </c>
      <c r="EL45" s="477">
        <f t="shared" si="46"/>
        <v>0</v>
      </c>
      <c r="EM45" s="477">
        <f t="shared" si="47"/>
        <v>0</v>
      </c>
      <c r="EN45" s="477">
        <f t="shared" si="48"/>
        <v>0</v>
      </c>
      <c r="EO45" s="946">
        <f t="shared" si="49"/>
        <v>0</v>
      </c>
      <c r="EP45" s="946">
        <f t="shared" si="50"/>
        <v>0</v>
      </c>
      <c r="EQ45" s="946">
        <f t="shared" si="51"/>
        <v>0</v>
      </c>
      <c r="ER45" s="946">
        <f t="shared" si="52"/>
        <v>0</v>
      </c>
      <c r="ES45" s="946">
        <f t="shared" si="53"/>
        <v>2.0335615405933115E-2</v>
      </c>
      <c r="ET45" s="946">
        <f t="shared" si="54"/>
        <v>0</v>
      </c>
      <c r="EU45" s="946">
        <f t="shared" si="55"/>
        <v>0</v>
      </c>
      <c r="EV45" s="946">
        <f t="shared" si="56"/>
        <v>0</v>
      </c>
      <c r="EW45" s="946">
        <f t="shared" si="57"/>
        <v>0</v>
      </c>
      <c r="EX45" s="946">
        <f t="shared" si="58"/>
        <v>0</v>
      </c>
      <c r="EY45" s="946">
        <f t="shared" si="59"/>
        <v>0</v>
      </c>
      <c r="EZ45" s="946">
        <f t="shared" si="60"/>
        <v>0</v>
      </c>
      <c r="FA45" s="946">
        <f t="shared" si="61"/>
        <v>0</v>
      </c>
      <c r="FB45" s="946">
        <f t="shared" si="62"/>
        <v>4.3710343129944845E-2</v>
      </c>
      <c r="FC45" s="946">
        <f t="shared" si="63"/>
        <v>0</v>
      </c>
      <c r="FD45" s="946">
        <f t="shared" si="64"/>
        <v>0</v>
      </c>
      <c r="FE45" s="946">
        <f t="shared" si="65"/>
        <v>0</v>
      </c>
      <c r="FF45" s="946">
        <f t="shared" si="66"/>
        <v>2.2340743943863532E-2</v>
      </c>
      <c r="FG45" s="946">
        <f t="shared" si="67"/>
        <v>0</v>
      </c>
      <c r="FH45" s="946">
        <f t="shared" si="68"/>
        <v>0</v>
      </c>
      <c r="FI45" s="946">
        <f t="shared" si="69"/>
        <v>0</v>
      </c>
      <c r="FJ45" s="946">
        <f t="shared" si="70"/>
        <v>0</v>
      </c>
      <c r="FK45" s="946">
        <f t="shared" si="71"/>
        <v>2.8586891296446166E-2</v>
      </c>
      <c r="FL45" s="946">
        <f t="shared" si="72"/>
        <v>0</v>
      </c>
      <c r="FM45" s="946">
        <f t="shared" si="73"/>
        <v>0</v>
      </c>
      <c r="FN45" s="946">
        <f t="shared" si="74"/>
        <v>0</v>
      </c>
      <c r="FO45" s="946">
        <f t="shared" si="75"/>
        <v>0</v>
      </c>
      <c r="FP45" s="946">
        <f t="shared" si="76"/>
        <v>0</v>
      </c>
      <c r="FQ45" s="946">
        <f t="shared" si="77"/>
        <v>1.4732505283426789E-2</v>
      </c>
      <c r="FR45" s="946">
        <f t="shared" si="78"/>
        <v>0</v>
      </c>
      <c r="FS45" s="946">
        <f t="shared" si="79"/>
        <v>0</v>
      </c>
      <c r="FT45" s="946">
        <f t="shared" si="80"/>
        <v>0</v>
      </c>
      <c r="FU45" s="946">
        <f t="shared" si="81"/>
        <v>0</v>
      </c>
      <c r="FV45" s="946">
        <f t="shared" si="82"/>
        <v>0</v>
      </c>
      <c r="FW45" s="946">
        <f t="shared" si="83"/>
        <v>0</v>
      </c>
      <c r="FX45" s="946">
        <f t="shared" si="84"/>
        <v>0</v>
      </c>
      <c r="FY45" s="946">
        <f t="shared" si="85"/>
        <v>0</v>
      </c>
      <c r="FZ45" s="946">
        <f t="shared" si="86"/>
        <v>0</v>
      </c>
      <c r="GA45" s="946">
        <f t="shared" si="87"/>
        <v>0</v>
      </c>
      <c r="GB45" s="946">
        <f t="shared" si="88"/>
        <v>0</v>
      </c>
      <c r="GC45" s="946">
        <f t="shared" si="89"/>
        <v>0</v>
      </c>
      <c r="GD45" s="946">
        <f t="shared" si="90"/>
        <v>0</v>
      </c>
      <c r="GE45" s="946">
        <f t="shared" si="91"/>
        <v>0</v>
      </c>
      <c r="GF45" s="946">
        <f t="shared" si="92"/>
        <v>0</v>
      </c>
      <c r="GG45" s="946">
        <f t="shared" si="93"/>
        <v>0</v>
      </c>
      <c r="GH45" s="946" t="s">
        <v>499</v>
      </c>
    </row>
    <row r="46" spans="1:190" ht="15" hidden="1">
      <c r="A46" s="725" t="str">
        <f>Compute1a!A46</f>
        <v>9.2.a</v>
      </c>
      <c r="B46" s="527">
        <f>Compute1a!B46</f>
        <v>0</v>
      </c>
      <c r="C46" s="527">
        <f>Compute1a!C46</f>
        <v>0</v>
      </c>
      <c r="D46" s="528">
        <f>Compute1a!D46</f>
        <v>0</v>
      </c>
      <c r="E46" s="727" t="str">
        <f>Compute1a!E46</f>
        <v>0</v>
      </c>
      <c r="F46" s="727">
        <f>INDEX(References!$B$51:$C$56,$E46+1,2)*C46</f>
        <v>0</v>
      </c>
      <c r="G46" s="726">
        <f>Compute4a!$DE46</f>
        <v>0</v>
      </c>
      <c r="H46" s="942">
        <f t="shared" ref="H46:H48" si="103">G46</f>
        <v>0</v>
      </c>
      <c r="I46" s="671">
        <f>Compute4a!I46</f>
        <v>0</v>
      </c>
      <c r="J46" s="782">
        <f>IFERROR((I46*$H46*INDEX(References!$C$51:$D$56, $E46+1,2))+(ROW()/10000),0)</f>
        <v>4.5999999999999999E-3</v>
      </c>
      <c r="K46" s="671">
        <f>Compute4a!H46</f>
        <v>0</v>
      </c>
      <c r="L46" s="782">
        <f>IFERROR((K46*$H46*INDEX(References!$C$51:$D$56, $E46+1,2))+(ROW()/10000),0)</f>
        <v>4.5999999999999999E-3</v>
      </c>
      <c r="M46" s="671">
        <f>Compute4a!H46</f>
        <v>0</v>
      </c>
      <c r="N46" s="782">
        <f>IFERROR((M46*$H46*INDEX(References!$C$51:$D$56, $E46+1,2))+(ROW()/10000),0)</f>
        <v>4.5999999999999999E-3</v>
      </c>
      <c r="O46" s="671">
        <f>Compute4a!N46</f>
        <v>0</v>
      </c>
      <c r="P46" s="782">
        <f>IFERROR((O46*$H46*INDEX(References!$C$51:$D$56, $E46+1,2))+(ROW()/10000),0)</f>
        <v>4.5999999999999999E-3</v>
      </c>
      <c r="Q46" s="671">
        <f>Compute4a!M46</f>
        <v>0</v>
      </c>
      <c r="R46" s="782">
        <f>IFERROR((Q46*$H46*INDEX(References!$C$51:$D$56, $E46+1,2))+(ROW()/10000),0)</f>
        <v>4.5999999999999999E-3</v>
      </c>
      <c r="S46" s="671">
        <f>Compute4a!R46</f>
        <v>0</v>
      </c>
      <c r="T46" s="782">
        <f>IFERROR((S46*$H46*INDEX(References!$C$51:$D$56, $E46+1,2))+(ROW()/10000),0)</f>
        <v>4.5999999999999999E-3</v>
      </c>
      <c r="U46" s="671">
        <f>Compute4a!S46</f>
        <v>0</v>
      </c>
      <c r="V46" s="782">
        <f>IFERROR((U46*$H46*INDEX(References!$C$51:$D$56, $E46+1,2))+(ROW()/10000),0)</f>
        <v>4.5999999999999999E-3</v>
      </c>
      <c r="W46" s="671">
        <f>Compute4a!R46</f>
        <v>0</v>
      </c>
      <c r="X46" s="782">
        <f>IFERROR((W46*$H46*INDEX(References!$C$51:$D$56, $E46+1,2))+(ROW()/10000),0)</f>
        <v>4.5999999999999999E-3</v>
      </c>
      <c r="Y46" s="671">
        <f>Compute4a!I46</f>
        <v>0</v>
      </c>
      <c r="Z46" s="782">
        <f>IFERROR((Y46*$H46*INDEX(References!$C$51:$D$56, $E46+1,2))+(ROW()/10000),0)</f>
        <v>4.5999999999999999E-3</v>
      </c>
      <c r="AA46" s="671">
        <f>Compute4a!H46</f>
        <v>0</v>
      </c>
      <c r="AB46" s="782">
        <f>IFERROR((AA46*$H46*INDEX(References!$C$51:$D$56, $E46+1,2))+(ROW()/10000),0)</f>
        <v>4.5999999999999999E-3</v>
      </c>
      <c r="AC46" s="671">
        <f>Compute4a!T46</f>
        <v>0</v>
      </c>
      <c r="AD46" s="782">
        <f>IFERROR((AC46*$H46*INDEX(References!$C$51:$D$56, $E46+1,2))+(ROW()/10000),0)</f>
        <v>4.5999999999999999E-3</v>
      </c>
      <c r="AE46" s="671">
        <f>Compute4a!I46</f>
        <v>0</v>
      </c>
      <c r="AF46" s="782">
        <f>IFERROR((AE46*$H46*INDEX(References!$C$51:$D$56, $E46+1,2))+(ROW()/10000),0)</f>
        <v>4.5999999999999999E-3</v>
      </c>
      <c r="AG46" s="671">
        <f>Compute4a!N46</f>
        <v>0</v>
      </c>
      <c r="AH46" s="782">
        <f>IFERROR((AG46*$H46*INDEX(References!$C$51:$D$56, $E46+1,2))+(ROW()/10000),0)</f>
        <v>4.5999999999999999E-3</v>
      </c>
      <c r="AI46" s="671">
        <f>Compute4a!I46</f>
        <v>0</v>
      </c>
      <c r="AJ46" s="782">
        <f>IFERROR((AI46*$H46*INDEX(References!$C$51:$D$56, $E46+1,2))+(ROW()/10000),0)</f>
        <v>4.5999999999999999E-3</v>
      </c>
      <c r="AK46" s="671">
        <f>Compute4a!U46</f>
        <v>0</v>
      </c>
      <c r="AL46" s="782">
        <f>IFERROR((AK46*$H46*INDEX(References!$C$51:$D$56, $E46+1,2))+(ROW()/10000),0)</f>
        <v>4.5999999999999999E-3</v>
      </c>
      <c r="AM46" s="671">
        <f>Compute4a!K46</f>
        <v>0</v>
      </c>
      <c r="AN46" s="782">
        <f>IFERROR((AM46*$H46*INDEX(References!$C$51:$D$56, $E46+1,2))+(ROW()/10000),0)</f>
        <v>4.5999999999999999E-3</v>
      </c>
      <c r="AO46" s="671">
        <f>Compute4a!S46</f>
        <v>0</v>
      </c>
      <c r="AP46" s="782">
        <f>IFERROR((AO46*$H46*INDEX(References!$C$51:$D$56, $E46+1,2))+(ROW()/10000),0)</f>
        <v>4.5999999999999999E-3</v>
      </c>
      <c r="AQ46" s="671">
        <f>Compute4a!M46</f>
        <v>0</v>
      </c>
      <c r="AR46" s="782">
        <f>IFERROR((AQ46*$H46*INDEX(References!$C$51:$D$56, $E46+1,2))+(ROW()/10000),0)</f>
        <v>4.5999999999999999E-3</v>
      </c>
      <c r="AS46" s="671">
        <f>Compute4a!K46</f>
        <v>0</v>
      </c>
      <c r="AT46" s="782">
        <f>IFERROR((AS46*$H46*INDEX(References!$C$51:$D$56, $E46+1,2))+(ROW()/10000),0)</f>
        <v>4.5999999999999999E-3</v>
      </c>
      <c r="AU46" s="671">
        <f>Compute4a!T46</f>
        <v>0</v>
      </c>
      <c r="AV46" s="782">
        <f>IFERROR((AU46*$H46*INDEX(References!$C$51:$D$56, $E46+1,2))+(ROW()/10000),0)</f>
        <v>4.5999999999999999E-3</v>
      </c>
      <c r="AW46" s="671">
        <f>Compute4a!J46</f>
        <v>0</v>
      </c>
      <c r="AX46" s="782">
        <f>IFERROR((AW46*$H46*INDEX(References!$C$51:$D$56, $E46+1,2))+(ROW()/10000),0)</f>
        <v>4.5999999999999999E-3</v>
      </c>
      <c r="AY46" s="671">
        <f>Compute4a!L46</f>
        <v>0</v>
      </c>
      <c r="AZ46" s="782">
        <f>IFERROR((AY46*$H46*INDEX(References!$C$51:$D$56, $E46+1,2))+(ROW()/10000),0)</f>
        <v>4.5999999999999999E-3</v>
      </c>
      <c r="BA46" s="671">
        <f>Compute4a!M46</f>
        <v>0</v>
      </c>
      <c r="BB46" s="782">
        <f>IFERROR((BA46*$H46*INDEX(References!$C$51:$D$56, $E46+1,2))+(ROW()/10000),0)</f>
        <v>4.5999999999999999E-3</v>
      </c>
      <c r="BC46" s="671">
        <f>Compute4a!O46</f>
        <v>0</v>
      </c>
      <c r="BD46" s="782">
        <f>IFERROR((BC46*$H46*INDEX(References!$C$51:$D$56, $E46+1,2))+(ROW()/10000),0)</f>
        <v>4.5999999999999999E-3</v>
      </c>
      <c r="BE46" s="671">
        <f>Compute4a!V46</f>
        <v>0</v>
      </c>
      <c r="BF46" s="782">
        <f>IFERROR((BE46*$H46*INDEX(References!$C$51:$D$56, $E46+1,2))+(ROW()/10000),0)</f>
        <v>4.5999999999999999E-3</v>
      </c>
      <c r="BG46" s="671">
        <f>Compute4a!P46</f>
        <v>0</v>
      </c>
      <c r="BH46" s="782">
        <f>IFERROR((BG46*$H46*INDEX(References!$C$51:$D$56, $E46+1,2))+(ROW()/10000),0)</f>
        <v>4.5999999999999999E-3</v>
      </c>
      <c r="BI46" s="671">
        <f>Compute4a!N46</f>
        <v>0</v>
      </c>
      <c r="BJ46" s="782">
        <f>IFERROR((BI46*$H46*INDEX(References!$C$51:$D$56, $E46+1,2))+(ROW()/10000),0)</f>
        <v>4.5999999999999999E-3</v>
      </c>
      <c r="BK46" s="671">
        <f>Compute4a!T46</f>
        <v>0</v>
      </c>
      <c r="BL46" s="782">
        <f>IFERROR((BK46*$H46*INDEX(References!$C$51:$D$56, $E46+1,2))+(ROW()/10000),0)</f>
        <v>4.5999999999999999E-3</v>
      </c>
      <c r="BM46" s="671">
        <f>Compute4a!R46</f>
        <v>0</v>
      </c>
      <c r="BN46" s="782">
        <f>IFERROR((BM46*$H46*INDEX(References!$C$51:$D$56, $E46+1,2))+(ROW()/10000),0)</f>
        <v>4.5999999999999999E-3</v>
      </c>
      <c r="BO46" s="671">
        <f>Compute4a!V46</f>
        <v>0</v>
      </c>
      <c r="BP46" s="782">
        <f>IFERROR((BO46*$H46*INDEX(References!$C$51:$D$56, $E46+1,2))+(ROW()/10000),0)</f>
        <v>4.5999999999999999E-3</v>
      </c>
      <c r="BQ46" s="671">
        <f>Compute4a!S46</f>
        <v>0</v>
      </c>
      <c r="BR46" s="782">
        <f>IFERROR((BQ46*$H46*INDEX(References!$C$51:$D$56, $E46+1,2))+(ROW()/10000),0)</f>
        <v>4.5999999999999999E-3</v>
      </c>
      <c r="BS46" s="671">
        <f>Compute4a!V46</f>
        <v>0</v>
      </c>
      <c r="BT46" s="782">
        <f>IFERROR((BS46*$H46*INDEX(References!$C$51:$D$56, $E46+1,2))+(ROW()/10000),0)</f>
        <v>4.5999999999999999E-3</v>
      </c>
      <c r="BU46" s="671">
        <f>Compute4a!M46</f>
        <v>0</v>
      </c>
      <c r="BV46" s="782">
        <f>IFERROR((BU46*$H46*INDEX(References!$C$51:$D$56, $E46+1,2))+(ROW()/10000),0)</f>
        <v>4.5999999999999999E-3</v>
      </c>
      <c r="BW46" s="671">
        <f>Compute4a!U46</f>
        <v>0</v>
      </c>
      <c r="BX46" s="782">
        <f>IFERROR((BW46*$H46*INDEX(References!$C$51:$D$56, $E46+1,2))+(ROW()/10000),0)</f>
        <v>4.5999999999999999E-3</v>
      </c>
      <c r="BY46" s="671">
        <f>Compute4a!N46</f>
        <v>0</v>
      </c>
      <c r="BZ46" s="782">
        <f>IFERROR((BY46*$H46*INDEX(References!$C$51:$D$56, $E46+1,2))+(ROW()/10000),0)</f>
        <v>4.5999999999999999E-3</v>
      </c>
      <c r="CA46" s="671">
        <f>Compute4a!T46</f>
        <v>0</v>
      </c>
      <c r="CB46" s="782">
        <f>IFERROR((CA46*$H46*INDEX(References!$C$51:$D$56, $E46+1,2))+(ROW()/10000),0)</f>
        <v>4.5999999999999999E-3</v>
      </c>
      <c r="CC46" s="671">
        <f>Compute4a!T46</f>
        <v>0</v>
      </c>
      <c r="CD46" s="782">
        <f>IFERROR((CC46*$H46*INDEX(References!$C$51:$D$56, $E46+1,2))+(ROW()/10000),0)</f>
        <v>4.5999999999999999E-3</v>
      </c>
      <c r="CE46" s="671">
        <f>Compute4a!T46</f>
        <v>0</v>
      </c>
      <c r="CF46" s="782">
        <f>IFERROR((CE46*$H46*INDEX(References!$C$51:$D$56, $E46+1,2))+(ROW()/10000),0)</f>
        <v>4.5999999999999999E-3</v>
      </c>
      <c r="CG46" s="671">
        <f>Compute4a!U46</f>
        <v>0</v>
      </c>
      <c r="CH46" s="782">
        <f>IFERROR((CG46*$H46*INDEX(References!$C$51:$D$56, $E46+1,2))+(ROW()/10000),0)</f>
        <v>4.5999999999999999E-3</v>
      </c>
      <c r="CI46" s="671">
        <f>Compute4a!U46</f>
        <v>0</v>
      </c>
      <c r="CJ46" s="782">
        <f>IFERROR((CI46*$H46*INDEX(References!$C$51:$D$56, $E46+1,2))+(ROW()/10000),0)</f>
        <v>4.5999999999999999E-3</v>
      </c>
      <c r="CK46" s="671">
        <f>Compute4a!N46</f>
        <v>0</v>
      </c>
      <c r="CL46" s="782">
        <f>IFERROR((CK46*$H46*INDEX(References!$C$51:$D$56, $E46+1,2))+(ROW()/10000),0)</f>
        <v>4.5999999999999999E-3</v>
      </c>
      <c r="CM46" s="671">
        <f>Compute4a!U46</f>
        <v>0</v>
      </c>
      <c r="CN46" s="782">
        <f>IFERROR((CM46*$H46*INDEX(References!$C$51:$D$56, $E46+1,2))+(ROW()/10000),0)</f>
        <v>4.5999999999999999E-3</v>
      </c>
      <c r="CO46" s="671">
        <f>Compute4a!Q46</f>
        <v>0</v>
      </c>
      <c r="CP46" s="782">
        <f>IFERROR((CO46*$H46*INDEX(References!$C$51:$D$56, $E46+1,2))+(ROW()/10000),0)</f>
        <v>4.5999999999999999E-3</v>
      </c>
      <c r="CQ46" s="671">
        <f>Compute4a!T46</f>
        <v>0</v>
      </c>
      <c r="CR46" s="782">
        <f>IFERROR((CQ46*$H46*INDEX(References!$C$51:$D$56, $E46+1,2))+(ROW()/10000),0)</f>
        <v>4.5999999999999999E-3</v>
      </c>
      <c r="CS46" s="671">
        <f>Compute4a!Q46</f>
        <v>0</v>
      </c>
      <c r="CT46" s="782">
        <f>IFERROR((CS46*$H46*INDEX(References!$C$51:$D$56, $E46+1,2))+(ROW()/10000),0)</f>
        <v>4.5999999999999999E-3</v>
      </c>
      <c r="CU46" s="477">
        <f t="shared" si="101"/>
        <v>0</v>
      </c>
      <c r="CV46" s="477">
        <f t="shared" si="4"/>
        <v>0</v>
      </c>
      <c r="CW46" s="477">
        <f t="shared" si="5"/>
        <v>0</v>
      </c>
      <c r="CX46" s="477">
        <f t="shared" si="6"/>
        <v>0</v>
      </c>
      <c r="CY46" s="477">
        <f t="shared" si="7"/>
        <v>0</v>
      </c>
      <c r="CZ46" s="477">
        <f t="shared" si="8"/>
        <v>0</v>
      </c>
      <c r="DA46" s="477">
        <f t="shared" si="9"/>
        <v>0</v>
      </c>
      <c r="DB46" s="477">
        <f t="shared" si="10"/>
        <v>0</v>
      </c>
      <c r="DC46" s="477">
        <f t="shared" si="11"/>
        <v>0</v>
      </c>
      <c r="DD46" s="477">
        <f t="shared" si="12"/>
        <v>0</v>
      </c>
      <c r="DE46" s="477">
        <f t="shared" si="13"/>
        <v>0</v>
      </c>
      <c r="DF46" s="477">
        <f t="shared" si="14"/>
        <v>0</v>
      </c>
      <c r="DG46" s="477">
        <f t="shared" si="15"/>
        <v>0</v>
      </c>
      <c r="DH46" s="477">
        <f t="shared" si="16"/>
        <v>0</v>
      </c>
      <c r="DI46" s="477">
        <f t="shared" si="17"/>
        <v>0</v>
      </c>
      <c r="DJ46" s="477">
        <f t="shared" si="18"/>
        <v>0</v>
      </c>
      <c r="DK46" s="477">
        <f t="shared" si="19"/>
        <v>0</v>
      </c>
      <c r="DL46" s="477">
        <f t="shared" si="20"/>
        <v>0</v>
      </c>
      <c r="DM46" s="477">
        <f t="shared" si="21"/>
        <v>0</v>
      </c>
      <c r="DN46" s="477">
        <f t="shared" si="22"/>
        <v>0</v>
      </c>
      <c r="DO46" s="477">
        <f t="shared" si="23"/>
        <v>0</v>
      </c>
      <c r="DP46" s="477">
        <f t="shared" si="24"/>
        <v>0</v>
      </c>
      <c r="DQ46" s="477">
        <f t="shared" si="25"/>
        <v>0</v>
      </c>
      <c r="DR46" s="477">
        <f t="shared" si="26"/>
        <v>0</v>
      </c>
      <c r="DS46" s="477">
        <f t="shared" si="27"/>
        <v>0</v>
      </c>
      <c r="DT46" s="477">
        <f t="shared" si="28"/>
        <v>0</v>
      </c>
      <c r="DU46" s="477">
        <f t="shared" si="29"/>
        <v>0</v>
      </c>
      <c r="DV46" s="477">
        <f t="shared" si="30"/>
        <v>0</v>
      </c>
      <c r="DW46" s="477">
        <f t="shared" si="31"/>
        <v>0</v>
      </c>
      <c r="DX46" s="477">
        <f t="shared" si="32"/>
        <v>0</v>
      </c>
      <c r="DY46" s="477">
        <f t="shared" si="33"/>
        <v>0</v>
      </c>
      <c r="DZ46" s="477">
        <f t="shared" si="34"/>
        <v>0</v>
      </c>
      <c r="EA46" s="477">
        <f t="shared" si="35"/>
        <v>0</v>
      </c>
      <c r="EB46" s="477">
        <f t="shared" si="36"/>
        <v>0</v>
      </c>
      <c r="EC46" s="477">
        <f t="shared" si="37"/>
        <v>0</v>
      </c>
      <c r="ED46" s="477">
        <f t="shared" si="38"/>
        <v>0</v>
      </c>
      <c r="EE46" s="477">
        <f t="shared" si="39"/>
        <v>0</v>
      </c>
      <c r="EF46" s="477">
        <f t="shared" si="40"/>
        <v>0</v>
      </c>
      <c r="EG46" s="477">
        <f t="shared" si="41"/>
        <v>0</v>
      </c>
      <c r="EH46" s="477">
        <f t="shared" si="42"/>
        <v>0</v>
      </c>
      <c r="EI46" s="477">
        <f t="shared" si="43"/>
        <v>0</v>
      </c>
      <c r="EJ46" s="477">
        <f t="shared" si="44"/>
        <v>0</v>
      </c>
      <c r="EK46" s="477">
        <f t="shared" si="45"/>
        <v>0</v>
      </c>
      <c r="EL46" s="477">
        <f t="shared" si="46"/>
        <v>0</v>
      </c>
      <c r="EM46" s="477">
        <f t="shared" si="47"/>
        <v>0</v>
      </c>
      <c r="EN46" s="477">
        <f t="shared" si="48"/>
        <v>0</v>
      </c>
      <c r="EO46" s="946">
        <f t="shared" si="49"/>
        <v>0</v>
      </c>
      <c r="EP46" s="946">
        <f t="shared" si="50"/>
        <v>0</v>
      </c>
      <c r="EQ46" s="946">
        <f t="shared" si="51"/>
        <v>0</v>
      </c>
      <c r="ER46" s="946">
        <f t="shared" si="52"/>
        <v>0</v>
      </c>
      <c r="ES46" s="946">
        <f t="shared" si="53"/>
        <v>0</v>
      </c>
      <c r="ET46" s="946">
        <f t="shared" si="54"/>
        <v>0</v>
      </c>
      <c r="EU46" s="946">
        <f t="shared" si="55"/>
        <v>0</v>
      </c>
      <c r="EV46" s="946">
        <f t="shared" si="56"/>
        <v>0</v>
      </c>
      <c r="EW46" s="946">
        <f t="shared" si="57"/>
        <v>0</v>
      </c>
      <c r="EX46" s="946">
        <f t="shared" si="58"/>
        <v>0</v>
      </c>
      <c r="EY46" s="946">
        <f t="shared" si="59"/>
        <v>0</v>
      </c>
      <c r="EZ46" s="946">
        <f t="shared" si="60"/>
        <v>0</v>
      </c>
      <c r="FA46" s="946">
        <f t="shared" si="61"/>
        <v>0</v>
      </c>
      <c r="FB46" s="946">
        <f t="shared" si="62"/>
        <v>0</v>
      </c>
      <c r="FC46" s="946">
        <f t="shared" si="63"/>
        <v>0</v>
      </c>
      <c r="FD46" s="946">
        <f t="shared" si="64"/>
        <v>0</v>
      </c>
      <c r="FE46" s="946">
        <f t="shared" si="65"/>
        <v>0</v>
      </c>
      <c r="FF46" s="946">
        <f t="shared" si="66"/>
        <v>0</v>
      </c>
      <c r="FG46" s="946">
        <f t="shared" si="67"/>
        <v>0</v>
      </c>
      <c r="FH46" s="946">
        <f t="shared" si="68"/>
        <v>0</v>
      </c>
      <c r="FI46" s="946">
        <f t="shared" si="69"/>
        <v>0</v>
      </c>
      <c r="FJ46" s="946">
        <f t="shared" si="70"/>
        <v>0</v>
      </c>
      <c r="FK46" s="946">
        <f t="shared" si="71"/>
        <v>0</v>
      </c>
      <c r="FL46" s="946">
        <f t="shared" si="72"/>
        <v>0</v>
      </c>
      <c r="FM46" s="946">
        <f t="shared" si="73"/>
        <v>0</v>
      </c>
      <c r="FN46" s="946">
        <f t="shared" si="74"/>
        <v>0</v>
      </c>
      <c r="FO46" s="946">
        <f t="shared" si="75"/>
        <v>0</v>
      </c>
      <c r="FP46" s="946">
        <f t="shared" si="76"/>
        <v>0</v>
      </c>
      <c r="FQ46" s="946">
        <f t="shared" si="77"/>
        <v>0</v>
      </c>
      <c r="FR46" s="946">
        <f t="shared" si="78"/>
        <v>0</v>
      </c>
      <c r="FS46" s="946">
        <f t="shared" si="79"/>
        <v>0</v>
      </c>
      <c r="FT46" s="946">
        <f t="shared" si="80"/>
        <v>0</v>
      </c>
      <c r="FU46" s="946">
        <f t="shared" si="81"/>
        <v>0</v>
      </c>
      <c r="FV46" s="946">
        <f t="shared" si="82"/>
        <v>0</v>
      </c>
      <c r="FW46" s="946">
        <f t="shared" si="83"/>
        <v>0</v>
      </c>
      <c r="FX46" s="946">
        <f t="shared" si="84"/>
        <v>0</v>
      </c>
      <c r="FY46" s="946">
        <f t="shared" si="85"/>
        <v>0</v>
      </c>
      <c r="FZ46" s="946">
        <f t="shared" si="86"/>
        <v>0</v>
      </c>
      <c r="GA46" s="946">
        <f t="shared" si="87"/>
        <v>0</v>
      </c>
      <c r="GB46" s="946">
        <f t="shared" si="88"/>
        <v>0</v>
      </c>
      <c r="GC46" s="946">
        <f t="shared" si="89"/>
        <v>0</v>
      </c>
      <c r="GD46" s="946">
        <f t="shared" si="90"/>
        <v>0</v>
      </c>
      <c r="GE46" s="946">
        <f t="shared" si="91"/>
        <v>0</v>
      </c>
      <c r="GF46" s="946">
        <f t="shared" si="92"/>
        <v>0</v>
      </c>
      <c r="GG46" s="946">
        <f t="shared" si="93"/>
        <v>0</v>
      </c>
      <c r="GH46" s="946" t="s">
        <v>1500</v>
      </c>
    </row>
    <row r="47" spans="1:190" ht="15" hidden="1">
      <c r="A47" s="725" t="str">
        <f>Compute1a!A47</f>
        <v>9.2.b</v>
      </c>
      <c r="B47" s="527">
        <f>Compute1a!B47</f>
        <v>0</v>
      </c>
      <c r="C47" s="527">
        <f>Compute1a!C47</f>
        <v>0</v>
      </c>
      <c r="D47" s="528">
        <f>Compute1a!D47</f>
        <v>0</v>
      </c>
      <c r="E47" s="727" t="str">
        <f>Compute1a!E47</f>
        <v>0</v>
      </c>
      <c r="F47" s="727">
        <f>INDEX(References!$B$51:$C$56,$E47+1,2)*C47</f>
        <v>0</v>
      </c>
      <c r="G47" s="726">
        <f>Compute4a!$DE47</f>
        <v>0</v>
      </c>
      <c r="H47" s="942">
        <f t="shared" si="103"/>
        <v>0</v>
      </c>
      <c r="I47" s="671">
        <f>Compute4a!I47</f>
        <v>0</v>
      </c>
      <c r="J47" s="782">
        <f>IFERROR((I47*$H47*INDEX(References!$C$51:$D$56, $E47+1,2))+(ROW()/10000),0)</f>
        <v>4.7000000000000002E-3</v>
      </c>
      <c r="K47" s="671">
        <f>Compute4a!H47</f>
        <v>0</v>
      </c>
      <c r="L47" s="782">
        <f>IFERROR((K47*$H47*INDEX(References!$C$51:$D$56, $E47+1,2))+(ROW()/10000),0)</f>
        <v>4.7000000000000002E-3</v>
      </c>
      <c r="M47" s="671">
        <f>Compute4a!H47</f>
        <v>0</v>
      </c>
      <c r="N47" s="782">
        <f>IFERROR((M47*$H47*INDEX(References!$C$51:$D$56, $E47+1,2))+(ROW()/10000),0)</f>
        <v>4.7000000000000002E-3</v>
      </c>
      <c r="O47" s="671">
        <f>Compute4a!N47</f>
        <v>0</v>
      </c>
      <c r="P47" s="782">
        <f>IFERROR((O47*$H47*INDEX(References!$C$51:$D$56, $E47+1,2))+(ROW()/10000),0)</f>
        <v>4.7000000000000002E-3</v>
      </c>
      <c r="Q47" s="671">
        <f>Compute4a!M47</f>
        <v>0</v>
      </c>
      <c r="R47" s="782">
        <f>IFERROR((Q47*$H47*INDEX(References!$C$51:$D$56, $E47+1,2))+(ROW()/10000),0)</f>
        <v>4.7000000000000002E-3</v>
      </c>
      <c r="S47" s="671">
        <f>Compute4a!R47</f>
        <v>0</v>
      </c>
      <c r="T47" s="782">
        <f>IFERROR((S47*$H47*INDEX(References!$C$51:$D$56, $E47+1,2))+(ROW()/10000),0)</f>
        <v>4.7000000000000002E-3</v>
      </c>
      <c r="U47" s="671">
        <f>Compute4a!S47</f>
        <v>0</v>
      </c>
      <c r="V47" s="782">
        <f>IFERROR((U47*$H47*INDEX(References!$C$51:$D$56, $E47+1,2))+(ROW()/10000),0)</f>
        <v>4.7000000000000002E-3</v>
      </c>
      <c r="W47" s="671">
        <f>Compute4a!R47</f>
        <v>0</v>
      </c>
      <c r="X47" s="782">
        <f>IFERROR((W47*$H47*INDEX(References!$C$51:$D$56, $E47+1,2))+(ROW()/10000),0)</f>
        <v>4.7000000000000002E-3</v>
      </c>
      <c r="Y47" s="671">
        <f>Compute4a!I47</f>
        <v>0</v>
      </c>
      <c r="Z47" s="782">
        <f>IFERROR((Y47*$H47*INDEX(References!$C$51:$D$56, $E47+1,2))+(ROW()/10000),0)</f>
        <v>4.7000000000000002E-3</v>
      </c>
      <c r="AA47" s="671">
        <f>Compute4a!H47</f>
        <v>0</v>
      </c>
      <c r="AB47" s="782">
        <f>IFERROR((AA47*$H47*INDEX(References!$C$51:$D$56, $E47+1,2))+(ROW()/10000),0)</f>
        <v>4.7000000000000002E-3</v>
      </c>
      <c r="AC47" s="671">
        <f>Compute4a!T47</f>
        <v>0</v>
      </c>
      <c r="AD47" s="782">
        <f>IFERROR((AC47*$H47*INDEX(References!$C$51:$D$56, $E47+1,2))+(ROW()/10000),0)</f>
        <v>4.7000000000000002E-3</v>
      </c>
      <c r="AE47" s="671">
        <f>Compute4a!I47</f>
        <v>0</v>
      </c>
      <c r="AF47" s="782">
        <f>IFERROR((AE47*$H47*INDEX(References!$C$51:$D$56, $E47+1,2))+(ROW()/10000),0)</f>
        <v>4.7000000000000002E-3</v>
      </c>
      <c r="AG47" s="671">
        <f>Compute4a!N47</f>
        <v>0</v>
      </c>
      <c r="AH47" s="782">
        <f>IFERROR((AG47*$H47*INDEX(References!$C$51:$D$56, $E47+1,2))+(ROW()/10000),0)</f>
        <v>4.7000000000000002E-3</v>
      </c>
      <c r="AI47" s="671">
        <f>Compute4a!I47</f>
        <v>0</v>
      </c>
      <c r="AJ47" s="782">
        <f>IFERROR((AI47*$H47*INDEX(References!$C$51:$D$56, $E47+1,2))+(ROW()/10000),0)</f>
        <v>4.7000000000000002E-3</v>
      </c>
      <c r="AK47" s="671">
        <f>Compute4a!U47</f>
        <v>0</v>
      </c>
      <c r="AL47" s="782">
        <f>IFERROR((AK47*$H47*INDEX(References!$C$51:$D$56, $E47+1,2))+(ROW()/10000),0)</f>
        <v>4.7000000000000002E-3</v>
      </c>
      <c r="AM47" s="671">
        <f>Compute4a!K47</f>
        <v>0</v>
      </c>
      <c r="AN47" s="782">
        <f>IFERROR((AM47*$H47*INDEX(References!$C$51:$D$56, $E47+1,2))+(ROW()/10000),0)</f>
        <v>4.7000000000000002E-3</v>
      </c>
      <c r="AO47" s="671">
        <f>Compute4a!S47</f>
        <v>0</v>
      </c>
      <c r="AP47" s="782">
        <f>IFERROR((AO47*$H47*INDEX(References!$C$51:$D$56, $E47+1,2))+(ROW()/10000),0)</f>
        <v>4.7000000000000002E-3</v>
      </c>
      <c r="AQ47" s="671">
        <f>Compute4a!M47</f>
        <v>0</v>
      </c>
      <c r="AR47" s="782">
        <f>IFERROR((AQ47*$H47*INDEX(References!$C$51:$D$56, $E47+1,2))+(ROW()/10000),0)</f>
        <v>4.7000000000000002E-3</v>
      </c>
      <c r="AS47" s="671">
        <f>Compute4a!K47</f>
        <v>0</v>
      </c>
      <c r="AT47" s="782">
        <f>IFERROR((AS47*$H47*INDEX(References!$C$51:$D$56, $E47+1,2))+(ROW()/10000),0)</f>
        <v>4.7000000000000002E-3</v>
      </c>
      <c r="AU47" s="671">
        <f>Compute4a!T47</f>
        <v>0</v>
      </c>
      <c r="AV47" s="782">
        <f>IFERROR((AU47*$H47*INDEX(References!$C$51:$D$56, $E47+1,2))+(ROW()/10000),0)</f>
        <v>4.7000000000000002E-3</v>
      </c>
      <c r="AW47" s="671">
        <f>Compute4a!J47</f>
        <v>0</v>
      </c>
      <c r="AX47" s="782">
        <f>IFERROR((AW47*$H47*INDEX(References!$C$51:$D$56, $E47+1,2))+(ROW()/10000),0)</f>
        <v>4.7000000000000002E-3</v>
      </c>
      <c r="AY47" s="671">
        <f>Compute4a!L47</f>
        <v>0</v>
      </c>
      <c r="AZ47" s="782">
        <f>IFERROR((AY47*$H47*INDEX(References!$C$51:$D$56, $E47+1,2))+(ROW()/10000),0)</f>
        <v>4.7000000000000002E-3</v>
      </c>
      <c r="BA47" s="671">
        <f>Compute4a!M47</f>
        <v>0</v>
      </c>
      <c r="BB47" s="782">
        <f>IFERROR((BA47*$H47*INDEX(References!$C$51:$D$56, $E47+1,2))+(ROW()/10000),0)</f>
        <v>4.7000000000000002E-3</v>
      </c>
      <c r="BC47" s="671">
        <f>Compute4a!O47</f>
        <v>0</v>
      </c>
      <c r="BD47" s="782">
        <f>IFERROR((BC47*$H47*INDEX(References!$C$51:$D$56, $E47+1,2))+(ROW()/10000),0)</f>
        <v>4.7000000000000002E-3</v>
      </c>
      <c r="BE47" s="671">
        <f>Compute4a!V47</f>
        <v>0</v>
      </c>
      <c r="BF47" s="782">
        <f>IFERROR((BE47*$H47*INDEX(References!$C$51:$D$56, $E47+1,2))+(ROW()/10000),0)</f>
        <v>4.7000000000000002E-3</v>
      </c>
      <c r="BG47" s="671">
        <f>Compute4a!P47</f>
        <v>0</v>
      </c>
      <c r="BH47" s="782">
        <f>IFERROR((BG47*$H47*INDEX(References!$C$51:$D$56, $E47+1,2))+(ROW()/10000),0)</f>
        <v>4.7000000000000002E-3</v>
      </c>
      <c r="BI47" s="671">
        <f>Compute4a!N47</f>
        <v>0</v>
      </c>
      <c r="BJ47" s="782">
        <f>IFERROR((BI47*$H47*INDEX(References!$C$51:$D$56, $E47+1,2))+(ROW()/10000),0)</f>
        <v>4.7000000000000002E-3</v>
      </c>
      <c r="BK47" s="671">
        <f>Compute4a!T47</f>
        <v>0</v>
      </c>
      <c r="BL47" s="782">
        <f>IFERROR((BK47*$H47*INDEX(References!$C$51:$D$56, $E47+1,2))+(ROW()/10000),0)</f>
        <v>4.7000000000000002E-3</v>
      </c>
      <c r="BM47" s="671">
        <f>Compute4a!R47</f>
        <v>0</v>
      </c>
      <c r="BN47" s="782">
        <f>IFERROR((BM47*$H47*INDEX(References!$C$51:$D$56, $E47+1,2))+(ROW()/10000),0)</f>
        <v>4.7000000000000002E-3</v>
      </c>
      <c r="BO47" s="671">
        <f>Compute4a!V47</f>
        <v>0</v>
      </c>
      <c r="BP47" s="782">
        <f>IFERROR((BO47*$H47*INDEX(References!$C$51:$D$56, $E47+1,2))+(ROW()/10000),0)</f>
        <v>4.7000000000000002E-3</v>
      </c>
      <c r="BQ47" s="671">
        <f>Compute4a!S47</f>
        <v>0</v>
      </c>
      <c r="BR47" s="782">
        <f>IFERROR((BQ47*$H47*INDEX(References!$C$51:$D$56, $E47+1,2))+(ROW()/10000),0)</f>
        <v>4.7000000000000002E-3</v>
      </c>
      <c r="BS47" s="671">
        <f>Compute4a!V47</f>
        <v>0</v>
      </c>
      <c r="BT47" s="782">
        <f>IFERROR((BS47*$H47*INDEX(References!$C$51:$D$56, $E47+1,2))+(ROW()/10000),0)</f>
        <v>4.7000000000000002E-3</v>
      </c>
      <c r="BU47" s="671">
        <f>Compute4a!M47</f>
        <v>0</v>
      </c>
      <c r="BV47" s="782">
        <f>IFERROR((BU47*$H47*INDEX(References!$C$51:$D$56, $E47+1,2))+(ROW()/10000),0)</f>
        <v>4.7000000000000002E-3</v>
      </c>
      <c r="BW47" s="671">
        <f>Compute4a!U47</f>
        <v>0</v>
      </c>
      <c r="BX47" s="782">
        <f>IFERROR((BW47*$H47*INDEX(References!$C$51:$D$56, $E47+1,2))+(ROW()/10000),0)</f>
        <v>4.7000000000000002E-3</v>
      </c>
      <c r="BY47" s="671">
        <f>Compute4a!N47</f>
        <v>0</v>
      </c>
      <c r="BZ47" s="782">
        <f>IFERROR((BY47*$H47*INDEX(References!$C$51:$D$56, $E47+1,2))+(ROW()/10000),0)</f>
        <v>4.7000000000000002E-3</v>
      </c>
      <c r="CA47" s="671">
        <f>Compute4a!T47</f>
        <v>0</v>
      </c>
      <c r="CB47" s="782">
        <f>IFERROR((CA47*$H47*INDEX(References!$C$51:$D$56, $E47+1,2))+(ROW()/10000),0)</f>
        <v>4.7000000000000002E-3</v>
      </c>
      <c r="CC47" s="671">
        <f>Compute4a!T47</f>
        <v>0</v>
      </c>
      <c r="CD47" s="782">
        <f>IFERROR((CC47*$H47*INDEX(References!$C$51:$D$56, $E47+1,2))+(ROW()/10000),0)</f>
        <v>4.7000000000000002E-3</v>
      </c>
      <c r="CE47" s="671">
        <f>Compute4a!T47</f>
        <v>0</v>
      </c>
      <c r="CF47" s="782">
        <f>IFERROR((CE47*$H47*INDEX(References!$C$51:$D$56, $E47+1,2))+(ROW()/10000),0)</f>
        <v>4.7000000000000002E-3</v>
      </c>
      <c r="CG47" s="671">
        <f>Compute4a!U47</f>
        <v>0</v>
      </c>
      <c r="CH47" s="782">
        <f>IFERROR((CG47*$H47*INDEX(References!$C$51:$D$56, $E47+1,2))+(ROW()/10000),0)</f>
        <v>4.7000000000000002E-3</v>
      </c>
      <c r="CI47" s="671">
        <f>Compute4a!U47</f>
        <v>0</v>
      </c>
      <c r="CJ47" s="782">
        <f>IFERROR((CI47*$H47*INDEX(References!$C$51:$D$56, $E47+1,2))+(ROW()/10000),0)</f>
        <v>4.7000000000000002E-3</v>
      </c>
      <c r="CK47" s="671">
        <f>Compute4a!N47</f>
        <v>0</v>
      </c>
      <c r="CL47" s="782">
        <f>IFERROR((CK47*$H47*INDEX(References!$C$51:$D$56, $E47+1,2))+(ROW()/10000),0)</f>
        <v>4.7000000000000002E-3</v>
      </c>
      <c r="CM47" s="671">
        <f>Compute4a!U47</f>
        <v>0</v>
      </c>
      <c r="CN47" s="782">
        <f>IFERROR((CM47*$H47*INDEX(References!$C$51:$D$56, $E47+1,2))+(ROW()/10000),0)</f>
        <v>4.7000000000000002E-3</v>
      </c>
      <c r="CO47" s="671">
        <f>Compute4a!Q47</f>
        <v>0</v>
      </c>
      <c r="CP47" s="782">
        <f>IFERROR((CO47*$H47*INDEX(References!$C$51:$D$56, $E47+1,2))+(ROW()/10000),0)</f>
        <v>4.7000000000000002E-3</v>
      </c>
      <c r="CQ47" s="671">
        <f>Compute4a!T47</f>
        <v>0</v>
      </c>
      <c r="CR47" s="782">
        <f>IFERROR((CQ47*$H47*INDEX(References!$C$51:$D$56, $E47+1,2))+(ROW()/10000),0)</f>
        <v>4.7000000000000002E-3</v>
      </c>
      <c r="CS47" s="671">
        <f>Compute4a!Q47</f>
        <v>0</v>
      </c>
      <c r="CT47" s="782">
        <f>IFERROR((CS47*$H47*INDEX(References!$C$51:$D$56, $E47+1,2))+(ROW()/10000),0)</f>
        <v>4.7000000000000002E-3</v>
      </c>
      <c r="CU47" s="477">
        <f t="shared" si="101"/>
        <v>0</v>
      </c>
      <c r="CV47" s="477">
        <f t="shared" si="4"/>
        <v>0</v>
      </c>
      <c r="CW47" s="477">
        <f t="shared" si="5"/>
        <v>0</v>
      </c>
      <c r="CX47" s="477">
        <f t="shared" si="6"/>
        <v>0</v>
      </c>
      <c r="CY47" s="477">
        <f t="shared" si="7"/>
        <v>0</v>
      </c>
      <c r="CZ47" s="477">
        <f t="shared" si="8"/>
        <v>0</v>
      </c>
      <c r="DA47" s="477">
        <f t="shared" si="9"/>
        <v>0</v>
      </c>
      <c r="DB47" s="477">
        <f t="shared" si="10"/>
        <v>0</v>
      </c>
      <c r="DC47" s="477">
        <f t="shared" si="11"/>
        <v>0</v>
      </c>
      <c r="DD47" s="477">
        <f t="shared" si="12"/>
        <v>0</v>
      </c>
      <c r="DE47" s="477">
        <f t="shared" si="13"/>
        <v>0</v>
      </c>
      <c r="DF47" s="477">
        <f t="shared" si="14"/>
        <v>0</v>
      </c>
      <c r="DG47" s="477">
        <f t="shared" si="15"/>
        <v>0</v>
      </c>
      <c r="DH47" s="477">
        <f t="shared" si="16"/>
        <v>0</v>
      </c>
      <c r="DI47" s="477">
        <f t="shared" si="17"/>
        <v>0</v>
      </c>
      <c r="DJ47" s="477">
        <f t="shared" si="18"/>
        <v>0</v>
      </c>
      <c r="DK47" s="477">
        <f t="shared" si="19"/>
        <v>0</v>
      </c>
      <c r="DL47" s="477">
        <f t="shared" si="20"/>
        <v>0</v>
      </c>
      <c r="DM47" s="477">
        <f t="shared" si="21"/>
        <v>0</v>
      </c>
      <c r="DN47" s="477">
        <f t="shared" si="22"/>
        <v>0</v>
      </c>
      <c r="DO47" s="477">
        <f t="shared" si="23"/>
        <v>0</v>
      </c>
      <c r="DP47" s="477">
        <f t="shared" si="24"/>
        <v>0</v>
      </c>
      <c r="DQ47" s="477">
        <f t="shared" si="25"/>
        <v>0</v>
      </c>
      <c r="DR47" s="477">
        <f t="shared" si="26"/>
        <v>0</v>
      </c>
      <c r="DS47" s="477">
        <f t="shared" si="27"/>
        <v>0</v>
      </c>
      <c r="DT47" s="477">
        <f t="shared" si="28"/>
        <v>0</v>
      </c>
      <c r="DU47" s="477">
        <f t="shared" si="29"/>
        <v>0</v>
      </c>
      <c r="DV47" s="477">
        <f t="shared" si="30"/>
        <v>0</v>
      </c>
      <c r="DW47" s="477">
        <f t="shared" si="31"/>
        <v>0</v>
      </c>
      <c r="DX47" s="477">
        <f t="shared" si="32"/>
        <v>0</v>
      </c>
      <c r="DY47" s="477">
        <f t="shared" si="33"/>
        <v>0</v>
      </c>
      <c r="DZ47" s="477">
        <f t="shared" si="34"/>
        <v>0</v>
      </c>
      <c r="EA47" s="477">
        <f t="shared" si="35"/>
        <v>0</v>
      </c>
      <c r="EB47" s="477">
        <f t="shared" si="36"/>
        <v>0</v>
      </c>
      <c r="EC47" s="477">
        <f t="shared" si="37"/>
        <v>0</v>
      </c>
      <c r="ED47" s="477">
        <f t="shared" si="38"/>
        <v>0</v>
      </c>
      <c r="EE47" s="477">
        <f t="shared" si="39"/>
        <v>0</v>
      </c>
      <c r="EF47" s="477">
        <f t="shared" si="40"/>
        <v>0</v>
      </c>
      <c r="EG47" s="477">
        <f t="shared" si="41"/>
        <v>0</v>
      </c>
      <c r="EH47" s="477">
        <f t="shared" si="42"/>
        <v>0</v>
      </c>
      <c r="EI47" s="477">
        <f t="shared" si="43"/>
        <v>0</v>
      </c>
      <c r="EJ47" s="477">
        <f t="shared" si="44"/>
        <v>0</v>
      </c>
      <c r="EK47" s="477">
        <f t="shared" si="45"/>
        <v>0</v>
      </c>
      <c r="EL47" s="477">
        <f t="shared" si="46"/>
        <v>0</v>
      </c>
      <c r="EM47" s="477">
        <f t="shared" si="47"/>
        <v>0</v>
      </c>
      <c r="EN47" s="477">
        <f t="shared" si="48"/>
        <v>0</v>
      </c>
      <c r="EO47" s="946">
        <f t="shared" si="49"/>
        <v>0</v>
      </c>
      <c r="EP47" s="946">
        <f t="shared" si="50"/>
        <v>0</v>
      </c>
      <c r="EQ47" s="946">
        <f t="shared" si="51"/>
        <v>0</v>
      </c>
      <c r="ER47" s="946">
        <f t="shared" si="52"/>
        <v>0</v>
      </c>
      <c r="ES47" s="946">
        <f t="shared" si="53"/>
        <v>0</v>
      </c>
      <c r="ET47" s="946">
        <f t="shared" si="54"/>
        <v>0</v>
      </c>
      <c r="EU47" s="946">
        <f t="shared" si="55"/>
        <v>0</v>
      </c>
      <c r="EV47" s="946">
        <f t="shared" si="56"/>
        <v>0</v>
      </c>
      <c r="EW47" s="946">
        <f t="shared" si="57"/>
        <v>0</v>
      </c>
      <c r="EX47" s="946">
        <f t="shared" si="58"/>
        <v>0</v>
      </c>
      <c r="EY47" s="946">
        <f t="shared" si="59"/>
        <v>0</v>
      </c>
      <c r="EZ47" s="946">
        <f t="shared" si="60"/>
        <v>0</v>
      </c>
      <c r="FA47" s="946">
        <f t="shared" si="61"/>
        <v>0</v>
      </c>
      <c r="FB47" s="946">
        <f t="shared" si="62"/>
        <v>0</v>
      </c>
      <c r="FC47" s="946">
        <f t="shared" si="63"/>
        <v>0</v>
      </c>
      <c r="FD47" s="946">
        <f t="shared" si="64"/>
        <v>0</v>
      </c>
      <c r="FE47" s="946">
        <f t="shared" si="65"/>
        <v>0</v>
      </c>
      <c r="FF47" s="946">
        <f t="shared" si="66"/>
        <v>0</v>
      </c>
      <c r="FG47" s="946">
        <f t="shared" si="67"/>
        <v>0</v>
      </c>
      <c r="FH47" s="946">
        <f t="shared" si="68"/>
        <v>0</v>
      </c>
      <c r="FI47" s="946">
        <f t="shared" si="69"/>
        <v>0</v>
      </c>
      <c r="FJ47" s="946">
        <f t="shared" si="70"/>
        <v>0</v>
      </c>
      <c r="FK47" s="946">
        <f t="shared" si="71"/>
        <v>0</v>
      </c>
      <c r="FL47" s="946">
        <f t="shared" si="72"/>
        <v>0</v>
      </c>
      <c r="FM47" s="946">
        <f t="shared" si="73"/>
        <v>0</v>
      </c>
      <c r="FN47" s="946">
        <f t="shared" si="74"/>
        <v>0</v>
      </c>
      <c r="FO47" s="946">
        <f t="shared" si="75"/>
        <v>0</v>
      </c>
      <c r="FP47" s="946">
        <f t="shared" si="76"/>
        <v>0</v>
      </c>
      <c r="FQ47" s="946">
        <f t="shared" si="77"/>
        <v>0</v>
      </c>
      <c r="FR47" s="946">
        <f t="shared" si="78"/>
        <v>0</v>
      </c>
      <c r="FS47" s="946">
        <f t="shared" si="79"/>
        <v>0</v>
      </c>
      <c r="FT47" s="946">
        <f t="shared" si="80"/>
        <v>0</v>
      </c>
      <c r="FU47" s="946">
        <f t="shared" si="81"/>
        <v>0</v>
      </c>
      <c r="FV47" s="946">
        <f t="shared" si="82"/>
        <v>0</v>
      </c>
      <c r="FW47" s="946">
        <f t="shared" si="83"/>
        <v>0</v>
      </c>
      <c r="FX47" s="946">
        <f t="shared" si="84"/>
        <v>0</v>
      </c>
      <c r="FY47" s="946">
        <f t="shared" si="85"/>
        <v>0</v>
      </c>
      <c r="FZ47" s="946">
        <f t="shared" si="86"/>
        <v>0</v>
      </c>
      <c r="GA47" s="946">
        <f t="shared" si="87"/>
        <v>0</v>
      </c>
      <c r="GB47" s="946">
        <f t="shared" si="88"/>
        <v>0</v>
      </c>
      <c r="GC47" s="946">
        <f t="shared" si="89"/>
        <v>0</v>
      </c>
      <c r="GD47" s="946">
        <f t="shared" si="90"/>
        <v>0</v>
      </c>
      <c r="GE47" s="946">
        <f t="shared" si="91"/>
        <v>0</v>
      </c>
      <c r="GF47" s="946">
        <f t="shared" si="92"/>
        <v>0</v>
      </c>
      <c r="GG47" s="946">
        <f t="shared" si="93"/>
        <v>0</v>
      </c>
      <c r="GH47" s="946" t="s">
        <v>1501</v>
      </c>
    </row>
    <row r="48" spans="1:190" ht="15" hidden="1">
      <c r="A48" s="725" t="str">
        <f>Compute1a!A48</f>
        <v>9.2.c</v>
      </c>
      <c r="B48" s="527">
        <f>Compute1a!B48</f>
        <v>0</v>
      </c>
      <c r="C48" s="527">
        <f>Compute1a!C48</f>
        <v>0</v>
      </c>
      <c r="D48" s="528">
        <f>Compute1a!D48</f>
        <v>0</v>
      </c>
      <c r="E48" s="731" t="str">
        <f>Compute1a!E48</f>
        <v>0</v>
      </c>
      <c r="F48" s="727">
        <f>INDEX(References!$B$51:$C$56,$E48+1,2)*C48</f>
        <v>0</v>
      </c>
      <c r="G48" s="726">
        <f>Compute4a!$DE48</f>
        <v>0</v>
      </c>
      <c r="H48" s="942">
        <f t="shared" si="103"/>
        <v>0</v>
      </c>
      <c r="I48" s="671">
        <f>Compute4a!I48</f>
        <v>0</v>
      </c>
      <c r="J48" s="782">
        <f>IFERROR((I48*$H48*INDEX(References!$C$51:$D$56, $E48+1,2))+(ROW()/10000),0)</f>
        <v>4.7999999999999996E-3</v>
      </c>
      <c r="K48" s="671">
        <f>Compute4a!H48</f>
        <v>0</v>
      </c>
      <c r="L48" s="782">
        <f>IFERROR((K48*$H48*INDEX(References!$C$51:$D$56, $E48+1,2))+(ROW()/10000),0)</f>
        <v>4.7999999999999996E-3</v>
      </c>
      <c r="M48" s="671">
        <f>Compute4a!H48</f>
        <v>0</v>
      </c>
      <c r="N48" s="782">
        <f>IFERROR((M48*$H48*INDEX(References!$C$51:$D$56, $E48+1,2))+(ROW()/10000),0)</f>
        <v>4.7999999999999996E-3</v>
      </c>
      <c r="O48" s="671">
        <f>Compute4a!N48</f>
        <v>0</v>
      </c>
      <c r="P48" s="782">
        <f>IFERROR((O48*$H48*INDEX(References!$C$51:$D$56, $E48+1,2))+(ROW()/10000),0)</f>
        <v>4.7999999999999996E-3</v>
      </c>
      <c r="Q48" s="671">
        <f>Compute4a!M48</f>
        <v>0</v>
      </c>
      <c r="R48" s="782">
        <f>IFERROR((Q48*$H48*INDEX(References!$C$51:$D$56, $E48+1,2))+(ROW()/10000),0)</f>
        <v>4.7999999999999996E-3</v>
      </c>
      <c r="S48" s="671">
        <f>Compute4a!R48</f>
        <v>0</v>
      </c>
      <c r="T48" s="782">
        <f>IFERROR((S48*$H48*INDEX(References!$C$51:$D$56, $E48+1,2))+(ROW()/10000),0)</f>
        <v>4.7999999999999996E-3</v>
      </c>
      <c r="U48" s="671">
        <f>Compute4a!S48</f>
        <v>0</v>
      </c>
      <c r="V48" s="782">
        <f>IFERROR((U48*$H48*INDEX(References!$C$51:$D$56, $E48+1,2))+(ROW()/10000),0)</f>
        <v>4.7999999999999996E-3</v>
      </c>
      <c r="W48" s="671">
        <f>Compute4a!R48</f>
        <v>0</v>
      </c>
      <c r="X48" s="782">
        <f>IFERROR((W48*$H48*INDEX(References!$C$51:$D$56, $E48+1,2))+(ROW()/10000),0)</f>
        <v>4.7999999999999996E-3</v>
      </c>
      <c r="Y48" s="671">
        <f>Compute4a!I48</f>
        <v>0</v>
      </c>
      <c r="Z48" s="782">
        <f>IFERROR((Y48*$H48*INDEX(References!$C$51:$D$56, $E48+1,2))+(ROW()/10000),0)</f>
        <v>4.7999999999999996E-3</v>
      </c>
      <c r="AA48" s="671">
        <f>Compute4a!H48</f>
        <v>0</v>
      </c>
      <c r="AB48" s="782">
        <f>IFERROR((AA48*$H48*INDEX(References!$C$51:$D$56, $E48+1,2))+(ROW()/10000),0)</f>
        <v>4.7999999999999996E-3</v>
      </c>
      <c r="AC48" s="671">
        <f>Compute4a!T48</f>
        <v>0</v>
      </c>
      <c r="AD48" s="782">
        <f>IFERROR((AC48*$H48*INDEX(References!$C$51:$D$56, $E48+1,2))+(ROW()/10000),0)</f>
        <v>4.7999999999999996E-3</v>
      </c>
      <c r="AE48" s="671">
        <f>Compute4a!I48</f>
        <v>0</v>
      </c>
      <c r="AF48" s="782">
        <f>IFERROR((AE48*$H48*INDEX(References!$C$51:$D$56, $E48+1,2))+(ROW()/10000),0)</f>
        <v>4.7999999999999996E-3</v>
      </c>
      <c r="AG48" s="671">
        <f>Compute4a!N48</f>
        <v>0</v>
      </c>
      <c r="AH48" s="782">
        <f>IFERROR((AG48*$H48*INDEX(References!$C$51:$D$56, $E48+1,2))+(ROW()/10000),0)</f>
        <v>4.7999999999999996E-3</v>
      </c>
      <c r="AI48" s="671">
        <f>Compute4a!I48</f>
        <v>0</v>
      </c>
      <c r="AJ48" s="782">
        <f>IFERROR((AI48*$H48*INDEX(References!$C$51:$D$56, $E48+1,2))+(ROW()/10000),0)</f>
        <v>4.7999999999999996E-3</v>
      </c>
      <c r="AK48" s="671">
        <f>Compute4a!U48</f>
        <v>0</v>
      </c>
      <c r="AL48" s="782">
        <f>IFERROR((AK48*$H48*INDEX(References!$C$51:$D$56, $E48+1,2))+(ROW()/10000),0)</f>
        <v>4.7999999999999996E-3</v>
      </c>
      <c r="AM48" s="671">
        <f>Compute4a!K48</f>
        <v>0</v>
      </c>
      <c r="AN48" s="782">
        <f>IFERROR((AM48*$H48*INDEX(References!$C$51:$D$56, $E48+1,2))+(ROW()/10000),0)</f>
        <v>4.7999999999999996E-3</v>
      </c>
      <c r="AO48" s="671">
        <f>Compute4a!S48</f>
        <v>0</v>
      </c>
      <c r="AP48" s="782">
        <f>IFERROR((AO48*$H48*INDEX(References!$C$51:$D$56, $E48+1,2))+(ROW()/10000),0)</f>
        <v>4.7999999999999996E-3</v>
      </c>
      <c r="AQ48" s="671">
        <f>Compute4a!M48</f>
        <v>0</v>
      </c>
      <c r="AR48" s="782">
        <f>IFERROR((AQ48*$H48*INDEX(References!$C$51:$D$56, $E48+1,2))+(ROW()/10000),0)</f>
        <v>4.7999999999999996E-3</v>
      </c>
      <c r="AS48" s="671">
        <f>Compute4a!K48</f>
        <v>0</v>
      </c>
      <c r="AT48" s="782">
        <f>IFERROR((AS48*$H48*INDEX(References!$C$51:$D$56, $E48+1,2))+(ROW()/10000),0)</f>
        <v>4.7999999999999996E-3</v>
      </c>
      <c r="AU48" s="671">
        <f>Compute4a!T48</f>
        <v>0</v>
      </c>
      <c r="AV48" s="782">
        <f>IFERROR((AU48*$H48*INDEX(References!$C$51:$D$56, $E48+1,2))+(ROW()/10000),0)</f>
        <v>4.7999999999999996E-3</v>
      </c>
      <c r="AW48" s="671">
        <f>Compute4a!J48</f>
        <v>0</v>
      </c>
      <c r="AX48" s="782">
        <f>IFERROR((AW48*$H48*INDEX(References!$C$51:$D$56, $E48+1,2))+(ROW()/10000),0)</f>
        <v>4.7999999999999996E-3</v>
      </c>
      <c r="AY48" s="671">
        <f>Compute4a!L48</f>
        <v>0</v>
      </c>
      <c r="AZ48" s="782">
        <f>IFERROR((AY48*$H48*INDEX(References!$C$51:$D$56, $E48+1,2))+(ROW()/10000),0)</f>
        <v>4.7999999999999996E-3</v>
      </c>
      <c r="BA48" s="671">
        <f>Compute4a!M48</f>
        <v>0</v>
      </c>
      <c r="BB48" s="782">
        <f>IFERROR((BA48*$H48*INDEX(References!$C$51:$D$56, $E48+1,2))+(ROW()/10000),0)</f>
        <v>4.7999999999999996E-3</v>
      </c>
      <c r="BC48" s="671">
        <f>Compute4a!O48</f>
        <v>0</v>
      </c>
      <c r="BD48" s="782">
        <f>IFERROR((BC48*$H48*INDEX(References!$C$51:$D$56, $E48+1,2))+(ROW()/10000),0)</f>
        <v>4.7999999999999996E-3</v>
      </c>
      <c r="BE48" s="671">
        <f>Compute4a!V48</f>
        <v>0</v>
      </c>
      <c r="BF48" s="782">
        <f>IFERROR((BE48*$H48*INDEX(References!$C$51:$D$56, $E48+1,2))+(ROW()/10000),0)</f>
        <v>4.7999999999999996E-3</v>
      </c>
      <c r="BG48" s="671">
        <f>Compute4a!P48</f>
        <v>0</v>
      </c>
      <c r="BH48" s="782">
        <f>IFERROR((BG48*$H48*INDEX(References!$C$51:$D$56, $E48+1,2))+(ROW()/10000),0)</f>
        <v>4.7999999999999996E-3</v>
      </c>
      <c r="BI48" s="671">
        <f>Compute4a!N48</f>
        <v>0</v>
      </c>
      <c r="BJ48" s="782">
        <f>IFERROR((BI48*$H48*INDEX(References!$C$51:$D$56, $E48+1,2))+(ROW()/10000),0)</f>
        <v>4.7999999999999996E-3</v>
      </c>
      <c r="BK48" s="671">
        <f>Compute4a!T48</f>
        <v>0</v>
      </c>
      <c r="BL48" s="782">
        <f>IFERROR((BK48*$H48*INDEX(References!$C$51:$D$56, $E48+1,2))+(ROW()/10000),0)</f>
        <v>4.7999999999999996E-3</v>
      </c>
      <c r="BM48" s="671">
        <f>Compute4a!R48</f>
        <v>0</v>
      </c>
      <c r="BN48" s="782">
        <f>IFERROR((BM48*$H48*INDEX(References!$C$51:$D$56, $E48+1,2))+(ROW()/10000),0)</f>
        <v>4.7999999999999996E-3</v>
      </c>
      <c r="BO48" s="671">
        <f>Compute4a!V48</f>
        <v>0</v>
      </c>
      <c r="BP48" s="782">
        <f>IFERROR((BO48*$H48*INDEX(References!$C$51:$D$56, $E48+1,2))+(ROW()/10000),0)</f>
        <v>4.7999999999999996E-3</v>
      </c>
      <c r="BQ48" s="671">
        <f>Compute4a!S48</f>
        <v>0</v>
      </c>
      <c r="BR48" s="782">
        <f>IFERROR((BQ48*$H48*INDEX(References!$C$51:$D$56, $E48+1,2))+(ROW()/10000),0)</f>
        <v>4.7999999999999996E-3</v>
      </c>
      <c r="BS48" s="671">
        <f>Compute4a!V48</f>
        <v>0</v>
      </c>
      <c r="BT48" s="782">
        <f>IFERROR((BS48*$H48*INDEX(References!$C$51:$D$56, $E48+1,2))+(ROW()/10000),0)</f>
        <v>4.7999999999999996E-3</v>
      </c>
      <c r="BU48" s="671">
        <f>Compute4a!M48</f>
        <v>0</v>
      </c>
      <c r="BV48" s="782">
        <f>IFERROR((BU48*$H48*INDEX(References!$C$51:$D$56, $E48+1,2))+(ROW()/10000),0)</f>
        <v>4.7999999999999996E-3</v>
      </c>
      <c r="BW48" s="671">
        <f>Compute4a!U48</f>
        <v>0</v>
      </c>
      <c r="BX48" s="782">
        <f>IFERROR((BW48*$H48*INDEX(References!$C$51:$D$56, $E48+1,2))+(ROW()/10000),0)</f>
        <v>4.7999999999999996E-3</v>
      </c>
      <c r="BY48" s="671">
        <f>Compute4a!N48</f>
        <v>0</v>
      </c>
      <c r="BZ48" s="782">
        <f>IFERROR((BY48*$H48*INDEX(References!$C$51:$D$56, $E48+1,2))+(ROW()/10000),0)</f>
        <v>4.7999999999999996E-3</v>
      </c>
      <c r="CA48" s="671">
        <f>Compute4a!T48</f>
        <v>0</v>
      </c>
      <c r="CB48" s="782">
        <f>IFERROR((CA48*$H48*INDEX(References!$C$51:$D$56, $E48+1,2))+(ROW()/10000),0)</f>
        <v>4.7999999999999996E-3</v>
      </c>
      <c r="CC48" s="671">
        <f>Compute4a!T48</f>
        <v>0</v>
      </c>
      <c r="CD48" s="782">
        <f>IFERROR((CC48*$H48*INDEX(References!$C$51:$D$56, $E48+1,2))+(ROW()/10000),0)</f>
        <v>4.7999999999999996E-3</v>
      </c>
      <c r="CE48" s="671">
        <f>Compute4a!T48</f>
        <v>0</v>
      </c>
      <c r="CF48" s="782">
        <f>IFERROR((CE48*$H48*INDEX(References!$C$51:$D$56, $E48+1,2))+(ROW()/10000),0)</f>
        <v>4.7999999999999996E-3</v>
      </c>
      <c r="CG48" s="671">
        <f>Compute4a!U48</f>
        <v>0</v>
      </c>
      <c r="CH48" s="782">
        <f>IFERROR((CG48*$H48*INDEX(References!$C$51:$D$56, $E48+1,2))+(ROW()/10000),0)</f>
        <v>4.7999999999999996E-3</v>
      </c>
      <c r="CI48" s="671">
        <f>Compute4a!U48</f>
        <v>0</v>
      </c>
      <c r="CJ48" s="782">
        <f>IFERROR((CI48*$H48*INDEX(References!$C$51:$D$56, $E48+1,2))+(ROW()/10000),0)</f>
        <v>4.7999999999999996E-3</v>
      </c>
      <c r="CK48" s="671">
        <f>Compute4a!N48</f>
        <v>0</v>
      </c>
      <c r="CL48" s="782">
        <f>IFERROR((CK48*$H48*INDEX(References!$C$51:$D$56, $E48+1,2))+(ROW()/10000),0)</f>
        <v>4.7999999999999996E-3</v>
      </c>
      <c r="CM48" s="671">
        <f>Compute4a!U48</f>
        <v>0</v>
      </c>
      <c r="CN48" s="782">
        <f>IFERROR((CM48*$H48*INDEX(References!$C$51:$D$56, $E48+1,2))+(ROW()/10000),0)</f>
        <v>4.7999999999999996E-3</v>
      </c>
      <c r="CO48" s="671">
        <f>Compute4a!Q48</f>
        <v>0</v>
      </c>
      <c r="CP48" s="782">
        <f>IFERROR((CO48*$H48*INDEX(References!$C$51:$D$56, $E48+1,2))+(ROW()/10000),0)</f>
        <v>4.7999999999999996E-3</v>
      </c>
      <c r="CQ48" s="671">
        <f>Compute4a!T48</f>
        <v>0</v>
      </c>
      <c r="CR48" s="782">
        <f>IFERROR((CQ48*$H48*INDEX(References!$C$51:$D$56, $E48+1,2))+(ROW()/10000),0)</f>
        <v>4.7999999999999996E-3</v>
      </c>
      <c r="CS48" s="671">
        <f>Compute4a!Q48</f>
        <v>0</v>
      </c>
      <c r="CT48" s="782">
        <f>IFERROR((CS48*$H48*INDEX(References!$C$51:$D$56, $E48+1,2))+(ROW()/10000),0)</f>
        <v>4.7999999999999996E-3</v>
      </c>
      <c r="CU48" s="477">
        <f t="shared" si="101"/>
        <v>0</v>
      </c>
      <c r="CV48" s="477">
        <f t="shared" si="4"/>
        <v>0</v>
      </c>
      <c r="CW48" s="477">
        <f t="shared" si="5"/>
        <v>0</v>
      </c>
      <c r="CX48" s="477">
        <f t="shared" si="6"/>
        <v>0</v>
      </c>
      <c r="CY48" s="477">
        <f t="shared" si="7"/>
        <v>0</v>
      </c>
      <c r="CZ48" s="477">
        <f t="shared" si="8"/>
        <v>0</v>
      </c>
      <c r="DA48" s="477">
        <f t="shared" si="9"/>
        <v>0</v>
      </c>
      <c r="DB48" s="477">
        <f t="shared" si="10"/>
        <v>0</v>
      </c>
      <c r="DC48" s="477">
        <f t="shared" si="11"/>
        <v>0</v>
      </c>
      <c r="DD48" s="477">
        <f t="shared" si="12"/>
        <v>0</v>
      </c>
      <c r="DE48" s="477">
        <f t="shared" si="13"/>
        <v>0</v>
      </c>
      <c r="DF48" s="477">
        <f t="shared" si="14"/>
        <v>0</v>
      </c>
      <c r="DG48" s="477">
        <f t="shared" si="15"/>
        <v>0</v>
      </c>
      <c r="DH48" s="477">
        <f t="shared" si="16"/>
        <v>0</v>
      </c>
      <c r="DI48" s="477">
        <f t="shared" si="17"/>
        <v>0</v>
      </c>
      <c r="DJ48" s="477">
        <f t="shared" si="18"/>
        <v>0</v>
      </c>
      <c r="DK48" s="477">
        <f t="shared" si="19"/>
        <v>0</v>
      </c>
      <c r="DL48" s="477">
        <f t="shared" si="20"/>
        <v>0</v>
      </c>
      <c r="DM48" s="477">
        <f t="shared" si="21"/>
        <v>0</v>
      </c>
      <c r="DN48" s="477">
        <f t="shared" si="22"/>
        <v>0</v>
      </c>
      <c r="DO48" s="477">
        <f t="shared" si="23"/>
        <v>0</v>
      </c>
      <c r="DP48" s="477">
        <f t="shared" si="24"/>
        <v>0</v>
      </c>
      <c r="DQ48" s="477">
        <f t="shared" si="25"/>
        <v>0</v>
      </c>
      <c r="DR48" s="477">
        <f t="shared" si="26"/>
        <v>0</v>
      </c>
      <c r="DS48" s="477">
        <f t="shared" si="27"/>
        <v>0</v>
      </c>
      <c r="DT48" s="477">
        <f t="shared" si="28"/>
        <v>0</v>
      </c>
      <c r="DU48" s="477">
        <f t="shared" si="29"/>
        <v>0</v>
      </c>
      <c r="DV48" s="477">
        <f t="shared" si="30"/>
        <v>0</v>
      </c>
      <c r="DW48" s="477">
        <f t="shared" si="31"/>
        <v>0</v>
      </c>
      <c r="DX48" s="477">
        <f t="shared" si="32"/>
        <v>0</v>
      </c>
      <c r="DY48" s="477">
        <f t="shared" si="33"/>
        <v>0</v>
      </c>
      <c r="DZ48" s="477">
        <f t="shared" si="34"/>
        <v>0</v>
      </c>
      <c r="EA48" s="477">
        <f t="shared" si="35"/>
        <v>0</v>
      </c>
      <c r="EB48" s="477">
        <f t="shared" si="36"/>
        <v>0</v>
      </c>
      <c r="EC48" s="477">
        <f t="shared" si="37"/>
        <v>0</v>
      </c>
      <c r="ED48" s="477">
        <f t="shared" si="38"/>
        <v>0</v>
      </c>
      <c r="EE48" s="477">
        <f t="shared" si="39"/>
        <v>0</v>
      </c>
      <c r="EF48" s="477">
        <f t="shared" si="40"/>
        <v>0</v>
      </c>
      <c r="EG48" s="477">
        <f t="shared" si="41"/>
        <v>0</v>
      </c>
      <c r="EH48" s="477">
        <f t="shared" si="42"/>
        <v>0</v>
      </c>
      <c r="EI48" s="477">
        <f t="shared" si="43"/>
        <v>0</v>
      </c>
      <c r="EJ48" s="477">
        <f t="shared" si="44"/>
        <v>0</v>
      </c>
      <c r="EK48" s="477">
        <f t="shared" si="45"/>
        <v>0</v>
      </c>
      <c r="EL48" s="477">
        <f t="shared" si="46"/>
        <v>0</v>
      </c>
      <c r="EM48" s="477">
        <f t="shared" si="47"/>
        <v>0</v>
      </c>
      <c r="EN48" s="477">
        <f t="shared" si="48"/>
        <v>0</v>
      </c>
      <c r="EO48" s="946">
        <f t="shared" si="49"/>
        <v>0</v>
      </c>
      <c r="EP48" s="946">
        <f t="shared" si="50"/>
        <v>0</v>
      </c>
      <c r="EQ48" s="946">
        <f t="shared" si="51"/>
        <v>0</v>
      </c>
      <c r="ER48" s="946">
        <f t="shared" si="52"/>
        <v>0</v>
      </c>
      <c r="ES48" s="946">
        <f t="shared" si="53"/>
        <v>0</v>
      </c>
      <c r="ET48" s="946">
        <f t="shared" si="54"/>
        <v>0</v>
      </c>
      <c r="EU48" s="946">
        <f t="shared" si="55"/>
        <v>0</v>
      </c>
      <c r="EV48" s="946">
        <f t="shared" si="56"/>
        <v>0</v>
      </c>
      <c r="EW48" s="946">
        <f t="shared" si="57"/>
        <v>0</v>
      </c>
      <c r="EX48" s="946">
        <f t="shared" si="58"/>
        <v>0</v>
      </c>
      <c r="EY48" s="946">
        <f t="shared" si="59"/>
        <v>0</v>
      </c>
      <c r="EZ48" s="946">
        <f t="shared" si="60"/>
        <v>0</v>
      </c>
      <c r="FA48" s="946">
        <f t="shared" si="61"/>
        <v>0</v>
      </c>
      <c r="FB48" s="946">
        <f t="shared" si="62"/>
        <v>0</v>
      </c>
      <c r="FC48" s="946">
        <f t="shared" si="63"/>
        <v>0</v>
      </c>
      <c r="FD48" s="946">
        <f t="shared" si="64"/>
        <v>0</v>
      </c>
      <c r="FE48" s="946">
        <f t="shared" si="65"/>
        <v>0</v>
      </c>
      <c r="FF48" s="946">
        <f t="shared" si="66"/>
        <v>0</v>
      </c>
      <c r="FG48" s="946">
        <f t="shared" si="67"/>
        <v>0</v>
      </c>
      <c r="FH48" s="946">
        <f t="shared" si="68"/>
        <v>0</v>
      </c>
      <c r="FI48" s="946">
        <f t="shared" si="69"/>
        <v>0</v>
      </c>
      <c r="FJ48" s="946">
        <f t="shared" si="70"/>
        <v>0</v>
      </c>
      <c r="FK48" s="946">
        <f t="shared" si="71"/>
        <v>0</v>
      </c>
      <c r="FL48" s="946">
        <f t="shared" si="72"/>
        <v>0</v>
      </c>
      <c r="FM48" s="946">
        <f t="shared" si="73"/>
        <v>0</v>
      </c>
      <c r="FN48" s="946">
        <f t="shared" si="74"/>
        <v>0</v>
      </c>
      <c r="FO48" s="946">
        <f t="shared" si="75"/>
        <v>0</v>
      </c>
      <c r="FP48" s="946">
        <f t="shared" si="76"/>
        <v>0</v>
      </c>
      <c r="FQ48" s="946">
        <f t="shared" si="77"/>
        <v>0</v>
      </c>
      <c r="FR48" s="946">
        <f t="shared" si="78"/>
        <v>0</v>
      </c>
      <c r="FS48" s="946">
        <f t="shared" si="79"/>
        <v>0</v>
      </c>
      <c r="FT48" s="946">
        <f t="shared" si="80"/>
        <v>0</v>
      </c>
      <c r="FU48" s="946">
        <f t="shared" si="81"/>
        <v>0</v>
      </c>
      <c r="FV48" s="946">
        <f t="shared" si="82"/>
        <v>0</v>
      </c>
      <c r="FW48" s="946">
        <f t="shared" si="83"/>
        <v>0</v>
      </c>
      <c r="FX48" s="946">
        <f t="shared" si="84"/>
        <v>0</v>
      </c>
      <c r="FY48" s="946">
        <f t="shared" si="85"/>
        <v>0</v>
      </c>
      <c r="FZ48" s="946">
        <f t="shared" si="86"/>
        <v>0</v>
      </c>
      <c r="GA48" s="946">
        <f t="shared" si="87"/>
        <v>0</v>
      </c>
      <c r="GB48" s="946">
        <f t="shared" si="88"/>
        <v>0</v>
      </c>
      <c r="GC48" s="946">
        <f t="shared" si="89"/>
        <v>0</v>
      </c>
      <c r="GD48" s="946">
        <f t="shared" si="90"/>
        <v>0</v>
      </c>
      <c r="GE48" s="946">
        <f t="shared" si="91"/>
        <v>0</v>
      </c>
      <c r="GF48" s="946">
        <f t="shared" si="92"/>
        <v>0</v>
      </c>
      <c r="GG48" s="946">
        <f t="shared" si="93"/>
        <v>0</v>
      </c>
      <c r="GH48" s="946" t="s">
        <v>1502</v>
      </c>
    </row>
    <row r="49" spans="1:190" ht="15">
      <c r="A49" s="725" t="str">
        <f>Compute1a!A49</f>
        <v>9.3</v>
      </c>
      <c r="B49" s="527" t="str">
        <f>Compute1a!B49</f>
        <v>Responsabilité des utilisateurs</v>
      </c>
      <c r="C49" s="527">
        <f>Compute1a!C49</f>
        <v>1</v>
      </c>
      <c r="D49" s="528" t="str">
        <f>Compute1a!D49</f>
        <v>4: Mesuré</v>
      </c>
      <c r="E49" s="727" t="str">
        <f>Compute1a!E49</f>
        <v>4</v>
      </c>
      <c r="F49" s="727">
        <f>INDEX(References!$B$51:$C$56,$E49+1,2)*C49</f>
        <v>4</v>
      </c>
      <c r="G49" s="726">
        <f>Compute4a!$DE49</f>
        <v>4.0351906158357771E-2</v>
      </c>
      <c r="H49" s="942">
        <f t="shared" ref="H49:H50" si="104">IF($F49&gt;=$C$1,$G49/$F49,$G49)</f>
        <v>1.0087976539589443E-2</v>
      </c>
      <c r="I49" s="671">
        <v>0</v>
      </c>
      <c r="J49" s="782">
        <f>IFERROR((I49*$H49*INDEX(References!$C$51:$D$56, $E49+1,2))+(ROW()/10000),0)</f>
        <v>4.8999999999999998E-3</v>
      </c>
      <c r="K49" s="671">
        <f>Compute4a!H49</f>
        <v>1</v>
      </c>
      <c r="L49" s="782">
        <f>IFERROR((K49*$H49*INDEX(References!$C$51:$D$56, $E49+1,2))+(ROW()/10000),0)</f>
        <v>2.5075953079178884E-2</v>
      </c>
      <c r="M49" s="671">
        <f>Compute4a!H49</f>
        <v>1</v>
      </c>
      <c r="N49" s="782">
        <f>IFERROR((M49*$H49*INDEX(References!$C$51:$D$56, $E49+1,2))+(ROW()/10000),0)</f>
        <v>2.5075953079178884E-2</v>
      </c>
      <c r="O49" s="671">
        <v>1</v>
      </c>
      <c r="P49" s="782">
        <f>IFERROR((O49*$H49*INDEX(References!$C$51:$D$56, $E49+1,2))+(ROW()/10000),0)</f>
        <v>2.5075953079178884E-2</v>
      </c>
      <c r="Q49" s="671">
        <v>1</v>
      </c>
      <c r="R49" s="782">
        <f>IFERROR((Q49*$H49*INDEX(References!$C$51:$D$56, $E49+1,2))+(ROW()/10000),0)</f>
        <v>2.5075953079178884E-2</v>
      </c>
      <c r="S49" s="671">
        <f>Compute4a!R49</f>
        <v>0</v>
      </c>
      <c r="T49" s="782">
        <f>IFERROR((S49*$H49*INDEX(References!$C$51:$D$56, $E49+1,2))+(ROW()/10000),0)</f>
        <v>4.8999999999999998E-3</v>
      </c>
      <c r="U49" s="671">
        <f>Compute4a!S49</f>
        <v>0</v>
      </c>
      <c r="V49" s="782">
        <f>IFERROR((U49*$H49*INDEX(References!$C$51:$D$56, $E49+1,2))+(ROW()/10000),0)</f>
        <v>4.8999999999999998E-3</v>
      </c>
      <c r="W49" s="671">
        <f>Compute4a!R49</f>
        <v>0</v>
      </c>
      <c r="X49" s="782">
        <f>IFERROR((W49*$H49*INDEX(References!$C$51:$D$56, $E49+1,2))+(ROW()/10000),0)</f>
        <v>4.8999999999999998E-3</v>
      </c>
      <c r="Y49" s="671">
        <v>1</v>
      </c>
      <c r="Z49" s="782">
        <f>IFERROR((Y49*$H49*INDEX(References!$C$51:$D$56, $E49+1,2))+(ROW()/10000),0)</f>
        <v>2.5075953079178884E-2</v>
      </c>
      <c r="AA49" s="671">
        <f>Compute4a!H49</f>
        <v>1</v>
      </c>
      <c r="AB49" s="782">
        <f>IFERROR((AA49*$H49*INDEX(References!$C$51:$D$56, $E49+1,2))+(ROW()/10000),0)</f>
        <v>2.5075953079178884E-2</v>
      </c>
      <c r="AC49" s="671">
        <v>1</v>
      </c>
      <c r="AD49" s="782">
        <f>IFERROR((AC49*$H49*INDEX(References!$C$51:$D$56, $E49+1,2))+(ROW()/10000),0)</f>
        <v>2.5075953079178884E-2</v>
      </c>
      <c r="AE49" s="671">
        <v>1</v>
      </c>
      <c r="AF49" s="782">
        <f>IFERROR((AE49*$H49*INDEX(References!$C$51:$D$56, $E49+1,2))+(ROW()/10000),0)</f>
        <v>2.5075953079178884E-2</v>
      </c>
      <c r="AG49" s="671">
        <f>Compute4a!N49</f>
        <v>0</v>
      </c>
      <c r="AH49" s="782">
        <f>IFERROR((AG49*$H49*INDEX(References!$C$51:$D$56, $E49+1,2))+(ROW()/10000),0)</f>
        <v>4.8999999999999998E-3</v>
      </c>
      <c r="AI49" s="671">
        <v>1</v>
      </c>
      <c r="AJ49" s="782">
        <f>IFERROR((AI49*$H49*INDEX(References!$C$51:$D$56, $E49+1,2))+(ROW()/10000),0)</f>
        <v>2.5075953079178884E-2</v>
      </c>
      <c r="AK49" s="671">
        <f>Compute4a!U49</f>
        <v>0</v>
      </c>
      <c r="AL49" s="782">
        <f>IFERROR((AK49*$H49*INDEX(References!$C$51:$D$56, $E49+1,2))+(ROW()/10000),0)</f>
        <v>4.8999999999999998E-3</v>
      </c>
      <c r="AM49" s="671">
        <f>Compute4a!K49</f>
        <v>0</v>
      </c>
      <c r="AN49" s="782">
        <f>IFERROR((AM49*$H49*INDEX(References!$C$51:$D$56, $E49+1,2))+(ROW()/10000),0)</f>
        <v>4.8999999999999998E-3</v>
      </c>
      <c r="AO49" s="671">
        <f>Compute4a!S49</f>
        <v>0</v>
      </c>
      <c r="AP49" s="782">
        <f>IFERROR((AO49*$H49*INDEX(References!$C$51:$D$56, $E49+1,2))+(ROW()/10000),0)</f>
        <v>4.8999999999999998E-3</v>
      </c>
      <c r="AQ49" s="671">
        <f>Compute4a!M49</f>
        <v>0</v>
      </c>
      <c r="AR49" s="782">
        <f>IFERROR((AQ49*$H49*INDEX(References!$C$51:$D$56, $E49+1,2))+(ROW()/10000),0)</f>
        <v>4.8999999999999998E-3</v>
      </c>
      <c r="AS49" s="671">
        <f>Compute4a!K49</f>
        <v>0</v>
      </c>
      <c r="AT49" s="782">
        <f>IFERROR((AS49*$H49*INDEX(References!$C$51:$D$56, $E49+1,2))+(ROW()/10000),0)</f>
        <v>4.8999999999999998E-3</v>
      </c>
      <c r="AU49" s="671">
        <f>Compute4a!T49</f>
        <v>0</v>
      </c>
      <c r="AV49" s="782">
        <f>IFERROR((AU49*$H49*INDEX(References!$C$51:$D$56, $E49+1,2))+(ROW()/10000),0)</f>
        <v>4.8999999999999998E-3</v>
      </c>
      <c r="AW49" s="671">
        <f>Compute4a!J49</f>
        <v>1</v>
      </c>
      <c r="AX49" s="782">
        <f>IFERROR((AW49*$H49*INDEX(References!$C$51:$D$56, $E49+1,2))+(ROW()/10000),0)</f>
        <v>2.5075953079178884E-2</v>
      </c>
      <c r="AY49" s="671">
        <v>1</v>
      </c>
      <c r="AZ49" s="782">
        <f>IFERROR((AY49*$H49*INDEX(References!$C$51:$D$56, $E49+1,2))+(ROW()/10000),0)</f>
        <v>2.5075953079178884E-2</v>
      </c>
      <c r="BA49" s="671">
        <f>Compute4a!M49</f>
        <v>0</v>
      </c>
      <c r="BB49" s="782">
        <f>IFERROR((BA49*$H49*INDEX(References!$C$51:$D$56, $E49+1,2))+(ROW()/10000),0)</f>
        <v>4.8999999999999998E-3</v>
      </c>
      <c r="BC49" s="671">
        <f>Compute4a!O49</f>
        <v>0</v>
      </c>
      <c r="BD49" s="782">
        <f>IFERROR((BC49*$H49*INDEX(References!$C$51:$D$56, $E49+1,2))+(ROW()/10000),0)</f>
        <v>4.8999999999999998E-3</v>
      </c>
      <c r="BE49" s="671">
        <f>Compute4a!V49</f>
        <v>0</v>
      </c>
      <c r="BF49" s="782">
        <f>IFERROR((BE49*$H49*INDEX(References!$C$51:$D$56, $E49+1,2))+(ROW()/10000),0)</f>
        <v>4.8999999999999998E-3</v>
      </c>
      <c r="BG49" s="671">
        <f>Compute4a!P49</f>
        <v>0</v>
      </c>
      <c r="BH49" s="782">
        <f>IFERROR((BG49*$H49*INDEX(References!$C$51:$D$56, $E49+1,2))+(ROW()/10000),0)</f>
        <v>4.8999999999999998E-3</v>
      </c>
      <c r="BI49" s="671">
        <f>Compute4a!N49</f>
        <v>0</v>
      </c>
      <c r="BJ49" s="782">
        <f>IFERROR((BI49*$H49*INDEX(References!$C$51:$D$56, $E49+1,2))+(ROW()/10000),0)</f>
        <v>4.8999999999999998E-3</v>
      </c>
      <c r="BK49" s="671">
        <f>Compute4a!T49</f>
        <v>0</v>
      </c>
      <c r="BL49" s="782">
        <f>IFERROR((BK49*$H49*INDEX(References!$C$51:$D$56, $E49+1,2))+(ROW()/10000),0)</f>
        <v>4.8999999999999998E-3</v>
      </c>
      <c r="BM49" s="671">
        <v>1</v>
      </c>
      <c r="BN49" s="782">
        <f>IFERROR((BM49*$H49*INDEX(References!$C$51:$D$56, $E49+1,2))+(ROW()/10000),0)</f>
        <v>2.5075953079178884E-2</v>
      </c>
      <c r="BO49" s="671">
        <f>Compute4a!V49</f>
        <v>0</v>
      </c>
      <c r="BP49" s="782">
        <f>IFERROR((BO49*$H49*INDEX(References!$C$51:$D$56, $E49+1,2))+(ROW()/10000),0)</f>
        <v>4.8999999999999998E-3</v>
      </c>
      <c r="BQ49" s="671">
        <f>Compute4a!S49</f>
        <v>0</v>
      </c>
      <c r="BR49" s="782">
        <f>IFERROR((BQ49*$H49*INDEX(References!$C$51:$D$56, $E49+1,2))+(ROW()/10000),0)</f>
        <v>4.8999999999999998E-3</v>
      </c>
      <c r="BS49" s="671">
        <f>Compute4a!V49</f>
        <v>0</v>
      </c>
      <c r="BT49" s="782">
        <f>IFERROR((BS49*$H49*INDEX(References!$C$51:$D$56, $E49+1,2))+(ROW()/10000),0)</f>
        <v>4.8999999999999998E-3</v>
      </c>
      <c r="BU49" s="671">
        <f>Compute4a!M49</f>
        <v>0</v>
      </c>
      <c r="BV49" s="782">
        <f>IFERROR((BU49*$H49*INDEX(References!$C$51:$D$56, $E49+1,2))+(ROW()/10000),0)</f>
        <v>4.8999999999999998E-3</v>
      </c>
      <c r="BW49" s="671">
        <f>Compute4a!U49</f>
        <v>0</v>
      </c>
      <c r="BX49" s="782">
        <f>IFERROR((BW49*$H49*INDEX(References!$C$51:$D$56, $E49+1,2))+(ROW()/10000),0)</f>
        <v>4.8999999999999998E-3</v>
      </c>
      <c r="BY49" s="671">
        <f>Compute4a!N49</f>
        <v>0</v>
      </c>
      <c r="BZ49" s="782">
        <f>IFERROR((BY49*$H49*INDEX(References!$C$51:$D$56, $E49+1,2))+(ROW()/10000),0)</f>
        <v>4.8999999999999998E-3</v>
      </c>
      <c r="CA49" s="671">
        <f>Compute4a!T49</f>
        <v>0</v>
      </c>
      <c r="CB49" s="782">
        <f>IFERROR((CA49*$H49*INDEX(References!$C$51:$D$56, $E49+1,2))+(ROW()/10000),0)</f>
        <v>4.8999999999999998E-3</v>
      </c>
      <c r="CC49" s="671">
        <f>Compute4a!T49</f>
        <v>0</v>
      </c>
      <c r="CD49" s="782">
        <f>IFERROR((CC49*$H49*INDEX(References!$C$51:$D$56, $E49+1,2))+(ROW()/10000),0)</f>
        <v>4.8999999999999998E-3</v>
      </c>
      <c r="CE49" s="671">
        <f>Compute4a!T49</f>
        <v>0</v>
      </c>
      <c r="CF49" s="782">
        <f>IFERROR((CE49*$H49*INDEX(References!$C$51:$D$56, $E49+1,2))+(ROW()/10000),0)</f>
        <v>4.8999999999999998E-3</v>
      </c>
      <c r="CG49" s="671">
        <f>Compute4a!U49</f>
        <v>0</v>
      </c>
      <c r="CH49" s="782">
        <f>IFERROR((CG49*$H49*INDEX(References!$C$51:$D$56, $E49+1,2))+(ROW()/10000),0)</f>
        <v>4.8999999999999998E-3</v>
      </c>
      <c r="CI49" s="671">
        <f>Compute4a!U49</f>
        <v>0</v>
      </c>
      <c r="CJ49" s="782">
        <f>IFERROR((CI49*$H49*INDEX(References!$C$51:$D$56, $E49+1,2))+(ROW()/10000),0)</f>
        <v>4.8999999999999998E-3</v>
      </c>
      <c r="CK49" s="671">
        <f>Compute4a!N49</f>
        <v>0</v>
      </c>
      <c r="CL49" s="782">
        <f>IFERROR((CK49*$H49*INDEX(References!$C$51:$D$56, $E49+1,2))+(ROW()/10000),0)</f>
        <v>4.8999999999999998E-3</v>
      </c>
      <c r="CM49" s="671">
        <f>Compute4a!U49</f>
        <v>0</v>
      </c>
      <c r="CN49" s="782">
        <f>IFERROR((CM49*$H49*INDEX(References!$C$51:$D$56, $E49+1,2))+(ROW()/10000),0)</f>
        <v>4.8999999999999998E-3</v>
      </c>
      <c r="CO49" s="671">
        <f>Compute4a!Q49</f>
        <v>0</v>
      </c>
      <c r="CP49" s="782">
        <f>IFERROR((CO49*$H49*INDEX(References!$C$51:$D$56, $E49+1,2))+(ROW()/10000),0)</f>
        <v>4.8999999999999998E-3</v>
      </c>
      <c r="CQ49" s="671">
        <f>Compute4a!T49</f>
        <v>0</v>
      </c>
      <c r="CR49" s="782">
        <f>IFERROR((CQ49*$H49*INDEX(References!$C$51:$D$56, $E49+1,2))+(ROW()/10000),0)</f>
        <v>4.8999999999999998E-3</v>
      </c>
      <c r="CS49" s="671">
        <f>Compute4a!Q49</f>
        <v>0</v>
      </c>
      <c r="CT49" s="782">
        <f>IFERROR((CS49*$H49*INDEX(References!$C$51:$D$56, $E49+1,2))+(ROW()/10000),0)</f>
        <v>4.8999999999999998E-3</v>
      </c>
      <c r="CU49" s="477">
        <f t="shared" si="101"/>
        <v>9</v>
      </c>
      <c r="CV49" s="477">
        <f t="shared" si="4"/>
        <v>0</v>
      </c>
      <c r="CW49" s="477">
        <f t="shared" si="5"/>
        <v>4.0351906158357771E-2</v>
      </c>
      <c r="CX49" s="477">
        <f t="shared" si="6"/>
        <v>4.0351906158357771E-2</v>
      </c>
      <c r="CY49" s="477">
        <f t="shared" si="7"/>
        <v>4.0351906158357771E-2</v>
      </c>
      <c r="CZ49" s="477">
        <f t="shared" si="8"/>
        <v>4.0351906158357771E-2</v>
      </c>
      <c r="DA49" s="477">
        <f t="shared" si="9"/>
        <v>0</v>
      </c>
      <c r="DB49" s="477">
        <f t="shared" si="10"/>
        <v>0</v>
      </c>
      <c r="DC49" s="477">
        <f t="shared" si="11"/>
        <v>0</v>
      </c>
      <c r="DD49" s="477">
        <f t="shared" si="12"/>
        <v>4.0351906158357771E-2</v>
      </c>
      <c r="DE49" s="477">
        <f t="shared" si="13"/>
        <v>4.0351906158357771E-2</v>
      </c>
      <c r="DF49" s="477">
        <f t="shared" si="14"/>
        <v>4.0351906158357771E-2</v>
      </c>
      <c r="DG49" s="477">
        <f t="shared" si="15"/>
        <v>4.0351906158357771E-2</v>
      </c>
      <c r="DH49" s="477">
        <f t="shared" si="16"/>
        <v>0</v>
      </c>
      <c r="DI49" s="477">
        <f t="shared" si="17"/>
        <v>4.0351906158357771E-2</v>
      </c>
      <c r="DJ49" s="477">
        <f t="shared" si="18"/>
        <v>0</v>
      </c>
      <c r="DK49" s="477">
        <f t="shared" si="19"/>
        <v>0</v>
      </c>
      <c r="DL49" s="477">
        <f t="shared" si="20"/>
        <v>0</v>
      </c>
      <c r="DM49" s="477">
        <f t="shared" si="21"/>
        <v>0</v>
      </c>
      <c r="DN49" s="477">
        <f t="shared" si="22"/>
        <v>0</v>
      </c>
      <c r="DO49" s="477">
        <f t="shared" si="23"/>
        <v>0</v>
      </c>
      <c r="DP49" s="477">
        <f t="shared" si="24"/>
        <v>4.0351906158357771E-2</v>
      </c>
      <c r="DQ49" s="477">
        <f t="shared" si="25"/>
        <v>4.0351906158357771E-2</v>
      </c>
      <c r="DR49" s="477">
        <f t="shared" si="26"/>
        <v>0</v>
      </c>
      <c r="DS49" s="477">
        <f t="shared" si="27"/>
        <v>0</v>
      </c>
      <c r="DT49" s="477">
        <f t="shared" si="28"/>
        <v>0</v>
      </c>
      <c r="DU49" s="477">
        <f t="shared" si="29"/>
        <v>0</v>
      </c>
      <c r="DV49" s="477">
        <f t="shared" si="30"/>
        <v>0</v>
      </c>
      <c r="DW49" s="477">
        <f t="shared" si="31"/>
        <v>0</v>
      </c>
      <c r="DX49" s="477">
        <f t="shared" si="32"/>
        <v>4.0351906158357771E-2</v>
      </c>
      <c r="DY49" s="477">
        <f t="shared" si="33"/>
        <v>0</v>
      </c>
      <c r="DZ49" s="477">
        <f t="shared" si="34"/>
        <v>0</v>
      </c>
      <c r="EA49" s="477">
        <f t="shared" si="35"/>
        <v>0</v>
      </c>
      <c r="EB49" s="477">
        <f t="shared" si="36"/>
        <v>0</v>
      </c>
      <c r="EC49" s="477">
        <f t="shared" si="37"/>
        <v>0</v>
      </c>
      <c r="ED49" s="477">
        <f t="shared" si="38"/>
        <v>0</v>
      </c>
      <c r="EE49" s="477">
        <f t="shared" si="39"/>
        <v>0</v>
      </c>
      <c r="EF49" s="477">
        <f t="shared" si="40"/>
        <v>0</v>
      </c>
      <c r="EG49" s="477">
        <f t="shared" si="41"/>
        <v>0</v>
      </c>
      <c r="EH49" s="477">
        <f t="shared" si="42"/>
        <v>0</v>
      </c>
      <c r="EI49" s="477">
        <f t="shared" si="43"/>
        <v>0</v>
      </c>
      <c r="EJ49" s="477">
        <f t="shared" si="44"/>
        <v>0</v>
      </c>
      <c r="EK49" s="477">
        <f t="shared" si="45"/>
        <v>0</v>
      </c>
      <c r="EL49" s="477">
        <f t="shared" si="46"/>
        <v>0</v>
      </c>
      <c r="EM49" s="477">
        <f t="shared" si="47"/>
        <v>0</v>
      </c>
      <c r="EN49" s="477">
        <f t="shared" si="48"/>
        <v>0</v>
      </c>
      <c r="EO49" s="946">
        <f t="shared" si="49"/>
        <v>0</v>
      </c>
      <c r="EP49" s="946">
        <f t="shared" si="50"/>
        <v>1.3355355504954855E-2</v>
      </c>
      <c r="EQ49" s="946">
        <f t="shared" si="51"/>
        <v>7.0012330964556863E-3</v>
      </c>
      <c r="ER49" s="946">
        <f t="shared" si="52"/>
        <v>6.9398983929094505E-3</v>
      </c>
      <c r="ES49" s="946">
        <f t="shared" si="53"/>
        <v>4.2358820217296353E-3</v>
      </c>
      <c r="ET49" s="946">
        <f t="shared" si="54"/>
        <v>0</v>
      </c>
      <c r="EU49" s="946">
        <f t="shared" si="55"/>
        <v>0</v>
      </c>
      <c r="EV49" s="946">
        <f t="shared" si="56"/>
        <v>0</v>
      </c>
      <c r="EW49" s="946">
        <f t="shared" si="57"/>
        <v>1.9890226042342633E-2</v>
      </c>
      <c r="EX49" s="946">
        <f t="shared" si="58"/>
        <v>1.1586412494799849E-2</v>
      </c>
      <c r="EY49" s="946">
        <f t="shared" si="59"/>
        <v>4.3176070367834142E-3</v>
      </c>
      <c r="EZ49" s="946">
        <f t="shared" si="60"/>
        <v>1.3747251413003593E-2</v>
      </c>
      <c r="FA49" s="946">
        <f t="shared" si="61"/>
        <v>0</v>
      </c>
      <c r="FB49" s="946">
        <f t="shared" si="62"/>
        <v>9.1048071539426827E-3</v>
      </c>
      <c r="FC49" s="946">
        <f t="shared" si="63"/>
        <v>0</v>
      </c>
      <c r="FD49" s="946">
        <f t="shared" si="64"/>
        <v>0</v>
      </c>
      <c r="FE49" s="946">
        <f t="shared" si="65"/>
        <v>0</v>
      </c>
      <c r="FF49" s="946">
        <f t="shared" si="66"/>
        <v>0</v>
      </c>
      <c r="FG49" s="946">
        <f t="shared" si="67"/>
        <v>0</v>
      </c>
      <c r="FH49" s="946">
        <f t="shared" si="68"/>
        <v>0</v>
      </c>
      <c r="FI49" s="946">
        <f t="shared" si="69"/>
        <v>2.2067906252155194E-2</v>
      </c>
      <c r="FJ49" s="946">
        <f t="shared" si="70"/>
        <v>2.0954673292993064E-2</v>
      </c>
      <c r="FK49" s="946">
        <f t="shared" si="71"/>
        <v>0</v>
      </c>
      <c r="FL49" s="946">
        <f t="shared" si="72"/>
        <v>0</v>
      </c>
      <c r="FM49" s="946">
        <f t="shared" si="73"/>
        <v>0</v>
      </c>
      <c r="FN49" s="946">
        <f t="shared" si="74"/>
        <v>0</v>
      </c>
      <c r="FO49" s="946">
        <f t="shared" si="75"/>
        <v>0</v>
      </c>
      <c r="FP49" s="946">
        <f t="shared" si="76"/>
        <v>0</v>
      </c>
      <c r="FQ49" s="946">
        <f t="shared" si="77"/>
        <v>3.0687615309098093E-3</v>
      </c>
      <c r="FR49" s="946">
        <f t="shared" si="78"/>
        <v>0</v>
      </c>
      <c r="FS49" s="946">
        <f t="shared" si="79"/>
        <v>0</v>
      </c>
      <c r="FT49" s="946">
        <f t="shared" si="80"/>
        <v>0</v>
      </c>
      <c r="FU49" s="946">
        <f t="shared" si="81"/>
        <v>0</v>
      </c>
      <c r="FV49" s="946">
        <f t="shared" si="82"/>
        <v>0</v>
      </c>
      <c r="FW49" s="946">
        <f t="shared" si="83"/>
        <v>0</v>
      </c>
      <c r="FX49" s="946">
        <f t="shared" si="84"/>
        <v>0</v>
      </c>
      <c r="FY49" s="946">
        <f t="shared" si="85"/>
        <v>0</v>
      </c>
      <c r="FZ49" s="946">
        <f t="shared" si="86"/>
        <v>0</v>
      </c>
      <c r="GA49" s="946">
        <f t="shared" si="87"/>
        <v>0</v>
      </c>
      <c r="GB49" s="946">
        <f t="shared" si="88"/>
        <v>0</v>
      </c>
      <c r="GC49" s="946">
        <f t="shared" si="89"/>
        <v>0</v>
      </c>
      <c r="GD49" s="946">
        <f t="shared" si="90"/>
        <v>0</v>
      </c>
      <c r="GE49" s="946">
        <f t="shared" si="91"/>
        <v>0</v>
      </c>
      <c r="GF49" s="946">
        <f t="shared" si="92"/>
        <v>0</v>
      </c>
      <c r="GG49" s="946">
        <f t="shared" si="93"/>
        <v>0</v>
      </c>
      <c r="GH49" s="946" t="s">
        <v>500</v>
      </c>
    </row>
    <row r="50" spans="1:190" ht="15">
      <c r="A50" s="725" t="str">
        <f>Compute1a!A50</f>
        <v>9.4</v>
      </c>
      <c r="B50" s="527" t="str">
        <f>Compute1a!B50</f>
        <v>Contrôle de l'accès</v>
      </c>
      <c r="C50" s="527">
        <f>Compute1a!C50</f>
        <v>1</v>
      </c>
      <c r="D50" s="528" t="str">
        <f>Compute1a!D50</f>
        <v>4: Mesuré</v>
      </c>
      <c r="E50" s="731" t="str">
        <f>Compute1a!E50</f>
        <v>4</v>
      </c>
      <c r="F50" s="727">
        <f>INDEX(References!$B$51:$C$56,$E50+1,2)*C50</f>
        <v>4</v>
      </c>
      <c r="G50" s="726">
        <f>Compute4a!$DE50</f>
        <v>0.11598989136156036</v>
      </c>
      <c r="H50" s="942">
        <f t="shared" si="104"/>
        <v>2.8997472840390091E-2</v>
      </c>
      <c r="I50" s="671">
        <v>0</v>
      </c>
      <c r="J50" s="782">
        <f>IFERROR((I50*$H50*INDEX(References!$C$51:$D$56, $E50+1,2))+(ROW()/10000),0)</f>
        <v>5.0000000000000001E-3</v>
      </c>
      <c r="K50" s="671">
        <v>0</v>
      </c>
      <c r="L50" s="782">
        <f>IFERROR((K50*$H50*INDEX(References!$C$51:$D$56, $E50+1,2))+(ROW()/10000),0)</f>
        <v>5.0000000000000001E-3</v>
      </c>
      <c r="M50" s="671">
        <f>Compute4a!H50</f>
        <v>1</v>
      </c>
      <c r="N50" s="782">
        <f>IFERROR((M50*$H50*INDEX(References!$C$51:$D$56, $E50+1,2))+(ROW()/10000),0)</f>
        <v>6.2994945680780179E-2</v>
      </c>
      <c r="O50" s="671">
        <v>1</v>
      </c>
      <c r="P50" s="782">
        <f>IFERROR((O50*$H50*INDEX(References!$C$51:$D$56, $E50+1,2))+(ROW()/10000),0)</f>
        <v>6.2994945680780179E-2</v>
      </c>
      <c r="Q50" s="671">
        <f>Compute4a!M50</f>
        <v>0</v>
      </c>
      <c r="R50" s="782">
        <f>IFERROR((Q50*$H50*INDEX(References!$C$51:$D$56, $E50+1,2))+(ROW()/10000),0)</f>
        <v>5.0000000000000001E-3</v>
      </c>
      <c r="S50" s="671">
        <f>Compute4a!R50</f>
        <v>1</v>
      </c>
      <c r="T50" s="782">
        <f>IFERROR((S50*$H50*INDEX(References!$C$51:$D$56, $E50+1,2))+(ROW()/10000),0)</f>
        <v>6.2994945680780179E-2</v>
      </c>
      <c r="U50" s="671">
        <f>Compute4a!S50</f>
        <v>0</v>
      </c>
      <c r="V50" s="782">
        <f>IFERROR((U50*$H50*INDEX(References!$C$51:$D$56, $E50+1,2))+(ROW()/10000),0)</f>
        <v>5.0000000000000001E-3</v>
      </c>
      <c r="W50" s="671">
        <f>Compute4a!R50</f>
        <v>1</v>
      </c>
      <c r="X50" s="782">
        <f>IFERROR((W50*$H50*INDEX(References!$C$51:$D$56, $E50+1,2))+(ROW()/10000),0)</f>
        <v>6.2994945680780179E-2</v>
      </c>
      <c r="Y50" s="671">
        <v>0</v>
      </c>
      <c r="Z50" s="782">
        <f>IFERROR((Y50*$H50*INDEX(References!$C$51:$D$56, $E50+1,2))+(ROW()/10000),0)</f>
        <v>5.0000000000000001E-3</v>
      </c>
      <c r="AA50" s="671">
        <f>Compute4a!H50</f>
        <v>1</v>
      </c>
      <c r="AB50" s="782">
        <f>IFERROR((AA50*$H50*INDEX(References!$C$51:$D$56, $E50+1,2))+(ROW()/10000),0)</f>
        <v>6.2994945680780179E-2</v>
      </c>
      <c r="AC50" s="671">
        <f>Compute4a!T50</f>
        <v>0</v>
      </c>
      <c r="AD50" s="782">
        <f>IFERROR((AC50*$H50*INDEX(References!$C$51:$D$56, $E50+1,2))+(ROW()/10000),0)</f>
        <v>5.0000000000000001E-3</v>
      </c>
      <c r="AE50" s="671">
        <f>Compute4a!I50</f>
        <v>1</v>
      </c>
      <c r="AF50" s="782">
        <f>IFERROR((AE50*$H50*INDEX(References!$C$51:$D$56, $E50+1,2))+(ROW()/10000),0)</f>
        <v>6.2994945680780179E-2</v>
      </c>
      <c r="AG50" s="671">
        <f>Compute4a!N50</f>
        <v>0</v>
      </c>
      <c r="AH50" s="782">
        <f>IFERROR((AG50*$H50*INDEX(References!$C$51:$D$56, $E50+1,2))+(ROW()/10000),0)</f>
        <v>5.0000000000000001E-3</v>
      </c>
      <c r="AI50" s="671">
        <f>Compute4a!I50</f>
        <v>1</v>
      </c>
      <c r="AJ50" s="782">
        <f>IFERROR((AI50*$H50*INDEX(References!$C$51:$D$56, $E50+1,2))+(ROW()/10000),0)</f>
        <v>6.2994945680780179E-2</v>
      </c>
      <c r="AK50" s="671">
        <f>Compute4a!U50</f>
        <v>0</v>
      </c>
      <c r="AL50" s="782">
        <f>IFERROR((AK50*$H50*INDEX(References!$C$51:$D$56, $E50+1,2))+(ROW()/10000),0)</f>
        <v>5.0000000000000001E-3</v>
      </c>
      <c r="AM50" s="671">
        <f>Compute4a!K50</f>
        <v>0</v>
      </c>
      <c r="AN50" s="782">
        <f>IFERROR((AM50*$H50*INDEX(References!$C$51:$D$56, $E50+1,2))+(ROW()/10000),0)</f>
        <v>5.0000000000000001E-3</v>
      </c>
      <c r="AO50" s="671">
        <f>Compute4a!S50</f>
        <v>0</v>
      </c>
      <c r="AP50" s="782">
        <f>IFERROR((AO50*$H50*INDEX(References!$C$51:$D$56, $E50+1,2))+(ROW()/10000),0)</f>
        <v>5.0000000000000001E-3</v>
      </c>
      <c r="AQ50" s="671">
        <f>Compute4a!M50</f>
        <v>0</v>
      </c>
      <c r="AR50" s="782">
        <f>IFERROR((AQ50*$H50*INDEX(References!$C$51:$D$56, $E50+1,2))+(ROW()/10000),0)</f>
        <v>5.0000000000000001E-3</v>
      </c>
      <c r="AS50" s="671">
        <f>Compute4a!K50</f>
        <v>0</v>
      </c>
      <c r="AT50" s="782">
        <f>IFERROR((AS50*$H50*INDEX(References!$C$51:$D$56, $E50+1,2))+(ROW()/10000),0)</f>
        <v>5.0000000000000001E-3</v>
      </c>
      <c r="AU50" s="671">
        <f>Compute4a!T50</f>
        <v>0</v>
      </c>
      <c r="AV50" s="782">
        <f>IFERROR((AU50*$H50*INDEX(References!$C$51:$D$56, $E50+1,2))+(ROW()/10000),0)</f>
        <v>5.0000000000000001E-3</v>
      </c>
      <c r="AW50" s="671">
        <f>Compute4a!J50</f>
        <v>1</v>
      </c>
      <c r="AX50" s="782">
        <f>IFERROR((AW50*$H50*INDEX(References!$C$51:$D$56, $E50+1,2))+(ROW()/10000),0)</f>
        <v>6.2994945680780179E-2</v>
      </c>
      <c r="AY50" s="671">
        <f>Compute4a!L50</f>
        <v>1</v>
      </c>
      <c r="AZ50" s="782">
        <f>IFERROR((AY50*$H50*INDEX(References!$C$51:$D$56, $E50+1,2))+(ROW()/10000),0)</f>
        <v>6.2994945680780179E-2</v>
      </c>
      <c r="BA50" s="671">
        <v>1</v>
      </c>
      <c r="BB50" s="782">
        <f>IFERROR((BA50*$H50*INDEX(References!$C$51:$D$56, $E50+1,2))+(ROW()/10000),0)</f>
        <v>6.2994945680780179E-2</v>
      </c>
      <c r="BC50" s="671">
        <f>Compute4a!O50</f>
        <v>0</v>
      </c>
      <c r="BD50" s="782">
        <f>IFERROR((BC50*$H50*INDEX(References!$C$51:$D$56, $E50+1,2))+(ROW()/10000),0)</f>
        <v>5.0000000000000001E-3</v>
      </c>
      <c r="BE50" s="671">
        <f>Compute4a!V50</f>
        <v>0</v>
      </c>
      <c r="BF50" s="782">
        <f>IFERROR((BE50*$H50*INDEX(References!$C$51:$D$56, $E50+1,2))+(ROW()/10000),0)</f>
        <v>5.0000000000000001E-3</v>
      </c>
      <c r="BG50" s="671">
        <f>Compute4a!P50</f>
        <v>0</v>
      </c>
      <c r="BH50" s="782">
        <f>IFERROR((BG50*$H50*INDEX(References!$C$51:$D$56, $E50+1,2))+(ROW()/10000),0)</f>
        <v>5.0000000000000001E-3</v>
      </c>
      <c r="BI50" s="671">
        <f>Compute4a!N50</f>
        <v>0</v>
      </c>
      <c r="BJ50" s="782">
        <f>IFERROR((BI50*$H50*INDEX(References!$C$51:$D$56, $E50+1,2))+(ROW()/10000),0)</f>
        <v>5.0000000000000001E-3</v>
      </c>
      <c r="BK50" s="671">
        <f>Compute4a!T50</f>
        <v>0</v>
      </c>
      <c r="BL50" s="782">
        <f>IFERROR((BK50*$H50*INDEX(References!$C$51:$D$56, $E50+1,2))+(ROW()/10000),0)</f>
        <v>5.0000000000000001E-3</v>
      </c>
      <c r="BM50" s="671">
        <f>Compute4a!R50</f>
        <v>1</v>
      </c>
      <c r="BN50" s="782">
        <f>IFERROR((BM50*$H50*INDEX(References!$C$51:$D$56, $E50+1,2))+(ROW()/10000),0)</f>
        <v>6.2994945680780179E-2</v>
      </c>
      <c r="BO50" s="671">
        <f>Compute4a!V50</f>
        <v>0</v>
      </c>
      <c r="BP50" s="782">
        <f>IFERROR((BO50*$H50*INDEX(References!$C$51:$D$56, $E50+1,2))+(ROW()/10000),0)</f>
        <v>5.0000000000000001E-3</v>
      </c>
      <c r="BQ50" s="671">
        <f>Compute4a!S50</f>
        <v>0</v>
      </c>
      <c r="BR50" s="782">
        <f>IFERROR((BQ50*$H50*INDEX(References!$C$51:$D$56, $E50+1,2))+(ROW()/10000),0)</f>
        <v>5.0000000000000001E-3</v>
      </c>
      <c r="BS50" s="671">
        <f>Compute4a!V50</f>
        <v>0</v>
      </c>
      <c r="BT50" s="782">
        <f>IFERROR((BS50*$H50*INDEX(References!$C$51:$D$56, $E50+1,2))+(ROW()/10000),0)</f>
        <v>5.0000000000000001E-3</v>
      </c>
      <c r="BU50" s="671">
        <f>Compute4a!M50</f>
        <v>0</v>
      </c>
      <c r="BV50" s="782">
        <f>IFERROR((BU50*$H50*INDEX(References!$C$51:$D$56, $E50+1,2))+(ROW()/10000),0)</f>
        <v>5.0000000000000001E-3</v>
      </c>
      <c r="BW50" s="671">
        <f>Compute4a!U50</f>
        <v>0</v>
      </c>
      <c r="BX50" s="782">
        <f>IFERROR((BW50*$H50*INDEX(References!$C$51:$D$56, $E50+1,2))+(ROW()/10000),0)</f>
        <v>5.0000000000000001E-3</v>
      </c>
      <c r="BY50" s="671">
        <f>Compute4a!N50</f>
        <v>0</v>
      </c>
      <c r="BZ50" s="782">
        <f>IFERROR((BY50*$H50*INDEX(References!$C$51:$D$56, $E50+1,2))+(ROW()/10000),0)</f>
        <v>5.0000000000000001E-3</v>
      </c>
      <c r="CA50" s="671">
        <f>Compute4a!T50</f>
        <v>0</v>
      </c>
      <c r="CB50" s="782">
        <f>IFERROR((CA50*$H50*INDEX(References!$C$51:$D$56, $E50+1,2))+(ROW()/10000),0)</f>
        <v>5.0000000000000001E-3</v>
      </c>
      <c r="CC50" s="671">
        <f>Compute4a!T50</f>
        <v>0</v>
      </c>
      <c r="CD50" s="782">
        <f>IFERROR((CC50*$H50*INDEX(References!$C$51:$D$56, $E50+1,2))+(ROW()/10000),0)</f>
        <v>5.0000000000000001E-3</v>
      </c>
      <c r="CE50" s="671">
        <f>Compute4a!T50</f>
        <v>0</v>
      </c>
      <c r="CF50" s="782">
        <f>IFERROR((CE50*$H50*INDEX(References!$C$51:$D$56, $E50+1,2))+(ROW()/10000),0)</f>
        <v>5.0000000000000001E-3</v>
      </c>
      <c r="CG50" s="671">
        <f>Compute4a!U50</f>
        <v>0</v>
      </c>
      <c r="CH50" s="782">
        <f>IFERROR((CG50*$H50*INDEX(References!$C$51:$D$56, $E50+1,2))+(ROW()/10000),0)</f>
        <v>5.0000000000000001E-3</v>
      </c>
      <c r="CI50" s="671">
        <f>Compute4a!U50</f>
        <v>0</v>
      </c>
      <c r="CJ50" s="782">
        <f>IFERROR((CI50*$H50*INDEX(References!$C$51:$D$56, $E50+1,2))+(ROW()/10000),0)</f>
        <v>5.0000000000000001E-3</v>
      </c>
      <c r="CK50" s="671">
        <f>Compute4a!N50</f>
        <v>0</v>
      </c>
      <c r="CL50" s="782">
        <f>IFERROR((CK50*$H50*INDEX(References!$C$51:$D$56, $E50+1,2))+(ROW()/10000),0)</f>
        <v>5.0000000000000001E-3</v>
      </c>
      <c r="CM50" s="671">
        <f>Compute4a!U50</f>
        <v>0</v>
      </c>
      <c r="CN50" s="782">
        <f>IFERROR((CM50*$H50*INDEX(References!$C$51:$D$56, $E50+1,2))+(ROW()/10000),0)</f>
        <v>5.0000000000000001E-3</v>
      </c>
      <c r="CO50" s="671">
        <f>Compute4a!Q50</f>
        <v>0</v>
      </c>
      <c r="CP50" s="782">
        <f>IFERROR((CO50*$H50*INDEX(References!$C$51:$D$56, $E50+1,2))+(ROW()/10000),0)</f>
        <v>5.0000000000000001E-3</v>
      </c>
      <c r="CQ50" s="671">
        <f>Compute4a!T50</f>
        <v>0</v>
      </c>
      <c r="CR50" s="782">
        <f>IFERROR((CQ50*$H50*INDEX(References!$C$51:$D$56, $E50+1,2))+(ROW()/10000),0)</f>
        <v>5.0000000000000001E-3</v>
      </c>
      <c r="CS50" s="671">
        <f>Compute4a!Q50</f>
        <v>0</v>
      </c>
      <c r="CT50" s="782">
        <f>IFERROR((CS50*$H50*INDEX(References!$C$51:$D$56, $E50+1,2))+(ROW()/10000),0)</f>
        <v>5.0000000000000001E-3</v>
      </c>
      <c r="CU50" s="477">
        <f t="shared" si="101"/>
        <v>7</v>
      </c>
      <c r="CV50" s="477">
        <f t="shared" si="4"/>
        <v>0</v>
      </c>
      <c r="CW50" s="477">
        <f t="shared" si="5"/>
        <v>0</v>
      </c>
      <c r="CX50" s="477">
        <f t="shared" si="6"/>
        <v>0.11598989136156036</v>
      </c>
      <c r="CY50" s="477">
        <f t="shared" si="7"/>
        <v>0.11598989136156036</v>
      </c>
      <c r="CZ50" s="477">
        <f t="shared" si="8"/>
        <v>0</v>
      </c>
      <c r="DA50" s="477">
        <f t="shared" si="9"/>
        <v>0.11598989136156036</v>
      </c>
      <c r="DB50" s="477">
        <f t="shared" si="10"/>
        <v>0</v>
      </c>
      <c r="DC50" s="477">
        <f t="shared" si="11"/>
        <v>0.11598989136156036</v>
      </c>
      <c r="DD50" s="477">
        <f t="shared" si="12"/>
        <v>0</v>
      </c>
      <c r="DE50" s="477">
        <f t="shared" si="13"/>
        <v>0.11598989136156036</v>
      </c>
      <c r="DF50" s="477">
        <f t="shared" si="14"/>
        <v>0</v>
      </c>
      <c r="DG50" s="477">
        <f t="shared" si="15"/>
        <v>0.11598989136156036</v>
      </c>
      <c r="DH50" s="477">
        <f t="shared" si="16"/>
        <v>0</v>
      </c>
      <c r="DI50" s="477">
        <f t="shared" si="17"/>
        <v>0.11598989136156036</v>
      </c>
      <c r="DJ50" s="477">
        <f t="shared" si="18"/>
        <v>0</v>
      </c>
      <c r="DK50" s="477">
        <f t="shared" si="19"/>
        <v>0</v>
      </c>
      <c r="DL50" s="477">
        <f t="shared" si="20"/>
        <v>0</v>
      </c>
      <c r="DM50" s="477">
        <f t="shared" si="21"/>
        <v>0</v>
      </c>
      <c r="DN50" s="477">
        <f t="shared" si="22"/>
        <v>0</v>
      </c>
      <c r="DO50" s="477">
        <f t="shared" si="23"/>
        <v>0</v>
      </c>
      <c r="DP50" s="477">
        <f t="shared" si="24"/>
        <v>0.11598989136156036</v>
      </c>
      <c r="DQ50" s="477">
        <f t="shared" si="25"/>
        <v>0.11598989136156036</v>
      </c>
      <c r="DR50" s="477">
        <f t="shared" si="26"/>
        <v>0.11598989136156036</v>
      </c>
      <c r="DS50" s="477">
        <f t="shared" si="27"/>
        <v>0</v>
      </c>
      <c r="DT50" s="477">
        <f t="shared" si="28"/>
        <v>0</v>
      </c>
      <c r="DU50" s="477">
        <f t="shared" si="29"/>
        <v>0</v>
      </c>
      <c r="DV50" s="477">
        <f t="shared" si="30"/>
        <v>0</v>
      </c>
      <c r="DW50" s="477">
        <f t="shared" si="31"/>
        <v>0</v>
      </c>
      <c r="DX50" s="477">
        <f t="shared" si="32"/>
        <v>0.11598989136156036</v>
      </c>
      <c r="DY50" s="477">
        <f t="shared" si="33"/>
        <v>0</v>
      </c>
      <c r="DZ50" s="477">
        <f t="shared" si="34"/>
        <v>0</v>
      </c>
      <c r="EA50" s="477">
        <f t="shared" si="35"/>
        <v>0</v>
      </c>
      <c r="EB50" s="477">
        <f t="shared" si="36"/>
        <v>0</v>
      </c>
      <c r="EC50" s="477">
        <f t="shared" si="37"/>
        <v>0</v>
      </c>
      <c r="ED50" s="477">
        <f t="shared" si="38"/>
        <v>0</v>
      </c>
      <c r="EE50" s="477">
        <f t="shared" si="39"/>
        <v>0</v>
      </c>
      <c r="EF50" s="477">
        <f t="shared" si="40"/>
        <v>0</v>
      </c>
      <c r="EG50" s="477">
        <f t="shared" si="41"/>
        <v>0</v>
      </c>
      <c r="EH50" s="477">
        <f t="shared" si="42"/>
        <v>0</v>
      </c>
      <c r="EI50" s="477">
        <f t="shared" si="43"/>
        <v>0</v>
      </c>
      <c r="EJ50" s="477">
        <f t="shared" si="44"/>
        <v>0</v>
      </c>
      <c r="EK50" s="477">
        <f t="shared" si="45"/>
        <v>0</v>
      </c>
      <c r="EL50" s="477">
        <f t="shared" si="46"/>
        <v>0</v>
      </c>
      <c r="EM50" s="477">
        <f t="shared" si="47"/>
        <v>0</v>
      </c>
      <c r="EN50" s="477">
        <f t="shared" si="48"/>
        <v>0</v>
      </c>
      <c r="EO50" s="946">
        <f t="shared" si="49"/>
        <v>0</v>
      </c>
      <c r="EP50" s="946">
        <f t="shared" si="50"/>
        <v>0</v>
      </c>
      <c r="EQ50" s="946">
        <f t="shared" si="51"/>
        <v>2.0124756016926298E-2</v>
      </c>
      <c r="ER50" s="946">
        <f t="shared" si="52"/>
        <v>1.9948451939168426E-2</v>
      </c>
      <c r="ES50" s="946">
        <f t="shared" si="53"/>
        <v>0</v>
      </c>
      <c r="ET50" s="946">
        <f t="shared" si="54"/>
        <v>1.6723865918061433E-2</v>
      </c>
      <c r="EU50" s="946">
        <f t="shared" si="55"/>
        <v>0</v>
      </c>
      <c r="EV50" s="946">
        <f t="shared" si="56"/>
        <v>2.3008094584319065E-2</v>
      </c>
      <c r="EW50" s="946">
        <f t="shared" si="57"/>
        <v>0</v>
      </c>
      <c r="EX50" s="946">
        <f t="shared" si="58"/>
        <v>3.3304665243520534E-2</v>
      </c>
      <c r="EY50" s="946">
        <f t="shared" si="59"/>
        <v>0</v>
      </c>
      <c r="EZ50" s="946">
        <f t="shared" si="60"/>
        <v>3.9515907666336579E-2</v>
      </c>
      <c r="FA50" s="946">
        <f t="shared" si="61"/>
        <v>0</v>
      </c>
      <c r="FB50" s="946">
        <f t="shared" si="62"/>
        <v>2.6171392957480766E-2</v>
      </c>
      <c r="FC50" s="946">
        <f t="shared" si="63"/>
        <v>0</v>
      </c>
      <c r="FD50" s="946">
        <f t="shared" si="64"/>
        <v>0</v>
      </c>
      <c r="FE50" s="946">
        <f t="shared" si="65"/>
        <v>0</v>
      </c>
      <c r="FF50" s="946">
        <f t="shared" si="66"/>
        <v>0</v>
      </c>
      <c r="FG50" s="946">
        <f t="shared" si="67"/>
        <v>0</v>
      </c>
      <c r="FH50" s="946">
        <f t="shared" si="68"/>
        <v>0</v>
      </c>
      <c r="FI50" s="946">
        <f t="shared" si="69"/>
        <v>6.3433287109645464E-2</v>
      </c>
      <c r="FJ50" s="946">
        <f t="shared" si="70"/>
        <v>6.0233344844549286E-2</v>
      </c>
      <c r="FK50" s="946">
        <f t="shared" si="71"/>
        <v>1.7116286717949257E-2</v>
      </c>
      <c r="FL50" s="946">
        <f t="shared" si="72"/>
        <v>0</v>
      </c>
      <c r="FM50" s="946">
        <f t="shared" si="73"/>
        <v>0</v>
      </c>
      <c r="FN50" s="946">
        <f t="shared" si="74"/>
        <v>0</v>
      </c>
      <c r="FO50" s="946">
        <f t="shared" si="75"/>
        <v>0</v>
      </c>
      <c r="FP50" s="946">
        <f t="shared" si="76"/>
        <v>0</v>
      </c>
      <c r="FQ50" s="946">
        <f t="shared" si="77"/>
        <v>8.8210285578055724E-3</v>
      </c>
      <c r="FR50" s="946">
        <f t="shared" si="78"/>
        <v>0</v>
      </c>
      <c r="FS50" s="946">
        <f t="shared" si="79"/>
        <v>0</v>
      </c>
      <c r="FT50" s="946">
        <f t="shared" si="80"/>
        <v>0</v>
      </c>
      <c r="FU50" s="946">
        <f t="shared" si="81"/>
        <v>0</v>
      </c>
      <c r="FV50" s="946">
        <f t="shared" si="82"/>
        <v>0</v>
      </c>
      <c r="FW50" s="946">
        <f t="shared" si="83"/>
        <v>0</v>
      </c>
      <c r="FX50" s="946">
        <f t="shared" si="84"/>
        <v>0</v>
      </c>
      <c r="FY50" s="946">
        <f t="shared" si="85"/>
        <v>0</v>
      </c>
      <c r="FZ50" s="946">
        <f t="shared" si="86"/>
        <v>0</v>
      </c>
      <c r="GA50" s="946">
        <f t="shared" si="87"/>
        <v>0</v>
      </c>
      <c r="GB50" s="946">
        <f t="shared" si="88"/>
        <v>0</v>
      </c>
      <c r="GC50" s="946">
        <f t="shared" si="89"/>
        <v>0</v>
      </c>
      <c r="GD50" s="946">
        <f t="shared" si="90"/>
        <v>0</v>
      </c>
      <c r="GE50" s="946">
        <f t="shared" si="91"/>
        <v>0</v>
      </c>
      <c r="GF50" s="946">
        <f t="shared" si="92"/>
        <v>0</v>
      </c>
      <c r="GG50" s="946">
        <f t="shared" si="93"/>
        <v>0</v>
      </c>
      <c r="GH50" s="946" t="s">
        <v>501</v>
      </c>
    </row>
    <row r="51" spans="1:190" ht="15" hidden="1">
      <c r="A51" s="725" t="str">
        <f>Compute1a!A51</f>
        <v>9.4.a</v>
      </c>
      <c r="B51" s="527">
        <f>Compute1a!B51</f>
        <v>0</v>
      </c>
      <c r="C51" s="527">
        <f>Compute1a!C51</f>
        <v>0</v>
      </c>
      <c r="D51" s="528">
        <f>Compute1a!D51</f>
        <v>0</v>
      </c>
      <c r="E51" s="733" t="str">
        <f>Compute1a!E51</f>
        <v>0</v>
      </c>
      <c r="F51" s="727">
        <f>INDEX(References!$B$51:$C$56,$E51+1,2)*C51</f>
        <v>0</v>
      </c>
      <c r="G51" s="726">
        <f>Compute4a!$DE51</f>
        <v>0</v>
      </c>
      <c r="H51" s="942">
        <f t="shared" ref="H51:H52" si="105">G51</f>
        <v>0</v>
      </c>
      <c r="I51" s="671">
        <f>Compute4a!I51</f>
        <v>0</v>
      </c>
      <c r="J51" s="782">
        <f>IFERROR((I51*$H51*INDEX(References!$C$51:$D$56, $E51+1,2))+(ROW()/10000),0)</f>
        <v>5.1000000000000004E-3</v>
      </c>
      <c r="K51" s="671">
        <f>Compute4a!H51</f>
        <v>0</v>
      </c>
      <c r="L51" s="782">
        <f>IFERROR((K51*$H51*INDEX(References!$C$51:$D$56, $E51+1,2))+(ROW()/10000),0)</f>
        <v>5.1000000000000004E-3</v>
      </c>
      <c r="M51" s="671">
        <f>Compute4a!H51</f>
        <v>0</v>
      </c>
      <c r="N51" s="782">
        <f>IFERROR((M51*$H51*INDEX(References!$C$51:$D$56, $E51+1,2))+(ROW()/10000),0)</f>
        <v>5.1000000000000004E-3</v>
      </c>
      <c r="O51" s="671">
        <f>Compute4a!N51</f>
        <v>0</v>
      </c>
      <c r="P51" s="782">
        <f>IFERROR((O51*$H51*INDEX(References!$C$51:$D$56, $E51+1,2))+(ROW()/10000),0)</f>
        <v>5.1000000000000004E-3</v>
      </c>
      <c r="Q51" s="671">
        <f>Compute4a!M51</f>
        <v>0</v>
      </c>
      <c r="R51" s="782">
        <f>IFERROR((Q51*$H51*INDEX(References!$C$51:$D$56, $E51+1,2))+(ROW()/10000),0)</f>
        <v>5.1000000000000004E-3</v>
      </c>
      <c r="S51" s="671">
        <f>Compute4a!R51</f>
        <v>0</v>
      </c>
      <c r="T51" s="782">
        <f>IFERROR((S51*$H51*INDEX(References!$C$51:$D$56, $E51+1,2))+(ROW()/10000),0)</f>
        <v>5.1000000000000004E-3</v>
      </c>
      <c r="U51" s="671">
        <f>Compute4a!S51</f>
        <v>0</v>
      </c>
      <c r="V51" s="782">
        <f>IFERROR((U51*$H51*INDEX(References!$C$51:$D$56, $E51+1,2))+(ROW()/10000),0)</f>
        <v>5.1000000000000004E-3</v>
      </c>
      <c r="W51" s="671">
        <f>Compute4a!R51</f>
        <v>0</v>
      </c>
      <c r="X51" s="782">
        <f>IFERROR((W51*$H51*INDEX(References!$C$51:$D$56, $E51+1,2))+(ROW()/10000),0)</f>
        <v>5.1000000000000004E-3</v>
      </c>
      <c r="Y51" s="671">
        <f>Compute4a!I51</f>
        <v>0</v>
      </c>
      <c r="Z51" s="782">
        <f>IFERROR((Y51*$H51*INDEX(References!$C$51:$D$56, $E51+1,2))+(ROW()/10000),0)</f>
        <v>5.1000000000000004E-3</v>
      </c>
      <c r="AA51" s="671">
        <f>Compute4a!H51</f>
        <v>0</v>
      </c>
      <c r="AB51" s="782">
        <f>IFERROR((AA51*$H51*INDEX(References!$C$51:$D$56, $E51+1,2))+(ROW()/10000),0)</f>
        <v>5.1000000000000004E-3</v>
      </c>
      <c r="AC51" s="671">
        <f>Compute4a!T51</f>
        <v>0</v>
      </c>
      <c r="AD51" s="782">
        <f>IFERROR((AC51*$H51*INDEX(References!$C$51:$D$56, $E51+1,2))+(ROW()/10000),0)</f>
        <v>5.1000000000000004E-3</v>
      </c>
      <c r="AE51" s="671">
        <f>Compute4a!I51</f>
        <v>0</v>
      </c>
      <c r="AF51" s="782">
        <f>IFERROR((AE51*$H51*INDEX(References!$C$51:$D$56, $E51+1,2))+(ROW()/10000),0)</f>
        <v>5.1000000000000004E-3</v>
      </c>
      <c r="AG51" s="671">
        <f>Compute4a!N51</f>
        <v>0</v>
      </c>
      <c r="AH51" s="782">
        <f>IFERROR((AG51*$H51*INDEX(References!$C$51:$D$56, $E51+1,2))+(ROW()/10000),0)</f>
        <v>5.1000000000000004E-3</v>
      </c>
      <c r="AI51" s="671">
        <f>Compute4a!I51</f>
        <v>0</v>
      </c>
      <c r="AJ51" s="782">
        <f>IFERROR((AI51*$H51*INDEX(References!$C$51:$D$56, $E51+1,2))+(ROW()/10000),0)</f>
        <v>5.1000000000000004E-3</v>
      </c>
      <c r="AK51" s="671">
        <f>Compute4a!U51</f>
        <v>0</v>
      </c>
      <c r="AL51" s="782">
        <f>IFERROR((AK51*$H51*INDEX(References!$C$51:$D$56, $E51+1,2))+(ROW()/10000),0)</f>
        <v>5.1000000000000004E-3</v>
      </c>
      <c r="AM51" s="671">
        <f>Compute4a!K51</f>
        <v>0</v>
      </c>
      <c r="AN51" s="782">
        <f>IFERROR((AM51*$H51*INDEX(References!$C$51:$D$56, $E51+1,2))+(ROW()/10000),0)</f>
        <v>5.1000000000000004E-3</v>
      </c>
      <c r="AO51" s="671">
        <f>Compute4a!S51</f>
        <v>0</v>
      </c>
      <c r="AP51" s="782">
        <f>IFERROR((AO51*$H51*INDEX(References!$C$51:$D$56, $E51+1,2))+(ROW()/10000),0)</f>
        <v>5.1000000000000004E-3</v>
      </c>
      <c r="AQ51" s="671">
        <f>Compute4a!M51</f>
        <v>0</v>
      </c>
      <c r="AR51" s="782">
        <f>IFERROR((AQ51*$H51*INDEX(References!$C$51:$D$56, $E51+1,2))+(ROW()/10000),0)</f>
        <v>5.1000000000000004E-3</v>
      </c>
      <c r="AS51" s="671">
        <f>Compute4a!K51</f>
        <v>0</v>
      </c>
      <c r="AT51" s="782">
        <f>IFERROR((AS51*$H51*INDEX(References!$C$51:$D$56, $E51+1,2))+(ROW()/10000),0)</f>
        <v>5.1000000000000004E-3</v>
      </c>
      <c r="AU51" s="671">
        <f>Compute4a!T51</f>
        <v>0</v>
      </c>
      <c r="AV51" s="782">
        <f>IFERROR((AU51*$H51*INDEX(References!$C$51:$D$56, $E51+1,2))+(ROW()/10000),0)</f>
        <v>5.1000000000000004E-3</v>
      </c>
      <c r="AW51" s="671">
        <f>Compute4a!J51</f>
        <v>0</v>
      </c>
      <c r="AX51" s="782">
        <f>IFERROR((AW51*$H51*INDEX(References!$C$51:$D$56, $E51+1,2))+(ROW()/10000),0)</f>
        <v>5.1000000000000004E-3</v>
      </c>
      <c r="AY51" s="671">
        <f>Compute4a!L51</f>
        <v>0</v>
      </c>
      <c r="AZ51" s="782">
        <f>IFERROR((AY51*$H51*INDEX(References!$C$51:$D$56, $E51+1,2))+(ROW()/10000),0)</f>
        <v>5.1000000000000004E-3</v>
      </c>
      <c r="BA51" s="671">
        <f>Compute4a!M51</f>
        <v>0</v>
      </c>
      <c r="BB51" s="782">
        <f>IFERROR((BA51*$H51*INDEX(References!$C$51:$D$56, $E51+1,2))+(ROW()/10000),0)</f>
        <v>5.1000000000000004E-3</v>
      </c>
      <c r="BC51" s="671">
        <f>Compute4a!O51</f>
        <v>0</v>
      </c>
      <c r="BD51" s="782">
        <f>IFERROR((BC51*$H51*INDEX(References!$C$51:$D$56, $E51+1,2))+(ROW()/10000),0)</f>
        <v>5.1000000000000004E-3</v>
      </c>
      <c r="BE51" s="671">
        <f>Compute4a!V51</f>
        <v>0</v>
      </c>
      <c r="BF51" s="782">
        <f>IFERROR((BE51*$H51*INDEX(References!$C$51:$D$56, $E51+1,2))+(ROW()/10000),0)</f>
        <v>5.1000000000000004E-3</v>
      </c>
      <c r="BG51" s="671">
        <f>Compute4a!P51</f>
        <v>0</v>
      </c>
      <c r="BH51" s="782">
        <f>IFERROR((BG51*$H51*INDEX(References!$C$51:$D$56, $E51+1,2))+(ROW()/10000),0)</f>
        <v>5.1000000000000004E-3</v>
      </c>
      <c r="BI51" s="671">
        <f>Compute4a!N51</f>
        <v>0</v>
      </c>
      <c r="BJ51" s="782">
        <f>IFERROR((BI51*$H51*INDEX(References!$C$51:$D$56, $E51+1,2))+(ROW()/10000),0)</f>
        <v>5.1000000000000004E-3</v>
      </c>
      <c r="BK51" s="671">
        <f>Compute4a!T51</f>
        <v>0</v>
      </c>
      <c r="BL51" s="782">
        <f>IFERROR((BK51*$H51*INDEX(References!$C$51:$D$56, $E51+1,2))+(ROW()/10000),0)</f>
        <v>5.1000000000000004E-3</v>
      </c>
      <c r="BM51" s="671">
        <f>Compute4a!R51</f>
        <v>0</v>
      </c>
      <c r="BN51" s="782">
        <f>IFERROR((BM51*$H51*INDEX(References!$C$51:$D$56, $E51+1,2))+(ROW()/10000),0)</f>
        <v>5.1000000000000004E-3</v>
      </c>
      <c r="BO51" s="671">
        <f>Compute4a!V51</f>
        <v>0</v>
      </c>
      <c r="BP51" s="782">
        <f>IFERROR((BO51*$H51*INDEX(References!$C$51:$D$56, $E51+1,2))+(ROW()/10000),0)</f>
        <v>5.1000000000000004E-3</v>
      </c>
      <c r="BQ51" s="671">
        <f>Compute4a!S51</f>
        <v>0</v>
      </c>
      <c r="BR51" s="782">
        <f>IFERROR((BQ51*$H51*INDEX(References!$C$51:$D$56, $E51+1,2))+(ROW()/10000),0)</f>
        <v>5.1000000000000004E-3</v>
      </c>
      <c r="BS51" s="671">
        <f>Compute4a!V51</f>
        <v>0</v>
      </c>
      <c r="BT51" s="782">
        <f>IFERROR((BS51*$H51*INDEX(References!$C$51:$D$56, $E51+1,2))+(ROW()/10000),0)</f>
        <v>5.1000000000000004E-3</v>
      </c>
      <c r="BU51" s="671">
        <f>Compute4a!M51</f>
        <v>0</v>
      </c>
      <c r="BV51" s="782">
        <f>IFERROR((BU51*$H51*INDEX(References!$C$51:$D$56, $E51+1,2))+(ROW()/10000),0)</f>
        <v>5.1000000000000004E-3</v>
      </c>
      <c r="BW51" s="671">
        <f>Compute4a!U51</f>
        <v>0</v>
      </c>
      <c r="BX51" s="782">
        <f>IFERROR((BW51*$H51*INDEX(References!$C$51:$D$56, $E51+1,2))+(ROW()/10000),0)</f>
        <v>5.1000000000000004E-3</v>
      </c>
      <c r="BY51" s="671">
        <f>Compute4a!N51</f>
        <v>0</v>
      </c>
      <c r="BZ51" s="782">
        <f>IFERROR((BY51*$H51*INDEX(References!$C$51:$D$56, $E51+1,2))+(ROW()/10000),0)</f>
        <v>5.1000000000000004E-3</v>
      </c>
      <c r="CA51" s="671">
        <f>Compute4a!T51</f>
        <v>0</v>
      </c>
      <c r="CB51" s="782">
        <f>IFERROR((CA51*$H51*INDEX(References!$C$51:$D$56, $E51+1,2))+(ROW()/10000),0)</f>
        <v>5.1000000000000004E-3</v>
      </c>
      <c r="CC51" s="671">
        <f>Compute4a!T51</f>
        <v>0</v>
      </c>
      <c r="CD51" s="782">
        <f>IFERROR((CC51*$H51*INDEX(References!$C$51:$D$56, $E51+1,2))+(ROW()/10000),0)</f>
        <v>5.1000000000000004E-3</v>
      </c>
      <c r="CE51" s="671">
        <f>Compute4a!T51</f>
        <v>0</v>
      </c>
      <c r="CF51" s="782">
        <f>IFERROR((CE51*$H51*INDEX(References!$C$51:$D$56, $E51+1,2))+(ROW()/10000),0)</f>
        <v>5.1000000000000004E-3</v>
      </c>
      <c r="CG51" s="671">
        <f>Compute4a!U51</f>
        <v>0</v>
      </c>
      <c r="CH51" s="782">
        <f>IFERROR((CG51*$H51*INDEX(References!$C$51:$D$56, $E51+1,2))+(ROW()/10000),0)</f>
        <v>5.1000000000000004E-3</v>
      </c>
      <c r="CI51" s="671">
        <f>Compute4a!U51</f>
        <v>0</v>
      </c>
      <c r="CJ51" s="782">
        <f>IFERROR((CI51*$H51*INDEX(References!$C$51:$D$56, $E51+1,2))+(ROW()/10000),0)</f>
        <v>5.1000000000000004E-3</v>
      </c>
      <c r="CK51" s="671">
        <f>Compute4a!N51</f>
        <v>0</v>
      </c>
      <c r="CL51" s="782">
        <f>IFERROR((CK51*$H51*INDEX(References!$C$51:$D$56, $E51+1,2))+(ROW()/10000),0)</f>
        <v>5.1000000000000004E-3</v>
      </c>
      <c r="CM51" s="671">
        <f>Compute4a!U51</f>
        <v>0</v>
      </c>
      <c r="CN51" s="782">
        <f>IFERROR((CM51*$H51*INDEX(References!$C$51:$D$56, $E51+1,2))+(ROW()/10000),0)</f>
        <v>5.1000000000000004E-3</v>
      </c>
      <c r="CO51" s="671">
        <f>Compute4a!Q51</f>
        <v>0</v>
      </c>
      <c r="CP51" s="782">
        <f>IFERROR((CO51*$H51*INDEX(References!$C$51:$D$56, $E51+1,2))+(ROW()/10000),0)</f>
        <v>5.1000000000000004E-3</v>
      </c>
      <c r="CQ51" s="671">
        <f>Compute4a!T51</f>
        <v>0</v>
      </c>
      <c r="CR51" s="782">
        <f>IFERROR((CQ51*$H51*INDEX(References!$C$51:$D$56, $E51+1,2))+(ROW()/10000),0)</f>
        <v>5.1000000000000004E-3</v>
      </c>
      <c r="CS51" s="671">
        <f>Compute4a!Q51</f>
        <v>0</v>
      </c>
      <c r="CT51" s="782">
        <f>IFERROR((CS51*$H51*INDEX(References!$C$51:$D$56, $E51+1,2))+(ROW()/10000),0)</f>
        <v>5.1000000000000004E-3</v>
      </c>
      <c r="CU51" s="477">
        <f t="shared" si="101"/>
        <v>0</v>
      </c>
      <c r="CV51" s="477">
        <f t="shared" si="4"/>
        <v>0</v>
      </c>
      <c r="CW51" s="477">
        <f t="shared" si="5"/>
        <v>0</v>
      </c>
      <c r="CX51" s="477">
        <f t="shared" si="6"/>
        <v>0</v>
      </c>
      <c r="CY51" s="477">
        <f t="shared" si="7"/>
        <v>0</v>
      </c>
      <c r="CZ51" s="477">
        <f t="shared" si="8"/>
        <v>0</v>
      </c>
      <c r="DA51" s="477">
        <f t="shared" si="9"/>
        <v>0</v>
      </c>
      <c r="DB51" s="477">
        <f t="shared" si="10"/>
        <v>0</v>
      </c>
      <c r="DC51" s="477">
        <f t="shared" si="11"/>
        <v>0</v>
      </c>
      <c r="DD51" s="477">
        <f t="shared" si="12"/>
        <v>0</v>
      </c>
      <c r="DE51" s="477">
        <f t="shared" si="13"/>
        <v>0</v>
      </c>
      <c r="DF51" s="477">
        <f t="shared" si="14"/>
        <v>0</v>
      </c>
      <c r="DG51" s="477">
        <f t="shared" si="15"/>
        <v>0</v>
      </c>
      <c r="DH51" s="477">
        <f t="shared" si="16"/>
        <v>0</v>
      </c>
      <c r="DI51" s="477">
        <f t="shared" si="17"/>
        <v>0</v>
      </c>
      <c r="DJ51" s="477">
        <f t="shared" si="18"/>
        <v>0</v>
      </c>
      <c r="DK51" s="477">
        <f t="shared" si="19"/>
        <v>0</v>
      </c>
      <c r="DL51" s="477">
        <f t="shared" si="20"/>
        <v>0</v>
      </c>
      <c r="DM51" s="477">
        <f t="shared" si="21"/>
        <v>0</v>
      </c>
      <c r="DN51" s="477">
        <f t="shared" si="22"/>
        <v>0</v>
      </c>
      <c r="DO51" s="477">
        <f t="shared" si="23"/>
        <v>0</v>
      </c>
      <c r="DP51" s="477">
        <f t="shared" si="24"/>
        <v>0</v>
      </c>
      <c r="DQ51" s="477">
        <f t="shared" si="25"/>
        <v>0</v>
      </c>
      <c r="DR51" s="477">
        <f t="shared" si="26"/>
        <v>0</v>
      </c>
      <c r="DS51" s="477">
        <f t="shared" si="27"/>
        <v>0</v>
      </c>
      <c r="DT51" s="477">
        <f t="shared" si="28"/>
        <v>0</v>
      </c>
      <c r="DU51" s="477">
        <f t="shared" si="29"/>
        <v>0</v>
      </c>
      <c r="DV51" s="477">
        <f t="shared" si="30"/>
        <v>0</v>
      </c>
      <c r="DW51" s="477">
        <f t="shared" si="31"/>
        <v>0</v>
      </c>
      <c r="DX51" s="477">
        <f t="shared" si="32"/>
        <v>0</v>
      </c>
      <c r="DY51" s="477">
        <f t="shared" si="33"/>
        <v>0</v>
      </c>
      <c r="DZ51" s="477">
        <f t="shared" si="34"/>
        <v>0</v>
      </c>
      <c r="EA51" s="477">
        <f t="shared" si="35"/>
        <v>0</v>
      </c>
      <c r="EB51" s="477">
        <f t="shared" si="36"/>
        <v>0</v>
      </c>
      <c r="EC51" s="477">
        <f t="shared" si="37"/>
        <v>0</v>
      </c>
      <c r="ED51" s="477">
        <f t="shared" si="38"/>
        <v>0</v>
      </c>
      <c r="EE51" s="477">
        <f t="shared" si="39"/>
        <v>0</v>
      </c>
      <c r="EF51" s="477">
        <f t="shared" si="40"/>
        <v>0</v>
      </c>
      <c r="EG51" s="477">
        <f t="shared" si="41"/>
        <v>0</v>
      </c>
      <c r="EH51" s="477">
        <f t="shared" si="42"/>
        <v>0</v>
      </c>
      <c r="EI51" s="477">
        <f t="shared" si="43"/>
        <v>0</v>
      </c>
      <c r="EJ51" s="477">
        <f t="shared" si="44"/>
        <v>0</v>
      </c>
      <c r="EK51" s="477">
        <f t="shared" si="45"/>
        <v>0</v>
      </c>
      <c r="EL51" s="477">
        <f t="shared" si="46"/>
        <v>0</v>
      </c>
      <c r="EM51" s="477">
        <f t="shared" si="47"/>
        <v>0</v>
      </c>
      <c r="EN51" s="477">
        <f t="shared" si="48"/>
        <v>0</v>
      </c>
      <c r="EO51" s="946">
        <f t="shared" si="49"/>
        <v>0</v>
      </c>
      <c r="EP51" s="946">
        <f t="shared" si="50"/>
        <v>0</v>
      </c>
      <c r="EQ51" s="946">
        <f t="shared" si="51"/>
        <v>0</v>
      </c>
      <c r="ER51" s="946">
        <f t="shared" si="52"/>
        <v>0</v>
      </c>
      <c r="ES51" s="946">
        <f t="shared" si="53"/>
        <v>0</v>
      </c>
      <c r="ET51" s="946">
        <f t="shared" si="54"/>
        <v>0</v>
      </c>
      <c r="EU51" s="946">
        <f t="shared" si="55"/>
        <v>0</v>
      </c>
      <c r="EV51" s="946">
        <f t="shared" si="56"/>
        <v>0</v>
      </c>
      <c r="EW51" s="946">
        <f t="shared" si="57"/>
        <v>0</v>
      </c>
      <c r="EX51" s="946">
        <f t="shared" si="58"/>
        <v>0</v>
      </c>
      <c r="EY51" s="946">
        <f t="shared" si="59"/>
        <v>0</v>
      </c>
      <c r="EZ51" s="946">
        <f t="shared" si="60"/>
        <v>0</v>
      </c>
      <c r="FA51" s="946">
        <f t="shared" si="61"/>
        <v>0</v>
      </c>
      <c r="FB51" s="946">
        <f t="shared" si="62"/>
        <v>0</v>
      </c>
      <c r="FC51" s="946">
        <f t="shared" si="63"/>
        <v>0</v>
      </c>
      <c r="FD51" s="946">
        <f t="shared" si="64"/>
        <v>0</v>
      </c>
      <c r="FE51" s="946">
        <f t="shared" si="65"/>
        <v>0</v>
      </c>
      <c r="FF51" s="946">
        <f t="shared" si="66"/>
        <v>0</v>
      </c>
      <c r="FG51" s="946">
        <f t="shared" si="67"/>
        <v>0</v>
      </c>
      <c r="FH51" s="946">
        <f t="shared" si="68"/>
        <v>0</v>
      </c>
      <c r="FI51" s="946">
        <f t="shared" si="69"/>
        <v>0</v>
      </c>
      <c r="FJ51" s="946">
        <f t="shared" si="70"/>
        <v>0</v>
      </c>
      <c r="FK51" s="946">
        <f t="shared" si="71"/>
        <v>0</v>
      </c>
      <c r="FL51" s="946">
        <f t="shared" si="72"/>
        <v>0</v>
      </c>
      <c r="FM51" s="946">
        <f t="shared" si="73"/>
        <v>0</v>
      </c>
      <c r="FN51" s="946">
        <f t="shared" si="74"/>
        <v>0</v>
      </c>
      <c r="FO51" s="946">
        <f t="shared" si="75"/>
        <v>0</v>
      </c>
      <c r="FP51" s="946">
        <f t="shared" si="76"/>
        <v>0</v>
      </c>
      <c r="FQ51" s="946">
        <f t="shared" si="77"/>
        <v>0</v>
      </c>
      <c r="FR51" s="946">
        <f t="shared" si="78"/>
        <v>0</v>
      </c>
      <c r="FS51" s="946">
        <f t="shared" si="79"/>
        <v>0</v>
      </c>
      <c r="FT51" s="946">
        <f t="shared" si="80"/>
        <v>0</v>
      </c>
      <c r="FU51" s="946">
        <f t="shared" si="81"/>
        <v>0</v>
      </c>
      <c r="FV51" s="946">
        <f t="shared" si="82"/>
        <v>0</v>
      </c>
      <c r="FW51" s="946">
        <f t="shared" si="83"/>
        <v>0</v>
      </c>
      <c r="FX51" s="946">
        <f t="shared" si="84"/>
        <v>0</v>
      </c>
      <c r="FY51" s="946">
        <f t="shared" si="85"/>
        <v>0</v>
      </c>
      <c r="FZ51" s="946">
        <f t="shared" si="86"/>
        <v>0</v>
      </c>
      <c r="GA51" s="946">
        <f t="shared" si="87"/>
        <v>0</v>
      </c>
      <c r="GB51" s="946">
        <f t="shared" si="88"/>
        <v>0</v>
      </c>
      <c r="GC51" s="946">
        <f t="shared" si="89"/>
        <v>0</v>
      </c>
      <c r="GD51" s="946">
        <f t="shared" si="90"/>
        <v>0</v>
      </c>
      <c r="GE51" s="946">
        <f t="shared" si="91"/>
        <v>0</v>
      </c>
      <c r="GF51" s="946">
        <f t="shared" si="92"/>
        <v>0</v>
      </c>
      <c r="GG51" s="946">
        <f t="shared" si="93"/>
        <v>0</v>
      </c>
      <c r="GH51" s="946" t="s">
        <v>502</v>
      </c>
    </row>
    <row r="52" spans="1:190" ht="15" hidden="1">
      <c r="A52" s="725" t="str">
        <f>Compute1a!A52</f>
        <v>9.4.b</v>
      </c>
      <c r="B52" s="527">
        <f>Compute1a!B52</f>
        <v>0</v>
      </c>
      <c r="C52" s="527">
        <f>Compute1a!C52</f>
        <v>0</v>
      </c>
      <c r="D52" s="528">
        <f>Compute1a!D52</f>
        <v>0</v>
      </c>
      <c r="E52" s="727" t="str">
        <f>Compute1a!E52</f>
        <v>0</v>
      </c>
      <c r="F52" s="727">
        <f>INDEX(References!$B$51:$C$56,$E52+1,2)*C52</f>
        <v>0</v>
      </c>
      <c r="G52" s="726">
        <f>Compute4a!$DE52</f>
        <v>0</v>
      </c>
      <c r="H52" s="942">
        <f t="shared" si="105"/>
        <v>0</v>
      </c>
      <c r="I52" s="671">
        <f>Compute4a!I52</f>
        <v>0</v>
      </c>
      <c r="J52" s="782">
        <f>IFERROR((I52*$H52*INDEX(References!$C$51:$D$56, $E52+1,2))+(ROW()/10000),0)</f>
        <v>5.1999999999999998E-3</v>
      </c>
      <c r="K52" s="671">
        <f>Compute4a!H52</f>
        <v>0</v>
      </c>
      <c r="L52" s="782">
        <f>IFERROR((K52*$H52*INDEX(References!$C$51:$D$56, $E52+1,2))+(ROW()/10000),0)</f>
        <v>5.1999999999999998E-3</v>
      </c>
      <c r="M52" s="671">
        <f>Compute4a!H52</f>
        <v>0</v>
      </c>
      <c r="N52" s="782">
        <f>IFERROR((M52*$H52*INDEX(References!$C$51:$D$56, $E52+1,2))+(ROW()/10000),0)</f>
        <v>5.1999999999999998E-3</v>
      </c>
      <c r="O52" s="671">
        <f>Compute4a!N52</f>
        <v>0</v>
      </c>
      <c r="P52" s="782">
        <f>IFERROR((O52*$H52*INDEX(References!$C$51:$D$56, $E52+1,2))+(ROW()/10000),0)</f>
        <v>5.1999999999999998E-3</v>
      </c>
      <c r="Q52" s="671">
        <f>Compute4a!M52</f>
        <v>0</v>
      </c>
      <c r="R52" s="782">
        <f>IFERROR((Q52*$H52*INDEX(References!$C$51:$D$56, $E52+1,2))+(ROW()/10000),0)</f>
        <v>5.1999999999999998E-3</v>
      </c>
      <c r="S52" s="671">
        <f>Compute4a!R52</f>
        <v>0</v>
      </c>
      <c r="T52" s="782">
        <f>IFERROR((S52*$H52*INDEX(References!$C$51:$D$56, $E52+1,2))+(ROW()/10000),0)</f>
        <v>5.1999999999999998E-3</v>
      </c>
      <c r="U52" s="671">
        <f>Compute4a!S52</f>
        <v>0</v>
      </c>
      <c r="V52" s="782">
        <f>IFERROR((U52*$H52*INDEX(References!$C$51:$D$56, $E52+1,2))+(ROW()/10000),0)</f>
        <v>5.1999999999999998E-3</v>
      </c>
      <c r="W52" s="671">
        <f>Compute4a!R52</f>
        <v>0</v>
      </c>
      <c r="X52" s="782">
        <f>IFERROR((W52*$H52*INDEX(References!$C$51:$D$56, $E52+1,2))+(ROW()/10000),0)</f>
        <v>5.1999999999999998E-3</v>
      </c>
      <c r="Y52" s="671">
        <f>Compute4a!I52</f>
        <v>0</v>
      </c>
      <c r="Z52" s="782">
        <f>IFERROR((Y52*$H52*INDEX(References!$C$51:$D$56, $E52+1,2))+(ROW()/10000),0)</f>
        <v>5.1999999999999998E-3</v>
      </c>
      <c r="AA52" s="671">
        <f>Compute4a!H52</f>
        <v>0</v>
      </c>
      <c r="AB52" s="782">
        <f>IFERROR((AA52*$H52*INDEX(References!$C$51:$D$56, $E52+1,2))+(ROW()/10000),0)</f>
        <v>5.1999999999999998E-3</v>
      </c>
      <c r="AC52" s="671">
        <f>Compute4a!T52</f>
        <v>0</v>
      </c>
      <c r="AD52" s="782">
        <f>IFERROR((AC52*$H52*INDEX(References!$C$51:$D$56, $E52+1,2))+(ROW()/10000),0)</f>
        <v>5.1999999999999998E-3</v>
      </c>
      <c r="AE52" s="671">
        <f>Compute4a!I52</f>
        <v>0</v>
      </c>
      <c r="AF52" s="782">
        <f>IFERROR((AE52*$H52*INDEX(References!$C$51:$D$56, $E52+1,2))+(ROW()/10000),0)</f>
        <v>5.1999999999999998E-3</v>
      </c>
      <c r="AG52" s="671">
        <f>Compute4a!N52</f>
        <v>0</v>
      </c>
      <c r="AH52" s="782">
        <f>IFERROR((AG52*$H52*INDEX(References!$C$51:$D$56, $E52+1,2))+(ROW()/10000),0)</f>
        <v>5.1999999999999998E-3</v>
      </c>
      <c r="AI52" s="671">
        <f>Compute4a!I52</f>
        <v>0</v>
      </c>
      <c r="AJ52" s="782">
        <f>IFERROR((AI52*$H52*INDEX(References!$C$51:$D$56, $E52+1,2))+(ROW()/10000),0)</f>
        <v>5.1999999999999998E-3</v>
      </c>
      <c r="AK52" s="671">
        <f>Compute4a!U52</f>
        <v>0</v>
      </c>
      <c r="AL52" s="782">
        <f>IFERROR((AK52*$H52*INDEX(References!$C$51:$D$56, $E52+1,2))+(ROW()/10000),0)</f>
        <v>5.1999999999999998E-3</v>
      </c>
      <c r="AM52" s="671">
        <f>Compute4a!K52</f>
        <v>0</v>
      </c>
      <c r="AN52" s="782">
        <f>IFERROR((AM52*$H52*INDEX(References!$C$51:$D$56, $E52+1,2))+(ROW()/10000),0)</f>
        <v>5.1999999999999998E-3</v>
      </c>
      <c r="AO52" s="671">
        <f>Compute4a!S52</f>
        <v>0</v>
      </c>
      <c r="AP52" s="782">
        <f>IFERROR((AO52*$H52*INDEX(References!$C$51:$D$56, $E52+1,2))+(ROW()/10000),0)</f>
        <v>5.1999999999999998E-3</v>
      </c>
      <c r="AQ52" s="671">
        <f>Compute4a!M52</f>
        <v>0</v>
      </c>
      <c r="AR52" s="782">
        <f>IFERROR((AQ52*$H52*INDEX(References!$C$51:$D$56, $E52+1,2))+(ROW()/10000),0)</f>
        <v>5.1999999999999998E-3</v>
      </c>
      <c r="AS52" s="671">
        <f>Compute4a!K52</f>
        <v>0</v>
      </c>
      <c r="AT52" s="782">
        <f>IFERROR((AS52*$H52*INDEX(References!$C$51:$D$56, $E52+1,2))+(ROW()/10000),0)</f>
        <v>5.1999999999999998E-3</v>
      </c>
      <c r="AU52" s="671">
        <f>Compute4a!T52</f>
        <v>0</v>
      </c>
      <c r="AV52" s="782">
        <f>IFERROR((AU52*$H52*INDEX(References!$C$51:$D$56, $E52+1,2))+(ROW()/10000),0)</f>
        <v>5.1999999999999998E-3</v>
      </c>
      <c r="AW52" s="671">
        <f>Compute4a!J52</f>
        <v>0</v>
      </c>
      <c r="AX52" s="782">
        <f>IFERROR((AW52*$H52*INDEX(References!$C$51:$D$56, $E52+1,2))+(ROW()/10000),0)</f>
        <v>5.1999999999999998E-3</v>
      </c>
      <c r="AY52" s="671">
        <f>Compute4a!L52</f>
        <v>0</v>
      </c>
      <c r="AZ52" s="782">
        <f>IFERROR((AY52*$H52*INDEX(References!$C$51:$D$56, $E52+1,2))+(ROW()/10000),0)</f>
        <v>5.1999999999999998E-3</v>
      </c>
      <c r="BA52" s="671">
        <f>Compute4a!M52</f>
        <v>0</v>
      </c>
      <c r="BB52" s="782">
        <f>IFERROR((BA52*$H52*INDEX(References!$C$51:$D$56, $E52+1,2))+(ROW()/10000),0)</f>
        <v>5.1999999999999998E-3</v>
      </c>
      <c r="BC52" s="671">
        <f>Compute4a!O52</f>
        <v>0</v>
      </c>
      <c r="BD52" s="782">
        <f>IFERROR((BC52*$H52*INDEX(References!$C$51:$D$56, $E52+1,2))+(ROW()/10000),0)</f>
        <v>5.1999999999999998E-3</v>
      </c>
      <c r="BE52" s="671">
        <f>Compute4a!V52</f>
        <v>0</v>
      </c>
      <c r="BF52" s="782">
        <f>IFERROR((BE52*$H52*INDEX(References!$C$51:$D$56, $E52+1,2))+(ROW()/10000),0)</f>
        <v>5.1999999999999998E-3</v>
      </c>
      <c r="BG52" s="671">
        <f>Compute4a!P52</f>
        <v>0</v>
      </c>
      <c r="BH52" s="782">
        <f>IFERROR((BG52*$H52*INDEX(References!$C$51:$D$56, $E52+1,2))+(ROW()/10000),0)</f>
        <v>5.1999999999999998E-3</v>
      </c>
      <c r="BI52" s="671">
        <f>Compute4a!N52</f>
        <v>0</v>
      </c>
      <c r="BJ52" s="782">
        <f>IFERROR((BI52*$H52*INDEX(References!$C$51:$D$56, $E52+1,2))+(ROW()/10000),0)</f>
        <v>5.1999999999999998E-3</v>
      </c>
      <c r="BK52" s="671">
        <f>Compute4a!T52</f>
        <v>0</v>
      </c>
      <c r="BL52" s="782">
        <f>IFERROR((BK52*$H52*INDEX(References!$C$51:$D$56, $E52+1,2))+(ROW()/10000),0)</f>
        <v>5.1999999999999998E-3</v>
      </c>
      <c r="BM52" s="671">
        <f>Compute4a!R52</f>
        <v>0</v>
      </c>
      <c r="BN52" s="782">
        <f>IFERROR((BM52*$H52*INDEX(References!$C$51:$D$56, $E52+1,2))+(ROW()/10000),0)</f>
        <v>5.1999999999999998E-3</v>
      </c>
      <c r="BO52" s="671">
        <f>Compute4a!V52</f>
        <v>0</v>
      </c>
      <c r="BP52" s="782">
        <f>IFERROR((BO52*$H52*INDEX(References!$C$51:$D$56, $E52+1,2))+(ROW()/10000),0)</f>
        <v>5.1999999999999998E-3</v>
      </c>
      <c r="BQ52" s="671">
        <f>Compute4a!S52</f>
        <v>0</v>
      </c>
      <c r="BR52" s="782">
        <f>IFERROR((BQ52*$H52*INDEX(References!$C$51:$D$56, $E52+1,2))+(ROW()/10000),0)</f>
        <v>5.1999999999999998E-3</v>
      </c>
      <c r="BS52" s="671">
        <f>Compute4a!V52</f>
        <v>0</v>
      </c>
      <c r="BT52" s="782">
        <f>IFERROR((BS52*$H52*INDEX(References!$C$51:$D$56, $E52+1,2))+(ROW()/10000),0)</f>
        <v>5.1999999999999998E-3</v>
      </c>
      <c r="BU52" s="671">
        <f>Compute4a!M52</f>
        <v>0</v>
      </c>
      <c r="BV52" s="782">
        <f>IFERROR((BU52*$H52*INDEX(References!$C$51:$D$56, $E52+1,2))+(ROW()/10000),0)</f>
        <v>5.1999999999999998E-3</v>
      </c>
      <c r="BW52" s="671">
        <f>Compute4a!U52</f>
        <v>0</v>
      </c>
      <c r="BX52" s="782">
        <f>IFERROR((BW52*$H52*INDEX(References!$C$51:$D$56, $E52+1,2))+(ROW()/10000),0)</f>
        <v>5.1999999999999998E-3</v>
      </c>
      <c r="BY52" s="671">
        <f>Compute4a!N52</f>
        <v>0</v>
      </c>
      <c r="BZ52" s="782">
        <f>IFERROR((BY52*$H52*INDEX(References!$C$51:$D$56, $E52+1,2))+(ROW()/10000),0)</f>
        <v>5.1999999999999998E-3</v>
      </c>
      <c r="CA52" s="671">
        <f>Compute4a!T52</f>
        <v>0</v>
      </c>
      <c r="CB52" s="782">
        <f>IFERROR((CA52*$H52*INDEX(References!$C$51:$D$56, $E52+1,2))+(ROW()/10000),0)</f>
        <v>5.1999999999999998E-3</v>
      </c>
      <c r="CC52" s="671">
        <f>Compute4a!T52</f>
        <v>0</v>
      </c>
      <c r="CD52" s="782">
        <f>IFERROR((CC52*$H52*INDEX(References!$C$51:$D$56, $E52+1,2))+(ROW()/10000),0)</f>
        <v>5.1999999999999998E-3</v>
      </c>
      <c r="CE52" s="671">
        <f>Compute4a!T52</f>
        <v>0</v>
      </c>
      <c r="CF52" s="782">
        <f>IFERROR((CE52*$H52*INDEX(References!$C$51:$D$56, $E52+1,2))+(ROW()/10000),0)</f>
        <v>5.1999999999999998E-3</v>
      </c>
      <c r="CG52" s="671">
        <f>Compute4a!U52</f>
        <v>0</v>
      </c>
      <c r="CH52" s="782">
        <f>IFERROR((CG52*$H52*INDEX(References!$C$51:$D$56, $E52+1,2))+(ROW()/10000),0)</f>
        <v>5.1999999999999998E-3</v>
      </c>
      <c r="CI52" s="671">
        <f>Compute4a!U52</f>
        <v>0</v>
      </c>
      <c r="CJ52" s="782">
        <f>IFERROR((CI52*$H52*INDEX(References!$C$51:$D$56, $E52+1,2))+(ROW()/10000),0)</f>
        <v>5.1999999999999998E-3</v>
      </c>
      <c r="CK52" s="671">
        <f>Compute4a!N52</f>
        <v>0</v>
      </c>
      <c r="CL52" s="782">
        <f>IFERROR((CK52*$H52*INDEX(References!$C$51:$D$56, $E52+1,2))+(ROW()/10000),0)</f>
        <v>5.1999999999999998E-3</v>
      </c>
      <c r="CM52" s="671">
        <f>Compute4a!U52</f>
        <v>0</v>
      </c>
      <c r="CN52" s="782">
        <f>IFERROR((CM52*$H52*INDEX(References!$C$51:$D$56, $E52+1,2))+(ROW()/10000),0)</f>
        <v>5.1999999999999998E-3</v>
      </c>
      <c r="CO52" s="671">
        <f>Compute4a!Q52</f>
        <v>0</v>
      </c>
      <c r="CP52" s="782">
        <f>IFERROR((CO52*$H52*INDEX(References!$C$51:$D$56, $E52+1,2))+(ROW()/10000),0)</f>
        <v>5.1999999999999998E-3</v>
      </c>
      <c r="CQ52" s="671">
        <f>Compute4a!T52</f>
        <v>0</v>
      </c>
      <c r="CR52" s="782">
        <f>IFERROR((CQ52*$H52*INDEX(References!$C$51:$D$56, $E52+1,2))+(ROW()/10000),0)</f>
        <v>5.1999999999999998E-3</v>
      </c>
      <c r="CS52" s="671">
        <f>Compute4a!Q52</f>
        <v>0</v>
      </c>
      <c r="CT52" s="782">
        <f>IFERROR((CS52*$H52*INDEX(References!$C$51:$D$56, $E52+1,2))+(ROW()/10000),0)</f>
        <v>5.1999999999999998E-3</v>
      </c>
      <c r="CU52" s="477">
        <f t="shared" si="101"/>
        <v>0</v>
      </c>
      <c r="CV52" s="477">
        <f t="shared" si="4"/>
        <v>0</v>
      </c>
      <c r="CW52" s="477">
        <f t="shared" si="5"/>
        <v>0</v>
      </c>
      <c r="CX52" s="477">
        <f t="shared" si="6"/>
        <v>0</v>
      </c>
      <c r="CY52" s="477">
        <f t="shared" si="7"/>
        <v>0</v>
      </c>
      <c r="CZ52" s="477">
        <f t="shared" si="8"/>
        <v>0</v>
      </c>
      <c r="DA52" s="477">
        <f t="shared" si="9"/>
        <v>0</v>
      </c>
      <c r="DB52" s="477">
        <f t="shared" si="10"/>
        <v>0</v>
      </c>
      <c r="DC52" s="477">
        <f t="shared" si="11"/>
        <v>0</v>
      </c>
      <c r="DD52" s="477">
        <f t="shared" si="12"/>
        <v>0</v>
      </c>
      <c r="DE52" s="477">
        <f t="shared" si="13"/>
        <v>0</v>
      </c>
      <c r="DF52" s="477">
        <f t="shared" si="14"/>
        <v>0</v>
      </c>
      <c r="DG52" s="477">
        <f t="shared" si="15"/>
        <v>0</v>
      </c>
      <c r="DH52" s="477">
        <f t="shared" si="16"/>
        <v>0</v>
      </c>
      <c r="DI52" s="477">
        <f t="shared" si="17"/>
        <v>0</v>
      </c>
      <c r="DJ52" s="477">
        <f t="shared" si="18"/>
        <v>0</v>
      </c>
      <c r="DK52" s="477">
        <f t="shared" si="19"/>
        <v>0</v>
      </c>
      <c r="DL52" s="477">
        <f t="shared" si="20"/>
        <v>0</v>
      </c>
      <c r="DM52" s="477">
        <f t="shared" si="21"/>
        <v>0</v>
      </c>
      <c r="DN52" s="477">
        <f t="shared" si="22"/>
        <v>0</v>
      </c>
      <c r="DO52" s="477">
        <f t="shared" si="23"/>
        <v>0</v>
      </c>
      <c r="DP52" s="477">
        <f t="shared" si="24"/>
        <v>0</v>
      </c>
      <c r="DQ52" s="477">
        <f t="shared" si="25"/>
        <v>0</v>
      </c>
      <c r="DR52" s="477">
        <f t="shared" si="26"/>
        <v>0</v>
      </c>
      <c r="DS52" s="477">
        <f t="shared" si="27"/>
        <v>0</v>
      </c>
      <c r="DT52" s="477">
        <f t="shared" si="28"/>
        <v>0</v>
      </c>
      <c r="DU52" s="477">
        <f t="shared" si="29"/>
        <v>0</v>
      </c>
      <c r="DV52" s="477">
        <f t="shared" si="30"/>
        <v>0</v>
      </c>
      <c r="DW52" s="477">
        <f t="shared" si="31"/>
        <v>0</v>
      </c>
      <c r="DX52" s="477">
        <f t="shared" si="32"/>
        <v>0</v>
      </c>
      <c r="DY52" s="477">
        <f t="shared" si="33"/>
        <v>0</v>
      </c>
      <c r="DZ52" s="477">
        <f t="shared" si="34"/>
        <v>0</v>
      </c>
      <c r="EA52" s="477">
        <f t="shared" si="35"/>
        <v>0</v>
      </c>
      <c r="EB52" s="477">
        <f t="shared" si="36"/>
        <v>0</v>
      </c>
      <c r="EC52" s="477">
        <f t="shared" si="37"/>
        <v>0</v>
      </c>
      <c r="ED52" s="477">
        <f t="shared" si="38"/>
        <v>0</v>
      </c>
      <c r="EE52" s="477">
        <f t="shared" si="39"/>
        <v>0</v>
      </c>
      <c r="EF52" s="477">
        <f t="shared" si="40"/>
        <v>0</v>
      </c>
      <c r="EG52" s="477">
        <f t="shared" si="41"/>
        <v>0</v>
      </c>
      <c r="EH52" s="477">
        <f t="shared" si="42"/>
        <v>0</v>
      </c>
      <c r="EI52" s="477">
        <f t="shared" si="43"/>
        <v>0</v>
      </c>
      <c r="EJ52" s="477">
        <f t="shared" si="44"/>
        <v>0</v>
      </c>
      <c r="EK52" s="477">
        <f t="shared" si="45"/>
        <v>0</v>
      </c>
      <c r="EL52" s="477">
        <f t="shared" si="46"/>
        <v>0</v>
      </c>
      <c r="EM52" s="477">
        <f t="shared" si="47"/>
        <v>0</v>
      </c>
      <c r="EN52" s="477">
        <f t="shared" si="48"/>
        <v>0</v>
      </c>
      <c r="EO52" s="946">
        <f t="shared" si="49"/>
        <v>0</v>
      </c>
      <c r="EP52" s="946">
        <f t="shared" si="50"/>
        <v>0</v>
      </c>
      <c r="EQ52" s="946">
        <f t="shared" si="51"/>
        <v>0</v>
      </c>
      <c r="ER52" s="946">
        <f t="shared" si="52"/>
        <v>0</v>
      </c>
      <c r="ES52" s="946">
        <f t="shared" si="53"/>
        <v>0</v>
      </c>
      <c r="ET52" s="946">
        <f t="shared" si="54"/>
        <v>0</v>
      </c>
      <c r="EU52" s="946">
        <f t="shared" si="55"/>
        <v>0</v>
      </c>
      <c r="EV52" s="946">
        <f t="shared" si="56"/>
        <v>0</v>
      </c>
      <c r="EW52" s="946">
        <f t="shared" si="57"/>
        <v>0</v>
      </c>
      <c r="EX52" s="946">
        <f t="shared" si="58"/>
        <v>0</v>
      </c>
      <c r="EY52" s="946">
        <f t="shared" si="59"/>
        <v>0</v>
      </c>
      <c r="EZ52" s="946">
        <f t="shared" si="60"/>
        <v>0</v>
      </c>
      <c r="FA52" s="946">
        <f t="shared" si="61"/>
        <v>0</v>
      </c>
      <c r="FB52" s="946">
        <f t="shared" si="62"/>
        <v>0</v>
      </c>
      <c r="FC52" s="946">
        <f t="shared" si="63"/>
        <v>0</v>
      </c>
      <c r="FD52" s="946">
        <f t="shared" si="64"/>
        <v>0</v>
      </c>
      <c r="FE52" s="946">
        <f t="shared" si="65"/>
        <v>0</v>
      </c>
      <c r="FF52" s="946">
        <f t="shared" si="66"/>
        <v>0</v>
      </c>
      <c r="FG52" s="946">
        <f t="shared" si="67"/>
        <v>0</v>
      </c>
      <c r="FH52" s="946">
        <f t="shared" si="68"/>
        <v>0</v>
      </c>
      <c r="FI52" s="946">
        <f t="shared" si="69"/>
        <v>0</v>
      </c>
      <c r="FJ52" s="946">
        <f t="shared" si="70"/>
        <v>0</v>
      </c>
      <c r="FK52" s="946">
        <f t="shared" si="71"/>
        <v>0</v>
      </c>
      <c r="FL52" s="946">
        <f t="shared" si="72"/>
        <v>0</v>
      </c>
      <c r="FM52" s="946">
        <f t="shared" si="73"/>
        <v>0</v>
      </c>
      <c r="FN52" s="946">
        <f t="shared" si="74"/>
        <v>0</v>
      </c>
      <c r="FO52" s="946">
        <f t="shared" si="75"/>
        <v>0</v>
      </c>
      <c r="FP52" s="946">
        <f t="shared" si="76"/>
        <v>0</v>
      </c>
      <c r="FQ52" s="946">
        <f t="shared" si="77"/>
        <v>0</v>
      </c>
      <c r="FR52" s="946">
        <f t="shared" si="78"/>
        <v>0</v>
      </c>
      <c r="FS52" s="946">
        <f t="shared" si="79"/>
        <v>0</v>
      </c>
      <c r="FT52" s="946">
        <f t="shared" si="80"/>
        <v>0</v>
      </c>
      <c r="FU52" s="946">
        <f t="shared" si="81"/>
        <v>0</v>
      </c>
      <c r="FV52" s="946">
        <f t="shared" si="82"/>
        <v>0</v>
      </c>
      <c r="FW52" s="946">
        <f t="shared" si="83"/>
        <v>0</v>
      </c>
      <c r="FX52" s="946">
        <f t="shared" si="84"/>
        <v>0</v>
      </c>
      <c r="FY52" s="946">
        <f t="shared" si="85"/>
        <v>0</v>
      </c>
      <c r="FZ52" s="946">
        <f t="shared" si="86"/>
        <v>0</v>
      </c>
      <c r="GA52" s="946">
        <f t="shared" si="87"/>
        <v>0</v>
      </c>
      <c r="GB52" s="946">
        <f t="shared" si="88"/>
        <v>0</v>
      </c>
      <c r="GC52" s="946">
        <f t="shared" si="89"/>
        <v>0</v>
      </c>
      <c r="GD52" s="946">
        <f t="shared" si="90"/>
        <v>0</v>
      </c>
      <c r="GE52" s="946">
        <f t="shared" si="91"/>
        <v>0</v>
      </c>
      <c r="GF52" s="946">
        <f t="shared" si="92"/>
        <v>0</v>
      </c>
      <c r="GG52" s="946">
        <f t="shared" si="93"/>
        <v>0</v>
      </c>
      <c r="GH52" s="946" t="s">
        <v>503</v>
      </c>
    </row>
    <row r="53" spans="1:190" ht="15">
      <c r="A53" s="725" t="str">
        <f>Compute1a!A53</f>
        <v>9.5</v>
      </c>
      <c r="B53" s="527" t="str">
        <f>Compute1a!B53</f>
        <v>Limitation des programmes utilitaires</v>
      </c>
      <c r="C53" s="527">
        <f>Compute1a!C53</f>
        <v>0</v>
      </c>
      <c r="D53" s="528" t="str">
        <f>Compute1a!D53</f>
        <v>1: Initial</v>
      </c>
      <c r="E53" s="727" t="str">
        <f>Compute1a!E53</f>
        <v>1</v>
      </c>
      <c r="F53" s="727">
        <f>INDEX(References!$B$51:$C$56,$E53+1,2)*C53</f>
        <v>0</v>
      </c>
      <c r="G53" s="726">
        <f>Compute4a!$DE53</f>
        <v>0</v>
      </c>
      <c r="H53" s="942">
        <f>IF($F53&gt;=$C$1,$G53/$F53,$G53)</f>
        <v>0</v>
      </c>
      <c r="I53" s="671">
        <v>0</v>
      </c>
      <c r="J53" s="782">
        <f>IFERROR((I53*$H53*INDEX(References!$C$51:$D$56, $E53+1,2))+(ROW()/10000),0)</f>
        <v>5.3E-3</v>
      </c>
      <c r="K53" s="671">
        <v>0</v>
      </c>
      <c r="L53" s="782">
        <f>IFERROR((K53*$H53*INDEX(References!$C$51:$D$56, $E53+1,2))+(ROW()/10000),0)</f>
        <v>5.3E-3</v>
      </c>
      <c r="M53" s="671">
        <f>Compute4a!H53</f>
        <v>1</v>
      </c>
      <c r="N53" s="782">
        <f>IFERROR((M53*$H53*INDEX(References!$C$51:$D$56, $E53+1,2))+(ROW()/10000),0)</f>
        <v>5.3E-3</v>
      </c>
      <c r="O53" s="671">
        <f>Compute4a!N53</f>
        <v>0</v>
      </c>
      <c r="P53" s="782">
        <f>IFERROR((O53*$H53*INDEX(References!$C$51:$D$56, $E53+1,2))+(ROW()/10000),0)</f>
        <v>5.3E-3</v>
      </c>
      <c r="Q53" s="671">
        <f>Compute4a!M53</f>
        <v>1</v>
      </c>
      <c r="R53" s="782">
        <f>IFERROR((Q53*$H53*INDEX(References!$C$51:$D$56, $E53+1,2))+(ROW()/10000),0)</f>
        <v>5.3E-3</v>
      </c>
      <c r="S53" s="671">
        <f>Compute4a!R53</f>
        <v>1</v>
      </c>
      <c r="T53" s="782">
        <f>IFERROR((S53*$H53*INDEX(References!$C$51:$D$56, $E53+1,2))+(ROW()/10000),0)</f>
        <v>5.3E-3</v>
      </c>
      <c r="U53" s="671">
        <v>1</v>
      </c>
      <c r="V53" s="782">
        <f>IFERROR((U53*$H53*INDEX(References!$C$51:$D$56, $E53+1,2))+(ROW()/10000),0)</f>
        <v>5.3E-3</v>
      </c>
      <c r="W53" s="671">
        <v>0</v>
      </c>
      <c r="X53" s="782">
        <f>IFERROR((W53*$H53*INDEX(References!$C$51:$D$56, $E53+1,2))+(ROW()/10000),0)</f>
        <v>5.3E-3</v>
      </c>
      <c r="Y53" s="671">
        <v>0</v>
      </c>
      <c r="Z53" s="782">
        <f>IFERROR((Y53*$H53*INDEX(References!$C$51:$D$56, $E53+1,2))+(ROW()/10000),0)</f>
        <v>5.3E-3</v>
      </c>
      <c r="AA53" s="671">
        <v>0</v>
      </c>
      <c r="AB53" s="782">
        <f>IFERROR((AA53*$H53*INDEX(References!$C$51:$D$56, $E53+1,2))+(ROW()/10000),0)</f>
        <v>5.3E-3</v>
      </c>
      <c r="AC53" s="671">
        <f>Compute4a!T53</f>
        <v>0</v>
      </c>
      <c r="AD53" s="782">
        <f>IFERROR((AC53*$H53*INDEX(References!$C$51:$D$56, $E53+1,2))+(ROW()/10000),0)</f>
        <v>5.3E-3</v>
      </c>
      <c r="AE53" s="671">
        <v>0</v>
      </c>
      <c r="AF53" s="782">
        <f>IFERROR((AE53*$H53*INDEX(References!$C$51:$D$56, $E53+1,2))+(ROW()/10000),0)</f>
        <v>5.3E-3</v>
      </c>
      <c r="AG53" s="671">
        <f>Compute4a!N53</f>
        <v>0</v>
      </c>
      <c r="AH53" s="782">
        <f>IFERROR((AG53*$H53*INDEX(References!$C$51:$D$56, $E53+1,2))+(ROW()/10000),0)</f>
        <v>5.3E-3</v>
      </c>
      <c r="AI53" s="671">
        <v>0</v>
      </c>
      <c r="AJ53" s="782">
        <f>IFERROR((AI53*$H53*INDEX(References!$C$51:$D$56, $E53+1,2))+(ROW()/10000),0)</f>
        <v>5.3E-3</v>
      </c>
      <c r="AK53" s="671">
        <f>Compute4a!U53</f>
        <v>0</v>
      </c>
      <c r="AL53" s="782">
        <f>IFERROR((AK53*$H53*INDEX(References!$C$51:$D$56, $E53+1,2))+(ROW()/10000),0)</f>
        <v>5.3E-3</v>
      </c>
      <c r="AM53" s="671">
        <f>Compute4a!K53</f>
        <v>0</v>
      </c>
      <c r="AN53" s="782">
        <f>IFERROR((AM53*$H53*INDEX(References!$C$51:$D$56, $E53+1,2))+(ROW()/10000),0)</f>
        <v>5.3E-3</v>
      </c>
      <c r="AO53" s="671">
        <f>Compute4a!S53</f>
        <v>0</v>
      </c>
      <c r="AP53" s="782">
        <f>IFERROR((AO53*$H53*INDEX(References!$C$51:$D$56, $E53+1,2))+(ROW()/10000),0)</f>
        <v>5.3E-3</v>
      </c>
      <c r="AQ53" s="671">
        <f>Compute4a!M53</f>
        <v>1</v>
      </c>
      <c r="AR53" s="782">
        <f>IFERROR((AQ53*$H53*INDEX(References!$C$51:$D$56, $E53+1,2))+(ROW()/10000),0)</f>
        <v>5.3E-3</v>
      </c>
      <c r="AS53" s="671">
        <f>Compute4a!K53</f>
        <v>0</v>
      </c>
      <c r="AT53" s="782">
        <f>IFERROR((AS53*$H53*INDEX(References!$C$51:$D$56, $E53+1,2))+(ROW()/10000),0)</f>
        <v>5.3E-3</v>
      </c>
      <c r="AU53" s="671">
        <f>Compute4a!T53</f>
        <v>0</v>
      </c>
      <c r="AV53" s="782">
        <f>IFERROR((AU53*$H53*INDEX(References!$C$51:$D$56, $E53+1,2))+(ROW()/10000),0)</f>
        <v>5.3E-3</v>
      </c>
      <c r="AW53" s="671">
        <v>0</v>
      </c>
      <c r="AX53" s="782">
        <f>IFERROR((AW53*$H53*INDEX(References!$C$51:$D$56, $E53+1,2))+(ROW()/10000),0)</f>
        <v>5.3E-3</v>
      </c>
      <c r="AY53" s="671">
        <v>0</v>
      </c>
      <c r="AZ53" s="782">
        <f>IFERROR((AY53*$H53*INDEX(References!$C$51:$D$56, $E53+1,2))+(ROW()/10000),0)</f>
        <v>5.3E-3</v>
      </c>
      <c r="BA53" s="671">
        <v>0</v>
      </c>
      <c r="BB53" s="782">
        <f>IFERROR((BA53*$H53*INDEX(References!$C$51:$D$56, $E53+1,2))+(ROW()/10000),0)</f>
        <v>5.3E-3</v>
      </c>
      <c r="BC53" s="671">
        <f>Compute4a!O53</f>
        <v>0</v>
      </c>
      <c r="BD53" s="782">
        <f>IFERROR((BC53*$H53*INDEX(References!$C$51:$D$56, $E53+1,2))+(ROW()/10000),0)</f>
        <v>5.3E-3</v>
      </c>
      <c r="BE53" s="671">
        <v>0</v>
      </c>
      <c r="BF53" s="782">
        <f>IFERROR((BE53*$H53*INDEX(References!$C$51:$D$56, $E53+1,2))+(ROW()/10000),0)</f>
        <v>5.3E-3</v>
      </c>
      <c r="BG53" s="671">
        <f>Compute4a!P53</f>
        <v>0</v>
      </c>
      <c r="BH53" s="782">
        <f>IFERROR((BG53*$H53*INDEX(References!$C$51:$D$56, $E53+1,2))+(ROW()/10000),0)</f>
        <v>5.3E-3</v>
      </c>
      <c r="BI53" s="671">
        <f>Compute4a!N53</f>
        <v>0</v>
      </c>
      <c r="BJ53" s="782">
        <f>IFERROR((BI53*$H53*INDEX(References!$C$51:$D$56, $E53+1,2))+(ROW()/10000),0)</f>
        <v>5.3E-3</v>
      </c>
      <c r="BK53" s="671">
        <v>1</v>
      </c>
      <c r="BL53" s="782">
        <f>IFERROR((BK53*$H53*INDEX(References!$C$51:$D$56, $E53+1,2))+(ROW()/10000),0)</f>
        <v>5.3E-3</v>
      </c>
      <c r="BM53" s="671">
        <f>Compute4a!R53</f>
        <v>1</v>
      </c>
      <c r="BN53" s="782">
        <f>IFERROR((BM53*$H53*INDEX(References!$C$51:$D$56, $E53+1,2))+(ROW()/10000),0)</f>
        <v>5.3E-3</v>
      </c>
      <c r="BO53" s="671">
        <v>0</v>
      </c>
      <c r="BP53" s="782">
        <f>IFERROR((BO53*$H53*INDEX(References!$C$51:$D$56, $E53+1,2))+(ROW()/10000),0)</f>
        <v>5.3E-3</v>
      </c>
      <c r="BQ53" s="671">
        <f>Compute4a!S53</f>
        <v>0</v>
      </c>
      <c r="BR53" s="782">
        <f>IFERROR((BQ53*$H53*INDEX(References!$C$51:$D$56, $E53+1,2))+(ROW()/10000),0)</f>
        <v>5.3E-3</v>
      </c>
      <c r="BS53" s="671">
        <f>Compute4a!V53</f>
        <v>1</v>
      </c>
      <c r="BT53" s="782">
        <f>IFERROR((BS53*$H53*INDEX(References!$C$51:$D$56, $E53+1,2))+(ROW()/10000),0)</f>
        <v>5.3E-3</v>
      </c>
      <c r="BU53" s="671">
        <f>Compute4a!M53</f>
        <v>1</v>
      </c>
      <c r="BV53" s="782">
        <f>IFERROR((BU53*$H53*INDEX(References!$C$51:$D$56, $E53+1,2))+(ROW()/10000),0)</f>
        <v>5.3E-3</v>
      </c>
      <c r="BW53" s="671">
        <f>Compute4a!U53</f>
        <v>0</v>
      </c>
      <c r="BX53" s="782">
        <f>IFERROR((BW53*$H53*INDEX(References!$C$51:$D$56, $E53+1,2))+(ROW()/10000),0)</f>
        <v>5.3E-3</v>
      </c>
      <c r="BY53" s="671">
        <f>Compute4a!N53</f>
        <v>0</v>
      </c>
      <c r="BZ53" s="782">
        <f>IFERROR((BY53*$H53*INDEX(References!$C$51:$D$56, $E53+1,2))+(ROW()/10000),0)</f>
        <v>5.3E-3</v>
      </c>
      <c r="CA53" s="671">
        <f>Compute4a!T53</f>
        <v>0</v>
      </c>
      <c r="CB53" s="782">
        <f>IFERROR((CA53*$H53*INDEX(References!$C$51:$D$56, $E53+1,2))+(ROW()/10000),0)</f>
        <v>5.3E-3</v>
      </c>
      <c r="CC53" s="671">
        <f>Compute4a!T53</f>
        <v>0</v>
      </c>
      <c r="CD53" s="782">
        <f>IFERROR((CC53*$H53*INDEX(References!$C$51:$D$56, $E53+1,2))+(ROW()/10000),0)</f>
        <v>5.3E-3</v>
      </c>
      <c r="CE53" s="671">
        <f>Compute4a!T53</f>
        <v>0</v>
      </c>
      <c r="CF53" s="782">
        <f>IFERROR((CE53*$H53*INDEX(References!$C$51:$D$56, $E53+1,2))+(ROW()/10000),0)</f>
        <v>5.3E-3</v>
      </c>
      <c r="CG53" s="671">
        <f>Compute4a!U53</f>
        <v>0</v>
      </c>
      <c r="CH53" s="782">
        <f>IFERROR((CG53*$H53*INDEX(References!$C$51:$D$56, $E53+1,2))+(ROW()/10000),0)</f>
        <v>5.3E-3</v>
      </c>
      <c r="CI53" s="671">
        <f>Compute4a!U53</f>
        <v>0</v>
      </c>
      <c r="CJ53" s="782">
        <f>IFERROR((CI53*$H53*INDEX(References!$C$51:$D$56, $E53+1,2))+(ROW()/10000),0)</f>
        <v>5.3E-3</v>
      </c>
      <c r="CK53" s="671">
        <f>Compute4a!N53</f>
        <v>0</v>
      </c>
      <c r="CL53" s="782">
        <f>IFERROR((CK53*$H53*INDEX(References!$C$51:$D$56, $E53+1,2))+(ROW()/10000),0)</f>
        <v>5.3E-3</v>
      </c>
      <c r="CM53" s="671">
        <f>Compute4a!U53</f>
        <v>0</v>
      </c>
      <c r="CN53" s="782">
        <f>IFERROR((CM53*$H53*INDEX(References!$C$51:$D$56, $E53+1,2))+(ROW()/10000),0)</f>
        <v>5.3E-3</v>
      </c>
      <c r="CO53" s="671">
        <f>Compute4a!Q53</f>
        <v>0</v>
      </c>
      <c r="CP53" s="782">
        <f>IFERROR((CO53*$H53*INDEX(References!$C$51:$D$56, $E53+1,2))+(ROW()/10000),0)</f>
        <v>5.3E-3</v>
      </c>
      <c r="CQ53" s="671">
        <f>Compute4a!T53</f>
        <v>0</v>
      </c>
      <c r="CR53" s="782">
        <f>IFERROR((CQ53*$H53*INDEX(References!$C$51:$D$56, $E53+1,2))+(ROW()/10000),0)</f>
        <v>5.3E-3</v>
      </c>
      <c r="CS53" s="671">
        <f>Compute4a!Q53</f>
        <v>0</v>
      </c>
      <c r="CT53" s="782">
        <f>IFERROR((CS53*$H53*INDEX(References!$C$51:$D$56, $E53+1,2))+(ROW()/10000),0)</f>
        <v>5.3E-3</v>
      </c>
      <c r="CU53" s="477">
        <f t="shared" si="101"/>
        <v>4</v>
      </c>
      <c r="CV53" s="477">
        <f t="shared" si="4"/>
        <v>0</v>
      </c>
      <c r="CW53" s="477">
        <f t="shared" si="5"/>
        <v>0</v>
      </c>
      <c r="CX53" s="477">
        <f t="shared" si="6"/>
        <v>0</v>
      </c>
      <c r="CY53" s="477">
        <f t="shared" si="7"/>
        <v>0</v>
      </c>
      <c r="CZ53" s="477">
        <f t="shared" si="8"/>
        <v>0</v>
      </c>
      <c r="DA53" s="477">
        <f t="shared" si="9"/>
        <v>0</v>
      </c>
      <c r="DB53" s="477">
        <f t="shared" si="10"/>
        <v>0</v>
      </c>
      <c r="DC53" s="477">
        <f t="shared" si="11"/>
        <v>0</v>
      </c>
      <c r="DD53" s="477">
        <f t="shared" si="12"/>
        <v>0</v>
      </c>
      <c r="DE53" s="477">
        <f t="shared" si="13"/>
        <v>0</v>
      </c>
      <c r="DF53" s="477">
        <f t="shared" si="14"/>
        <v>0</v>
      </c>
      <c r="DG53" s="477">
        <f t="shared" si="15"/>
        <v>0</v>
      </c>
      <c r="DH53" s="477">
        <f t="shared" si="16"/>
        <v>0</v>
      </c>
      <c r="DI53" s="477">
        <f t="shared" si="17"/>
        <v>0</v>
      </c>
      <c r="DJ53" s="477">
        <f t="shared" si="18"/>
        <v>0</v>
      </c>
      <c r="DK53" s="477">
        <f t="shared" si="19"/>
        <v>0</v>
      </c>
      <c r="DL53" s="477">
        <f t="shared" si="20"/>
        <v>0</v>
      </c>
      <c r="DM53" s="477">
        <f t="shared" si="21"/>
        <v>0</v>
      </c>
      <c r="DN53" s="477">
        <f t="shared" si="22"/>
        <v>0</v>
      </c>
      <c r="DO53" s="477">
        <f t="shared" si="23"/>
        <v>0</v>
      </c>
      <c r="DP53" s="477">
        <f t="shared" si="24"/>
        <v>0</v>
      </c>
      <c r="DQ53" s="477">
        <f t="shared" si="25"/>
        <v>0</v>
      </c>
      <c r="DR53" s="477">
        <f t="shared" si="26"/>
        <v>0</v>
      </c>
      <c r="DS53" s="477">
        <f t="shared" si="27"/>
        <v>0</v>
      </c>
      <c r="DT53" s="477">
        <f t="shared" si="28"/>
        <v>0</v>
      </c>
      <c r="DU53" s="477">
        <f t="shared" si="29"/>
        <v>0</v>
      </c>
      <c r="DV53" s="477">
        <f t="shared" si="30"/>
        <v>0</v>
      </c>
      <c r="DW53" s="477">
        <f t="shared" si="31"/>
        <v>0</v>
      </c>
      <c r="DX53" s="477">
        <f t="shared" si="32"/>
        <v>0</v>
      </c>
      <c r="DY53" s="477">
        <f t="shared" si="33"/>
        <v>0</v>
      </c>
      <c r="DZ53" s="477">
        <f t="shared" si="34"/>
        <v>0</v>
      </c>
      <c r="EA53" s="477">
        <f t="shared" si="35"/>
        <v>0</v>
      </c>
      <c r="EB53" s="477">
        <f t="shared" si="36"/>
        <v>0</v>
      </c>
      <c r="EC53" s="477">
        <f t="shared" si="37"/>
        <v>0</v>
      </c>
      <c r="ED53" s="477">
        <f t="shared" si="38"/>
        <v>0</v>
      </c>
      <c r="EE53" s="477">
        <f t="shared" si="39"/>
        <v>0</v>
      </c>
      <c r="EF53" s="477">
        <f t="shared" si="40"/>
        <v>0</v>
      </c>
      <c r="EG53" s="477">
        <f t="shared" si="41"/>
        <v>0</v>
      </c>
      <c r="EH53" s="477">
        <f t="shared" si="42"/>
        <v>0</v>
      </c>
      <c r="EI53" s="477">
        <f t="shared" si="43"/>
        <v>0</v>
      </c>
      <c r="EJ53" s="477">
        <f t="shared" si="44"/>
        <v>0</v>
      </c>
      <c r="EK53" s="477">
        <f t="shared" si="45"/>
        <v>0</v>
      </c>
      <c r="EL53" s="477">
        <f t="shared" si="46"/>
        <v>0</v>
      </c>
      <c r="EM53" s="477">
        <f t="shared" si="47"/>
        <v>0</v>
      </c>
      <c r="EN53" s="477">
        <f t="shared" si="48"/>
        <v>0</v>
      </c>
      <c r="EO53" s="946">
        <f t="shared" si="49"/>
        <v>0</v>
      </c>
      <c r="EP53" s="946">
        <f t="shared" si="50"/>
        <v>0</v>
      </c>
      <c r="EQ53" s="946">
        <f t="shared" si="51"/>
        <v>0</v>
      </c>
      <c r="ER53" s="946">
        <f t="shared" si="52"/>
        <v>0</v>
      </c>
      <c r="ES53" s="946">
        <f t="shared" si="53"/>
        <v>0</v>
      </c>
      <c r="ET53" s="946">
        <f t="shared" si="54"/>
        <v>0</v>
      </c>
      <c r="EU53" s="946">
        <f t="shared" si="55"/>
        <v>0</v>
      </c>
      <c r="EV53" s="946">
        <f t="shared" si="56"/>
        <v>0</v>
      </c>
      <c r="EW53" s="946">
        <f t="shared" si="57"/>
        <v>0</v>
      </c>
      <c r="EX53" s="946">
        <f t="shared" si="58"/>
        <v>0</v>
      </c>
      <c r="EY53" s="946">
        <f t="shared" si="59"/>
        <v>0</v>
      </c>
      <c r="EZ53" s="946">
        <f t="shared" si="60"/>
        <v>0</v>
      </c>
      <c r="FA53" s="946">
        <f t="shared" si="61"/>
        <v>0</v>
      </c>
      <c r="FB53" s="946">
        <f t="shared" si="62"/>
        <v>0</v>
      </c>
      <c r="FC53" s="946">
        <f t="shared" si="63"/>
        <v>0</v>
      </c>
      <c r="FD53" s="946">
        <f t="shared" si="64"/>
        <v>0</v>
      </c>
      <c r="FE53" s="946">
        <f t="shared" si="65"/>
        <v>0</v>
      </c>
      <c r="FF53" s="946">
        <f t="shared" si="66"/>
        <v>0</v>
      </c>
      <c r="FG53" s="946">
        <f t="shared" si="67"/>
        <v>0</v>
      </c>
      <c r="FH53" s="946">
        <f t="shared" si="68"/>
        <v>0</v>
      </c>
      <c r="FI53" s="946">
        <f t="shared" si="69"/>
        <v>0</v>
      </c>
      <c r="FJ53" s="946">
        <f t="shared" si="70"/>
        <v>0</v>
      </c>
      <c r="FK53" s="946">
        <f t="shared" si="71"/>
        <v>0</v>
      </c>
      <c r="FL53" s="946">
        <f t="shared" si="72"/>
        <v>0</v>
      </c>
      <c r="FM53" s="946">
        <f t="shared" si="73"/>
        <v>0</v>
      </c>
      <c r="FN53" s="946">
        <f t="shared" si="74"/>
        <v>0</v>
      </c>
      <c r="FO53" s="946">
        <f t="shared" si="75"/>
        <v>0</v>
      </c>
      <c r="FP53" s="946">
        <f t="shared" si="76"/>
        <v>0</v>
      </c>
      <c r="FQ53" s="946">
        <f t="shared" si="77"/>
        <v>0</v>
      </c>
      <c r="FR53" s="946">
        <f t="shared" si="78"/>
        <v>0</v>
      </c>
      <c r="FS53" s="946">
        <f t="shared" si="79"/>
        <v>0</v>
      </c>
      <c r="FT53" s="946">
        <f t="shared" si="80"/>
        <v>0</v>
      </c>
      <c r="FU53" s="946">
        <f t="shared" si="81"/>
        <v>0</v>
      </c>
      <c r="FV53" s="946">
        <f t="shared" si="82"/>
        <v>0</v>
      </c>
      <c r="FW53" s="946">
        <f t="shared" si="83"/>
        <v>0</v>
      </c>
      <c r="FX53" s="946">
        <f t="shared" si="84"/>
        <v>0</v>
      </c>
      <c r="FY53" s="946">
        <f t="shared" si="85"/>
        <v>0</v>
      </c>
      <c r="FZ53" s="946">
        <f t="shared" si="86"/>
        <v>0</v>
      </c>
      <c r="GA53" s="946">
        <f t="shared" si="87"/>
        <v>0</v>
      </c>
      <c r="GB53" s="946">
        <f t="shared" si="88"/>
        <v>0</v>
      </c>
      <c r="GC53" s="946">
        <f t="shared" si="89"/>
        <v>0</v>
      </c>
      <c r="GD53" s="946">
        <f t="shared" si="90"/>
        <v>0</v>
      </c>
      <c r="GE53" s="946">
        <f t="shared" si="91"/>
        <v>0</v>
      </c>
      <c r="GF53" s="946">
        <f t="shared" si="92"/>
        <v>0</v>
      </c>
      <c r="GG53" s="946">
        <f t="shared" si="93"/>
        <v>0</v>
      </c>
      <c r="GH53" s="946" t="s">
        <v>504</v>
      </c>
    </row>
    <row r="54" spans="1:190" ht="15" hidden="1">
      <c r="A54" s="725" t="str">
        <f>Compute1a!A54</f>
        <v>9.5.a</v>
      </c>
      <c r="B54" s="527">
        <f>Compute1a!B54</f>
        <v>0</v>
      </c>
      <c r="C54" s="527">
        <f>Compute1a!C54</f>
        <v>0</v>
      </c>
      <c r="D54" s="528">
        <f>Compute1a!D54</f>
        <v>0</v>
      </c>
      <c r="E54" s="727" t="str">
        <f>Compute1a!E54</f>
        <v>0</v>
      </c>
      <c r="F54" s="727">
        <f>INDEX(References!$B$51:$C$56,$E54+1,2)*C54</f>
        <v>0</v>
      </c>
      <c r="G54" s="726">
        <f>Compute4a!$DE54</f>
        <v>0</v>
      </c>
      <c r="H54" s="942">
        <f t="shared" ref="H54:H55" si="106">G54</f>
        <v>0</v>
      </c>
      <c r="I54" s="671">
        <f>Compute4a!I54</f>
        <v>0</v>
      </c>
      <c r="J54" s="782">
        <f>IFERROR((I54*$H54*INDEX(References!$C$51:$D$56, $E54+1,2))+(ROW()/10000),0)</f>
        <v>5.4000000000000003E-3</v>
      </c>
      <c r="K54" s="671">
        <f>Compute4a!H54</f>
        <v>0</v>
      </c>
      <c r="L54" s="782">
        <f>IFERROR((K54*$H54*INDEX(References!$C$51:$D$56, $E54+1,2))+(ROW()/10000),0)</f>
        <v>5.4000000000000003E-3</v>
      </c>
      <c r="M54" s="671">
        <f>Compute4a!H54</f>
        <v>0</v>
      </c>
      <c r="N54" s="782">
        <f>IFERROR((M54*$H54*INDEX(References!$C$51:$D$56, $E54+1,2))+(ROW()/10000),0)</f>
        <v>5.4000000000000003E-3</v>
      </c>
      <c r="O54" s="671">
        <f>Compute4a!N54</f>
        <v>0</v>
      </c>
      <c r="P54" s="782">
        <f>IFERROR((O54*$H54*INDEX(References!$C$51:$D$56, $E54+1,2))+(ROW()/10000),0)</f>
        <v>5.4000000000000003E-3</v>
      </c>
      <c r="Q54" s="671">
        <f>Compute4a!M54</f>
        <v>0</v>
      </c>
      <c r="R54" s="782">
        <f>IFERROR((Q54*$H54*INDEX(References!$C$51:$D$56, $E54+1,2))+(ROW()/10000),0)</f>
        <v>5.4000000000000003E-3</v>
      </c>
      <c r="S54" s="671">
        <f>Compute4a!R54</f>
        <v>0</v>
      </c>
      <c r="T54" s="782">
        <f>IFERROR((S54*$H54*INDEX(References!$C$51:$D$56, $E54+1,2))+(ROW()/10000),0)</f>
        <v>5.4000000000000003E-3</v>
      </c>
      <c r="U54" s="671">
        <f>Compute4a!S54</f>
        <v>0</v>
      </c>
      <c r="V54" s="782">
        <f>IFERROR((U54*$H54*INDEX(References!$C$51:$D$56, $E54+1,2))+(ROW()/10000),0)</f>
        <v>5.4000000000000003E-3</v>
      </c>
      <c r="W54" s="671">
        <f>Compute4a!R54</f>
        <v>0</v>
      </c>
      <c r="X54" s="782">
        <f>IFERROR((W54*$H54*INDEX(References!$C$51:$D$56, $E54+1,2))+(ROW()/10000),0)</f>
        <v>5.4000000000000003E-3</v>
      </c>
      <c r="Y54" s="671">
        <f>Compute4a!I54</f>
        <v>0</v>
      </c>
      <c r="Z54" s="782">
        <f>IFERROR((Y54*$H54*INDEX(References!$C$51:$D$56, $E54+1,2))+(ROW()/10000),0)</f>
        <v>5.4000000000000003E-3</v>
      </c>
      <c r="AA54" s="671">
        <f>Compute4a!H54</f>
        <v>0</v>
      </c>
      <c r="AB54" s="782">
        <f>IFERROR((AA54*$H54*INDEX(References!$C$51:$D$56, $E54+1,2))+(ROW()/10000),0)</f>
        <v>5.4000000000000003E-3</v>
      </c>
      <c r="AC54" s="671">
        <f>Compute4a!T54</f>
        <v>0</v>
      </c>
      <c r="AD54" s="782">
        <f>IFERROR((AC54*$H54*INDEX(References!$C$51:$D$56, $E54+1,2))+(ROW()/10000),0)</f>
        <v>5.4000000000000003E-3</v>
      </c>
      <c r="AE54" s="671">
        <f>Compute4a!I54</f>
        <v>0</v>
      </c>
      <c r="AF54" s="782">
        <f>IFERROR((AE54*$H54*INDEX(References!$C$51:$D$56, $E54+1,2))+(ROW()/10000),0)</f>
        <v>5.4000000000000003E-3</v>
      </c>
      <c r="AG54" s="671">
        <f>Compute4a!N54</f>
        <v>0</v>
      </c>
      <c r="AH54" s="782">
        <f>IFERROR((AG54*$H54*INDEX(References!$C$51:$D$56, $E54+1,2))+(ROW()/10000),0)</f>
        <v>5.4000000000000003E-3</v>
      </c>
      <c r="AI54" s="671">
        <f>Compute4a!I54</f>
        <v>0</v>
      </c>
      <c r="AJ54" s="782">
        <f>IFERROR((AI54*$H54*INDEX(References!$C$51:$D$56, $E54+1,2))+(ROW()/10000),0)</f>
        <v>5.4000000000000003E-3</v>
      </c>
      <c r="AK54" s="671">
        <f>Compute4a!U54</f>
        <v>0</v>
      </c>
      <c r="AL54" s="782">
        <f>IFERROR((AK54*$H54*INDEX(References!$C$51:$D$56, $E54+1,2))+(ROW()/10000),0)</f>
        <v>5.4000000000000003E-3</v>
      </c>
      <c r="AM54" s="671">
        <f>Compute4a!K54</f>
        <v>0</v>
      </c>
      <c r="AN54" s="782">
        <f>IFERROR((AM54*$H54*INDEX(References!$C$51:$D$56, $E54+1,2))+(ROW()/10000),0)</f>
        <v>5.4000000000000003E-3</v>
      </c>
      <c r="AO54" s="671">
        <f>Compute4a!S54</f>
        <v>0</v>
      </c>
      <c r="AP54" s="782">
        <f>IFERROR((AO54*$H54*INDEX(References!$C$51:$D$56, $E54+1,2))+(ROW()/10000),0)</f>
        <v>5.4000000000000003E-3</v>
      </c>
      <c r="AQ54" s="671">
        <f>Compute4a!M54</f>
        <v>0</v>
      </c>
      <c r="AR54" s="782">
        <f>IFERROR((AQ54*$H54*INDEX(References!$C$51:$D$56, $E54+1,2))+(ROW()/10000),0)</f>
        <v>5.4000000000000003E-3</v>
      </c>
      <c r="AS54" s="671">
        <f>Compute4a!K54</f>
        <v>0</v>
      </c>
      <c r="AT54" s="782">
        <f>IFERROR((AS54*$H54*INDEX(References!$C$51:$D$56, $E54+1,2))+(ROW()/10000),0)</f>
        <v>5.4000000000000003E-3</v>
      </c>
      <c r="AU54" s="671">
        <f>Compute4a!T54</f>
        <v>0</v>
      </c>
      <c r="AV54" s="782">
        <f>IFERROR((AU54*$H54*INDEX(References!$C$51:$D$56, $E54+1,2))+(ROW()/10000),0)</f>
        <v>5.4000000000000003E-3</v>
      </c>
      <c r="AW54" s="671">
        <f>Compute4a!J54</f>
        <v>0</v>
      </c>
      <c r="AX54" s="782">
        <f>IFERROR((AW54*$H54*INDEX(References!$C$51:$D$56, $E54+1,2))+(ROW()/10000),0)</f>
        <v>5.4000000000000003E-3</v>
      </c>
      <c r="AY54" s="671">
        <f>Compute4a!L54</f>
        <v>0</v>
      </c>
      <c r="AZ54" s="782">
        <f>IFERROR((AY54*$H54*INDEX(References!$C$51:$D$56, $E54+1,2))+(ROW()/10000),0)</f>
        <v>5.4000000000000003E-3</v>
      </c>
      <c r="BA54" s="671">
        <f>Compute4a!M54</f>
        <v>0</v>
      </c>
      <c r="BB54" s="782">
        <f>IFERROR((BA54*$H54*INDEX(References!$C$51:$D$56, $E54+1,2))+(ROW()/10000),0)</f>
        <v>5.4000000000000003E-3</v>
      </c>
      <c r="BC54" s="671">
        <f>Compute4a!O54</f>
        <v>0</v>
      </c>
      <c r="BD54" s="782">
        <f>IFERROR((BC54*$H54*INDEX(References!$C$51:$D$56, $E54+1,2))+(ROW()/10000),0)</f>
        <v>5.4000000000000003E-3</v>
      </c>
      <c r="BE54" s="671">
        <f>Compute4a!V54</f>
        <v>0</v>
      </c>
      <c r="BF54" s="782">
        <f>IFERROR((BE54*$H54*INDEX(References!$C$51:$D$56, $E54+1,2))+(ROW()/10000),0)</f>
        <v>5.4000000000000003E-3</v>
      </c>
      <c r="BG54" s="671">
        <f>Compute4a!P54</f>
        <v>0</v>
      </c>
      <c r="BH54" s="782">
        <f>IFERROR((BG54*$H54*INDEX(References!$C$51:$D$56, $E54+1,2))+(ROW()/10000),0)</f>
        <v>5.4000000000000003E-3</v>
      </c>
      <c r="BI54" s="671">
        <f>Compute4a!N54</f>
        <v>0</v>
      </c>
      <c r="BJ54" s="782">
        <f>IFERROR((BI54*$H54*INDEX(References!$C$51:$D$56, $E54+1,2))+(ROW()/10000),0)</f>
        <v>5.4000000000000003E-3</v>
      </c>
      <c r="BK54" s="671">
        <f>Compute4a!T54</f>
        <v>0</v>
      </c>
      <c r="BL54" s="782">
        <f>IFERROR((BK54*$H54*INDEX(References!$C$51:$D$56, $E54+1,2))+(ROW()/10000),0)</f>
        <v>5.4000000000000003E-3</v>
      </c>
      <c r="BM54" s="671">
        <f>Compute4a!R54</f>
        <v>0</v>
      </c>
      <c r="BN54" s="782">
        <f>IFERROR((BM54*$H54*INDEX(References!$C$51:$D$56, $E54+1,2))+(ROW()/10000),0)</f>
        <v>5.4000000000000003E-3</v>
      </c>
      <c r="BO54" s="671">
        <f>Compute4a!V54</f>
        <v>0</v>
      </c>
      <c r="BP54" s="782">
        <f>IFERROR((BO54*$H54*INDEX(References!$C$51:$D$56, $E54+1,2))+(ROW()/10000),0)</f>
        <v>5.4000000000000003E-3</v>
      </c>
      <c r="BQ54" s="671">
        <f>Compute4a!S54</f>
        <v>0</v>
      </c>
      <c r="BR54" s="782">
        <f>IFERROR((BQ54*$H54*INDEX(References!$C$51:$D$56, $E54+1,2))+(ROW()/10000),0)</f>
        <v>5.4000000000000003E-3</v>
      </c>
      <c r="BS54" s="671">
        <f>Compute4a!V54</f>
        <v>0</v>
      </c>
      <c r="BT54" s="782">
        <f>IFERROR((BS54*$H54*INDEX(References!$C$51:$D$56, $E54+1,2))+(ROW()/10000),0)</f>
        <v>5.4000000000000003E-3</v>
      </c>
      <c r="BU54" s="671">
        <f>Compute4a!M54</f>
        <v>0</v>
      </c>
      <c r="BV54" s="782">
        <f>IFERROR((BU54*$H54*INDEX(References!$C$51:$D$56, $E54+1,2))+(ROW()/10000),0)</f>
        <v>5.4000000000000003E-3</v>
      </c>
      <c r="BW54" s="671">
        <f>Compute4a!U54</f>
        <v>0</v>
      </c>
      <c r="BX54" s="782">
        <f>IFERROR((BW54*$H54*INDEX(References!$C$51:$D$56, $E54+1,2))+(ROW()/10000),0)</f>
        <v>5.4000000000000003E-3</v>
      </c>
      <c r="BY54" s="671">
        <f>Compute4a!N54</f>
        <v>0</v>
      </c>
      <c r="BZ54" s="782">
        <f>IFERROR((BY54*$H54*INDEX(References!$C$51:$D$56, $E54+1,2))+(ROW()/10000),0)</f>
        <v>5.4000000000000003E-3</v>
      </c>
      <c r="CA54" s="671">
        <f>Compute4a!T54</f>
        <v>0</v>
      </c>
      <c r="CB54" s="782">
        <f>IFERROR((CA54*$H54*INDEX(References!$C$51:$D$56, $E54+1,2))+(ROW()/10000),0)</f>
        <v>5.4000000000000003E-3</v>
      </c>
      <c r="CC54" s="671">
        <f>Compute4a!T54</f>
        <v>0</v>
      </c>
      <c r="CD54" s="782">
        <f>IFERROR((CC54*$H54*INDEX(References!$C$51:$D$56, $E54+1,2))+(ROW()/10000),0)</f>
        <v>5.4000000000000003E-3</v>
      </c>
      <c r="CE54" s="671">
        <f>Compute4a!T54</f>
        <v>0</v>
      </c>
      <c r="CF54" s="782">
        <f>IFERROR((CE54*$H54*INDEX(References!$C$51:$D$56, $E54+1,2))+(ROW()/10000),0)</f>
        <v>5.4000000000000003E-3</v>
      </c>
      <c r="CG54" s="671">
        <f>Compute4a!U54</f>
        <v>0</v>
      </c>
      <c r="CH54" s="782">
        <f>IFERROR((CG54*$H54*INDEX(References!$C$51:$D$56, $E54+1,2))+(ROW()/10000),0)</f>
        <v>5.4000000000000003E-3</v>
      </c>
      <c r="CI54" s="671">
        <f>Compute4a!U54</f>
        <v>0</v>
      </c>
      <c r="CJ54" s="782">
        <f>IFERROR((CI54*$H54*INDEX(References!$C$51:$D$56, $E54+1,2))+(ROW()/10000),0)</f>
        <v>5.4000000000000003E-3</v>
      </c>
      <c r="CK54" s="671">
        <f>Compute4a!N54</f>
        <v>0</v>
      </c>
      <c r="CL54" s="782">
        <f>IFERROR((CK54*$H54*INDEX(References!$C$51:$D$56, $E54+1,2))+(ROW()/10000),0)</f>
        <v>5.4000000000000003E-3</v>
      </c>
      <c r="CM54" s="671">
        <f>Compute4a!U54</f>
        <v>0</v>
      </c>
      <c r="CN54" s="782">
        <f>IFERROR((CM54*$H54*INDEX(References!$C$51:$D$56, $E54+1,2))+(ROW()/10000),0)</f>
        <v>5.4000000000000003E-3</v>
      </c>
      <c r="CO54" s="671">
        <f>Compute4a!Q54</f>
        <v>0</v>
      </c>
      <c r="CP54" s="782">
        <f>IFERROR((CO54*$H54*INDEX(References!$C$51:$D$56, $E54+1,2))+(ROW()/10000),0)</f>
        <v>5.4000000000000003E-3</v>
      </c>
      <c r="CQ54" s="671">
        <f>Compute4a!T54</f>
        <v>0</v>
      </c>
      <c r="CR54" s="782">
        <f>IFERROR((CQ54*$H54*INDEX(References!$C$51:$D$56, $E54+1,2))+(ROW()/10000),0)</f>
        <v>5.4000000000000003E-3</v>
      </c>
      <c r="CS54" s="671">
        <f>Compute4a!Q54</f>
        <v>0</v>
      </c>
      <c r="CT54" s="782">
        <f>IFERROR((CS54*$H54*INDEX(References!$C$51:$D$56, $E54+1,2))+(ROW()/10000),0)</f>
        <v>5.4000000000000003E-3</v>
      </c>
      <c r="CU54" s="477">
        <f t="shared" si="101"/>
        <v>0</v>
      </c>
      <c r="CV54" s="477">
        <f t="shared" si="4"/>
        <v>0</v>
      </c>
      <c r="CW54" s="477">
        <f t="shared" si="5"/>
        <v>0</v>
      </c>
      <c r="CX54" s="477">
        <f t="shared" si="6"/>
        <v>0</v>
      </c>
      <c r="CY54" s="477">
        <f t="shared" si="7"/>
        <v>0</v>
      </c>
      <c r="CZ54" s="477">
        <f t="shared" si="8"/>
        <v>0</v>
      </c>
      <c r="DA54" s="477">
        <f t="shared" si="9"/>
        <v>0</v>
      </c>
      <c r="DB54" s="477">
        <f t="shared" si="10"/>
        <v>0</v>
      </c>
      <c r="DC54" s="477">
        <f t="shared" si="11"/>
        <v>0</v>
      </c>
      <c r="DD54" s="477">
        <f t="shared" si="12"/>
        <v>0</v>
      </c>
      <c r="DE54" s="477">
        <f t="shared" si="13"/>
        <v>0</v>
      </c>
      <c r="DF54" s="477">
        <f t="shared" si="14"/>
        <v>0</v>
      </c>
      <c r="DG54" s="477">
        <f t="shared" si="15"/>
        <v>0</v>
      </c>
      <c r="DH54" s="477">
        <f t="shared" si="16"/>
        <v>0</v>
      </c>
      <c r="DI54" s="477">
        <f t="shared" si="17"/>
        <v>0</v>
      </c>
      <c r="DJ54" s="477">
        <f t="shared" si="18"/>
        <v>0</v>
      </c>
      <c r="DK54" s="477">
        <f t="shared" si="19"/>
        <v>0</v>
      </c>
      <c r="DL54" s="477">
        <f t="shared" si="20"/>
        <v>0</v>
      </c>
      <c r="DM54" s="477">
        <f t="shared" si="21"/>
        <v>0</v>
      </c>
      <c r="DN54" s="477">
        <f t="shared" si="22"/>
        <v>0</v>
      </c>
      <c r="DO54" s="477">
        <f t="shared" si="23"/>
        <v>0</v>
      </c>
      <c r="DP54" s="477">
        <f t="shared" si="24"/>
        <v>0</v>
      </c>
      <c r="DQ54" s="477">
        <f t="shared" si="25"/>
        <v>0</v>
      </c>
      <c r="DR54" s="477">
        <f t="shared" si="26"/>
        <v>0</v>
      </c>
      <c r="DS54" s="477">
        <f t="shared" si="27"/>
        <v>0</v>
      </c>
      <c r="DT54" s="477">
        <f t="shared" si="28"/>
        <v>0</v>
      </c>
      <c r="DU54" s="477">
        <f t="shared" si="29"/>
        <v>0</v>
      </c>
      <c r="DV54" s="477">
        <f t="shared" si="30"/>
        <v>0</v>
      </c>
      <c r="DW54" s="477">
        <f t="shared" si="31"/>
        <v>0</v>
      </c>
      <c r="DX54" s="477">
        <f t="shared" si="32"/>
        <v>0</v>
      </c>
      <c r="DY54" s="477">
        <f t="shared" si="33"/>
        <v>0</v>
      </c>
      <c r="DZ54" s="477">
        <f t="shared" si="34"/>
        <v>0</v>
      </c>
      <c r="EA54" s="477">
        <f t="shared" si="35"/>
        <v>0</v>
      </c>
      <c r="EB54" s="477">
        <f t="shared" si="36"/>
        <v>0</v>
      </c>
      <c r="EC54" s="477">
        <f t="shared" si="37"/>
        <v>0</v>
      </c>
      <c r="ED54" s="477">
        <f t="shared" si="38"/>
        <v>0</v>
      </c>
      <c r="EE54" s="477">
        <f t="shared" si="39"/>
        <v>0</v>
      </c>
      <c r="EF54" s="477">
        <f t="shared" si="40"/>
        <v>0</v>
      </c>
      <c r="EG54" s="477">
        <f t="shared" si="41"/>
        <v>0</v>
      </c>
      <c r="EH54" s="477">
        <f t="shared" si="42"/>
        <v>0</v>
      </c>
      <c r="EI54" s="477">
        <f t="shared" si="43"/>
        <v>0</v>
      </c>
      <c r="EJ54" s="477">
        <f t="shared" si="44"/>
        <v>0</v>
      </c>
      <c r="EK54" s="477">
        <f t="shared" si="45"/>
        <v>0</v>
      </c>
      <c r="EL54" s="477">
        <f t="shared" si="46"/>
        <v>0</v>
      </c>
      <c r="EM54" s="477">
        <f t="shared" si="47"/>
        <v>0</v>
      </c>
      <c r="EN54" s="477">
        <f t="shared" si="48"/>
        <v>0</v>
      </c>
      <c r="EO54" s="946">
        <f t="shared" si="49"/>
        <v>0</v>
      </c>
      <c r="EP54" s="946">
        <f t="shared" si="50"/>
        <v>0</v>
      </c>
      <c r="EQ54" s="946">
        <f t="shared" si="51"/>
        <v>0</v>
      </c>
      <c r="ER54" s="946">
        <f t="shared" si="52"/>
        <v>0</v>
      </c>
      <c r="ES54" s="946">
        <f t="shared" si="53"/>
        <v>0</v>
      </c>
      <c r="ET54" s="946">
        <f t="shared" si="54"/>
        <v>0</v>
      </c>
      <c r="EU54" s="946">
        <f t="shared" si="55"/>
        <v>0</v>
      </c>
      <c r="EV54" s="946">
        <f t="shared" si="56"/>
        <v>0</v>
      </c>
      <c r="EW54" s="946">
        <f t="shared" si="57"/>
        <v>0</v>
      </c>
      <c r="EX54" s="946">
        <f t="shared" si="58"/>
        <v>0</v>
      </c>
      <c r="EY54" s="946">
        <f t="shared" si="59"/>
        <v>0</v>
      </c>
      <c r="EZ54" s="946">
        <f t="shared" si="60"/>
        <v>0</v>
      </c>
      <c r="FA54" s="946">
        <f t="shared" si="61"/>
        <v>0</v>
      </c>
      <c r="FB54" s="946">
        <f t="shared" si="62"/>
        <v>0</v>
      </c>
      <c r="FC54" s="946">
        <f t="shared" si="63"/>
        <v>0</v>
      </c>
      <c r="FD54" s="946">
        <f t="shared" si="64"/>
        <v>0</v>
      </c>
      <c r="FE54" s="946">
        <f t="shared" si="65"/>
        <v>0</v>
      </c>
      <c r="FF54" s="946">
        <f t="shared" si="66"/>
        <v>0</v>
      </c>
      <c r="FG54" s="946">
        <f t="shared" si="67"/>
        <v>0</v>
      </c>
      <c r="FH54" s="946">
        <f t="shared" si="68"/>
        <v>0</v>
      </c>
      <c r="FI54" s="946">
        <f t="shared" si="69"/>
        <v>0</v>
      </c>
      <c r="FJ54" s="946">
        <f t="shared" si="70"/>
        <v>0</v>
      </c>
      <c r="FK54" s="946">
        <f t="shared" si="71"/>
        <v>0</v>
      </c>
      <c r="FL54" s="946">
        <f t="shared" si="72"/>
        <v>0</v>
      </c>
      <c r="FM54" s="946">
        <f t="shared" si="73"/>
        <v>0</v>
      </c>
      <c r="FN54" s="946">
        <f t="shared" si="74"/>
        <v>0</v>
      </c>
      <c r="FO54" s="946">
        <f t="shared" si="75"/>
        <v>0</v>
      </c>
      <c r="FP54" s="946">
        <f t="shared" si="76"/>
        <v>0</v>
      </c>
      <c r="FQ54" s="946">
        <f t="shared" si="77"/>
        <v>0</v>
      </c>
      <c r="FR54" s="946">
        <f t="shared" si="78"/>
        <v>0</v>
      </c>
      <c r="FS54" s="946">
        <f t="shared" si="79"/>
        <v>0</v>
      </c>
      <c r="FT54" s="946">
        <f t="shared" si="80"/>
        <v>0</v>
      </c>
      <c r="FU54" s="946">
        <f t="shared" si="81"/>
        <v>0</v>
      </c>
      <c r="FV54" s="946">
        <f t="shared" si="82"/>
        <v>0</v>
      </c>
      <c r="FW54" s="946">
        <f t="shared" si="83"/>
        <v>0</v>
      </c>
      <c r="FX54" s="946">
        <f t="shared" si="84"/>
        <v>0</v>
      </c>
      <c r="FY54" s="946">
        <f t="shared" si="85"/>
        <v>0</v>
      </c>
      <c r="FZ54" s="946">
        <f t="shared" si="86"/>
        <v>0</v>
      </c>
      <c r="GA54" s="946">
        <f t="shared" si="87"/>
        <v>0</v>
      </c>
      <c r="GB54" s="946">
        <f t="shared" si="88"/>
        <v>0</v>
      </c>
      <c r="GC54" s="946">
        <f t="shared" si="89"/>
        <v>0</v>
      </c>
      <c r="GD54" s="946">
        <f t="shared" si="90"/>
        <v>0</v>
      </c>
      <c r="GE54" s="946">
        <f t="shared" si="91"/>
        <v>0</v>
      </c>
      <c r="GF54" s="946">
        <f t="shared" si="92"/>
        <v>0</v>
      </c>
      <c r="GG54" s="946">
        <f t="shared" si="93"/>
        <v>0</v>
      </c>
      <c r="GH54" s="946" t="s">
        <v>1504</v>
      </c>
    </row>
    <row r="55" spans="1:190" ht="15">
      <c r="A55" s="725">
        <f>Compute1a!A55</f>
        <v>10</v>
      </c>
      <c r="B55" s="527" t="str">
        <f>Compute1a!B55</f>
        <v>CRYPTOGRAPHIE</v>
      </c>
      <c r="C55" s="527">
        <f>Compute1a!C55</f>
        <v>0</v>
      </c>
      <c r="D55" s="528">
        <f>Compute1a!D55</f>
        <v>0</v>
      </c>
      <c r="E55" s="727" t="str">
        <f>Compute1a!E55</f>
        <v>0</v>
      </c>
      <c r="F55" s="727">
        <f>INDEX(References!$B$51:$C$56,$E55+1,2)*C55</f>
        <v>0</v>
      </c>
      <c r="G55" s="726">
        <f>Compute4a!$DE55</f>
        <v>0</v>
      </c>
      <c r="H55" s="942">
        <f t="shared" si="106"/>
        <v>0</v>
      </c>
      <c r="I55" s="671">
        <f>Compute4a!I55</f>
        <v>0</v>
      </c>
      <c r="J55" s="782">
        <f>IFERROR((I55*$H55*INDEX(References!$C$51:$D$56, $E55+1,2))+(ROW()/10000),0)</f>
        <v>5.4999999999999997E-3</v>
      </c>
      <c r="K55" s="671">
        <f>Compute4a!H55</f>
        <v>0</v>
      </c>
      <c r="L55" s="782">
        <f>IFERROR((K55*$H55*INDEX(References!$C$51:$D$56, $E55+1,2))+(ROW()/10000),0)</f>
        <v>5.4999999999999997E-3</v>
      </c>
      <c r="M55" s="671">
        <f>Compute4a!H55</f>
        <v>0</v>
      </c>
      <c r="N55" s="782">
        <f>IFERROR((M55*$H55*INDEX(References!$C$51:$D$56, $E55+1,2))+(ROW()/10000),0)</f>
        <v>5.4999999999999997E-3</v>
      </c>
      <c r="O55" s="671">
        <f>Compute4a!N55</f>
        <v>0</v>
      </c>
      <c r="P55" s="782">
        <f>IFERROR((O55*$H55*INDEX(References!$C$51:$D$56, $E55+1,2))+(ROW()/10000),0)</f>
        <v>5.4999999999999997E-3</v>
      </c>
      <c r="Q55" s="671">
        <f>Compute4a!M55</f>
        <v>0</v>
      </c>
      <c r="R55" s="782">
        <f>IFERROR((Q55*$H55*INDEX(References!$C$51:$D$56, $E55+1,2))+(ROW()/10000),0)</f>
        <v>5.4999999999999997E-3</v>
      </c>
      <c r="S55" s="671">
        <f>Compute4a!R55</f>
        <v>0</v>
      </c>
      <c r="T55" s="782">
        <f>IFERROR((S55*$H55*INDEX(References!$C$51:$D$56, $E55+1,2))+(ROW()/10000),0)</f>
        <v>5.4999999999999997E-3</v>
      </c>
      <c r="U55" s="671">
        <f>Compute4a!S55</f>
        <v>0</v>
      </c>
      <c r="V55" s="782">
        <f>IFERROR((U55*$H55*INDEX(References!$C$51:$D$56, $E55+1,2))+(ROW()/10000),0)</f>
        <v>5.4999999999999997E-3</v>
      </c>
      <c r="W55" s="671">
        <f>Compute4a!R55</f>
        <v>0</v>
      </c>
      <c r="X55" s="782">
        <f>IFERROR((W55*$H55*INDEX(References!$C$51:$D$56, $E55+1,2))+(ROW()/10000),0)</f>
        <v>5.4999999999999997E-3</v>
      </c>
      <c r="Y55" s="671">
        <f>Compute4a!I55</f>
        <v>0</v>
      </c>
      <c r="Z55" s="782">
        <f>IFERROR((Y55*$H55*INDEX(References!$C$51:$D$56, $E55+1,2))+(ROW()/10000),0)</f>
        <v>5.4999999999999997E-3</v>
      </c>
      <c r="AA55" s="671">
        <f>Compute4a!H55</f>
        <v>0</v>
      </c>
      <c r="AB55" s="782">
        <f>IFERROR((AA55*$H55*INDEX(References!$C$51:$D$56, $E55+1,2))+(ROW()/10000),0)</f>
        <v>5.4999999999999997E-3</v>
      </c>
      <c r="AC55" s="671">
        <f>Compute4a!T55</f>
        <v>0</v>
      </c>
      <c r="AD55" s="782">
        <f>IFERROR((AC55*$H55*INDEX(References!$C$51:$D$56, $E55+1,2))+(ROW()/10000),0)</f>
        <v>5.4999999999999997E-3</v>
      </c>
      <c r="AE55" s="671">
        <f>Compute4a!I55</f>
        <v>0</v>
      </c>
      <c r="AF55" s="782">
        <f>IFERROR((AE55*$H55*INDEX(References!$C$51:$D$56, $E55+1,2))+(ROW()/10000),0)</f>
        <v>5.4999999999999997E-3</v>
      </c>
      <c r="AG55" s="671">
        <f>Compute4a!N55</f>
        <v>0</v>
      </c>
      <c r="AH55" s="782">
        <f>IFERROR((AG55*$H55*INDEX(References!$C$51:$D$56, $E55+1,2))+(ROW()/10000),0)</f>
        <v>5.4999999999999997E-3</v>
      </c>
      <c r="AI55" s="671">
        <f>Compute4a!I55</f>
        <v>0</v>
      </c>
      <c r="AJ55" s="782">
        <f>IFERROR((AI55*$H55*INDEX(References!$C$51:$D$56, $E55+1,2))+(ROW()/10000),0)</f>
        <v>5.4999999999999997E-3</v>
      </c>
      <c r="AK55" s="671">
        <f>Compute4a!U55</f>
        <v>0</v>
      </c>
      <c r="AL55" s="782">
        <f>IFERROR((AK55*$H55*INDEX(References!$C$51:$D$56, $E55+1,2))+(ROW()/10000),0)</f>
        <v>5.4999999999999997E-3</v>
      </c>
      <c r="AM55" s="671">
        <f>Compute4a!K55</f>
        <v>0</v>
      </c>
      <c r="AN55" s="782">
        <f>IFERROR((AM55*$H55*INDEX(References!$C$51:$D$56, $E55+1,2))+(ROW()/10000),0)</f>
        <v>5.4999999999999997E-3</v>
      </c>
      <c r="AO55" s="671">
        <f>Compute4a!S55</f>
        <v>0</v>
      </c>
      <c r="AP55" s="782">
        <f>IFERROR((AO55*$H55*INDEX(References!$C$51:$D$56, $E55+1,2))+(ROW()/10000),0)</f>
        <v>5.4999999999999997E-3</v>
      </c>
      <c r="AQ55" s="671">
        <f>Compute4a!M55</f>
        <v>0</v>
      </c>
      <c r="AR55" s="782">
        <f>IFERROR((AQ55*$H55*INDEX(References!$C$51:$D$56, $E55+1,2))+(ROW()/10000),0)</f>
        <v>5.4999999999999997E-3</v>
      </c>
      <c r="AS55" s="671">
        <f>Compute4a!K55</f>
        <v>0</v>
      </c>
      <c r="AT55" s="782">
        <f>IFERROR((AS55*$H55*INDEX(References!$C$51:$D$56, $E55+1,2))+(ROW()/10000),0)</f>
        <v>5.4999999999999997E-3</v>
      </c>
      <c r="AU55" s="671">
        <f>Compute4a!T55</f>
        <v>0</v>
      </c>
      <c r="AV55" s="782">
        <f>IFERROR((AU55*$H55*INDEX(References!$C$51:$D$56, $E55+1,2))+(ROW()/10000),0)</f>
        <v>5.4999999999999997E-3</v>
      </c>
      <c r="AW55" s="671">
        <f>Compute4a!J55</f>
        <v>0</v>
      </c>
      <c r="AX55" s="782">
        <f>IFERROR((AW55*$H55*INDEX(References!$C$51:$D$56, $E55+1,2))+(ROW()/10000),0)</f>
        <v>5.4999999999999997E-3</v>
      </c>
      <c r="AY55" s="671">
        <f>Compute4a!L55</f>
        <v>0</v>
      </c>
      <c r="AZ55" s="782">
        <f>IFERROR((AY55*$H55*INDEX(References!$C$51:$D$56, $E55+1,2))+(ROW()/10000),0)</f>
        <v>5.4999999999999997E-3</v>
      </c>
      <c r="BA55" s="671">
        <f>Compute4a!M55</f>
        <v>0</v>
      </c>
      <c r="BB55" s="782">
        <f>IFERROR((BA55*$H55*INDEX(References!$C$51:$D$56, $E55+1,2))+(ROW()/10000),0)</f>
        <v>5.4999999999999997E-3</v>
      </c>
      <c r="BC55" s="671">
        <f>Compute4a!O55</f>
        <v>0</v>
      </c>
      <c r="BD55" s="782">
        <f>IFERROR((BC55*$H55*INDEX(References!$C$51:$D$56, $E55+1,2))+(ROW()/10000),0)</f>
        <v>5.4999999999999997E-3</v>
      </c>
      <c r="BE55" s="671">
        <f>Compute4a!V55</f>
        <v>0</v>
      </c>
      <c r="BF55" s="782">
        <f>IFERROR((BE55*$H55*INDEX(References!$C$51:$D$56, $E55+1,2))+(ROW()/10000),0)</f>
        <v>5.4999999999999997E-3</v>
      </c>
      <c r="BG55" s="671">
        <f>Compute4a!P55</f>
        <v>0</v>
      </c>
      <c r="BH55" s="782">
        <f>IFERROR((BG55*$H55*INDEX(References!$C$51:$D$56, $E55+1,2))+(ROW()/10000),0)</f>
        <v>5.4999999999999997E-3</v>
      </c>
      <c r="BI55" s="671">
        <f>Compute4a!N55</f>
        <v>0</v>
      </c>
      <c r="BJ55" s="782">
        <f>IFERROR((BI55*$H55*INDEX(References!$C$51:$D$56, $E55+1,2))+(ROW()/10000),0)</f>
        <v>5.4999999999999997E-3</v>
      </c>
      <c r="BK55" s="671">
        <f>Compute4a!T55</f>
        <v>0</v>
      </c>
      <c r="BL55" s="782">
        <f>IFERROR((BK55*$H55*INDEX(References!$C$51:$D$56, $E55+1,2))+(ROW()/10000),0)</f>
        <v>5.4999999999999997E-3</v>
      </c>
      <c r="BM55" s="671">
        <f>Compute4a!R55</f>
        <v>0</v>
      </c>
      <c r="BN55" s="782">
        <f>IFERROR((BM55*$H55*INDEX(References!$C$51:$D$56, $E55+1,2))+(ROW()/10000),0)</f>
        <v>5.4999999999999997E-3</v>
      </c>
      <c r="BO55" s="671">
        <f>Compute4a!V55</f>
        <v>0</v>
      </c>
      <c r="BP55" s="782">
        <f>IFERROR((BO55*$H55*INDEX(References!$C$51:$D$56, $E55+1,2))+(ROW()/10000),0)</f>
        <v>5.4999999999999997E-3</v>
      </c>
      <c r="BQ55" s="671">
        <f>Compute4a!S55</f>
        <v>0</v>
      </c>
      <c r="BR55" s="782">
        <f>IFERROR((BQ55*$H55*INDEX(References!$C$51:$D$56, $E55+1,2))+(ROW()/10000),0)</f>
        <v>5.4999999999999997E-3</v>
      </c>
      <c r="BS55" s="671">
        <f>Compute4a!V55</f>
        <v>0</v>
      </c>
      <c r="BT55" s="782">
        <f>IFERROR((BS55*$H55*INDEX(References!$C$51:$D$56, $E55+1,2))+(ROW()/10000),0)</f>
        <v>5.4999999999999997E-3</v>
      </c>
      <c r="BU55" s="671">
        <f>Compute4a!M55</f>
        <v>0</v>
      </c>
      <c r="BV55" s="782">
        <f>IFERROR((BU55*$H55*INDEX(References!$C$51:$D$56, $E55+1,2))+(ROW()/10000),0)</f>
        <v>5.4999999999999997E-3</v>
      </c>
      <c r="BW55" s="671">
        <f>Compute4a!U55</f>
        <v>0</v>
      </c>
      <c r="BX55" s="782">
        <f>IFERROR((BW55*$H55*INDEX(References!$C$51:$D$56, $E55+1,2))+(ROW()/10000),0)</f>
        <v>5.4999999999999997E-3</v>
      </c>
      <c r="BY55" s="671">
        <f>Compute4a!N55</f>
        <v>0</v>
      </c>
      <c r="BZ55" s="782">
        <f>IFERROR((BY55*$H55*INDEX(References!$C$51:$D$56, $E55+1,2))+(ROW()/10000),0)</f>
        <v>5.4999999999999997E-3</v>
      </c>
      <c r="CA55" s="671">
        <f>Compute4a!T55</f>
        <v>0</v>
      </c>
      <c r="CB55" s="782">
        <f>IFERROR((CA55*$H55*INDEX(References!$C$51:$D$56, $E55+1,2))+(ROW()/10000),0)</f>
        <v>5.4999999999999997E-3</v>
      </c>
      <c r="CC55" s="671">
        <f>Compute4a!T55</f>
        <v>0</v>
      </c>
      <c r="CD55" s="782">
        <f>IFERROR((CC55*$H55*INDEX(References!$C$51:$D$56, $E55+1,2))+(ROW()/10000),0)</f>
        <v>5.4999999999999997E-3</v>
      </c>
      <c r="CE55" s="671">
        <f>Compute4a!T55</f>
        <v>0</v>
      </c>
      <c r="CF55" s="782">
        <f>IFERROR((CE55*$H55*INDEX(References!$C$51:$D$56, $E55+1,2))+(ROW()/10000),0)</f>
        <v>5.4999999999999997E-3</v>
      </c>
      <c r="CG55" s="671">
        <f>Compute4a!U55</f>
        <v>0</v>
      </c>
      <c r="CH55" s="782">
        <f>IFERROR((CG55*$H55*INDEX(References!$C$51:$D$56, $E55+1,2))+(ROW()/10000),0)</f>
        <v>5.4999999999999997E-3</v>
      </c>
      <c r="CI55" s="671">
        <f>Compute4a!U55</f>
        <v>0</v>
      </c>
      <c r="CJ55" s="782">
        <f>IFERROR((CI55*$H55*INDEX(References!$C$51:$D$56, $E55+1,2))+(ROW()/10000),0)</f>
        <v>5.4999999999999997E-3</v>
      </c>
      <c r="CK55" s="671">
        <f>Compute4a!N55</f>
        <v>0</v>
      </c>
      <c r="CL55" s="782">
        <f>IFERROR((CK55*$H55*INDEX(References!$C$51:$D$56, $E55+1,2))+(ROW()/10000),0)</f>
        <v>5.4999999999999997E-3</v>
      </c>
      <c r="CM55" s="671">
        <f>Compute4a!U55</f>
        <v>0</v>
      </c>
      <c r="CN55" s="782">
        <f>IFERROR((CM55*$H55*INDEX(References!$C$51:$D$56, $E55+1,2))+(ROW()/10000),0)</f>
        <v>5.4999999999999997E-3</v>
      </c>
      <c r="CO55" s="671">
        <f>Compute4a!Q55</f>
        <v>0</v>
      </c>
      <c r="CP55" s="782">
        <f>IFERROR((CO55*$H55*INDEX(References!$C$51:$D$56, $E55+1,2))+(ROW()/10000),0)</f>
        <v>5.4999999999999997E-3</v>
      </c>
      <c r="CQ55" s="671">
        <f>Compute4a!T55</f>
        <v>0</v>
      </c>
      <c r="CR55" s="782">
        <f>IFERROR((CQ55*$H55*INDEX(References!$C$51:$D$56, $E55+1,2))+(ROW()/10000),0)</f>
        <v>5.4999999999999997E-3</v>
      </c>
      <c r="CS55" s="671">
        <f>Compute4a!Q55</f>
        <v>0</v>
      </c>
      <c r="CT55" s="782">
        <f>IFERROR((CS55*$H55*INDEX(References!$C$51:$D$56, $E55+1,2))+(ROW()/10000),0)</f>
        <v>5.4999999999999997E-3</v>
      </c>
      <c r="CU55" s="477">
        <f t="shared" si="101"/>
        <v>0</v>
      </c>
      <c r="CV55" s="477">
        <f t="shared" si="4"/>
        <v>0</v>
      </c>
      <c r="CW55" s="477">
        <f t="shared" si="5"/>
        <v>0</v>
      </c>
      <c r="CX55" s="477">
        <f t="shared" si="6"/>
        <v>0</v>
      </c>
      <c r="CY55" s="477">
        <f t="shared" si="7"/>
        <v>0</v>
      </c>
      <c r="CZ55" s="477">
        <f t="shared" si="8"/>
        <v>0</v>
      </c>
      <c r="DA55" s="477">
        <f t="shared" si="9"/>
        <v>0</v>
      </c>
      <c r="DB55" s="477">
        <f t="shared" si="10"/>
        <v>0</v>
      </c>
      <c r="DC55" s="477">
        <f t="shared" si="11"/>
        <v>0</v>
      </c>
      <c r="DD55" s="477">
        <f t="shared" si="12"/>
        <v>0</v>
      </c>
      <c r="DE55" s="477">
        <f t="shared" si="13"/>
        <v>0</v>
      </c>
      <c r="DF55" s="477">
        <f t="shared" si="14"/>
        <v>0</v>
      </c>
      <c r="DG55" s="477">
        <f t="shared" si="15"/>
        <v>0</v>
      </c>
      <c r="DH55" s="477">
        <f t="shared" si="16"/>
        <v>0</v>
      </c>
      <c r="DI55" s="477">
        <f t="shared" si="17"/>
        <v>0</v>
      </c>
      <c r="DJ55" s="477">
        <f t="shared" si="18"/>
        <v>0</v>
      </c>
      <c r="DK55" s="477">
        <f t="shared" si="19"/>
        <v>0</v>
      </c>
      <c r="DL55" s="477">
        <f t="shared" si="20"/>
        <v>0</v>
      </c>
      <c r="DM55" s="477">
        <f t="shared" si="21"/>
        <v>0</v>
      </c>
      <c r="DN55" s="477">
        <f t="shared" si="22"/>
        <v>0</v>
      </c>
      <c r="DO55" s="477">
        <f t="shared" si="23"/>
        <v>0</v>
      </c>
      <c r="DP55" s="477">
        <f t="shared" si="24"/>
        <v>0</v>
      </c>
      <c r="DQ55" s="477">
        <f t="shared" si="25"/>
        <v>0</v>
      </c>
      <c r="DR55" s="477">
        <f t="shared" si="26"/>
        <v>0</v>
      </c>
      <c r="DS55" s="477">
        <f t="shared" si="27"/>
        <v>0</v>
      </c>
      <c r="DT55" s="477">
        <f t="shared" si="28"/>
        <v>0</v>
      </c>
      <c r="DU55" s="477">
        <f t="shared" si="29"/>
        <v>0</v>
      </c>
      <c r="DV55" s="477">
        <f t="shared" si="30"/>
        <v>0</v>
      </c>
      <c r="DW55" s="477">
        <f t="shared" si="31"/>
        <v>0</v>
      </c>
      <c r="DX55" s="477">
        <f t="shared" si="32"/>
        <v>0</v>
      </c>
      <c r="DY55" s="477">
        <f t="shared" si="33"/>
        <v>0</v>
      </c>
      <c r="DZ55" s="477">
        <f t="shared" si="34"/>
        <v>0</v>
      </c>
      <c r="EA55" s="477">
        <f t="shared" si="35"/>
        <v>0</v>
      </c>
      <c r="EB55" s="477">
        <f t="shared" si="36"/>
        <v>0</v>
      </c>
      <c r="EC55" s="477">
        <f t="shared" si="37"/>
        <v>0</v>
      </c>
      <c r="ED55" s="477">
        <f t="shared" si="38"/>
        <v>0</v>
      </c>
      <c r="EE55" s="477">
        <f t="shared" si="39"/>
        <v>0</v>
      </c>
      <c r="EF55" s="477">
        <f t="shared" si="40"/>
        <v>0</v>
      </c>
      <c r="EG55" s="477">
        <f t="shared" si="41"/>
        <v>0</v>
      </c>
      <c r="EH55" s="477">
        <f t="shared" si="42"/>
        <v>0</v>
      </c>
      <c r="EI55" s="477">
        <f t="shared" si="43"/>
        <v>0</v>
      </c>
      <c r="EJ55" s="477">
        <f t="shared" si="44"/>
        <v>0</v>
      </c>
      <c r="EK55" s="477">
        <f t="shared" si="45"/>
        <v>0</v>
      </c>
      <c r="EL55" s="477">
        <f t="shared" si="46"/>
        <v>0</v>
      </c>
      <c r="EM55" s="477">
        <f t="shared" si="47"/>
        <v>0</v>
      </c>
      <c r="EN55" s="477">
        <f t="shared" si="48"/>
        <v>0</v>
      </c>
      <c r="EO55" s="946">
        <f t="shared" si="49"/>
        <v>0</v>
      </c>
      <c r="EP55" s="946">
        <f t="shared" si="50"/>
        <v>0</v>
      </c>
      <c r="EQ55" s="946">
        <f t="shared" si="51"/>
        <v>0</v>
      </c>
      <c r="ER55" s="946">
        <f t="shared" si="52"/>
        <v>0</v>
      </c>
      <c r="ES55" s="946">
        <f t="shared" si="53"/>
        <v>0</v>
      </c>
      <c r="ET55" s="946">
        <f t="shared" si="54"/>
        <v>0</v>
      </c>
      <c r="EU55" s="946">
        <f t="shared" si="55"/>
        <v>0</v>
      </c>
      <c r="EV55" s="946">
        <f t="shared" si="56"/>
        <v>0</v>
      </c>
      <c r="EW55" s="946">
        <f t="shared" si="57"/>
        <v>0</v>
      </c>
      <c r="EX55" s="946">
        <f t="shared" si="58"/>
        <v>0</v>
      </c>
      <c r="EY55" s="946">
        <f t="shared" si="59"/>
        <v>0</v>
      </c>
      <c r="EZ55" s="946">
        <f t="shared" si="60"/>
        <v>0</v>
      </c>
      <c r="FA55" s="946">
        <f t="shared" si="61"/>
        <v>0</v>
      </c>
      <c r="FB55" s="946">
        <f t="shared" si="62"/>
        <v>0</v>
      </c>
      <c r="FC55" s="946">
        <f t="shared" si="63"/>
        <v>0</v>
      </c>
      <c r="FD55" s="946">
        <f t="shared" si="64"/>
        <v>0</v>
      </c>
      <c r="FE55" s="946">
        <f t="shared" si="65"/>
        <v>0</v>
      </c>
      <c r="FF55" s="946">
        <f t="shared" si="66"/>
        <v>0</v>
      </c>
      <c r="FG55" s="946">
        <f t="shared" si="67"/>
        <v>0</v>
      </c>
      <c r="FH55" s="946">
        <f t="shared" si="68"/>
        <v>0</v>
      </c>
      <c r="FI55" s="946">
        <f t="shared" si="69"/>
        <v>0</v>
      </c>
      <c r="FJ55" s="946">
        <f t="shared" si="70"/>
        <v>0</v>
      </c>
      <c r="FK55" s="946">
        <f t="shared" si="71"/>
        <v>0</v>
      </c>
      <c r="FL55" s="946">
        <f t="shared" si="72"/>
        <v>0</v>
      </c>
      <c r="FM55" s="946">
        <f t="shared" si="73"/>
        <v>0</v>
      </c>
      <c r="FN55" s="946">
        <f t="shared" si="74"/>
        <v>0</v>
      </c>
      <c r="FO55" s="946">
        <f t="shared" si="75"/>
        <v>0</v>
      </c>
      <c r="FP55" s="946">
        <f t="shared" si="76"/>
        <v>0</v>
      </c>
      <c r="FQ55" s="946">
        <f t="shared" si="77"/>
        <v>0</v>
      </c>
      <c r="FR55" s="946">
        <f t="shared" si="78"/>
        <v>0</v>
      </c>
      <c r="FS55" s="946">
        <f t="shared" si="79"/>
        <v>0</v>
      </c>
      <c r="FT55" s="946">
        <f t="shared" si="80"/>
        <v>0</v>
      </c>
      <c r="FU55" s="946">
        <f t="shared" si="81"/>
        <v>0</v>
      </c>
      <c r="FV55" s="946">
        <f t="shared" si="82"/>
        <v>0</v>
      </c>
      <c r="FW55" s="946">
        <f t="shared" si="83"/>
        <v>0</v>
      </c>
      <c r="FX55" s="946">
        <f t="shared" si="84"/>
        <v>0</v>
      </c>
      <c r="FY55" s="946">
        <f t="shared" si="85"/>
        <v>0</v>
      </c>
      <c r="FZ55" s="946">
        <f t="shared" si="86"/>
        <v>0</v>
      </c>
      <c r="GA55" s="946">
        <f t="shared" si="87"/>
        <v>0</v>
      </c>
      <c r="GB55" s="946">
        <f t="shared" si="88"/>
        <v>0</v>
      </c>
      <c r="GC55" s="946">
        <f t="shared" si="89"/>
        <v>0</v>
      </c>
      <c r="GD55" s="946">
        <f t="shared" si="90"/>
        <v>0</v>
      </c>
      <c r="GE55" s="946">
        <f t="shared" si="91"/>
        <v>0</v>
      </c>
      <c r="GF55" s="946">
        <f t="shared" si="92"/>
        <v>0</v>
      </c>
      <c r="GG55" s="946">
        <f t="shared" si="93"/>
        <v>0</v>
      </c>
      <c r="GH55" s="946">
        <v>10</v>
      </c>
    </row>
    <row r="56" spans="1:190" ht="15">
      <c r="A56" s="725" t="str">
        <f>Compute1a!A56</f>
        <v>10.1</v>
      </c>
      <c r="B56" s="527" t="str">
        <f>Compute1a!B56</f>
        <v>Chiffrement</v>
      </c>
      <c r="C56" s="527">
        <f>Compute1a!C56</f>
        <v>0</v>
      </c>
      <c r="D56" s="528" t="str">
        <f>Compute1a!D56</f>
        <v>1: Initial</v>
      </c>
      <c r="E56" s="731" t="str">
        <f>Compute1a!E56</f>
        <v>1</v>
      </c>
      <c r="F56" s="727">
        <f>INDEX(References!$B$51:$C$56,$E56+1,2)*C56</f>
        <v>0</v>
      </c>
      <c r="G56" s="726">
        <f>Compute4a!$DE56</f>
        <v>0</v>
      </c>
      <c r="H56" s="942">
        <f>IF($F56&gt;=$C$1,$G56/$F56,$G56)</f>
        <v>0</v>
      </c>
      <c r="I56" s="671">
        <f>Compute4a!I56</f>
        <v>0</v>
      </c>
      <c r="J56" s="782">
        <f>IFERROR((I56*$H56*INDEX(References!$C$51:$D$56, $E56+1,2))+(ROW()/10000),0)</f>
        <v>5.5999999999999999E-3</v>
      </c>
      <c r="K56" s="671">
        <f>Compute4a!H56</f>
        <v>1</v>
      </c>
      <c r="L56" s="782">
        <f>IFERROR((K56*$H56*INDEX(References!$C$51:$D$56, $E56+1,2))+(ROW()/10000),0)</f>
        <v>5.5999999999999999E-3</v>
      </c>
      <c r="M56" s="671">
        <f>Compute4a!H56</f>
        <v>1</v>
      </c>
      <c r="N56" s="782">
        <f>IFERROR((M56*$H56*INDEX(References!$C$51:$D$56, $E56+1,2))+(ROW()/10000),0)</f>
        <v>5.5999999999999999E-3</v>
      </c>
      <c r="O56" s="671">
        <f>Compute4a!N56</f>
        <v>1</v>
      </c>
      <c r="P56" s="782">
        <f>IFERROR((O56*$H56*INDEX(References!$C$51:$D$56, $E56+1,2))+(ROW()/10000),0)</f>
        <v>5.5999999999999999E-3</v>
      </c>
      <c r="Q56" s="671">
        <f>Compute4a!M56</f>
        <v>0</v>
      </c>
      <c r="R56" s="782">
        <f>IFERROR((Q56*$H56*INDEX(References!$C$51:$D$56, $E56+1,2))+(ROW()/10000),0)</f>
        <v>5.5999999999999999E-3</v>
      </c>
      <c r="S56" s="671">
        <f>Compute4a!R56</f>
        <v>0</v>
      </c>
      <c r="T56" s="782">
        <f>IFERROR((S56*$H56*INDEX(References!$C$51:$D$56, $E56+1,2))+(ROW()/10000),0)</f>
        <v>5.5999999999999999E-3</v>
      </c>
      <c r="U56" s="671">
        <v>1</v>
      </c>
      <c r="V56" s="782">
        <f>IFERROR((U56*$H56*INDEX(References!$C$51:$D$56, $E56+1,2))+(ROW()/10000),0)</f>
        <v>5.5999999999999999E-3</v>
      </c>
      <c r="W56" s="671">
        <v>1</v>
      </c>
      <c r="X56" s="782">
        <f>IFERROR((W56*$H56*INDEX(References!$C$51:$D$56, $E56+1,2))+(ROW()/10000),0)</f>
        <v>5.5999999999999999E-3</v>
      </c>
      <c r="Y56" s="671">
        <f>Compute4a!I56</f>
        <v>0</v>
      </c>
      <c r="Z56" s="782">
        <f>IFERROR((Y56*$H56*INDEX(References!$C$51:$D$56, $E56+1,2))+(ROW()/10000),0)</f>
        <v>5.5999999999999999E-3</v>
      </c>
      <c r="AA56" s="671">
        <v>0</v>
      </c>
      <c r="AB56" s="782">
        <f>IFERROR((AA56*$H56*INDEX(References!$C$51:$D$56, $E56+1,2))+(ROW()/10000),0)</f>
        <v>5.5999999999999999E-3</v>
      </c>
      <c r="AC56" s="671">
        <f>Compute4a!T56</f>
        <v>0</v>
      </c>
      <c r="AD56" s="782">
        <f>IFERROR((AC56*$H56*INDEX(References!$C$51:$D$56, $E56+1,2))+(ROW()/10000),0)</f>
        <v>5.5999999999999999E-3</v>
      </c>
      <c r="AE56" s="671">
        <f>Compute4a!I56</f>
        <v>0</v>
      </c>
      <c r="AF56" s="782">
        <f>IFERROR((AE56*$H56*INDEX(References!$C$51:$D$56, $E56+1,2))+(ROW()/10000),0)</f>
        <v>5.5999999999999999E-3</v>
      </c>
      <c r="AG56" s="671">
        <v>0</v>
      </c>
      <c r="AH56" s="782">
        <f>IFERROR((AG56*$H56*INDEX(References!$C$51:$D$56, $E56+1,2))+(ROW()/10000),0)</f>
        <v>5.5999999999999999E-3</v>
      </c>
      <c r="AI56" s="671">
        <f>Compute4a!I56</f>
        <v>0</v>
      </c>
      <c r="AJ56" s="782">
        <f>IFERROR((AI56*$H56*INDEX(References!$C$51:$D$56, $E56+1,2))+(ROW()/10000),0)</f>
        <v>5.5999999999999999E-3</v>
      </c>
      <c r="AK56" s="671">
        <f>Compute4a!U56</f>
        <v>0</v>
      </c>
      <c r="AL56" s="782">
        <f>IFERROR((AK56*$H56*INDEX(References!$C$51:$D$56, $E56+1,2))+(ROW()/10000),0)</f>
        <v>5.5999999999999999E-3</v>
      </c>
      <c r="AM56" s="671">
        <f>Compute4a!K56</f>
        <v>0</v>
      </c>
      <c r="AN56" s="782">
        <f>IFERROR((AM56*$H56*INDEX(References!$C$51:$D$56, $E56+1,2))+(ROW()/10000),0)</f>
        <v>5.5999999999999999E-3</v>
      </c>
      <c r="AO56" s="671">
        <f>Compute4a!S56</f>
        <v>0</v>
      </c>
      <c r="AP56" s="782">
        <f>IFERROR((AO56*$H56*INDEX(References!$C$51:$D$56, $E56+1,2))+(ROW()/10000),0)</f>
        <v>5.5999999999999999E-3</v>
      </c>
      <c r="AQ56" s="671">
        <v>1</v>
      </c>
      <c r="AR56" s="782">
        <f>IFERROR((AQ56*$H56*INDEX(References!$C$51:$D$56, $E56+1,2))+(ROW()/10000),0)</f>
        <v>5.5999999999999999E-3</v>
      </c>
      <c r="AS56" s="671">
        <f>Compute4a!K56</f>
        <v>0</v>
      </c>
      <c r="AT56" s="782">
        <f>IFERROR((AS56*$H56*INDEX(References!$C$51:$D$56, $E56+1,2))+(ROW()/10000),0)</f>
        <v>5.5999999999999999E-3</v>
      </c>
      <c r="AU56" s="671">
        <f>Compute4a!T56</f>
        <v>0</v>
      </c>
      <c r="AV56" s="782">
        <f>IFERROR((AU56*$H56*INDEX(References!$C$51:$D$56, $E56+1,2))+(ROW()/10000),0)</f>
        <v>5.5999999999999999E-3</v>
      </c>
      <c r="AW56" s="671">
        <v>0</v>
      </c>
      <c r="AX56" s="782">
        <f>IFERROR((AW56*$H56*INDEX(References!$C$51:$D$56, $E56+1,2))+(ROW()/10000),0)</f>
        <v>5.5999999999999999E-3</v>
      </c>
      <c r="AY56" s="671">
        <v>0</v>
      </c>
      <c r="AZ56" s="782">
        <f>IFERROR((AY56*$H56*INDEX(References!$C$51:$D$56, $E56+1,2))+(ROW()/10000),0)</f>
        <v>5.5999999999999999E-3</v>
      </c>
      <c r="BA56" s="671">
        <f>Compute4a!M56</f>
        <v>0</v>
      </c>
      <c r="BB56" s="782">
        <f>IFERROR((BA56*$H56*INDEX(References!$C$51:$D$56, $E56+1,2))+(ROW()/10000),0)</f>
        <v>5.5999999999999999E-3</v>
      </c>
      <c r="BC56" s="671">
        <f>Compute4a!O56</f>
        <v>0</v>
      </c>
      <c r="BD56" s="782">
        <f>IFERROR((BC56*$H56*INDEX(References!$C$51:$D$56, $E56+1,2))+(ROW()/10000),0)</f>
        <v>5.5999999999999999E-3</v>
      </c>
      <c r="BE56" s="671">
        <f>Compute4a!V56</f>
        <v>0</v>
      </c>
      <c r="BF56" s="782">
        <f>IFERROR((BE56*$H56*INDEX(References!$C$51:$D$56, $E56+1,2))+(ROW()/10000),0)</f>
        <v>5.5999999999999999E-3</v>
      </c>
      <c r="BG56" s="671">
        <f>Compute4a!P56</f>
        <v>0</v>
      </c>
      <c r="BH56" s="782">
        <f>IFERROR((BG56*$H56*INDEX(References!$C$51:$D$56, $E56+1,2))+(ROW()/10000),0)</f>
        <v>5.5999999999999999E-3</v>
      </c>
      <c r="BI56" s="671">
        <f>Compute4a!N56</f>
        <v>1</v>
      </c>
      <c r="BJ56" s="782">
        <f>IFERROR((BI56*$H56*INDEX(References!$C$51:$D$56, $E56+1,2))+(ROW()/10000),0)</f>
        <v>5.5999999999999999E-3</v>
      </c>
      <c r="BK56" s="671">
        <f>Compute4a!T56</f>
        <v>0</v>
      </c>
      <c r="BL56" s="782">
        <f>IFERROR((BK56*$H56*INDEX(References!$C$51:$D$56, $E56+1,2))+(ROW()/10000),0)</f>
        <v>5.5999999999999999E-3</v>
      </c>
      <c r="BM56" s="671">
        <f>Compute4a!R56</f>
        <v>0</v>
      </c>
      <c r="BN56" s="782">
        <f>IFERROR((BM56*$H56*INDEX(References!$C$51:$D$56, $E56+1,2))+(ROW()/10000),0)</f>
        <v>5.5999999999999999E-3</v>
      </c>
      <c r="BO56" s="671">
        <f>Compute4a!V56</f>
        <v>0</v>
      </c>
      <c r="BP56" s="782">
        <f>IFERROR((BO56*$H56*INDEX(References!$C$51:$D$56, $E56+1,2))+(ROW()/10000),0)</f>
        <v>5.5999999999999999E-3</v>
      </c>
      <c r="BQ56" s="671">
        <f>Compute4a!S56</f>
        <v>0</v>
      </c>
      <c r="BR56" s="782">
        <f>IFERROR((BQ56*$H56*INDEX(References!$C$51:$D$56, $E56+1,2))+(ROW()/10000),0)</f>
        <v>5.5999999999999999E-3</v>
      </c>
      <c r="BS56" s="671">
        <f>Compute4a!V56</f>
        <v>0</v>
      </c>
      <c r="BT56" s="782">
        <f>IFERROR((BS56*$H56*INDEX(References!$C$51:$D$56, $E56+1,2))+(ROW()/10000),0)</f>
        <v>5.5999999999999999E-3</v>
      </c>
      <c r="BU56" s="671">
        <f>Compute4a!M56</f>
        <v>0</v>
      </c>
      <c r="BV56" s="782">
        <f>IFERROR((BU56*$H56*INDEX(References!$C$51:$D$56, $E56+1,2))+(ROW()/10000),0)</f>
        <v>5.5999999999999999E-3</v>
      </c>
      <c r="BW56" s="671">
        <f>Compute4a!U56</f>
        <v>0</v>
      </c>
      <c r="BX56" s="782">
        <f>IFERROR((BW56*$H56*INDEX(References!$C$51:$D$56, $E56+1,2))+(ROW()/10000),0)</f>
        <v>5.5999999999999999E-3</v>
      </c>
      <c r="BY56" s="671">
        <v>0</v>
      </c>
      <c r="BZ56" s="782">
        <f>IFERROR((BY56*$H56*INDEX(References!$C$51:$D$56, $E56+1,2))+(ROW()/10000),0)</f>
        <v>5.5999999999999999E-3</v>
      </c>
      <c r="CA56" s="671">
        <f>Compute4a!T56</f>
        <v>0</v>
      </c>
      <c r="CB56" s="782">
        <f>IFERROR((CA56*$H56*INDEX(References!$C$51:$D$56, $E56+1,2))+(ROW()/10000),0)</f>
        <v>5.5999999999999999E-3</v>
      </c>
      <c r="CC56" s="671">
        <f>Compute4a!T56</f>
        <v>0</v>
      </c>
      <c r="CD56" s="782">
        <f>IFERROR((CC56*$H56*INDEX(References!$C$51:$D$56, $E56+1,2))+(ROW()/10000),0)</f>
        <v>5.5999999999999999E-3</v>
      </c>
      <c r="CE56" s="671">
        <f>Compute4a!T56</f>
        <v>0</v>
      </c>
      <c r="CF56" s="782">
        <f>IFERROR((CE56*$H56*INDEX(References!$C$51:$D$56, $E56+1,2))+(ROW()/10000),0)</f>
        <v>5.5999999999999999E-3</v>
      </c>
      <c r="CG56" s="671">
        <f>Compute4a!U56</f>
        <v>0</v>
      </c>
      <c r="CH56" s="782">
        <f>IFERROR((CG56*$H56*INDEX(References!$C$51:$D$56, $E56+1,2))+(ROW()/10000),0)</f>
        <v>5.5999999999999999E-3</v>
      </c>
      <c r="CI56" s="671">
        <f>Compute4a!U56</f>
        <v>0</v>
      </c>
      <c r="CJ56" s="782">
        <f>IFERROR((CI56*$H56*INDEX(References!$C$51:$D$56, $E56+1,2))+(ROW()/10000),0)</f>
        <v>5.5999999999999999E-3</v>
      </c>
      <c r="CK56" s="671">
        <f>Compute4a!N56</f>
        <v>1</v>
      </c>
      <c r="CL56" s="782">
        <f>IFERROR((CK56*$H56*INDEX(References!$C$51:$D$56, $E56+1,2))+(ROW()/10000),0)</f>
        <v>5.5999999999999999E-3</v>
      </c>
      <c r="CM56" s="671">
        <f>Compute4a!U56</f>
        <v>0</v>
      </c>
      <c r="CN56" s="782">
        <f>IFERROR((CM56*$H56*INDEX(References!$C$51:$D$56, $E56+1,2))+(ROW()/10000),0)</f>
        <v>5.5999999999999999E-3</v>
      </c>
      <c r="CO56" s="671">
        <f>Compute4a!Q56</f>
        <v>0</v>
      </c>
      <c r="CP56" s="782">
        <f>IFERROR((CO56*$H56*INDEX(References!$C$51:$D$56, $E56+1,2))+(ROW()/10000),0)</f>
        <v>5.5999999999999999E-3</v>
      </c>
      <c r="CQ56" s="671">
        <f>Compute4a!T56</f>
        <v>0</v>
      </c>
      <c r="CR56" s="782">
        <f>IFERROR((CQ56*$H56*INDEX(References!$C$51:$D$56, $E56+1,2))+(ROW()/10000),0)</f>
        <v>5.5999999999999999E-3</v>
      </c>
      <c r="CS56" s="671">
        <f>Compute4a!Q56</f>
        <v>0</v>
      </c>
      <c r="CT56" s="782">
        <f>IFERROR((CS56*$H56*INDEX(References!$C$51:$D$56, $E56+1,2))+(ROW()/10000),0)</f>
        <v>5.5999999999999999E-3</v>
      </c>
      <c r="CU56" s="477">
        <f t="shared" si="101"/>
        <v>5</v>
      </c>
      <c r="CV56" s="477">
        <f t="shared" si="4"/>
        <v>0</v>
      </c>
      <c r="CW56" s="477">
        <f t="shared" si="5"/>
        <v>0</v>
      </c>
      <c r="CX56" s="477">
        <f t="shared" si="6"/>
        <v>0</v>
      </c>
      <c r="CY56" s="477">
        <f t="shared" si="7"/>
        <v>0</v>
      </c>
      <c r="CZ56" s="477">
        <f t="shared" si="8"/>
        <v>0</v>
      </c>
      <c r="DA56" s="477">
        <f t="shared" si="9"/>
        <v>0</v>
      </c>
      <c r="DB56" s="477">
        <f t="shared" si="10"/>
        <v>0</v>
      </c>
      <c r="DC56" s="477">
        <f t="shared" si="11"/>
        <v>0</v>
      </c>
      <c r="DD56" s="477">
        <f t="shared" si="12"/>
        <v>0</v>
      </c>
      <c r="DE56" s="477">
        <f t="shared" si="13"/>
        <v>0</v>
      </c>
      <c r="DF56" s="477">
        <f t="shared" si="14"/>
        <v>0</v>
      </c>
      <c r="DG56" s="477">
        <f t="shared" si="15"/>
        <v>0</v>
      </c>
      <c r="DH56" s="477">
        <f t="shared" si="16"/>
        <v>0</v>
      </c>
      <c r="DI56" s="477">
        <f t="shared" si="17"/>
        <v>0</v>
      </c>
      <c r="DJ56" s="477">
        <f t="shared" si="18"/>
        <v>0</v>
      </c>
      <c r="DK56" s="477">
        <f t="shared" si="19"/>
        <v>0</v>
      </c>
      <c r="DL56" s="477">
        <f t="shared" si="20"/>
        <v>0</v>
      </c>
      <c r="DM56" s="477">
        <f t="shared" si="21"/>
        <v>0</v>
      </c>
      <c r="DN56" s="477">
        <f t="shared" si="22"/>
        <v>0</v>
      </c>
      <c r="DO56" s="477">
        <f t="shared" si="23"/>
        <v>0</v>
      </c>
      <c r="DP56" s="477">
        <f t="shared" si="24"/>
        <v>0</v>
      </c>
      <c r="DQ56" s="477">
        <f t="shared" si="25"/>
        <v>0</v>
      </c>
      <c r="DR56" s="477">
        <f t="shared" si="26"/>
        <v>0</v>
      </c>
      <c r="DS56" s="477">
        <f t="shared" si="27"/>
        <v>0</v>
      </c>
      <c r="DT56" s="477">
        <f t="shared" si="28"/>
        <v>0</v>
      </c>
      <c r="DU56" s="477">
        <f t="shared" si="29"/>
        <v>0</v>
      </c>
      <c r="DV56" s="477">
        <f t="shared" si="30"/>
        <v>0</v>
      </c>
      <c r="DW56" s="477">
        <f t="shared" si="31"/>
        <v>0</v>
      </c>
      <c r="DX56" s="477">
        <f t="shared" si="32"/>
        <v>0</v>
      </c>
      <c r="DY56" s="477">
        <f t="shared" si="33"/>
        <v>0</v>
      </c>
      <c r="DZ56" s="477">
        <f t="shared" si="34"/>
        <v>0</v>
      </c>
      <c r="EA56" s="477">
        <f t="shared" si="35"/>
        <v>0</v>
      </c>
      <c r="EB56" s="477">
        <f t="shared" si="36"/>
        <v>0</v>
      </c>
      <c r="EC56" s="477">
        <f t="shared" si="37"/>
        <v>0</v>
      </c>
      <c r="ED56" s="477">
        <f t="shared" si="38"/>
        <v>0</v>
      </c>
      <c r="EE56" s="477">
        <f t="shared" si="39"/>
        <v>0</v>
      </c>
      <c r="EF56" s="477">
        <f t="shared" si="40"/>
        <v>0</v>
      </c>
      <c r="EG56" s="477">
        <f t="shared" si="41"/>
        <v>0</v>
      </c>
      <c r="EH56" s="477">
        <f t="shared" si="42"/>
        <v>0</v>
      </c>
      <c r="EI56" s="477">
        <f t="shared" si="43"/>
        <v>0</v>
      </c>
      <c r="EJ56" s="477">
        <f t="shared" si="44"/>
        <v>0</v>
      </c>
      <c r="EK56" s="477">
        <f t="shared" si="45"/>
        <v>0</v>
      </c>
      <c r="EL56" s="477">
        <f t="shared" si="46"/>
        <v>0</v>
      </c>
      <c r="EM56" s="477">
        <f t="shared" si="47"/>
        <v>0</v>
      </c>
      <c r="EN56" s="477">
        <f t="shared" si="48"/>
        <v>0</v>
      </c>
      <c r="EO56" s="946">
        <f t="shared" si="49"/>
        <v>0</v>
      </c>
      <c r="EP56" s="946">
        <f t="shared" si="50"/>
        <v>0</v>
      </c>
      <c r="EQ56" s="946">
        <f t="shared" si="51"/>
        <v>0</v>
      </c>
      <c r="ER56" s="946">
        <f t="shared" si="52"/>
        <v>0</v>
      </c>
      <c r="ES56" s="946">
        <f t="shared" si="53"/>
        <v>0</v>
      </c>
      <c r="ET56" s="946">
        <f t="shared" si="54"/>
        <v>0</v>
      </c>
      <c r="EU56" s="946">
        <f t="shared" si="55"/>
        <v>0</v>
      </c>
      <c r="EV56" s="946">
        <f t="shared" si="56"/>
        <v>0</v>
      </c>
      <c r="EW56" s="946">
        <f t="shared" si="57"/>
        <v>0</v>
      </c>
      <c r="EX56" s="946">
        <f t="shared" si="58"/>
        <v>0</v>
      </c>
      <c r="EY56" s="946">
        <f t="shared" si="59"/>
        <v>0</v>
      </c>
      <c r="EZ56" s="946">
        <f t="shared" si="60"/>
        <v>0</v>
      </c>
      <c r="FA56" s="946">
        <f t="shared" si="61"/>
        <v>0</v>
      </c>
      <c r="FB56" s="946">
        <f t="shared" si="62"/>
        <v>0</v>
      </c>
      <c r="FC56" s="946">
        <f t="shared" si="63"/>
        <v>0</v>
      </c>
      <c r="FD56" s="946">
        <f t="shared" si="64"/>
        <v>0</v>
      </c>
      <c r="FE56" s="946">
        <f t="shared" si="65"/>
        <v>0</v>
      </c>
      <c r="FF56" s="946">
        <f t="shared" si="66"/>
        <v>0</v>
      </c>
      <c r="FG56" s="946">
        <f t="shared" si="67"/>
        <v>0</v>
      </c>
      <c r="FH56" s="946">
        <f t="shared" si="68"/>
        <v>0</v>
      </c>
      <c r="FI56" s="946">
        <f t="shared" si="69"/>
        <v>0</v>
      </c>
      <c r="FJ56" s="946">
        <f t="shared" si="70"/>
        <v>0</v>
      </c>
      <c r="FK56" s="946">
        <f t="shared" si="71"/>
        <v>0</v>
      </c>
      <c r="FL56" s="946">
        <f t="shared" si="72"/>
        <v>0</v>
      </c>
      <c r="FM56" s="946">
        <f t="shared" si="73"/>
        <v>0</v>
      </c>
      <c r="FN56" s="946">
        <f t="shared" si="74"/>
        <v>0</v>
      </c>
      <c r="FO56" s="946">
        <f t="shared" si="75"/>
        <v>0</v>
      </c>
      <c r="FP56" s="946">
        <f t="shared" si="76"/>
        <v>0</v>
      </c>
      <c r="FQ56" s="946">
        <f t="shared" si="77"/>
        <v>0</v>
      </c>
      <c r="FR56" s="946">
        <f t="shared" si="78"/>
        <v>0</v>
      </c>
      <c r="FS56" s="946">
        <f t="shared" si="79"/>
        <v>0</v>
      </c>
      <c r="FT56" s="946">
        <f t="shared" si="80"/>
        <v>0</v>
      </c>
      <c r="FU56" s="946">
        <f t="shared" si="81"/>
        <v>0</v>
      </c>
      <c r="FV56" s="946">
        <f t="shared" si="82"/>
        <v>0</v>
      </c>
      <c r="FW56" s="946">
        <f t="shared" si="83"/>
        <v>0</v>
      </c>
      <c r="FX56" s="946">
        <f t="shared" si="84"/>
        <v>0</v>
      </c>
      <c r="FY56" s="946">
        <f t="shared" si="85"/>
        <v>0</v>
      </c>
      <c r="FZ56" s="946">
        <f t="shared" si="86"/>
        <v>0</v>
      </c>
      <c r="GA56" s="946">
        <f t="shared" si="87"/>
        <v>0</v>
      </c>
      <c r="GB56" s="946">
        <f t="shared" si="88"/>
        <v>0</v>
      </c>
      <c r="GC56" s="946">
        <f t="shared" si="89"/>
        <v>0</v>
      </c>
      <c r="GD56" s="946">
        <f t="shared" si="90"/>
        <v>0</v>
      </c>
      <c r="GE56" s="946">
        <f t="shared" si="91"/>
        <v>0</v>
      </c>
      <c r="GF56" s="946">
        <f t="shared" si="92"/>
        <v>0</v>
      </c>
      <c r="GG56" s="946">
        <f t="shared" si="93"/>
        <v>0</v>
      </c>
      <c r="GH56" s="946" t="s">
        <v>506</v>
      </c>
    </row>
    <row r="57" spans="1:190" ht="15">
      <c r="A57" s="725" t="str">
        <f>Compute1a!A57</f>
        <v>10.a</v>
      </c>
      <c r="B57" s="527" t="str">
        <f>Compute1a!B57</f>
        <v>Gestion des clés cryptographiques</v>
      </c>
      <c r="C57" s="527">
        <f>Compute1a!C57</f>
        <v>0</v>
      </c>
      <c r="D57" s="528">
        <f>Compute1a!D57</f>
        <v>0</v>
      </c>
      <c r="E57" s="727" t="str">
        <f>Compute1a!E57</f>
        <v>0</v>
      </c>
      <c r="F57" s="727">
        <f>INDEX(References!$B$51:$C$56,$E57+1,2)*C57</f>
        <v>0</v>
      </c>
      <c r="G57" s="726">
        <f>Compute4a!$DE57</f>
        <v>0</v>
      </c>
      <c r="H57" s="942">
        <f t="shared" ref="H57:H58" si="107">G57</f>
        <v>0</v>
      </c>
      <c r="I57" s="671">
        <f>Compute4a!I57</f>
        <v>0</v>
      </c>
      <c r="J57" s="782">
        <f>IFERROR((I57*$H57*INDEX(References!$C$51:$D$56, $E57+1,2))+(ROW()/10000),0)</f>
        <v>5.7000000000000002E-3</v>
      </c>
      <c r="K57" s="671">
        <f>Compute4a!H57</f>
        <v>0</v>
      </c>
      <c r="L57" s="782">
        <f>IFERROR((K57*$H57*INDEX(References!$C$51:$D$56, $E57+1,2))+(ROW()/10000),0)</f>
        <v>5.7000000000000002E-3</v>
      </c>
      <c r="M57" s="671">
        <f>Compute4a!H57</f>
        <v>0</v>
      </c>
      <c r="N57" s="782">
        <f>IFERROR((M57*$H57*INDEX(References!$C$51:$D$56, $E57+1,2))+(ROW()/10000),0)</f>
        <v>5.7000000000000002E-3</v>
      </c>
      <c r="O57" s="671">
        <f>Compute4a!N57</f>
        <v>0</v>
      </c>
      <c r="P57" s="782">
        <f>IFERROR((O57*$H57*INDEX(References!$C$51:$D$56, $E57+1,2))+(ROW()/10000),0)</f>
        <v>5.7000000000000002E-3</v>
      </c>
      <c r="Q57" s="671">
        <f>Compute4a!M57</f>
        <v>0</v>
      </c>
      <c r="R57" s="782">
        <f>IFERROR((Q57*$H57*INDEX(References!$C$51:$D$56, $E57+1,2))+(ROW()/10000),0)</f>
        <v>5.7000000000000002E-3</v>
      </c>
      <c r="S57" s="671">
        <f>Compute4a!R57</f>
        <v>0</v>
      </c>
      <c r="T57" s="782">
        <f>IFERROR((S57*$H57*INDEX(References!$C$51:$D$56, $E57+1,2))+(ROW()/10000),0)</f>
        <v>5.7000000000000002E-3</v>
      </c>
      <c r="U57" s="671">
        <f>Compute4a!S57</f>
        <v>0</v>
      </c>
      <c r="V57" s="782">
        <f>IFERROR((U57*$H57*INDEX(References!$C$51:$D$56, $E57+1,2))+(ROW()/10000),0)</f>
        <v>5.7000000000000002E-3</v>
      </c>
      <c r="W57" s="671">
        <f>Compute4a!R57</f>
        <v>0</v>
      </c>
      <c r="X57" s="782">
        <f>IFERROR((W57*$H57*INDEX(References!$C$51:$D$56, $E57+1,2))+(ROW()/10000),0)</f>
        <v>5.7000000000000002E-3</v>
      </c>
      <c r="Y57" s="671">
        <f>Compute4a!I57</f>
        <v>0</v>
      </c>
      <c r="Z57" s="782">
        <f>IFERROR((Y57*$H57*INDEX(References!$C$51:$D$56, $E57+1,2))+(ROW()/10000),0)</f>
        <v>5.7000000000000002E-3</v>
      </c>
      <c r="AA57" s="671">
        <f>Compute4a!H57</f>
        <v>0</v>
      </c>
      <c r="AB57" s="782">
        <f>IFERROR((AA57*$H57*INDEX(References!$C$51:$D$56, $E57+1,2))+(ROW()/10000),0)</f>
        <v>5.7000000000000002E-3</v>
      </c>
      <c r="AC57" s="671">
        <f>Compute4a!T57</f>
        <v>0</v>
      </c>
      <c r="AD57" s="782">
        <f>IFERROR((AC57*$H57*INDEX(References!$C$51:$D$56, $E57+1,2))+(ROW()/10000),0)</f>
        <v>5.7000000000000002E-3</v>
      </c>
      <c r="AE57" s="671">
        <f>Compute4a!I57</f>
        <v>0</v>
      </c>
      <c r="AF57" s="782">
        <f>IFERROR((AE57*$H57*INDEX(References!$C$51:$D$56, $E57+1,2))+(ROW()/10000),0)</f>
        <v>5.7000000000000002E-3</v>
      </c>
      <c r="AG57" s="671">
        <f>Compute4a!N57</f>
        <v>0</v>
      </c>
      <c r="AH57" s="782">
        <f>IFERROR((AG57*$H57*INDEX(References!$C$51:$D$56, $E57+1,2))+(ROW()/10000),0)</f>
        <v>5.7000000000000002E-3</v>
      </c>
      <c r="AI57" s="671">
        <f>Compute4a!I57</f>
        <v>0</v>
      </c>
      <c r="AJ57" s="782">
        <f>IFERROR((AI57*$H57*INDEX(References!$C$51:$D$56, $E57+1,2))+(ROW()/10000),0)</f>
        <v>5.7000000000000002E-3</v>
      </c>
      <c r="AK57" s="671">
        <f>Compute4a!U57</f>
        <v>0</v>
      </c>
      <c r="AL57" s="782">
        <f>IFERROR((AK57*$H57*INDEX(References!$C$51:$D$56, $E57+1,2))+(ROW()/10000),0)</f>
        <v>5.7000000000000002E-3</v>
      </c>
      <c r="AM57" s="671">
        <f>Compute4a!K57</f>
        <v>0</v>
      </c>
      <c r="AN57" s="782">
        <f>IFERROR((AM57*$H57*INDEX(References!$C$51:$D$56, $E57+1,2))+(ROW()/10000),0)</f>
        <v>5.7000000000000002E-3</v>
      </c>
      <c r="AO57" s="671">
        <f>Compute4a!S57</f>
        <v>0</v>
      </c>
      <c r="AP57" s="782">
        <f>IFERROR((AO57*$H57*INDEX(References!$C$51:$D$56, $E57+1,2))+(ROW()/10000),0)</f>
        <v>5.7000000000000002E-3</v>
      </c>
      <c r="AQ57" s="671">
        <f>Compute4a!M57</f>
        <v>0</v>
      </c>
      <c r="AR57" s="782">
        <f>IFERROR((AQ57*$H57*INDEX(References!$C$51:$D$56, $E57+1,2))+(ROW()/10000),0)</f>
        <v>5.7000000000000002E-3</v>
      </c>
      <c r="AS57" s="671">
        <f>Compute4a!K57</f>
        <v>0</v>
      </c>
      <c r="AT57" s="782">
        <f>IFERROR((AS57*$H57*INDEX(References!$C$51:$D$56, $E57+1,2))+(ROW()/10000),0)</f>
        <v>5.7000000000000002E-3</v>
      </c>
      <c r="AU57" s="671">
        <f>Compute4a!T57</f>
        <v>0</v>
      </c>
      <c r="AV57" s="782">
        <f>IFERROR((AU57*$H57*INDEX(References!$C$51:$D$56, $E57+1,2))+(ROW()/10000),0)</f>
        <v>5.7000000000000002E-3</v>
      </c>
      <c r="AW57" s="671">
        <f>Compute4a!J57</f>
        <v>0</v>
      </c>
      <c r="AX57" s="782">
        <f>IFERROR((AW57*$H57*INDEX(References!$C$51:$D$56, $E57+1,2))+(ROW()/10000),0)</f>
        <v>5.7000000000000002E-3</v>
      </c>
      <c r="AY57" s="671">
        <f>Compute4a!L57</f>
        <v>0</v>
      </c>
      <c r="AZ57" s="782">
        <f>IFERROR((AY57*$H57*INDEX(References!$C$51:$D$56, $E57+1,2))+(ROW()/10000),0)</f>
        <v>5.7000000000000002E-3</v>
      </c>
      <c r="BA57" s="671">
        <f>Compute4a!M57</f>
        <v>0</v>
      </c>
      <c r="BB57" s="782">
        <f>IFERROR((BA57*$H57*INDEX(References!$C$51:$D$56, $E57+1,2))+(ROW()/10000),0)</f>
        <v>5.7000000000000002E-3</v>
      </c>
      <c r="BC57" s="671">
        <f>Compute4a!O57</f>
        <v>0</v>
      </c>
      <c r="BD57" s="782">
        <f>IFERROR((BC57*$H57*INDEX(References!$C$51:$D$56, $E57+1,2))+(ROW()/10000),0)</f>
        <v>5.7000000000000002E-3</v>
      </c>
      <c r="BE57" s="671">
        <f>Compute4a!V57</f>
        <v>0</v>
      </c>
      <c r="BF57" s="782">
        <f>IFERROR((BE57*$H57*INDEX(References!$C$51:$D$56, $E57+1,2))+(ROW()/10000),0)</f>
        <v>5.7000000000000002E-3</v>
      </c>
      <c r="BG57" s="671">
        <f>Compute4a!P57</f>
        <v>0</v>
      </c>
      <c r="BH57" s="782">
        <f>IFERROR((BG57*$H57*INDEX(References!$C$51:$D$56, $E57+1,2))+(ROW()/10000),0)</f>
        <v>5.7000000000000002E-3</v>
      </c>
      <c r="BI57" s="671">
        <f>Compute4a!N57</f>
        <v>0</v>
      </c>
      <c r="BJ57" s="782">
        <f>IFERROR((BI57*$H57*INDEX(References!$C$51:$D$56, $E57+1,2))+(ROW()/10000),0)</f>
        <v>5.7000000000000002E-3</v>
      </c>
      <c r="BK57" s="671">
        <f>Compute4a!T57</f>
        <v>0</v>
      </c>
      <c r="BL57" s="782">
        <f>IFERROR((BK57*$H57*INDEX(References!$C$51:$D$56, $E57+1,2))+(ROW()/10000),0)</f>
        <v>5.7000000000000002E-3</v>
      </c>
      <c r="BM57" s="671">
        <f>Compute4a!R57</f>
        <v>0</v>
      </c>
      <c r="BN57" s="782">
        <f>IFERROR((BM57*$H57*INDEX(References!$C$51:$D$56, $E57+1,2))+(ROW()/10000),0)</f>
        <v>5.7000000000000002E-3</v>
      </c>
      <c r="BO57" s="671">
        <f>Compute4a!V57</f>
        <v>0</v>
      </c>
      <c r="BP57" s="782">
        <f>IFERROR((BO57*$H57*INDEX(References!$C$51:$D$56, $E57+1,2))+(ROW()/10000),0)</f>
        <v>5.7000000000000002E-3</v>
      </c>
      <c r="BQ57" s="671">
        <f>Compute4a!S57</f>
        <v>0</v>
      </c>
      <c r="BR57" s="782">
        <f>IFERROR((BQ57*$H57*INDEX(References!$C$51:$D$56, $E57+1,2))+(ROW()/10000),0)</f>
        <v>5.7000000000000002E-3</v>
      </c>
      <c r="BS57" s="671">
        <f>Compute4a!V57</f>
        <v>0</v>
      </c>
      <c r="BT57" s="782">
        <f>IFERROR((BS57*$H57*INDEX(References!$C$51:$D$56, $E57+1,2))+(ROW()/10000),0)</f>
        <v>5.7000000000000002E-3</v>
      </c>
      <c r="BU57" s="671">
        <f>Compute4a!M57</f>
        <v>0</v>
      </c>
      <c r="BV57" s="782">
        <f>IFERROR((BU57*$H57*INDEX(References!$C$51:$D$56, $E57+1,2))+(ROW()/10000),0)</f>
        <v>5.7000000000000002E-3</v>
      </c>
      <c r="BW57" s="671">
        <f>Compute4a!U57</f>
        <v>0</v>
      </c>
      <c r="BX57" s="782">
        <f>IFERROR((BW57*$H57*INDEX(References!$C$51:$D$56, $E57+1,2))+(ROW()/10000),0)</f>
        <v>5.7000000000000002E-3</v>
      </c>
      <c r="BY57" s="671">
        <f>Compute4a!N57</f>
        <v>0</v>
      </c>
      <c r="BZ57" s="782">
        <f>IFERROR((BY57*$H57*INDEX(References!$C$51:$D$56, $E57+1,2))+(ROW()/10000),0)</f>
        <v>5.7000000000000002E-3</v>
      </c>
      <c r="CA57" s="671">
        <f>Compute4a!T57</f>
        <v>0</v>
      </c>
      <c r="CB57" s="782">
        <f>IFERROR((CA57*$H57*INDEX(References!$C$51:$D$56, $E57+1,2))+(ROW()/10000),0)</f>
        <v>5.7000000000000002E-3</v>
      </c>
      <c r="CC57" s="671">
        <f>Compute4a!T57</f>
        <v>0</v>
      </c>
      <c r="CD57" s="782">
        <f>IFERROR((CC57*$H57*INDEX(References!$C$51:$D$56, $E57+1,2))+(ROW()/10000),0)</f>
        <v>5.7000000000000002E-3</v>
      </c>
      <c r="CE57" s="671">
        <f>Compute4a!T57</f>
        <v>0</v>
      </c>
      <c r="CF57" s="782">
        <f>IFERROR((CE57*$H57*INDEX(References!$C$51:$D$56, $E57+1,2))+(ROW()/10000),0)</f>
        <v>5.7000000000000002E-3</v>
      </c>
      <c r="CG57" s="671">
        <f>Compute4a!U57</f>
        <v>0</v>
      </c>
      <c r="CH57" s="782">
        <f>IFERROR((CG57*$H57*INDEX(References!$C$51:$D$56, $E57+1,2))+(ROW()/10000),0)</f>
        <v>5.7000000000000002E-3</v>
      </c>
      <c r="CI57" s="671">
        <f>Compute4a!U57</f>
        <v>0</v>
      </c>
      <c r="CJ57" s="782">
        <f>IFERROR((CI57*$H57*INDEX(References!$C$51:$D$56, $E57+1,2))+(ROW()/10000),0)</f>
        <v>5.7000000000000002E-3</v>
      </c>
      <c r="CK57" s="671">
        <f>Compute4a!N57</f>
        <v>0</v>
      </c>
      <c r="CL57" s="782">
        <f>IFERROR((CK57*$H57*INDEX(References!$C$51:$D$56, $E57+1,2))+(ROW()/10000),0)</f>
        <v>5.7000000000000002E-3</v>
      </c>
      <c r="CM57" s="671">
        <f>Compute4a!U57</f>
        <v>0</v>
      </c>
      <c r="CN57" s="782">
        <f>IFERROR((CM57*$H57*INDEX(References!$C$51:$D$56, $E57+1,2))+(ROW()/10000),0)</f>
        <v>5.7000000000000002E-3</v>
      </c>
      <c r="CO57" s="671">
        <f>Compute4a!Q57</f>
        <v>0</v>
      </c>
      <c r="CP57" s="782">
        <f>IFERROR((CO57*$H57*INDEX(References!$C$51:$D$56, $E57+1,2))+(ROW()/10000),0)</f>
        <v>5.7000000000000002E-3</v>
      </c>
      <c r="CQ57" s="671">
        <f>Compute4a!T57</f>
        <v>0</v>
      </c>
      <c r="CR57" s="782">
        <f>IFERROR((CQ57*$H57*INDEX(References!$C$51:$D$56, $E57+1,2))+(ROW()/10000),0)</f>
        <v>5.7000000000000002E-3</v>
      </c>
      <c r="CS57" s="671">
        <f>Compute4a!Q57</f>
        <v>0</v>
      </c>
      <c r="CT57" s="782">
        <f>IFERROR((CS57*$H57*INDEX(References!$C$51:$D$56, $E57+1,2))+(ROW()/10000),0)</f>
        <v>5.7000000000000002E-3</v>
      </c>
      <c r="CU57" s="477">
        <f t="shared" si="101"/>
        <v>0</v>
      </c>
      <c r="CV57" s="477">
        <f t="shared" si="4"/>
        <v>0</v>
      </c>
      <c r="CW57" s="477">
        <f t="shared" si="5"/>
        <v>0</v>
      </c>
      <c r="CX57" s="477">
        <f t="shared" si="6"/>
        <v>0</v>
      </c>
      <c r="CY57" s="477">
        <f t="shared" si="7"/>
        <v>0</v>
      </c>
      <c r="CZ57" s="477">
        <f t="shared" si="8"/>
        <v>0</v>
      </c>
      <c r="DA57" s="477">
        <f t="shared" si="9"/>
        <v>0</v>
      </c>
      <c r="DB57" s="477">
        <f t="shared" si="10"/>
        <v>0</v>
      </c>
      <c r="DC57" s="477">
        <f t="shared" si="11"/>
        <v>0</v>
      </c>
      <c r="DD57" s="477">
        <f t="shared" si="12"/>
        <v>0</v>
      </c>
      <c r="DE57" s="477">
        <f t="shared" si="13"/>
        <v>0</v>
      </c>
      <c r="DF57" s="477">
        <f t="shared" si="14"/>
        <v>0</v>
      </c>
      <c r="DG57" s="477">
        <f t="shared" si="15"/>
        <v>0</v>
      </c>
      <c r="DH57" s="477">
        <f t="shared" si="16"/>
        <v>0</v>
      </c>
      <c r="DI57" s="477">
        <f t="shared" si="17"/>
        <v>0</v>
      </c>
      <c r="DJ57" s="477">
        <f t="shared" si="18"/>
        <v>0</v>
      </c>
      <c r="DK57" s="477">
        <f t="shared" si="19"/>
        <v>0</v>
      </c>
      <c r="DL57" s="477">
        <f t="shared" si="20"/>
        <v>0</v>
      </c>
      <c r="DM57" s="477">
        <f t="shared" si="21"/>
        <v>0</v>
      </c>
      <c r="DN57" s="477">
        <f t="shared" si="22"/>
        <v>0</v>
      </c>
      <c r="DO57" s="477">
        <f t="shared" si="23"/>
        <v>0</v>
      </c>
      <c r="DP57" s="477">
        <f t="shared" si="24"/>
        <v>0</v>
      </c>
      <c r="DQ57" s="477">
        <f t="shared" si="25"/>
        <v>0</v>
      </c>
      <c r="DR57" s="477">
        <f t="shared" si="26"/>
        <v>0</v>
      </c>
      <c r="DS57" s="477">
        <f t="shared" si="27"/>
        <v>0</v>
      </c>
      <c r="DT57" s="477">
        <f t="shared" si="28"/>
        <v>0</v>
      </c>
      <c r="DU57" s="477">
        <f t="shared" si="29"/>
        <v>0</v>
      </c>
      <c r="DV57" s="477">
        <f t="shared" si="30"/>
        <v>0</v>
      </c>
      <c r="DW57" s="477">
        <f t="shared" si="31"/>
        <v>0</v>
      </c>
      <c r="DX57" s="477">
        <f t="shared" si="32"/>
        <v>0</v>
      </c>
      <c r="DY57" s="477">
        <f t="shared" si="33"/>
        <v>0</v>
      </c>
      <c r="DZ57" s="477">
        <f t="shared" si="34"/>
        <v>0</v>
      </c>
      <c r="EA57" s="477">
        <f t="shared" si="35"/>
        <v>0</v>
      </c>
      <c r="EB57" s="477">
        <f t="shared" si="36"/>
        <v>0</v>
      </c>
      <c r="EC57" s="477">
        <f t="shared" si="37"/>
        <v>0</v>
      </c>
      <c r="ED57" s="477">
        <f t="shared" si="38"/>
        <v>0</v>
      </c>
      <c r="EE57" s="477">
        <f t="shared" si="39"/>
        <v>0</v>
      </c>
      <c r="EF57" s="477">
        <f t="shared" si="40"/>
        <v>0</v>
      </c>
      <c r="EG57" s="477">
        <f t="shared" si="41"/>
        <v>0</v>
      </c>
      <c r="EH57" s="477">
        <f t="shared" si="42"/>
        <v>0</v>
      </c>
      <c r="EI57" s="477">
        <f t="shared" si="43"/>
        <v>0</v>
      </c>
      <c r="EJ57" s="477">
        <f t="shared" si="44"/>
        <v>0</v>
      </c>
      <c r="EK57" s="477">
        <f t="shared" si="45"/>
        <v>0</v>
      </c>
      <c r="EL57" s="477">
        <f t="shared" si="46"/>
        <v>0</v>
      </c>
      <c r="EM57" s="477">
        <f t="shared" si="47"/>
        <v>0</v>
      </c>
      <c r="EN57" s="477">
        <f t="shared" si="48"/>
        <v>0</v>
      </c>
      <c r="EO57" s="946">
        <f t="shared" si="49"/>
        <v>0</v>
      </c>
      <c r="EP57" s="946">
        <f t="shared" si="50"/>
        <v>0</v>
      </c>
      <c r="EQ57" s="946">
        <f t="shared" si="51"/>
        <v>0</v>
      </c>
      <c r="ER57" s="946">
        <f t="shared" si="52"/>
        <v>0</v>
      </c>
      <c r="ES57" s="946">
        <f t="shared" si="53"/>
        <v>0</v>
      </c>
      <c r="ET57" s="946">
        <f t="shared" si="54"/>
        <v>0</v>
      </c>
      <c r="EU57" s="946">
        <f t="shared" si="55"/>
        <v>0</v>
      </c>
      <c r="EV57" s="946">
        <f t="shared" si="56"/>
        <v>0</v>
      </c>
      <c r="EW57" s="946">
        <f t="shared" si="57"/>
        <v>0</v>
      </c>
      <c r="EX57" s="946">
        <f t="shared" si="58"/>
        <v>0</v>
      </c>
      <c r="EY57" s="946">
        <f t="shared" si="59"/>
        <v>0</v>
      </c>
      <c r="EZ57" s="946">
        <f t="shared" si="60"/>
        <v>0</v>
      </c>
      <c r="FA57" s="946">
        <f t="shared" si="61"/>
        <v>0</v>
      </c>
      <c r="FB57" s="946">
        <f t="shared" si="62"/>
        <v>0</v>
      </c>
      <c r="FC57" s="946">
        <f t="shared" si="63"/>
        <v>0</v>
      </c>
      <c r="FD57" s="946">
        <f t="shared" si="64"/>
        <v>0</v>
      </c>
      <c r="FE57" s="946">
        <f t="shared" si="65"/>
        <v>0</v>
      </c>
      <c r="FF57" s="946">
        <f t="shared" si="66"/>
        <v>0</v>
      </c>
      <c r="FG57" s="946">
        <f t="shared" si="67"/>
        <v>0</v>
      </c>
      <c r="FH57" s="946">
        <f t="shared" si="68"/>
        <v>0</v>
      </c>
      <c r="FI57" s="946">
        <f t="shared" si="69"/>
        <v>0</v>
      </c>
      <c r="FJ57" s="946">
        <f t="shared" si="70"/>
        <v>0</v>
      </c>
      <c r="FK57" s="946">
        <f t="shared" si="71"/>
        <v>0</v>
      </c>
      <c r="FL57" s="946">
        <f t="shared" si="72"/>
        <v>0</v>
      </c>
      <c r="FM57" s="946">
        <f t="shared" si="73"/>
        <v>0</v>
      </c>
      <c r="FN57" s="946">
        <f t="shared" si="74"/>
        <v>0</v>
      </c>
      <c r="FO57" s="946">
        <f t="shared" si="75"/>
        <v>0</v>
      </c>
      <c r="FP57" s="946">
        <f t="shared" si="76"/>
        <v>0</v>
      </c>
      <c r="FQ57" s="946">
        <f t="shared" si="77"/>
        <v>0</v>
      </c>
      <c r="FR57" s="946">
        <f t="shared" si="78"/>
        <v>0</v>
      </c>
      <c r="FS57" s="946">
        <f t="shared" si="79"/>
        <v>0</v>
      </c>
      <c r="FT57" s="946">
        <f t="shared" si="80"/>
        <v>0</v>
      </c>
      <c r="FU57" s="946">
        <f t="shared" si="81"/>
        <v>0</v>
      </c>
      <c r="FV57" s="946">
        <f t="shared" si="82"/>
        <v>0</v>
      </c>
      <c r="FW57" s="946">
        <f t="shared" si="83"/>
        <v>0</v>
      </c>
      <c r="FX57" s="946">
        <f t="shared" si="84"/>
        <v>0</v>
      </c>
      <c r="FY57" s="946">
        <f t="shared" si="85"/>
        <v>0</v>
      </c>
      <c r="FZ57" s="946">
        <f t="shared" si="86"/>
        <v>0</v>
      </c>
      <c r="GA57" s="946">
        <f t="shared" si="87"/>
        <v>0</v>
      </c>
      <c r="GB57" s="946">
        <f t="shared" si="88"/>
        <v>0</v>
      </c>
      <c r="GC57" s="946">
        <f t="shared" si="89"/>
        <v>0</v>
      </c>
      <c r="GD57" s="946">
        <f t="shared" si="90"/>
        <v>0</v>
      </c>
      <c r="GE57" s="946">
        <f t="shared" si="91"/>
        <v>0</v>
      </c>
      <c r="GF57" s="946">
        <f t="shared" si="92"/>
        <v>0</v>
      </c>
      <c r="GG57" s="946">
        <f t="shared" si="93"/>
        <v>0</v>
      </c>
      <c r="GH57" s="946" t="s">
        <v>1508</v>
      </c>
    </row>
    <row r="58" spans="1:190" ht="15">
      <c r="A58" s="725">
        <f>Compute1a!A58</f>
        <v>11</v>
      </c>
      <c r="B58" s="527" t="str">
        <f>Compute1a!B58</f>
        <v>PROTECTION PHYSIQUE ET PROTECTION DE L'ENVIRONNEMENT</v>
      </c>
      <c r="C58" s="527">
        <f>Compute1a!C58</f>
        <v>0</v>
      </c>
      <c r="D58" s="528">
        <f>Compute1a!D58</f>
        <v>0</v>
      </c>
      <c r="E58" s="727" t="str">
        <f>Compute1a!E58</f>
        <v>0</v>
      </c>
      <c r="F58" s="727">
        <f>INDEX(References!$B$51:$C$56,$E58+1,2)*C58</f>
        <v>0</v>
      </c>
      <c r="G58" s="726">
        <f>Compute4a!$DE58</f>
        <v>0</v>
      </c>
      <c r="H58" s="942">
        <f t="shared" si="107"/>
        <v>0</v>
      </c>
      <c r="I58" s="671">
        <f>Compute4a!I58</f>
        <v>0</v>
      </c>
      <c r="J58" s="782">
        <f>IFERROR((I58*$H58*INDEX(References!$C$51:$D$56, $E58+1,2))+(ROW()/10000),0)</f>
        <v>5.7999999999999996E-3</v>
      </c>
      <c r="K58" s="671">
        <f>Compute4a!H58</f>
        <v>0</v>
      </c>
      <c r="L58" s="782">
        <f>IFERROR((K58*$H58*INDEX(References!$C$51:$D$56, $E58+1,2))+(ROW()/10000),0)</f>
        <v>5.7999999999999996E-3</v>
      </c>
      <c r="M58" s="671">
        <f>Compute4a!H58</f>
        <v>0</v>
      </c>
      <c r="N58" s="782">
        <f>IFERROR((M58*$H58*INDEX(References!$C$51:$D$56, $E58+1,2))+(ROW()/10000),0)</f>
        <v>5.7999999999999996E-3</v>
      </c>
      <c r="O58" s="671">
        <f>Compute4a!N58</f>
        <v>0</v>
      </c>
      <c r="P58" s="782">
        <f>IFERROR((O58*$H58*INDEX(References!$C$51:$D$56, $E58+1,2))+(ROW()/10000),0)</f>
        <v>5.7999999999999996E-3</v>
      </c>
      <c r="Q58" s="671">
        <f>Compute4a!M58</f>
        <v>0</v>
      </c>
      <c r="R58" s="782">
        <f>IFERROR((Q58*$H58*INDEX(References!$C$51:$D$56, $E58+1,2))+(ROW()/10000),0)</f>
        <v>5.7999999999999996E-3</v>
      </c>
      <c r="S58" s="671">
        <f>Compute4a!R58</f>
        <v>0</v>
      </c>
      <c r="T58" s="782">
        <f>IFERROR((S58*$H58*INDEX(References!$C$51:$D$56, $E58+1,2))+(ROW()/10000),0)</f>
        <v>5.7999999999999996E-3</v>
      </c>
      <c r="U58" s="671">
        <f>Compute4a!S58</f>
        <v>0</v>
      </c>
      <c r="V58" s="782">
        <f>IFERROR((U58*$H58*INDEX(References!$C$51:$D$56, $E58+1,2))+(ROW()/10000),0)</f>
        <v>5.7999999999999996E-3</v>
      </c>
      <c r="W58" s="671">
        <f>Compute4a!R58</f>
        <v>0</v>
      </c>
      <c r="X58" s="782">
        <f>IFERROR((W58*$H58*INDEX(References!$C$51:$D$56, $E58+1,2))+(ROW()/10000),0)</f>
        <v>5.7999999999999996E-3</v>
      </c>
      <c r="Y58" s="671">
        <f>Compute4a!I58</f>
        <v>0</v>
      </c>
      <c r="Z58" s="782">
        <f>IFERROR((Y58*$H58*INDEX(References!$C$51:$D$56, $E58+1,2))+(ROW()/10000),0)</f>
        <v>5.7999999999999996E-3</v>
      </c>
      <c r="AA58" s="671">
        <f>Compute4a!H58</f>
        <v>0</v>
      </c>
      <c r="AB58" s="782">
        <f>IFERROR((AA58*$H58*INDEX(References!$C$51:$D$56, $E58+1,2))+(ROW()/10000),0)</f>
        <v>5.7999999999999996E-3</v>
      </c>
      <c r="AC58" s="671">
        <f>Compute4a!T58</f>
        <v>0</v>
      </c>
      <c r="AD58" s="782">
        <f>IFERROR((AC58*$H58*INDEX(References!$C$51:$D$56, $E58+1,2))+(ROW()/10000),0)</f>
        <v>5.7999999999999996E-3</v>
      </c>
      <c r="AE58" s="671">
        <f>Compute4a!I58</f>
        <v>0</v>
      </c>
      <c r="AF58" s="782">
        <f>IFERROR((AE58*$H58*INDEX(References!$C$51:$D$56, $E58+1,2))+(ROW()/10000),0)</f>
        <v>5.7999999999999996E-3</v>
      </c>
      <c r="AG58" s="671">
        <f>Compute4a!N58</f>
        <v>0</v>
      </c>
      <c r="AH58" s="782">
        <f>IFERROR((AG58*$H58*INDEX(References!$C$51:$D$56, $E58+1,2))+(ROW()/10000),0)</f>
        <v>5.7999999999999996E-3</v>
      </c>
      <c r="AI58" s="671">
        <f>Compute4a!I58</f>
        <v>0</v>
      </c>
      <c r="AJ58" s="782">
        <f>IFERROR((AI58*$H58*INDEX(References!$C$51:$D$56, $E58+1,2))+(ROW()/10000),0)</f>
        <v>5.7999999999999996E-3</v>
      </c>
      <c r="AK58" s="671">
        <f>Compute4a!U58</f>
        <v>0</v>
      </c>
      <c r="AL58" s="782">
        <f>IFERROR((AK58*$H58*INDEX(References!$C$51:$D$56, $E58+1,2))+(ROW()/10000),0)</f>
        <v>5.7999999999999996E-3</v>
      </c>
      <c r="AM58" s="671">
        <f>Compute4a!K58</f>
        <v>0</v>
      </c>
      <c r="AN58" s="782">
        <f>IFERROR((AM58*$H58*INDEX(References!$C$51:$D$56, $E58+1,2))+(ROW()/10000),0)</f>
        <v>5.7999999999999996E-3</v>
      </c>
      <c r="AO58" s="671">
        <f>Compute4a!S58</f>
        <v>0</v>
      </c>
      <c r="AP58" s="782">
        <f>IFERROR((AO58*$H58*INDEX(References!$C$51:$D$56, $E58+1,2))+(ROW()/10000),0)</f>
        <v>5.7999999999999996E-3</v>
      </c>
      <c r="AQ58" s="671">
        <f>Compute4a!M58</f>
        <v>0</v>
      </c>
      <c r="AR58" s="782">
        <f>IFERROR((AQ58*$H58*INDEX(References!$C$51:$D$56, $E58+1,2))+(ROW()/10000),0)</f>
        <v>5.7999999999999996E-3</v>
      </c>
      <c r="AS58" s="671">
        <f>Compute4a!K58</f>
        <v>0</v>
      </c>
      <c r="AT58" s="782">
        <f>IFERROR((AS58*$H58*INDEX(References!$C$51:$D$56, $E58+1,2))+(ROW()/10000),0)</f>
        <v>5.7999999999999996E-3</v>
      </c>
      <c r="AU58" s="671">
        <f>Compute4a!T58</f>
        <v>0</v>
      </c>
      <c r="AV58" s="782">
        <f>IFERROR((AU58*$H58*INDEX(References!$C$51:$D$56, $E58+1,2))+(ROW()/10000),0)</f>
        <v>5.7999999999999996E-3</v>
      </c>
      <c r="AW58" s="671">
        <f>Compute4a!J58</f>
        <v>0</v>
      </c>
      <c r="AX58" s="782">
        <f>IFERROR((AW58*$H58*INDEX(References!$C$51:$D$56, $E58+1,2))+(ROW()/10000),0)</f>
        <v>5.7999999999999996E-3</v>
      </c>
      <c r="AY58" s="671">
        <f>Compute4a!L58</f>
        <v>0</v>
      </c>
      <c r="AZ58" s="782">
        <f>IFERROR((AY58*$H58*INDEX(References!$C$51:$D$56, $E58+1,2))+(ROW()/10000),0)</f>
        <v>5.7999999999999996E-3</v>
      </c>
      <c r="BA58" s="671">
        <f>Compute4a!M58</f>
        <v>0</v>
      </c>
      <c r="BB58" s="782">
        <f>IFERROR((BA58*$H58*INDEX(References!$C$51:$D$56, $E58+1,2))+(ROW()/10000),0)</f>
        <v>5.7999999999999996E-3</v>
      </c>
      <c r="BC58" s="671">
        <f>Compute4a!O58</f>
        <v>0</v>
      </c>
      <c r="BD58" s="782">
        <f>IFERROR((BC58*$H58*INDEX(References!$C$51:$D$56, $E58+1,2))+(ROW()/10000),0)</f>
        <v>5.7999999999999996E-3</v>
      </c>
      <c r="BE58" s="671">
        <f>Compute4a!V58</f>
        <v>0</v>
      </c>
      <c r="BF58" s="782">
        <f>IFERROR((BE58*$H58*INDEX(References!$C$51:$D$56, $E58+1,2))+(ROW()/10000),0)</f>
        <v>5.7999999999999996E-3</v>
      </c>
      <c r="BG58" s="671">
        <f>Compute4a!P58</f>
        <v>0</v>
      </c>
      <c r="BH58" s="782">
        <f>IFERROR((BG58*$H58*INDEX(References!$C$51:$D$56, $E58+1,2))+(ROW()/10000),0)</f>
        <v>5.7999999999999996E-3</v>
      </c>
      <c r="BI58" s="671">
        <f>Compute4a!N58</f>
        <v>0</v>
      </c>
      <c r="BJ58" s="782">
        <f>IFERROR((BI58*$H58*INDEX(References!$C$51:$D$56, $E58+1,2))+(ROW()/10000),0)</f>
        <v>5.7999999999999996E-3</v>
      </c>
      <c r="BK58" s="671">
        <f>Compute4a!T58</f>
        <v>0</v>
      </c>
      <c r="BL58" s="782">
        <f>IFERROR((BK58*$H58*INDEX(References!$C$51:$D$56, $E58+1,2))+(ROW()/10000),0)</f>
        <v>5.7999999999999996E-3</v>
      </c>
      <c r="BM58" s="671">
        <f>Compute4a!R58</f>
        <v>0</v>
      </c>
      <c r="BN58" s="782">
        <f>IFERROR((BM58*$H58*INDEX(References!$C$51:$D$56, $E58+1,2))+(ROW()/10000),0)</f>
        <v>5.7999999999999996E-3</v>
      </c>
      <c r="BO58" s="671">
        <f>Compute4a!V58</f>
        <v>0</v>
      </c>
      <c r="BP58" s="782">
        <f>IFERROR((BO58*$H58*INDEX(References!$C$51:$D$56, $E58+1,2))+(ROW()/10000),0)</f>
        <v>5.7999999999999996E-3</v>
      </c>
      <c r="BQ58" s="671">
        <f>Compute4a!S58</f>
        <v>0</v>
      </c>
      <c r="BR58" s="782">
        <f>IFERROR((BQ58*$H58*INDEX(References!$C$51:$D$56, $E58+1,2))+(ROW()/10000),0)</f>
        <v>5.7999999999999996E-3</v>
      </c>
      <c r="BS58" s="671">
        <f>Compute4a!V58</f>
        <v>0</v>
      </c>
      <c r="BT58" s="782">
        <f>IFERROR((BS58*$H58*INDEX(References!$C$51:$D$56, $E58+1,2))+(ROW()/10000),0)</f>
        <v>5.7999999999999996E-3</v>
      </c>
      <c r="BU58" s="671">
        <f>Compute4a!M58</f>
        <v>0</v>
      </c>
      <c r="BV58" s="782">
        <f>IFERROR((BU58*$H58*INDEX(References!$C$51:$D$56, $E58+1,2))+(ROW()/10000),0)</f>
        <v>5.7999999999999996E-3</v>
      </c>
      <c r="BW58" s="671">
        <f>Compute4a!U58</f>
        <v>0</v>
      </c>
      <c r="BX58" s="782">
        <f>IFERROR((BW58*$H58*INDEX(References!$C$51:$D$56, $E58+1,2))+(ROW()/10000),0)</f>
        <v>5.7999999999999996E-3</v>
      </c>
      <c r="BY58" s="671">
        <f>Compute4a!N58</f>
        <v>0</v>
      </c>
      <c r="BZ58" s="782">
        <f>IFERROR((BY58*$H58*INDEX(References!$C$51:$D$56, $E58+1,2))+(ROW()/10000),0)</f>
        <v>5.7999999999999996E-3</v>
      </c>
      <c r="CA58" s="671">
        <f>Compute4a!T58</f>
        <v>0</v>
      </c>
      <c r="CB58" s="782">
        <f>IFERROR((CA58*$H58*INDEX(References!$C$51:$D$56, $E58+1,2))+(ROW()/10000),0)</f>
        <v>5.7999999999999996E-3</v>
      </c>
      <c r="CC58" s="671">
        <f>Compute4a!T58</f>
        <v>0</v>
      </c>
      <c r="CD58" s="782">
        <f>IFERROR((CC58*$H58*INDEX(References!$C$51:$D$56, $E58+1,2))+(ROW()/10000),0)</f>
        <v>5.7999999999999996E-3</v>
      </c>
      <c r="CE58" s="671">
        <f>Compute4a!T58</f>
        <v>0</v>
      </c>
      <c r="CF58" s="782">
        <f>IFERROR((CE58*$H58*INDEX(References!$C$51:$D$56, $E58+1,2))+(ROW()/10000),0)</f>
        <v>5.7999999999999996E-3</v>
      </c>
      <c r="CG58" s="671">
        <f>Compute4a!U58</f>
        <v>0</v>
      </c>
      <c r="CH58" s="782">
        <f>IFERROR((CG58*$H58*INDEX(References!$C$51:$D$56, $E58+1,2))+(ROW()/10000),0)</f>
        <v>5.7999999999999996E-3</v>
      </c>
      <c r="CI58" s="671">
        <f>Compute4a!U58</f>
        <v>0</v>
      </c>
      <c r="CJ58" s="782">
        <f>IFERROR((CI58*$H58*INDEX(References!$C$51:$D$56, $E58+1,2))+(ROW()/10000),0)</f>
        <v>5.7999999999999996E-3</v>
      </c>
      <c r="CK58" s="671">
        <f>Compute4a!N58</f>
        <v>0</v>
      </c>
      <c r="CL58" s="782">
        <f>IFERROR((CK58*$H58*INDEX(References!$C$51:$D$56, $E58+1,2))+(ROW()/10000),0)</f>
        <v>5.7999999999999996E-3</v>
      </c>
      <c r="CM58" s="671">
        <f>Compute4a!U58</f>
        <v>0</v>
      </c>
      <c r="CN58" s="782">
        <f>IFERROR((CM58*$H58*INDEX(References!$C$51:$D$56, $E58+1,2))+(ROW()/10000),0)</f>
        <v>5.7999999999999996E-3</v>
      </c>
      <c r="CO58" s="671">
        <f>Compute4a!Q58</f>
        <v>0</v>
      </c>
      <c r="CP58" s="782">
        <f>IFERROR((CO58*$H58*INDEX(References!$C$51:$D$56, $E58+1,2))+(ROW()/10000),0)</f>
        <v>5.7999999999999996E-3</v>
      </c>
      <c r="CQ58" s="671">
        <f>Compute4a!T58</f>
        <v>0</v>
      </c>
      <c r="CR58" s="782">
        <f>IFERROR((CQ58*$H58*INDEX(References!$C$51:$D$56, $E58+1,2))+(ROW()/10000),0)</f>
        <v>5.7999999999999996E-3</v>
      </c>
      <c r="CS58" s="671">
        <f>Compute4a!Q58</f>
        <v>0</v>
      </c>
      <c r="CT58" s="782">
        <f>IFERROR((CS58*$H58*INDEX(References!$C$51:$D$56, $E58+1,2))+(ROW()/10000),0)</f>
        <v>5.7999999999999996E-3</v>
      </c>
      <c r="CU58" s="477">
        <f t="shared" si="101"/>
        <v>0</v>
      </c>
      <c r="CV58" s="477">
        <f t="shared" si="4"/>
        <v>0</v>
      </c>
      <c r="CW58" s="477">
        <f t="shared" si="5"/>
        <v>0</v>
      </c>
      <c r="CX58" s="477">
        <f t="shared" si="6"/>
        <v>0</v>
      </c>
      <c r="CY58" s="477">
        <f t="shared" si="7"/>
        <v>0</v>
      </c>
      <c r="CZ58" s="477">
        <f t="shared" si="8"/>
        <v>0</v>
      </c>
      <c r="DA58" s="477">
        <f t="shared" si="9"/>
        <v>0</v>
      </c>
      <c r="DB58" s="477">
        <f t="shared" si="10"/>
        <v>0</v>
      </c>
      <c r="DC58" s="477">
        <f t="shared" si="11"/>
        <v>0</v>
      </c>
      <c r="DD58" s="477">
        <f t="shared" si="12"/>
        <v>0</v>
      </c>
      <c r="DE58" s="477">
        <f t="shared" si="13"/>
        <v>0</v>
      </c>
      <c r="DF58" s="477">
        <f t="shared" si="14"/>
        <v>0</v>
      </c>
      <c r="DG58" s="477">
        <f t="shared" si="15"/>
        <v>0</v>
      </c>
      <c r="DH58" s="477">
        <f t="shared" si="16"/>
        <v>0</v>
      </c>
      <c r="DI58" s="477">
        <f t="shared" si="17"/>
        <v>0</v>
      </c>
      <c r="DJ58" s="477">
        <f t="shared" si="18"/>
        <v>0</v>
      </c>
      <c r="DK58" s="477">
        <f t="shared" si="19"/>
        <v>0</v>
      </c>
      <c r="DL58" s="477">
        <f t="shared" si="20"/>
        <v>0</v>
      </c>
      <c r="DM58" s="477">
        <f t="shared" si="21"/>
        <v>0</v>
      </c>
      <c r="DN58" s="477">
        <f t="shared" si="22"/>
        <v>0</v>
      </c>
      <c r="DO58" s="477">
        <f t="shared" si="23"/>
        <v>0</v>
      </c>
      <c r="DP58" s="477">
        <f t="shared" si="24"/>
        <v>0</v>
      </c>
      <c r="DQ58" s="477">
        <f t="shared" si="25"/>
        <v>0</v>
      </c>
      <c r="DR58" s="477">
        <f t="shared" si="26"/>
        <v>0</v>
      </c>
      <c r="DS58" s="477">
        <f t="shared" si="27"/>
        <v>0</v>
      </c>
      <c r="DT58" s="477">
        <f t="shared" si="28"/>
        <v>0</v>
      </c>
      <c r="DU58" s="477">
        <f t="shared" si="29"/>
        <v>0</v>
      </c>
      <c r="DV58" s="477">
        <f t="shared" si="30"/>
        <v>0</v>
      </c>
      <c r="DW58" s="477">
        <f t="shared" si="31"/>
        <v>0</v>
      </c>
      <c r="DX58" s="477">
        <f t="shared" si="32"/>
        <v>0</v>
      </c>
      <c r="DY58" s="477">
        <f t="shared" si="33"/>
        <v>0</v>
      </c>
      <c r="DZ58" s="477">
        <f t="shared" si="34"/>
        <v>0</v>
      </c>
      <c r="EA58" s="477">
        <f t="shared" si="35"/>
        <v>0</v>
      </c>
      <c r="EB58" s="477">
        <f t="shared" si="36"/>
        <v>0</v>
      </c>
      <c r="EC58" s="477">
        <f t="shared" si="37"/>
        <v>0</v>
      </c>
      <c r="ED58" s="477">
        <f t="shared" si="38"/>
        <v>0</v>
      </c>
      <c r="EE58" s="477">
        <f t="shared" si="39"/>
        <v>0</v>
      </c>
      <c r="EF58" s="477">
        <f t="shared" si="40"/>
        <v>0</v>
      </c>
      <c r="EG58" s="477">
        <f t="shared" si="41"/>
        <v>0</v>
      </c>
      <c r="EH58" s="477">
        <f t="shared" si="42"/>
        <v>0</v>
      </c>
      <c r="EI58" s="477">
        <f t="shared" si="43"/>
        <v>0</v>
      </c>
      <c r="EJ58" s="477">
        <f t="shared" si="44"/>
        <v>0</v>
      </c>
      <c r="EK58" s="477">
        <f t="shared" si="45"/>
        <v>0</v>
      </c>
      <c r="EL58" s="477">
        <f t="shared" si="46"/>
        <v>0</v>
      </c>
      <c r="EM58" s="477">
        <f t="shared" si="47"/>
        <v>0</v>
      </c>
      <c r="EN58" s="477">
        <f t="shared" si="48"/>
        <v>0</v>
      </c>
      <c r="EO58" s="946">
        <f t="shared" si="49"/>
        <v>0</v>
      </c>
      <c r="EP58" s="946">
        <f t="shared" si="50"/>
        <v>0</v>
      </c>
      <c r="EQ58" s="946">
        <f t="shared" si="51"/>
        <v>0</v>
      </c>
      <c r="ER58" s="946">
        <f t="shared" si="52"/>
        <v>0</v>
      </c>
      <c r="ES58" s="946">
        <f t="shared" si="53"/>
        <v>0</v>
      </c>
      <c r="ET58" s="946">
        <f t="shared" si="54"/>
        <v>0</v>
      </c>
      <c r="EU58" s="946">
        <f t="shared" si="55"/>
        <v>0</v>
      </c>
      <c r="EV58" s="946">
        <f t="shared" si="56"/>
        <v>0</v>
      </c>
      <c r="EW58" s="946">
        <f t="shared" si="57"/>
        <v>0</v>
      </c>
      <c r="EX58" s="946">
        <f t="shared" si="58"/>
        <v>0</v>
      </c>
      <c r="EY58" s="946">
        <f t="shared" si="59"/>
        <v>0</v>
      </c>
      <c r="EZ58" s="946">
        <f t="shared" si="60"/>
        <v>0</v>
      </c>
      <c r="FA58" s="946">
        <f t="shared" si="61"/>
        <v>0</v>
      </c>
      <c r="FB58" s="946">
        <f t="shared" si="62"/>
        <v>0</v>
      </c>
      <c r="FC58" s="946">
        <f t="shared" si="63"/>
        <v>0</v>
      </c>
      <c r="FD58" s="946">
        <f t="shared" si="64"/>
        <v>0</v>
      </c>
      <c r="FE58" s="946">
        <f t="shared" si="65"/>
        <v>0</v>
      </c>
      <c r="FF58" s="946">
        <f t="shared" si="66"/>
        <v>0</v>
      </c>
      <c r="FG58" s="946">
        <f t="shared" si="67"/>
        <v>0</v>
      </c>
      <c r="FH58" s="946">
        <f t="shared" si="68"/>
        <v>0</v>
      </c>
      <c r="FI58" s="946">
        <f t="shared" si="69"/>
        <v>0</v>
      </c>
      <c r="FJ58" s="946">
        <f t="shared" si="70"/>
        <v>0</v>
      </c>
      <c r="FK58" s="946">
        <f t="shared" si="71"/>
        <v>0</v>
      </c>
      <c r="FL58" s="946">
        <f t="shared" si="72"/>
        <v>0</v>
      </c>
      <c r="FM58" s="946">
        <f t="shared" si="73"/>
        <v>0</v>
      </c>
      <c r="FN58" s="946">
        <f t="shared" si="74"/>
        <v>0</v>
      </c>
      <c r="FO58" s="946">
        <f t="shared" si="75"/>
        <v>0</v>
      </c>
      <c r="FP58" s="946">
        <f t="shared" si="76"/>
        <v>0</v>
      </c>
      <c r="FQ58" s="946">
        <f t="shared" si="77"/>
        <v>0</v>
      </c>
      <c r="FR58" s="946">
        <f t="shared" si="78"/>
        <v>0</v>
      </c>
      <c r="FS58" s="946">
        <f t="shared" si="79"/>
        <v>0</v>
      </c>
      <c r="FT58" s="946">
        <f t="shared" si="80"/>
        <v>0</v>
      </c>
      <c r="FU58" s="946">
        <f t="shared" si="81"/>
        <v>0</v>
      </c>
      <c r="FV58" s="946">
        <f t="shared" si="82"/>
        <v>0</v>
      </c>
      <c r="FW58" s="946">
        <f t="shared" si="83"/>
        <v>0</v>
      </c>
      <c r="FX58" s="946">
        <f t="shared" si="84"/>
        <v>0</v>
      </c>
      <c r="FY58" s="946">
        <f t="shared" si="85"/>
        <v>0</v>
      </c>
      <c r="FZ58" s="946">
        <f t="shared" si="86"/>
        <v>0</v>
      </c>
      <c r="GA58" s="946">
        <f t="shared" si="87"/>
        <v>0</v>
      </c>
      <c r="GB58" s="946">
        <f t="shared" si="88"/>
        <v>0</v>
      </c>
      <c r="GC58" s="946">
        <f t="shared" si="89"/>
        <v>0</v>
      </c>
      <c r="GD58" s="946">
        <f t="shared" si="90"/>
        <v>0</v>
      </c>
      <c r="GE58" s="946">
        <f t="shared" si="91"/>
        <v>0</v>
      </c>
      <c r="GF58" s="946">
        <f t="shared" si="92"/>
        <v>0</v>
      </c>
      <c r="GG58" s="946">
        <f t="shared" si="93"/>
        <v>0</v>
      </c>
      <c r="GH58" s="946">
        <v>11</v>
      </c>
    </row>
    <row r="59" spans="1:190" ht="15">
      <c r="A59" s="725" t="str">
        <f>Compute1a!A59</f>
        <v>11.1</v>
      </c>
      <c r="B59" s="527" t="str">
        <f>Compute1a!B59</f>
        <v>Protection Physique</v>
      </c>
      <c r="C59" s="527">
        <f>Compute1a!C59</f>
        <v>1</v>
      </c>
      <c r="D59" s="528" t="str">
        <f>Compute1a!D59</f>
        <v>4: Mesuré</v>
      </c>
      <c r="E59" s="731" t="str">
        <f>Compute1a!E59</f>
        <v>4</v>
      </c>
      <c r="F59" s="727">
        <f>INDEX(References!$B$51:$C$56,$E59+1,2)*C59</f>
        <v>4</v>
      </c>
      <c r="G59" s="726">
        <f>Compute4a!$DE59</f>
        <v>0.26179344731939402</v>
      </c>
      <c r="H59" s="942">
        <f>IF($F59&gt;=$C$1,$G59/$F59,$G59)</f>
        <v>6.5448361829848506E-2</v>
      </c>
      <c r="I59" s="671">
        <v>0</v>
      </c>
      <c r="J59" s="782">
        <f>IFERROR((I59*$H59*INDEX(References!$C$51:$D$56, $E59+1,2))+(ROW()/10000),0)</f>
        <v>5.8999999999999999E-3</v>
      </c>
      <c r="K59" s="671">
        <f>Compute4a!H59</f>
        <v>1</v>
      </c>
      <c r="L59" s="782">
        <f>IFERROR((K59*$H59*INDEX(References!$C$51:$D$56, $E59+1,2))+(ROW()/10000),0)</f>
        <v>0.136796723659697</v>
      </c>
      <c r="M59" s="671">
        <f>Compute4a!H59</f>
        <v>1</v>
      </c>
      <c r="N59" s="782">
        <f>IFERROR((M59*$H59*INDEX(References!$C$51:$D$56, $E59+1,2))+(ROW()/10000),0)</f>
        <v>0.136796723659697</v>
      </c>
      <c r="O59" s="671">
        <v>0</v>
      </c>
      <c r="P59" s="782">
        <f>IFERROR((O59*$H59*INDEX(References!$C$51:$D$56, $E59+1,2))+(ROW()/10000),0)</f>
        <v>5.8999999999999999E-3</v>
      </c>
      <c r="Q59" s="671">
        <f>Compute4a!M59</f>
        <v>0</v>
      </c>
      <c r="R59" s="782">
        <f>IFERROR((Q59*$H59*INDEX(References!$C$51:$D$56, $E59+1,2))+(ROW()/10000),0)</f>
        <v>5.8999999999999999E-3</v>
      </c>
      <c r="S59" s="671">
        <f>Compute4a!R59</f>
        <v>0</v>
      </c>
      <c r="T59" s="782">
        <f>IFERROR((S59*$H59*INDEX(References!$C$51:$D$56, $E59+1,2))+(ROW()/10000),0)</f>
        <v>5.8999999999999999E-3</v>
      </c>
      <c r="U59" s="671">
        <f>Compute4a!S59</f>
        <v>0</v>
      </c>
      <c r="V59" s="782">
        <f>IFERROR((U59*$H59*INDEX(References!$C$51:$D$56, $E59+1,2))+(ROW()/10000),0)</f>
        <v>5.8999999999999999E-3</v>
      </c>
      <c r="W59" s="671">
        <f>Compute4a!R59</f>
        <v>0</v>
      </c>
      <c r="X59" s="782">
        <f>IFERROR((W59*$H59*INDEX(References!$C$51:$D$56, $E59+1,2))+(ROW()/10000),0)</f>
        <v>5.8999999999999999E-3</v>
      </c>
      <c r="Y59" s="671">
        <f>Compute4a!I59</f>
        <v>1</v>
      </c>
      <c r="Z59" s="782">
        <f>IFERROR((Y59*$H59*INDEX(References!$C$51:$D$56, $E59+1,2))+(ROW()/10000),0)</f>
        <v>0.136796723659697</v>
      </c>
      <c r="AA59" s="671">
        <v>0</v>
      </c>
      <c r="AB59" s="782">
        <f>IFERROR((AA59*$H59*INDEX(References!$C$51:$D$56, $E59+1,2))+(ROW()/10000),0)</f>
        <v>5.8999999999999999E-3</v>
      </c>
      <c r="AC59" s="671">
        <f>Compute4a!T59</f>
        <v>0</v>
      </c>
      <c r="AD59" s="782">
        <f>IFERROR((AC59*$H59*INDEX(References!$C$51:$D$56, $E59+1,2))+(ROW()/10000),0)</f>
        <v>5.8999999999999999E-3</v>
      </c>
      <c r="AE59" s="671">
        <f>Compute4a!I59</f>
        <v>1</v>
      </c>
      <c r="AF59" s="782">
        <f>IFERROR((AE59*$H59*INDEX(References!$C$51:$D$56, $E59+1,2))+(ROW()/10000),0)</f>
        <v>0.136796723659697</v>
      </c>
      <c r="AG59" s="671">
        <f>Compute4a!N59</f>
        <v>1</v>
      </c>
      <c r="AH59" s="782">
        <f>IFERROR((AG59*$H59*INDEX(References!$C$51:$D$56, $E59+1,2))+(ROW()/10000),0)</f>
        <v>0.136796723659697</v>
      </c>
      <c r="AI59" s="671">
        <f>Compute4a!I59</f>
        <v>1</v>
      </c>
      <c r="AJ59" s="782">
        <f>IFERROR((AI59*$H59*INDEX(References!$C$51:$D$56, $E59+1,2))+(ROW()/10000),0)</f>
        <v>0.136796723659697</v>
      </c>
      <c r="AK59" s="671">
        <f>Compute4a!U59</f>
        <v>0</v>
      </c>
      <c r="AL59" s="782">
        <f>IFERROR((AK59*$H59*INDEX(References!$C$51:$D$56, $E59+1,2))+(ROW()/10000),0)</f>
        <v>5.8999999999999999E-3</v>
      </c>
      <c r="AM59" s="671">
        <f>Compute4a!K59</f>
        <v>0</v>
      </c>
      <c r="AN59" s="782">
        <f>IFERROR((AM59*$H59*INDEX(References!$C$51:$D$56, $E59+1,2))+(ROW()/10000),0)</f>
        <v>5.8999999999999999E-3</v>
      </c>
      <c r="AO59" s="671">
        <f>Compute4a!S59</f>
        <v>0</v>
      </c>
      <c r="AP59" s="782">
        <f>IFERROR((AO59*$H59*INDEX(References!$C$51:$D$56, $E59+1,2))+(ROW()/10000),0)</f>
        <v>5.8999999999999999E-3</v>
      </c>
      <c r="AQ59" s="671">
        <f>Compute4a!M59</f>
        <v>0</v>
      </c>
      <c r="AR59" s="782">
        <f>IFERROR((AQ59*$H59*INDEX(References!$C$51:$D$56, $E59+1,2))+(ROW()/10000),0)</f>
        <v>5.8999999999999999E-3</v>
      </c>
      <c r="AS59" s="671">
        <f>Compute4a!K59</f>
        <v>0</v>
      </c>
      <c r="AT59" s="782">
        <f>IFERROR((AS59*$H59*INDEX(References!$C$51:$D$56, $E59+1,2))+(ROW()/10000),0)</f>
        <v>5.8999999999999999E-3</v>
      </c>
      <c r="AU59" s="671">
        <f>Compute4a!T59</f>
        <v>0</v>
      </c>
      <c r="AV59" s="782">
        <f>IFERROR((AU59*$H59*INDEX(References!$C$51:$D$56, $E59+1,2))+(ROW()/10000),0)</f>
        <v>5.8999999999999999E-3</v>
      </c>
      <c r="AW59" s="671">
        <v>0</v>
      </c>
      <c r="AX59" s="782">
        <f>IFERROR((AW59*$H59*INDEX(References!$C$51:$D$56, $E59+1,2))+(ROW()/10000),0)</f>
        <v>5.8999999999999999E-3</v>
      </c>
      <c r="AY59" s="671">
        <f>Compute4a!L59</f>
        <v>1</v>
      </c>
      <c r="AZ59" s="782">
        <f>IFERROR((AY59*$H59*INDEX(References!$C$51:$D$56, $E59+1,2))+(ROW()/10000),0)</f>
        <v>0.136796723659697</v>
      </c>
      <c r="BA59" s="671">
        <f>Compute4a!M59</f>
        <v>0</v>
      </c>
      <c r="BB59" s="782">
        <f>IFERROR((BA59*$H59*INDEX(References!$C$51:$D$56, $E59+1,2))+(ROW()/10000),0)</f>
        <v>5.8999999999999999E-3</v>
      </c>
      <c r="BC59" s="671">
        <f>Compute4a!O59</f>
        <v>0</v>
      </c>
      <c r="BD59" s="782">
        <f>IFERROR((BC59*$H59*INDEX(References!$C$51:$D$56, $E59+1,2))+(ROW()/10000),0)</f>
        <v>5.8999999999999999E-3</v>
      </c>
      <c r="BE59" s="671">
        <f>Compute4a!V59</f>
        <v>0</v>
      </c>
      <c r="BF59" s="782">
        <f>IFERROR((BE59*$H59*INDEX(References!$C$51:$D$56, $E59+1,2))+(ROW()/10000),0)</f>
        <v>5.8999999999999999E-3</v>
      </c>
      <c r="BG59" s="671">
        <v>1</v>
      </c>
      <c r="BH59" s="782">
        <f>IFERROR((BG59*$H59*INDEX(References!$C$51:$D$56, $E59+1,2))+(ROW()/10000),0)</f>
        <v>0.136796723659697</v>
      </c>
      <c r="BI59" s="671">
        <v>0</v>
      </c>
      <c r="BJ59" s="782">
        <f>IFERROR((BI59*$H59*INDEX(References!$C$51:$D$56, $E59+1,2))+(ROW()/10000),0)</f>
        <v>5.8999999999999999E-3</v>
      </c>
      <c r="BK59" s="671">
        <f>Compute4a!T59</f>
        <v>0</v>
      </c>
      <c r="BL59" s="782">
        <f>IFERROR((BK59*$H59*INDEX(References!$C$51:$D$56, $E59+1,2))+(ROW()/10000),0)</f>
        <v>5.8999999999999999E-3</v>
      </c>
      <c r="BM59" s="671">
        <f>Compute4a!R59</f>
        <v>0</v>
      </c>
      <c r="BN59" s="782">
        <f>IFERROR((BM59*$H59*INDEX(References!$C$51:$D$56, $E59+1,2))+(ROW()/10000),0)</f>
        <v>5.8999999999999999E-3</v>
      </c>
      <c r="BO59" s="671">
        <f>Compute4a!V59</f>
        <v>0</v>
      </c>
      <c r="BP59" s="782">
        <f>IFERROR((BO59*$H59*INDEX(References!$C$51:$D$56, $E59+1,2))+(ROW()/10000),0)</f>
        <v>5.8999999999999999E-3</v>
      </c>
      <c r="BQ59" s="671">
        <f>Compute4a!S59</f>
        <v>0</v>
      </c>
      <c r="BR59" s="782">
        <f>IFERROR((BQ59*$H59*INDEX(References!$C$51:$D$56, $E59+1,2))+(ROW()/10000),0)</f>
        <v>5.8999999999999999E-3</v>
      </c>
      <c r="BS59" s="671">
        <f>Compute4a!V59</f>
        <v>0</v>
      </c>
      <c r="BT59" s="782">
        <f>IFERROR((BS59*$H59*INDEX(References!$C$51:$D$56, $E59+1,2))+(ROW()/10000),0)</f>
        <v>5.8999999999999999E-3</v>
      </c>
      <c r="BU59" s="671">
        <f>Compute4a!M59</f>
        <v>0</v>
      </c>
      <c r="BV59" s="782">
        <f>IFERROR((BU59*$H59*INDEX(References!$C$51:$D$56, $E59+1,2))+(ROW()/10000),0)</f>
        <v>5.8999999999999999E-3</v>
      </c>
      <c r="BW59" s="671">
        <f>Compute4a!U59</f>
        <v>0</v>
      </c>
      <c r="BX59" s="782">
        <f>IFERROR((BW59*$H59*INDEX(References!$C$51:$D$56, $E59+1,2))+(ROW()/10000),0)</f>
        <v>5.8999999999999999E-3</v>
      </c>
      <c r="BY59" s="671">
        <f>Compute4a!N59</f>
        <v>1</v>
      </c>
      <c r="BZ59" s="782">
        <f>IFERROR((BY59*$H59*INDEX(References!$C$51:$D$56, $E59+1,2))+(ROW()/10000),0)</f>
        <v>0.136796723659697</v>
      </c>
      <c r="CA59" s="671">
        <f>Compute4a!T59</f>
        <v>0</v>
      </c>
      <c r="CB59" s="782">
        <f>IFERROR((CA59*$H59*INDEX(References!$C$51:$D$56, $E59+1,2))+(ROW()/10000),0)</f>
        <v>5.8999999999999999E-3</v>
      </c>
      <c r="CC59" s="671">
        <f>Compute4a!T59</f>
        <v>0</v>
      </c>
      <c r="CD59" s="782">
        <f>IFERROR((CC59*$H59*INDEX(References!$C$51:$D$56, $E59+1,2))+(ROW()/10000),0)</f>
        <v>5.8999999999999999E-3</v>
      </c>
      <c r="CE59" s="671">
        <f>Compute4a!T59</f>
        <v>0</v>
      </c>
      <c r="CF59" s="782">
        <f>IFERROR((CE59*$H59*INDEX(References!$C$51:$D$56, $E59+1,2))+(ROW()/10000),0)</f>
        <v>5.8999999999999999E-3</v>
      </c>
      <c r="CG59" s="671">
        <f>Compute4a!U59</f>
        <v>0</v>
      </c>
      <c r="CH59" s="782">
        <f>IFERROR((CG59*$H59*INDEX(References!$C$51:$D$56, $E59+1,2))+(ROW()/10000),0)</f>
        <v>5.8999999999999999E-3</v>
      </c>
      <c r="CI59" s="671">
        <v>1</v>
      </c>
      <c r="CJ59" s="782">
        <f>IFERROR((CI59*$H59*INDEX(References!$C$51:$D$56, $E59+1,2))+(ROW()/10000),0)</f>
        <v>0.136796723659697</v>
      </c>
      <c r="CK59" s="671">
        <f>Compute4a!N59</f>
        <v>1</v>
      </c>
      <c r="CL59" s="782">
        <f>IFERROR((CK59*$H59*INDEX(References!$C$51:$D$56, $E59+1,2))+(ROW()/10000),0)</f>
        <v>0.136796723659697</v>
      </c>
      <c r="CM59" s="671">
        <f>Compute4a!U59</f>
        <v>0</v>
      </c>
      <c r="CN59" s="782">
        <f>IFERROR((CM59*$H59*INDEX(References!$C$51:$D$56, $E59+1,2))+(ROW()/10000),0)</f>
        <v>5.8999999999999999E-3</v>
      </c>
      <c r="CO59" s="671">
        <f>Compute4a!Q59</f>
        <v>0</v>
      </c>
      <c r="CP59" s="782">
        <f>IFERROR((CO59*$H59*INDEX(References!$C$51:$D$56, $E59+1,2))+(ROW()/10000),0)</f>
        <v>5.8999999999999999E-3</v>
      </c>
      <c r="CQ59" s="671">
        <f>Compute4a!T59</f>
        <v>0</v>
      </c>
      <c r="CR59" s="782">
        <f>IFERROR((CQ59*$H59*INDEX(References!$C$51:$D$56, $E59+1,2))+(ROW()/10000),0)</f>
        <v>5.8999999999999999E-3</v>
      </c>
      <c r="CS59" s="671">
        <f>Compute4a!Q59</f>
        <v>0</v>
      </c>
      <c r="CT59" s="782">
        <f>IFERROR((CS59*$H59*INDEX(References!$C$51:$D$56, $E59+1,2))+(ROW()/10000),0)</f>
        <v>5.8999999999999999E-3</v>
      </c>
      <c r="CU59" s="477">
        <f t="shared" si="101"/>
        <v>6</v>
      </c>
      <c r="CV59" s="477">
        <f t="shared" si="4"/>
        <v>0</v>
      </c>
      <c r="CW59" s="477">
        <f t="shared" si="5"/>
        <v>0.26179344731939402</v>
      </c>
      <c r="CX59" s="477">
        <f t="shared" si="6"/>
        <v>0.26179344731939402</v>
      </c>
      <c r="CY59" s="477">
        <f t="shared" si="7"/>
        <v>0</v>
      </c>
      <c r="CZ59" s="477">
        <f t="shared" si="8"/>
        <v>0</v>
      </c>
      <c r="DA59" s="477">
        <f t="shared" si="9"/>
        <v>0</v>
      </c>
      <c r="DB59" s="477">
        <f t="shared" si="10"/>
        <v>0</v>
      </c>
      <c r="DC59" s="477">
        <f t="shared" si="11"/>
        <v>0</v>
      </c>
      <c r="DD59" s="477">
        <f t="shared" si="12"/>
        <v>0.26179344731939402</v>
      </c>
      <c r="DE59" s="477">
        <f t="shared" si="13"/>
        <v>0</v>
      </c>
      <c r="DF59" s="477">
        <f t="shared" si="14"/>
        <v>0</v>
      </c>
      <c r="DG59" s="477">
        <f t="shared" si="15"/>
        <v>0.26179344731939402</v>
      </c>
      <c r="DH59" s="477">
        <f t="shared" si="16"/>
        <v>0.26179344731939402</v>
      </c>
      <c r="DI59" s="477">
        <f t="shared" si="17"/>
        <v>0.26179344731939402</v>
      </c>
      <c r="DJ59" s="477">
        <f t="shared" si="18"/>
        <v>0</v>
      </c>
      <c r="DK59" s="477">
        <f t="shared" si="19"/>
        <v>0</v>
      </c>
      <c r="DL59" s="477">
        <f t="shared" si="20"/>
        <v>0</v>
      </c>
      <c r="DM59" s="477">
        <f t="shared" si="21"/>
        <v>0</v>
      </c>
      <c r="DN59" s="477">
        <f t="shared" si="22"/>
        <v>0</v>
      </c>
      <c r="DO59" s="477">
        <f t="shared" si="23"/>
        <v>0</v>
      </c>
      <c r="DP59" s="477">
        <f t="shared" si="24"/>
        <v>0</v>
      </c>
      <c r="DQ59" s="477">
        <f t="shared" si="25"/>
        <v>0.26179344731939402</v>
      </c>
      <c r="DR59" s="477">
        <f t="shared" si="26"/>
        <v>0</v>
      </c>
      <c r="DS59" s="477">
        <f t="shared" si="27"/>
        <v>0</v>
      </c>
      <c r="DT59" s="477">
        <f t="shared" si="28"/>
        <v>0</v>
      </c>
      <c r="DU59" s="477">
        <f t="shared" si="29"/>
        <v>0.26179344731939402</v>
      </c>
      <c r="DV59" s="477">
        <f t="shared" si="30"/>
        <v>0</v>
      </c>
      <c r="DW59" s="477">
        <f t="shared" si="31"/>
        <v>0</v>
      </c>
      <c r="DX59" s="477">
        <f t="shared" si="32"/>
        <v>0</v>
      </c>
      <c r="DY59" s="477">
        <f t="shared" si="33"/>
        <v>0</v>
      </c>
      <c r="DZ59" s="477">
        <f t="shared" si="34"/>
        <v>0</v>
      </c>
      <c r="EA59" s="477">
        <f t="shared" si="35"/>
        <v>0</v>
      </c>
      <c r="EB59" s="477">
        <f t="shared" si="36"/>
        <v>0</v>
      </c>
      <c r="EC59" s="477">
        <f t="shared" si="37"/>
        <v>0</v>
      </c>
      <c r="ED59" s="477">
        <f t="shared" si="38"/>
        <v>0.26179344731939402</v>
      </c>
      <c r="EE59" s="477">
        <f t="shared" si="39"/>
        <v>0</v>
      </c>
      <c r="EF59" s="477">
        <f t="shared" si="40"/>
        <v>0</v>
      </c>
      <c r="EG59" s="477">
        <f t="shared" si="41"/>
        <v>0</v>
      </c>
      <c r="EH59" s="477">
        <f t="shared" si="42"/>
        <v>0</v>
      </c>
      <c r="EI59" s="477">
        <f t="shared" si="43"/>
        <v>0.26179344731939402</v>
      </c>
      <c r="EJ59" s="477">
        <f t="shared" si="44"/>
        <v>6.5448361829848506E-2</v>
      </c>
      <c r="EK59" s="477">
        <f t="shared" si="45"/>
        <v>0</v>
      </c>
      <c r="EL59" s="477">
        <f t="shared" si="46"/>
        <v>0</v>
      </c>
      <c r="EM59" s="477">
        <f t="shared" si="47"/>
        <v>0</v>
      </c>
      <c r="EN59" s="477">
        <f t="shared" si="48"/>
        <v>0</v>
      </c>
      <c r="EO59" s="946">
        <f t="shared" si="49"/>
        <v>0</v>
      </c>
      <c r="EP59" s="946">
        <f t="shared" si="50"/>
        <v>8.6646329521511523E-2</v>
      </c>
      <c r="EQ59" s="946">
        <f t="shared" si="51"/>
        <v>4.5422313895526846E-2</v>
      </c>
      <c r="ER59" s="946">
        <f t="shared" si="52"/>
        <v>0</v>
      </c>
      <c r="ES59" s="946">
        <f t="shared" si="53"/>
        <v>0</v>
      </c>
      <c r="ET59" s="946">
        <f t="shared" si="54"/>
        <v>0</v>
      </c>
      <c r="EU59" s="946">
        <f t="shared" si="55"/>
        <v>0</v>
      </c>
      <c r="EV59" s="946">
        <f t="shared" si="56"/>
        <v>0</v>
      </c>
      <c r="EW59" s="946">
        <f t="shared" si="57"/>
        <v>0.12904299546970358</v>
      </c>
      <c r="EX59" s="946">
        <f t="shared" si="58"/>
        <v>0</v>
      </c>
      <c r="EY59" s="946">
        <f t="shared" si="59"/>
        <v>0</v>
      </c>
      <c r="EZ59" s="946">
        <f t="shared" si="60"/>
        <v>8.9188855774318884E-2</v>
      </c>
      <c r="FA59" s="946">
        <f t="shared" si="61"/>
        <v>0.19988892060381203</v>
      </c>
      <c r="FB59" s="946">
        <f t="shared" si="62"/>
        <v>5.9069795678419114E-2</v>
      </c>
      <c r="FC59" s="946">
        <f t="shared" si="63"/>
        <v>0</v>
      </c>
      <c r="FD59" s="946">
        <f t="shared" si="64"/>
        <v>0</v>
      </c>
      <c r="FE59" s="946">
        <f t="shared" si="65"/>
        <v>0</v>
      </c>
      <c r="FF59" s="946">
        <f t="shared" si="66"/>
        <v>0</v>
      </c>
      <c r="FG59" s="946">
        <f t="shared" si="67"/>
        <v>0</v>
      </c>
      <c r="FH59" s="946">
        <f t="shared" si="68"/>
        <v>0</v>
      </c>
      <c r="FI59" s="946">
        <f t="shared" si="69"/>
        <v>0</v>
      </c>
      <c r="FJ59" s="946">
        <f t="shared" si="70"/>
        <v>0.13594887283132875</v>
      </c>
      <c r="FK59" s="946">
        <f t="shared" si="71"/>
        <v>0</v>
      </c>
      <c r="FL59" s="946">
        <f t="shared" si="72"/>
        <v>0</v>
      </c>
      <c r="FM59" s="946">
        <f t="shared" si="73"/>
        <v>0</v>
      </c>
      <c r="FN59" s="946">
        <f t="shared" si="74"/>
        <v>4.6047265659353992E-2</v>
      </c>
      <c r="FO59" s="946">
        <f t="shared" si="75"/>
        <v>0</v>
      </c>
      <c r="FP59" s="946">
        <f t="shared" si="76"/>
        <v>0</v>
      </c>
      <c r="FQ59" s="946">
        <f t="shared" si="77"/>
        <v>0</v>
      </c>
      <c r="FR59" s="946">
        <f t="shared" si="78"/>
        <v>0</v>
      </c>
      <c r="FS59" s="946">
        <f t="shared" si="79"/>
        <v>0</v>
      </c>
      <c r="FT59" s="946">
        <f t="shared" si="80"/>
        <v>0</v>
      </c>
      <c r="FU59" s="946">
        <f t="shared" si="81"/>
        <v>0</v>
      </c>
      <c r="FV59" s="946">
        <f t="shared" si="82"/>
        <v>0</v>
      </c>
      <c r="FW59" s="946">
        <f t="shared" si="83"/>
        <v>6.8409308247625575E-2</v>
      </c>
      <c r="FX59" s="946">
        <f t="shared" si="84"/>
        <v>0</v>
      </c>
      <c r="FY59" s="946">
        <f t="shared" si="85"/>
        <v>0</v>
      </c>
      <c r="FZ59" s="946">
        <f t="shared" si="86"/>
        <v>0</v>
      </c>
      <c r="GA59" s="946">
        <f t="shared" si="87"/>
        <v>0</v>
      </c>
      <c r="GB59" s="946">
        <f t="shared" si="88"/>
        <v>6.0087840520013536E-2</v>
      </c>
      <c r="GC59" s="946">
        <f t="shared" si="89"/>
        <v>3.6541562895014729E-2</v>
      </c>
      <c r="GD59" s="946">
        <f t="shared" si="90"/>
        <v>0</v>
      </c>
      <c r="GE59" s="946">
        <f t="shared" si="91"/>
        <v>0</v>
      </c>
      <c r="GF59" s="946">
        <f t="shared" si="92"/>
        <v>0</v>
      </c>
      <c r="GG59" s="946">
        <f t="shared" si="93"/>
        <v>0</v>
      </c>
      <c r="GH59" s="946" t="s">
        <v>507</v>
      </c>
    </row>
    <row r="60" spans="1:190" ht="15" hidden="1">
      <c r="A60" s="725" t="str">
        <f>Compute1a!A60</f>
        <v>11.1.a</v>
      </c>
      <c r="B60" s="527">
        <f>Compute1a!B60</f>
        <v>0</v>
      </c>
      <c r="C60" s="527">
        <f>Compute1a!C60</f>
        <v>0</v>
      </c>
      <c r="D60" s="528">
        <f>Compute1a!D60</f>
        <v>0</v>
      </c>
      <c r="E60" s="732" t="str">
        <f>Compute1a!E60</f>
        <v>0</v>
      </c>
      <c r="F60" s="727">
        <f>INDEX(References!$B$51:$C$56,$E60+1,2)*C60</f>
        <v>0</v>
      </c>
      <c r="G60" s="726">
        <f>Compute4a!$DE60</f>
        <v>0</v>
      </c>
      <c r="H60" s="942">
        <f>G60</f>
        <v>0</v>
      </c>
      <c r="I60" s="671">
        <f>Compute4a!I60</f>
        <v>0</v>
      </c>
      <c r="J60" s="782">
        <f>IFERROR((I60*$H60*INDEX(References!$C$51:$D$56, $E60+1,2))+(ROW()/10000),0)</f>
        <v>6.0000000000000001E-3</v>
      </c>
      <c r="K60" s="671">
        <f>Compute4a!H60</f>
        <v>0</v>
      </c>
      <c r="L60" s="782">
        <f>IFERROR((K60*$H60*INDEX(References!$C$51:$D$56, $E60+1,2))+(ROW()/10000),0)</f>
        <v>6.0000000000000001E-3</v>
      </c>
      <c r="M60" s="671">
        <f>Compute4a!H60</f>
        <v>0</v>
      </c>
      <c r="N60" s="782">
        <f>IFERROR((M60*$H60*INDEX(References!$C$51:$D$56, $E60+1,2))+(ROW()/10000),0)</f>
        <v>6.0000000000000001E-3</v>
      </c>
      <c r="O60" s="671">
        <f>Compute4a!N60</f>
        <v>0</v>
      </c>
      <c r="P60" s="782">
        <f>IFERROR((O60*$H60*INDEX(References!$C$51:$D$56, $E60+1,2))+(ROW()/10000),0)</f>
        <v>6.0000000000000001E-3</v>
      </c>
      <c r="Q60" s="671">
        <f>Compute4a!M60</f>
        <v>0</v>
      </c>
      <c r="R60" s="782">
        <f>IFERROR((Q60*$H60*INDEX(References!$C$51:$D$56, $E60+1,2))+(ROW()/10000),0)</f>
        <v>6.0000000000000001E-3</v>
      </c>
      <c r="S60" s="671">
        <f>Compute4a!R60</f>
        <v>0</v>
      </c>
      <c r="T60" s="782">
        <f>IFERROR((S60*$H60*INDEX(References!$C$51:$D$56, $E60+1,2))+(ROW()/10000),0)</f>
        <v>6.0000000000000001E-3</v>
      </c>
      <c r="U60" s="671">
        <f>Compute4a!S60</f>
        <v>0</v>
      </c>
      <c r="V60" s="782">
        <f>IFERROR((U60*$H60*INDEX(References!$C$51:$D$56, $E60+1,2))+(ROW()/10000),0)</f>
        <v>6.0000000000000001E-3</v>
      </c>
      <c r="W60" s="671">
        <f>Compute4a!R60</f>
        <v>0</v>
      </c>
      <c r="X60" s="782">
        <f>IFERROR((W60*$H60*INDEX(References!$C$51:$D$56, $E60+1,2))+(ROW()/10000),0)</f>
        <v>6.0000000000000001E-3</v>
      </c>
      <c r="Y60" s="671">
        <f>Compute4a!I60</f>
        <v>0</v>
      </c>
      <c r="Z60" s="782">
        <f>IFERROR((Y60*$H60*INDEX(References!$C$51:$D$56, $E60+1,2))+(ROW()/10000),0)</f>
        <v>6.0000000000000001E-3</v>
      </c>
      <c r="AA60" s="671">
        <f>Compute4a!H60</f>
        <v>0</v>
      </c>
      <c r="AB60" s="782">
        <f>IFERROR((AA60*$H60*INDEX(References!$C$51:$D$56, $E60+1,2))+(ROW()/10000),0)</f>
        <v>6.0000000000000001E-3</v>
      </c>
      <c r="AC60" s="671">
        <f>Compute4a!T60</f>
        <v>0</v>
      </c>
      <c r="AD60" s="782">
        <f>IFERROR((AC60*$H60*INDEX(References!$C$51:$D$56, $E60+1,2))+(ROW()/10000),0)</f>
        <v>6.0000000000000001E-3</v>
      </c>
      <c r="AE60" s="671">
        <f>Compute4a!I60</f>
        <v>0</v>
      </c>
      <c r="AF60" s="782">
        <f>IFERROR((AE60*$H60*INDEX(References!$C$51:$D$56, $E60+1,2))+(ROW()/10000),0)</f>
        <v>6.0000000000000001E-3</v>
      </c>
      <c r="AG60" s="671">
        <f>Compute4a!N60</f>
        <v>0</v>
      </c>
      <c r="AH60" s="782">
        <f>IFERROR((AG60*$H60*INDEX(References!$C$51:$D$56, $E60+1,2))+(ROW()/10000),0)</f>
        <v>6.0000000000000001E-3</v>
      </c>
      <c r="AI60" s="671">
        <f>Compute4a!I60</f>
        <v>0</v>
      </c>
      <c r="AJ60" s="782">
        <f>IFERROR((AI60*$H60*INDEX(References!$C$51:$D$56, $E60+1,2))+(ROW()/10000),0)</f>
        <v>6.0000000000000001E-3</v>
      </c>
      <c r="AK60" s="671">
        <f>Compute4a!U60</f>
        <v>0</v>
      </c>
      <c r="AL60" s="782">
        <f>IFERROR((AK60*$H60*INDEX(References!$C$51:$D$56, $E60+1,2))+(ROW()/10000),0)</f>
        <v>6.0000000000000001E-3</v>
      </c>
      <c r="AM60" s="671">
        <f>Compute4a!K60</f>
        <v>0</v>
      </c>
      <c r="AN60" s="782">
        <f>IFERROR((AM60*$H60*INDEX(References!$C$51:$D$56, $E60+1,2))+(ROW()/10000),0)</f>
        <v>6.0000000000000001E-3</v>
      </c>
      <c r="AO60" s="671">
        <f>Compute4a!S60</f>
        <v>0</v>
      </c>
      <c r="AP60" s="782">
        <f>IFERROR((AO60*$H60*INDEX(References!$C$51:$D$56, $E60+1,2))+(ROW()/10000),0)</f>
        <v>6.0000000000000001E-3</v>
      </c>
      <c r="AQ60" s="671">
        <f>Compute4a!M60</f>
        <v>0</v>
      </c>
      <c r="AR60" s="782">
        <f>IFERROR((AQ60*$H60*INDEX(References!$C$51:$D$56, $E60+1,2))+(ROW()/10000),0)</f>
        <v>6.0000000000000001E-3</v>
      </c>
      <c r="AS60" s="671">
        <f>Compute4a!K60</f>
        <v>0</v>
      </c>
      <c r="AT60" s="782">
        <f>IFERROR((AS60*$H60*INDEX(References!$C$51:$D$56, $E60+1,2))+(ROW()/10000),0)</f>
        <v>6.0000000000000001E-3</v>
      </c>
      <c r="AU60" s="671">
        <f>Compute4a!T60</f>
        <v>0</v>
      </c>
      <c r="AV60" s="782">
        <f>IFERROR((AU60*$H60*INDEX(References!$C$51:$D$56, $E60+1,2))+(ROW()/10000),0)</f>
        <v>6.0000000000000001E-3</v>
      </c>
      <c r="AW60" s="671">
        <f>Compute4a!J60</f>
        <v>0</v>
      </c>
      <c r="AX60" s="782">
        <f>IFERROR((AW60*$H60*INDEX(References!$C$51:$D$56, $E60+1,2))+(ROW()/10000),0)</f>
        <v>6.0000000000000001E-3</v>
      </c>
      <c r="AY60" s="671">
        <f>Compute4a!L60</f>
        <v>0</v>
      </c>
      <c r="AZ60" s="782">
        <f>IFERROR((AY60*$H60*INDEX(References!$C$51:$D$56, $E60+1,2))+(ROW()/10000),0)</f>
        <v>6.0000000000000001E-3</v>
      </c>
      <c r="BA60" s="671">
        <f>Compute4a!M60</f>
        <v>0</v>
      </c>
      <c r="BB60" s="782">
        <f>IFERROR((BA60*$H60*INDEX(References!$C$51:$D$56, $E60+1,2))+(ROW()/10000),0)</f>
        <v>6.0000000000000001E-3</v>
      </c>
      <c r="BC60" s="671">
        <f>Compute4a!O60</f>
        <v>0</v>
      </c>
      <c r="BD60" s="782">
        <f>IFERROR((BC60*$H60*INDEX(References!$C$51:$D$56, $E60+1,2))+(ROW()/10000),0)</f>
        <v>6.0000000000000001E-3</v>
      </c>
      <c r="BE60" s="671">
        <f>Compute4a!V60</f>
        <v>0</v>
      </c>
      <c r="BF60" s="782">
        <f>IFERROR((BE60*$H60*INDEX(References!$C$51:$D$56, $E60+1,2))+(ROW()/10000),0)</f>
        <v>6.0000000000000001E-3</v>
      </c>
      <c r="BG60" s="671">
        <f>Compute4a!P60</f>
        <v>0</v>
      </c>
      <c r="BH60" s="782">
        <f>IFERROR((BG60*$H60*INDEX(References!$C$51:$D$56, $E60+1,2))+(ROW()/10000),0)</f>
        <v>6.0000000000000001E-3</v>
      </c>
      <c r="BI60" s="671">
        <f>Compute4a!N60</f>
        <v>0</v>
      </c>
      <c r="BJ60" s="782">
        <f>IFERROR((BI60*$H60*INDEX(References!$C$51:$D$56, $E60+1,2))+(ROW()/10000),0)</f>
        <v>6.0000000000000001E-3</v>
      </c>
      <c r="BK60" s="671">
        <f>Compute4a!T60</f>
        <v>0</v>
      </c>
      <c r="BL60" s="782">
        <f>IFERROR((BK60*$H60*INDEX(References!$C$51:$D$56, $E60+1,2))+(ROW()/10000),0)</f>
        <v>6.0000000000000001E-3</v>
      </c>
      <c r="BM60" s="671">
        <f>Compute4a!R60</f>
        <v>0</v>
      </c>
      <c r="BN60" s="782">
        <f>IFERROR((BM60*$H60*INDEX(References!$C$51:$D$56, $E60+1,2))+(ROW()/10000),0)</f>
        <v>6.0000000000000001E-3</v>
      </c>
      <c r="BO60" s="671">
        <f>Compute4a!V60</f>
        <v>0</v>
      </c>
      <c r="BP60" s="782">
        <f>IFERROR((BO60*$H60*INDEX(References!$C$51:$D$56, $E60+1,2))+(ROW()/10000),0)</f>
        <v>6.0000000000000001E-3</v>
      </c>
      <c r="BQ60" s="671">
        <f>Compute4a!S60</f>
        <v>0</v>
      </c>
      <c r="BR60" s="782">
        <f>IFERROR((BQ60*$H60*INDEX(References!$C$51:$D$56, $E60+1,2))+(ROW()/10000),0)</f>
        <v>6.0000000000000001E-3</v>
      </c>
      <c r="BS60" s="671">
        <f>Compute4a!V60</f>
        <v>0</v>
      </c>
      <c r="BT60" s="782">
        <f>IFERROR((BS60*$H60*INDEX(References!$C$51:$D$56, $E60+1,2))+(ROW()/10000),0)</f>
        <v>6.0000000000000001E-3</v>
      </c>
      <c r="BU60" s="671">
        <f>Compute4a!M60</f>
        <v>0</v>
      </c>
      <c r="BV60" s="782">
        <f>IFERROR((BU60*$H60*INDEX(References!$C$51:$D$56, $E60+1,2))+(ROW()/10000),0)</f>
        <v>6.0000000000000001E-3</v>
      </c>
      <c r="BW60" s="671">
        <f>Compute4a!U60</f>
        <v>0</v>
      </c>
      <c r="BX60" s="782">
        <f>IFERROR((BW60*$H60*INDEX(References!$C$51:$D$56, $E60+1,2))+(ROW()/10000),0)</f>
        <v>6.0000000000000001E-3</v>
      </c>
      <c r="BY60" s="671">
        <f>Compute4a!N60</f>
        <v>0</v>
      </c>
      <c r="BZ60" s="782">
        <f>IFERROR((BY60*$H60*INDEX(References!$C$51:$D$56, $E60+1,2))+(ROW()/10000),0)</f>
        <v>6.0000000000000001E-3</v>
      </c>
      <c r="CA60" s="671">
        <f>Compute4a!T60</f>
        <v>0</v>
      </c>
      <c r="CB60" s="782">
        <f>IFERROR((CA60*$H60*INDEX(References!$C$51:$D$56, $E60+1,2))+(ROW()/10000),0)</f>
        <v>6.0000000000000001E-3</v>
      </c>
      <c r="CC60" s="671">
        <f>Compute4a!T60</f>
        <v>0</v>
      </c>
      <c r="CD60" s="782">
        <f>IFERROR((CC60*$H60*INDEX(References!$C$51:$D$56, $E60+1,2))+(ROW()/10000),0)</f>
        <v>6.0000000000000001E-3</v>
      </c>
      <c r="CE60" s="671">
        <f>Compute4a!T60</f>
        <v>0</v>
      </c>
      <c r="CF60" s="782">
        <f>IFERROR((CE60*$H60*INDEX(References!$C$51:$D$56, $E60+1,2))+(ROW()/10000),0)</f>
        <v>6.0000000000000001E-3</v>
      </c>
      <c r="CG60" s="671">
        <f>Compute4a!U60</f>
        <v>0</v>
      </c>
      <c r="CH60" s="782">
        <f>IFERROR((CG60*$H60*INDEX(References!$C$51:$D$56, $E60+1,2))+(ROW()/10000),0)</f>
        <v>6.0000000000000001E-3</v>
      </c>
      <c r="CI60" s="671">
        <f>Compute4a!U60</f>
        <v>0</v>
      </c>
      <c r="CJ60" s="782">
        <f>IFERROR((CI60*$H60*INDEX(References!$C$51:$D$56, $E60+1,2))+(ROW()/10000),0)</f>
        <v>6.0000000000000001E-3</v>
      </c>
      <c r="CK60" s="671">
        <f>Compute4a!N60</f>
        <v>0</v>
      </c>
      <c r="CL60" s="782">
        <f>IFERROR((CK60*$H60*INDEX(References!$C$51:$D$56, $E60+1,2))+(ROW()/10000),0)</f>
        <v>6.0000000000000001E-3</v>
      </c>
      <c r="CM60" s="671">
        <f>Compute4a!U60</f>
        <v>0</v>
      </c>
      <c r="CN60" s="782">
        <f>IFERROR((CM60*$H60*INDEX(References!$C$51:$D$56, $E60+1,2))+(ROW()/10000),0)</f>
        <v>6.0000000000000001E-3</v>
      </c>
      <c r="CO60" s="671">
        <f>Compute4a!Q60</f>
        <v>0</v>
      </c>
      <c r="CP60" s="782">
        <f>IFERROR((CO60*$H60*INDEX(References!$C$51:$D$56, $E60+1,2))+(ROW()/10000),0)</f>
        <v>6.0000000000000001E-3</v>
      </c>
      <c r="CQ60" s="671">
        <f>Compute4a!T60</f>
        <v>0</v>
      </c>
      <c r="CR60" s="782">
        <f>IFERROR((CQ60*$H60*INDEX(References!$C$51:$D$56, $E60+1,2))+(ROW()/10000),0)</f>
        <v>6.0000000000000001E-3</v>
      </c>
      <c r="CS60" s="671">
        <f>Compute4a!Q60</f>
        <v>0</v>
      </c>
      <c r="CT60" s="782">
        <f>IFERROR((CS60*$H60*INDEX(References!$C$51:$D$56, $E60+1,2))+(ROW()/10000),0)</f>
        <v>6.0000000000000001E-3</v>
      </c>
      <c r="CU60" s="477">
        <f t="shared" si="101"/>
        <v>0</v>
      </c>
      <c r="CV60" s="477">
        <f t="shared" si="4"/>
        <v>0</v>
      </c>
      <c r="CW60" s="477">
        <f t="shared" si="5"/>
        <v>0</v>
      </c>
      <c r="CX60" s="477">
        <f t="shared" si="6"/>
        <v>0</v>
      </c>
      <c r="CY60" s="477">
        <f t="shared" si="7"/>
        <v>0</v>
      </c>
      <c r="CZ60" s="477">
        <f t="shared" si="8"/>
        <v>0</v>
      </c>
      <c r="DA60" s="477">
        <f t="shared" si="9"/>
        <v>0</v>
      </c>
      <c r="DB60" s="477">
        <f t="shared" si="10"/>
        <v>0</v>
      </c>
      <c r="DC60" s="477">
        <f t="shared" si="11"/>
        <v>0</v>
      </c>
      <c r="DD60" s="477">
        <f t="shared" si="12"/>
        <v>0</v>
      </c>
      <c r="DE60" s="477">
        <f t="shared" si="13"/>
        <v>0</v>
      </c>
      <c r="DF60" s="477">
        <f t="shared" si="14"/>
        <v>0</v>
      </c>
      <c r="DG60" s="477">
        <f t="shared" si="15"/>
        <v>0</v>
      </c>
      <c r="DH60" s="477">
        <f t="shared" si="16"/>
        <v>0</v>
      </c>
      <c r="DI60" s="477">
        <f t="shared" si="17"/>
        <v>0</v>
      </c>
      <c r="DJ60" s="477">
        <f t="shared" si="18"/>
        <v>0</v>
      </c>
      <c r="DK60" s="477">
        <f t="shared" si="19"/>
        <v>0</v>
      </c>
      <c r="DL60" s="477">
        <f t="shared" si="20"/>
        <v>0</v>
      </c>
      <c r="DM60" s="477">
        <f t="shared" si="21"/>
        <v>0</v>
      </c>
      <c r="DN60" s="477">
        <f t="shared" si="22"/>
        <v>0</v>
      </c>
      <c r="DO60" s="477">
        <f t="shared" si="23"/>
        <v>0</v>
      </c>
      <c r="DP60" s="477">
        <f t="shared" si="24"/>
        <v>0</v>
      </c>
      <c r="DQ60" s="477">
        <f t="shared" si="25"/>
        <v>0</v>
      </c>
      <c r="DR60" s="477">
        <f t="shared" si="26"/>
        <v>0</v>
      </c>
      <c r="DS60" s="477">
        <f t="shared" si="27"/>
        <v>0</v>
      </c>
      <c r="DT60" s="477">
        <f t="shared" si="28"/>
        <v>0</v>
      </c>
      <c r="DU60" s="477">
        <f t="shared" si="29"/>
        <v>0</v>
      </c>
      <c r="DV60" s="477">
        <f t="shared" si="30"/>
        <v>0</v>
      </c>
      <c r="DW60" s="477">
        <f t="shared" si="31"/>
        <v>0</v>
      </c>
      <c r="DX60" s="477">
        <f t="shared" si="32"/>
        <v>0</v>
      </c>
      <c r="DY60" s="477">
        <f t="shared" si="33"/>
        <v>0</v>
      </c>
      <c r="DZ60" s="477">
        <f t="shared" si="34"/>
        <v>0</v>
      </c>
      <c r="EA60" s="477">
        <f t="shared" si="35"/>
        <v>0</v>
      </c>
      <c r="EB60" s="477">
        <f t="shared" si="36"/>
        <v>0</v>
      </c>
      <c r="EC60" s="477">
        <f t="shared" si="37"/>
        <v>0</v>
      </c>
      <c r="ED60" s="477">
        <f t="shared" si="38"/>
        <v>0</v>
      </c>
      <c r="EE60" s="477">
        <f t="shared" si="39"/>
        <v>0</v>
      </c>
      <c r="EF60" s="477">
        <f t="shared" si="40"/>
        <v>0</v>
      </c>
      <c r="EG60" s="477">
        <f t="shared" si="41"/>
        <v>0</v>
      </c>
      <c r="EH60" s="477">
        <f t="shared" si="42"/>
        <v>0</v>
      </c>
      <c r="EI60" s="477">
        <f t="shared" si="43"/>
        <v>0</v>
      </c>
      <c r="EJ60" s="477">
        <f t="shared" si="44"/>
        <v>0</v>
      </c>
      <c r="EK60" s="477">
        <f t="shared" si="45"/>
        <v>0</v>
      </c>
      <c r="EL60" s="477">
        <f t="shared" si="46"/>
        <v>0</v>
      </c>
      <c r="EM60" s="477">
        <f t="shared" si="47"/>
        <v>0</v>
      </c>
      <c r="EN60" s="477">
        <f t="shared" si="48"/>
        <v>0</v>
      </c>
      <c r="EO60" s="946">
        <f t="shared" si="49"/>
        <v>0</v>
      </c>
      <c r="EP60" s="946">
        <f t="shared" si="50"/>
        <v>0</v>
      </c>
      <c r="EQ60" s="946">
        <f t="shared" si="51"/>
        <v>0</v>
      </c>
      <c r="ER60" s="946">
        <f t="shared" si="52"/>
        <v>0</v>
      </c>
      <c r="ES60" s="946">
        <f t="shared" si="53"/>
        <v>0</v>
      </c>
      <c r="ET60" s="946">
        <f t="shared" si="54"/>
        <v>0</v>
      </c>
      <c r="EU60" s="946">
        <f t="shared" si="55"/>
        <v>0</v>
      </c>
      <c r="EV60" s="946">
        <f t="shared" si="56"/>
        <v>0</v>
      </c>
      <c r="EW60" s="946">
        <f t="shared" si="57"/>
        <v>0</v>
      </c>
      <c r="EX60" s="946">
        <f t="shared" si="58"/>
        <v>0</v>
      </c>
      <c r="EY60" s="946">
        <f t="shared" si="59"/>
        <v>0</v>
      </c>
      <c r="EZ60" s="946">
        <f t="shared" si="60"/>
        <v>0</v>
      </c>
      <c r="FA60" s="946">
        <f t="shared" si="61"/>
        <v>0</v>
      </c>
      <c r="FB60" s="946">
        <f t="shared" si="62"/>
        <v>0</v>
      </c>
      <c r="FC60" s="946">
        <f t="shared" si="63"/>
        <v>0</v>
      </c>
      <c r="FD60" s="946">
        <f t="shared" si="64"/>
        <v>0</v>
      </c>
      <c r="FE60" s="946">
        <f t="shared" si="65"/>
        <v>0</v>
      </c>
      <c r="FF60" s="946">
        <f t="shared" si="66"/>
        <v>0</v>
      </c>
      <c r="FG60" s="946">
        <f t="shared" si="67"/>
        <v>0</v>
      </c>
      <c r="FH60" s="946">
        <f t="shared" si="68"/>
        <v>0</v>
      </c>
      <c r="FI60" s="946">
        <f t="shared" si="69"/>
        <v>0</v>
      </c>
      <c r="FJ60" s="946">
        <f t="shared" si="70"/>
        <v>0</v>
      </c>
      <c r="FK60" s="946">
        <f t="shared" si="71"/>
        <v>0</v>
      </c>
      <c r="FL60" s="946">
        <f t="shared" si="72"/>
        <v>0</v>
      </c>
      <c r="FM60" s="946">
        <f t="shared" si="73"/>
        <v>0</v>
      </c>
      <c r="FN60" s="946">
        <f t="shared" si="74"/>
        <v>0</v>
      </c>
      <c r="FO60" s="946">
        <f t="shared" si="75"/>
        <v>0</v>
      </c>
      <c r="FP60" s="946">
        <f t="shared" si="76"/>
        <v>0</v>
      </c>
      <c r="FQ60" s="946">
        <f t="shared" si="77"/>
        <v>0</v>
      </c>
      <c r="FR60" s="946">
        <f t="shared" si="78"/>
        <v>0</v>
      </c>
      <c r="FS60" s="946">
        <f t="shared" si="79"/>
        <v>0</v>
      </c>
      <c r="FT60" s="946">
        <f t="shared" si="80"/>
        <v>0</v>
      </c>
      <c r="FU60" s="946">
        <f t="shared" si="81"/>
        <v>0</v>
      </c>
      <c r="FV60" s="946">
        <f t="shared" si="82"/>
        <v>0</v>
      </c>
      <c r="FW60" s="946">
        <f t="shared" si="83"/>
        <v>0</v>
      </c>
      <c r="FX60" s="946">
        <f t="shared" si="84"/>
        <v>0</v>
      </c>
      <c r="FY60" s="946">
        <f t="shared" si="85"/>
        <v>0</v>
      </c>
      <c r="FZ60" s="946">
        <f t="shared" si="86"/>
        <v>0</v>
      </c>
      <c r="GA60" s="946">
        <f t="shared" si="87"/>
        <v>0</v>
      </c>
      <c r="GB60" s="946">
        <f t="shared" si="88"/>
        <v>0</v>
      </c>
      <c r="GC60" s="946">
        <f t="shared" si="89"/>
        <v>0</v>
      </c>
      <c r="GD60" s="946">
        <f t="shared" si="90"/>
        <v>0</v>
      </c>
      <c r="GE60" s="946">
        <f t="shared" si="91"/>
        <v>0</v>
      </c>
      <c r="GF60" s="946">
        <f t="shared" si="92"/>
        <v>0</v>
      </c>
      <c r="GG60" s="946">
        <f t="shared" si="93"/>
        <v>0</v>
      </c>
      <c r="GH60" s="946" t="s">
        <v>509</v>
      </c>
    </row>
    <row r="61" spans="1:190" ht="15">
      <c r="A61" s="725" t="str">
        <f>Compute1a!A61</f>
        <v>11.2</v>
      </c>
      <c r="B61" s="527" t="str">
        <f>Compute1a!B61</f>
        <v>Protection de l'environnement</v>
      </c>
      <c r="C61" s="527">
        <f>Compute1a!C61</f>
        <v>1</v>
      </c>
      <c r="D61" s="528" t="str">
        <f>Compute1a!D61</f>
        <v>4: Mesuré</v>
      </c>
      <c r="E61" s="732" t="str">
        <f>Compute1a!E61</f>
        <v>4</v>
      </c>
      <c r="F61" s="727">
        <f>INDEX(References!$B$51:$C$56,$E61+1,2)*C61</f>
        <v>4</v>
      </c>
      <c r="G61" s="726">
        <f>Compute4a!$DE61</f>
        <v>0.47409742419030343</v>
      </c>
      <c r="H61" s="942">
        <f>IF($F61&gt;=$C$1,$G61/$F61,$G61)</f>
        <v>0.11852435604757586</v>
      </c>
      <c r="I61" s="671">
        <f>Compute4a!I61</f>
        <v>0</v>
      </c>
      <c r="J61" s="782">
        <f>IFERROR((I61*$H61*INDEX(References!$C$51:$D$56, $E61+1,2))+(ROW()/10000),0)</f>
        <v>6.1000000000000004E-3</v>
      </c>
      <c r="K61" s="671">
        <f>Compute4a!H61</f>
        <v>0</v>
      </c>
      <c r="L61" s="782">
        <f>IFERROR((K61*$H61*INDEX(References!$C$51:$D$56, $E61+1,2))+(ROW()/10000),0)</f>
        <v>6.1000000000000004E-3</v>
      </c>
      <c r="M61" s="671">
        <f>Compute4a!H61</f>
        <v>0</v>
      </c>
      <c r="N61" s="782">
        <f>IFERROR((M61*$H61*INDEX(References!$C$51:$D$56, $E61+1,2))+(ROW()/10000),0)</f>
        <v>6.1000000000000004E-3</v>
      </c>
      <c r="O61" s="671">
        <f>Compute4a!N61</f>
        <v>0</v>
      </c>
      <c r="P61" s="782">
        <f>IFERROR((O61*$H61*INDEX(References!$C$51:$D$56, $E61+1,2))+(ROW()/10000),0)</f>
        <v>6.1000000000000004E-3</v>
      </c>
      <c r="Q61" s="671">
        <f>Compute4a!M61</f>
        <v>0</v>
      </c>
      <c r="R61" s="782">
        <f>IFERROR((Q61*$H61*INDEX(References!$C$51:$D$56, $E61+1,2))+(ROW()/10000),0)</f>
        <v>6.1000000000000004E-3</v>
      </c>
      <c r="S61" s="671">
        <f>Compute4a!R61</f>
        <v>0</v>
      </c>
      <c r="T61" s="782">
        <f>IFERROR((S61*$H61*INDEX(References!$C$51:$D$56, $E61+1,2))+(ROW()/10000),0)</f>
        <v>6.1000000000000004E-3</v>
      </c>
      <c r="U61" s="671">
        <f>Compute4a!S61</f>
        <v>0</v>
      </c>
      <c r="V61" s="782">
        <f>IFERROR((U61*$H61*INDEX(References!$C$51:$D$56, $E61+1,2))+(ROW()/10000),0)</f>
        <v>6.1000000000000004E-3</v>
      </c>
      <c r="W61" s="671">
        <f>Compute4a!R61</f>
        <v>0</v>
      </c>
      <c r="X61" s="782">
        <f>IFERROR((W61*$H61*INDEX(References!$C$51:$D$56, $E61+1,2))+(ROW()/10000),0)</f>
        <v>6.1000000000000004E-3</v>
      </c>
      <c r="Y61" s="671">
        <f>Compute4a!I61</f>
        <v>0</v>
      </c>
      <c r="Z61" s="782">
        <f>IFERROR((Y61*$H61*INDEX(References!$C$51:$D$56, $E61+1,2))+(ROW()/10000),0)</f>
        <v>6.1000000000000004E-3</v>
      </c>
      <c r="AA61" s="671">
        <f>Compute4a!H61</f>
        <v>0</v>
      </c>
      <c r="AB61" s="782">
        <f>IFERROR((AA61*$H61*INDEX(References!$C$51:$D$56, $E61+1,2))+(ROW()/10000),0)</f>
        <v>6.1000000000000004E-3</v>
      </c>
      <c r="AC61" s="671">
        <f>Compute4a!T61</f>
        <v>0</v>
      </c>
      <c r="AD61" s="782">
        <f>IFERROR((AC61*$H61*INDEX(References!$C$51:$D$56, $E61+1,2))+(ROW()/10000),0)</f>
        <v>6.1000000000000004E-3</v>
      </c>
      <c r="AE61" s="671">
        <f>Compute4a!I61</f>
        <v>0</v>
      </c>
      <c r="AF61" s="782">
        <f>IFERROR((AE61*$H61*INDEX(References!$C$51:$D$56, $E61+1,2))+(ROW()/10000),0)</f>
        <v>6.1000000000000004E-3</v>
      </c>
      <c r="AG61" s="671">
        <f>Compute4a!N61</f>
        <v>0</v>
      </c>
      <c r="AH61" s="782">
        <f>IFERROR((AG61*$H61*INDEX(References!$C$51:$D$56, $E61+1,2))+(ROW()/10000),0)</f>
        <v>6.1000000000000004E-3</v>
      </c>
      <c r="AI61" s="671">
        <f>Compute4a!I61</f>
        <v>0</v>
      </c>
      <c r="AJ61" s="782">
        <f>IFERROR((AI61*$H61*INDEX(References!$C$51:$D$56, $E61+1,2))+(ROW()/10000),0)</f>
        <v>6.1000000000000004E-3</v>
      </c>
      <c r="AK61" s="671">
        <v>0</v>
      </c>
      <c r="AL61" s="782">
        <f>IFERROR((AK61*$H61*INDEX(References!$C$51:$D$56, $E61+1,2))+(ROW()/10000),0)</f>
        <v>6.1000000000000004E-3</v>
      </c>
      <c r="AM61" s="671">
        <f>Compute4a!K61</f>
        <v>0</v>
      </c>
      <c r="AN61" s="782">
        <f>IFERROR((AM61*$H61*INDEX(References!$C$51:$D$56, $E61+1,2))+(ROW()/10000),0)</f>
        <v>6.1000000000000004E-3</v>
      </c>
      <c r="AO61" s="671">
        <f>Compute4a!S61</f>
        <v>0</v>
      </c>
      <c r="AP61" s="782">
        <f>IFERROR((AO61*$H61*INDEX(References!$C$51:$D$56, $E61+1,2))+(ROW()/10000),0)</f>
        <v>6.1000000000000004E-3</v>
      </c>
      <c r="AQ61" s="671">
        <f>Compute4a!M61</f>
        <v>0</v>
      </c>
      <c r="AR61" s="782">
        <f>IFERROR((AQ61*$H61*INDEX(References!$C$51:$D$56, $E61+1,2))+(ROW()/10000),0)</f>
        <v>6.1000000000000004E-3</v>
      </c>
      <c r="AS61" s="671">
        <f>Compute4a!K61</f>
        <v>0</v>
      </c>
      <c r="AT61" s="782">
        <f>IFERROR((AS61*$H61*INDEX(References!$C$51:$D$56, $E61+1,2))+(ROW()/10000),0)</f>
        <v>6.1000000000000004E-3</v>
      </c>
      <c r="AU61" s="671">
        <f>Compute4a!T61</f>
        <v>0</v>
      </c>
      <c r="AV61" s="782">
        <f>IFERROR((AU61*$H61*INDEX(References!$C$51:$D$56, $E61+1,2))+(ROW()/10000),0)</f>
        <v>6.1000000000000004E-3</v>
      </c>
      <c r="AW61" s="671">
        <f>Compute4a!J61</f>
        <v>0</v>
      </c>
      <c r="AX61" s="782">
        <f>IFERROR((AW61*$H61*INDEX(References!$C$51:$D$56, $E61+1,2))+(ROW()/10000),0)</f>
        <v>6.1000000000000004E-3</v>
      </c>
      <c r="AY61" s="671">
        <f>Compute4a!L61</f>
        <v>0</v>
      </c>
      <c r="AZ61" s="782">
        <f>IFERROR((AY61*$H61*INDEX(References!$C$51:$D$56, $E61+1,2))+(ROW()/10000),0)</f>
        <v>6.1000000000000004E-3</v>
      </c>
      <c r="BA61" s="671">
        <f>Compute4a!M61</f>
        <v>0</v>
      </c>
      <c r="BB61" s="782">
        <f>IFERROR((BA61*$H61*INDEX(References!$C$51:$D$56, $E61+1,2))+(ROW()/10000),0)</f>
        <v>6.1000000000000004E-3</v>
      </c>
      <c r="BC61" s="671">
        <v>0</v>
      </c>
      <c r="BD61" s="782">
        <f>IFERROR((BC61*$H61*INDEX(References!$C$51:$D$56, $E61+1,2))+(ROW()/10000),0)</f>
        <v>6.1000000000000004E-3</v>
      </c>
      <c r="BE61" s="671">
        <f>Compute4a!V61</f>
        <v>0</v>
      </c>
      <c r="BF61" s="782">
        <f>IFERROR((BE61*$H61*INDEX(References!$C$51:$D$56, $E61+1,2))+(ROW()/10000),0)</f>
        <v>6.1000000000000004E-3</v>
      </c>
      <c r="BG61" s="671">
        <f>Compute4a!P61</f>
        <v>1</v>
      </c>
      <c r="BH61" s="782">
        <f>IFERROR((BG61*$H61*INDEX(References!$C$51:$D$56, $E61+1,2))+(ROW()/10000),0)</f>
        <v>0.24314871209515171</v>
      </c>
      <c r="BI61" s="671">
        <f>Compute4a!N61</f>
        <v>0</v>
      </c>
      <c r="BJ61" s="782">
        <f>IFERROR((BI61*$H61*INDEX(References!$C$51:$D$56, $E61+1,2))+(ROW()/10000),0)</f>
        <v>6.1000000000000004E-3</v>
      </c>
      <c r="BK61" s="671">
        <f>Compute4a!T61</f>
        <v>0</v>
      </c>
      <c r="BL61" s="782">
        <f>IFERROR((BK61*$H61*INDEX(References!$C$51:$D$56, $E61+1,2))+(ROW()/10000),0)</f>
        <v>6.1000000000000004E-3</v>
      </c>
      <c r="BM61" s="671">
        <f>Compute4a!R61</f>
        <v>0</v>
      </c>
      <c r="BN61" s="782">
        <f>IFERROR((BM61*$H61*INDEX(References!$C$51:$D$56, $E61+1,2))+(ROW()/10000),0)</f>
        <v>6.1000000000000004E-3</v>
      </c>
      <c r="BO61" s="671">
        <f>Compute4a!V61</f>
        <v>0</v>
      </c>
      <c r="BP61" s="782">
        <f>IFERROR((BO61*$H61*INDEX(References!$C$51:$D$56, $E61+1,2))+(ROW()/10000),0)</f>
        <v>6.1000000000000004E-3</v>
      </c>
      <c r="BQ61" s="671">
        <f>Compute4a!S61</f>
        <v>0</v>
      </c>
      <c r="BR61" s="782">
        <f>IFERROR((BQ61*$H61*INDEX(References!$C$51:$D$56, $E61+1,2))+(ROW()/10000),0)</f>
        <v>6.1000000000000004E-3</v>
      </c>
      <c r="BS61" s="671">
        <f>Compute4a!V61</f>
        <v>0</v>
      </c>
      <c r="BT61" s="782">
        <f>IFERROR((BS61*$H61*INDEX(References!$C$51:$D$56, $E61+1,2))+(ROW()/10000),0)</f>
        <v>6.1000000000000004E-3</v>
      </c>
      <c r="BU61" s="671">
        <f>Compute4a!M61</f>
        <v>0</v>
      </c>
      <c r="BV61" s="782">
        <f>IFERROR((BU61*$H61*INDEX(References!$C$51:$D$56, $E61+1,2))+(ROW()/10000),0)</f>
        <v>6.1000000000000004E-3</v>
      </c>
      <c r="BW61" s="671">
        <f>Compute4a!U61</f>
        <v>1</v>
      </c>
      <c r="BX61" s="782">
        <f>IFERROR((BW61*$H61*INDEX(References!$C$51:$D$56, $E61+1,2))+(ROW()/10000),0)</f>
        <v>0.24314871209515171</v>
      </c>
      <c r="BY61" s="671">
        <f>Compute4a!N61</f>
        <v>0</v>
      </c>
      <c r="BZ61" s="782">
        <f>IFERROR((BY61*$H61*INDEX(References!$C$51:$D$56, $E61+1,2))+(ROW()/10000),0)</f>
        <v>6.1000000000000004E-3</v>
      </c>
      <c r="CA61" s="671">
        <f>Compute4a!T61</f>
        <v>0</v>
      </c>
      <c r="CB61" s="782">
        <f>IFERROR((CA61*$H61*INDEX(References!$C$51:$D$56, $E61+1,2))+(ROW()/10000),0)</f>
        <v>6.1000000000000004E-3</v>
      </c>
      <c r="CC61" s="671">
        <f>Compute4a!T61</f>
        <v>0</v>
      </c>
      <c r="CD61" s="782">
        <f>IFERROR((CC61*$H61*INDEX(References!$C$51:$D$56, $E61+1,2))+(ROW()/10000),0)</f>
        <v>6.1000000000000004E-3</v>
      </c>
      <c r="CE61" s="671">
        <f>Compute4a!T61</f>
        <v>0</v>
      </c>
      <c r="CF61" s="782">
        <f>IFERROR((CE61*$H61*INDEX(References!$C$51:$D$56, $E61+1,2))+(ROW()/10000),0)</f>
        <v>6.1000000000000004E-3</v>
      </c>
      <c r="CG61" s="671">
        <f>Compute4a!U61</f>
        <v>1</v>
      </c>
      <c r="CH61" s="782">
        <f>IFERROR((CG61*$H61*INDEX(References!$C$51:$D$56, $E61+1,2))+(ROW()/10000),0)</f>
        <v>0.24314871209515171</v>
      </c>
      <c r="CI61" s="671">
        <f>Compute4a!U61</f>
        <v>1</v>
      </c>
      <c r="CJ61" s="782">
        <f>IFERROR((CI61*$H61*INDEX(References!$C$51:$D$56, $E61+1,2))+(ROW()/10000),0)</f>
        <v>0.24314871209515171</v>
      </c>
      <c r="CK61" s="671">
        <f>Compute4a!N61</f>
        <v>0</v>
      </c>
      <c r="CL61" s="782">
        <f>IFERROR((CK61*$H61*INDEX(References!$C$51:$D$56, $E61+1,2))+(ROW()/10000),0)</f>
        <v>6.1000000000000004E-3</v>
      </c>
      <c r="CM61" s="671">
        <v>0</v>
      </c>
      <c r="CN61" s="782">
        <f>IFERROR((CM61*$H61*INDEX(References!$C$51:$D$56, $E61+1,2))+(ROW()/10000),0)</f>
        <v>6.1000000000000004E-3</v>
      </c>
      <c r="CO61" s="671">
        <v>0</v>
      </c>
      <c r="CP61" s="782">
        <f>IFERROR((CO61*$H61*INDEX(References!$C$51:$D$56, $E61+1,2))+(ROW()/10000),0)</f>
        <v>6.1000000000000004E-3</v>
      </c>
      <c r="CQ61" s="671">
        <f>Compute4a!T61</f>
        <v>0</v>
      </c>
      <c r="CR61" s="782">
        <f>IFERROR((CQ61*$H61*INDEX(References!$C$51:$D$56, $E61+1,2))+(ROW()/10000),0)</f>
        <v>6.1000000000000004E-3</v>
      </c>
      <c r="CS61" s="671">
        <v>0</v>
      </c>
      <c r="CT61" s="782">
        <f>IFERROR((CS61*$H61*INDEX(References!$C$51:$D$56, $E61+1,2))+(ROW()/10000),0)</f>
        <v>6.1000000000000004E-3</v>
      </c>
      <c r="CU61" s="477">
        <f t="shared" si="101"/>
        <v>0</v>
      </c>
      <c r="CV61" s="477">
        <f t="shared" si="4"/>
        <v>0</v>
      </c>
      <c r="CW61" s="477">
        <f t="shared" si="5"/>
        <v>0</v>
      </c>
      <c r="CX61" s="477">
        <f t="shared" si="6"/>
        <v>0</v>
      </c>
      <c r="CY61" s="477">
        <f t="shared" si="7"/>
        <v>0</v>
      </c>
      <c r="CZ61" s="477">
        <f t="shared" si="8"/>
        <v>0</v>
      </c>
      <c r="DA61" s="477">
        <f t="shared" si="9"/>
        <v>0</v>
      </c>
      <c r="DB61" s="477">
        <f t="shared" si="10"/>
        <v>0</v>
      </c>
      <c r="DC61" s="477">
        <f t="shared" si="11"/>
        <v>0</v>
      </c>
      <c r="DD61" s="477">
        <f t="shared" si="12"/>
        <v>0</v>
      </c>
      <c r="DE61" s="477">
        <f t="shared" si="13"/>
        <v>0</v>
      </c>
      <c r="DF61" s="477">
        <f t="shared" si="14"/>
        <v>0</v>
      </c>
      <c r="DG61" s="477">
        <f t="shared" si="15"/>
        <v>0</v>
      </c>
      <c r="DH61" s="477">
        <f t="shared" si="16"/>
        <v>0</v>
      </c>
      <c r="DI61" s="477">
        <f t="shared" si="17"/>
        <v>0</v>
      </c>
      <c r="DJ61" s="477">
        <f t="shared" si="18"/>
        <v>0</v>
      </c>
      <c r="DK61" s="477">
        <f t="shared" si="19"/>
        <v>0</v>
      </c>
      <c r="DL61" s="477">
        <f t="shared" si="20"/>
        <v>0</v>
      </c>
      <c r="DM61" s="477">
        <f t="shared" si="21"/>
        <v>0</v>
      </c>
      <c r="DN61" s="477">
        <f t="shared" si="22"/>
        <v>0</v>
      </c>
      <c r="DO61" s="477">
        <f t="shared" si="23"/>
        <v>0</v>
      </c>
      <c r="DP61" s="477">
        <f t="shared" si="24"/>
        <v>0</v>
      </c>
      <c r="DQ61" s="477">
        <f t="shared" si="25"/>
        <v>0</v>
      </c>
      <c r="DR61" s="477">
        <f t="shared" si="26"/>
        <v>0</v>
      </c>
      <c r="DS61" s="477">
        <f t="shared" si="27"/>
        <v>0</v>
      </c>
      <c r="DT61" s="477">
        <f t="shared" si="28"/>
        <v>0</v>
      </c>
      <c r="DU61" s="477">
        <f t="shared" si="29"/>
        <v>0.47409742419030343</v>
      </c>
      <c r="DV61" s="477">
        <f t="shared" si="30"/>
        <v>0</v>
      </c>
      <c r="DW61" s="477">
        <f t="shared" si="31"/>
        <v>0</v>
      </c>
      <c r="DX61" s="477">
        <f t="shared" si="32"/>
        <v>0</v>
      </c>
      <c r="DY61" s="477">
        <f t="shared" si="33"/>
        <v>0</v>
      </c>
      <c r="DZ61" s="477">
        <f t="shared" si="34"/>
        <v>0</v>
      </c>
      <c r="EA61" s="477">
        <f t="shared" si="35"/>
        <v>0</v>
      </c>
      <c r="EB61" s="477">
        <f t="shared" si="36"/>
        <v>0</v>
      </c>
      <c r="EC61" s="477">
        <f t="shared" si="37"/>
        <v>0.47409742419030343</v>
      </c>
      <c r="ED61" s="477">
        <f t="shared" si="38"/>
        <v>0</v>
      </c>
      <c r="EE61" s="477">
        <f t="shared" si="39"/>
        <v>0</v>
      </c>
      <c r="EF61" s="477">
        <f t="shared" si="40"/>
        <v>0</v>
      </c>
      <c r="EG61" s="477">
        <f t="shared" si="41"/>
        <v>0</v>
      </c>
      <c r="EH61" s="477">
        <f t="shared" si="42"/>
        <v>0.47409742419030343</v>
      </c>
      <c r="EI61" s="477">
        <f t="shared" si="43"/>
        <v>0.47409742419030343</v>
      </c>
      <c r="EJ61" s="477">
        <f t="shared" si="44"/>
        <v>0</v>
      </c>
      <c r="EK61" s="477">
        <f t="shared" si="45"/>
        <v>0</v>
      </c>
      <c r="EL61" s="477">
        <f t="shared" si="46"/>
        <v>0</v>
      </c>
      <c r="EM61" s="477">
        <f t="shared" si="47"/>
        <v>0</v>
      </c>
      <c r="EN61" s="477">
        <f t="shared" si="48"/>
        <v>0</v>
      </c>
      <c r="EO61" s="946">
        <f t="shared" si="49"/>
        <v>0</v>
      </c>
      <c r="EP61" s="946">
        <f t="shared" si="50"/>
        <v>0</v>
      </c>
      <c r="EQ61" s="946">
        <f t="shared" si="51"/>
        <v>0</v>
      </c>
      <c r="ER61" s="946">
        <f t="shared" si="52"/>
        <v>0</v>
      </c>
      <c r="ES61" s="946">
        <f t="shared" si="53"/>
        <v>0</v>
      </c>
      <c r="ET61" s="946">
        <f t="shared" si="54"/>
        <v>0</v>
      </c>
      <c r="EU61" s="946">
        <f t="shared" si="55"/>
        <v>0</v>
      </c>
      <c r="EV61" s="946">
        <f t="shared" si="56"/>
        <v>0</v>
      </c>
      <c r="EW61" s="946">
        <f t="shared" si="57"/>
        <v>0</v>
      </c>
      <c r="EX61" s="946">
        <f t="shared" si="58"/>
        <v>0</v>
      </c>
      <c r="EY61" s="946">
        <f t="shared" si="59"/>
        <v>0</v>
      </c>
      <c r="EZ61" s="946">
        <f t="shared" si="60"/>
        <v>0</v>
      </c>
      <c r="FA61" s="946">
        <f t="shared" si="61"/>
        <v>0</v>
      </c>
      <c r="FB61" s="946">
        <f t="shared" si="62"/>
        <v>0</v>
      </c>
      <c r="FC61" s="946">
        <f t="shared" si="63"/>
        <v>0</v>
      </c>
      <c r="FD61" s="946">
        <f t="shared" si="64"/>
        <v>0</v>
      </c>
      <c r="FE61" s="946">
        <f t="shared" si="65"/>
        <v>0</v>
      </c>
      <c r="FF61" s="946">
        <f t="shared" si="66"/>
        <v>0</v>
      </c>
      <c r="FG61" s="946">
        <f t="shared" si="67"/>
        <v>0</v>
      </c>
      <c r="FH61" s="946">
        <f t="shared" si="68"/>
        <v>0</v>
      </c>
      <c r="FI61" s="946">
        <f t="shared" si="69"/>
        <v>0</v>
      </c>
      <c r="FJ61" s="946">
        <f t="shared" si="70"/>
        <v>0</v>
      </c>
      <c r="FK61" s="946">
        <f t="shared" si="71"/>
        <v>0</v>
      </c>
      <c r="FL61" s="946">
        <f t="shared" si="72"/>
        <v>0</v>
      </c>
      <c r="FM61" s="946">
        <f t="shared" si="73"/>
        <v>0</v>
      </c>
      <c r="FN61" s="946">
        <f t="shared" si="74"/>
        <v>8.3389749681061165E-2</v>
      </c>
      <c r="FO61" s="946">
        <f t="shared" si="75"/>
        <v>0</v>
      </c>
      <c r="FP61" s="946">
        <f t="shared" si="76"/>
        <v>0</v>
      </c>
      <c r="FQ61" s="946">
        <f t="shared" si="77"/>
        <v>0</v>
      </c>
      <c r="FR61" s="946">
        <f t="shared" si="78"/>
        <v>0</v>
      </c>
      <c r="FS61" s="946">
        <f t="shared" si="79"/>
        <v>0</v>
      </c>
      <c r="FT61" s="946">
        <f t="shared" si="80"/>
        <v>0</v>
      </c>
      <c r="FU61" s="946">
        <f t="shared" si="81"/>
        <v>0</v>
      </c>
      <c r="FV61" s="946">
        <f t="shared" si="82"/>
        <v>0.18661253686056975</v>
      </c>
      <c r="FW61" s="946">
        <f t="shared" si="83"/>
        <v>0</v>
      </c>
      <c r="FX61" s="946">
        <f t="shared" si="84"/>
        <v>0</v>
      </c>
      <c r="FY61" s="946">
        <f t="shared" si="85"/>
        <v>0</v>
      </c>
      <c r="FZ61" s="946">
        <f t="shared" si="86"/>
        <v>0</v>
      </c>
      <c r="GA61" s="946">
        <f t="shared" si="87"/>
        <v>0.12098182929936974</v>
      </c>
      <c r="GB61" s="946">
        <f t="shared" si="88"/>
        <v>0.10881666713735874</v>
      </c>
      <c r="GC61" s="946">
        <f t="shared" si="89"/>
        <v>0</v>
      </c>
      <c r="GD61" s="946">
        <f t="shared" si="90"/>
        <v>0</v>
      </c>
      <c r="GE61" s="946">
        <f t="shared" si="91"/>
        <v>0</v>
      </c>
      <c r="GF61" s="946">
        <f t="shared" si="92"/>
        <v>0</v>
      </c>
      <c r="GG61" s="946">
        <f t="shared" si="93"/>
        <v>0</v>
      </c>
      <c r="GH61" s="946" t="s">
        <v>510</v>
      </c>
    </row>
    <row r="62" spans="1:190" ht="15" hidden="1">
      <c r="A62" s="725" t="str">
        <f>Compute1a!A62</f>
        <v>11.2.a</v>
      </c>
      <c r="B62" s="527">
        <f>Compute1a!B62</f>
        <v>0</v>
      </c>
      <c r="C62" s="527">
        <f>Compute1a!C62</f>
        <v>0</v>
      </c>
      <c r="D62" s="528">
        <f>Compute1a!D62</f>
        <v>0</v>
      </c>
      <c r="E62" s="732" t="str">
        <f>Compute1a!E62</f>
        <v>0</v>
      </c>
      <c r="F62" s="727">
        <f>INDEX(References!$B$51:$C$56,$E62+1,2)*C62</f>
        <v>0</v>
      </c>
      <c r="G62" s="726">
        <f>Compute4a!$DE62</f>
        <v>0</v>
      </c>
      <c r="H62" s="942">
        <f>G62</f>
        <v>0</v>
      </c>
      <c r="I62" s="671">
        <f>Compute4a!I62</f>
        <v>0</v>
      </c>
      <c r="J62" s="782">
        <f>IFERROR((I62*$H62*INDEX(References!$C$51:$D$56, $E62+1,2))+(ROW()/10000),0)</f>
        <v>6.1999999999999998E-3</v>
      </c>
      <c r="K62" s="671">
        <f>Compute4a!H62</f>
        <v>0</v>
      </c>
      <c r="L62" s="782">
        <f>IFERROR((K62*$H62*INDEX(References!$C$51:$D$56, $E62+1,2))+(ROW()/10000),0)</f>
        <v>6.1999999999999998E-3</v>
      </c>
      <c r="M62" s="671">
        <f>Compute4a!H62</f>
        <v>0</v>
      </c>
      <c r="N62" s="782">
        <f>IFERROR((M62*$H62*INDEX(References!$C$51:$D$56, $E62+1,2))+(ROW()/10000),0)</f>
        <v>6.1999999999999998E-3</v>
      </c>
      <c r="O62" s="671">
        <f>Compute4a!N62</f>
        <v>0</v>
      </c>
      <c r="P62" s="782">
        <f>IFERROR((O62*$H62*INDEX(References!$C$51:$D$56, $E62+1,2))+(ROW()/10000),0)</f>
        <v>6.1999999999999998E-3</v>
      </c>
      <c r="Q62" s="671">
        <f>Compute4a!M62</f>
        <v>0</v>
      </c>
      <c r="R62" s="782">
        <f>IFERROR((Q62*$H62*INDEX(References!$C$51:$D$56, $E62+1,2))+(ROW()/10000),0)</f>
        <v>6.1999999999999998E-3</v>
      </c>
      <c r="S62" s="671">
        <f>Compute4a!R62</f>
        <v>0</v>
      </c>
      <c r="T62" s="782">
        <f>IFERROR((S62*$H62*INDEX(References!$C$51:$D$56, $E62+1,2))+(ROW()/10000),0)</f>
        <v>6.1999999999999998E-3</v>
      </c>
      <c r="U62" s="671">
        <f>Compute4a!S62</f>
        <v>0</v>
      </c>
      <c r="V62" s="782">
        <f>IFERROR((U62*$H62*INDEX(References!$C$51:$D$56, $E62+1,2))+(ROW()/10000),0)</f>
        <v>6.1999999999999998E-3</v>
      </c>
      <c r="W62" s="671">
        <f>Compute4a!R62</f>
        <v>0</v>
      </c>
      <c r="X62" s="782">
        <f>IFERROR((W62*$H62*INDEX(References!$C$51:$D$56, $E62+1,2))+(ROW()/10000),0)</f>
        <v>6.1999999999999998E-3</v>
      </c>
      <c r="Y62" s="671">
        <f>Compute4a!I62</f>
        <v>0</v>
      </c>
      <c r="Z62" s="782">
        <f>IFERROR((Y62*$H62*INDEX(References!$C$51:$D$56, $E62+1,2))+(ROW()/10000),0)</f>
        <v>6.1999999999999998E-3</v>
      </c>
      <c r="AA62" s="671">
        <f>Compute4a!H62</f>
        <v>0</v>
      </c>
      <c r="AB62" s="782">
        <f>IFERROR((AA62*$H62*INDEX(References!$C$51:$D$56, $E62+1,2))+(ROW()/10000),0)</f>
        <v>6.1999999999999998E-3</v>
      </c>
      <c r="AC62" s="671">
        <f>Compute4a!T62</f>
        <v>0</v>
      </c>
      <c r="AD62" s="782">
        <f>IFERROR((AC62*$H62*INDEX(References!$C$51:$D$56, $E62+1,2))+(ROW()/10000),0)</f>
        <v>6.1999999999999998E-3</v>
      </c>
      <c r="AE62" s="671">
        <f>Compute4a!I62</f>
        <v>0</v>
      </c>
      <c r="AF62" s="782">
        <f>IFERROR((AE62*$H62*INDEX(References!$C$51:$D$56, $E62+1,2))+(ROW()/10000),0)</f>
        <v>6.1999999999999998E-3</v>
      </c>
      <c r="AG62" s="671">
        <f>Compute4a!N62</f>
        <v>0</v>
      </c>
      <c r="AH62" s="782">
        <f>IFERROR((AG62*$H62*INDEX(References!$C$51:$D$56, $E62+1,2))+(ROW()/10000),0)</f>
        <v>6.1999999999999998E-3</v>
      </c>
      <c r="AI62" s="671">
        <f>Compute4a!I62</f>
        <v>0</v>
      </c>
      <c r="AJ62" s="782">
        <f>IFERROR((AI62*$H62*INDEX(References!$C$51:$D$56, $E62+1,2))+(ROW()/10000),0)</f>
        <v>6.1999999999999998E-3</v>
      </c>
      <c r="AK62" s="671">
        <f>Compute4a!U62</f>
        <v>0</v>
      </c>
      <c r="AL62" s="782">
        <f>IFERROR((AK62*$H62*INDEX(References!$C$51:$D$56, $E62+1,2))+(ROW()/10000),0)</f>
        <v>6.1999999999999998E-3</v>
      </c>
      <c r="AM62" s="671">
        <f>Compute4a!K62</f>
        <v>0</v>
      </c>
      <c r="AN62" s="782">
        <f>IFERROR((AM62*$H62*INDEX(References!$C$51:$D$56, $E62+1,2))+(ROW()/10000),0)</f>
        <v>6.1999999999999998E-3</v>
      </c>
      <c r="AO62" s="671">
        <f>Compute4a!S62</f>
        <v>0</v>
      </c>
      <c r="AP62" s="782">
        <f>IFERROR((AO62*$H62*INDEX(References!$C$51:$D$56, $E62+1,2))+(ROW()/10000),0)</f>
        <v>6.1999999999999998E-3</v>
      </c>
      <c r="AQ62" s="671">
        <f>Compute4a!M62</f>
        <v>0</v>
      </c>
      <c r="AR62" s="782">
        <f>IFERROR((AQ62*$H62*INDEX(References!$C$51:$D$56, $E62+1,2))+(ROW()/10000),0)</f>
        <v>6.1999999999999998E-3</v>
      </c>
      <c r="AS62" s="671">
        <f>Compute4a!K62</f>
        <v>0</v>
      </c>
      <c r="AT62" s="782">
        <f>IFERROR((AS62*$H62*INDEX(References!$C$51:$D$56, $E62+1,2))+(ROW()/10000),0)</f>
        <v>6.1999999999999998E-3</v>
      </c>
      <c r="AU62" s="671">
        <f>Compute4a!T62</f>
        <v>0</v>
      </c>
      <c r="AV62" s="782">
        <f>IFERROR((AU62*$H62*INDEX(References!$C$51:$D$56, $E62+1,2))+(ROW()/10000),0)</f>
        <v>6.1999999999999998E-3</v>
      </c>
      <c r="AW62" s="671">
        <f>Compute4a!J62</f>
        <v>0</v>
      </c>
      <c r="AX62" s="782">
        <f>IFERROR((AW62*$H62*INDEX(References!$C$51:$D$56, $E62+1,2))+(ROW()/10000),0)</f>
        <v>6.1999999999999998E-3</v>
      </c>
      <c r="AY62" s="671">
        <f>Compute4a!L62</f>
        <v>0</v>
      </c>
      <c r="AZ62" s="782">
        <f>IFERROR((AY62*$H62*INDEX(References!$C$51:$D$56, $E62+1,2))+(ROW()/10000),0)</f>
        <v>6.1999999999999998E-3</v>
      </c>
      <c r="BA62" s="671">
        <f>Compute4a!M62</f>
        <v>0</v>
      </c>
      <c r="BB62" s="782">
        <f>IFERROR((BA62*$H62*INDEX(References!$C$51:$D$56, $E62+1,2))+(ROW()/10000),0)</f>
        <v>6.1999999999999998E-3</v>
      </c>
      <c r="BC62" s="671">
        <f>Compute4a!O62</f>
        <v>0</v>
      </c>
      <c r="BD62" s="782">
        <f>IFERROR((BC62*$H62*INDEX(References!$C$51:$D$56, $E62+1,2))+(ROW()/10000),0)</f>
        <v>6.1999999999999998E-3</v>
      </c>
      <c r="BE62" s="671">
        <f>Compute4a!V62</f>
        <v>0</v>
      </c>
      <c r="BF62" s="782">
        <f>IFERROR((BE62*$H62*INDEX(References!$C$51:$D$56, $E62+1,2))+(ROW()/10000),0)</f>
        <v>6.1999999999999998E-3</v>
      </c>
      <c r="BG62" s="671">
        <f>Compute4a!P62</f>
        <v>0</v>
      </c>
      <c r="BH62" s="782">
        <f>IFERROR((BG62*$H62*INDEX(References!$C$51:$D$56, $E62+1,2))+(ROW()/10000),0)</f>
        <v>6.1999999999999998E-3</v>
      </c>
      <c r="BI62" s="671">
        <f>Compute4a!N62</f>
        <v>0</v>
      </c>
      <c r="BJ62" s="782">
        <f>IFERROR((BI62*$H62*INDEX(References!$C$51:$D$56, $E62+1,2))+(ROW()/10000),0)</f>
        <v>6.1999999999999998E-3</v>
      </c>
      <c r="BK62" s="671">
        <f>Compute4a!T62</f>
        <v>0</v>
      </c>
      <c r="BL62" s="782">
        <f>IFERROR((BK62*$H62*INDEX(References!$C$51:$D$56, $E62+1,2))+(ROW()/10000),0)</f>
        <v>6.1999999999999998E-3</v>
      </c>
      <c r="BM62" s="671">
        <f>Compute4a!R62</f>
        <v>0</v>
      </c>
      <c r="BN62" s="782">
        <f>IFERROR((BM62*$H62*INDEX(References!$C$51:$D$56, $E62+1,2))+(ROW()/10000),0)</f>
        <v>6.1999999999999998E-3</v>
      </c>
      <c r="BO62" s="671">
        <f>Compute4a!V62</f>
        <v>0</v>
      </c>
      <c r="BP62" s="782">
        <f>IFERROR((BO62*$H62*INDEX(References!$C$51:$D$56, $E62+1,2))+(ROW()/10000),0)</f>
        <v>6.1999999999999998E-3</v>
      </c>
      <c r="BQ62" s="671">
        <f>Compute4a!S62</f>
        <v>0</v>
      </c>
      <c r="BR62" s="782">
        <f>IFERROR((BQ62*$H62*INDEX(References!$C$51:$D$56, $E62+1,2))+(ROW()/10000),0)</f>
        <v>6.1999999999999998E-3</v>
      </c>
      <c r="BS62" s="671">
        <f>Compute4a!V62</f>
        <v>0</v>
      </c>
      <c r="BT62" s="782">
        <f>IFERROR((BS62*$H62*INDEX(References!$C$51:$D$56, $E62+1,2))+(ROW()/10000),0)</f>
        <v>6.1999999999999998E-3</v>
      </c>
      <c r="BU62" s="671">
        <f>Compute4a!M62</f>
        <v>0</v>
      </c>
      <c r="BV62" s="782">
        <f>IFERROR((BU62*$H62*INDEX(References!$C$51:$D$56, $E62+1,2))+(ROW()/10000),0)</f>
        <v>6.1999999999999998E-3</v>
      </c>
      <c r="BW62" s="671">
        <f>Compute4a!U62</f>
        <v>0</v>
      </c>
      <c r="BX62" s="782">
        <f>IFERROR((BW62*$H62*INDEX(References!$C$51:$D$56, $E62+1,2))+(ROW()/10000),0)</f>
        <v>6.1999999999999998E-3</v>
      </c>
      <c r="BY62" s="671">
        <f>Compute4a!N62</f>
        <v>0</v>
      </c>
      <c r="BZ62" s="782">
        <f>IFERROR((BY62*$H62*INDEX(References!$C$51:$D$56, $E62+1,2))+(ROW()/10000),0)</f>
        <v>6.1999999999999998E-3</v>
      </c>
      <c r="CA62" s="671">
        <f>Compute4a!T62</f>
        <v>0</v>
      </c>
      <c r="CB62" s="782">
        <f>IFERROR((CA62*$H62*INDEX(References!$C$51:$D$56, $E62+1,2))+(ROW()/10000),0)</f>
        <v>6.1999999999999998E-3</v>
      </c>
      <c r="CC62" s="671">
        <f>Compute4a!T62</f>
        <v>0</v>
      </c>
      <c r="CD62" s="782">
        <f>IFERROR((CC62*$H62*INDEX(References!$C$51:$D$56, $E62+1,2))+(ROW()/10000),0)</f>
        <v>6.1999999999999998E-3</v>
      </c>
      <c r="CE62" s="671">
        <f>Compute4a!T62</f>
        <v>0</v>
      </c>
      <c r="CF62" s="782">
        <f>IFERROR((CE62*$H62*INDEX(References!$C$51:$D$56, $E62+1,2))+(ROW()/10000),0)</f>
        <v>6.1999999999999998E-3</v>
      </c>
      <c r="CG62" s="671">
        <f>Compute4a!U62</f>
        <v>0</v>
      </c>
      <c r="CH62" s="782">
        <f>IFERROR((CG62*$H62*INDEX(References!$C$51:$D$56, $E62+1,2))+(ROW()/10000),0)</f>
        <v>6.1999999999999998E-3</v>
      </c>
      <c r="CI62" s="671">
        <f>Compute4a!U62</f>
        <v>0</v>
      </c>
      <c r="CJ62" s="782">
        <f>IFERROR((CI62*$H62*INDEX(References!$C$51:$D$56, $E62+1,2))+(ROW()/10000),0)</f>
        <v>6.1999999999999998E-3</v>
      </c>
      <c r="CK62" s="671">
        <f>Compute4a!N62</f>
        <v>0</v>
      </c>
      <c r="CL62" s="782">
        <f>IFERROR((CK62*$H62*INDEX(References!$C$51:$D$56, $E62+1,2))+(ROW()/10000),0)</f>
        <v>6.1999999999999998E-3</v>
      </c>
      <c r="CM62" s="671">
        <f>Compute4a!U62</f>
        <v>0</v>
      </c>
      <c r="CN62" s="782">
        <f>IFERROR((CM62*$H62*INDEX(References!$C$51:$D$56, $E62+1,2))+(ROW()/10000),0)</f>
        <v>6.1999999999999998E-3</v>
      </c>
      <c r="CO62" s="671">
        <f>Compute4a!Q62</f>
        <v>0</v>
      </c>
      <c r="CP62" s="782">
        <f>IFERROR((CO62*$H62*INDEX(References!$C$51:$D$56, $E62+1,2))+(ROW()/10000),0)</f>
        <v>6.1999999999999998E-3</v>
      </c>
      <c r="CQ62" s="671">
        <f>Compute4a!T62</f>
        <v>0</v>
      </c>
      <c r="CR62" s="782">
        <f>IFERROR((CQ62*$H62*INDEX(References!$C$51:$D$56, $E62+1,2))+(ROW()/10000),0)</f>
        <v>6.1999999999999998E-3</v>
      </c>
      <c r="CS62" s="671">
        <f>Compute4a!Q62</f>
        <v>0</v>
      </c>
      <c r="CT62" s="782">
        <f>IFERROR((CS62*$H62*INDEX(References!$C$51:$D$56, $E62+1,2))+(ROW()/10000),0)</f>
        <v>6.1999999999999998E-3</v>
      </c>
      <c r="CU62" s="477">
        <f t="shared" si="101"/>
        <v>0</v>
      </c>
      <c r="CV62" s="477">
        <f t="shared" si="4"/>
        <v>0</v>
      </c>
      <c r="CW62" s="477">
        <f t="shared" si="5"/>
        <v>0</v>
      </c>
      <c r="CX62" s="477">
        <f t="shared" si="6"/>
        <v>0</v>
      </c>
      <c r="CY62" s="477">
        <f t="shared" si="7"/>
        <v>0</v>
      </c>
      <c r="CZ62" s="477">
        <f t="shared" si="8"/>
        <v>0</v>
      </c>
      <c r="DA62" s="477">
        <f t="shared" si="9"/>
        <v>0</v>
      </c>
      <c r="DB62" s="477">
        <f t="shared" si="10"/>
        <v>0</v>
      </c>
      <c r="DC62" s="477">
        <f t="shared" si="11"/>
        <v>0</v>
      </c>
      <c r="DD62" s="477">
        <f t="shared" si="12"/>
        <v>0</v>
      </c>
      <c r="DE62" s="477">
        <f t="shared" si="13"/>
        <v>0</v>
      </c>
      <c r="DF62" s="477">
        <f t="shared" si="14"/>
        <v>0</v>
      </c>
      <c r="DG62" s="477">
        <f t="shared" si="15"/>
        <v>0</v>
      </c>
      <c r="DH62" s="477">
        <f t="shared" si="16"/>
        <v>0</v>
      </c>
      <c r="DI62" s="477">
        <f t="shared" si="17"/>
        <v>0</v>
      </c>
      <c r="DJ62" s="477">
        <f t="shared" si="18"/>
        <v>0</v>
      </c>
      <c r="DK62" s="477">
        <f t="shared" si="19"/>
        <v>0</v>
      </c>
      <c r="DL62" s="477">
        <f t="shared" si="20"/>
        <v>0</v>
      </c>
      <c r="DM62" s="477">
        <f t="shared" si="21"/>
        <v>0</v>
      </c>
      <c r="DN62" s="477">
        <f t="shared" si="22"/>
        <v>0</v>
      </c>
      <c r="DO62" s="477">
        <f t="shared" si="23"/>
        <v>0</v>
      </c>
      <c r="DP62" s="477">
        <f t="shared" si="24"/>
        <v>0</v>
      </c>
      <c r="DQ62" s="477">
        <f t="shared" si="25"/>
        <v>0</v>
      </c>
      <c r="DR62" s="477">
        <f t="shared" si="26"/>
        <v>0</v>
      </c>
      <c r="DS62" s="477">
        <f t="shared" si="27"/>
        <v>0</v>
      </c>
      <c r="DT62" s="477">
        <f t="shared" si="28"/>
        <v>0</v>
      </c>
      <c r="DU62" s="477">
        <f t="shared" si="29"/>
        <v>0</v>
      </c>
      <c r="DV62" s="477">
        <f t="shared" si="30"/>
        <v>0</v>
      </c>
      <c r="DW62" s="477">
        <f t="shared" si="31"/>
        <v>0</v>
      </c>
      <c r="DX62" s="477">
        <f t="shared" si="32"/>
        <v>0</v>
      </c>
      <c r="DY62" s="477">
        <f t="shared" si="33"/>
        <v>0</v>
      </c>
      <c r="DZ62" s="477">
        <f t="shared" si="34"/>
        <v>0</v>
      </c>
      <c r="EA62" s="477">
        <f t="shared" si="35"/>
        <v>0</v>
      </c>
      <c r="EB62" s="477">
        <f t="shared" si="36"/>
        <v>0</v>
      </c>
      <c r="EC62" s="477">
        <f t="shared" si="37"/>
        <v>0</v>
      </c>
      <c r="ED62" s="477">
        <f t="shared" si="38"/>
        <v>0</v>
      </c>
      <c r="EE62" s="477">
        <f t="shared" si="39"/>
        <v>0</v>
      </c>
      <c r="EF62" s="477">
        <f t="shared" si="40"/>
        <v>0</v>
      </c>
      <c r="EG62" s="477">
        <f t="shared" si="41"/>
        <v>0</v>
      </c>
      <c r="EH62" s="477">
        <f t="shared" si="42"/>
        <v>0</v>
      </c>
      <c r="EI62" s="477">
        <f t="shared" si="43"/>
        <v>0</v>
      </c>
      <c r="EJ62" s="477">
        <f t="shared" si="44"/>
        <v>0</v>
      </c>
      <c r="EK62" s="477">
        <f t="shared" si="45"/>
        <v>0</v>
      </c>
      <c r="EL62" s="477">
        <f t="shared" si="46"/>
        <v>0</v>
      </c>
      <c r="EM62" s="477">
        <f t="shared" si="47"/>
        <v>0</v>
      </c>
      <c r="EN62" s="477">
        <f t="shared" si="48"/>
        <v>0</v>
      </c>
      <c r="EO62" s="946">
        <f t="shared" si="49"/>
        <v>0</v>
      </c>
      <c r="EP62" s="946">
        <f t="shared" si="50"/>
        <v>0</v>
      </c>
      <c r="EQ62" s="946">
        <f t="shared" si="51"/>
        <v>0</v>
      </c>
      <c r="ER62" s="946">
        <f t="shared" si="52"/>
        <v>0</v>
      </c>
      <c r="ES62" s="946">
        <f t="shared" si="53"/>
        <v>0</v>
      </c>
      <c r="ET62" s="946">
        <f t="shared" si="54"/>
        <v>0</v>
      </c>
      <c r="EU62" s="946">
        <f t="shared" si="55"/>
        <v>0</v>
      </c>
      <c r="EV62" s="946">
        <f t="shared" si="56"/>
        <v>0</v>
      </c>
      <c r="EW62" s="946">
        <f t="shared" si="57"/>
        <v>0</v>
      </c>
      <c r="EX62" s="946">
        <f t="shared" si="58"/>
        <v>0</v>
      </c>
      <c r="EY62" s="946">
        <f t="shared" si="59"/>
        <v>0</v>
      </c>
      <c r="EZ62" s="946">
        <f t="shared" si="60"/>
        <v>0</v>
      </c>
      <c r="FA62" s="946">
        <f t="shared" si="61"/>
        <v>0</v>
      </c>
      <c r="FB62" s="946">
        <f t="shared" si="62"/>
        <v>0</v>
      </c>
      <c r="FC62" s="946">
        <f t="shared" si="63"/>
        <v>0</v>
      </c>
      <c r="FD62" s="946">
        <f t="shared" si="64"/>
        <v>0</v>
      </c>
      <c r="FE62" s="946">
        <f t="shared" si="65"/>
        <v>0</v>
      </c>
      <c r="FF62" s="946">
        <f t="shared" si="66"/>
        <v>0</v>
      </c>
      <c r="FG62" s="946">
        <f t="shared" si="67"/>
        <v>0</v>
      </c>
      <c r="FH62" s="946">
        <f t="shared" si="68"/>
        <v>0</v>
      </c>
      <c r="FI62" s="946">
        <f t="shared" si="69"/>
        <v>0</v>
      </c>
      <c r="FJ62" s="946">
        <f t="shared" si="70"/>
        <v>0</v>
      </c>
      <c r="FK62" s="946">
        <f t="shared" si="71"/>
        <v>0</v>
      </c>
      <c r="FL62" s="946">
        <f t="shared" si="72"/>
        <v>0</v>
      </c>
      <c r="FM62" s="946">
        <f t="shared" si="73"/>
        <v>0</v>
      </c>
      <c r="FN62" s="946">
        <f t="shared" si="74"/>
        <v>0</v>
      </c>
      <c r="FO62" s="946">
        <f t="shared" si="75"/>
        <v>0</v>
      </c>
      <c r="FP62" s="946">
        <f t="shared" si="76"/>
        <v>0</v>
      </c>
      <c r="FQ62" s="946">
        <f t="shared" si="77"/>
        <v>0</v>
      </c>
      <c r="FR62" s="946">
        <f t="shared" si="78"/>
        <v>0</v>
      </c>
      <c r="FS62" s="946">
        <f t="shared" si="79"/>
        <v>0</v>
      </c>
      <c r="FT62" s="946">
        <f t="shared" si="80"/>
        <v>0</v>
      </c>
      <c r="FU62" s="946">
        <f t="shared" si="81"/>
        <v>0</v>
      </c>
      <c r="FV62" s="946">
        <f t="shared" si="82"/>
        <v>0</v>
      </c>
      <c r="FW62" s="946">
        <f t="shared" si="83"/>
        <v>0</v>
      </c>
      <c r="FX62" s="946">
        <f t="shared" si="84"/>
        <v>0</v>
      </c>
      <c r="FY62" s="946">
        <f t="shared" si="85"/>
        <v>0</v>
      </c>
      <c r="FZ62" s="946">
        <f t="shared" si="86"/>
        <v>0</v>
      </c>
      <c r="GA62" s="946">
        <f t="shared" si="87"/>
        <v>0</v>
      </c>
      <c r="GB62" s="946">
        <f t="shared" si="88"/>
        <v>0</v>
      </c>
      <c r="GC62" s="946">
        <f t="shared" si="89"/>
        <v>0</v>
      </c>
      <c r="GD62" s="946">
        <f t="shared" si="90"/>
        <v>0</v>
      </c>
      <c r="GE62" s="946">
        <f t="shared" si="91"/>
        <v>0</v>
      </c>
      <c r="GF62" s="946">
        <f t="shared" si="92"/>
        <v>0</v>
      </c>
      <c r="GG62" s="946">
        <f t="shared" si="93"/>
        <v>0</v>
      </c>
      <c r="GH62" s="946" t="s">
        <v>1512</v>
      </c>
    </row>
    <row r="63" spans="1:190" ht="15">
      <c r="A63" s="725" t="str">
        <f>Compute1a!A63</f>
        <v>11.3</v>
      </c>
      <c r="B63" s="527" t="str">
        <f>Compute1a!B63</f>
        <v>Protection du matériel</v>
      </c>
      <c r="C63" s="527">
        <f>Compute1a!C63</f>
        <v>0</v>
      </c>
      <c r="D63" s="528" t="str">
        <f>Compute1a!D63</f>
        <v>4: Mesuré</v>
      </c>
      <c r="E63" s="732" t="str">
        <f>Compute1a!E63</f>
        <v>4</v>
      </c>
      <c r="F63" s="727">
        <f>INDEX(References!$B$51:$C$56,$E63+1,2)*C63</f>
        <v>0</v>
      </c>
      <c r="G63" s="726">
        <f>Compute4a!$DE63</f>
        <v>0</v>
      </c>
      <c r="H63" s="942">
        <f>IF($F63&gt;=$C$1,$G63/$F63,$G63)</f>
        <v>0</v>
      </c>
      <c r="I63" s="671">
        <f>Compute4a!I63</f>
        <v>1</v>
      </c>
      <c r="J63" s="782">
        <f>IFERROR((I63*$H63*INDEX(References!$C$51:$D$56, $E63+1,2))+(ROW()/10000),0)</f>
        <v>6.3E-3</v>
      </c>
      <c r="K63" s="671">
        <f>Compute4a!H63</f>
        <v>1</v>
      </c>
      <c r="L63" s="782">
        <f>IFERROR((K63*$H63*INDEX(References!$C$51:$D$56, $E63+1,2))+(ROW()/10000),0)</f>
        <v>6.3E-3</v>
      </c>
      <c r="M63" s="671">
        <f>Compute4a!H63</f>
        <v>1</v>
      </c>
      <c r="N63" s="782">
        <f>IFERROR((M63*$H63*INDEX(References!$C$51:$D$56, $E63+1,2))+(ROW()/10000),0)</f>
        <v>6.3E-3</v>
      </c>
      <c r="O63" s="671">
        <f>Compute4a!N63</f>
        <v>1</v>
      </c>
      <c r="P63" s="782">
        <f>IFERROR((O63*$H63*INDEX(References!$C$51:$D$56, $E63+1,2))+(ROW()/10000),0)</f>
        <v>6.3E-3</v>
      </c>
      <c r="Q63" s="671">
        <f>Compute4a!M63</f>
        <v>0</v>
      </c>
      <c r="R63" s="782">
        <f>IFERROR((Q63*$H63*INDEX(References!$C$51:$D$56, $E63+1,2))+(ROW()/10000),0)</f>
        <v>6.3E-3</v>
      </c>
      <c r="S63" s="671">
        <f>Compute4a!R63</f>
        <v>0</v>
      </c>
      <c r="T63" s="782">
        <f>IFERROR((S63*$H63*INDEX(References!$C$51:$D$56, $E63+1,2))+(ROW()/10000),0)</f>
        <v>6.3E-3</v>
      </c>
      <c r="U63" s="671">
        <f>Compute4a!S63</f>
        <v>0</v>
      </c>
      <c r="V63" s="782">
        <f>IFERROR((U63*$H63*INDEX(References!$C$51:$D$56, $E63+1,2))+(ROW()/10000),0)</f>
        <v>6.3E-3</v>
      </c>
      <c r="W63" s="671">
        <f>Compute4a!R63</f>
        <v>0</v>
      </c>
      <c r="X63" s="782">
        <f>IFERROR((W63*$H63*INDEX(References!$C$51:$D$56, $E63+1,2))+(ROW()/10000),0)</f>
        <v>6.3E-3</v>
      </c>
      <c r="Y63" s="671">
        <f>Compute4a!I63</f>
        <v>1</v>
      </c>
      <c r="Z63" s="782">
        <f>IFERROR((Y63*$H63*INDEX(References!$C$51:$D$56, $E63+1,2))+(ROW()/10000),0)</f>
        <v>6.3E-3</v>
      </c>
      <c r="AA63" s="671">
        <v>0</v>
      </c>
      <c r="AB63" s="782">
        <f>IFERROR((AA63*$H63*INDEX(References!$C$51:$D$56, $E63+1,2))+(ROW()/10000),0)</f>
        <v>6.3E-3</v>
      </c>
      <c r="AC63" s="671">
        <f>Compute4a!T63</f>
        <v>0</v>
      </c>
      <c r="AD63" s="782">
        <f>IFERROR((AC63*$H63*INDEX(References!$C$51:$D$56, $E63+1,2))+(ROW()/10000),0)</f>
        <v>6.3E-3</v>
      </c>
      <c r="AE63" s="671">
        <v>0</v>
      </c>
      <c r="AF63" s="782">
        <f>IFERROR((AE63*$H63*INDEX(References!$C$51:$D$56, $E63+1,2))+(ROW()/10000),0)</f>
        <v>6.3E-3</v>
      </c>
      <c r="AG63" s="671">
        <f>Compute4a!N63</f>
        <v>1</v>
      </c>
      <c r="AH63" s="782">
        <f>IFERROR((AG63*$H63*INDEX(References!$C$51:$D$56, $E63+1,2))+(ROW()/10000),0)</f>
        <v>6.3E-3</v>
      </c>
      <c r="AI63" s="671">
        <f>Compute4a!I63</f>
        <v>1</v>
      </c>
      <c r="AJ63" s="782">
        <f>IFERROR((AI63*$H63*INDEX(References!$C$51:$D$56, $E63+1,2))+(ROW()/10000),0)</f>
        <v>6.3E-3</v>
      </c>
      <c r="AK63" s="671">
        <v>0</v>
      </c>
      <c r="AL63" s="782">
        <f>IFERROR((AK63*$H63*INDEX(References!$C$51:$D$56, $E63+1,2))+(ROW()/10000),0)</f>
        <v>6.3E-3</v>
      </c>
      <c r="AM63" s="671">
        <f>Compute4a!K63</f>
        <v>0</v>
      </c>
      <c r="AN63" s="782">
        <f>IFERROR((AM63*$H63*INDEX(References!$C$51:$D$56, $E63+1,2))+(ROW()/10000),0)</f>
        <v>6.3E-3</v>
      </c>
      <c r="AO63" s="671">
        <f>Compute4a!S63</f>
        <v>0</v>
      </c>
      <c r="AP63" s="782">
        <f>IFERROR((AO63*$H63*INDEX(References!$C$51:$D$56, $E63+1,2))+(ROW()/10000),0)</f>
        <v>6.3E-3</v>
      </c>
      <c r="AQ63" s="671">
        <f>Compute4a!M63</f>
        <v>0</v>
      </c>
      <c r="AR63" s="782">
        <f>IFERROR((AQ63*$H63*INDEX(References!$C$51:$D$56, $E63+1,2))+(ROW()/10000),0)</f>
        <v>6.3E-3</v>
      </c>
      <c r="AS63" s="671">
        <f>Compute4a!K63</f>
        <v>0</v>
      </c>
      <c r="AT63" s="782">
        <f>IFERROR((AS63*$H63*INDEX(References!$C$51:$D$56, $E63+1,2))+(ROW()/10000),0)</f>
        <v>6.3E-3</v>
      </c>
      <c r="AU63" s="671">
        <f>Compute4a!T63</f>
        <v>0</v>
      </c>
      <c r="AV63" s="782">
        <f>IFERROR((AU63*$H63*INDEX(References!$C$51:$D$56, $E63+1,2))+(ROW()/10000),0)</f>
        <v>6.3E-3</v>
      </c>
      <c r="AW63" s="671">
        <v>1</v>
      </c>
      <c r="AX63" s="782">
        <f>IFERROR((AW63*$H63*INDEX(References!$C$51:$D$56, $E63+1,2))+(ROW()/10000),0)</f>
        <v>6.3E-3</v>
      </c>
      <c r="AY63" s="671">
        <v>1</v>
      </c>
      <c r="AZ63" s="782">
        <f>IFERROR((AY63*$H63*INDEX(References!$C$51:$D$56, $E63+1,2))+(ROW()/10000),0)</f>
        <v>6.3E-3</v>
      </c>
      <c r="BA63" s="671">
        <v>1</v>
      </c>
      <c r="BB63" s="782">
        <f>IFERROR((BA63*$H63*INDEX(References!$C$51:$D$56, $E63+1,2))+(ROW()/10000),0)</f>
        <v>6.3E-3</v>
      </c>
      <c r="BC63" s="671">
        <v>1</v>
      </c>
      <c r="BD63" s="782">
        <f>IFERROR((BC63*$H63*INDEX(References!$C$51:$D$56, $E63+1,2))+(ROW()/10000),0)</f>
        <v>6.3E-3</v>
      </c>
      <c r="BE63" s="671">
        <v>1</v>
      </c>
      <c r="BF63" s="782">
        <f>IFERROR((BE63*$H63*INDEX(References!$C$51:$D$56, $E63+1,2))+(ROW()/10000),0)</f>
        <v>6.3E-3</v>
      </c>
      <c r="BG63" s="671">
        <f>Compute4a!P63</f>
        <v>1</v>
      </c>
      <c r="BH63" s="782">
        <f>IFERROR((BG63*$H63*INDEX(References!$C$51:$D$56, $E63+1,2))+(ROW()/10000),0)</f>
        <v>6.3E-3</v>
      </c>
      <c r="BI63" s="671">
        <f>Compute4a!N63</f>
        <v>1</v>
      </c>
      <c r="BJ63" s="782">
        <f>IFERROR((BI63*$H63*INDEX(References!$C$51:$D$56, $E63+1,2))+(ROW()/10000),0)</f>
        <v>6.3E-3</v>
      </c>
      <c r="BK63" s="671">
        <f>Compute4a!T63</f>
        <v>0</v>
      </c>
      <c r="BL63" s="782">
        <f>IFERROR((BK63*$H63*INDEX(References!$C$51:$D$56, $E63+1,2))+(ROW()/10000),0)</f>
        <v>6.3E-3</v>
      </c>
      <c r="BM63" s="671">
        <f>Compute4a!R63</f>
        <v>0</v>
      </c>
      <c r="BN63" s="782">
        <f>IFERROR((BM63*$H63*INDEX(References!$C$51:$D$56, $E63+1,2))+(ROW()/10000),0)</f>
        <v>6.3E-3</v>
      </c>
      <c r="BO63" s="671">
        <f>Compute4a!V63</f>
        <v>0</v>
      </c>
      <c r="BP63" s="782">
        <f>IFERROR((BO63*$H63*INDEX(References!$C$51:$D$56, $E63+1,2))+(ROW()/10000),0)</f>
        <v>6.3E-3</v>
      </c>
      <c r="BQ63" s="671">
        <f>Compute4a!S63</f>
        <v>0</v>
      </c>
      <c r="BR63" s="782">
        <f>IFERROR((BQ63*$H63*INDEX(References!$C$51:$D$56, $E63+1,2))+(ROW()/10000),0)</f>
        <v>6.3E-3</v>
      </c>
      <c r="BS63" s="671">
        <f>Compute4a!V63</f>
        <v>0</v>
      </c>
      <c r="BT63" s="782">
        <f>IFERROR((BS63*$H63*INDEX(References!$C$51:$D$56, $E63+1,2))+(ROW()/10000),0)</f>
        <v>6.3E-3</v>
      </c>
      <c r="BU63" s="671">
        <f>Compute4a!M63</f>
        <v>0</v>
      </c>
      <c r="BV63" s="782">
        <f>IFERROR((BU63*$H63*INDEX(References!$C$51:$D$56, $E63+1,2))+(ROW()/10000),0)</f>
        <v>6.3E-3</v>
      </c>
      <c r="BW63" s="671">
        <f>Compute4a!U63</f>
        <v>1</v>
      </c>
      <c r="BX63" s="782">
        <f>IFERROR((BW63*$H63*INDEX(References!$C$51:$D$56, $E63+1,2))+(ROW()/10000),0)</f>
        <v>6.3E-3</v>
      </c>
      <c r="BY63" s="671">
        <f>Compute4a!N63</f>
        <v>1</v>
      </c>
      <c r="BZ63" s="782">
        <f>IFERROR((BY63*$H63*INDEX(References!$C$51:$D$56, $E63+1,2))+(ROW()/10000),0)</f>
        <v>6.3E-3</v>
      </c>
      <c r="CA63" s="671">
        <f>Compute4a!T63</f>
        <v>0</v>
      </c>
      <c r="CB63" s="782">
        <f>IFERROR((CA63*$H63*INDEX(References!$C$51:$D$56, $E63+1,2))+(ROW()/10000),0)</f>
        <v>6.3E-3</v>
      </c>
      <c r="CC63" s="671">
        <f>Compute4a!T63</f>
        <v>0</v>
      </c>
      <c r="CD63" s="782">
        <f>IFERROR((CC63*$H63*INDEX(References!$C$51:$D$56, $E63+1,2))+(ROW()/10000),0)</f>
        <v>6.3E-3</v>
      </c>
      <c r="CE63" s="671">
        <f>Compute4a!T63</f>
        <v>0</v>
      </c>
      <c r="CF63" s="782">
        <f>IFERROR((CE63*$H63*INDEX(References!$C$51:$D$56, $E63+1,2))+(ROW()/10000),0)</f>
        <v>6.3E-3</v>
      </c>
      <c r="CG63" s="671">
        <f>Compute4a!U63</f>
        <v>1</v>
      </c>
      <c r="CH63" s="782">
        <f>IFERROR((CG63*$H63*INDEX(References!$C$51:$D$56, $E63+1,2))+(ROW()/10000),0)</f>
        <v>6.3E-3</v>
      </c>
      <c r="CI63" s="671">
        <f>Compute4a!U63</f>
        <v>1</v>
      </c>
      <c r="CJ63" s="782">
        <f>IFERROR((CI63*$H63*INDEX(References!$C$51:$D$56, $E63+1,2))+(ROW()/10000),0)</f>
        <v>6.3E-3</v>
      </c>
      <c r="CK63" s="671">
        <f>Compute4a!N63</f>
        <v>1</v>
      </c>
      <c r="CL63" s="782">
        <f>IFERROR((CK63*$H63*INDEX(References!$C$51:$D$56, $E63+1,2))+(ROW()/10000),0)</f>
        <v>6.3E-3</v>
      </c>
      <c r="CM63" s="671">
        <v>0</v>
      </c>
      <c r="CN63" s="782">
        <f>IFERROR((CM63*$H63*INDEX(References!$C$51:$D$56, $E63+1,2))+(ROW()/10000),0)</f>
        <v>6.3E-3</v>
      </c>
      <c r="CO63" s="671">
        <v>1</v>
      </c>
      <c r="CP63" s="782">
        <f>IFERROR((CO63*$H63*INDEX(References!$C$51:$D$56, $E63+1,2))+(ROW()/10000),0)</f>
        <v>6.3E-3</v>
      </c>
      <c r="CQ63" s="671">
        <f>Compute4a!T63</f>
        <v>0</v>
      </c>
      <c r="CR63" s="782">
        <f>IFERROR((CQ63*$H63*INDEX(References!$C$51:$D$56, $E63+1,2))+(ROW()/10000),0)</f>
        <v>6.3E-3</v>
      </c>
      <c r="CS63" s="671">
        <f>Compute4a!Q63</f>
        <v>0</v>
      </c>
      <c r="CT63" s="782">
        <f>IFERROR((CS63*$H63*INDEX(References!$C$51:$D$56, $E63+1,2))+(ROW()/10000),0)</f>
        <v>6.3E-3</v>
      </c>
      <c r="CU63" s="477">
        <f t="shared" si="101"/>
        <v>7</v>
      </c>
      <c r="CV63" s="477">
        <f t="shared" si="4"/>
        <v>0</v>
      </c>
      <c r="CW63" s="477">
        <f t="shared" si="5"/>
        <v>0</v>
      </c>
      <c r="CX63" s="477">
        <f t="shared" si="6"/>
        <v>0</v>
      </c>
      <c r="CY63" s="477">
        <f t="shared" si="7"/>
        <v>0</v>
      </c>
      <c r="CZ63" s="477">
        <f t="shared" si="8"/>
        <v>0</v>
      </c>
      <c r="DA63" s="477">
        <f t="shared" si="9"/>
        <v>0</v>
      </c>
      <c r="DB63" s="477">
        <f t="shared" si="10"/>
        <v>0</v>
      </c>
      <c r="DC63" s="477">
        <f t="shared" si="11"/>
        <v>0</v>
      </c>
      <c r="DD63" s="477">
        <f t="shared" si="12"/>
        <v>0</v>
      </c>
      <c r="DE63" s="477">
        <f t="shared" si="13"/>
        <v>0</v>
      </c>
      <c r="DF63" s="477">
        <f t="shared" si="14"/>
        <v>0</v>
      </c>
      <c r="DG63" s="477">
        <f t="shared" si="15"/>
        <v>0</v>
      </c>
      <c r="DH63" s="477">
        <f t="shared" si="16"/>
        <v>0</v>
      </c>
      <c r="DI63" s="477">
        <f t="shared" si="17"/>
        <v>0</v>
      </c>
      <c r="DJ63" s="477">
        <f t="shared" si="18"/>
        <v>0</v>
      </c>
      <c r="DK63" s="477">
        <f t="shared" si="19"/>
        <v>0</v>
      </c>
      <c r="DL63" s="477">
        <f t="shared" si="20"/>
        <v>0</v>
      </c>
      <c r="DM63" s="477">
        <f t="shared" si="21"/>
        <v>0</v>
      </c>
      <c r="DN63" s="477">
        <f t="shared" si="22"/>
        <v>0</v>
      </c>
      <c r="DO63" s="477">
        <f t="shared" si="23"/>
        <v>0</v>
      </c>
      <c r="DP63" s="477">
        <f t="shared" si="24"/>
        <v>0</v>
      </c>
      <c r="DQ63" s="477">
        <f t="shared" si="25"/>
        <v>0</v>
      </c>
      <c r="DR63" s="477">
        <f t="shared" si="26"/>
        <v>0</v>
      </c>
      <c r="DS63" s="477">
        <f t="shared" si="27"/>
        <v>0</v>
      </c>
      <c r="DT63" s="477">
        <f t="shared" si="28"/>
        <v>0</v>
      </c>
      <c r="DU63" s="477">
        <f t="shared" si="29"/>
        <v>0</v>
      </c>
      <c r="DV63" s="477">
        <f t="shared" si="30"/>
        <v>0</v>
      </c>
      <c r="DW63" s="477">
        <f t="shared" si="31"/>
        <v>0</v>
      </c>
      <c r="DX63" s="477">
        <f t="shared" si="32"/>
        <v>0</v>
      </c>
      <c r="DY63" s="477">
        <f t="shared" si="33"/>
        <v>0</v>
      </c>
      <c r="DZ63" s="477">
        <f t="shared" si="34"/>
        <v>0</v>
      </c>
      <c r="EA63" s="477">
        <f t="shared" si="35"/>
        <v>0</v>
      </c>
      <c r="EB63" s="477">
        <f t="shared" si="36"/>
        <v>0</v>
      </c>
      <c r="EC63" s="477">
        <f t="shared" si="37"/>
        <v>0</v>
      </c>
      <c r="ED63" s="477">
        <f t="shared" si="38"/>
        <v>0</v>
      </c>
      <c r="EE63" s="477">
        <f t="shared" si="39"/>
        <v>0</v>
      </c>
      <c r="EF63" s="477">
        <f t="shared" si="40"/>
        <v>0</v>
      </c>
      <c r="EG63" s="477">
        <f t="shared" si="41"/>
        <v>0</v>
      </c>
      <c r="EH63" s="477">
        <f t="shared" si="42"/>
        <v>0</v>
      </c>
      <c r="EI63" s="477">
        <f t="shared" si="43"/>
        <v>0</v>
      </c>
      <c r="EJ63" s="477">
        <f t="shared" si="44"/>
        <v>0</v>
      </c>
      <c r="EK63" s="477">
        <f t="shared" si="45"/>
        <v>0</v>
      </c>
      <c r="EL63" s="477">
        <f t="shared" si="46"/>
        <v>0</v>
      </c>
      <c r="EM63" s="477">
        <f t="shared" si="47"/>
        <v>0</v>
      </c>
      <c r="EN63" s="477">
        <f t="shared" si="48"/>
        <v>0</v>
      </c>
      <c r="EO63" s="946">
        <f t="shared" si="49"/>
        <v>0</v>
      </c>
      <c r="EP63" s="946">
        <f t="shared" si="50"/>
        <v>0</v>
      </c>
      <c r="EQ63" s="946">
        <f t="shared" si="51"/>
        <v>0</v>
      </c>
      <c r="ER63" s="946">
        <f t="shared" si="52"/>
        <v>0</v>
      </c>
      <c r="ES63" s="946">
        <f t="shared" si="53"/>
        <v>0</v>
      </c>
      <c r="ET63" s="946">
        <f t="shared" si="54"/>
        <v>0</v>
      </c>
      <c r="EU63" s="946">
        <f t="shared" si="55"/>
        <v>0</v>
      </c>
      <c r="EV63" s="946">
        <f t="shared" si="56"/>
        <v>0</v>
      </c>
      <c r="EW63" s="946">
        <f t="shared" si="57"/>
        <v>0</v>
      </c>
      <c r="EX63" s="946">
        <f t="shared" si="58"/>
        <v>0</v>
      </c>
      <c r="EY63" s="946">
        <f t="shared" si="59"/>
        <v>0</v>
      </c>
      <c r="EZ63" s="946">
        <f t="shared" si="60"/>
        <v>0</v>
      </c>
      <c r="FA63" s="946">
        <f t="shared" si="61"/>
        <v>0</v>
      </c>
      <c r="FB63" s="946">
        <f t="shared" si="62"/>
        <v>0</v>
      </c>
      <c r="FC63" s="946">
        <f t="shared" si="63"/>
        <v>0</v>
      </c>
      <c r="FD63" s="946">
        <f t="shared" si="64"/>
        <v>0</v>
      </c>
      <c r="FE63" s="946">
        <f t="shared" si="65"/>
        <v>0</v>
      </c>
      <c r="FF63" s="946">
        <f t="shared" si="66"/>
        <v>0</v>
      </c>
      <c r="FG63" s="946">
        <f t="shared" si="67"/>
        <v>0</v>
      </c>
      <c r="FH63" s="946">
        <f t="shared" si="68"/>
        <v>0</v>
      </c>
      <c r="FI63" s="946">
        <f t="shared" si="69"/>
        <v>0</v>
      </c>
      <c r="FJ63" s="946">
        <f t="shared" si="70"/>
        <v>0</v>
      </c>
      <c r="FK63" s="946">
        <f t="shared" si="71"/>
        <v>0</v>
      </c>
      <c r="FL63" s="946">
        <f t="shared" si="72"/>
        <v>0</v>
      </c>
      <c r="FM63" s="946">
        <f t="shared" si="73"/>
        <v>0</v>
      </c>
      <c r="FN63" s="946">
        <f t="shared" si="74"/>
        <v>0</v>
      </c>
      <c r="FO63" s="946">
        <f t="shared" si="75"/>
        <v>0</v>
      </c>
      <c r="FP63" s="946">
        <f t="shared" si="76"/>
        <v>0</v>
      </c>
      <c r="FQ63" s="946">
        <f t="shared" si="77"/>
        <v>0</v>
      </c>
      <c r="FR63" s="946">
        <f t="shared" si="78"/>
        <v>0</v>
      </c>
      <c r="FS63" s="946">
        <f t="shared" si="79"/>
        <v>0</v>
      </c>
      <c r="FT63" s="946">
        <f t="shared" si="80"/>
        <v>0</v>
      </c>
      <c r="FU63" s="946">
        <f t="shared" si="81"/>
        <v>0</v>
      </c>
      <c r="FV63" s="946">
        <f t="shared" si="82"/>
        <v>0</v>
      </c>
      <c r="FW63" s="946">
        <f t="shared" si="83"/>
        <v>0</v>
      </c>
      <c r="FX63" s="946">
        <f t="shared" si="84"/>
        <v>0</v>
      </c>
      <c r="FY63" s="946">
        <f t="shared" si="85"/>
        <v>0</v>
      </c>
      <c r="FZ63" s="946">
        <f t="shared" si="86"/>
        <v>0</v>
      </c>
      <c r="GA63" s="946">
        <f t="shared" si="87"/>
        <v>0</v>
      </c>
      <c r="GB63" s="946">
        <f t="shared" si="88"/>
        <v>0</v>
      </c>
      <c r="GC63" s="946">
        <f t="shared" si="89"/>
        <v>0</v>
      </c>
      <c r="GD63" s="946">
        <f t="shared" si="90"/>
        <v>0</v>
      </c>
      <c r="GE63" s="946">
        <f t="shared" si="91"/>
        <v>0</v>
      </c>
      <c r="GF63" s="946">
        <f t="shared" si="92"/>
        <v>0</v>
      </c>
      <c r="GG63" s="946">
        <f t="shared" si="93"/>
        <v>0</v>
      </c>
      <c r="GH63" s="946" t="s">
        <v>512</v>
      </c>
    </row>
    <row r="64" spans="1:190" ht="15" hidden="1">
      <c r="A64" s="725" t="str">
        <f>Compute1a!A64</f>
        <v>11.3.a</v>
      </c>
      <c r="B64" s="527">
        <f>Compute1a!B64</f>
        <v>0</v>
      </c>
      <c r="C64" s="527">
        <f>Compute1a!C64</f>
        <v>0</v>
      </c>
      <c r="D64" s="528">
        <f>Compute1a!D64</f>
        <v>0</v>
      </c>
      <c r="E64" s="732" t="str">
        <f>Compute1a!E64</f>
        <v>0</v>
      </c>
      <c r="F64" s="727">
        <f>INDEX(References!$B$51:$C$56,$E64+1,2)*C64</f>
        <v>0</v>
      </c>
      <c r="G64" s="726">
        <f>Compute4a!$DE64</f>
        <v>0</v>
      </c>
      <c r="H64" s="942">
        <f>G64</f>
        <v>0</v>
      </c>
      <c r="I64" s="671">
        <f>Compute4a!I64</f>
        <v>0</v>
      </c>
      <c r="J64" s="782">
        <f>IFERROR((I64*$H64*INDEX(References!$C$51:$D$56, $E64+1,2))+(ROW()/10000),0)</f>
        <v>6.4000000000000003E-3</v>
      </c>
      <c r="K64" s="671">
        <f>Compute4a!H64</f>
        <v>0</v>
      </c>
      <c r="L64" s="782">
        <f>IFERROR((K64*$H64*INDEX(References!$C$51:$D$56, $E64+1,2))+(ROW()/10000),0)</f>
        <v>6.4000000000000003E-3</v>
      </c>
      <c r="M64" s="671">
        <f>Compute4a!H64</f>
        <v>0</v>
      </c>
      <c r="N64" s="782">
        <f>IFERROR((M64*$H64*INDEX(References!$C$51:$D$56, $E64+1,2))+(ROW()/10000),0)</f>
        <v>6.4000000000000003E-3</v>
      </c>
      <c r="O64" s="671">
        <f>Compute4a!N64</f>
        <v>0</v>
      </c>
      <c r="P64" s="782">
        <f>IFERROR((O64*$H64*INDEX(References!$C$51:$D$56, $E64+1,2))+(ROW()/10000),0)</f>
        <v>6.4000000000000003E-3</v>
      </c>
      <c r="Q64" s="671">
        <f>Compute4a!M64</f>
        <v>0</v>
      </c>
      <c r="R64" s="782">
        <f>IFERROR((Q64*$H64*INDEX(References!$C$51:$D$56, $E64+1,2))+(ROW()/10000),0)</f>
        <v>6.4000000000000003E-3</v>
      </c>
      <c r="S64" s="671">
        <f>Compute4a!R64</f>
        <v>0</v>
      </c>
      <c r="T64" s="782">
        <f>IFERROR((S64*$H64*INDEX(References!$C$51:$D$56, $E64+1,2))+(ROW()/10000),0)</f>
        <v>6.4000000000000003E-3</v>
      </c>
      <c r="U64" s="671">
        <f>Compute4a!S64</f>
        <v>0</v>
      </c>
      <c r="V64" s="782">
        <f>IFERROR((U64*$H64*INDEX(References!$C$51:$D$56, $E64+1,2))+(ROW()/10000),0)</f>
        <v>6.4000000000000003E-3</v>
      </c>
      <c r="W64" s="671">
        <f>Compute4a!R64</f>
        <v>0</v>
      </c>
      <c r="X64" s="782">
        <f>IFERROR((W64*$H64*INDEX(References!$C$51:$D$56, $E64+1,2))+(ROW()/10000),0)</f>
        <v>6.4000000000000003E-3</v>
      </c>
      <c r="Y64" s="671">
        <f>Compute4a!I64</f>
        <v>0</v>
      </c>
      <c r="Z64" s="782">
        <f>IFERROR((Y64*$H64*INDEX(References!$C$51:$D$56, $E64+1,2))+(ROW()/10000),0)</f>
        <v>6.4000000000000003E-3</v>
      </c>
      <c r="AA64" s="671">
        <f>Compute4a!H64</f>
        <v>0</v>
      </c>
      <c r="AB64" s="782">
        <f>IFERROR((AA64*$H64*INDEX(References!$C$51:$D$56, $E64+1,2))+(ROW()/10000),0)</f>
        <v>6.4000000000000003E-3</v>
      </c>
      <c r="AC64" s="671">
        <f>Compute4a!T64</f>
        <v>0</v>
      </c>
      <c r="AD64" s="782">
        <f>IFERROR((AC64*$H64*INDEX(References!$C$51:$D$56, $E64+1,2))+(ROW()/10000),0)</f>
        <v>6.4000000000000003E-3</v>
      </c>
      <c r="AE64" s="671">
        <f>Compute4a!I64</f>
        <v>0</v>
      </c>
      <c r="AF64" s="782">
        <f>IFERROR((AE64*$H64*INDEX(References!$C$51:$D$56, $E64+1,2))+(ROW()/10000),0)</f>
        <v>6.4000000000000003E-3</v>
      </c>
      <c r="AG64" s="671">
        <f>Compute4a!N64</f>
        <v>0</v>
      </c>
      <c r="AH64" s="782">
        <f>IFERROR((AG64*$H64*INDEX(References!$C$51:$D$56, $E64+1,2))+(ROW()/10000),0)</f>
        <v>6.4000000000000003E-3</v>
      </c>
      <c r="AI64" s="671">
        <f>Compute4a!I64</f>
        <v>0</v>
      </c>
      <c r="AJ64" s="782">
        <f>IFERROR((AI64*$H64*INDEX(References!$C$51:$D$56, $E64+1,2))+(ROW()/10000),0)</f>
        <v>6.4000000000000003E-3</v>
      </c>
      <c r="AK64" s="671">
        <f>Compute4a!U64</f>
        <v>0</v>
      </c>
      <c r="AL64" s="782">
        <f>IFERROR((AK64*$H64*INDEX(References!$C$51:$D$56, $E64+1,2))+(ROW()/10000),0)</f>
        <v>6.4000000000000003E-3</v>
      </c>
      <c r="AM64" s="671">
        <f>Compute4a!K64</f>
        <v>0</v>
      </c>
      <c r="AN64" s="782">
        <f>IFERROR((AM64*$H64*INDEX(References!$C$51:$D$56, $E64+1,2))+(ROW()/10000),0)</f>
        <v>6.4000000000000003E-3</v>
      </c>
      <c r="AO64" s="671">
        <f>Compute4a!S64</f>
        <v>0</v>
      </c>
      <c r="AP64" s="782">
        <f>IFERROR((AO64*$H64*INDEX(References!$C$51:$D$56, $E64+1,2))+(ROW()/10000),0)</f>
        <v>6.4000000000000003E-3</v>
      </c>
      <c r="AQ64" s="671">
        <f>Compute4a!M64</f>
        <v>0</v>
      </c>
      <c r="AR64" s="782">
        <f>IFERROR((AQ64*$H64*INDEX(References!$C$51:$D$56, $E64+1,2))+(ROW()/10000),0)</f>
        <v>6.4000000000000003E-3</v>
      </c>
      <c r="AS64" s="671">
        <f>Compute4a!K64</f>
        <v>0</v>
      </c>
      <c r="AT64" s="782">
        <f>IFERROR((AS64*$H64*INDEX(References!$C$51:$D$56, $E64+1,2))+(ROW()/10000),0)</f>
        <v>6.4000000000000003E-3</v>
      </c>
      <c r="AU64" s="671">
        <f>Compute4a!T64</f>
        <v>0</v>
      </c>
      <c r="AV64" s="782">
        <f>IFERROR((AU64*$H64*INDEX(References!$C$51:$D$56, $E64+1,2))+(ROW()/10000),0)</f>
        <v>6.4000000000000003E-3</v>
      </c>
      <c r="AW64" s="671">
        <f>Compute4a!J64</f>
        <v>0</v>
      </c>
      <c r="AX64" s="782">
        <f>IFERROR((AW64*$H64*INDEX(References!$C$51:$D$56, $E64+1,2))+(ROW()/10000),0)</f>
        <v>6.4000000000000003E-3</v>
      </c>
      <c r="AY64" s="671">
        <f>Compute4a!L64</f>
        <v>0</v>
      </c>
      <c r="AZ64" s="782">
        <f>IFERROR((AY64*$H64*INDEX(References!$C$51:$D$56, $E64+1,2))+(ROW()/10000),0)</f>
        <v>6.4000000000000003E-3</v>
      </c>
      <c r="BA64" s="671">
        <f>Compute4a!M64</f>
        <v>0</v>
      </c>
      <c r="BB64" s="782">
        <f>IFERROR((BA64*$H64*INDEX(References!$C$51:$D$56, $E64+1,2))+(ROW()/10000),0)</f>
        <v>6.4000000000000003E-3</v>
      </c>
      <c r="BC64" s="671">
        <f>Compute4a!O64</f>
        <v>0</v>
      </c>
      <c r="BD64" s="782">
        <f>IFERROR((BC64*$H64*INDEX(References!$C$51:$D$56, $E64+1,2))+(ROW()/10000),0)</f>
        <v>6.4000000000000003E-3</v>
      </c>
      <c r="BE64" s="671">
        <f>Compute4a!V64</f>
        <v>0</v>
      </c>
      <c r="BF64" s="782">
        <f>IFERROR((BE64*$H64*INDEX(References!$C$51:$D$56, $E64+1,2))+(ROW()/10000),0)</f>
        <v>6.4000000000000003E-3</v>
      </c>
      <c r="BG64" s="671">
        <f>Compute4a!P64</f>
        <v>0</v>
      </c>
      <c r="BH64" s="782">
        <f>IFERROR((BG64*$H64*INDEX(References!$C$51:$D$56, $E64+1,2))+(ROW()/10000),0)</f>
        <v>6.4000000000000003E-3</v>
      </c>
      <c r="BI64" s="671">
        <f>Compute4a!N64</f>
        <v>0</v>
      </c>
      <c r="BJ64" s="782">
        <f>IFERROR((BI64*$H64*INDEX(References!$C$51:$D$56, $E64+1,2))+(ROW()/10000),0)</f>
        <v>6.4000000000000003E-3</v>
      </c>
      <c r="BK64" s="671">
        <f>Compute4a!T64</f>
        <v>0</v>
      </c>
      <c r="BL64" s="782">
        <f>IFERROR((BK64*$H64*INDEX(References!$C$51:$D$56, $E64+1,2))+(ROW()/10000),0)</f>
        <v>6.4000000000000003E-3</v>
      </c>
      <c r="BM64" s="671">
        <f>Compute4a!R64</f>
        <v>0</v>
      </c>
      <c r="BN64" s="782">
        <f>IFERROR((BM64*$H64*INDEX(References!$C$51:$D$56, $E64+1,2))+(ROW()/10000),0)</f>
        <v>6.4000000000000003E-3</v>
      </c>
      <c r="BO64" s="671">
        <f>Compute4a!V64</f>
        <v>0</v>
      </c>
      <c r="BP64" s="782">
        <f>IFERROR((BO64*$H64*INDEX(References!$C$51:$D$56, $E64+1,2))+(ROW()/10000),0)</f>
        <v>6.4000000000000003E-3</v>
      </c>
      <c r="BQ64" s="671">
        <f>Compute4a!S64</f>
        <v>0</v>
      </c>
      <c r="BR64" s="782">
        <f>IFERROR((BQ64*$H64*INDEX(References!$C$51:$D$56, $E64+1,2))+(ROW()/10000),0)</f>
        <v>6.4000000000000003E-3</v>
      </c>
      <c r="BS64" s="671">
        <f>Compute4a!V64</f>
        <v>0</v>
      </c>
      <c r="BT64" s="782">
        <f>IFERROR((BS64*$H64*INDEX(References!$C$51:$D$56, $E64+1,2))+(ROW()/10000),0)</f>
        <v>6.4000000000000003E-3</v>
      </c>
      <c r="BU64" s="671">
        <f>Compute4a!M64</f>
        <v>0</v>
      </c>
      <c r="BV64" s="782">
        <f>IFERROR((BU64*$H64*INDEX(References!$C$51:$D$56, $E64+1,2))+(ROW()/10000),0)</f>
        <v>6.4000000000000003E-3</v>
      </c>
      <c r="BW64" s="671">
        <f>Compute4a!U64</f>
        <v>0</v>
      </c>
      <c r="BX64" s="782">
        <f>IFERROR((BW64*$H64*INDEX(References!$C$51:$D$56, $E64+1,2))+(ROW()/10000),0)</f>
        <v>6.4000000000000003E-3</v>
      </c>
      <c r="BY64" s="671">
        <f>Compute4a!N64</f>
        <v>0</v>
      </c>
      <c r="BZ64" s="782">
        <f>IFERROR((BY64*$H64*INDEX(References!$C$51:$D$56, $E64+1,2))+(ROW()/10000),0)</f>
        <v>6.4000000000000003E-3</v>
      </c>
      <c r="CA64" s="671">
        <f>Compute4a!T64</f>
        <v>0</v>
      </c>
      <c r="CB64" s="782">
        <f>IFERROR((CA64*$H64*INDEX(References!$C$51:$D$56, $E64+1,2))+(ROW()/10000),0)</f>
        <v>6.4000000000000003E-3</v>
      </c>
      <c r="CC64" s="671">
        <f>Compute4a!T64</f>
        <v>0</v>
      </c>
      <c r="CD64" s="782">
        <f>IFERROR((CC64*$H64*INDEX(References!$C$51:$D$56, $E64+1,2))+(ROW()/10000),0)</f>
        <v>6.4000000000000003E-3</v>
      </c>
      <c r="CE64" s="671">
        <f>Compute4a!T64</f>
        <v>0</v>
      </c>
      <c r="CF64" s="782">
        <f>IFERROR((CE64*$H64*INDEX(References!$C$51:$D$56, $E64+1,2))+(ROW()/10000),0)</f>
        <v>6.4000000000000003E-3</v>
      </c>
      <c r="CG64" s="671">
        <f>Compute4a!U64</f>
        <v>0</v>
      </c>
      <c r="CH64" s="782">
        <f>IFERROR((CG64*$H64*INDEX(References!$C$51:$D$56, $E64+1,2))+(ROW()/10000),0)</f>
        <v>6.4000000000000003E-3</v>
      </c>
      <c r="CI64" s="671">
        <f>Compute4a!U64</f>
        <v>0</v>
      </c>
      <c r="CJ64" s="782">
        <f>IFERROR((CI64*$H64*INDEX(References!$C$51:$D$56, $E64+1,2))+(ROW()/10000),0)</f>
        <v>6.4000000000000003E-3</v>
      </c>
      <c r="CK64" s="671">
        <f>Compute4a!N64</f>
        <v>0</v>
      </c>
      <c r="CL64" s="782">
        <f>IFERROR((CK64*$H64*INDEX(References!$C$51:$D$56, $E64+1,2))+(ROW()/10000),0)</f>
        <v>6.4000000000000003E-3</v>
      </c>
      <c r="CM64" s="671">
        <f>Compute4a!U64</f>
        <v>0</v>
      </c>
      <c r="CN64" s="782">
        <f>IFERROR((CM64*$H64*INDEX(References!$C$51:$D$56, $E64+1,2))+(ROW()/10000),0)</f>
        <v>6.4000000000000003E-3</v>
      </c>
      <c r="CO64" s="671">
        <f>Compute4a!Q64</f>
        <v>0</v>
      </c>
      <c r="CP64" s="782">
        <f>IFERROR((CO64*$H64*INDEX(References!$C$51:$D$56, $E64+1,2))+(ROW()/10000),0)</f>
        <v>6.4000000000000003E-3</v>
      </c>
      <c r="CQ64" s="671">
        <f>Compute4a!T64</f>
        <v>0</v>
      </c>
      <c r="CR64" s="782">
        <f>IFERROR((CQ64*$H64*INDEX(References!$C$51:$D$56, $E64+1,2))+(ROW()/10000),0)</f>
        <v>6.4000000000000003E-3</v>
      </c>
      <c r="CS64" s="671">
        <f>Compute4a!Q64</f>
        <v>0</v>
      </c>
      <c r="CT64" s="782">
        <f>IFERROR((CS64*$H64*INDEX(References!$C$51:$D$56, $E64+1,2))+(ROW()/10000),0)</f>
        <v>6.4000000000000003E-3</v>
      </c>
      <c r="CU64" s="477">
        <f t="shared" si="101"/>
        <v>0</v>
      </c>
      <c r="CV64" s="477">
        <f t="shared" si="4"/>
        <v>0</v>
      </c>
      <c r="CW64" s="477">
        <f t="shared" si="5"/>
        <v>0</v>
      </c>
      <c r="CX64" s="477">
        <f t="shared" si="6"/>
        <v>0</v>
      </c>
      <c r="CY64" s="477">
        <f t="shared" si="7"/>
        <v>0</v>
      </c>
      <c r="CZ64" s="477">
        <f t="shared" si="8"/>
        <v>0</v>
      </c>
      <c r="DA64" s="477">
        <f t="shared" si="9"/>
        <v>0</v>
      </c>
      <c r="DB64" s="477">
        <f t="shared" si="10"/>
        <v>0</v>
      </c>
      <c r="DC64" s="477">
        <f t="shared" si="11"/>
        <v>0</v>
      </c>
      <c r="DD64" s="477">
        <f t="shared" si="12"/>
        <v>0</v>
      </c>
      <c r="DE64" s="477">
        <f t="shared" si="13"/>
        <v>0</v>
      </c>
      <c r="DF64" s="477">
        <f t="shared" si="14"/>
        <v>0</v>
      </c>
      <c r="DG64" s="477">
        <f t="shared" si="15"/>
        <v>0</v>
      </c>
      <c r="DH64" s="477">
        <f t="shared" si="16"/>
        <v>0</v>
      </c>
      <c r="DI64" s="477">
        <f t="shared" si="17"/>
        <v>0</v>
      </c>
      <c r="DJ64" s="477">
        <f t="shared" si="18"/>
        <v>0</v>
      </c>
      <c r="DK64" s="477">
        <f t="shared" si="19"/>
        <v>0</v>
      </c>
      <c r="DL64" s="477">
        <f t="shared" si="20"/>
        <v>0</v>
      </c>
      <c r="DM64" s="477">
        <f t="shared" si="21"/>
        <v>0</v>
      </c>
      <c r="DN64" s="477">
        <f t="shared" si="22"/>
        <v>0</v>
      </c>
      <c r="DO64" s="477">
        <f t="shared" si="23"/>
        <v>0</v>
      </c>
      <c r="DP64" s="477">
        <f t="shared" si="24"/>
        <v>0</v>
      </c>
      <c r="DQ64" s="477">
        <f t="shared" si="25"/>
        <v>0</v>
      </c>
      <c r="DR64" s="477">
        <f t="shared" si="26"/>
        <v>0</v>
      </c>
      <c r="DS64" s="477">
        <f t="shared" si="27"/>
        <v>0</v>
      </c>
      <c r="DT64" s="477">
        <f t="shared" si="28"/>
        <v>0</v>
      </c>
      <c r="DU64" s="477">
        <f t="shared" si="29"/>
        <v>0</v>
      </c>
      <c r="DV64" s="477">
        <f t="shared" si="30"/>
        <v>0</v>
      </c>
      <c r="DW64" s="477">
        <f t="shared" si="31"/>
        <v>0</v>
      </c>
      <c r="DX64" s="477">
        <f t="shared" si="32"/>
        <v>0</v>
      </c>
      <c r="DY64" s="477">
        <f t="shared" si="33"/>
        <v>0</v>
      </c>
      <c r="DZ64" s="477">
        <f t="shared" si="34"/>
        <v>0</v>
      </c>
      <c r="EA64" s="477">
        <f t="shared" si="35"/>
        <v>0</v>
      </c>
      <c r="EB64" s="477">
        <f t="shared" si="36"/>
        <v>0</v>
      </c>
      <c r="EC64" s="477">
        <f t="shared" si="37"/>
        <v>0</v>
      </c>
      <c r="ED64" s="477">
        <f t="shared" si="38"/>
        <v>0</v>
      </c>
      <c r="EE64" s="477">
        <f t="shared" si="39"/>
        <v>0</v>
      </c>
      <c r="EF64" s="477">
        <f t="shared" si="40"/>
        <v>0</v>
      </c>
      <c r="EG64" s="477">
        <f t="shared" si="41"/>
        <v>0</v>
      </c>
      <c r="EH64" s="477">
        <f t="shared" si="42"/>
        <v>0</v>
      </c>
      <c r="EI64" s="477">
        <f t="shared" si="43"/>
        <v>0</v>
      </c>
      <c r="EJ64" s="477">
        <f t="shared" si="44"/>
        <v>0</v>
      </c>
      <c r="EK64" s="477">
        <f t="shared" si="45"/>
        <v>0</v>
      </c>
      <c r="EL64" s="477">
        <f t="shared" si="46"/>
        <v>0</v>
      </c>
      <c r="EM64" s="477">
        <f t="shared" si="47"/>
        <v>0</v>
      </c>
      <c r="EN64" s="477">
        <f t="shared" si="48"/>
        <v>0</v>
      </c>
      <c r="EO64" s="946">
        <f t="shared" si="49"/>
        <v>0</v>
      </c>
      <c r="EP64" s="946">
        <f t="shared" si="50"/>
        <v>0</v>
      </c>
      <c r="EQ64" s="946">
        <f t="shared" si="51"/>
        <v>0</v>
      </c>
      <c r="ER64" s="946">
        <f t="shared" si="52"/>
        <v>0</v>
      </c>
      <c r="ES64" s="946">
        <f t="shared" si="53"/>
        <v>0</v>
      </c>
      <c r="ET64" s="946">
        <f t="shared" si="54"/>
        <v>0</v>
      </c>
      <c r="EU64" s="946">
        <f t="shared" si="55"/>
        <v>0</v>
      </c>
      <c r="EV64" s="946">
        <f t="shared" si="56"/>
        <v>0</v>
      </c>
      <c r="EW64" s="946">
        <f t="shared" si="57"/>
        <v>0</v>
      </c>
      <c r="EX64" s="946">
        <f t="shared" si="58"/>
        <v>0</v>
      </c>
      <c r="EY64" s="946">
        <f t="shared" si="59"/>
        <v>0</v>
      </c>
      <c r="EZ64" s="946">
        <f t="shared" si="60"/>
        <v>0</v>
      </c>
      <c r="FA64" s="946">
        <f t="shared" si="61"/>
        <v>0</v>
      </c>
      <c r="FB64" s="946">
        <f t="shared" si="62"/>
        <v>0</v>
      </c>
      <c r="FC64" s="946">
        <f t="shared" si="63"/>
        <v>0</v>
      </c>
      <c r="FD64" s="946">
        <f t="shared" si="64"/>
        <v>0</v>
      </c>
      <c r="FE64" s="946">
        <f t="shared" si="65"/>
        <v>0</v>
      </c>
      <c r="FF64" s="946">
        <f t="shared" si="66"/>
        <v>0</v>
      </c>
      <c r="FG64" s="946">
        <f t="shared" si="67"/>
        <v>0</v>
      </c>
      <c r="FH64" s="946">
        <f t="shared" si="68"/>
        <v>0</v>
      </c>
      <c r="FI64" s="946">
        <f t="shared" si="69"/>
        <v>0</v>
      </c>
      <c r="FJ64" s="946">
        <f t="shared" si="70"/>
        <v>0</v>
      </c>
      <c r="FK64" s="946">
        <f t="shared" si="71"/>
        <v>0</v>
      </c>
      <c r="FL64" s="946">
        <f t="shared" si="72"/>
        <v>0</v>
      </c>
      <c r="FM64" s="946">
        <f t="shared" si="73"/>
        <v>0</v>
      </c>
      <c r="FN64" s="946">
        <f t="shared" si="74"/>
        <v>0</v>
      </c>
      <c r="FO64" s="946">
        <f t="shared" si="75"/>
        <v>0</v>
      </c>
      <c r="FP64" s="946">
        <f t="shared" si="76"/>
        <v>0</v>
      </c>
      <c r="FQ64" s="946">
        <f t="shared" si="77"/>
        <v>0</v>
      </c>
      <c r="FR64" s="946">
        <f t="shared" si="78"/>
        <v>0</v>
      </c>
      <c r="FS64" s="946">
        <f t="shared" si="79"/>
        <v>0</v>
      </c>
      <c r="FT64" s="946">
        <f t="shared" si="80"/>
        <v>0</v>
      </c>
      <c r="FU64" s="946">
        <f t="shared" si="81"/>
        <v>0</v>
      </c>
      <c r="FV64" s="946">
        <f t="shared" si="82"/>
        <v>0</v>
      </c>
      <c r="FW64" s="946">
        <f t="shared" si="83"/>
        <v>0</v>
      </c>
      <c r="FX64" s="946">
        <f t="shared" si="84"/>
        <v>0</v>
      </c>
      <c r="FY64" s="946">
        <f t="shared" si="85"/>
        <v>0</v>
      </c>
      <c r="FZ64" s="946">
        <f t="shared" si="86"/>
        <v>0</v>
      </c>
      <c r="GA64" s="946">
        <f t="shared" si="87"/>
        <v>0</v>
      </c>
      <c r="GB64" s="946">
        <f t="shared" si="88"/>
        <v>0</v>
      </c>
      <c r="GC64" s="946">
        <f t="shared" si="89"/>
        <v>0</v>
      </c>
      <c r="GD64" s="946">
        <f t="shared" si="90"/>
        <v>0</v>
      </c>
      <c r="GE64" s="946">
        <f t="shared" si="91"/>
        <v>0</v>
      </c>
      <c r="GF64" s="946">
        <f t="shared" si="92"/>
        <v>0</v>
      </c>
      <c r="GG64" s="946">
        <f t="shared" si="93"/>
        <v>0</v>
      </c>
      <c r="GH64" s="946" t="s">
        <v>1513</v>
      </c>
    </row>
    <row r="65" spans="1:190" ht="15">
      <c r="A65" s="725" t="str">
        <f>Compute1a!A65</f>
        <v>11.4</v>
      </c>
      <c r="B65" s="527" t="str">
        <f>Compute1a!B65</f>
        <v>Matériels utilisateurs sans surveillance</v>
      </c>
      <c r="C65" s="527">
        <f>Compute1a!C65</f>
        <v>1</v>
      </c>
      <c r="D65" s="528" t="str">
        <f>Compute1a!D65</f>
        <v>4: Mesuré</v>
      </c>
      <c r="E65" s="732" t="str">
        <f>Compute1a!E65</f>
        <v>4</v>
      </c>
      <c r="F65" s="727">
        <f>INDEX(References!$B$51:$C$56,$E65+1,2)*C65</f>
        <v>4</v>
      </c>
      <c r="G65" s="726">
        <f>Compute4a!$DE65</f>
        <v>9.0115935577300924E-2</v>
      </c>
      <c r="H65" s="942">
        <f>IF($F65&gt;=$C$1,$G65/$F65,$G65)</f>
        <v>2.2528983894325231E-2</v>
      </c>
      <c r="I65" s="671">
        <f>Compute4a!I65</f>
        <v>1</v>
      </c>
      <c r="J65" s="782">
        <f>IFERROR((I65*$H65*INDEX(References!$C$51:$D$56, $E65+1,2))+(ROW()/10000),0)</f>
        <v>5.1557967788650461E-2</v>
      </c>
      <c r="K65" s="671">
        <f>Compute4a!H65</f>
        <v>1</v>
      </c>
      <c r="L65" s="782">
        <f>IFERROR((K65*$H65*INDEX(References!$C$51:$D$56, $E65+1,2))+(ROW()/10000),0)</f>
        <v>5.1557967788650461E-2</v>
      </c>
      <c r="M65" s="671">
        <f>Compute4a!H65</f>
        <v>1</v>
      </c>
      <c r="N65" s="782">
        <f>IFERROR((M65*$H65*INDEX(References!$C$51:$D$56, $E65+1,2))+(ROW()/10000),0)</f>
        <v>5.1557967788650461E-2</v>
      </c>
      <c r="O65" s="671">
        <f>Compute4a!N65</f>
        <v>1</v>
      </c>
      <c r="P65" s="782">
        <f>IFERROR((O65*$H65*INDEX(References!$C$51:$D$56, $E65+1,2))+(ROW()/10000),0)</f>
        <v>5.1557967788650461E-2</v>
      </c>
      <c r="Q65" s="671">
        <f>Compute4a!M65</f>
        <v>1</v>
      </c>
      <c r="R65" s="782">
        <f>IFERROR((Q65*$H65*INDEX(References!$C$51:$D$56, $E65+1,2))+(ROW()/10000),0)</f>
        <v>5.1557967788650461E-2</v>
      </c>
      <c r="S65" s="671">
        <f>Compute4a!R65</f>
        <v>0</v>
      </c>
      <c r="T65" s="782">
        <f>IFERROR((S65*$H65*INDEX(References!$C$51:$D$56, $E65+1,2))+(ROW()/10000),0)</f>
        <v>6.4999999999999997E-3</v>
      </c>
      <c r="U65" s="671">
        <f>Compute4a!S65</f>
        <v>0</v>
      </c>
      <c r="V65" s="782">
        <f>IFERROR((U65*$H65*INDEX(References!$C$51:$D$56, $E65+1,2))+(ROW()/10000),0)</f>
        <v>6.4999999999999997E-3</v>
      </c>
      <c r="W65" s="671">
        <f>Compute4a!R65</f>
        <v>0</v>
      </c>
      <c r="X65" s="782">
        <f>IFERROR((W65*$H65*INDEX(References!$C$51:$D$56, $E65+1,2))+(ROW()/10000),0)</f>
        <v>6.4999999999999997E-3</v>
      </c>
      <c r="Y65" s="671">
        <v>0</v>
      </c>
      <c r="Z65" s="782">
        <f>IFERROR((Y65*$H65*INDEX(References!$C$51:$D$56, $E65+1,2))+(ROW()/10000),0)</f>
        <v>6.4999999999999997E-3</v>
      </c>
      <c r="AA65" s="671">
        <v>0</v>
      </c>
      <c r="AB65" s="782">
        <f>IFERROR((AA65*$H65*INDEX(References!$C$51:$D$56, $E65+1,2))+(ROW()/10000),0)</f>
        <v>6.4999999999999997E-3</v>
      </c>
      <c r="AC65" s="671">
        <f>Compute4a!T65</f>
        <v>0</v>
      </c>
      <c r="AD65" s="782">
        <f>IFERROR((AC65*$H65*INDEX(References!$C$51:$D$56, $E65+1,2))+(ROW()/10000),0)</f>
        <v>6.4999999999999997E-3</v>
      </c>
      <c r="AE65" s="671">
        <f>Compute4a!I65</f>
        <v>1</v>
      </c>
      <c r="AF65" s="782">
        <f>IFERROR((AE65*$H65*INDEX(References!$C$51:$D$56, $E65+1,2))+(ROW()/10000),0)</f>
        <v>5.1557967788650461E-2</v>
      </c>
      <c r="AG65" s="671">
        <f>Compute4a!N65</f>
        <v>1</v>
      </c>
      <c r="AH65" s="782">
        <f>IFERROR((AG65*$H65*INDEX(References!$C$51:$D$56, $E65+1,2))+(ROW()/10000),0)</f>
        <v>5.1557967788650461E-2</v>
      </c>
      <c r="AI65" s="671">
        <f>Compute4a!I65</f>
        <v>1</v>
      </c>
      <c r="AJ65" s="782">
        <f>IFERROR((AI65*$H65*INDEX(References!$C$51:$D$56, $E65+1,2))+(ROW()/10000),0)</f>
        <v>5.1557967788650461E-2</v>
      </c>
      <c r="AK65" s="671">
        <f>Compute4a!U65</f>
        <v>0</v>
      </c>
      <c r="AL65" s="782">
        <f>IFERROR((AK65*$H65*INDEX(References!$C$51:$D$56, $E65+1,2))+(ROW()/10000),0)</f>
        <v>6.4999999999999997E-3</v>
      </c>
      <c r="AM65" s="671">
        <f>Compute4a!K65</f>
        <v>0</v>
      </c>
      <c r="AN65" s="782">
        <f>IFERROR((AM65*$H65*INDEX(References!$C$51:$D$56, $E65+1,2))+(ROW()/10000),0)</f>
        <v>6.4999999999999997E-3</v>
      </c>
      <c r="AO65" s="671">
        <f>Compute4a!S65</f>
        <v>0</v>
      </c>
      <c r="AP65" s="782">
        <f>IFERROR((AO65*$H65*INDEX(References!$C$51:$D$56, $E65+1,2))+(ROW()/10000),0)</f>
        <v>6.4999999999999997E-3</v>
      </c>
      <c r="AQ65" s="671">
        <v>0</v>
      </c>
      <c r="AR65" s="782">
        <f>IFERROR((AQ65*$H65*INDEX(References!$C$51:$D$56, $E65+1,2))+(ROW()/10000),0)</f>
        <v>6.4999999999999997E-3</v>
      </c>
      <c r="AS65" s="671">
        <f>Compute4a!K65</f>
        <v>0</v>
      </c>
      <c r="AT65" s="782">
        <f>IFERROR((AS65*$H65*INDEX(References!$C$51:$D$56, $E65+1,2))+(ROW()/10000),0)</f>
        <v>6.4999999999999997E-3</v>
      </c>
      <c r="AU65" s="671">
        <f>Compute4a!T65</f>
        <v>0</v>
      </c>
      <c r="AV65" s="782">
        <f>IFERROR((AU65*$H65*INDEX(References!$C$51:$D$56, $E65+1,2))+(ROW()/10000),0)</f>
        <v>6.4999999999999997E-3</v>
      </c>
      <c r="AW65" s="671">
        <v>1</v>
      </c>
      <c r="AX65" s="782">
        <f>IFERROR((AW65*$H65*INDEX(References!$C$51:$D$56, $E65+1,2))+(ROW()/10000),0)</f>
        <v>5.1557967788650461E-2</v>
      </c>
      <c r="AY65" s="671">
        <v>1</v>
      </c>
      <c r="AZ65" s="782">
        <f>IFERROR((AY65*$H65*INDEX(References!$C$51:$D$56, $E65+1,2))+(ROW()/10000),0)</f>
        <v>5.1557967788650461E-2</v>
      </c>
      <c r="BA65" s="671">
        <v>1</v>
      </c>
      <c r="BB65" s="782">
        <f>IFERROR((BA65*$H65*INDEX(References!$C$51:$D$56, $E65+1,2))+(ROW()/10000),0)</f>
        <v>5.1557967788650461E-2</v>
      </c>
      <c r="BC65" s="671">
        <f>Compute4a!O65</f>
        <v>0</v>
      </c>
      <c r="BD65" s="782">
        <f>IFERROR((BC65*$H65*INDEX(References!$C$51:$D$56, $E65+1,2))+(ROW()/10000),0)</f>
        <v>6.4999999999999997E-3</v>
      </c>
      <c r="BE65" s="671">
        <f>Compute4a!V65</f>
        <v>0</v>
      </c>
      <c r="BF65" s="782">
        <f>IFERROR((BE65*$H65*INDEX(References!$C$51:$D$56, $E65+1,2))+(ROW()/10000),0)</f>
        <v>6.4999999999999997E-3</v>
      </c>
      <c r="BG65" s="671">
        <f>Compute4a!P65</f>
        <v>0</v>
      </c>
      <c r="BH65" s="782">
        <f>IFERROR((BG65*$H65*INDEX(References!$C$51:$D$56, $E65+1,2))+(ROW()/10000),0)</f>
        <v>6.4999999999999997E-3</v>
      </c>
      <c r="BI65" s="671">
        <f>Compute4a!N65</f>
        <v>1</v>
      </c>
      <c r="BJ65" s="782">
        <f>IFERROR((BI65*$H65*INDEX(References!$C$51:$D$56, $E65+1,2))+(ROW()/10000),0)</f>
        <v>5.1557967788650461E-2</v>
      </c>
      <c r="BK65" s="671">
        <f>Compute4a!T65</f>
        <v>0</v>
      </c>
      <c r="BL65" s="782">
        <f>IFERROR((BK65*$H65*INDEX(References!$C$51:$D$56, $E65+1,2))+(ROW()/10000),0)</f>
        <v>6.4999999999999997E-3</v>
      </c>
      <c r="BM65" s="671">
        <f>Compute4a!R65</f>
        <v>0</v>
      </c>
      <c r="BN65" s="782">
        <f>IFERROR((BM65*$H65*INDEX(References!$C$51:$D$56, $E65+1,2))+(ROW()/10000),0)</f>
        <v>6.4999999999999997E-3</v>
      </c>
      <c r="BO65" s="671">
        <f>Compute4a!V65</f>
        <v>0</v>
      </c>
      <c r="BP65" s="782">
        <f>IFERROR((BO65*$H65*INDEX(References!$C$51:$D$56, $E65+1,2))+(ROW()/10000),0)</f>
        <v>6.4999999999999997E-3</v>
      </c>
      <c r="BQ65" s="671">
        <f>Compute4a!S65</f>
        <v>0</v>
      </c>
      <c r="BR65" s="782">
        <f>IFERROR((BQ65*$H65*INDEX(References!$C$51:$D$56, $E65+1,2))+(ROW()/10000),0)</f>
        <v>6.4999999999999997E-3</v>
      </c>
      <c r="BS65" s="671">
        <f>Compute4a!V65</f>
        <v>0</v>
      </c>
      <c r="BT65" s="782">
        <f>IFERROR((BS65*$H65*INDEX(References!$C$51:$D$56, $E65+1,2))+(ROW()/10000),0)</f>
        <v>6.4999999999999997E-3</v>
      </c>
      <c r="BU65" s="671">
        <v>0</v>
      </c>
      <c r="BV65" s="782">
        <f>IFERROR((BU65*$H65*INDEX(References!$C$51:$D$56, $E65+1,2))+(ROW()/10000),0)</f>
        <v>6.4999999999999997E-3</v>
      </c>
      <c r="BW65" s="671">
        <f>Compute4a!U65</f>
        <v>0</v>
      </c>
      <c r="BX65" s="782">
        <f>IFERROR((BW65*$H65*INDEX(References!$C$51:$D$56, $E65+1,2))+(ROW()/10000),0)</f>
        <v>6.4999999999999997E-3</v>
      </c>
      <c r="BY65" s="671">
        <f>Compute4a!N65</f>
        <v>1</v>
      </c>
      <c r="BZ65" s="782">
        <f>IFERROR((BY65*$H65*INDEX(References!$C$51:$D$56, $E65+1,2))+(ROW()/10000),0)</f>
        <v>5.1557967788650461E-2</v>
      </c>
      <c r="CA65" s="671">
        <f>Compute4a!T65</f>
        <v>0</v>
      </c>
      <c r="CB65" s="782">
        <f>IFERROR((CA65*$H65*INDEX(References!$C$51:$D$56, $E65+1,2))+(ROW()/10000),0)</f>
        <v>6.4999999999999997E-3</v>
      </c>
      <c r="CC65" s="671">
        <f>Compute4a!T65</f>
        <v>0</v>
      </c>
      <c r="CD65" s="782">
        <f>IFERROR((CC65*$H65*INDEX(References!$C$51:$D$56, $E65+1,2))+(ROW()/10000),0)</f>
        <v>6.4999999999999997E-3</v>
      </c>
      <c r="CE65" s="671">
        <f>Compute4a!T65</f>
        <v>0</v>
      </c>
      <c r="CF65" s="782">
        <f>IFERROR((CE65*$H65*INDEX(References!$C$51:$D$56, $E65+1,2))+(ROW()/10000),0)</f>
        <v>6.4999999999999997E-3</v>
      </c>
      <c r="CG65" s="671">
        <v>1</v>
      </c>
      <c r="CH65" s="782">
        <f>IFERROR((CG65*$H65*INDEX(References!$C$51:$D$56, $E65+1,2))+(ROW()/10000),0)</f>
        <v>5.1557967788650461E-2</v>
      </c>
      <c r="CI65" s="671">
        <f>Compute4a!U65</f>
        <v>0</v>
      </c>
      <c r="CJ65" s="782">
        <f>IFERROR((CI65*$H65*INDEX(References!$C$51:$D$56, $E65+1,2))+(ROW()/10000),0)</f>
        <v>6.4999999999999997E-3</v>
      </c>
      <c r="CK65" s="671">
        <f>Compute4a!N65</f>
        <v>1</v>
      </c>
      <c r="CL65" s="782">
        <f>IFERROR((CK65*$H65*INDEX(References!$C$51:$D$56, $E65+1,2))+(ROW()/10000),0)</f>
        <v>5.1557967788650461E-2</v>
      </c>
      <c r="CM65" s="671">
        <f>Compute4a!U65</f>
        <v>0</v>
      </c>
      <c r="CN65" s="782">
        <f>IFERROR((CM65*$H65*INDEX(References!$C$51:$D$56, $E65+1,2))+(ROW()/10000),0)</f>
        <v>6.4999999999999997E-3</v>
      </c>
      <c r="CO65" s="671">
        <f>Compute4a!Q65</f>
        <v>0</v>
      </c>
      <c r="CP65" s="782">
        <f>IFERROR((CO65*$H65*INDEX(References!$C$51:$D$56, $E65+1,2))+(ROW()/10000),0)</f>
        <v>6.4999999999999997E-3</v>
      </c>
      <c r="CQ65" s="671">
        <f>Compute4a!T65</f>
        <v>0</v>
      </c>
      <c r="CR65" s="782">
        <f>IFERROR((CQ65*$H65*INDEX(References!$C$51:$D$56, $E65+1,2))+(ROW()/10000),0)</f>
        <v>6.4999999999999997E-3</v>
      </c>
      <c r="CS65" s="671">
        <f>Compute4a!Q65</f>
        <v>0</v>
      </c>
      <c r="CT65" s="782">
        <f>IFERROR((CS65*$H65*INDEX(References!$C$51:$D$56, $E65+1,2))+(ROW()/10000),0)</f>
        <v>6.4999999999999997E-3</v>
      </c>
      <c r="CU65" s="477">
        <f t="shared" si="101"/>
        <v>8</v>
      </c>
      <c r="CV65" s="477">
        <f t="shared" si="4"/>
        <v>9.0115935577300924E-2</v>
      </c>
      <c r="CW65" s="477">
        <f t="shared" si="5"/>
        <v>9.0115935577300924E-2</v>
      </c>
      <c r="CX65" s="477">
        <f t="shared" si="6"/>
        <v>9.0115935577300924E-2</v>
      </c>
      <c r="CY65" s="477">
        <f t="shared" si="7"/>
        <v>9.0115935577300924E-2</v>
      </c>
      <c r="CZ65" s="477">
        <f t="shared" si="8"/>
        <v>9.0115935577300924E-2</v>
      </c>
      <c r="DA65" s="477">
        <f t="shared" si="9"/>
        <v>0</v>
      </c>
      <c r="DB65" s="477">
        <f t="shared" si="10"/>
        <v>0</v>
      </c>
      <c r="DC65" s="477">
        <f t="shared" si="11"/>
        <v>0</v>
      </c>
      <c r="DD65" s="477">
        <f t="shared" si="12"/>
        <v>0</v>
      </c>
      <c r="DE65" s="477">
        <f t="shared" si="13"/>
        <v>0</v>
      </c>
      <c r="DF65" s="477">
        <f t="shared" si="14"/>
        <v>0</v>
      </c>
      <c r="DG65" s="477">
        <f t="shared" si="15"/>
        <v>9.0115935577300924E-2</v>
      </c>
      <c r="DH65" s="477">
        <f t="shared" si="16"/>
        <v>9.0115935577300924E-2</v>
      </c>
      <c r="DI65" s="477">
        <f t="shared" si="17"/>
        <v>9.0115935577300924E-2</v>
      </c>
      <c r="DJ65" s="477">
        <f t="shared" si="18"/>
        <v>0</v>
      </c>
      <c r="DK65" s="477">
        <f t="shared" si="19"/>
        <v>0</v>
      </c>
      <c r="DL65" s="477">
        <f t="shared" si="20"/>
        <v>0</v>
      </c>
      <c r="DM65" s="477">
        <f t="shared" si="21"/>
        <v>0</v>
      </c>
      <c r="DN65" s="477">
        <f t="shared" si="22"/>
        <v>0</v>
      </c>
      <c r="DO65" s="477">
        <f t="shared" si="23"/>
        <v>0</v>
      </c>
      <c r="DP65" s="477">
        <f t="shared" si="24"/>
        <v>9.0115935577300924E-2</v>
      </c>
      <c r="DQ65" s="477">
        <f t="shared" si="25"/>
        <v>9.0115935577300924E-2</v>
      </c>
      <c r="DR65" s="477">
        <f t="shared" si="26"/>
        <v>9.0115935577300924E-2</v>
      </c>
      <c r="DS65" s="477">
        <f t="shared" si="27"/>
        <v>0</v>
      </c>
      <c r="DT65" s="477">
        <f t="shared" si="28"/>
        <v>0</v>
      </c>
      <c r="DU65" s="477">
        <f t="shared" si="29"/>
        <v>0</v>
      </c>
      <c r="DV65" s="477">
        <f t="shared" si="30"/>
        <v>9.0115935577300924E-2</v>
      </c>
      <c r="DW65" s="477">
        <f t="shared" si="31"/>
        <v>0</v>
      </c>
      <c r="DX65" s="477">
        <f t="shared" si="32"/>
        <v>0</v>
      </c>
      <c r="DY65" s="477">
        <f t="shared" si="33"/>
        <v>0</v>
      </c>
      <c r="DZ65" s="477">
        <f t="shared" si="34"/>
        <v>0</v>
      </c>
      <c r="EA65" s="477">
        <f t="shared" si="35"/>
        <v>0</v>
      </c>
      <c r="EB65" s="477">
        <f t="shared" si="36"/>
        <v>0</v>
      </c>
      <c r="EC65" s="477">
        <f t="shared" si="37"/>
        <v>0</v>
      </c>
      <c r="ED65" s="477">
        <f t="shared" si="38"/>
        <v>9.0115935577300924E-2</v>
      </c>
      <c r="EE65" s="477">
        <f t="shared" si="39"/>
        <v>0</v>
      </c>
      <c r="EF65" s="477">
        <f t="shared" si="40"/>
        <v>0</v>
      </c>
      <c r="EG65" s="477">
        <f t="shared" si="41"/>
        <v>0</v>
      </c>
      <c r="EH65" s="477">
        <f t="shared" si="42"/>
        <v>9.0115935577300924E-2</v>
      </c>
      <c r="EI65" s="477">
        <f t="shared" si="43"/>
        <v>0</v>
      </c>
      <c r="EJ65" s="477">
        <f t="shared" si="44"/>
        <v>2.2528983894325231E-2</v>
      </c>
      <c r="EK65" s="477">
        <f t="shared" si="45"/>
        <v>0</v>
      </c>
      <c r="EL65" s="477">
        <f t="shared" si="46"/>
        <v>0</v>
      </c>
      <c r="EM65" s="477">
        <f t="shared" si="47"/>
        <v>0</v>
      </c>
      <c r="EN65" s="477">
        <f t="shared" si="48"/>
        <v>0</v>
      </c>
      <c r="EO65" s="946">
        <f t="shared" si="49"/>
        <v>1.7839926039341144E-2</v>
      </c>
      <c r="EP65" s="946">
        <f t="shared" si="50"/>
        <v>2.9825861300660891E-2</v>
      </c>
      <c r="EQ65" s="946">
        <f t="shared" si="51"/>
        <v>1.5635510952217796E-2</v>
      </c>
      <c r="ER65" s="946">
        <f t="shared" si="52"/>
        <v>1.5498535162976657E-2</v>
      </c>
      <c r="ES65" s="946">
        <f t="shared" si="53"/>
        <v>9.459787844599065E-3</v>
      </c>
      <c r="ET65" s="946">
        <f t="shared" si="54"/>
        <v>0</v>
      </c>
      <c r="EU65" s="946">
        <f t="shared" si="55"/>
        <v>0</v>
      </c>
      <c r="EV65" s="946">
        <f t="shared" si="56"/>
        <v>0</v>
      </c>
      <c r="EW65" s="946">
        <f t="shared" si="57"/>
        <v>0</v>
      </c>
      <c r="EX65" s="946">
        <f t="shared" si="58"/>
        <v>0</v>
      </c>
      <c r="EY65" s="946">
        <f t="shared" si="59"/>
        <v>0</v>
      </c>
      <c r="EZ65" s="946">
        <f t="shared" si="60"/>
        <v>3.0701063236949426E-2</v>
      </c>
      <c r="FA65" s="946">
        <f t="shared" si="61"/>
        <v>6.8806829491697918E-2</v>
      </c>
      <c r="FB65" s="946">
        <f t="shared" si="62"/>
        <v>2.0333319861235506E-2</v>
      </c>
      <c r="FC65" s="946">
        <f t="shared" si="63"/>
        <v>0</v>
      </c>
      <c r="FD65" s="946">
        <f t="shared" si="64"/>
        <v>0</v>
      </c>
      <c r="FE65" s="946">
        <f t="shared" si="65"/>
        <v>0</v>
      </c>
      <c r="FF65" s="946">
        <f t="shared" si="66"/>
        <v>0</v>
      </c>
      <c r="FG65" s="946">
        <f t="shared" si="67"/>
        <v>0</v>
      </c>
      <c r="FH65" s="946">
        <f t="shared" si="68"/>
        <v>0</v>
      </c>
      <c r="FI65" s="946">
        <f t="shared" si="69"/>
        <v>4.928317414153275E-2</v>
      </c>
      <c r="FJ65" s="946">
        <f t="shared" si="70"/>
        <v>4.6797045500256547E-2</v>
      </c>
      <c r="FK65" s="946">
        <f t="shared" si="71"/>
        <v>1.3298143252753337E-2</v>
      </c>
      <c r="FL65" s="946">
        <f t="shared" si="72"/>
        <v>0</v>
      </c>
      <c r="FM65" s="946">
        <f t="shared" si="73"/>
        <v>0</v>
      </c>
      <c r="FN65" s="946">
        <f t="shared" si="74"/>
        <v>0</v>
      </c>
      <c r="FO65" s="946">
        <f t="shared" si="75"/>
        <v>1.6962586136939413E-2</v>
      </c>
      <c r="FP65" s="946">
        <f t="shared" si="76"/>
        <v>0</v>
      </c>
      <c r="FQ65" s="946">
        <f t="shared" si="77"/>
        <v>0</v>
      </c>
      <c r="FR65" s="946">
        <f t="shared" si="78"/>
        <v>0</v>
      </c>
      <c r="FS65" s="946">
        <f t="shared" si="79"/>
        <v>0</v>
      </c>
      <c r="FT65" s="946">
        <f t="shared" si="80"/>
        <v>0</v>
      </c>
      <c r="FU65" s="946">
        <f t="shared" si="81"/>
        <v>0</v>
      </c>
      <c r="FV65" s="946">
        <f t="shared" si="82"/>
        <v>0</v>
      </c>
      <c r="FW65" s="946">
        <f t="shared" si="83"/>
        <v>2.3548216649630607E-2</v>
      </c>
      <c r="FX65" s="946">
        <f t="shared" si="84"/>
        <v>0</v>
      </c>
      <c r="FY65" s="946">
        <f t="shared" si="85"/>
        <v>0</v>
      </c>
      <c r="FZ65" s="946">
        <f t="shared" si="86"/>
        <v>0</v>
      </c>
      <c r="GA65" s="946">
        <f t="shared" si="87"/>
        <v>2.29960978037075E-2</v>
      </c>
      <c r="GB65" s="946">
        <f t="shared" si="88"/>
        <v>0</v>
      </c>
      <c r="GC65" s="946">
        <f t="shared" si="89"/>
        <v>1.2578531515815708E-2</v>
      </c>
      <c r="GD65" s="946">
        <f t="shared" si="90"/>
        <v>0</v>
      </c>
      <c r="GE65" s="946">
        <f t="shared" si="91"/>
        <v>0</v>
      </c>
      <c r="GF65" s="946">
        <f t="shared" si="92"/>
        <v>0</v>
      </c>
      <c r="GG65" s="946">
        <f t="shared" si="93"/>
        <v>0</v>
      </c>
      <c r="GH65" s="946" t="s">
        <v>581</v>
      </c>
    </row>
    <row r="66" spans="1:190" ht="15" hidden="1">
      <c r="A66" s="725" t="str">
        <f>Compute1a!A66</f>
        <v>11.4.a</v>
      </c>
      <c r="B66" s="527">
        <f>Compute1a!B66</f>
        <v>0</v>
      </c>
      <c r="C66" s="527">
        <f>Compute1a!C66</f>
        <v>0</v>
      </c>
      <c r="D66" s="528">
        <f>Compute1a!D66</f>
        <v>0</v>
      </c>
      <c r="E66" s="731" t="str">
        <f>Compute1a!E66</f>
        <v>0</v>
      </c>
      <c r="F66" s="727">
        <f>INDEX(References!$B$51:$C$56,$E66+1,2)*C66</f>
        <v>0</v>
      </c>
      <c r="G66" s="726">
        <f>Compute4a!$DE66</f>
        <v>0</v>
      </c>
      <c r="H66" s="942">
        <f t="shared" ref="H66:H67" si="108">G66</f>
        <v>0</v>
      </c>
      <c r="I66" s="671">
        <f>Compute4a!I66</f>
        <v>0</v>
      </c>
      <c r="J66" s="782">
        <f>IFERROR((I66*$H66*INDEX(References!$C$51:$D$56, $E66+1,2))+(ROW()/10000),0)</f>
        <v>6.6E-3</v>
      </c>
      <c r="K66" s="671">
        <f>Compute4a!H66</f>
        <v>0</v>
      </c>
      <c r="L66" s="782">
        <f>IFERROR((K66*$H66*INDEX(References!$C$51:$D$56, $E66+1,2))+(ROW()/10000),0)</f>
        <v>6.6E-3</v>
      </c>
      <c r="M66" s="671">
        <f>Compute4a!H66</f>
        <v>0</v>
      </c>
      <c r="N66" s="782">
        <f>IFERROR((M66*$H66*INDEX(References!$C$51:$D$56, $E66+1,2))+(ROW()/10000),0)</f>
        <v>6.6E-3</v>
      </c>
      <c r="O66" s="671">
        <f>Compute4a!N66</f>
        <v>0</v>
      </c>
      <c r="P66" s="782">
        <f>IFERROR((O66*$H66*INDEX(References!$C$51:$D$56, $E66+1,2))+(ROW()/10000),0)</f>
        <v>6.6E-3</v>
      </c>
      <c r="Q66" s="671">
        <f>Compute4a!M66</f>
        <v>0</v>
      </c>
      <c r="R66" s="782">
        <f>IFERROR((Q66*$H66*INDEX(References!$C$51:$D$56, $E66+1,2))+(ROW()/10000),0)</f>
        <v>6.6E-3</v>
      </c>
      <c r="S66" s="671">
        <f>Compute4a!R66</f>
        <v>0</v>
      </c>
      <c r="T66" s="782">
        <f>IFERROR((S66*$H66*INDEX(References!$C$51:$D$56, $E66+1,2))+(ROW()/10000),0)</f>
        <v>6.6E-3</v>
      </c>
      <c r="U66" s="671">
        <f>Compute4a!S66</f>
        <v>0</v>
      </c>
      <c r="V66" s="782">
        <f>IFERROR((U66*$H66*INDEX(References!$C$51:$D$56, $E66+1,2))+(ROW()/10000),0)</f>
        <v>6.6E-3</v>
      </c>
      <c r="W66" s="671">
        <f>Compute4a!R66</f>
        <v>0</v>
      </c>
      <c r="X66" s="782">
        <f>IFERROR((W66*$H66*INDEX(References!$C$51:$D$56, $E66+1,2))+(ROW()/10000),0)</f>
        <v>6.6E-3</v>
      </c>
      <c r="Y66" s="671">
        <f>Compute4a!I66</f>
        <v>0</v>
      </c>
      <c r="Z66" s="782">
        <f>IFERROR((Y66*$H66*INDEX(References!$C$51:$D$56, $E66+1,2))+(ROW()/10000),0)</f>
        <v>6.6E-3</v>
      </c>
      <c r="AA66" s="671">
        <f>Compute4a!H66</f>
        <v>0</v>
      </c>
      <c r="AB66" s="782">
        <f>IFERROR((AA66*$H66*INDEX(References!$C$51:$D$56, $E66+1,2))+(ROW()/10000),0)</f>
        <v>6.6E-3</v>
      </c>
      <c r="AC66" s="671">
        <f>Compute4a!T66</f>
        <v>0</v>
      </c>
      <c r="AD66" s="782">
        <f>IFERROR((AC66*$H66*INDEX(References!$C$51:$D$56, $E66+1,2))+(ROW()/10000),0)</f>
        <v>6.6E-3</v>
      </c>
      <c r="AE66" s="671">
        <f>Compute4a!I66</f>
        <v>0</v>
      </c>
      <c r="AF66" s="782">
        <f>IFERROR((AE66*$H66*INDEX(References!$C$51:$D$56, $E66+1,2))+(ROW()/10000),0)</f>
        <v>6.6E-3</v>
      </c>
      <c r="AG66" s="671">
        <f>Compute4a!N66</f>
        <v>0</v>
      </c>
      <c r="AH66" s="782">
        <f>IFERROR((AG66*$H66*INDEX(References!$C$51:$D$56, $E66+1,2))+(ROW()/10000),0)</f>
        <v>6.6E-3</v>
      </c>
      <c r="AI66" s="671">
        <f>Compute4a!I66</f>
        <v>0</v>
      </c>
      <c r="AJ66" s="782">
        <f>IFERROR((AI66*$H66*INDEX(References!$C$51:$D$56, $E66+1,2))+(ROW()/10000),0)</f>
        <v>6.6E-3</v>
      </c>
      <c r="AK66" s="671">
        <f>Compute4a!U66</f>
        <v>0</v>
      </c>
      <c r="AL66" s="782">
        <f>IFERROR((AK66*$H66*INDEX(References!$C$51:$D$56, $E66+1,2))+(ROW()/10000),0)</f>
        <v>6.6E-3</v>
      </c>
      <c r="AM66" s="671">
        <f>Compute4a!K66</f>
        <v>0</v>
      </c>
      <c r="AN66" s="782">
        <f>IFERROR((AM66*$H66*INDEX(References!$C$51:$D$56, $E66+1,2))+(ROW()/10000),0)</f>
        <v>6.6E-3</v>
      </c>
      <c r="AO66" s="671">
        <f>Compute4a!S66</f>
        <v>0</v>
      </c>
      <c r="AP66" s="782">
        <f>IFERROR((AO66*$H66*INDEX(References!$C$51:$D$56, $E66+1,2))+(ROW()/10000),0)</f>
        <v>6.6E-3</v>
      </c>
      <c r="AQ66" s="671">
        <f>Compute4a!M66</f>
        <v>0</v>
      </c>
      <c r="AR66" s="782">
        <f>IFERROR((AQ66*$H66*INDEX(References!$C$51:$D$56, $E66+1,2))+(ROW()/10000),0)</f>
        <v>6.6E-3</v>
      </c>
      <c r="AS66" s="671">
        <f>Compute4a!K66</f>
        <v>0</v>
      </c>
      <c r="AT66" s="782">
        <f>IFERROR((AS66*$H66*INDEX(References!$C$51:$D$56, $E66+1,2))+(ROW()/10000),0)</f>
        <v>6.6E-3</v>
      </c>
      <c r="AU66" s="671">
        <f>Compute4a!T66</f>
        <v>0</v>
      </c>
      <c r="AV66" s="782">
        <f>IFERROR((AU66*$H66*INDEX(References!$C$51:$D$56, $E66+1,2))+(ROW()/10000),0)</f>
        <v>6.6E-3</v>
      </c>
      <c r="AW66" s="671">
        <f>Compute4a!J66</f>
        <v>0</v>
      </c>
      <c r="AX66" s="782">
        <f>IFERROR((AW66*$H66*INDEX(References!$C$51:$D$56, $E66+1,2))+(ROW()/10000),0)</f>
        <v>6.6E-3</v>
      </c>
      <c r="AY66" s="671">
        <f>Compute4a!L66</f>
        <v>0</v>
      </c>
      <c r="AZ66" s="782">
        <f>IFERROR((AY66*$H66*INDEX(References!$C$51:$D$56, $E66+1,2))+(ROW()/10000),0)</f>
        <v>6.6E-3</v>
      </c>
      <c r="BA66" s="671">
        <f>Compute4a!M66</f>
        <v>0</v>
      </c>
      <c r="BB66" s="782">
        <f>IFERROR((BA66*$H66*INDEX(References!$C$51:$D$56, $E66+1,2))+(ROW()/10000),0)</f>
        <v>6.6E-3</v>
      </c>
      <c r="BC66" s="671">
        <f>Compute4a!O66</f>
        <v>0</v>
      </c>
      <c r="BD66" s="782">
        <f>IFERROR((BC66*$H66*INDEX(References!$C$51:$D$56, $E66+1,2))+(ROW()/10000),0)</f>
        <v>6.6E-3</v>
      </c>
      <c r="BE66" s="671">
        <f>Compute4a!V66</f>
        <v>0</v>
      </c>
      <c r="BF66" s="782">
        <f>IFERROR((BE66*$H66*INDEX(References!$C$51:$D$56, $E66+1,2))+(ROW()/10000),0)</f>
        <v>6.6E-3</v>
      </c>
      <c r="BG66" s="671">
        <f>Compute4a!P66</f>
        <v>0</v>
      </c>
      <c r="BH66" s="782">
        <f>IFERROR((BG66*$H66*INDEX(References!$C$51:$D$56, $E66+1,2))+(ROW()/10000),0)</f>
        <v>6.6E-3</v>
      </c>
      <c r="BI66" s="671">
        <f>Compute4a!N66</f>
        <v>0</v>
      </c>
      <c r="BJ66" s="782">
        <f>IFERROR((BI66*$H66*INDEX(References!$C$51:$D$56, $E66+1,2))+(ROW()/10000),0)</f>
        <v>6.6E-3</v>
      </c>
      <c r="BK66" s="671">
        <f>Compute4a!T66</f>
        <v>0</v>
      </c>
      <c r="BL66" s="782">
        <f>IFERROR((BK66*$H66*INDEX(References!$C$51:$D$56, $E66+1,2))+(ROW()/10000),0)</f>
        <v>6.6E-3</v>
      </c>
      <c r="BM66" s="671">
        <f>Compute4a!R66</f>
        <v>0</v>
      </c>
      <c r="BN66" s="782">
        <f>IFERROR((BM66*$H66*INDEX(References!$C$51:$D$56, $E66+1,2))+(ROW()/10000),0)</f>
        <v>6.6E-3</v>
      </c>
      <c r="BO66" s="671">
        <f>Compute4a!V66</f>
        <v>0</v>
      </c>
      <c r="BP66" s="782">
        <f>IFERROR((BO66*$H66*INDEX(References!$C$51:$D$56, $E66+1,2))+(ROW()/10000),0)</f>
        <v>6.6E-3</v>
      </c>
      <c r="BQ66" s="671">
        <f>Compute4a!S66</f>
        <v>0</v>
      </c>
      <c r="BR66" s="782">
        <f>IFERROR((BQ66*$H66*INDEX(References!$C$51:$D$56, $E66+1,2))+(ROW()/10000),0)</f>
        <v>6.6E-3</v>
      </c>
      <c r="BS66" s="671">
        <f>Compute4a!V66</f>
        <v>0</v>
      </c>
      <c r="BT66" s="782">
        <f>IFERROR((BS66*$H66*INDEX(References!$C$51:$D$56, $E66+1,2))+(ROW()/10000),0)</f>
        <v>6.6E-3</v>
      </c>
      <c r="BU66" s="671">
        <f>Compute4a!M66</f>
        <v>0</v>
      </c>
      <c r="BV66" s="782">
        <f>IFERROR((BU66*$H66*INDEX(References!$C$51:$D$56, $E66+1,2))+(ROW()/10000),0)</f>
        <v>6.6E-3</v>
      </c>
      <c r="BW66" s="671">
        <f>Compute4a!U66</f>
        <v>0</v>
      </c>
      <c r="BX66" s="782">
        <f>IFERROR((BW66*$H66*INDEX(References!$C$51:$D$56, $E66+1,2))+(ROW()/10000),0)</f>
        <v>6.6E-3</v>
      </c>
      <c r="BY66" s="671">
        <f>Compute4a!N66</f>
        <v>0</v>
      </c>
      <c r="BZ66" s="782">
        <f>IFERROR((BY66*$H66*INDEX(References!$C$51:$D$56, $E66+1,2))+(ROW()/10000),0)</f>
        <v>6.6E-3</v>
      </c>
      <c r="CA66" s="671">
        <f>Compute4a!T66</f>
        <v>0</v>
      </c>
      <c r="CB66" s="782">
        <f>IFERROR((CA66*$H66*INDEX(References!$C$51:$D$56, $E66+1,2))+(ROW()/10000),0)</f>
        <v>6.6E-3</v>
      </c>
      <c r="CC66" s="671">
        <f>Compute4a!T66</f>
        <v>0</v>
      </c>
      <c r="CD66" s="782">
        <f>IFERROR((CC66*$H66*INDEX(References!$C$51:$D$56, $E66+1,2))+(ROW()/10000),0)</f>
        <v>6.6E-3</v>
      </c>
      <c r="CE66" s="671">
        <f>Compute4a!T66</f>
        <v>0</v>
      </c>
      <c r="CF66" s="782">
        <f>IFERROR((CE66*$H66*INDEX(References!$C$51:$D$56, $E66+1,2))+(ROW()/10000),0)</f>
        <v>6.6E-3</v>
      </c>
      <c r="CG66" s="671">
        <f>Compute4a!U66</f>
        <v>0</v>
      </c>
      <c r="CH66" s="782">
        <f>IFERROR((CG66*$H66*INDEX(References!$C$51:$D$56, $E66+1,2))+(ROW()/10000),0)</f>
        <v>6.6E-3</v>
      </c>
      <c r="CI66" s="671">
        <f>Compute4a!U66</f>
        <v>0</v>
      </c>
      <c r="CJ66" s="782">
        <f>IFERROR((CI66*$H66*INDEX(References!$C$51:$D$56, $E66+1,2))+(ROW()/10000),0)</f>
        <v>6.6E-3</v>
      </c>
      <c r="CK66" s="671">
        <f>Compute4a!N66</f>
        <v>0</v>
      </c>
      <c r="CL66" s="782">
        <f>IFERROR((CK66*$H66*INDEX(References!$C$51:$D$56, $E66+1,2))+(ROW()/10000),0)</f>
        <v>6.6E-3</v>
      </c>
      <c r="CM66" s="671">
        <f>Compute4a!U66</f>
        <v>0</v>
      </c>
      <c r="CN66" s="782">
        <f>IFERROR((CM66*$H66*INDEX(References!$C$51:$D$56, $E66+1,2))+(ROW()/10000),0)</f>
        <v>6.6E-3</v>
      </c>
      <c r="CO66" s="671">
        <f>Compute4a!Q66</f>
        <v>0</v>
      </c>
      <c r="CP66" s="782">
        <f>IFERROR((CO66*$H66*INDEX(References!$C$51:$D$56, $E66+1,2))+(ROW()/10000),0)</f>
        <v>6.6E-3</v>
      </c>
      <c r="CQ66" s="671">
        <f>Compute4a!T66</f>
        <v>0</v>
      </c>
      <c r="CR66" s="782">
        <f>IFERROR((CQ66*$H66*INDEX(References!$C$51:$D$56, $E66+1,2))+(ROW()/10000),0)</f>
        <v>6.6E-3</v>
      </c>
      <c r="CS66" s="671">
        <f>Compute4a!Q66</f>
        <v>0</v>
      </c>
      <c r="CT66" s="782">
        <f>IFERROR((CS66*$H66*INDEX(References!$C$51:$D$56, $E66+1,2))+(ROW()/10000),0)</f>
        <v>6.6E-3</v>
      </c>
      <c r="CU66" s="477">
        <f t="shared" si="101"/>
        <v>0</v>
      </c>
      <c r="CV66" s="477">
        <f t="shared" si="4"/>
        <v>0</v>
      </c>
      <c r="CW66" s="477">
        <f t="shared" si="5"/>
        <v>0</v>
      </c>
      <c r="CX66" s="477">
        <f t="shared" si="6"/>
        <v>0</v>
      </c>
      <c r="CY66" s="477">
        <f t="shared" si="7"/>
        <v>0</v>
      </c>
      <c r="CZ66" s="477">
        <f t="shared" si="8"/>
        <v>0</v>
      </c>
      <c r="DA66" s="477">
        <f t="shared" si="9"/>
        <v>0</v>
      </c>
      <c r="DB66" s="477">
        <f t="shared" si="10"/>
        <v>0</v>
      </c>
      <c r="DC66" s="477">
        <f t="shared" si="11"/>
        <v>0</v>
      </c>
      <c r="DD66" s="477">
        <f t="shared" si="12"/>
        <v>0</v>
      </c>
      <c r="DE66" s="477">
        <f t="shared" si="13"/>
        <v>0</v>
      </c>
      <c r="DF66" s="477">
        <f t="shared" si="14"/>
        <v>0</v>
      </c>
      <c r="DG66" s="477">
        <f t="shared" si="15"/>
        <v>0</v>
      </c>
      <c r="DH66" s="477">
        <f t="shared" si="16"/>
        <v>0</v>
      </c>
      <c r="DI66" s="477">
        <f t="shared" si="17"/>
        <v>0</v>
      </c>
      <c r="DJ66" s="477">
        <f t="shared" si="18"/>
        <v>0</v>
      </c>
      <c r="DK66" s="477">
        <f t="shared" si="19"/>
        <v>0</v>
      </c>
      <c r="DL66" s="477">
        <f t="shared" si="20"/>
        <v>0</v>
      </c>
      <c r="DM66" s="477">
        <f t="shared" si="21"/>
        <v>0</v>
      </c>
      <c r="DN66" s="477">
        <f t="shared" si="22"/>
        <v>0</v>
      </c>
      <c r="DO66" s="477">
        <f t="shared" si="23"/>
        <v>0</v>
      </c>
      <c r="DP66" s="477">
        <f t="shared" si="24"/>
        <v>0</v>
      </c>
      <c r="DQ66" s="477">
        <f t="shared" si="25"/>
        <v>0</v>
      </c>
      <c r="DR66" s="477">
        <f t="shared" si="26"/>
        <v>0</v>
      </c>
      <c r="DS66" s="477">
        <f t="shared" si="27"/>
        <v>0</v>
      </c>
      <c r="DT66" s="477">
        <f t="shared" si="28"/>
        <v>0</v>
      </c>
      <c r="DU66" s="477">
        <f t="shared" si="29"/>
        <v>0</v>
      </c>
      <c r="DV66" s="477">
        <f t="shared" si="30"/>
        <v>0</v>
      </c>
      <c r="DW66" s="477">
        <f t="shared" si="31"/>
        <v>0</v>
      </c>
      <c r="DX66" s="477">
        <f t="shared" si="32"/>
        <v>0</v>
      </c>
      <c r="DY66" s="477">
        <f t="shared" si="33"/>
        <v>0</v>
      </c>
      <c r="DZ66" s="477">
        <f t="shared" si="34"/>
        <v>0</v>
      </c>
      <c r="EA66" s="477">
        <f t="shared" si="35"/>
        <v>0</v>
      </c>
      <c r="EB66" s="477">
        <f t="shared" si="36"/>
        <v>0</v>
      </c>
      <c r="EC66" s="477">
        <f t="shared" si="37"/>
        <v>0</v>
      </c>
      <c r="ED66" s="477">
        <f t="shared" si="38"/>
        <v>0</v>
      </c>
      <c r="EE66" s="477">
        <f t="shared" si="39"/>
        <v>0</v>
      </c>
      <c r="EF66" s="477">
        <f t="shared" si="40"/>
        <v>0</v>
      </c>
      <c r="EG66" s="477">
        <f t="shared" si="41"/>
        <v>0</v>
      </c>
      <c r="EH66" s="477">
        <f t="shared" si="42"/>
        <v>0</v>
      </c>
      <c r="EI66" s="477">
        <f t="shared" si="43"/>
        <v>0</v>
      </c>
      <c r="EJ66" s="477">
        <f t="shared" si="44"/>
        <v>0</v>
      </c>
      <c r="EK66" s="477">
        <f t="shared" si="45"/>
        <v>0</v>
      </c>
      <c r="EL66" s="477">
        <f t="shared" si="46"/>
        <v>0</v>
      </c>
      <c r="EM66" s="477">
        <f t="shared" si="47"/>
        <v>0</v>
      </c>
      <c r="EN66" s="477">
        <f t="shared" si="48"/>
        <v>0</v>
      </c>
      <c r="EO66" s="946">
        <f t="shared" si="49"/>
        <v>0</v>
      </c>
      <c r="EP66" s="946">
        <f t="shared" si="50"/>
        <v>0</v>
      </c>
      <c r="EQ66" s="946">
        <f t="shared" si="51"/>
        <v>0</v>
      </c>
      <c r="ER66" s="946">
        <f t="shared" si="52"/>
        <v>0</v>
      </c>
      <c r="ES66" s="946">
        <f t="shared" si="53"/>
        <v>0</v>
      </c>
      <c r="ET66" s="946">
        <f t="shared" si="54"/>
        <v>0</v>
      </c>
      <c r="EU66" s="946">
        <f t="shared" si="55"/>
        <v>0</v>
      </c>
      <c r="EV66" s="946">
        <f t="shared" si="56"/>
        <v>0</v>
      </c>
      <c r="EW66" s="946">
        <f t="shared" si="57"/>
        <v>0</v>
      </c>
      <c r="EX66" s="946">
        <f t="shared" si="58"/>
        <v>0</v>
      </c>
      <c r="EY66" s="946">
        <f t="shared" si="59"/>
        <v>0</v>
      </c>
      <c r="EZ66" s="946">
        <f t="shared" si="60"/>
        <v>0</v>
      </c>
      <c r="FA66" s="946">
        <f t="shared" si="61"/>
        <v>0</v>
      </c>
      <c r="FB66" s="946">
        <f t="shared" si="62"/>
        <v>0</v>
      </c>
      <c r="FC66" s="946">
        <f t="shared" si="63"/>
        <v>0</v>
      </c>
      <c r="FD66" s="946">
        <f t="shared" si="64"/>
        <v>0</v>
      </c>
      <c r="FE66" s="946">
        <f t="shared" si="65"/>
        <v>0</v>
      </c>
      <c r="FF66" s="946">
        <f t="shared" si="66"/>
        <v>0</v>
      </c>
      <c r="FG66" s="946">
        <f t="shared" si="67"/>
        <v>0</v>
      </c>
      <c r="FH66" s="946">
        <f t="shared" si="68"/>
        <v>0</v>
      </c>
      <c r="FI66" s="946">
        <f t="shared" si="69"/>
        <v>0</v>
      </c>
      <c r="FJ66" s="946">
        <f t="shared" si="70"/>
        <v>0</v>
      </c>
      <c r="FK66" s="946">
        <f t="shared" si="71"/>
        <v>0</v>
      </c>
      <c r="FL66" s="946">
        <f t="shared" si="72"/>
        <v>0</v>
      </c>
      <c r="FM66" s="946">
        <f t="shared" si="73"/>
        <v>0</v>
      </c>
      <c r="FN66" s="946">
        <f t="shared" si="74"/>
        <v>0</v>
      </c>
      <c r="FO66" s="946">
        <f t="shared" si="75"/>
        <v>0</v>
      </c>
      <c r="FP66" s="946">
        <f t="shared" si="76"/>
        <v>0</v>
      </c>
      <c r="FQ66" s="946">
        <f t="shared" si="77"/>
        <v>0</v>
      </c>
      <c r="FR66" s="946">
        <f t="shared" si="78"/>
        <v>0</v>
      </c>
      <c r="FS66" s="946">
        <f t="shared" si="79"/>
        <v>0</v>
      </c>
      <c r="FT66" s="946">
        <f t="shared" si="80"/>
        <v>0</v>
      </c>
      <c r="FU66" s="946">
        <f t="shared" si="81"/>
        <v>0</v>
      </c>
      <c r="FV66" s="946">
        <f t="shared" si="82"/>
        <v>0</v>
      </c>
      <c r="FW66" s="946">
        <f t="shared" si="83"/>
        <v>0</v>
      </c>
      <c r="FX66" s="946">
        <f t="shared" si="84"/>
        <v>0</v>
      </c>
      <c r="FY66" s="946">
        <f t="shared" si="85"/>
        <v>0</v>
      </c>
      <c r="FZ66" s="946">
        <f t="shared" si="86"/>
        <v>0</v>
      </c>
      <c r="GA66" s="946">
        <f t="shared" si="87"/>
        <v>0</v>
      </c>
      <c r="GB66" s="946">
        <f t="shared" si="88"/>
        <v>0</v>
      </c>
      <c r="GC66" s="946">
        <f t="shared" si="89"/>
        <v>0</v>
      </c>
      <c r="GD66" s="946">
        <f t="shared" si="90"/>
        <v>0</v>
      </c>
      <c r="GE66" s="946">
        <f t="shared" si="91"/>
        <v>0</v>
      </c>
      <c r="GF66" s="946">
        <f t="shared" si="92"/>
        <v>0</v>
      </c>
      <c r="GG66" s="946">
        <f t="shared" si="93"/>
        <v>0</v>
      </c>
      <c r="GH66" s="946" t="s">
        <v>1511</v>
      </c>
    </row>
    <row r="67" spans="1:190" ht="15">
      <c r="A67" s="725">
        <f>Compute1a!A67</f>
        <v>12</v>
      </c>
      <c r="B67" s="527" t="str">
        <f>Compute1a!B67</f>
        <v>GESTION OPERATIONNELLE</v>
      </c>
      <c r="C67" s="527">
        <f>Compute1a!C67</f>
        <v>0</v>
      </c>
      <c r="D67" s="528">
        <f>Compute1a!D67</f>
        <v>0</v>
      </c>
      <c r="E67" s="732" t="str">
        <f>Compute1a!E67</f>
        <v>0</v>
      </c>
      <c r="F67" s="727">
        <f>INDEX(References!$B$51:$C$56,$E67+1,2)*C67</f>
        <v>0</v>
      </c>
      <c r="G67" s="726">
        <f>Compute4a!$DE67</f>
        <v>0</v>
      </c>
      <c r="H67" s="942">
        <f t="shared" si="108"/>
        <v>0</v>
      </c>
      <c r="I67" s="671">
        <f>Compute4a!I67</f>
        <v>0</v>
      </c>
      <c r="J67" s="782">
        <f>IFERROR((I67*$H67*INDEX(References!$C$51:$D$56, $E67+1,2))+(ROW()/10000),0)</f>
        <v>6.7000000000000002E-3</v>
      </c>
      <c r="K67" s="671">
        <f>Compute4a!H67</f>
        <v>0</v>
      </c>
      <c r="L67" s="782">
        <f>IFERROR((K67*$H67*INDEX(References!$C$51:$D$56, $E67+1,2))+(ROW()/10000),0)</f>
        <v>6.7000000000000002E-3</v>
      </c>
      <c r="M67" s="671">
        <f>Compute4a!H67</f>
        <v>0</v>
      </c>
      <c r="N67" s="782">
        <f>IFERROR((M67*$H67*INDEX(References!$C$51:$D$56, $E67+1,2))+(ROW()/10000),0)</f>
        <v>6.7000000000000002E-3</v>
      </c>
      <c r="O67" s="671">
        <f>Compute4a!N67</f>
        <v>0</v>
      </c>
      <c r="P67" s="782">
        <f>IFERROR((O67*$H67*INDEX(References!$C$51:$D$56, $E67+1,2))+(ROW()/10000),0)</f>
        <v>6.7000000000000002E-3</v>
      </c>
      <c r="Q67" s="671">
        <f>Compute4a!M67</f>
        <v>0</v>
      </c>
      <c r="R67" s="782">
        <f>IFERROR((Q67*$H67*INDEX(References!$C$51:$D$56, $E67+1,2))+(ROW()/10000),0)</f>
        <v>6.7000000000000002E-3</v>
      </c>
      <c r="S67" s="671">
        <f>Compute4a!R67</f>
        <v>0</v>
      </c>
      <c r="T67" s="782">
        <f>IFERROR((S67*$H67*INDEX(References!$C$51:$D$56, $E67+1,2))+(ROW()/10000),0)</f>
        <v>6.7000000000000002E-3</v>
      </c>
      <c r="U67" s="671">
        <f>Compute4a!S67</f>
        <v>0</v>
      </c>
      <c r="V67" s="782">
        <f>IFERROR((U67*$H67*INDEX(References!$C$51:$D$56, $E67+1,2))+(ROW()/10000),0)</f>
        <v>6.7000000000000002E-3</v>
      </c>
      <c r="W67" s="671">
        <f>Compute4a!R67</f>
        <v>0</v>
      </c>
      <c r="X67" s="782">
        <f>IFERROR((W67*$H67*INDEX(References!$C$51:$D$56, $E67+1,2))+(ROW()/10000),0)</f>
        <v>6.7000000000000002E-3</v>
      </c>
      <c r="Y67" s="671">
        <f>Compute4a!I67</f>
        <v>0</v>
      </c>
      <c r="Z67" s="782">
        <f>IFERROR((Y67*$H67*INDEX(References!$C$51:$D$56, $E67+1,2))+(ROW()/10000),0)</f>
        <v>6.7000000000000002E-3</v>
      </c>
      <c r="AA67" s="671">
        <f>Compute4a!H67</f>
        <v>0</v>
      </c>
      <c r="AB67" s="782">
        <f>IFERROR((AA67*$H67*INDEX(References!$C$51:$D$56, $E67+1,2))+(ROW()/10000),0)</f>
        <v>6.7000000000000002E-3</v>
      </c>
      <c r="AC67" s="671">
        <f>Compute4a!T67</f>
        <v>0</v>
      </c>
      <c r="AD67" s="782">
        <f>IFERROR((AC67*$H67*INDEX(References!$C$51:$D$56, $E67+1,2))+(ROW()/10000),0)</f>
        <v>6.7000000000000002E-3</v>
      </c>
      <c r="AE67" s="671">
        <f>Compute4a!I67</f>
        <v>0</v>
      </c>
      <c r="AF67" s="782">
        <f>IFERROR((AE67*$H67*INDEX(References!$C$51:$D$56, $E67+1,2))+(ROW()/10000),0)</f>
        <v>6.7000000000000002E-3</v>
      </c>
      <c r="AG67" s="671">
        <f>Compute4a!N67</f>
        <v>0</v>
      </c>
      <c r="AH67" s="782">
        <f>IFERROR((AG67*$H67*INDEX(References!$C$51:$D$56, $E67+1,2))+(ROW()/10000),0)</f>
        <v>6.7000000000000002E-3</v>
      </c>
      <c r="AI67" s="671">
        <f>Compute4a!I67</f>
        <v>0</v>
      </c>
      <c r="AJ67" s="782">
        <f>IFERROR((AI67*$H67*INDEX(References!$C$51:$D$56, $E67+1,2))+(ROW()/10000),0)</f>
        <v>6.7000000000000002E-3</v>
      </c>
      <c r="AK67" s="671">
        <f>Compute4a!U67</f>
        <v>0</v>
      </c>
      <c r="AL67" s="782">
        <f>IFERROR((AK67*$H67*INDEX(References!$C$51:$D$56, $E67+1,2))+(ROW()/10000),0)</f>
        <v>6.7000000000000002E-3</v>
      </c>
      <c r="AM67" s="671">
        <f>Compute4a!K67</f>
        <v>0</v>
      </c>
      <c r="AN67" s="782">
        <f>IFERROR((AM67*$H67*INDEX(References!$C$51:$D$56, $E67+1,2))+(ROW()/10000),0)</f>
        <v>6.7000000000000002E-3</v>
      </c>
      <c r="AO67" s="671">
        <f>Compute4a!S67</f>
        <v>0</v>
      </c>
      <c r="AP67" s="782">
        <f>IFERROR((AO67*$H67*INDEX(References!$C$51:$D$56, $E67+1,2))+(ROW()/10000),0)</f>
        <v>6.7000000000000002E-3</v>
      </c>
      <c r="AQ67" s="671">
        <f>Compute4a!M67</f>
        <v>0</v>
      </c>
      <c r="AR67" s="782">
        <f>IFERROR((AQ67*$H67*INDEX(References!$C$51:$D$56, $E67+1,2))+(ROW()/10000),0)</f>
        <v>6.7000000000000002E-3</v>
      </c>
      <c r="AS67" s="671">
        <f>Compute4a!K67</f>
        <v>0</v>
      </c>
      <c r="AT67" s="782">
        <f>IFERROR((AS67*$H67*INDEX(References!$C$51:$D$56, $E67+1,2))+(ROW()/10000),0)</f>
        <v>6.7000000000000002E-3</v>
      </c>
      <c r="AU67" s="671">
        <f>Compute4a!T67</f>
        <v>0</v>
      </c>
      <c r="AV67" s="782">
        <f>IFERROR((AU67*$H67*INDEX(References!$C$51:$D$56, $E67+1,2))+(ROW()/10000),0)</f>
        <v>6.7000000000000002E-3</v>
      </c>
      <c r="AW67" s="671">
        <f>Compute4a!J67</f>
        <v>0</v>
      </c>
      <c r="AX67" s="782">
        <f>IFERROR((AW67*$H67*INDEX(References!$C$51:$D$56, $E67+1,2))+(ROW()/10000),0)</f>
        <v>6.7000000000000002E-3</v>
      </c>
      <c r="AY67" s="671">
        <f>Compute4a!L67</f>
        <v>0</v>
      </c>
      <c r="AZ67" s="782">
        <f>IFERROR((AY67*$H67*INDEX(References!$C$51:$D$56, $E67+1,2))+(ROW()/10000),0)</f>
        <v>6.7000000000000002E-3</v>
      </c>
      <c r="BA67" s="671">
        <f>Compute4a!M67</f>
        <v>0</v>
      </c>
      <c r="BB67" s="782">
        <f>IFERROR((BA67*$H67*INDEX(References!$C$51:$D$56, $E67+1,2))+(ROW()/10000),0)</f>
        <v>6.7000000000000002E-3</v>
      </c>
      <c r="BC67" s="671">
        <f>Compute4a!O67</f>
        <v>0</v>
      </c>
      <c r="BD67" s="782">
        <f>IFERROR((BC67*$H67*INDEX(References!$C$51:$D$56, $E67+1,2))+(ROW()/10000),0)</f>
        <v>6.7000000000000002E-3</v>
      </c>
      <c r="BE67" s="671">
        <f>Compute4a!V67</f>
        <v>0</v>
      </c>
      <c r="BF67" s="782">
        <f>IFERROR((BE67*$H67*INDEX(References!$C$51:$D$56, $E67+1,2))+(ROW()/10000),0)</f>
        <v>6.7000000000000002E-3</v>
      </c>
      <c r="BG67" s="671">
        <f>Compute4a!P67</f>
        <v>0</v>
      </c>
      <c r="BH67" s="782">
        <f>IFERROR((BG67*$H67*INDEX(References!$C$51:$D$56, $E67+1,2))+(ROW()/10000),0)</f>
        <v>6.7000000000000002E-3</v>
      </c>
      <c r="BI67" s="671">
        <f>Compute4a!N67</f>
        <v>0</v>
      </c>
      <c r="BJ67" s="782">
        <f>IFERROR((BI67*$H67*INDEX(References!$C$51:$D$56, $E67+1,2))+(ROW()/10000),0)</f>
        <v>6.7000000000000002E-3</v>
      </c>
      <c r="BK67" s="671">
        <f>Compute4a!T67</f>
        <v>0</v>
      </c>
      <c r="BL67" s="782">
        <f>IFERROR((BK67*$H67*INDEX(References!$C$51:$D$56, $E67+1,2))+(ROW()/10000),0)</f>
        <v>6.7000000000000002E-3</v>
      </c>
      <c r="BM67" s="671">
        <f>Compute4a!R67</f>
        <v>0</v>
      </c>
      <c r="BN67" s="782">
        <f>IFERROR((BM67*$H67*INDEX(References!$C$51:$D$56, $E67+1,2))+(ROW()/10000),0)</f>
        <v>6.7000000000000002E-3</v>
      </c>
      <c r="BO67" s="671">
        <f>Compute4a!V67</f>
        <v>0</v>
      </c>
      <c r="BP67" s="782">
        <f>IFERROR((BO67*$H67*INDEX(References!$C$51:$D$56, $E67+1,2))+(ROW()/10000),0)</f>
        <v>6.7000000000000002E-3</v>
      </c>
      <c r="BQ67" s="671">
        <f>Compute4a!S67</f>
        <v>0</v>
      </c>
      <c r="BR67" s="782">
        <f>IFERROR((BQ67*$H67*INDEX(References!$C$51:$D$56, $E67+1,2))+(ROW()/10000),0)</f>
        <v>6.7000000000000002E-3</v>
      </c>
      <c r="BS67" s="671">
        <f>Compute4a!V67</f>
        <v>0</v>
      </c>
      <c r="BT67" s="782">
        <f>IFERROR((BS67*$H67*INDEX(References!$C$51:$D$56, $E67+1,2))+(ROW()/10000),0)</f>
        <v>6.7000000000000002E-3</v>
      </c>
      <c r="BU67" s="671">
        <f>Compute4a!M67</f>
        <v>0</v>
      </c>
      <c r="BV67" s="782">
        <f>IFERROR((BU67*$H67*INDEX(References!$C$51:$D$56, $E67+1,2))+(ROW()/10000),0)</f>
        <v>6.7000000000000002E-3</v>
      </c>
      <c r="BW67" s="671">
        <f>Compute4a!U67</f>
        <v>0</v>
      </c>
      <c r="BX67" s="782">
        <f>IFERROR((BW67*$H67*INDEX(References!$C$51:$D$56, $E67+1,2))+(ROW()/10000),0)</f>
        <v>6.7000000000000002E-3</v>
      </c>
      <c r="BY67" s="671">
        <f>Compute4a!N67</f>
        <v>0</v>
      </c>
      <c r="BZ67" s="782">
        <f>IFERROR((BY67*$H67*INDEX(References!$C$51:$D$56, $E67+1,2))+(ROW()/10000),0)</f>
        <v>6.7000000000000002E-3</v>
      </c>
      <c r="CA67" s="671">
        <f>Compute4a!T67</f>
        <v>0</v>
      </c>
      <c r="CB67" s="782">
        <f>IFERROR((CA67*$H67*INDEX(References!$C$51:$D$56, $E67+1,2))+(ROW()/10000),0)</f>
        <v>6.7000000000000002E-3</v>
      </c>
      <c r="CC67" s="671">
        <f>Compute4a!T67</f>
        <v>0</v>
      </c>
      <c r="CD67" s="782">
        <f>IFERROR((CC67*$H67*INDEX(References!$C$51:$D$56, $E67+1,2))+(ROW()/10000),0)</f>
        <v>6.7000000000000002E-3</v>
      </c>
      <c r="CE67" s="671">
        <f>Compute4a!T67</f>
        <v>0</v>
      </c>
      <c r="CF67" s="782">
        <f>IFERROR((CE67*$H67*INDEX(References!$C$51:$D$56, $E67+1,2))+(ROW()/10000),0)</f>
        <v>6.7000000000000002E-3</v>
      </c>
      <c r="CG67" s="671">
        <f>Compute4a!U67</f>
        <v>0</v>
      </c>
      <c r="CH67" s="782">
        <f>IFERROR((CG67*$H67*INDEX(References!$C$51:$D$56, $E67+1,2))+(ROW()/10000),0)</f>
        <v>6.7000000000000002E-3</v>
      </c>
      <c r="CI67" s="671">
        <f>Compute4a!U67</f>
        <v>0</v>
      </c>
      <c r="CJ67" s="782">
        <f>IFERROR((CI67*$H67*INDEX(References!$C$51:$D$56, $E67+1,2))+(ROW()/10000),0)</f>
        <v>6.7000000000000002E-3</v>
      </c>
      <c r="CK67" s="671">
        <f>Compute4a!N67</f>
        <v>0</v>
      </c>
      <c r="CL67" s="782">
        <f>IFERROR((CK67*$H67*INDEX(References!$C$51:$D$56, $E67+1,2))+(ROW()/10000),0)</f>
        <v>6.7000000000000002E-3</v>
      </c>
      <c r="CM67" s="671">
        <f>Compute4a!U67</f>
        <v>0</v>
      </c>
      <c r="CN67" s="782">
        <f>IFERROR((CM67*$H67*INDEX(References!$C$51:$D$56, $E67+1,2))+(ROW()/10000),0)</f>
        <v>6.7000000000000002E-3</v>
      </c>
      <c r="CO67" s="671">
        <f>Compute4a!Q67</f>
        <v>0</v>
      </c>
      <c r="CP67" s="782">
        <f>IFERROR((CO67*$H67*INDEX(References!$C$51:$D$56, $E67+1,2))+(ROW()/10000),0)</f>
        <v>6.7000000000000002E-3</v>
      </c>
      <c r="CQ67" s="671">
        <f>Compute4a!T67</f>
        <v>0</v>
      </c>
      <c r="CR67" s="782">
        <f>IFERROR((CQ67*$H67*INDEX(References!$C$51:$D$56, $E67+1,2))+(ROW()/10000),0)</f>
        <v>6.7000000000000002E-3</v>
      </c>
      <c r="CS67" s="671">
        <f>Compute4a!Q67</f>
        <v>0</v>
      </c>
      <c r="CT67" s="782">
        <f>IFERROR((CS67*$H67*INDEX(References!$C$51:$D$56, $E67+1,2))+(ROW()/10000),0)</f>
        <v>6.7000000000000002E-3</v>
      </c>
      <c r="CU67" s="477">
        <f t="shared" si="101"/>
        <v>0</v>
      </c>
      <c r="CV67" s="477">
        <f t="shared" si="4"/>
        <v>0</v>
      </c>
      <c r="CW67" s="477">
        <f t="shared" si="5"/>
        <v>0</v>
      </c>
      <c r="CX67" s="477">
        <f t="shared" si="6"/>
        <v>0</v>
      </c>
      <c r="CY67" s="477">
        <f t="shared" si="7"/>
        <v>0</v>
      </c>
      <c r="CZ67" s="477">
        <f t="shared" si="8"/>
        <v>0</v>
      </c>
      <c r="DA67" s="477">
        <f t="shared" si="9"/>
        <v>0</v>
      </c>
      <c r="DB67" s="477">
        <f t="shared" si="10"/>
        <v>0</v>
      </c>
      <c r="DC67" s="477">
        <f t="shared" si="11"/>
        <v>0</v>
      </c>
      <c r="DD67" s="477">
        <f t="shared" si="12"/>
        <v>0</v>
      </c>
      <c r="DE67" s="477">
        <f t="shared" si="13"/>
        <v>0</v>
      </c>
      <c r="DF67" s="477">
        <f t="shared" si="14"/>
        <v>0</v>
      </c>
      <c r="DG67" s="477">
        <f t="shared" si="15"/>
        <v>0</v>
      </c>
      <c r="DH67" s="477">
        <f t="shared" si="16"/>
        <v>0</v>
      </c>
      <c r="DI67" s="477">
        <f t="shared" si="17"/>
        <v>0</v>
      </c>
      <c r="DJ67" s="477">
        <f t="shared" si="18"/>
        <v>0</v>
      </c>
      <c r="DK67" s="477">
        <f t="shared" si="19"/>
        <v>0</v>
      </c>
      <c r="DL67" s="477">
        <f t="shared" si="20"/>
        <v>0</v>
      </c>
      <c r="DM67" s="477">
        <f t="shared" si="21"/>
        <v>0</v>
      </c>
      <c r="DN67" s="477">
        <f t="shared" si="22"/>
        <v>0</v>
      </c>
      <c r="DO67" s="477">
        <f t="shared" si="23"/>
        <v>0</v>
      </c>
      <c r="DP67" s="477">
        <f t="shared" si="24"/>
        <v>0</v>
      </c>
      <c r="DQ67" s="477">
        <f t="shared" si="25"/>
        <v>0</v>
      </c>
      <c r="DR67" s="477">
        <f t="shared" si="26"/>
        <v>0</v>
      </c>
      <c r="DS67" s="477">
        <f t="shared" si="27"/>
        <v>0</v>
      </c>
      <c r="DT67" s="477">
        <f t="shared" si="28"/>
        <v>0</v>
      </c>
      <c r="DU67" s="477">
        <f t="shared" si="29"/>
        <v>0</v>
      </c>
      <c r="DV67" s="477">
        <f t="shared" si="30"/>
        <v>0</v>
      </c>
      <c r="DW67" s="477">
        <f t="shared" si="31"/>
        <v>0</v>
      </c>
      <c r="DX67" s="477">
        <f t="shared" si="32"/>
        <v>0</v>
      </c>
      <c r="DY67" s="477">
        <f t="shared" si="33"/>
        <v>0</v>
      </c>
      <c r="DZ67" s="477">
        <f t="shared" si="34"/>
        <v>0</v>
      </c>
      <c r="EA67" s="477">
        <f t="shared" si="35"/>
        <v>0</v>
      </c>
      <c r="EB67" s="477">
        <f t="shared" si="36"/>
        <v>0</v>
      </c>
      <c r="EC67" s="477">
        <f t="shared" si="37"/>
        <v>0</v>
      </c>
      <c r="ED67" s="477">
        <f t="shared" si="38"/>
        <v>0</v>
      </c>
      <c r="EE67" s="477">
        <f t="shared" si="39"/>
        <v>0</v>
      </c>
      <c r="EF67" s="477">
        <f t="shared" si="40"/>
        <v>0</v>
      </c>
      <c r="EG67" s="477">
        <f t="shared" si="41"/>
        <v>0</v>
      </c>
      <c r="EH67" s="477">
        <f t="shared" si="42"/>
        <v>0</v>
      </c>
      <c r="EI67" s="477">
        <f t="shared" si="43"/>
        <v>0</v>
      </c>
      <c r="EJ67" s="477">
        <f t="shared" si="44"/>
        <v>0</v>
      </c>
      <c r="EK67" s="477">
        <f t="shared" si="45"/>
        <v>0</v>
      </c>
      <c r="EL67" s="477">
        <f t="shared" si="46"/>
        <v>0</v>
      </c>
      <c r="EM67" s="477">
        <f t="shared" si="47"/>
        <v>0</v>
      </c>
      <c r="EN67" s="477">
        <f t="shared" si="48"/>
        <v>0</v>
      </c>
      <c r="EO67" s="946">
        <f t="shared" si="49"/>
        <v>0</v>
      </c>
      <c r="EP67" s="946">
        <f t="shared" si="50"/>
        <v>0</v>
      </c>
      <c r="EQ67" s="946">
        <f t="shared" si="51"/>
        <v>0</v>
      </c>
      <c r="ER67" s="946">
        <f t="shared" si="52"/>
        <v>0</v>
      </c>
      <c r="ES67" s="946">
        <f t="shared" si="53"/>
        <v>0</v>
      </c>
      <c r="ET67" s="946">
        <f t="shared" si="54"/>
        <v>0</v>
      </c>
      <c r="EU67" s="946">
        <f t="shared" si="55"/>
        <v>0</v>
      </c>
      <c r="EV67" s="946">
        <f t="shared" si="56"/>
        <v>0</v>
      </c>
      <c r="EW67" s="946">
        <f t="shared" si="57"/>
        <v>0</v>
      </c>
      <c r="EX67" s="946">
        <f t="shared" si="58"/>
        <v>0</v>
      </c>
      <c r="EY67" s="946">
        <f t="shared" si="59"/>
        <v>0</v>
      </c>
      <c r="EZ67" s="946">
        <f t="shared" si="60"/>
        <v>0</v>
      </c>
      <c r="FA67" s="946">
        <f t="shared" si="61"/>
        <v>0</v>
      </c>
      <c r="FB67" s="946">
        <f t="shared" si="62"/>
        <v>0</v>
      </c>
      <c r="FC67" s="946">
        <f t="shared" si="63"/>
        <v>0</v>
      </c>
      <c r="FD67" s="946">
        <f t="shared" si="64"/>
        <v>0</v>
      </c>
      <c r="FE67" s="946">
        <f t="shared" si="65"/>
        <v>0</v>
      </c>
      <c r="FF67" s="946">
        <f t="shared" si="66"/>
        <v>0</v>
      </c>
      <c r="FG67" s="946">
        <f t="shared" si="67"/>
        <v>0</v>
      </c>
      <c r="FH67" s="946">
        <f t="shared" si="68"/>
        <v>0</v>
      </c>
      <c r="FI67" s="946">
        <f t="shared" si="69"/>
        <v>0</v>
      </c>
      <c r="FJ67" s="946">
        <f t="shared" si="70"/>
        <v>0</v>
      </c>
      <c r="FK67" s="946">
        <f t="shared" si="71"/>
        <v>0</v>
      </c>
      <c r="FL67" s="946">
        <f t="shared" si="72"/>
        <v>0</v>
      </c>
      <c r="FM67" s="946">
        <f t="shared" si="73"/>
        <v>0</v>
      </c>
      <c r="FN67" s="946">
        <f t="shared" si="74"/>
        <v>0</v>
      </c>
      <c r="FO67" s="946">
        <f t="shared" si="75"/>
        <v>0</v>
      </c>
      <c r="FP67" s="946">
        <f t="shared" si="76"/>
        <v>0</v>
      </c>
      <c r="FQ67" s="946">
        <f t="shared" si="77"/>
        <v>0</v>
      </c>
      <c r="FR67" s="946">
        <f t="shared" si="78"/>
        <v>0</v>
      </c>
      <c r="FS67" s="946">
        <f t="shared" si="79"/>
        <v>0</v>
      </c>
      <c r="FT67" s="946">
        <f t="shared" si="80"/>
        <v>0</v>
      </c>
      <c r="FU67" s="946">
        <f t="shared" si="81"/>
        <v>0</v>
      </c>
      <c r="FV67" s="946">
        <f t="shared" si="82"/>
        <v>0</v>
      </c>
      <c r="FW67" s="946">
        <f t="shared" si="83"/>
        <v>0</v>
      </c>
      <c r="FX67" s="946">
        <f t="shared" si="84"/>
        <v>0</v>
      </c>
      <c r="FY67" s="946">
        <f t="shared" si="85"/>
        <v>0</v>
      </c>
      <c r="FZ67" s="946">
        <f t="shared" si="86"/>
        <v>0</v>
      </c>
      <c r="GA67" s="946">
        <f t="shared" si="87"/>
        <v>0</v>
      </c>
      <c r="GB67" s="946">
        <f t="shared" si="88"/>
        <v>0</v>
      </c>
      <c r="GC67" s="946">
        <f t="shared" si="89"/>
        <v>0</v>
      </c>
      <c r="GD67" s="946">
        <f t="shared" si="90"/>
        <v>0</v>
      </c>
      <c r="GE67" s="946">
        <f t="shared" si="91"/>
        <v>0</v>
      </c>
      <c r="GF67" s="946">
        <f t="shared" si="92"/>
        <v>0</v>
      </c>
      <c r="GG67" s="946">
        <f t="shared" si="93"/>
        <v>0</v>
      </c>
      <c r="GH67" s="946">
        <v>12</v>
      </c>
    </row>
    <row r="68" spans="1:190" ht="15">
      <c r="A68" s="725" t="str">
        <f>Compute1a!A68</f>
        <v>12.1</v>
      </c>
      <c r="B68" s="527" t="str">
        <f>Compute1a!B68</f>
        <v>Cartographie et documentation  de l'infrastructure</v>
      </c>
      <c r="C68" s="527">
        <f>Compute1a!C68</f>
        <v>1</v>
      </c>
      <c r="D68" s="528" t="str">
        <f>Compute1a!D68</f>
        <v>4: Mesuré</v>
      </c>
      <c r="E68" s="732" t="str">
        <f>Compute1a!E68</f>
        <v>4</v>
      </c>
      <c r="F68" s="727">
        <f>INDEX(References!$B$51:$C$56,$E68+1,2)*C68</f>
        <v>4</v>
      </c>
      <c r="G68" s="726">
        <f>Compute4a!$DE68</f>
        <v>0.27029961907722538</v>
      </c>
      <c r="H68" s="942">
        <f t="shared" ref="H68:H69" si="109">IF($F68&gt;=$C$1,$G68/$F68,$G68)</f>
        <v>6.7574904769306346E-2</v>
      </c>
      <c r="I68" s="671">
        <f>Compute4a!I68</f>
        <v>0</v>
      </c>
      <c r="J68" s="782">
        <f>IFERROR((I68*$H68*INDEX(References!$C$51:$D$56, $E68+1,2))+(ROW()/10000),0)</f>
        <v>6.7999999999999996E-3</v>
      </c>
      <c r="K68" s="671">
        <f>Compute4a!H68</f>
        <v>0</v>
      </c>
      <c r="L68" s="782">
        <f>IFERROR((K68*$H68*INDEX(References!$C$51:$D$56, $E68+1,2))+(ROW()/10000),0)</f>
        <v>6.7999999999999996E-3</v>
      </c>
      <c r="M68" s="671">
        <v>1</v>
      </c>
      <c r="N68" s="782">
        <f>IFERROR((M68*$H68*INDEX(References!$C$51:$D$56, $E68+1,2))+(ROW()/10000),0)</f>
        <v>0.14194980953861269</v>
      </c>
      <c r="O68" s="671">
        <v>0</v>
      </c>
      <c r="P68" s="782">
        <f>IFERROR((O68*$H68*INDEX(References!$C$51:$D$56, $E68+1,2))+(ROW()/10000),0)</f>
        <v>6.7999999999999996E-3</v>
      </c>
      <c r="Q68" s="671">
        <v>0</v>
      </c>
      <c r="R68" s="782">
        <f>IFERROR((Q68*$H68*INDEX(References!$C$51:$D$56, $E68+1,2))+(ROW()/10000),0)</f>
        <v>6.7999999999999996E-3</v>
      </c>
      <c r="S68" s="671">
        <v>0</v>
      </c>
      <c r="T68" s="782">
        <f>IFERROR((S68*$H68*INDEX(References!$C$51:$D$56, $E68+1,2))+(ROW()/10000),0)</f>
        <v>6.7999999999999996E-3</v>
      </c>
      <c r="U68" s="671">
        <f>Compute4a!S68</f>
        <v>1</v>
      </c>
      <c r="V68" s="782">
        <f>IFERROR((U68*$H68*INDEX(References!$C$51:$D$56, $E68+1,2))+(ROW()/10000),0)</f>
        <v>0.14194980953861269</v>
      </c>
      <c r="W68" s="671">
        <f>Compute4a!R68</f>
        <v>1</v>
      </c>
      <c r="X68" s="782">
        <f>IFERROR((W68*$H68*INDEX(References!$C$51:$D$56, $E68+1,2))+(ROW()/10000),0)</f>
        <v>0.14194980953861269</v>
      </c>
      <c r="Y68" s="671">
        <f>Compute4a!I68</f>
        <v>0</v>
      </c>
      <c r="Z68" s="782">
        <f>IFERROR((Y68*$H68*INDEX(References!$C$51:$D$56, $E68+1,2))+(ROW()/10000),0)</f>
        <v>6.7999999999999996E-3</v>
      </c>
      <c r="AA68" s="671">
        <f>Compute4a!H68</f>
        <v>0</v>
      </c>
      <c r="AB68" s="782">
        <f>IFERROR((AA68*$H68*INDEX(References!$C$51:$D$56, $E68+1,2))+(ROW()/10000),0)</f>
        <v>6.7999999999999996E-3</v>
      </c>
      <c r="AC68" s="671">
        <f>Compute4a!T68</f>
        <v>1</v>
      </c>
      <c r="AD68" s="782">
        <f>IFERROR((AC68*$H68*INDEX(References!$C$51:$D$56, $E68+1,2))+(ROW()/10000),0)</f>
        <v>0.14194980953861269</v>
      </c>
      <c r="AE68" s="671">
        <f>Compute4a!I68</f>
        <v>0</v>
      </c>
      <c r="AF68" s="782">
        <f>IFERROR((AE68*$H68*INDEX(References!$C$51:$D$56, $E68+1,2))+(ROW()/10000),0)</f>
        <v>6.7999999999999996E-3</v>
      </c>
      <c r="AG68" s="671">
        <v>0</v>
      </c>
      <c r="AH68" s="782">
        <f>IFERROR((AG68*$H68*INDEX(References!$C$51:$D$56, $E68+1,2))+(ROW()/10000),0)</f>
        <v>6.7999999999999996E-3</v>
      </c>
      <c r="AI68" s="671">
        <f>Compute4a!I68</f>
        <v>0</v>
      </c>
      <c r="AJ68" s="782">
        <f>IFERROR((AI68*$H68*INDEX(References!$C$51:$D$56, $E68+1,2))+(ROW()/10000),0)</f>
        <v>6.7999999999999996E-3</v>
      </c>
      <c r="AK68" s="671">
        <f>Compute4a!U68</f>
        <v>1</v>
      </c>
      <c r="AL68" s="782">
        <f>IFERROR((AK68*$H68*INDEX(References!$C$51:$D$56, $E68+1,2))+(ROW()/10000),0)</f>
        <v>0.14194980953861269</v>
      </c>
      <c r="AM68" s="671">
        <f>Compute4a!K68</f>
        <v>0</v>
      </c>
      <c r="AN68" s="782">
        <f>IFERROR((AM68*$H68*INDEX(References!$C$51:$D$56, $E68+1,2))+(ROW()/10000),0)</f>
        <v>6.7999999999999996E-3</v>
      </c>
      <c r="AO68" s="671">
        <f>Compute4a!S68</f>
        <v>1</v>
      </c>
      <c r="AP68" s="782">
        <f>IFERROR((AO68*$H68*INDEX(References!$C$51:$D$56, $E68+1,2))+(ROW()/10000),0)</f>
        <v>0.14194980953861269</v>
      </c>
      <c r="AQ68" s="671">
        <f>Compute4a!M68</f>
        <v>1</v>
      </c>
      <c r="AR68" s="782">
        <f>IFERROR((AQ68*$H68*INDEX(References!$C$51:$D$56, $E68+1,2))+(ROW()/10000),0)</f>
        <v>0.14194980953861269</v>
      </c>
      <c r="AS68" s="671">
        <f>Compute4a!K68</f>
        <v>0</v>
      </c>
      <c r="AT68" s="782">
        <f>IFERROR((AS68*$H68*INDEX(References!$C$51:$D$56, $E68+1,2))+(ROW()/10000),0)</f>
        <v>6.7999999999999996E-3</v>
      </c>
      <c r="AU68" s="671">
        <v>0</v>
      </c>
      <c r="AV68" s="782">
        <f>IFERROR((AU68*$H68*INDEX(References!$C$51:$D$56, $E68+1,2))+(ROW()/10000),0)</f>
        <v>6.7999999999999996E-3</v>
      </c>
      <c r="AW68" s="671">
        <f>Compute4a!J68</f>
        <v>0</v>
      </c>
      <c r="AX68" s="782">
        <f>IFERROR((AW68*$H68*INDEX(References!$C$51:$D$56, $E68+1,2))+(ROW()/10000),0)</f>
        <v>6.7999999999999996E-3</v>
      </c>
      <c r="AY68" s="671">
        <f>Compute4a!L68</f>
        <v>0</v>
      </c>
      <c r="AZ68" s="782">
        <f>IFERROR((AY68*$H68*INDEX(References!$C$51:$D$56, $E68+1,2))+(ROW()/10000),0)</f>
        <v>6.7999999999999996E-3</v>
      </c>
      <c r="BA68" s="671">
        <v>0</v>
      </c>
      <c r="BB68" s="782">
        <f>IFERROR((BA68*$H68*INDEX(References!$C$51:$D$56, $E68+1,2))+(ROW()/10000),0)</f>
        <v>6.7999999999999996E-3</v>
      </c>
      <c r="BC68" s="671">
        <f>Compute4a!O68</f>
        <v>0</v>
      </c>
      <c r="BD68" s="782">
        <f>IFERROR((BC68*$H68*INDEX(References!$C$51:$D$56, $E68+1,2))+(ROW()/10000),0)</f>
        <v>6.7999999999999996E-3</v>
      </c>
      <c r="BE68" s="671">
        <f>Compute4a!V68</f>
        <v>1</v>
      </c>
      <c r="BF68" s="782">
        <f>IFERROR((BE68*$H68*INDEX(References!$C$51:$D$56, $E68+1,2))+(ROW()/10000),0)</f>
        <v>0.14194980953861269</v>
      </c>
      <c r="BG68" s="671">
        <f>Compute4a!P68</f>
        <v>0</v>
      </c>
      <c r="BH68" s="782">
        <f>IFERROR((BG68*$H68*INDEX(References!$C$51:$D$56, $E68+1,2))+(ROW()/10000),0)</f>
        <v>6.7999999999999996E-3</v>
      </c>
      <c r="BI68" s="671">
        <v>0</v>
      </c>
      <c r="BJ68" s="782">
        <f>IFERROR((BI68*$H68*INDEX(References!$C$51:$D$56, $E68+1,2))+(ROW()/10000),0)</f>
        <v>6.7999999999999996E-3</v>
      </c>
      <c r="BK68" s="671">
        <v>0</v>
      </c>
      <c r="BL68" s="782">
        <f>IFERROR((BK68*$H68*INDEX(References!$C$51:$D$56, $E68+1,2))+(ROW()/10000),0)</f>
        <v>6.7999999999999996E-3</v>
      </c>
      <c r="BM68" s="671">
        <f>Compute4a!R68</f>
        <v>1</v>
      </c>
      <c r="BN68" s="782">
        <f>IFERROR((BM68*$H68*INDEX(References!$C$51:$D$56, $E68+1,2))+(ROW()/10000),0)</f>
        <v>0.14194980953861269</v>
      </c>
      <c r="BO68" s="671">
        <f>Compute4a!V68</f>
        <v>1</v>
      </c>
      <c r="BP68" s="782">
        <f>IFERROR((BO68*$H68*INDEX(References!$C$51:$D$56, $E68+1,2))+(ROW()/10000),0)</f>
        <v>0.14194980953861269</v>
      </c>
      <c r="BQ68" s="671">
        <v>0</v>
      </c>
      <c r="BR68" s="782">
        <f>IFERROR((BQ68*$H68*INDEX(References!$C$51:$D$56, $E68+1,2))+(ROW()/10000),0)</f>
        <v>6.7999999999999996E-3</v>
      </c>
      <c r="BS68" s="671">
        <f>Compute4a!V68</f>
        <v>1</v>
      </c>
      <c r="BT68" s="782">
        <f>IFERROR((BS68*$H68*INDEX(References!$C$51:$D$56, $E68+1,2))+(ROW()/10000),0)</f>
        <v>0.14194980953861269</v>
      </c>
      <c r="BU68" s="671">
        <v>0</v>
      </c>
      <c r="BV68" s="782">
        <f>IFERROR((BU68*$H68*INDEX(References!$C$51:$D$56, $E68+1,2))+(ROW()/10000),0)</f>
        <v>6.7999999999999996E-3</v>
      </c>
      <c r="BW68" s="671">
        <f>Compute4a!U68</f>
        <v>1</v>
      </c>
      <c r="BX68" s="782">
        <f>IFERROR((BW68*$H68*INDEX(References!$C$51:$D$56, $E68+1,2))+(ROW()/10000),0)</f>
        <v>0.14194980953861269</v>
      </c>
      <c r="BY68" s="671">
        <f>Compute4a!N68</f>
        <v>1</v>
      </c>
      <c r="BZ68" s="782">
        <f>IFERROR((BY68*$H68*INDEX(References!$C$51:$D$56, $E68+1,2))+(ROW()/10000),0)</f>
        <v>0.14194980953861269</v>
      </c>
      <c r="CA68" s="671">
        <v>0</v>
      </c>
      <c r="CB68" s="782">
        <f>IFERROR((CA68*$H68*INDEX(References!$C$51:$D$56, $E68+1,2))+(ROW()/10000),0)</f>
        <v>6.7999999999999996E-3</v>
      </c>
      <c r="CC68" s="671">
        <v>0</v>
      </c>
      <c r="CD68" s="782">
        <f>IFERROR((CC68*$H68*INDEX(References!$C$51:$D$56, $E68+1,2))+(ROW()/10000),0)</f>
        <v>6.7999999999999996E-3</v>
      </c>
      <c r="CE68" s="671">
        <v>0</v>
      </c>
      <c r="CF68" s="782">
        <f>IFERROR((CE68*$H68*INDEX(References!$C$51:$D$56, $E68+1,2))+(ROW()/10000),0)</f>
        <v>6.7999999999999996E-3</v>
      </c>
      <c r="CG68" s="671">
        <v>0</v>
      </c>
      <c r="CH68" s="782">
        <f>IFERROR((CG68*$H68*INDEX(References!$C$51:$D$56, $E68+1,2))+(ROW()/10000),0)</f>
        <v>6.7999999999999996E-3</v>
      </c>
      <c r="CI68" s="671">
        <v>0</v>
      </c>
      <c r="CJ68" s="782">
        <f>IFERROR((CI68*$H68*INDEX(References!$C$51:$D$56, $E68+1,2))+(ROW()/10000),0)</f>
        <v>6.7999999999999996E-3</v>
      </c>
      <c r="CK68" s="671">
        <v>0</v>
      </c>
      <c r="CL68" s="782">
        <f>IFERROR((CK68*$H68*INDEX(References!$C$51:$D$56, $E68+1,2))+(ROW()/10000),0)</f>
        <v>6.7999999999999996E-3</v>
      </c>
      <c r="CM68" s="671">
        <v>0</v>
      </c>
      <c r="CN68" s="782">
        <f>IFERROR((CM68*$H68*INDEX(References!$C$51:$D$56, $E68+1,2))+(ROW()/10000),0)</f>
        <v>6.7999999999999996E-3</v>
      </c>
      <c r="CO68" s="671">
        <v>0</v>
      </c>
      <c r="CP68" s="782">
        <f>IFERROR((CO68*$H68*INDEX(References!$C$51:$D$56, $E68+1,2))+(ROW()/10000),0)</f>
        <v>6.7999999999999996E-3</v>
      </c>
      <c r="CQ68" s="671">
        <f>Compute4a!T68</f>
        <v>1</v>
      </c>
      <c r="CR68" s="782">
        <f>IFERROR((CQ68*$H68*INDEX(References!$C$51:$D$56, $E68+1,2))+(ROW()/10000),0)</f>
        <v>0.14194980953861269</v>
      </c>
      <c r="CS68" s="671">
        <f>Compute4a!Q68</f>
        <v>1</v>
      </c>
      <c r="CT68" s="782">
        <f>IFERROR((CS68*$H68*INDEX(References!$C$51:$D$56, $E68+1,2))+(ROW()/10000),0)</f>
        <v>0.14194980953861269</v>
      </c>
      <c r="CU68" s="477">
        <f t="shared" si="101"/>
        <v>4</v>
      </c>
      <c r="CV68" s="477">
        <f t="shared" si="4"/>
        <v>0</v>
      </c>
      <c r="CW68" s="477">
        <f t="shared" si="5"/>
        <v>0</v>
      </c>
      <c r="CX68" s="477">
        <f t="shared" si="6"/>
        <v>0.27029961907722538</v>
      </c>
      <c r="CY68" s="477">
        <f t="shared" si="7"/>
        <v>0</v>
      </c>
      <c r="CZ68" s="477">
        <f t="shared" si="8"/>
        <v>0</v>
      </c>
      <c r="DA68" s="477">
        <f t="shared" si="9"/>
        <v>0</v>
      </c>
      <c r="DB68" s="477">
        <f t="shared" si="10"/>
        <v>0.27029961907722538</v>
      </c>
      <c r="DC68" s="477">
        <f t="shared" si="11"/>
        <v>0.27029961907722538</v>
      </c>
      <c r="DD68" s="477">
        <f t="shared" si="12"/>
        <v>0</v>
      </c>
      <c r="DE68" s="477">
        <f t="shared" si="13"/>
        <v>0</v>
      </c>
      <c r="DF68" s="477">
        <f t="shared" si="14"/>
        <v>0.27029961907722538</v>
      </c>
      <c r="DG68" s="477">
        <f t="shared" si="15"/>
        <v>0</v>
      </c>
      <c r="DH68" s="477">
        <f t="shared" si="16"/>
        <v>0</v>
      </c>
      <c r="DI68" s="477">
        <f t="shared" si="17"/>
        <v>0</v>
      </c>
      <c r="DJ68" s="477">
        <f t="shared" si="18"/>
        <v>0.27029961907722538</v>
      </c>
      <c r="DK68" s="477">
        <f t="shared" si="19"/>
        <v>0</v>
      </c>
      <c r="DL68" s="477">
        <f t="shared" si="20"/>
        <v>0.27029961907722538</v>
      </c>
      <c r="DM68" s="477">
        <f t="shared" si="21"/>
        <v>0.27029961907722538</v>
      </c>
      <c r="DN68" s="477">
        <f t="shared" si="22"/>
        <v>0</v>
      </c>
      <c r="DO68" s="477">
        <f t="shared" si="23"/>
        <v>0</v>
      </c>
      <c r="DP68" s="477">
        <f t="shared" si="24"/>
        <v>0</v>
      </c>
      <c r="DQ68" s="477">
        <f t="shared" si="25"/>
        <v>0</v>
      </c>
      <c r="DR68" s="477">
        <f t="shared" si="26"/>
        <v>0</v>
      </c>
      <c r="DS68" s="477">
        <f t="shared" si="27"/>
        <v>0</v>
      </c>
      <c r="DT68" s="477">
        <f t="shared" si="28"/>
        <v>0.27029961907722538</v>
      </c>
      <c r="DU68" s="477">
        <f t="shared" si="29"/>
        <v>0</v>
      </c>
      <c r="DV68" s="477">
        <f t="shared" si="30"/>
        <v>0</v>
      </c>
      <c r="DW68" s="477">
        <f t="shared" si="31"/>
        <v>0</v>
      </c>
      <c r="DX68" s="477">
        <f t="shared" si="32"/>
        <v>0.27029961907722538</v>
      </c>
      <c r="DY68" s="477">
        <f t="shared" si="33"/>
        <v>0.27029961907722538</v>
      </c>
      <c r="DZ68" s="477">
        <f t="shared" si="34"/>
        <v>0</v>
      </c>
      <c r="EA68" s="477">
        <f t="shared" si="35"/>
        <v>0.27029961907722538</v>
      </c>
      <c r="EB68" s="477">
        <f t="shared" si="36"/>
        <v>0</v>
      </c>
      <c r="EC68" s="477">
        <f t="shared" si="37"/>
        <v>0.27029961907722538</v>
      </c>
      <c r="ED68" s="477">
        <f t="shared" si="38"/>
        <v>0.27029961907722538</v>
      </c>
      <c r="EE68" s="477">
        <f t="shared" si="39"/>
        <v>0</v>
      </c>
      <c r="EF68" s="477">
        <f t="shared" si="40"/>
        <v>0</v>
      </c>
      <c r="EG68" s="477">
        <f t="shared" si="41"/>
        <v>0</v>
      </c>
      <c r="EH68" s="477">
        <f t="shared" si="42"/>
        <v>0</v>
      </c>
      <c r="EI68" s="477">
        <f t="shared" si="43"/>
        <v>0</v>
      </c>
      <c r="EJ68" s="477">
        <f t="shared" si="44"/>
        <v>0</v>
      </c>
      <c r="EK68" s="477">
        <f t="shared" si="45"/>
        <v>0</v>
      </c>
      <c r="EL68" s="477">
        <f t="shared" si="46"/>
        <v>0</v>
      </c>
      <c r="EM68" s="477">
        <f t="shared" si="47"/>
        <v>0.27029961907722538</v>
      </c>
      <c r="EN68" s="477">
        <f t="shared" si="48"/>
        <v>0.27029961907722538</v>
      </c>
      <c r="EO68" s="946">
        <f t="shared" si="49"/>
        <v>0</v>
      </c>
      <c r="EP68" s="946">
        <f t="shared" si="50"/>
        <v>0</v>
      </c>
      <c r="EQ68" s="946">
        <f t="shared" si="51"/>
        <v>4.6898172086744683E-2</v>
      </c>
      <c r="ER68" s="946">
        <f t="shared" si="52"/>
        <v>0</v>
      </c>
      <c r="ES68" s="946">
        <f t="shared" si="53"/>
        <v>0</v>
      </c>
      <c r="ET68" s="946">
        <f t="shared" si="54"/>
        <v>0</v>
      </c>
      <c r="EU68" s="946">
        <f t="shared" si="55"/>
        <v>2.7233339419383638E-2</v>
      </c>
      <c r="EV68" s="946">
        <f t="shared" si="56"/>
        <v>5.3617424146456691E-2</v>
      </c>
      <c r="EW68" s="946">
        <f t="shared" si="57"/>
        <v>0</v>
      </c>
      <c r="EX68" s="946">
        <f t="shared" si="58"/>
        <v>0</v>
      </c>
      <c r="EY68" s="946">
        <f t="shared" si="59"/>
        <v>2.8921744930406054E-2</v>
      </c>
      <c r="EZ68" s="946">
        <f t="shared" si="60"/>
        <v>0</v>
      </c>
      <c r="FA68" s="946">
        <f t="shared" si="61"/>
        <v>0</v>
      </c>
      <c r="FB68" s="946">
        <f t="shared" si="62"/>
        <v>0</v>
      </c>
      <c r="FC68" s="946">
        <f t="shared" si="63"/>
        <v>4.1872526137544622E-2</v>
      </c>
      <c r="FD68" s="946">
        <f t="shared" si="64"/>
        <v>0</v>
      </c>
      <c r="FE68" s="946">
        <f t="shared" si="65"/>
        <v>3.0428695746081664E-2</v>
      </c>
      <c r="FF68" s="946">
        <f t="shared" si="66"/>
        <v>3.1172063018275506E-2</v>
      </c>
      <c r="FG68" s="946">
        <f t="shared" si="67"/>
        <v>0</v>
      </c>
      <c r="FH68" s="946">
        <f t="shared" si="68"/>
        <v>0</v>
      </c>
      <c r="FI68" s="946">
        <f t="shared" si="69"/>
        <v>0</v>
      </c>
      <c r="FJ68" s="946">
        <f t="shared" si="70"/>
        <v>0</v>
      </c>
      <c r="FK68" s="946">
        <f t="shared" si="71"/>
        <v>0</v>
      </c>
      <c r="FL68" s="946">
        <f t="shared" si="72"/>
        <v>0</v>
      </c>
      <c r="FM68" s="946">
        <f t="shared" si="73"/>
        <v>5.4397387495106142E-2</v>
      </c>
      <c r="FN68" s="946">
        <f t="shared" si="74"/>
        <v>0</v>
      </c>
      <c r="FO68" s="946">
        <f t="shared" si="75"/>
        <v>0</v>
      </c>
      <c r="FP68" s="946">
        <f t="shared" si="76"/>
        <v>0</v>
      </c>
      <c r="FQ68" s="946">
        <f t="shared" si="77"/>
        <v>2.055627978486364E-2</v>
      </c>
      <c r="FR68" s="946">
        <f t="shared" si="78"/>
        <v>3.158910251108106E-2</v>
      </c>
      <c r="FS68" s="946">
        <f t="shared" si="79"/>
        <v>0</v>
      </c>
      <c r="FT68" s="946">
        <f t="shared" si="80"/>
        <v>6.6493965655761197E-2</v>
      </c>
      <c r="FU68" s="946">
        <f t="shared" si="81"/>
        <v>0</v>
      </c>
      <c r="FV68" s="946">
        <f t="shared" si="82"/>
        <v>0.10639437182050469</v>
      </c>
      <c r="FW68" s="946">
        <f t="shared" si="83"/>
        <v>7.0632058021338595E-2</v>
      </c>
      <c r="FX68" s="946">
        <f t="shared" si="84"/>
        <v>0</v>
      </c>
      <c r="FY68" s="946">
        <f t="shared" si="85"/>
        <v>0</v>
      </c>
      <c r="FZ68" s="946">
        <f t="shared" si="86"/>
        <v>0</v>
      </c>
      <c r="GA68" s="946">
        <f t="shared" si="87"/>
        <v>0</v>
      </c>
      <c r="GB68" s="946">
        <f t="shared" si="88"/>
        <v>0</v>
      </c>
      <c r="GC68" s="946">
        <f t="shared" si="89"/>
        <v>0</v>
      </c>
      <c r="GD68" s="946">
        <f t="shared" si="90"/>
        <v>0</v>
      </c>
      <c r="GE68" s="946">
        <f t="shared" si="91"/>
        <v>0</v>
      </c>
      <c r="GF68" s="946">
        <f t="shared" si="92"/>
        <v>5.2979879906009671E-2</v>
      </c>
      <c r="GG68" s="946">
        <f t="shared" si="93"/>
        <v>3.6706944796605731E-2</v>
      </c>
      <c r="GH68" s="946" t="s">
        <v>515</v>
      </c>
    </row>
    <row r="69" spans="1:190" ht="15">
      <c r="A69" s="725" t="str">
        <f>Compute1a!A69</f>
        <v>12.2</v>
      </c>
      <c r="B69" s="527" t="str">
        <f>Compute1a!B69</f>
        <v>Gestion du changement</v>
      </c>
      <c r="C69" s="527">
        <f>Compute1a!C69</f>
        <v>1</v>
      </c>
      <c r="D69" s="528" t="str">
        <f>Compute1a!D69</f>
        <v>4: Mesuré</v>
      </c>
      <c r="E69" s="732" t="str">
        <f>Compute1a!E69</f>
        <v>4</v>
      </c>
      <c r="F69" s="727">
        <f>INDEX(References!$B$51:$C$56,$E69+1,2)*C69</f>
        <v>4</v>
      </c>
      <c r="G69" s="726">
        <f>Compute4a!$DE69</f>
        <v>8.4386338299381775E-2</v>
      </c>
      <c r="H69" s="942">
        <f t="shared" si="109"/>
        <v>2.1096584574845444E-2</v>
      </c>
      <c r="I69" s="671">
        <v>0</v>
      </c>
      <c r="J69" s="782">
        <f>IFERROR((I69*$H69*INDEX(References!$C$51:$D$56, $E69+1,2))+(ROW()/10000),0)</f>
        <v>6.8999999999999999E-3</v>
      </c>
      <c r="K69" s="671">
        <f>Compute4a!H69</f>
        <v>0</v>
      </c>
      <c r="L69" s="782">
        <f>IFERROR((K69*$H69*INDEX(References!$C$51:$D$56, $E69+1,2))+(ROW()/10000),0)</f>
        <v>6.8999999999999999E-3</v>
      </c>
      <c r="M69" s="671">
        <v>1</v>
      </c>
      <c r="N69" s="782">
        <f>IFERROR((M69*$H69*INDEX(References!$C$51:$D$56, $E69+1,2))+(ROW()/10000),0)</f>
        <v>4.9093169149690891E-2</v>
      </c>
      <c r="O69" s="671">
        <f>Compute4a!N69</f>
        <v>0</v>
      </c>
      <c r="P69" s="782">
        <f>IFERROR((O69*$H69*INDEX(References!$C$51:$D$56, $E69+1,2))+(ROW()/10000),0)</f>
        <v>6.8999999999999999E-3</v>
      </c>
      <c r="Q69" s="671">
        <v>0</v>
      </c>
      <c r="R69" s="782">
        <f>IFERROR((Q69*$H69*INDEX(References!$C$51:$D$56, $E69+1,2))+(ROW()/10000),0)</f>
        <v>6.8999999999999999E-3</v>
      </c>
      <c r="S69" s="671">
        <f>Compute4a!R69</f>
        <v>0</v>
      </c>
      <c r="T69" s="782">
        <f>IFERROR((S69*$H69*INDEX(References!$C$51:$D$56, $E69+1,2))+(ROW()/10000),0)</f>
        <v>6.8999999999999999E-3</v>
      </c>
      <c r="U69" s="671">
        <v>1</v>
      </c>
      <c r="V69" s="782">
        <f>IFERROR((U69*$H69*INDEX(References!$C$51:$D$56, $E69+1,2))+(ROW()/10000),0)</f>
        <v>4.9093169149690891E-2</v>
      </c>
      <c r="W69" s="671">
        <f>Compute4a!R69</f>
        <v>0</v>
      </c>
      <c r="X69" s="782">
        <f>IFERROR((W69*$H69*INDEX(References!$C$51:$D$56, $E69+1,2))+(ROW()/10000),0)</f>
        <v>6.8999999999999999E-3</v>
      </c>
      <c r="Y69" s="671">
        <v>0</v>
      </c>
      <c r="Z69" s="782">
        <f>IFERROR((Y69*$H69*INDEX(References!$C$51:$D$56, $E69+1,2))+(ROW()/10000),0)</f>
        <v>6.8999999999999999E-3</v>
      </c>
      <c r="AA69" s="671">
        <f>Compute4a!H69</f>
        <v>0</v>
      </c>
      <c r="AB69" s="782">
        <f>IFERROR((AA69*$H69*INDEX(References!$C$51:$D$56, $E69+1,2))+(ROW()/10000),0)</f>
        <v>6.8999999999999999E-3</v>
      </c>
      <c r="AC69" s="671">
        <f>Compute4a!T69</f>
        <v>0</v>
      </c>
      <c r="AD69" s="782">
        <f>IFERROR((AC69*$H69*INDEX(References!$C$51:$D$56, $E69+1,2))+(ROW()/10000),0)</f>
        <v>6.8999999999999999E-3</v>
      </c>
      <c r="AE69" s="671">
        <v>0</v>
      </c>
      <c r="AF69" s="782">
        <f>IFERROR((AE69*$H69*INDEX(References!$C$51:$D$56, $E69+1,2))+(ROW()/10000),0)</f>
        <v>6.8999999999999999E-3</v>
      </c>
      <c r="AG69" s="671">
        <f>Compute4a!N69</f>
        <v>0</v>
      </c>
      <c r="AH69" s="782">
        <f>IFERROR((AG69*$H69*INDEX(References!$C$51:$D$56, $E69+1,2))+(ROW()/10000),0)</f>
        <v>6.8999999999999999E-3</v>
      </c>
      <c r="AI69" s="671">
        <v>0</v>
      </c>
      <c r="AJ69" s="782">
        <f>IFERROR((AI69*$H69*INDEX(References!$C$51:$D$56, $E69+1,2))+(ROW()/10000),0)</f>
        <v>6.8999999999999999E-3</v>
      </c>
      <c r="AK69" s="671">
        <v>1</v>
      </c>
      <c r="AL69" s="782">
        <f>IFERROR((AK69*$H69*INDEX(References!$C$51:$D$56, $E69+1,2))+(ROW()/10000),0)</f>
        <v>4.9093169149690891E-2</v>
      </c>
      <c r="AM69" s="671">
        <f>Compute4a!K69</f>
        <v>0</v>
      </c>
      <c r="AN69" s="782">
        <f>IFERROR((AM69*$H69*INDEX(References!$C$51:$D$56, $E69+1,2))+(ROW()/10000),0)</f>
        <v>6.8999999999999999E-3</v>
      </c>
      <c r="AO69" s="671">
        <v>1</v>
      </c>
      <c r="AP69" s="782">
        <f>IFERROR((AO69*$H69*INDEX(References!$C$51:$D$56, $E69+1,2))+(ROW()/10000),0)</f>
        <v>4.9093169149690891E-2</v>
      </c>
      <c r="AQ69" s="671">
        <f>Compute4a!M69</f>
        <v>0</v>
      </c>
      <c r="AR69" s="782">
        <f>IFERROR((AQ69*$H69*INDEX(References!$C$51:$D$56, $E69+1,2))+(ROW()/10000),0)</f>
        <v>6.8999999999999999E-3</v>
      </c>
      <c r="AS69" s="671">
        <f>Compute4a!K69</f>
        <v>0</v>
      </c>
      <c r="AT69" s="782">
        <f>IFERROR((AS69*$H69*INDEX(References!$C$51:$D$56, $E69+1,2))+(ROW()/10000),0)</f>
        <v>6.8999999999999999E-3</v>
      </c>
      <c r="AU69" s="671">
        <f>Compute4a!T69</f>
        <v>0</v>
      </c>
      <c r="AV69" s="782">
        <f>IFERROR((AU69*$H69*INDEX(References!$C$51:$D$56, $E69+1,2))+(ROW()/10000),0)</f>
        <v>6.8999999999999999E-3</v>
      </c>
      <c r="AW69" s="671">
        <f>Compute4a!J69</f>
        <v>0</v>
      </c>
      <c r="AX69" s="782">
        <f>IFERROR((AW69*$H69*INDEX(References!$C$51:$D$56, $E69+1,2))+(ROW()/10000),0)</f>
        <v>6.8999999999999999E-3</v>
      </c>
      <c r="AY69" s="671">
        <v>0</v>
      </c>
      <c r="AZ69" s="782">
        <f>IFERROR((AY69*$H69*INDEX(References!$C$51:$D$56, $E69+1,2))+(ROW()/10000),0)</f>
        <v>6.8999999999999999E-3</v>
      </c>
      <c r="BA69" s="671">
        <v>0</v>
      </c>
      <c r="BB69" s="782">
        <f>IFERROR((BA69*$H69*INDEX(References!$C$51:$D$56, $E69+1,2))+(ROW()/10000),0)</f>
        <v>6.8999999999999999E-3</v>
      </c>
      <c r="BC69" s="671">
        <v>1</v>
      </c>
      <c r="BD69" s="782">
        <f>IFERROR((BC69*$H69*INDEX(References!$C$51:$D$56, $E69+1,2))+(ROW()/10000),0)</f>
        <v>4.9093169149690891E-2</v>
      </c>
      <c r="BE69" s="671">
        <v>1</v>
      </c>
      <c r="BF69" s="782">
        <f>IFERROR((BE69*$H69*INDEX(References!$C$51:$D$56, $E69+1,2))+(ROW()/10000),0)</f>
        <v>4.9093169149690891E-2</v>
      </c>
      <c r="BG69" s="671">
        <f>Compute4a!P69</f>
        <v>0</v>
      </c>
      <c r="BH69" s="782">
        <f>IFERROR((BG69*$H69*INDEX(References!$C$51:$D$56, $E69+1,2))+(ROW()/10000),0)</f>
        <v>6.8999999999999999E-3</v>
      </c>
      <c r="BI69" s="671">
        <v>1</v>
      </c>
      <c r="BJ69" s="782">
        <f>IFERROR((BI69*$H69*INDEX(References!$C$51:$D$56, $E69+1,2))+(ROW()/10000),0)</f>
        <v>4.9093169149690891E-2</v>
      </c>
      <c r="BK69" s="671">
        <v>1</v>
      </c>
      <c r="BL69" s="782">
        <f>IFERROR((BK69*$H69*INDEX(References!$C$51:$D$56, $E69+1,2))+(ROW()/10000),0)</f>
        <v>4.9093169149690891E-2</v>
      </c>
      <c r="BM69" s="671">
        <v>1</v>
      </c>
      <c r="BN69" s="782">
        <f>IFERROR((BM69*$H69*INDEX(References!$C$51:$D$56, $E69+1,2))+(ROW()/10000),0)</f>
        <v>4.9093169149690891E-2</v>
      </c>
      <c r="BO69" s="671">
        <v>1</v>
      </c>
      <c r="BP69" s="782">
        <f>IFERROR((BO69*$H69*INDEX(References!$C$51:$D$56, $E69+1,2))+(ROW()/10000),0)</f>
        <v>4.9093169149690891E-2</v>
      </c>
      <c r="BQ69" s="671">
        <v>1</v>
      </c>
      <c r="BR69" s="782">
        <f>IFERROR((BQ69*$H69*INDEX(References!$C$51:$D$56, $E69+1,2))+(ROW()/10000),0)</f>
        <v>4.9093169149690891E-2</v>
      </c>
      <c r="BS69" s="671">
        <v>1</v>
      </c>
      <c r="BT69" s="782">
        <f>IFERROR((BS69*$H69*INDEX(References!$C$51:$D$56, $E69+1,2))+(ROW()/10000),0)</f>
        <v>4.9093169149690891E-2</v>
      </c>
      <c r="BU69" s="671">
        <f>Compute4a!M69</f>
        <v>0</v>
      </c>
      <c r="BV69" s="782">
        <f>IFERROR((BU69*$H69*INDEX(References!$C$51:$D$56, $E69+1,2))+(ROW()/10000),0)</f>
        <v>6.8999999999999999E-3</v>
      </c>
      <c r="BW69" s="671">
        <f>Compute4a!U69</f>
        <v>0</v>
      </c>
      <c r="BX69" s="782">
        <f>IFERROR((BW69*$H69*INDEX(References!$C$51:$D$56, $E69+1,2))+(ROW()/10000),0)</f>
        <v>6.8999999999999999E-3</v>
      </c>
      <c r="BY69" s="671">
        <f>Compute4a!N69</f>
        <v>0</v>
      </c>
      <c r="BZ69" s="782">
        <f>IFERROR((BY69*$H69*INDEX(References!$C$51:$D$56, $E69+1,2))+(ROW()/10000),0)</f>
        <v>6.8999999999999999E-3</v>
      </c>
      <c r="CA69" s="671">
        <f>Compute4a!T69</f>
        <v>0</v>
      </c>
      <c r="CB69" s="782">
        <f>IFERROR((CA69*$H69*INDEX(References!$C$51:$D$56, $E69+1,2))+(ROW()/10000),0)</f>
        <v>6.8999999999999999E-3</v>
      </c>
      <c r="CC69" s="671">
        <f>Compute4a!T69</f>
        <v>0</v>
      </c>
      <c r="CD69" s="782">
        <f>IFERROR((CC69*$H69*INDEX(References!$C$51:$D$56, $E69+1,2))+(ROW()/10000),0)</f>
        <v>6.8999999999999999E-3</v>
      </c>
      <c r="CE69" s="671">
        <f>Compute4a!T69</f>
        <v>0</v>
      </c>
      <c r="CF69" s="782">
        <f>IFERROR((CE69*$H69*INDEX(References!$C$51:$D$56, $E69+1,2))+(ROW()/10000),0)</f>
        <v>6.8999999999999999E-3</v>
      </c>
      <c r="CG69" s="671">
        <f>Compute4a!U69</f>
        <v>0</v>
      </c>
      <c r="CH69" s="782">
        <f>IFERROR((CG69*$H69*INDEX(References!$C$51:$D$56, $E69+1,2))+(ROW()/10000),0)</f>
        <v>6.8999999999999999E-3</v>
      </c>
      <c r="CI69" s="671">
        <f>Compute4a!U69</f>
        <v>0</v>
      </c>
      <c r="CJ69" s="782">
        <f>IFERROR((CI69*$H69*INDEX(References!$C$51:$D$56, $E69+1,2))+(ROW()/10000),0)</f>
        <v>6.8999999999999999E-3</v>
      </c>
      <c r="CK69" s="671">
        <f>Compute4a!N69</f>
        <v>0</v>
      </c>
      <c r="CL69" s="782">
        <f>IFERROR((CK69*$H69*INDEX(References!$C$51:$D$56, $E69+1,2))+(ROW()/10000),0)</f>
        <v>6.8999999999999999E-3</v>
      </c>
      <c r="CM69" s="671">
        <v>1</v>
      </c>
      <c r="CN69" s="782">
        <f>IFERROR((CM69*$H69*INDEX(References!$C$51:$D$56, $E69+1,2))+(ROW()/10000),0)</f>
        <v>4.9093169149690891E-2</v>
      </c>
      <c r="CO69" s="671">
        <v>0</v>
      </c>
      <c r="CP69" s="782">
        <f>IFERROR((CO69*$H69*INDEX(References!$C$51:$D$56, $E69+1,2))+(ROW()/10000),0)</f>
        <v>6.8999999999999999E-3</v>
      </c>
      <c r="CQ69" s="671">
        <v>1</v>
      </c>
      <c r="CR69" s="782">
        <f>IFERROR((CQ69*$H69*INDEX(References!$C$51:$D$56, $E69+1,2))+(ROW()/10000),0)</f>
        <v>4.9093169149690891E-2</v>
      </c>
      <c r="CS69" s="671">
        <f>Compute4a!Q69</f>
        <v>1</v>
      </c>
      <c r="CT69" s="782">
        <f>IFERROR((CS69*$H69*INDEX(References!$C$51:$D$56, $E69+1,2))+(ROW()/10000),0)</f>
        <v>4.9093169149690891E-2</v>
      </c>
      <c r="CU69" s="477">
        <f t="shared" ref="CU69:CU100" si="110">SUMIF(I69:AI69,1)</f>
        <v>2</v>
      </c>
      <c r="CV69" s="477">
        <f t="shared" si="4"/>
        <v>0</v>
      </c>
      <c r="CW69" s="477">
        <f t="shared" si="5"/>
        <v>0</v>
      </c>
      <c r="CX69" s="477">
        <f t="shared" si="6"/>
        <v>8.4386338299381775E-2</v>
      </c>
      <c r="CY69" s="477">
        <f t="shared" si="7"/>
        <v>0</v>
      </c>
      <c r="CZ69" s="477">
        <f t="shared" si="8"/>
        <v>0</v>
      </c>
      <c r="DA69" s="477">
        <f t="shared" si="9"/>
        <v>0</v>
      </c>
      <c r="DB69" s="477">
        <f t="shared" si="10"/>
        <v>8.4386338299381775E-2</v>
      </c>
      <c r="DC69" s="477">
        <f t="shared" si="11"/>
        <v>0</v>
      </c>
      <c r="DD69" s="477">
        <f t="shared" si="12"/>
        <v>0</v>
      </c>
      <c r="DE69" s="477">
        <f t="shared" si="13"/>
        <v>0</v>
      </c>
      <c r="DF69" s="477">
        <f t="shared" si="14"/>
        <v>0</v>
      </c>
      <c r="DG69" s="477">
        <f t="shared" si="15"/>
        <v>0</v>
      </c>
      <c r="DH69" s="477">
        <f t="shared" si="16"/>
        <v>0</v>
      </c>
      <c r="DI69" s="477">
        <f t="shared" si="17"/>
        <v>0</v>
      </c>
      <c r="DJ69" s="477">
        <f t="shared" si="18"/>
        <v>8.4386338299381775E-2</v>
      </c>
      <c r="DK69" s="477">
        <f t="shared" si="19"/>
        <v>0</v>
      </c>
      <c r="DL69" s="477">
        <f t="shared" si="20"/>
        <v>8.4386338299381775E-2</v>
      </c>
      <c r="DM69" s="477">
        <f t="shared" si="21"/>
        <v>0</v>
      </c>
      <c r="DN69" s="477">
        <f t="shared" si="22"/>
        <v>0</v>
      </c>
      <c r="DO69" s="477">
        <f t="shared" si="23"/>
        <v>0</v>
      </c>
      <c r="DP69" s="477">
        <f t="shared" si="24"/>
        <v>0</v>
      </c>
      <c r="DQ69" s="477">
        <f t="shared" si="25"/>
        <v>0</v>
      </c>
      <c r="DR69" s="477">
        <f t="shared" si="26"/>
        <v>0</v>
      </c>
      <c r="DS69" s="477">
        <f t="shared" si="27"/>
        <v>8.4386338299381775E-2</v>
      </c>
      <c r="DT69" s="477">
        <f t="shared" si="28"/>
        <v>8.4386338299381775E-2</v>
      </c>
      <c r="DU69" s="477">
        <f t="shared" si="29"/>
        <v>0</v>
      </c>
      <c r="DV69" s="477">
        <f t="shared" si="30"/>
        <v>8.4386338299381775E-2</v>
      </c>
      <c r="DW69" s="477">
        <f t="shared" si="31"/>
        <v>8.4386338299381775E-2</v>
      </c>
      <c r="DX69" s="477">
        <f t="shared" si="32"/>
        <v>8.4386338299381775E-2</v>
      </c>
      <c r="DY69" s="477">
        <f t="shared" si="33"/>
        <v>8.4386338299381775E-2</v>
      </c>
      <c r="DZ69" s="477">
        <f t="shared" si="34"/>
        <v>8.4386338299381775E-2</v>
      </c>
      <c r="EA69" s="477">
        <f t="shared" si="35"/>
        <v>8.4386338299381775E-2</v>
      </c>
      <c r="EB69" s="477">
        <f t="shared" si="36"/>
        <v>0</v>
      </c>
      <c r="EC69" s="477">
        <f t="shared" si="37"/>
        <v>0</v>
      </c>
      <c r="ED69" s="477">
        <f t="shared" si="38"/>
        <v>0</v>
      </c>
      <c r="EE69" s="477">
        <f t="shared" si="39"/>
        <v>0</v>
      </c>
      <c r="EF69" s="477">
        <f t="shared" si="40"/>
        <v>0</v>
      </c>
      <c r="EG69" s="477">
        <f t="shared" si="41"/>
        <v>0</v>
      </c>
      <c r="EH69" s="477">
        <f t="shared" si="42"/>
        <v>0</v>
      </c>
      <c r="EI69" s="477">
        <f t="shared" si="43"/>
        <v>0</v>
      </c>
      <c r="EJ69" s="477">
        <f t="shared" si="44"/>
        <v>0</v>
      </c>
      <c r="EK69" s="477">
        <f t="shared" si="45"/>
        <v>8.4386338299381775E-2</v>
      </c>
      <c r="EL69" s="477">
        <f t="shared" si="46"/>
        <v>0</v>
      </c>
      <c r="EM69" s="477">
        <f t="shared" si="47"/>
        <v>8.4386338299381775E-2</v>
      </c>
      <c r="EN69" s="477">
        <f t="shared" si="48"/>
        <v>8.4386338299381775E-2</v>
      </c>
      <c r="EO69" s="946">
        <f t="shared" si="49"/>
        <v>0</v>
      </c>
      <c r="EP69" s="946">
        <f t="shared" si="50"/>
        <v>0</v>
      </c>
      <c r="EQ69" s="946">
        <f t="shared" si="51"/>
        <v>1.4641400638466945E-2</v>
      </c>
      <c r="ER69" s="946">
        <f t="shared" si="52"/>
        <v>0</v>
      </c>
      <c r="ES69" s="946">
        <f t="shared" si="53"/>
        <v>0</v>
      </c>
      <c r="ET69" s="946">
        <f t="shared" si="54"/>
        <v>0</v>
      </c>
      <c r="EU69" s="946">
        <f t="shared" si="55"/>
        <v>8.5021273840915658E-3</v>
      </c>
      <c r="EV69" s="946">
        <f t="shared" si="56"/>
        <v>0</v>
      </c>
      <c r="EW69" s="946">
        <f t="shared" si="57"/>
        <v>0</v>
      </c>
      <c r="EX69" s="946">
        <f t="shared" si="58"/>
        <v>0</v>
      </c>
      <c r="EY69" s="946">
        <f t="shared" si="59"/>
        <v>0</v>
      </c>
      <c r="EZ69" s="946">
        <f t="shared" si="60"/>
        <v>0</v>
      </c>
      <c r="FA69" s="946">
        <f t="shared" si="61"/>
        <v>0</v>
      </c>
      <c r="FB69" s="946">
        <f t="shared" si="62"/>
        <v>0</v>
      </c>
      <c r="FC69" s="946">
        <f t="shared" si="63"/>
        <v>1.3072416336195516E-2</v>
      </c>
      <c r="FD69" s="946">
        <f t="shared" si="64"/>
        <v>0</v>
      </c>
      <c r="FE69" s="946">
        <f t="shared" si="65"/>
        <v>9.4997034106222254E-3</v>
      </c>
      <c r="FF69" s="946">
        <f t="shared" si="66"/>
        <v>0</v>
      </c>
      <c r="FG69" s="946">
        <f t="shared" si="67"/>
        <v>0</v>
      </c>
      <c r="FH69" s="946">
        <f t="shared" si="68"/>
        <v>0</v>
      </c>
      <c r="FI69" s="946">
        <f t="shared" si="69"/>
        <v>0</v>
      </c>
      <c r="FJ69" s="946">
        <f t="shared" si="70"/>
        <v>0</v>
      </c>
      <c r="FK69" s="946">
        <f t="shared" si="71"/>
        <v>0</v>
      </c>
      <c r="FL69" s="946">
        <f t="shared" si="72"/>
        <v>1.814434844439472E-2</v>
      </c>
      <c r="FM69" s="946">
        <f t="shared" si="73"/>
        <v>1.698262231902405E-2</v>
      </c>
      <c r="FN69" s="946">
        <f t="shared" si="74"/>
        <v>0</v>
      </c>
      <c r="FO69" s="946">
        <f t="shared" si="75"/>
        <v>1.5884099998676893E-2</v>
      </c>
      <c r="FP69" s="946">
        <f t="shared" si="76"/>
        <v>1.9085715674282275E-2</v>
      </c>
      <c r="FQ69" s="946">
        <f t="shared" si="77"/>
        <v>6.4175790777072682E-3</v>
      </c>
      <c r="FR69" s="946">
        <f t="shared" si="78"/>
        <v>9.8619772390886786E-3</v>
      </c>
      <c r="FS69" s="946">
        <f t="shared" si="79"/>
        <v>9.071884247564433E-3</v>
      </c>
      <c r="FT69" s="946">
        <f t="shared" si="80"/>
        <v>2.0759120193548648E-2</v>
      </c>
      <c r="FU69" s="946">
        <f t="shared" si="81"/>
        <v>0</v>
      </c>
      <c r="FV69" s="946">
        <f t="shared" si="82"/>
        <v>0</v>
      </c>
      <c r="FW69" s="946">
        <f t="shared" si="83"/>
        <v>0</v>
      </c>
      <c r="FX69" s="946">
        <f t="shared" si="84"/>
        <v>0</v>
      </c>
      <c r="FY69" s="946">
        <f t="shared" si="85"/>
        <v>0</v>
      </c>
      <c r="FZ69" s="946">
        <f t="shared" si="86"/>
        <v>0</v>
      </c>
      <c r="GA69" s="946">
        <f t="shared" si="87"/>
        <v>0</v>
      </c>
      <c r="GB69" s="946">
        <f t="shared" si="88"/>
        <v>0</v>
      </c>
      <c r="GC69" s="946">
        <f t="shared" si="89"/>
        <v>0</v>
      </c>
      <c r="GD69" s="946">
        <f t="shared" si="90"/>
        <v>1.4539762495157203E-2</v>
      </c>
      <c r="GE69" s="946">
        <f t="shared" si="91"/>
        <v>0</v>
      </c>
      <c r="GF69" s="946">
        <f t="shared" si="92"/>
        <v>1.6540082757319153E-2</v>
      </c>
      <c r="GG69" s="946">
        <f t="shared" si="93"/>
        <v>1.1459744827306323E-2</v>
      </c>
      <c r="GH69" s="946" t="s">
        <v>516</v>
      </c>
    </row>
    <row r="70" spans="1:190" ht="15" hidden="1">
      <c r="A70" s="725" t="str">
        <f>Compute1a!A70</f>
        <v>12.2.a</v>
      </c>
      <c r="B70" s="527">
        <f>Compute1a!B70</f>
        <v>0</v>
      </c>
      <c r="C70" s="527">
        <f>Compute1a!C70</f>
        <v>0</v>
      </c>
      <c r="D70" s="528">
        <f>Compute1a!D70</f>
        <v>0</v>
      </c>
      <c r="E70" s="732" t="str">
        <f>Compute1a!E70</f>
        <v>0</v>
      </c>
      <c r="F70" s="727">
        <f>INDEX(References!$B$51:$C$56,$E70+1,2)*C70</f>
        <v>0</v>
      </c>
      <c r="G70" s="726">
        <f>Compute4a!$DE70</f>
        <v>0</v>
      </c>
      <c r="H70" s="942">
        <f t="shared" ref="H70:H71" si="111">G70</f>
        <v>0</v>
      </c>
      <c r="I70" s="671">
        <f>Compute4a!I70</f>
        <v>0</v>
      </c>
      <c r="J70" s="782">
        <f>IFERROR((I70*$H70*INDEX(References!$C$51:$D$56, $E70+1,2))+(ROW()/10000),0)</f>
        <v>7.0000000000000001E-3</v>
      </c>
      <c r="K70" s="671">
        <f>Compute4a!H70</f>
        <v>0</v>
      </c>
      <c r="L70" s="782">
        <f>IFERROR((K70*$H70*INDEX(References!$C$51:$D$56, $E70+1,2))+(ROW()/10000),0)</f>
        <v>7.0000000000000001E-3</v>
      </c>
      <c r="M70" s="671">
        <f>Compute4a!H70</f>
        <v>0</v>
      </c>
      <c r="N70" s="782">
        <f>IFERROR((M70*$H70*INDEX(References!$C$51:$D$56, $E70+1,2))+(ROW()/10000),0)</f>
        <v>7.0000000000000001E-3</v>
      </c>
      <c r="O70" s="671">
        <f>Compute4a!N70</f>
        <v>0</v>
      </c>
      <c r="P70" s="782">
        <f>IFERROR((O70*$H70*INDEX(References!$C$51:$D$56, $E70+1,2))+(ROW()/10000),0)</f>
        <v>7.0000000000000001E-3</v>
      </c>
      <c r="Q70" s="671">
        <f>Compute4a!M70</f>
        <v>0</v>
      </c>
      <c r="R70" s="782">
        <f>IFERROR((Q70*$H70*INDEX(References!$C$51:$D$56, $E70+1,2))+(ROW()/10000),0)</f>
        <v>7.0000000000000001E-3</v>
      </c>
      <c r="S70" s="671">
        <f>Compute4a!R70</f>
        <v>0</v>
      </c>
      <c r="T70" s="782">
        <f>IFERROR((S70*$H70*INDEX(References!$C$51:$D$56, $E70+1,2))+(ROW()/10000),0)</f>
        <v>7.0000000000000001E-3</v>
      </c>
      <c r="U70" s="671">
        <f>Compute4a!S70</f>
        <v>0</v>
      </c>
      <c r="V70" s="782">
        <f>IFERROR((U70*$H70*INDEX(References!$C$51:$D$56, $E70+1,2))+(ROW()/10000),0)</f>
        <v>7.0000000000000001E-3</v>
      </c>
      <c r="W70" s="671">
        <f>Compute4a!R70</f>
        <v>0</v>
      </c>
      <c r="X70" s="782">
        <f>IFERROR((W70*$H70*INDEX(References!$C$51:$D$56, $E70+1,2))+(ROW()/10000),0)</f>
        <v>7.0000000000000001E-3</v>
      </c>
      <c r="Y70" s="671">
        <f>Compute4a!I70</f>
        <v>0</v>
      </c>
      <c r="Z70" s="782">
        <f>IFERROR((Y70*$H70*INDEX(References!$C$51:$D$56, $E70+1,2))+(ROW()/10000),0)</f>
        <v>7.0000000000000001E-3</v>
      </c>
      <c r="AA70" s="671">
        <f>Compute4a!H70</f>
        <v>0</v>
      </c>
      <c r="AB70" s="782">
        <f>IFERROR((AA70*$H70*INDEX(References!$C$51:$D$56, $E70+1,2))+(ROW()/10000),0)</f>
        <v>7.0000000000000001E-3</v>
      </c>
      <c r="AC70" s="671">
        <f>Compute4a!T70</f>
        <v>0</v>
      </c>
      <c r="AD70" s="782">
        <f>IFERROR((AC70*$H70*INDEX(References!$C$51:$D$56, $E70+1,2))+(ROW()/10000),0)</f>
        <v>7.0000000000000001E-3</v>
      </c>
      <c r="AE70" s="671">
        <f>Compute4a!I70</f>
        <v>0</v>
      </c>
      <c r="AF70" s="782">
        <f>IFERROR((AE70*$H70*INDEX(References!$C$51:$D$56, $E70+1,2))+(ROW()/10000),0)</f>
        <v>7.0000000000000001E-3</v>
      </c>
      <c r="AG70" s="671">
        <f>Compute4a!N70</f>
        <v>0</v>
      </c>
      <c r="AH70" s="782">
        <f>IFERROR((AG70*$H70*INDEX(References!$C$51:$D$56, $E70+1,2))+(ROW()/10000),0)</f>
        <v>7.0000000000000001E-3</v>
      </c>
      <c r="AI70" s="671">
        <f>Compute4a!I70</f>
        <v>0</v>
      </c>
      <c r="AJ70" s="782">
        <f>IFERROR((AI70*$H70*INDEX(References!$C$51:$D$56, $E70+1,2))+(ROW()/10000),0)</f>
        <v>7.0000000000000001E-3</v>
      </c>
      <c r="AK70" s="671">
        <f>Compute4a!U70</f>
        <v>0</v>
      </c>
      <c r="AL70" s="782">
        <f>IFERROR((AK70*$H70*INDEX(References!$C$51:$D$56, $E70+1,2))+(ROW()/10000),0)</f>
        <v>7.0000000000000001E-3</v>
      </c>
      <c r="AM70" s="671">
        <f>Compute4a!K70</f>
        <v>0</v>
      </c>
      <c r="AN70" s="782">
        <f>IFERROR((AM70*$H70*INDEX(References!$C$51:$D$56, $E70+1,2))+(ROW()/10000),0)</f>
        <v>7.0000000000000001E-3</v>
      </c>
      <c r="AO70" s="671">
        <f>Compute4a!S70</f>
        <v>0</v>
      </c>
      <c r="AP70" s="782">
        <f>IFERROR((AO70*$H70*INDEX(References!$C$51:$D$56, $E70+1,2))+(ROW()/10000),0)</f>
        <v>7.0000000000000001E-3</v>
      </c>
      <c r="AQ70" s="671">
        <f>Compute4a!M70</f>
        <v>0</v>
      </c>
      <c r="AR70" s="782">
        <f>IFERROR((AQ70*$H70*INDEX(References!$C$51:$D$56, $E70+1,2))+(ROW()/10000),0)</f>
        <v>7.0000000000000001E-3</v>
      </c>
      <c r="AS70" s="671">
        <f>Compute4a!K70</f>
        <v>0</v>
      </c>
      <c r="AT70" s="782">
        <f>IFERROR((AS70*$H70*INDEX(References!$C$51:$D$56, $E70+1,2))+(ROW()/10000),0)</f>
        <v>7.0000000000000001E-3</v>
      </c>
      <c r="AU70" s="671">
        <f>Compute4a!T70</f>
        <v>0</v>
      </c>
      <c r="AV70" s="782">
        <f>IFERROR((AU70*$H70*INDEX(References!$C$51:$D$56, $E70+1,2))+(ROW()/10000),0)</f>
        <v>7.0000000000000001E-3</v>
      </c>
      <c r="AW70" s="671">
        <f>Compute4a!J70</f>
        <v>0</v>
      </c>
      <c r="AX70" s="782">
        <f>IFERROR((AW70*$H70*INDEX(References!$C$51:$D$56, $E70+1,2))+(ROW()/10000),0)</f>
        <v>7.0000000000000001E-3</v>
      </c>
      <c r="AY70" s="671">
        <f>Compute4a!L70</f>
        <v>0</v>
      </c>
      <c r="AZ70" s="782">
        <f>IFERROR((AY70*$H70*INDEX(References!$C$51:$D$56, $E70+1,2))+(ROW()/10000),0)</f>
        <v>7.0000000000000001E-3</v>
      </c>
      <c r="BA70" s="671">
        <f>Compute4a!M70</f>
        <v>0</v>
      </c>
      <c r="BB70" s="782">
        <f>IFERROR((BA70*$H70*INDEX(References!$C$51:$D$56, $E70+1,2))+(ROW()/10000),0)</f>
        <v>7.0000000000000001E-3</v>
      </c>
      <c r="BC70" s="671">
        <f>Compute4a!O70</f>
        <v>0</v>
      </c>
      <c r="BD70" s="782">
        <f>IFERROR((BC70*$H70*INDEX(References!$C$51:$D$56, $E70+1,2))+(ROW()/10000),0)</f>
        <v>7.0000000000000001E-3</v>
      </c>
      <c r="BE70" s="671">
        <f>Compute4a!V70</f>
        <v>0</v>
      </c>
      <c r="BF70" s="782">
        <f>IFERROR((BE70*$H70*INDEX(References!$C$51:$D$56, $E70+1,2))+(ROW()/10000),0)</f>
        <v>7.0000000000000001E-3</v>
      </c>
      <c r="BG70" s="671">
        <f>Compute4a!P70</f>
        <v>0</v>
      </c>
      <c r="BH70" s="782">
        <f>IFERROR((BG70*$H70*INDEX(References!$C$51:$D$56, $E70+1,2))+(ROW()/10000),0)</f>
        <v>7.0000000000000001E-3</v>
      </c>
      <c r="BI70" s="671">
        <f>Compute4a!N70</f>
        <v>0</v>
      </c>
      <c r="BJ70" s="782">
        <f>IFERROR((BI70*$H70*INDEX(References!$C$51:$D$56, $E70+1,2))+(ROW()/10000),0)</f>
        <v>7.0000000000000001E-3</v>
      </c>
      <c r="BK70" s="671">
        <f>Compute4a!T70</f>
        <v>0</v>
      </c>
      <c r="BL70" s="782">
        <f>IFERROR((BK70*$H70*INDEX(References!$C$51:$D$56, $E70+1,2))+(ROW()/10000),0)</f>
        <v>7.0000000000000001E-3</v>
      </c>
      <c r="BM70" s="671">
        <f>Compute4a!R70</f>
        <v>0</v>
      </c>
      <c r="BN70" s="782">
        <f>IFERROR((BM70*$H70*INDEX(References!$C$51:$D$56, $E70+1,2))+(ROW()/10000),0)</f>
        <v>7.0000000000000001E-3</v>
      </c>
      <c r="BO70" s="671">
        <f>Compute4a!V70</f>
        <v>0</v>
      </c>
      <c r="BP70" s="782">
        <f>IFERROR((BO70*$H70*INDEX(References!$C$51:$D$56, $E70+1,2))+(ROW()/10000),0)</f>
        <v>7.0000000000000001E-3</v>
      </c>
      <c r="BQ70" s="671">
        <f>Compute4a!S70</f>
        <v>0</v>
      </c>
      <c r="BR70" s="782">
        <f>IFERROR((BQ70*$H70*INDEX(References!$C$51:$D$56, $E70+1,2))+(ROW()/10000),0)</f>
        <v>7.0000000000000001E-3</v>
      </c>
      <c r="BS70" s="671">
        <f>Compute4a!V70</f>
        <v>0</v>
      </c>
      <c r="BT70" s="782">
        <f>IFERROR((BS70*$H70*INDEX(References!$C$51:$D$56, $E70+1,2))+(ROW()/10000),0)</f>
        <v>7.0000000000000001E-3</v>
      </c>
      <c r="BU70" s="671">
        <f>Compute4a!M70</f>
        <v>0</v>
      </c>
      <c r="BV70" s="782">
        <f>IFERROR((BU70*$H70*INDEX(References!$C$51:$D$56, $E70+1,2))+(ROW()/10000),0)</f>
        <v>7.0000000000000001E-3</v>
      </c>
      <c r="BW70" s="671">
        <f>Compute4a!U70</f>
        <v>0</v>
      </c>
      <c r="BX70" s="782">
        <f>IFERROR((BW70*$H70*INDEX(References!$C$51:$D$56, $E70+1,2))+(ROW()/10000),0)</f>
        <v>7.0000000000000001E-3</v>
      </c>
      <c r="BY70" s="671">
        <f>Compute4a!N70</f>
        <v>0</v>
      </c>
      <c r="BZ70" s="782">
        <f>IFERROR((BY70*$H70*INDEX(References!$C$51:$D$56, $E70+1,2))+(ROW()/10000),0)</f>
        <v>7.0000000000000001E-3</v>
      </c>
      <c r="CA70" s="671">
        <f>Compute4a!T70</f>
        <v>0</v>
      </c>
      <c r="CB70" s="782">
        <f>IFERROR((CA70*$H70*INDEX(References!$C$51:$D$56, $E70+1,2))+(ROW()/10000),0)</f>
        <v>7.0000000000000001E-3</v>
      </c>
      <c r="CC70" s="671">
        <f>Compute4a!T70</f>
        <v>0</v>
      </c>
      <c r="CD70" s="782">
        <f>IFERROR((CC70*$H70*INDEX(References!$C$51:$D$56, $E70+1,2))+(ROW()/10000),0)</f>
        <v>7.0000000000000001E-3</v>
      </c>
      <c r="CE70" s="671">
        <f>Compute4a!T70</f>
        <v>0</v>
      </c>
      <c r="CF70" s="782">
        <f>IFERROR((CE70*$H70*INDEX(References!$C$51:$D$56, $E70+1,2))+(ROW()/10000),0)</f>
        <v>7.0000000000000001E-3</v>
      </c>
      <c r="CG70" s="671">
        <f>Compute4a!U70</f>
        <v>0</v>
      </c>
      <c r="CH70" s="782">
        <f>IFERROR((CG70*$H70*INDEX(References!$C$51:$D$56, $E70+1,2))+(ROW()/10000),0)</f>
        <v>7.0000000000000001E-3</v>
      </c>
      <c r="CI70" s="671">
        <f>Compute4a!U70</f>
        <v>0</v>
      </c>
      <c r="CJ70" s="782">
        <f>IFERROR((CI70*$H70*INDEX(References!$C$51:$D$56, $E70+1,2))+(ROW()/10000),0)</f>
        <v>7.0000000000000001E-3</v>
      </c>
      <c r="CK70" s="671">
        <f>Compute4a!N70</f>
        <v>0</v>
      </c>
      <c r="CL70" s="782">
        <f>IFERROR((CK70*$H70*INDEX(References!$C$51:$D$56, $E70+1,2))+(ROW()/10000),0)</f>
        <v>7.0000000000000001E-3</v>
      </c>
      <c r="CM70" s="671">
        <f>Compute4a!U70</f>
        <v>0</v>
      </c>
      <c r="CN70" s="782">
        <f>IFERROR((CM70*$H70*INDEX(References!$C$51:$D$56, $E70+1,2))+(ROW()/10000),0)</f>
        <v>7.0000000000000001E-3</v>
      </c>
      <c r="CO70" s="671">
        <f>Compute4a!Q70</f>
        <v>0</v>
      </c>
      <c r="CP70" s="782">
        <f>IFERROR((CO70*$H70*INDEX(References!$C$51:$D$56, $E70+1,2))+(ROW()/10000),0)</f>
        <v>7.0000000000000001E-3</v>
      </c>
      <c r="CQ70" s="671">
        <f>Compute4a!T70</f>
        <v>0</v>
      </c>
      <c r="CR70" s="782">
        <f>IFERROR((CQ70*$H70*INDEX(References!$C$51:$D$56, $E70+1,2))+(ROW()/10000),0)</f>
        <v>7.0000000000000001E-3</v>
      </c>
      <c r="CS70" s="671">
        <f>Compute4a!Q70</f>
        <v>0</v>
      </c>
      <c r="CT70" s="782">
        <f>IFERROR((CS70*$H70*INDEX(References!$C$51:$D$56, $E70+1,2))+(ROW()/10000),0)</f>
        <v>7.0000000000000001E-3</v>
      </c>
      <c r="CU70" s="477">
        <f t="shared" si="110"/>
        <v>0</v>
      </c>
      <c r="CV70" s="477">
        <f t="shared" ref="CV70:CV124" si="112">$H70*I70*$F70</f>
        <v>0</v>
      </c>
      <c r="CW70" s="477">
        <f t="shared" ref="CW70:CW124" si="113">$H70*K70*$F70</f>
        <v>0</v>
      </c>
      <c r="CX70" s="477">
        <f t="shared" ref="CX70:CX124" si="114">$H70*M70*$F70</f>
        <v>0</v>
      </c>
      <c r="CY70" s="477">
        <f t="shared" ref="CY70:CY124" si="115">$H70*O70*$F70</f>
        <v>0</v>
      </c>
      <c r="CZ70" s="477">
        <f t="shared" ref="CZ70:CZ124" si="116">$H70*Q70*$F70</f>
        <v>0</v>
      </c>
      <c r="DA70" s="477">
        <f t="shared" ref="DA70:DA124" si="117">$H70*S70*$F70</f>
        <v>0</v>
      </c>
      <c r="DB70" s="477">
        <f t="shared" ref="DB70:DB124" si="118">$H70*U70*$F70</f>
        <v>0</v>
      </c>
      <c r="DC70" s="477">
        <f t="shared" ref="DC70:DC124" si="119">$H70*W70*$F70</f>
        <v>0</v>
      </c>
      <c r="DD70" s="477">
        <f t="shared" ref="DD70:DD124" si="120">$H70*Y70*$F70</f>
        <v>0</v>
      </c>
      <c r="DE70" s="477">
        <f t="shared" ref="DE70:DE124" si="121">$H70*AA70*$F70</f>
        <v>0</v>
      </c>
      <c r="DF70" s="477">
        <f t="shared" ref="DF70:DF124" si="122">$H70*AC70*$F70</f>
        <v>0</v>
      </c>
      <c r="DG70" s="477">
        <f t="shared" ref="DG70:DG124" si="123">$H70*AE70*$F70</f>
        <v>0</v>
      </c>
      <c r="DH70" s="477">
        <f t="shared" ref="DH70:DH124" si="124">$H70*AG70*$F70</f>
        <v>0</v>
      </c>
      <c r="DI70" s="477">
        <f t="shared" ref="DI70:DI124" si="125">$H70*AI70*$F70</f>
        <v>0</v>
      </c>
      <c r="DJ70" s="477">
        <f t="shared" ref="DJ70:DJ124" si="126">$H70*AK70*$F70</f>
        <v>0</v>
      </c>
      <c r="DK70" s="477">
        <f t="shared" ref="DK70:DK124" si="127">$H70*AM70*$F70</f>
        <v>0</v>
      </c>
      <c r="DL70" s="477">
        <f t="shared" ref="DL70:DL124" si="128">$H70*AO70*$F70</f>
        <v>0</v>
      </c>
      <c r="DM70" s="477">
        <f t="shared" ref="DM70:DM124" si="129">$H70*AQ70*$F70</f>
        <v>0</v>
      </c>
      <c r="DN70" s="477">
        <f t="shared" ref="DN70:DN124" si="130">$H70*AS70*$F70</f>
        <v>0</v>
      </c>
      <c r="DO70" s="477">
        <f t="shared" ref="DO70:DO124" si="131">$H70*AU70*$F70</f>
        <v>0</v>
      </c>
      <c r="DP70" s="477">
        <f t="shared" ref="DP70:DP124" si="132">$H70*AW70*$F70</f>
        <v>0</v>
      </c>
      <c r="DQ70" s="477">
        <f t="shared" ref="DQ70:DQ124" si="133">$H70*AY70*$F70</f>
        <v>0</v>
      </c>
      <c r="DR70" s="477">
        <f t="shared" ref="DR70:DR124" si="134">$H70*BA70*$F70</f>
        <v>0</v>
      </c>
      <c r="DS70" s="477">
        <f t="shared" ref="DS70:DS124" si="135">$H70*BC70*$F70</f>
        <v>0</v>
      </c>
      <c r="DT70" s="477">
        <f t="shared" ref="DT70:DT124" si="136">$H70*BE70*$F70</f>
        <v>0</v>
      </c>
      <c r="DU70" s="477">
        <f t="shared" ref="DU70:DU124" si="137">$H70*BG70*$F70</f>
        <v>0</v>
      </c>
      <c r="DV70" s="477">
        <f t="shared" ref="DV70:DV124" si="138">$H70*BI70*$F70</f>
        <v>0</v>
      </c>
      <c r="DW70" s="477">
        <f t="shared" ref="DW70:DW124" si="139">$H70*BK70*$F70</f>
        <v>0</v>
      </c>
      <c r="DX70" s="477">
        <f t="shared" ref="DX70:DX124" si="140">$H70*BM70*$F70</f>
        <v>0</v>
      </c>
      <c r="DY70" s="477">
        <f t="shared" ref="DY70:DY124" si="141">$H70*BO70*$F70</f>
        <v>0</v>
      </c>
      <c r="DZ70" s="477">
        <f t="shared" ref="DZ70:DZ124" si="142">$H70*BQ70*$F70</f>
        <v>0</v>
      </c>
      <c r="EA70" s="477">
        <f t="shared" ref="EA70:EA124" si="143">$H70*BS70*$F70</f>
        <v>0</v>
      </c>
      <c r="EB70" s="477">
        <f t="shared" ref="EB70:EB124" si="144">$H70*BU70*$F70</f>
        <v>0</v>
      </c>
      <c r="EC70" s="477">
        <f t="shared" ref="EC70:EC124" si="145">$H70*BW70*$F70</f>
        <v>0</v>
      </c>
      <c r="ED70" s="477">
        <f t="shared" ref="ED70:ED124" si="146">$H70*BY70*$F70</f>
        <v>0</v>
      </c>
      <c r="EE70" s="477">
        <f t="shared" ref="EE70:EE124" si="147">$H70*CA70*$F70</f>
        <v>0</v>
      </c>
      <c r="EF70" s="477">
        <f t="shared" ref="EF70:EF124" si="148">$H70*CC70*$F70</f>
        <v>0</v>
      </c>
      <c r="EG70" s="477">
        <f t="shared" ref="EG70:EG124" si="149">$H70*CE70*$F70</f>
        <v>0</v>
      </c>
      <c r="EH70" s="477">
        <f t="shared" ref="EH70:EH124" si="150">$H70*CG70*$F70</f>
        <v>0</v>
      </c>
      <c r="EI70" s="477">
        <f t="shared" ref="EI70:EI124" si="151">$H70*CI70*$F70</f>
        <v>0</v>
      </c>
      <c r="EJ70" s="477">
        <f t="shared" ref="EJ70:EJ124" si="152">$H70*CK70</f>
        <v>0</v>
      </c>
      <c r="EK70" s="477">
        <f t="shared" ref="EK70:EK124" si="153">$H70*CM70*$F70</f>
        <v>0</v>
      </c>
      <c r="EL70" s="477">
        <f t="shared" ref="EL70:EL124" si="154">$H70*CO70*$F70</f>
        <v>0</v>
      </c>
      <c r="EM70" s="477">
        <f t="shared" ref="EM70:EM124" si="155">$H70*CQ70*$F70</f>
        <v>0</v>
      </c>
      <c r="EN70" s="477">
        <f t="shared" ref="EN70:EN124" si="156">$H70*CS70*$F70</f>
        <v>0</v>
      </c>
      <c r="EO70" s="946">
        <f t="shared" ref="EO70:EO124" si="157">($F70*CV70)/CV$126</f>
        <v>0</v>
      </c>
      <c r="EP70" s="946">
        <f t="shared" ref="EP70:EP124" si="158">($F70*CW70)/CW$126</f>
        <v>0</v>
      </c>
      <c r="EQ70" s="946">
        <f t="shared" ref="EQ70:EQ124" si="159">($F70*CX70)/CX$126</f>
        <v>0</v>
      </c>
      <c r="ER70" s="946">
        <f t="shared" ref="ER70:ER124" si="160">($F70*CY70)/CY$126</f>
        <v>0</v>
      </c>
      <c r="ES70" s="946">
        <f t="shared" ref="ES70:ES124" si="161">($F70*CZ70)/CZ$126</f>
        <v>0</v>
      </c>
      <c r="ET70" s="946">
        <f t="shared" ref="ET70:ET124" si="162">($F70*DA70)/DA$126</f>
        <v>0</v>
      </c>
      <c r="EU70" s="946">
        <f t="shared" ref="EU70:EU124" si="163">($F70*DB70)/DB$126</f>
        <v>0</v>
      </c>
      <c r="EV70" s="946">
        <f t="shared" ref="EV70:EV124" si="164">($F70*DC70)/DC$126</f>
        <v>0</v>
      </c>
      <c r="EW70" s="946">
        <f t="shared" ref="EW70:EW124" si="165">($F70*DD70)/DD$126</f>
        <v>0</v>
      </c>
      <c r="EX70" s="946">
        <f t="shared" ref="EX70:EX124" si="166">($F70*DE70)/DE$126</f>
        <v>0</v>
      </c>
      <c r="EY70" s="946">
        <f t="shared" ref="EY70:EY124" si="167">($F70*DF70)/DF$126</f>
        <v>0</v>
      </c>
      <c r="EZ70" s="946">
        <f t="shared" ref="EZ70:EZ124" si="168">($F70*DG70)/DG$126</f>
        <v>0</v>
      </c>
      <c r="FA70" s="946">
        <f t="shared" ref="FA70:FA124" si="169">($F70*DH70)/DH$126</f>
        <v>0</v>
      </c>
      <c r="FB70" s="946">
        <f t="shared" ref="FB70:FB124" si="170">($F70*DI70)/DI$126</f>
        <v>0</v>
      </c>
      <c r="FC70" s="946">
        <f t="shared" ref="FC70:FC124" si="171">($F70*DJ70)/DJ$126</f>
        <v>0</v>
      </c>
      <c r="FD70" s="946">
        <f t="shared" ref="FD70:FD124" si="172">($F70*DK70)/DK$126</f>
        <v>0</v>
      </c>
      <c r="FE70" s="946">
        <f t="shared" ref="FE70:FE124" si="173">($F70*DL70)/DL$126</f>
        <v>0</v>
      </c>
      <c r="FF70" s="946">
        <f t="shared" ref="FF70:FF124" si="174">($F70*DM70)/DM$126</f>
        <v>0</v>
      </c>
      <c r="FG70" s="946">
        <f t="shared" ref="FG70:FG124" si="175">($F70*DN70)/DN$126</f>
        <v>0</v>
      </c>
      <c r="FH70" s="946">
        <f t="shared" ref="FH70:FH124" si="176">($F70*DO70)/DO$126</f>
        <v>0</v>
      </c>
      <c r="FI70" s="946">
        <f t="shared" ref="FI70:FI124" si="177">($F70*DP70)/DP$126</f>
        <v>0</v>
      </c>
      <c r="FJ70" s="946">
        <f t="shared" ref="FJ70:FJ124" si="178">($F70*DQ70)/DQ$126</f>
        <v>0</v>
      </c>
      <c r="FK70" s="946">
        <f t="shared" ref="FK70:FK124" si="179">($F70*DR70)/DR$126</f>
        <v>0</v>
      </c>
      <c r="FL70" s="946">
        <f t="shared" ref="FL70:FL124" si="180">($F70*DS70)/DS$126</f>
        <v>0</v>
      </c>
      <c r="FM70" s="946">
        <f t="shared" ref="FM70:FM124" si="181">($F70*DT70)/DT$126</f>
        <v>0</v>
      </c>
      <c r="FN70" s="946">
        <f t="shared" ref="FN70:FN124" si="182">($F70*DU70)/DU$126</f>
        <v>0</v>
      </c>
      <c r="FO70" s="946">
        <f t="shared" ref="FO70:FO124" si="183">($F70*DV70)/DV$126</f>
        <v>0</v>
      </c>
      <c r="FP70" s="946">
        <f t="shared" ref="FP70:FP124" si="184">($F70*DW70)/DW$126</f>
        <v>0</v>
      </c>
      <c r="FQ70" s="946">
        <f t="shared" ref="FQ70:FQ124" si="185">($F70*DX70)/DX$126</f>
        <v>0</v>
      </c>
      <c r="FR70" s="946">
        <f t="shared" ref="FR70:FR124" si="186">($F70*DY70)/DY$126</f>
        <v>0</v>
      </c>
      <c r="FS70" s="946">
        <f t="shared" ref="FS70:FS124" si="187">($F70*DZ70)/DZ$126</f>
        <v>0</v>
      </c>
      <c r="FT70" s="946">
        <f t="shared" ref="FT70:FT124" si="188">($F70*EA70)/EA$126</f>
        <v>0</v>
      </c>
      <c r="FU70" s="946">
        <f t="shared" ref="FU70:FU124" si="189">($F70*EB70)/EB$126</f>
        <v>0</v>
      </c>
      <c r="FV70" s="946">
        <f t="shared" ref="FV70:FV124" si="190">($F70*EC70)/EC$126</f>
        <v>0</v>
      </c>
      <c r="FW70" s="946">
        <f t="shared" ref="FW70:FW124" si="191">($F70*ED70)/ED$126</f>
        <v>0</v>
      </c>
      <c r="FX70" s="946">
        <f t="shared" ref="FX70:FX124" si="192">($F70*EE70)/EE$126</f>
        <v>0</v>
      </c>
      <c r="FY70" s="946">
        <f t="shared" ref="FY70:FY124" si="193">($F70*EF70)/EF$126</f>
        <v>0</v>
      </c>
      <c r="FZ70" s="946">
        <f t="shared" ref="FZ70:FZ124" si="194">($F70*EG70)/EG$126</f>
        <v>0</v>
      </c>
      <c r="GA70" s="946">
        <f t="shared" ref="GA70:GA124" si="195">($F70*EH70)/EH$126</f>
        <v>0</v>
      </c>
      <c r="GB70" s="946">
        <f t="shared" ref="GB70:GB124" si="196">($F70*EI70)/EI$126</f>
        <v>0</v>
      </c>
      <c r="GC70" s="946">
        <f t="shared" ref="GC70:GC124" si="197">($F70*EJ70)/EJ$126</f>
        <v>0</v>
      </c>
      <c r="GD70" s="946">
        <f t="shared" ref="GD70:GD124" si="198">($F70*EK70)/EK$126</f>
        <v>0</v>
      </c>
      <c r="GE70" s="946">
        <f t="shared" ref="GE70:GE124" si="199">($F70*EL70)/EL$126</f>
        <v>0</v>
      </c>
      <c r="GF70" s="946">
        <f t="shared" ref="GF70:GF124" si="200">($F70*EM70)/EM$126</f>
        <v>0</v>
      </c>
      <c r="GG70" s="946">
        <f t="shared" ref="GG70:GG124" si="201">($F70*EN70)/EN$126</f>
        <v>0</v>
      </c>
      <c r="GH70" s="946" t="s">
        <v>577</v>
      </c>
    </row>
    <row r="71" spans="1:190" ht="20.25" hidden="1" customHeight="1">
      <c r="A71" s="725" t="str">
        <f>Compute1a!A71</f>
        <v>12.2.b</v>
      </c>
      <c r="B71" s="527">
        <f>Compute1a!B71</f>
        <v>0</v>
      </c>
      <c r="C71" s="527">
        <f>Compute1a!C71</f>
        <v>0</v>
      </c>
      <c r="D71" s="528">
        <f>Compute1a!D71</f>
        <v>0</v>
      </c>
      <c r="E71" s="732" t="str">
        <f>Compute1a!E71</f>
        <v>0</v>
      </c>
      <c r="F71" s="727">
        <f>INDEX(References!$B$51:$C$56,$E71+1,2)*C71</f>
        <v>0</v>
      </c>
      <c r="G71" s="726">
        <f>Compute4a!$DE71</f>
        <v>0</v>
      </c>
      <c r="H71" s="942">
        <f t="shared" si="111"/>
        <v>0</v>
      </c>
      <c r="I71" s="671">
        <f>Compute4a!I71</f>
        <v>0</v>
      </c>
      <c r="J71" s="782">
        <f>IFERROR((I71*$H71*INDEX(References!$C$51:$D$56, $E71+1,2))+(ROW()/10000),0)</f>
        <v>7.1000000000000004E-3</v>
      </c>
      <c r="K71" s="671">
        <f>Compute4a!H71</f>
        <v>0</v>
      </c>
      <c r="L71" s="782">
        <f>IFERROR((K71*$H71*INDEX(References!$C$51:$D$56, $E71+1,2))+(ROW()/10000),0)</f>
        <v>7.1000000000000004E-3</v>
      </c>
      <c r="M71" s="671">
        <f>Compute4a!H71</f>
        <v>0</v>
      </c>
      <c r="N71" s="782">
        <f>IFERROR((M71*$H71*INDEX(References!$C$51:$D$56, $E71+1,2))+(ROW()/10000),0)</f>
        <v>7.1000000000000004E-3</v>
      </c>
      <c r="O71" s="671">
        <f>Compute4a!N71</f>
        <v>0</v>
      </c>
      <c r="P71" s="782">
        <f>IFERROR((O71*$H71*INDEX(References!$C$51:$D$56, $E71+1,2))+(ROW()/10000),0)</f>
        <v>7.1000000000000004E-3</v>
      </c>
      <c r="Q71" s="671">
        <f>Compute4a!M71</f>
        <v>0</v>
      </c>
      <c r="R71" s="782">
        <f>IFERROR((Q71*$H71*INDEX(References!$C$51:$D$56, $E71+1,2))+(ROW()/10000),0)</f>
        <v>7.1000000000000004E-3</v>
      </c>
      <c r="S71" s="671">
        <f>Compute4a!R71</f>
        <v>0</v>
      </c>
      <c r="T71" s="782">
        <f>IFERROR((S71*$H71*INDEX(References!$C$51:$D$56, $E71+1,2))+(ROW()/10000),0)</f>
        <v>7.1000000000000004E-3</v>
      </c>
      <c r="U71" s="671">
        <f>Compute4a!S71</f>
        <v>0</v>
      </c>
      <c r="V71" s="782">
        <f>IFERROR((U71*$H71*INDEX(References!$C$51:$D$56, $E71+1,2))+(ROW()/10000),0)</f>
        <v>7.1000000000000004E-3</v>
      </c>
      <c r="W71" s="671">
        <f>Compute4a!R71</f>
        <v>0</v>
      </c>
      <c r="X71" s="782">
        <f>IFERROR((W71*$H71*INDEX(References!$C$51:$D$56, $E71+1,2))+(ROW()/10000),0)</f>
        <v>7.1000000000000004E-3</v>
      </c>
      <c r="Y71" s="671">
        <f>Compute4a!I71</f>
        <v>0</v>
      </c>
      <c r="Z71" s="782">
        <f>IFERROR((Y71*$H71*INDEX(References!$C$51:$D$56, $E71+1,2))+(ROW()/10000),0)</f>
        <v>7.1000000000000004E-3</v>
      </c>
      <c r="AA71" s="671">
        <f>Compute4a!H71</f>
        <v>0</v>
      </c>
      <c r="AB71" s="782">
        <f>IFERROR((AA71*$H71*INDEX(References!$C$51:$D$56, $E71+1,2))+(ROW()/10000),0)</f>
        <v>7.1000000000000004E-3</v>
      </c>
      <c r="AC71" s="671">
        <f>Compute4a!T71</f>
        <v>0</v>
      </c>
      <c r="AD71" s="782">
        <f>IFERROR((AC71*$H71*INDEX(References!$C$51:$D$56, $E71+1,2))+(ROW()/10000),0)</f>
        <v>7.1000000000000004E-3</v>
      </c>
      <c r="AE71" s="671">
        <f>Compute4a!I71</f>
        <v>0</v>
      </c>
      <c r="AF71" s="782">
        <f>IFERROR((AE71*$H71*INDEX(References!$C$51:$D$56, $E71+1,2))+(ROW()/10000),0)</f>
        <v>7.1000000000000004E-3</v>
      </c>
      <c r="AG71" s="671">
        <f>Compute4a!N71</f>
        <v>0</v>
      </c>
      <c r="AH71" s="782">
        <f>IFERROR((AG71*$H71*INDEX(References!$C$51:$D$56, $E71+1,2))+(ROW()/10000),0)</f>
        <v>7.1000000000000004E-3</v>
      </c>
      <c r="AI71" s="671">
        <f>Compute4a!I71</f>
        <v>0</v>
      </c>
      <c r="AJ71" s="782">
        <f>IFERROR((AI71*$H71*INDEX(References!$C$51:$D$56, $E71+1,2))+(ROW()/10000),0)</f>
        <v>7.1000000000000004E-3</v>
      </c>
      <c r="AK71" s="671">
        <f>Compute4a!U71</f>
        <v>0</v>
      </c>
      <c r="AL71" s="782">
        <f>IFERROR((AK71*$H71*INDEX(References!$C$51:$D$56, $E71+1,2))+(ROW()/10000),0)</f>
        <v>7.1000000000000004E-3</v>
      </c>
      <c r="AM71" s="671">
        <f>Compute4a!K71</f>
        <v>0</v>
      </c>
      <c r="AN71" s="782">
        <f>IFERROR((AM71*$H71*INDEX(References!$C$51:$D$56, $E71+1,2))+(ROW()/10000),0)</f>
        <v>7.1000000000000004E-3</v>
      </c>
      <c r="AO71" s="671">
        <f>Compute4a!S71</f>
        <v>0</v>
      </c>
      <c r="AP71" s="782">
        <f>IFERROR((AO71*$H71*INDEX(References!$C$51:$D$56, $E71+1,2))+(ROW()/10000),0)</f>
        <v>7.1000000000000004E-3</v>
      </c>
      <c r="AQ71" s="671">
        <f>Compute4a!M71</f>
        <v>0</v>
      </c>
      <c r="AR71" s="782">
        <f>IFERROR((AQ71*$H71*INDEX(References!$C$51:$D$56, $E71+1,2))+(ROW()/10000),0)</f>
        <v>7.1000000000000004E-3</v>
      </c>
      <c r="AS71" s="671">
        <f>Compute4a!K71</f>
        <v>0</v>
      </c>
      <c r="AT71" s="782">
        <f>IFERROR((AS71*$H71*INDEX(References!$C$51:$D$56, $E71+1,2))+(ROW()/10000),0)</f>
        <v>7.1000000000000004E-3</v>
      </c>
      <c r="AU71" s="671">
        <f>Compute4a!T71</f>
        <v>0</v>
      </c>
      <c r="AV71" s="782">
        <f>IFERROR((AU71*$H71*INDEX(References!$C$51:$D$56, $E71+1,2))+(ROW()/10000),0)</f>
        <v>7.1000000000000004E-3</v>
      </c>
      <c r="AW71" s="671">
        <f>Compute4a!J71</f>
        <v>0</v>
      </c>
      <c r="AX71" s="782">
        <f>IFERROR((AW71*$H71*INDEX(References!$C$51:$D$56, $E71+1,2))+(ROW()/10000),0)</f>
        <v>7.1000000000000004E-3</v>
      </c>
      <c r="AY71" s="671">
        <f>Compute4a!L71</f>
        <v>0</v>
      </c>
      <c r="AZ71" s="782">
        <f>IFERROR((AY71*$H71*INDEX(References!$C$51:$D$56, $E71+1,2))+(ROW()/10000),0)</f>
        <v>7.1000000000000004E-3</v>
      </c>
      <c r="BA71" s="671">
        <f>Compute4a!M71</f>
        <v>0</v>
      </c>
      <c r="BB71" s="782">
        <f>IFERROR((BA71*$H71*INDEX(References!$C$51:$D$56, $E71+1,2))+(ROW()/10000),0)</f>
        <v>7.1000000000000004E-3</v>
      </c>
      <c r="BC71" s="671">
        <f>Compute4a!O71</f>
        <v>0</v>
      </c>
      <c r="BD71" s="782">
        <f>IFERROR((BC71*$H71*INDEX(References!$C$51:$D$56, $E71+1,2))+(ROW()/10000),0)</f>
        <v>7.1000000000000004E-3</v>
      </c>
      <c r="BE71" s="671">
        <f>Compute4a!V71</f>
        <v>0</v>
      </c>
      <c r="BF71" s="782">
        <f>IFERROR((BE71*$H71*INDEX(References!$C$51:$D$56, $E71+1,2))+(ROW()/10000),0)</f>
        <v>7.1000000000000004E-3</v>
      </c>
      <c r="BG71" s="671">
        <f>Compute4a!P71</f>
        <v>0</v>
      </c>
      <c r="BH71" s="782">
        <f>IFERROR((BG71*$H71*INDEX(References!$C$51:$D$56, $E71+1,2))+(ROW()/10000),0)</f>
        <v>7.1000000000000004E-3</v>
      </c>
      <c r="BI71" s="671">
        <f>Compute4a!N71</f>
        <v>0</v>
      </c>
      <c r="BJ71" s="782">
        <f>IFERROR((BI71*$H71*INDEX(References!$C$51:$D$56, $E71+1,2))+(ROW()/10000),0)</f>
        <v>7.1000000000000004E-3</v>
      </c>
      <c r="BK71" s="671">
        <f>Compute4a!T71</f>
        <v>0</v>
      </c>
      <c r="BL71" s="782">
        <f>IFERROR((BK71*$H71*INDEX(References!$C$51:$D$56, $E71+1,2))+(ROW()/10000),0)</f>
        <v>7.1000000000000004E-3</v>
      </c>
      <c r="BM71" s="671">
        <f>Compute4a!R71</f>
        <v>0</v>
      </c>
      <c r="BN71" s="782">
        <f>IFERROR((BM71*$H71*INDEX(References!$C$51:$D$56, $E71+1,2))+(ROW()/10000),0)</f>
        <v>7.1000000000000004E-3</v>
      </c>
      <c r="BO71" s="671">
        <f>Compute4a!V71</f>
        <v>0</v>
      </c>
      <c r="BP71" s="782">
        <f>IFERROR((BO71*$H71*INDEX(References!$C$51:$D$56, $E71+1,2))+(ROW()/10000),0)</f>
        <v>7.1000000000000004E-3</v>
      </c>
      <c r="BQ71" s="671">
        <f>Compute4a!S71</f>
        <v>0</v>
      </c>
      <c r="BR71" s="782">
        <f>IFERROR((BQ71*$H71*INDEX(References!$C$51:$D$56, $E71+1,2))+(ROW()/10000),0)</f>
        <v>7.1000000000000004E-3</v>
      </c>
      <c r="BS71" s="671">
        <f>Compute4a!V71</f>
        <v>0</v>
      </c>
      <c r="BT71" s="782">
        <f>IFERROR((BS71*$H71*INDEX(References!$C$51:$D$56, $E71+1,2))+(ROW()/10000),0)</f>
        <v>7.1000000000000004E-3</v>
      </c>
      <c r="BU71" s="671">
        <f>Compute4a!M71</f>
        <v>0</v>
      </c>
      <c r="BV71" s="782">
        <f>IFERROR((BU71*$H71*INDEX(References!$C$51:$D$56, $E71+1,2))+(ROW()/10000),0)</f>
        <v>7.1000000000000004E-3</v>
      </c>
      <c r="BW71" s="671">
        <f>Compute4a!U71</f>
        <v>0</v>
      </c>
      <c r="BX71" s="782">
        <f>IFERROR((BW71*$H71*INDEX(References!$C$51:$D$56, $E71+1,2))+(ROW()/10000),0)</f>
        <v>7.1000000000000004E-3</v>
      </c>
      <c r="BY71" s="671">
        <f>Compute4a!N71</f>
        <v>0</v>
      </c>
      <c r="BZ71" s="782">
        <f>IFERROR((BY71*$H71*INDEX(References!$C$51:$D$56, $E71+1,2))+(ROW()/10000),0)</f>
        <v>7.1000000000000004E-3</v>
      </c>
      <c r="CA71" s="671">
        <f>Compute4a!T71</f>
        <v>0</v>
      </c>
      <c r="CB71" s="782">
        <f>IFERROR((CA71*$H71*INDEX(References!$C$51:$D$56, $E71+1,2))+(ROW()/10000),0)</f>
        <v>7.1000000000000004E-3</v>
      </c>
      <c r="CC71" s="671">
        <f>Compute4a!T71</f>
        <v>0</v>
      </c>
      <c r="CD71" s="782">
        <f>IFERROR((CC71*$H71*INDEX(References!$C$51:$D$56, $E71+1,2))+(ROW()/10000),0)</f>
        <v>7.1000000000000004E-3</v>
      </c>
      <c r="CE71" s="671">
        <f>Compute4a!T71</f>
        <v>0</v>
      </c>
      <c r="CF71" s="782">
        <f>IFERROR((CE71*$H71*INDEX(References!$C$51:$D$56, $E71+1,2))+(ROW()/10000),0)</f>
        <v>7.1000000000000004E-3</v>
      </c>
      <c r="CG71" s="671">
        <f>Compute4a!U71</f>
        <v>0</v>
      </c>
      <c r="CH71" s="782">
        <f>IFERROR((CG71*$H71*INDEX(References!$C$51:$D$56, $E71+1,2))+(ROW()/10000),0)</f>
        <v>7.1000000000000004E-3</v>
      </c>
      <c r="CI71" s="671">
        <f>Compute4a!U71</f>
        <v>0</v>
      </c>
      <c r="CJ71" s="782">
        <f>IFERROR((CI71*$H71*INDEX(References!$C$51:$D$56, $E71+1,2))+(ROW()/10000),0)</f>
        <v>7.1000000000000004E-3</v>
      </c>
      <c r="CK71" s="671">
        <f>Compute4a!N71</f>
        <v>0</v>
      </c>
      <c r="CL71" s="782">
        <f>IFERROR((CK71*$H71*INDEX(References!$C$51:$D$56, $E71+1,2))+(ROW()/10000),0)</f>
        <v>7.1000000000000004E-3</v>
      </c>
      <c r="CM71" s="671">
        <f>Compute4a!U71</f>
        <v>0</v>
      </c>
      <c r="CN71" s="782">
        <f>IFERROR((CM71*$H71*INDEX(References!$C$51:$D$56, $E71+1,2))+(ROW()/10000),0)</f>
        <v>7.1000000000000004E-3</v>
      </c>
      <c r="CO71" s="671">
        <f>Compute4a!Q71</f>
        <v>0</v>
      </c>
      <c r="CP71" s="782">
        <f>IFERROR((CO71*$H71*INDEX(References!$C$51:$D$56, $E71+1,2))+(ROW()/10000),0)</f>
        <v>7.1000000000000004E-3</v>
      </c>
      <c r="CQ71" s="671">
        <f>Compute4a!T71</f>
        <v>0</v>
      </c>
      <c r="CR71" s="782">
        <f>IFERROR((CQ71*$H71*INDEX(References!$C$51:$D$56, $E71+1,2))+(ROW()/10000),0)</f>
        <v>7.1000000000000004E-3</v>
      </c>
      <c r="CS71" s="671">
        <f>Compute4a!Q71</f>
        <v>0</v>
      </c>
      <c r="CT71" s="782">
        <f>IFERROR((CS71*$H71*INDEX(References!$C$51:$D$56, $E71+1,2))+(ROW()/10000),0)</f>
        <v>7.1000000000000004E-3</v>
      </c>
      <c r="CU71" s="477">
        <f t="shared" si="110"/>
        <v>0</v>
      </c>
      <c r="CV71" s="477">
        <f t="shared" si="112"/>
        <v>0</v>
      </c>
      <c r="CW71" s="477">
        <f t="shared" si="113"/>
        <v>0</v>
      </c>
      <c r="CX71" s="477">
        <f t="shared" si="114"/>
        <v>0</v>
      </c>
      <c r="CY71" s="477">
        <f t="shared" si="115"/>
        <v>0</v>
      </c>
      <c r="CZ71" s="477">
        <f t="shared" si="116"/>
        <v>0</v>
      </c>
      <c r="DA71" s="477">
        <f t="shared" si="117"/>
        <v>0</v>
      </c>
      <c r="DB71" s="477">
        <f t="shared" si="118"/>
        <v>0</v>
      </c>
      <c r="DC71" s="477">
        <f t="shared" si="119"/>
        <v>0</v>
      </c>
      <c r="DD71" s="477">
        <f t="shared" si="120"/>
        <v>0</v>
      </c>
      <c r="DE71" s="477">
        <f t="shared" si="121"/>
        <v>0</v>
      </c>
      <c r="DF71" s="477">
        <f t="shared" si="122"/>
        <v>0</v>
      </c>
      <c r="DG71" s="477">
        <f t="shared" si="123"/>
        <v>0</v>
      </c>
      <c r="DH71" s="477">
        <f t="shared" si="124"/>
        <v>0</v>
      </c>
      <c r="DI71" s="477">
        <f t="shared" si="125"/>
        <v>0</v>
      </c>
      <c r="DJ71" s="477">
        <f t="shared" si="126"/>
        <v>0</v>
      </c>
      <c r="DK71" s="477">
        <f t="shared" si="127"/>
        <v>0</v>
      </c>
      <c r="DL71" s="477">
        <f t="shared" si="128"/>
        <v>0</v>
      </c>
      <c r="DM71" s="477">
        <f t="shared" si="129"/>
        <v>0</v>
      </c>
      <c r="DN71" s="477">
        <f t="shared" si="130"/>
        <v>0</v>
      </c>
      <c r="DO71" s="477">
        <f t="shared" si="131"/>
        <v>0</v>
      </c>
      <c r="DP71" s="477">
        <f t="shared" si="132"/>
        <v>0</v>
      </c>
      <c r="DQ71" s="477">
        <f t="shared" si="133"/>
        <v>0</v>
      </c>
      <c r="DR71" s="477">
        <f t="shared" si="134"/>
        <v>0</v>
      </c>
      <c r="DS71" s="477">
        <f t="shared" si="135"/>
        <v>0</v>
      </c>
      <c r="DT71" s="477">
        <f t="shared" si="136"/>
        <v>0</v>
      </c>
      <c r="DU71" s="477">
        <f t="shared" si="137"/>
        <v>0</v>
      </c>
      <c r="DV71" s="477">
        <f t="shared" si="138"/>
        <v>0</v>
      </c>
      <c r="DW71" s="477">
        <f t="shared" si="139"/>
        <v>0</v>
      </c>
      <c r="DX71" s="477">
        <f t="shared" si="140"/>
        <v>0</v>
      </c>
      <c r="DY71" s="477">
        <f t="shared" si="141"/>
        <v>0</v>
      </c>
      <c r="DZ71" s="477">
        <f t="shared" si="142"/>
        <v>0</v>
      </c>
      <c r="EA71" s="477">
        <f t="shared" si="143"/>
        <v>0</v>
      </c>
      <c r="EB71" s="477">
        <f t="shared" si="144"/>
        <v>0</v>
      </c>
      <c r="EC71" s="477">
        <f t="shared" si="145"/>
        <v>0</v>
      </c>
      <c r="ED71" s="477">
        <f t="shared" si="146"/>
        <v>0</v>
      </c>
      <c r="EE71" s="477">
        <f t="shared" si="147"/>
        <v>0</v>
      </c>
      <c r="EF71" s="477">
        <f t="shared" si="148"/>
        <v>0</v>
      </c>
      <c r="EG71" s="477">
        <f t="shared" si="149"/>
        <v>0</v>
      </c>
      <c r="EH71" s="477">
        <f t="shared" si="150"/>
        <v>0</v>
      </c>
      <c r="EI71" s="477">
        <f t="shared" si="151"/>
        <v>0</v>
      </c>
      <c r="EJ71" s="477">
        <f t="shared" si="152"/>
        <v>0</v>
      </c>
      <c r="EK71" s="477">
        <f t="shared" si="153"/>
        <v>0</v>
      </c>
      <c r="EL71" s="477">
        <f t="shared" si="154"/>
        <v>0</v>
      </c>
      <c r="EM71" s="477">
        <f t="shared" si="155"/>
        <v>0</v>
      </c>
      <c r="EN71" s="477">
        <f t="shared" si="156"/>
        <v>0</v>
      </c>
      <c r="EO71" s="946">
        <f t="shared" si="157"/>
        <v>0</v>
      </c>
      <c r="EP71" s="946">
        <f t="shared" si="158"/>
        <v>0</v>
      </c>
      <c r="EQ71" s="946">
        <f t="shared" si="159"/>
        <v>0</v>
      </c>
      <c r="ER71" s="946">
        <f t="shared" si="160"/>
        <v>0</v>
      </c>
      <c r="ES71" s="946">
        <f t="shared" si="161"/>
        <v>0</v>
      </c>
      <c r="ET71" s="946">
        <f t="shared" si="162"/>
        <v>0</v>
      </c>
      <c r="EU71" s="946">
        <f t="shared" si="163"/>
        <v>0</v>
      </c>
      <c r="EV71" s="946">
        <f t="shared" si="164"/>
        <v>0</v>
      </c>
      <c r="EW71" s="946">
        <f t="shared" si="165"/>
        <v>0</v>
      </c>
      <c r="EX71" s="946">
        <f t="shared" si="166"/>
        <v>0</v>
      </c>
      <c r="EY71" s="946">
        <f t="shared" si="167"/>
        <v>0</v>
      </c>
      <c r="EZ71" s="946">
        <f t="shared" si="168"/>
        <v>0</v>
      </c>
      <c r="FA71" s="946">
        <f t="shared" si="169"/>
        <v>0</v>
      </c>
      <c r="FB71" s="946">
        <f t="shared" si="170"/>
        <v>0</v>
      </c>
      <c r="FC71" s="946">
        <f t="shared" si="171"/>
        <v>0</v>
      </c>
      <c r="FD71" s="946">
        <f t="shared" si="172"/>
        <v>0</v>
      </c>
      <c r="FE71" s="946">
        <f t="shared" si="173"/>
        <v>0</v>
      </c>
      <c r="FF71" s="946">
        <f t="shared" si="174"/>
        <v>0</v>
      </c>
      <c r="FG71" s="946">
        <f t="shared" si="175"/>
        <v>0</v>
      </c>
      <c r="FH71" s="946">
        <f t="shared" si="176"/>
        <v>0</v>
      </c>
      <c r="FI71" s="946">
        <f t="shared" si="177"/>
        <v>0</v>
      </c>
      <c r="FJ71" s="946">
        <f t="shared" si="178"/>
        <v>0</v>
      </c>
      <c r="FK71" s="946">
        <f t="shared" si="179"/>
        <v>0</v>
      </c>
      <c r="FL71" s="946">
        <f t="shared" si="180"/>
        <v>0</v>
      </c>
      <c r="FM71" s="946">
        <f t="shared" si="181"/>
        <v>0</v>
      </c>
      <c r="FN71" s="946">
        <f t="shared" si="182"/>
        <v>0</v>
      </c>
      <c r="FO71" s="946">
        <f t="shared" si="183"/>
        <v>0</v>
      </c>
      <c r="FP71" s="946">
        <f t="shared" si="184"/>
        <v>0</v>
      </c>
      <c r="FQ71" s="946">
        <f t="shared" si="185"/>
        <v>0</v>
      </c>
      <c r="FR71" s="946">
        <f t="shared" si="186"/>
        <v>0</v>
      </c>
      <c r="FS71" s="946">
        <f t="shared" si="187"/>
        <v>0</v>
      </c>
      <c r="FT71" s="946">
        <f t="shared" si="188"/>
        <v>0</v>
      </c>
      <c r="FU71" s="946">
        <f t="shared" si="189"/>
        <v>0</v>
      </c>
      <c r="FV71" s="946">
        <f t="shared" si="190"/>
        <v>0</v>
      </c>
      <c r="FW71" s="946">
        <f t="shared" si="191"/>
        <v>0</v>
      </c>
      <c r="FX71" s="946">
        <f t="shared" si="192"/>
        <v>0</v>
      </c>
      <c r="FY71" s="946">
        <f t="shared" si="193"/>
        <v>0</v>
      </c>
      <c r="FZ71" s="946">
        <f t="shared" si="194"/>
        <v>0</v>
      </c>
      <c r="GA71" s="946">
        <f t="shared" si="195"/>
        <v>0</v>
      </c>
      <c r="GB71" s="946">
        <f t="shared" si="196"/>
        <v>0</v>
      </c>
      <c r="GC71" s="946">
        <f t="shared" si="197"/>
        <v>0</v>
      </c>
      <c r="GD71" s="946">
        <f t="shared" si="198"/>
        <v>0</v>
      </c>
      <c r="GE71" s="946">
        <f t="shared" si="199"/>
        <v>0</v>
      </c>
      <c r="GF71" s="946">
        <f t="shared" si="200"/>
        <v>0</v>
      </c>
      <c r="GG71" s="946">
        <f t="shared" si="201"/>
        <v>0</v>
      </c>
      <c r="GH71" s="946" t="s">
        <v>1672</v>
      </c>
    </row>
    <row r="72" spans="1:190" ht="15">
      <c r="A72" s="725" t="str">
        <f>Compute1a!A72</f>
        <v>12.3</v>
      </c>
      <c r="B72" s="527" t="str">
        <f>Compute1a!B72</f>
        <v>Séparation des environnements</v>
      </c>
      <c r="C72" s="527">
        <f>Compute1a!C72</f>
        <v>0</v>
      </c>
      <c r="D72" s="528" t="str">
        <f>Compute1a!D72</f>
        <v>1: Initial</v>
      </c>
      <c r="E72" s="732" t="str">
        <f>Compute1a!E72</f>
        <v>1</v>
      </c>
      <c r="F72" s="727">
        <f>INDEX(References!$B$51:$C$56,$E72+1,2)*C72</f>
        <v>0</v>
      </c>
      <c r="G72" s="726">
        <f>Compute4a!$DE72</f>
        <v>0</v>
      </c>
      <c r="H72" s="942">
        <f t="shared" ref="H72:H74" si="202">IF($F72&gt;=$C$1,$G72/$F72,$G72)</f>
        <v>0</v>
      </c>
      <c r="I72" s="671">
        <v>0</v>
      </c>
      <c r="J72" s="782">
        <f>IFERROR((I72*$H72*INDEX(References!$C$51:$D$56, $E72+1,2))+(ROW()/10000),0)</f>
        <v>7.1999999999999998E-3</v>
      </c>
      <c r="K72" s="671">
        <v>0</v>
      </c>
      <c r="L72" s="782">
        <f>IFERROR((K72*$H72*INDEX(References!$C$51:$D$56, $E72+1,2))+(ROW()/10000),0)</f>
        <v>7.1999999999999998E-3</v>
      </c>
      <c r="M72" s="671">
        <f>Compute4a!H72</f>
        <v>1</v>
      </c>
      <c r="N72" s="782">
        <f>IFERROR((M72*$H72*INDEX(References!$C$51:$D$56, $E72+1,2))+(ROW()/10000),0)</f>
        <v>7.1999999999999998E-3</v>
      </c>
      <c r="O72" s="671">
        <f>Compute4a!N72</f>
        <v>0</v>
      </c>
      <c r="P72" s="782">
        <f>IFERROR((O72*$H72*INDEX(References!$C$51:$D$56, $E72+1,2))+(ROW()/10000),0)</f>
        <v>7.1999999999999998E-3</v>
      </c>
      <c r="Q72" s="671">
        <f>Compute4a!M72</f>
        <v>0</v>
      </c>
      <c r="R72" s="782">
        <f>IFERROR((Q72*$H72*INDEX(References!$C$51:$D$56, $E72+1,2))+(ROW()/10000),0)</f>
        <v>7.1999999999999998E-3</v>
      </c>
      <c r="S72" s="671">
        <f>Compute4a!R72</f>
        <v>0</v>
      </c>
      <c r="T72" s="782">
        <f>IFERROR((S72*$H72*INDEX(References!$C$51:$D$56, $E72+1,2))+(ROW()/10000),0)</f>
        <v>7.1999999999999998E-3</v>
      </c>
      <c r="U72" s="671">
        <v>1</v>
      </c>
      <c r="V72" s="782">
        <f>IFERROR((U72*$H72*INDEX(References!$C$51:$D$56, $E72+1,2))+(ROW()/10000),0)</f>
        <v>7.1999999999999998E-3</v>
      </c>
      <c r="W72" s="671">
        <f>Compute4a!R72</f>
        <v>0</v>
      </c>
      <c r="X72" s="782">
        <f>IFERROR((W72*$H72*INDEX(References!$C$51:$D$56, $E72+1,2))+(ROW()/10000),0)</f>
        <v>7.1999999999999998E-3</v>
      </c>
      <c r="Y72" s="671">
        <v>0</v>
      </c>
      <c r="Z72" s="782">
        <f>IFERROR((Y72*$H72*INDEX(References!$C$51:$D$56, $E72+1,2))+(ROW()/10000),0)</f>
        <v>7.1999999999999998E-3</v>
      </c>
      <c r="AA72" s="671">
        <v>0</v>
      </c>
      <c r="AB72" s="782">
        <f>IFERROR((AA72*$H72*INDEX(References!$C$51:$D$56, $E72+1,2))+(ROW()/10000),0)</f>
        <v>7.1999999999999998E-3</v>
      </c>
      <c r="AC72" s="671">
        <f>Compute4a!T72</f>
        <v>0</v>
      </c>
      <c r="AD72" s="782">
        <f>IFERROR((AC72*$H72*INDEX(References!$C$51:$D$56, $E72+1,2))+(ROW()/10000),0)</f>
        <v>7.1999999999999998E-3</v>
      </c>
      <c r="AE72" s="671">
        <v>0</v>
      </c>
      <c r="AF72" s="782">
        <f>IFERROR((AE72*$H72*INDEX(References!$C$51:$D$56, $E72+1,2))+(ROW()/10000),0)</f>
        <v>7.1999999999999998E-3</v>
      </c>
      <c r="AG72" s="671">
        <f>Compute4a!N72</f>
        <v>0</v>
      </c>
      <c r="AH72" s="782">
        <f>IFERROR((AG72*$H72*INDEX(References!$C$51:$D$56, $E72+1,2))+(ROW()/10000),0)</f>
        <v>7.1999999999999998E-3</v>
      </c>
      <c r="AI72" s="671">
        <v>0</v>
      </c>
      <c r="AJ72" s="782">
        <f>IFERROR((AI72*$H72*INDEX(References!$C$51:$D$56, $E72+1,2))+(ROW()/10000),0)</f>
        <v>7.1999999999999998E-3</v>
      </c>
      <c r="AK72" s="671">
        <f>Compute4a!U72</f>
        <v>0</v>
      </c>
      <c r="AL72" s="782">
        <f>IFERROR((AK72*$H72*INDEX(References!$C$51:$D$56, $E72+1,2))+(ROW()/10000),0)</f>
        <v>7.1999999999999998E-3</v>
      </c>
      <c r="AM72" s="671">
        <f>Compute4a!K72</f>
        <v>0</v>
      </c>
      <c r="AN72" s="782">
        <f>IFERROR((AM72*$H72*INDEX(References!$C$51:$D$56, $E72+1,2))+(ROW()/10000),0)</f>
        <v>7.1999999999999998E-3</v>
      </c>
      <c r="AO72" s="671">
        <v>1</v>
      </c>
      <c r="AP72" s="782">
        <f>IFERROR((AO72*$H72*INDEX(References!$C$51:$D$56, $E72+1,2))+(ROW()/10000),0)</f>
        <v>7.1999999999999998E-3</v>
      </c>
      <c r="AQ72" s="671">
        <f>Compute4a!M72</f>
        <v>0</v>
      </c>
      <c r="AR72" s="782">
        <f>IFERROR((AQ72*$H72*INDEX(References!$C$51:$D$56, $E72+1,2))+(ROW()/10000),0)</f>
        <v>7.1999999999999998E-3</v>
      </c>
      <c r="AS72" s="671">
        <f>Compute4a!K72</f>
        <v>0</v>
      </c>
      <c r="AT72" s="782">
        <f>IFERROR((AS72*$H72*INDEX(References!$C$51:$D$56, $E72+1,2))+(ROW()/10000),0)</f>
        <v>7.1999999999999998E-3</v>
      </c>
      <c r="AU72" s="671">
        <f>Compute4a!T72</f>
        <v>0</v>
      </c>
      <c r="AV72" s="782">
        <f>IFERROR((AU72*$H72*INDEX(References!$C$51:$D$56, $E72+1,2))+(ROW()/10000),0)</f>
        <v>7.1999999999999998E-3</v>
      </c>
      <c r="AW72" s="671">
        <v>0</v>
      </c>
      <c r="AX72" s="782">
        <f>IFERROR((AW72*$H72*INDEX(References!$C$51:$D$56, $E72+1,2))+(ROW()/10000),0)</f>
        <v>7.1999999999999998E-3</v>
      </c>
      <c r="AY72" s="671">
        <v>0</v>
      </c>
      <c r="AZ72" s="782">
        <f>IFERROR((AY72*$H72*INDEX(References!$C$51:$D$56, $E72+1,2))+(ROW()/10000),0)</f>
        <v>7.1999999999999998E-3</v>
      </c>
      <c r="BA72" s="671">
        <f>Compute4a!M72</f>
        <v>0</v>
      </c>
      <c r="BB72" s="782">
        <f>IFERROR((BA72*$H72*INDEX(References!$C$51:$D$56, $E72+1,2))+(ROW()/10000),0)</f>
        <v>7.1999999999999998E-3</v>
      </c>
      <c r="BC72" s="671">
        <f>Compute4a!O72</f>
        <v>0</v>
      </c>
      <c r="BD72" s="782">
        <f>IFERROR((BC72*$H72*INDEX(References!$C$51:$D$56, $E72+1,2))+(ROW()/10000),0)</f>
        <v>7.1999999999999998E-3</v>
      </c>
      <c r="BE72" s="671">
        <f>Compute4a!V72</f>
        <v>0</v>
      </c>
      <c r="BF72" s="782">
        <f>IFERROR((BE72*$H72*INDEX(References!$C$51:$D$56, $E72+1,2))+(ROW()/10000),0)</f>
        <v>7.1999999999999998E-3</v>
      </c>
      <c r="BG72" s="671">
        <f>Compute4a!P72</f>
        <v>0</v>
      </c>
      <c r="BH72" s="782">
        <f>IFERROR((BG72*$H72*INDEX(References!$C$51:$D$56, $E72+1,2))+(ROW()/10000),0)</f>
        <v>7.1999999999999998E-3</v>
      </c>
      <c r="BI72" s="671">
        <f>Compute4a!N72</f>
        <v>0</v>
      </c>
      <c r="BJ72" s="782">
        <f>IFERROR((BI72*$H72*INDEX(References!$C$51:$D$56, $E72+1,2))+(ROW()/10000),0)</f>
        <v>7.1999999999999998E-3</v>
      </c>
      <c r="BK72" s="671">
        <f>Compute4a!T72</f>
        <v>0</v>
      </c>
      <c r="BL72" s="782">
        <f>IFERROR((BK72*$H72*INDEX(References!$C$51:$D$56, $E72+1,2))+(ROW()/10000),0)</f>
        <v>7.1999999999999998E-3</v>
      </c>
      <c r="BM72" s="671">
        <f>Compute4a!R72</f>
        <v>0</v>
      </c>
      <c r="BN72" s="782">
        <f>IFERROR((BM72*$H72*INDEX(References!$C$51:$D$56, $E72+1,2))+(ROW()/10000),0)</f>
        <v>7.1999999999999998E-3</v>
      </c>
      <c r="BO72" s="671">
        <v>1</v>
      </c>
      <c r="BP72" s="782">
        <f>IFERROR((BO72*$H72*INDEX(References!$C$51:$D$56, $E72+1,2))+(ROW()/10000),0)</f>
        <v>7.1999999999999998E-3</v>
      </c>
      <c r="BQ72" s="671">
        <f>Compute4a!S72</f>
        <v>0</v>
      </c>
      <c r="BR72" s="782">
        <f>IFERROR((BQ72*$H72*INDEX(References!$C$51:$D$56, $E72+1,2))+(ROW()/10000),0)</f>
        <v>7.1999999999999998E-3</v>
      </c>
      <c r="BS72" s="671">
        <f>Compute4a!V72</f>
        <v>0</v>
      </c>
      <c r="BT72" s="782">
        <f>IFERROR((BS72*$H72*INDEX(References!$C$51:$D$56, $E72+1,2))+(ROW()/10000),0)</f>
        <v>7.1999999999999998E-3</v>
      </c>
      <c r="BU72" s="671">
        <v>1</v>
      </c>
      <c r="BV72" s="782">
        <f>IFERROR((BU72*$H72*INDEX(References!$C$51:$D$56, $E72+1,2))+(ROW()/10000),0)</f>
        <v>7.1999999999999998E-3</v>
      </c>
      <c r="BW72" s="671">
        <f>Compute4a!U72</f>
        <v>0</v>
      </c>
      <c r="BX72" s="782">
        <f>IFERROR((BW72*$H72*INDEX(References!$C$51:$D$56, $E72+1,2))+(ROW()/10000),0)</f>
        <v>7.1999999999999998E-3</v>
      </c>
      <c r="BY72" s="671">
        <f>Compute4a!N72</f>
        <v>0</v>
      </c>
      <c r="BZ72" s="782">
        <f>IFERROR((BY72*$H72*INDEX(References!$C$51:$D$56, $E72+1,2))+(ROW()/10000),0)</f>
        <v>7.1999999999999998E-3</v>
      </c>
      <c r="CA72" s="671">
        <f>Compute4a!T72</f>
        <v>0</v>
      </c>
      <c r="CB72" s="782">
        <f>IFERROR((CA72*$H72*INDEX(References!$C$51:$D$56, $E72+1,2))+(ROW()/10000),0)</f>
        <v>7.1999999999999998E-3</v>
      </c>
      <c r="CC72" s="671">
        <f>Compute4a!T72</f>
        <v>0</v>
      </c>
      <c r="CD72" s="782">
        <f>IFERROR((CC72*$H72*INDEX(References!$C$51:$D$56, $E72+1,2))+(ROW()/10000),0)</f>
        <v>7.1999999999999998E-3</v>
      </c>
      <c r="CE72" s="671">
        <f>Compute4a!T72</f>
        <v>0</v>
      </c>
      <c r="CF72" s="782">
        <f>IFERROR((CE72*$H72*INDEX(References!$C$51:$D$56, $E72+1,2))+(ROW()/10000),0)</f>
        <v>7.1999999999999998E-3</v>
      </c>
      <c r="CG72" s="671">
        <f>Compute4a!U72</f>
        <v>0</v>
      </c>
      <c r="CH72" s="782">
        <f>IFERROR((CG72*$H72*INDEX(References!$C$51:$D$56, $E72+1,2))+(ROW()/10000),0)</f>
        <v>7.1999999999999998E-3</v>
      </c>
      <c r="CI72" s="671">
        <f>Compute4a!U72</f>
        <v>0</v>
      </c>
      <c r="CJ72" s="782">
        <f>IFERROR((CI72*$H72*INDEX(References!$C$51:$D$56, $E72+1,2))+(ROW()/10000),0)</f>
        <v>7.1999999999999998E-3</v>
      </c>
      <c r="CK72" s="671">
        <f>Compute4a!N72</f>
        <v>0</v>
      </c>
      <c r="CL72" s="782">
        <f>IFERROR((CK72*$H72*INDEX(References!$C$51:$D$56, $E72+1,2))+(ROW()/10000),0)</f>
        <v>7.1999999999999998E-3</v>
      </c>
      <c r="CM72" s="671">
        <f>Compute4a!U72</f>
        <v>0</v>
      </c>
      <c r="CN72" s="782">
        <f>IFERROR((CM72*$H72*INDEX(References!$C$51:$D$56, $E72+1,2))+(ROW()/10000),0)</f>
        <v>7.1999999999999998E-3</v>
      </c>
      <c r="CO72" s="671">
        <f>Compute4a!Q72</f>
        <v>0</v>
      </c>
      <c r="CP72" s="782">
        <f>IFERROR((CO72*$H72*INDEX(References!$C$51:$D$56, $E72+1,2))+(ROW()/10000),0)</f>
        <v>7.1999999999999998E-3</v>
      </c>
      <c r="CQ72" s="671">
        <f>Compute4a!T72</f>
        <v>0</v>
      </c>
      <c r="CR72" s="782">
        <f>IFERROR((CQ72*$H72*INDEX(References!$C$51:$D$56, $E72+1,2))+(ROW()/10000),0)</f>
        <v>7.1999999999999998E-3</v>
      </c>
      <c r="CS72" s="671">
        <f>Compute4a!Q72</f>
        <v>0</v>
      </c>
      <c r="CT72" s="782">
        <f>IFERROR((CS72*$H72*INDEX(References!$C$51:$D$56, $E72+1,2))+(ROW()/10000),0)</f>
        <v>7.1999999999999998E-3</v>
      </c>
      <c r="CU72" s="477">
        <f t="shared" si="110"/>
        <v>2</v>
      </c>
      <c r="CV72" s="477">
        <f t="shared" si="112"/>
        <v>0</v>
      </c>
      <c r="CW72" s="477">
        <f t="shared" si="113"/>
        <v>0</v>
      </c>
      <c r="CX72" s="477">
        <f t="shared" si="114"/>
        <v>0</v>
      </c>
      <c r="CY72" s="477">
        <f t="shared" si="115"/>
        <v>0</v>
      </c>
      <c r="CZ72" s="477">
        <f t="shared" si="116"/>
        <v>0</v>
      </c>
      <c r="DA72" s="477">
        <f t="shared" si="117"/>
        <v>0</v>
      </c>
      <c r="DB72" s="477">
        <f t="shared" si="118"/>
        <v>0</v>
      </c>
      <c r="DC72" s="477">
        <f t="shared" si="119"/>
        <v>0</v>
      </c>
      <c r="DD72" s="477">
        <f t="shared" si="120"/>
        <v>0</v>
      </c>
      <c r="DE72" s="477">
        <f t="shared" si="121"/>
        <v>0</v>
      </c>
      <c r="DF72" s="477">
        <f t="shared" si="122"/>
        <v>0</v>
      </c>
      <c r="DG72" s="477">
        <f t="shared" si="123"/>
        <v>0</v>
      </c>
      <c r="DH72" s="477">
        <f t="shared" si="124"/>
        <v>0</v>
      </c>
      <c r="DI72" s="477">
        <f t="shared" si="125"/>
        <v>0</v>
      </c>
      <c r="DJ72" s="477">
        <f t="shared" si="126"/>
        <v>0</v>
      </c>
      <c r="DK72" s="477">
        <f t="shared" si="127"/>
        <v>0</v>
      </c>
      <c r="DL72" s="477">
        <f t="shared" si="128"/>
        <v>0</v>
      </c>
      <c r="DM72" s="477">
        <f t="shared" si="129"/>
        <v>0</v>
      </c>
      <c r="DN72" s="477">
        <f t="shared" si="130"/>
        <v>0</v>
      </c>
      <c r="DO72" s="477">
        <f t="shared" si="131"/>
        <v>0</v>
      </c>
      <c r="DP72" s="477">
        <f t="shared" si="132"/>
        <v>0</v>
      </c>
      <c r="DQ72" s="477">
        <f t="shared" si="133"/>
        <v>0</v>
      </c>
      <c r="DR72" s="477">
        <f t="shared" si="134"/>
        <v>0</v>
      </c>
      <c r="DS72" s="477">
        <f t="shared" si="135"/>
        <v>0</v>
      </c>
      <c r="DT72" s="477">
        <f t="shared" si="136"/>
        <v>0</v>
      </c>
      <c r="DU72" s="477">
        <f t="shared" si="137"/>
        <v>0</v>
      </c>
      <c r="DV72" s="477">
        <f t="shared" si="138"/>
        <v>0</v>
      </c>
      <c r="DW72" s="477">
        <f t="shared" si="139"/>
        <v>0</v>
      </c>
      <c r="DX72" s="477">
        <f t="shared" si="140"/>
        <v>0</v>
      </c>
      <c r="DY72" s="477">
        <f t="shared" si="141"/>
        <v>0</v>
      </c>
      <c r="DZ72" s="477">
        <f t="shared" si="142"/>
        <v>0</v>
      </c>
      <c r="EA72" s="477">
        <f t="shared" si="143"/>
        <v>0</v>
      </c>
      <c r="EB72" s="477">
        <f t="shared" si="144"/>
        <v>0</v>
      </c>
      <c r="EC72" s="477">
        <f t="shared" si="145"/>
        <v>0</v>
      </c>
      <c r="ED72" s="477">
        <f t="shared" si="146"/>
        <v>0</v>
      </c>
      <c r="EE72" s="477">
        <f t="shared" si="147"/>
        <v>0</v>
      </c>
      <c r="EF72" s="477">
        <f t="shared" si="148"/>
        <v>0</v>
      </c>
      <c r="EG72" s="477">
        <f t="shared" si="149"/>
        <v>0</v>
      </c>
      <c r="EH72" s="477">
        <f t="shared" si="150"/>
        <v>0</v>
      </c>
      <c r="EI72" s="477">
        <f t="shared" si="151"/>
        <v>0</v>
      </c>
      <c r="EJ72" s="477">
        <f t="shared" si="152"/>
        <v>0</v>
      </c>
      <c r="EK72" s="477">
        <f t="shared" si="153"/>
        <v>0</v>
      </c>
      <c r="EL72" s="477">
        <f t="shared" si="154"/>
        <v>0</v>
      </c>
      <c r="EM72" s="477">
        <f t="shared" si="155"/>
        <v>0</v>
      </c>
      <c r="EN72" s="477">
        <f t="shared" si="156"/>
        <v>0</v>
      </c>
      <c r="EO72" s="946">
        <f t="shared" si="157"/>
        <v>0</v>
      </c>
      <c r="EP72" s="946">
        <f t="shared" si="158"/>
        <v>0</v>
      </c>
      <c r="EQ72" s="946">
        <f t="shared" si="159"/>
        <v>0</v>
      </c>
      <c r="ER72" s="946">
        <f t="shared" si="160"/>
        <v>0</v>
      </c>
      <c r="ES72" s="946">
        <f t="shared" si="161"/>
        <v>0</v>
      </c>
      <c r="ET72" s="946">
        <f t="shared" si="162"/>
        <v>0</v>
      </c>
      <c r="EU72" s="946">
        <f t="shared" si="163"/>
        <v>0</v>
      </c>
      <c r="EV72" s="946">
        <f t="shared" si="164"/>
        <v>0</v>
      </c>
      <c r="EW72" s="946">
        <f t="shared" si="165"/>
        <v>0</v>
      </c>
      <c r="EX72" s="946">
        <f t="shared" si="166"/>
        <v>0</v>
      </c>
      <c r="EY72" s="946">
        <f t="shared" si="167"/>
        <v>0</v>
      </c>
      <c r="EZ72" s="946">
        <f t="shared" si="168"/>
        <v>0</v>
      </c>
      <c r="FA72" s="946">
        <f t="shared" si="169"/>
        <v>0</v>
      </c>
      <c r="FB72" s="946">
        <f t="shared" si="170"/>
        <v>0</v>
      </c>
      <c r="FC72" s="946">
        <f t="shared" si="171"/>
        <v>0</v>
      </c>
      <c r="FD72" s="946">
        <f t="shared" si="172"/>
        <v>0</v>
      </c>
      <c r="FE72" s="946">
        <f t="shared" si="173"/>
        <v>0</v>
      </c>
      <c r="FF72" s="946">
        <f t="shared" si="174"/>
        <v>0</v>
      </c>
      <c r="FG72" s="946">
        <f t="shared" si="175"/>
        <v>0</v>
      </c>
      <c r="FH72" s="946">
        <f t="shared" si="176"/>
        <v>0</v>
      </c>
      <c r="FI72" s="946">
        <f t="shared" si="177"/>
        <v>0</v>
      </c>
      <c r="FJ72" s="946">
        <f t="shared" si="178"/>
        <v>0</v>
      </c>
      <c r="FK72" s="946">
        <f t="shared" si="179"/>
        <v>0</v>
      </c>
      <c r="FL72" s="946">
        <f t="shared" si="180"/>
        <v>0</v>
      </c>
      <c r="FM72" s="946">
        <f t="shared" si="181"/>
        <v>0</v>
      </c>
      <c r="FN72" s="946">
        <f t="shared" si="182"/>
        <v>0</v>
      </c>
      <c r="FO72" s="946">
        <f t="shared" si="183"/>
        <v>0</v>
      </c>
      <c r="FP72" s="946">
        <f t="shared" si="184"/>
        <v>0</v>
      </c>
      <c r="FQ72" s="946">
        <f t="shared" si="185"/>
        <v>0</v>
      </c>
      <c r="FR72" s="946">
        <f t="shared" si="186"/>
        <v>0</v>
      </c>
      <c r="FS72" s="946">
        <f t="shared" si="187"/>
        <v>0</v>
      </c>
      <c r="FT72" s="946">
        <f t="shared" si="188"/>
        <v>0</v>
      </c>
      <c r="FU72" s="946">
        <f t="shared" si="189"/>
        <v>0</v>
      </c>
      <c r="FV72" s="946">
        <f t="shared" si="190"/>
        <v>0</v>
      </c>
      <c r="FW72" s="946">
        <f t="shared" si="191"/>
        <v>0</v>
      </c>
      <c r="FX72" s="946">
        <f t="shared" si="192"/>
        <v>0</v>
      </c>
      <c r="FY72" s="946">
        <f t="shared" si="193"/>
        <v>0</v>
      </c>
      <c r="FZ72" s="946">
        <f t="shared" si="194"/>
        <v>0</v>
      </c>
      <c r="GA72" s="946">
        <f t="shared" si="195"/>
        <v>0</v>
      </c>
      <c r="GB72" s="946">
        <f t="shared" si="196"/>
        <v>0</v>
      </c>
      <c r="GC72" s="946">
        <f t="shared" si="197"/>
        <v>0</v>
      </c>
      <c r="GD72" s="946">
        <f t="shared" si="198"/>
        <v>0</v>
      </c>
      <c r="GE72" s="946">
        <f t="shared" si="199"/>
        <v>0</v>
      </c>
      <c r="GF72" s="946">
        <f t="shared" si="200"/>
        <v>0</v>
      </c>
      <c r="GG72" s="946">
        <f t="shared" si="201"/>
        <v>0</v>
      </c>
      <c r="GH72" s="946" t="s">
        <v>518</v>
      </c>
    </row>
    <row r="73" spans="1:190" ht="15">
      <c r="A73" s="725" t="str">
        <f>Compute1a!A73</f>
        <v>12.4</v>
      </c>
      <c r="B73" s="527" t="str">
        <f>Compute1a!B73</f>
        <v>Protection contre des logiciels malveillants</v>
      </c>
      <c r="C73" s="527">
        <f>Compute1a!C73</f>
        <v>1</v>
      </c>
      <c r="D73" s="528" t="str">
        <f>Compute1a!D73</f>
        <v>3: Défini</v>
      </c>
      <c r="E73" s="732" t="str">
        <f>Compute1a!E73</f>
        <v>3</v>
      </c>
      <c r="F73" s="727">
        <f>INDEX(References!$B$51:$C$56,$E73+1,2)*C73</f>
        <v>3</v>
      </c>
      <c r="G73" s="726">
        <f>Compute4a!$DE73</f>
        <v>0.23422433088762717</v>
      </c>
      <c r="H73" s="942">
        <f t="shared" si="202"/>
        <v>0.23422433088762717</v>
      </c>
      <c r="I73" s="671">
        <f>Compute4a!I73</f>
        <v>0</v>
      </c>
      <c r="J73" s="782">
        <f>IFERROR((I73*$H73*INDEX(References!$C$51:$D$56, $E73+1,2))+(ROW()/10000),0)</f>
        <v>7.3000000000000001E-3</v>
      </c>
      <c r="K73" s="671">
        <f>Compute4a!H73</f>
        <v>0</v>
      </c>
      <c r="L73" s="782">
        <f>IFERROR((K73*$H73*INDEX(References!$C$51:$D$56, $E73+1,2))+(ROW()/10000),0)</f>
        <v>7.3000000000000001E-3</v>
      </c>
      <c r="M73" s="671">
        <f>Compute4a!H73</f>
        <v>0</v>
      </c>
      <c r="N73" s="782">
        <f>IFERROR((M73*$H73*INDEX(References!$C$51:$D$56, $E73+1,2))+(ROW()/10000),0)</f>
        <v>7.3000000000000001E-3</v>
      </c>
      <c r="O73" s="671">
        <f>Compute4a!N73</f>
        <v>0</v>
      </c>
      <c r="P73" s="782">
        <f>IFERROR((O73*$H73*INDEX(References!$C$51:$D$56, $E73+1,2))+(ROW()/10000),0)</f>
        <v>7.3000000000000001E-3</v>
      </c>
      <c r="Q73" s="671">
        <f>Compute4a!M73</f>
        <v>1</v>
      </c>
      <c r="R73" s="782">
        <f>IFERROR((Q73*$H73*INDEX(References!$C$51:$D$56, $E73+1,2))+(ROW()/10000),0)</f>
        <v>0.7099729926628815</v>
      </c>
      <c r="S73" s="671">
        <f>Compute4a!R73</f>
        <v>1</v>
      </c>
      <c r="T73" s="782">
        <f>IFERROR((S73*$H73*INDEX(References!$C$51:$D$56, $E73+1,2))+(ROW()/10000),0)</f>
        <v>0.7099729926628815</v>
      </c>
      <c r="U73" s="671">
        <f>Compute4a!S73</f>
        <v>1</v>
      </c>
      <c r="V73" s="782">
        <f>IFERROR((U73*$H73*INDEX(References!$C$51:$D$56, $E73+1,2))+(ROW()/10000),0)</f>
        <v>0.7099729926628815</v>
      </c>
      <c r="W73" s="671">
        <v>0</v>
      </c>
      <c r="X73" s="782">
        <f>IFERROR((W73*$H73*INDEX(References!$C$51:$D$56, $E73+1,2))+(ROW()/10000),0)</f>
        <v>7.3000000000000001E-3</v>
      </c>
      <c r="Y73" s="671">
        <f>Compute4a!I73</f>
        <v>0</v>
      </c>
      <c r="Z73" s="782">
        <f>IFERROR((Y73*$H73*INDEX(References!$C$51:$D$56, $E73+1,2))+(ROW()/10000),0)</f>
        <v>7.3000000000000001E-3</v>
      </c>
      <c r="AA73" s="671">
        <f>Compute4a!H73</f>
        <v>0</v>
      </c>
      <c r="AB73" s="782">
        <f>IFERROR((AA73*$H73*INDEX(References!$C$51:$D$56, $E73+1,2))+(ROW()/10000),0)</f>
        <v>7.3000000000000001E-3</v>
      </c>
      <c r="AC73" s="671">
        <f>Compute4a!T73</f>
        <v>0</v>
      </c>
      <c r="AD73" s="782">
        <f>IFERROR((AC73*$H73*INDEX(References!$C$51:$D$56, $E73+1,2))+(ROW()/10000),0)</f>
        <v>7.3000000000000001E-3</v>
      </c>
      <c r="AE73" s="671">
        <f>Compute4a!I73</f>
        <v>0</v>
      </c>
      <c r="AF73" s="782">
        <f>IFERROR((AE73*$H73*INDEX(References!$C$51:$D$56, $E73+1,2))+(ROW()/10000),0)</f>
        <v>7.3000000000000001E-3</v>
      </c>
      <c r="AG73" s="671">
        <f>Compute4a!N73</f>
        <v>0</v>
      </c>
      <c r="AH73" s="782">
        <f>IFERROR((AG73*$H73*INDEX(References!$C$51:$D$56, $E73+1,2))+(ROW()/10000),0)</f>
        <v>7.3000000000000001E-3</v>
      </c>
      <c r="AI73" s="671">
        <f>Compute4a!I73</f>
        <v>0</v>
      </c>
      <c r="AJ73" s="782">
        <f>IFERROR((AI73*$H73*INDEX(References!$C$51:$D$56, $E73+1,2))+(ROW()/10000),0)</f>
        <v>7.3000000000000001E-3</v>
      </c>
      <c r="AK73" s="671">
        <f>Compute4a!U73</f>
        <v>0</v>
      </c>
      <c r="AL73" s="782">
        <f>IFERROR((AK73*$H73*INDEX(References!$C$51:$D$56, $E73+1,2))+(ROW()/10000),0)</f>
        <v>7.3000000000000001E-3</v>
      </c>
      <c r="AM73" s="671">
        <f>Compute4a!K73</f>
        <v>0</v>
      </c>
      <c r="AN73" s="782">
        <f>IFERROR((AM73*$H73*INDEX(References!$C$51:$D$56, $E73+1,2))+(ROW()/10000),0)</f>
        <v>7.3000000000000001E-3</v>
      </c>
      <c r="AO73" s="671">
        <f>Compute4a!S73</f>
        <v>1</v>
      </c>
      <c r="AP73" s="782">
        <f>IFERROR((AO73*$H73*INDEX(References!$C$51:$D$56, $E73+1,2))+(ROW()/10000),0)</f>
        <v>0.7099729926628815</v>
      </c>
      <c r="AQ73" s="671">
        <v>0</v>
      </c>
      <c r="AR73" s="782">
        <f>IFERROR((AQ73*$H73*INDEX(References!$C$51:$D$56, $E73+1,2))+(ROW()/10000),0)</f>
        <v>7.3000000000000001E-3</v>
      </c>
      <c r="AS73" s="671">
        <f>Compute4a!K73</f>
        <v>0</v>
      </c>
      <c r="AT73" s="782">
        <f>IFERROR((AS73*$H73*INDEX(References!$C$51:$D$56, $E73+1,2))+(ROW()/10000),0)</f>
        <v>7.3000000000000001E-3</v>
      </c>
      <c r="AU73" s="671">
        <f>Compute4a!T73</f>
        <v>0</v>
      </c>
      <c r="AV73" s="782">
        <f>IFERROR((AU73*$H73*INDEX(References!$C$51:$D$56, $E73+1,2))+(ROW()/10000),0)</f>
        <v>7.3000000000000001E-3</v>
      </c>
      <c r="AW73" s="671">
        <f>Compute4a!J73</f>
        <v>0</v>
      </c>
      <c r="AX73" s="782">
        <f>IFERROR((AW73*$H73*INDEX(References!$C$51:$D$56, $E73+1,2))+(ROW()/10000),0)</f>
        <v>7.3000000000000001E-3</v>
      </c>
      <c r="AY73" s="671">
        <f>Compute4a!L73</f>
        <v>0</v>
      </c>
      <c r="AZ73" s="782">
        <f>IFERROR((AY73*$H73*INDEX(References!$C$51:$D$56, $E73+1,2))+(ROW()/10000),0)</f>
        <v>7.3000000000000001E-3</v>
      </c>
      <c r="BA73" s="671">
        <v>0</v>
      </c>
      <c r="BB73" s="782">
        <f>IFERROR((BA73*$H73*INDEX(References!$C$51:$D$56, $E73+1,2))+(ROW()/10000),0)</f>
        <v>7.3000000000000001E-3</v>
      </c>
      <c r="BC73" s="671">
        <f>Compute4a!O73</f>
        <v>0</v>
      </c>
      <c r="BD73" s="782">
        <f>IFERROR((BC73*$H73*INDEX(References!$C$51:$D$56, $E73+1,2))+(ROW()/10000),0)</f>
        <v>7.3000000000000001E-3</v>
      </c>
      <c r="BE73" s="671">
        <v>0</v>
      </c>
      <c r="BF73" s="782">
        <f>IFERROR((BE73*$H73*INDEX(References!$C$51:$D$56, $E73+1,2))+(ROW()/10000),0)</f>
        <v>7.3000000000000001E-3</v>
      </c>
      <c r="BG73" s="671">
        <f>Compute4a!P73</f>
        <v>0</v>
      </c>
      <c r="BH73" s="782">
        <f>IFERROR((BG73*$H73*INDEX(References!$C$51:$D$56, $E73+1,2))+(ROW()/10000),0)</f>
        <v>7.3000000000000001E-3</v>
      </c>
      <c r="BI73" s="671">
        <f>Compute4a!N73</f>
        <v>0</v>
      </c>
      <c r="BJ73" s="782">
        <f>IFERROR((BI73*$H73*INDEX(References!$C$51:$D$56, $E73+1,2))+(ROW()/10000),0)</f>
        <v>7.3000000000000001E-3</v>
      </c>
      <c r="BK73" s="671">
        <f>Compute4a!T73</f>
        <v>0</v>
      </c>
      <c r="BL73" s="782">
        <f>IFERROR((BK73*$H73*INDEX(References!$C$51:$D$56, $E73+1,2))+(ROW()/10000),0)</f>
        <v>7.3000000000000001E-3</v>
      </c>
      <c r="BM73" s="671">
        <f>Compute4a!R73</f>
        <v>1</v>
      </c>
      <c r="BN73" s="782">
        <f>IFERROR((BM73*$H73*INDEX(References!$C$51:$D$56, $E73+1,2))+(ROW()/10000),0)</f>
        <v>0.7099729926628815</v>
      </c>
      <c r="BO73" s="671">
        <f>Compute4a!V73</f>
        <v>1</v>
      </c>
      <c r="BP73" s="782">
        <f>IFERROR((BO73*$H73*INDEX(References!$C$51:$D$56, $E73+1,2))+(ROW()/10000),0)</f>
        <v>0.7099729926628815</v>
      </c>
      <c r="BQ73" s="671">
        <f>Compute4a!S73</f>
        <v>1</v>
      </c>
      <c r="BR73" s="782">
        <f>IFERROR((BQ73*$H73*INDEX(References!$C$51:$D$56, $E73+1,2))+(ROW()/10000),0)</f>
        <v>0.7099729926628815</v>
      </c>
      <c r="BS73" s="671">
        <v>0</v>
      </c>
      <c r="BT73" s="782">
        <f>IFERROR((BS73*$H73*INDEX(References!$C$51:$D$56, $E73+1,2))+(ROW()/10000),0)</f>
        <v>7.3000000000000001E-3</v>
      </c>
      <c r="BU73" s="671">
        <v>0</v>
      </c>
      <c r="BV73" s="782">
        <f>IFERROR((BU73*$H73*INDEX(References!$C$51:$D$56, $E73+1,2))+(ROW()/10000),0)</f>
        <v>7.3000000000000001E-3</v>
      </c>
      <c r="BW73" s="671">
        <f>Compute4a!U73</f>
        <v>0</v>
      </c>
      <c r="BX73" s="782">
        <f>IFERROR((BW73*$H73*INDEX(References!$C$51:$D$56, $E73+1,2))+(ROW()/10000),0)</f>
        <v>7.3000000000000001E-3</v>
      </c>
      <c r="BY73" s="671">
        <f>Compute4a!N73</f>
        <v>0</v>
      </c>
      <c r="BZ73" s="782">
        <f>IFERROR((BY73*$H73*INDEX(References!$C$51:$D$56, $E73+1,2))+(ROW()/10000),0)</f>
        <v>7.3000000000000001E-3</v>
      </c>
      <c r="CA73" s="671">
        <f>Compute4a!T73</f>
        <v>0</v>
      </c>
      <c r="CB73" s="782">
        <f>IFERROR((CA73*$H73*INDEX(References!$C$51:$D$56, $E73+1,2))+(ROW()/10000),0)</f>
        <v>7.3000000000000001E-3</v>
      </c>
      <c r="CC73" s="671">
        <f>Compute4a!T73</f>
        <v>0</v>
      </c>
      <c r="CD73" s="782">
        <f>IFERROR((CC73*$H73*INDEX(References!$C$51:$D$56, $E73+1,2))+(ROW()/10000),0)</f>
        <v>7.3000000000000001E-3</v>
      </c>
      <c r="CE73" s="671">
        <f>Compute4a!T73</f>
        <v>0</v>
      </c>
      <c r="CF73" s="782">
        <f>IFERROR((CE73*$H73*INDEX(References!$C$51:$D$56, $E73+1,2))+(ROW()/10000),0)</f>
        <v>7.3000000000000001E-3</v>
      </c>
      <c r="CG73" s="671">
        <f>Compute4a!U73</f>
        <v>0</v>
      </c>
      <c r="CH73" s="782">
        <f>IFERROR((CG73*$H73*INDEX(References!$C$51:$D$56, $E73+1,2))+(ROW()/10000),0)</f>
        <v>7.3000000000000001E-3</v>
      </c>
      <c r="CI73" s="671">
        <f>Compute4a!U73</f>
        <v>0</v>
      </c>
      <c r="CJ73" s="782">
        <f>IFERROR((CI73*$H73*INDEX(References!$C$51:$D$56, $E73+1,2))+(ROW()/10000),0)</f>
        <v>7.3000000000000001E-3</v>
      </c>
      <c r="CK73" s="671">
        <f>Compute4a!N73</f>
        <v>0</v>
      </c>
      <c r="CL73" s="782">
        <f>IFERROR((CK73*$H73*INDEX(References!$C$51:$D$56, $E73+1,2))+(ROW()/10000),0)</f>
        <v>7.3000000000000001E-3</v>
      </c>
      <c r="CM73" s="671">
        <f>Compute4a!U73</f>
        <v>0</v>
      </c>
      <c r="CN73" s="782">
        <f>IFERROR((CM73*$H73*INDEX(References!$C$51:$D$56, $E73+1,2))+(ROW()/10000),0)</f>
        <v>7.3000000000000001E-3</v>
      </c>
      <c r="CO73" s="671">
        <f>Compute4a!Q73</f>
        <v>0</v>
      </c>
      <c r="CP73" s="782">
        <f>IFERROR((CO73*$H73*INDEX(References!$C$51:$D$56, $E73+1,2))+(ROW()/10000),0)</f>
        <v>7.3000000000000001E-3</v>
      </c>
      <c r="CQ73" s="671">
        <f>Compute4a!T73</f>
        <v>0</v>
      </c>
      <c r="CR73" s="782">
        <f>IFERROR((CQ73*$H73*INDEX(References!$C$51:$D$56, $E73+1,2))+(ROW()/10000),0)</f>
        <v>7.3000000000000001E-3</v>
      </c>
      <c r="CS73" s="671">
        <f>Compute4a!Q73</f>
        <v>0</v>
      </c>
      <c r="CT73" s="782">
        <f>IFERROR((CS73*$H73*INDEX(References!$C$51:$D$56, $E73+1,2))+(ROW()/10000),0)</f>
        <v>7.3000000000000001E-3</v>
      </c>
      <c r="CU73" s="477">
        <f t="shared" si="110"/>
        <v>3</v>
      </c>
      <c r="CV73" s="477">
        <f t="shared" si="112"/>
        <v>0</v>
      </c>
      <c r="CW73" s="477">
        <f t="shared" si="113"/>
        <v>0</v>
      </c>
      <c r="CX73" s="477">
        <f t="shared" si="114"/>
        <v>0</v>
      </c>
      <c r="CY73" s="477">
        <f t="shared" si="115"/>
        <v>0</v>
      </c>
      <c r="CZ73" s="477">
        <f t="shared" si="116"/>
        <v>0.70267299266288152</v>
      </c>
      <c r="DA73" s="477">
        <f t="shared" si="117"/>
        <v>0.70267299266288152</v>
      </c>
      <c r="DB73" s="477">
        <f t="shared" si="118"/>
        <v>0.70267299266288152</v>
      </c>
      <c r="DC73" s="477">
        <f t="shared" si="119"/>
        <v>0</v>
      </c>
      <c r="DD73" s="477">
        <f t="shared" si="120"/>
        <v>0</v>
      </c>
      <c r="DE73" s="477">
        <f t="shared" si="121"/>
        <v>0</v>
      </c>
      <c r="DF73" s="477">
        <f t="shared" si="122"/>
        <v>0</v>
      </c>
      <c r="DG73" s="477">
        <f t="shared" si="123"/>
        <v>0</v>
      </c>
      <c r="DH73" s="477">
        <f t="shared" si="124"/>
        <v>0</v>
      </c>
      <c r="DI73" s="477">
        <f t="shared" si="125"/>
        <v>0</v>
      </c>
      <c r="DJ73" s="477">
        <f t="shared" si="126"/>
        <v>0</v>
      </c>
      <c r="DK73" s="477">
        <f t="shared" si="127"/>
        <v>0</v>
      </c>
      <c r="DL73" s="477">
        <f t="shared" si="128"/>
        <v>0.70267299266288152</v>
      </c>
      <c r="DM73" s="477">
        <f t="shared" si="129"/>
        <v>0</v>
      </c>
      <c r="DN73" s="477">
        <f t="shared" si="130"/>
        <v>0</v>
      </c>
      <c r="DO73" s="477">
        <f t="shared" si="131"/>
        <v>0</v>
      </c>
      <c r="DP73" s="477">
        <f t="shared" si="132"/>
        <v>0</v>
      </c>
      <c r="DQ73" s="477">
        <f t="shared" si="133"/>
        <v>0</v>
      </c>
      <c r="DR73" s="477">
        <f t="shared" si="134"/>
        <v>0</v>
      </c>
      <c r="DS73" s="477">
        <f t="shared" si="135"/>
        <v>0</v>
      </c>
      <c r="DT73" s="477">
        <f t="shared" si="136"/>
        <v>0</v>
      </c>
      <c r="DU73" s="477">
        <f t="shared" si="137"/>
        <v>0</v>
      </c>
      <c r="DV73" s="477">
        <f t="shared" si="138"/>
        <v>0</v>
      </c>
      <c r="DW73" s="477">
        <f t="shared" si="139"/>
        <v>0</v>
      </c>
      <c r="DX73" s="477">
        <f t="shared" si="140"/>
        <v>0.70267299266288152</v>
      </c>
      <c r="DY73" s="477">
        <f t="shared" si="141"/>
        <v>0.70267299266288152</v>
      </c>
      <c r="DZ73" s="477">
        <f t="shared" si="142"/>
        <v>0.70267299266288152</v>
      </c>
      <c r="EA73" s="477">
        <f t="shared" si="143"/>
        <v>0</v>
      </c>
      <c r="EB73" s="477">
        <f t="shared" si="144"/>
        <v>0</v>
      </c>
      <c r="EC73" s="477">
        <f t="shared" si="145"/>
        <v>0</v>
      </c>
      <c r="ED73" s="477">
        <f t="shared" si="146"/>
        <v>0</v>
      </c>
      <c r="EE73" s="477">
        <f t="shared" si="147"/>
        <v>0</v>
      </c>
      <c r="EF73" s="477">
        <f t="shared" si="148"/>
        <v>0</v>
      </c>
      <c r="EG73" s="477">
        <f t="shared" si="149"/>
        <v>0</v>
      </c>
      <c r="EH73" s="477">
        <f t="shared" si="150"/>
        <v>0</v>
      </c>
      <c r="EI73" s="477">
        <f t="shared" si="151"/>
        <v>0</v>
      </c>
      <c r="EJ73" s="477">
        <f t="shared" si="152"/>
        <v>0</v>
      </c>
      <c r="EK73" s="477">
        <f t="shared" si="153"/>
        <v>0</v>
      </c>
      <c r="EL73" s="477">
        <f t="shared" si="154"/>
        <v>0</v>
      </c>
      <c r="EM73" s="477">
        <f t="shared" si="155"/>
        <v>0</v>
      </c>
      <c r="EN73" s="477">
        <f t="shared" si="156"/>
        <v>0</v>
      </c>
      <c r="EO73" s="946">
        <f t="shared" si="157"/>
        <v>0</v>
      </c>
      <c r="EP73" s="946">
        <f t="shared" si="158"/>
        <v>0</v>
      </c>
      <c r="EQ73" s="946">
        <f t="shared" si="159"/>
        <v>0</v>
      </c>
      <c r="ER73" s="946">
        <f t="shared" si="160"/>
        <v>0</v>
      </c>
      <c r="ES73" s="946">
        <f t="shared" si="161"/>
        <v>5.5321548226771447E-2</v>
      </c>
      <c r="ET73" s="946">
        <f t="shared" si="162"/>
        <v>7.5985558583543986E-2</v>
      </c>
      <c r="EU73" s="946">
        <f t="shared" si="163"/>
        <v>5.3097000770897518E-2</v>
      </c>
      <c r="EV73" s="946">
        <f t="shared" si="164"/>
        <v>0</v>
      </c>
      <c r="EW73" s="946">
        <f t="shared" si="165"/>
        <v>0</v>
      </c>
      <c r="EX73" s="946">
        <f t="shared" si="166"/>
        <v>0</v>
      </c>
      <c r="EY73" s="946">
        <f t="shared" si="167"/>
        <v>0</v>
      </c>
      <c r="EZ73" s="946">
        <f t="shared" si="168"/>
        <v>0</v>
      </c>
      <c r="FA73" s="946">
        <f t="shared" si="169"/>
        <v>0</v>
      </c>
      <c r="FB73" s="946">
        <f t="shared" si="170"/>
        <v>0</v>
      </c>
      <c r="FC73" s="946">
        <f t="shared" si="171"/>
        <v>0</v>
      </c>
      <c r="FD73" s="946">
        <f t="shared" si="172"/>
        <v>0</v>
      </c>
      <c r="FE73" s="946">
        <f t="shared" si="173"/>
        <v>5.9327005645775886E-2</v>
      </c>
      <c r="FF73" s="946">
        <f t="shared" si="174"/>
        <v>0</v>
      </c>
      <c r="FG73" s="946">
        <f t="shared" si="175"/>
        <v>0</v>
      </c>
      <c r="FH73" s="946">
        <f t="shared" si="176"/>
        <v>0</v>
      </c>
      <c r="FI73" s="946">
        <f t="shared" si="177"/>
        <v>0</v>
      </c>
      <c r="FJ73" s="946">
        <f t="shared" si="178"/>
        <v>0</v>
      </c>
      <c r="FK73" s="946">
        <f t="shared" si="179"/>
        <v>0</v>
      </c>
      <c r="FL73" s="946">
        <f t="shared" si="180"/>
        <v>0</v>
      </c>
      <c r="FM73" s="946">
        <f t="shared" si="181"/>
        <v>0</v>
      </c>
      <c r="FN73" s="946">
        <f t="shared" si="182"/>
        <v>0</v>
      </c>
      <c r="FO73" s="946">
        <f t="shared" si="183"/>
        <v>0</v>
      </c>
      <c r="FP73" s="946">
        <f t="shared" si="184"/>
        <v>0</v>
      </c>
      <c r="FQ73" s="946">
        <f t="shared" si="185"/>
        <v>4.0078698641225714E-2</v>
      </c>
      <c r="FR73" s="946">
        <f t="shared" si="186"/>
        <v>6.1589457486400073E-2</v>
      </c>
      <c r="FS73" s="946">
        <f t="shared" si="187"/>
        <v>5.6655213821862692E-2</v>
      </c>
      <c r="FT73" s="946">
        <f t="shared" si="188"/>
        <v>0</v>
      </c>
      <c r="FU73" s="946">
        <f t="shared" si="189"/>
        <v>0</v>
      </c>
      <c r="FV73" s="946">
        <f t="shared" si="190"/>
        <v>0</v>
      </c>
      <c r="FW73" s="946">
        <f t="shared" si="191"/>
        <v>0</v>
      </c>
      <c r="FX73" s="946">
        <f t="shared" si="192"/>
        <v>0</v>
      </c>
      <c r="FY73" s="946">
        <f t="shared" si="193"/>
        <v>0</v>
      </c>
      <c r="FZ73" s="946">
        <f t="shared" si="194"/>
        <v>0</v>
      </c>
      <c r="GA73" s="946">
        <f t="shared" si="195"/>
        <v>0</v>
      </c>
      <c r="GB73" s="946">
        <f t="shared" si="196"/>
        <v>0</v>
      </c>
      <c r="GC73" s="946">
        <f t="shared" si="197"/>
        <v>0</v>
      </c>
      <c r="GD73" s="946">
        <f t="shared" si="198"/>
        <v>0</v>
      </c>
      <c r="GE73" s="946">
        <f t="shared" si="199"/>
        <v>0</v>
      </c>
      <c r="GF73" s="946">
        <f t="shared" si="200"/>
        <v>0</v>
      </c>
      <c r="GG73" s="946">
        <f t="shared" si="201"/>
        <v>0</v>
      </c>
      <c r="GH73" s="946" t="s">
        <v>519</v>
      </c>
    </row>
    <row r="74" spans="1:190" ht="15">
      <c r="A74" s="725" t="str">
        <f>Compute1a!A74</f>
        <v>12.5</v>
      </c>
      <c r="B74" s="527" t="str">
        <f>Compute1a!B74</f>
        <v>Politique de sauvegarde</v>
      </c>
      <c r="C74" s="527">
        <f>Compute1a!C74</f>
        <v>1</v>
      </c>
      <c r="D74" s="528" t="str">
        <f>Compute1a!D74</f>
        <v>0: Inexistant</v>
      </c>
      <c r="E74" s="732" t="str">
        <f>Compute1a!E74</f>
        <v>0</v>
      </c>
      <c r="F74" s="727">
        <f>INDEX(References!$B$51:$C$56,$E74+1,2)*C74</f>
        <v>1</v>
      </c>
      <c r="G74" s="726">
        <f>Compute4a!$DE74</f>
        <v>1.0061459474502952</v>
      </c>
      <c r="H74" s="942">
        <f t="shared" si="202"/>
        <v>1.0061459474502952</v>
      </c>
      <c r="I74" s="671">
        <v>1</v>
      </c>
      <c r="J74" s="782">
        <f>IFERROR((I74*$H74*INDEX(References!$C$51:$D$56, $E74+1,2))+(ROW()/10000),0)</f>
        <v>5.0381297372514755</v>
      </c>
      <c r="K74" s="671">
        <f>Compute4a!H74</f>
        <v>0</v>
      </c>
      <c r="L74" s="782">
        <f>IFERROR((K74*$H74*INDEX(References!$C$51:$D$56, $E74+1,2))+(ROW()/10000),0)</f>
        <v>7.4000000000000003E-3</v>
      </c>
      <c r="M74" s="671">
        <f>Compute4a!H74</f>
        <v>0</v>
      </c>
      <c r="N74" s="782">
        <f>IFERROR((M74*$H74*INDEX(References!$C$51:$D$56, $E74+1,2))+(ROW()/10000),0)</f>
        <v>7.4000000000000003E-3</v>
      </c>
      <c r="O74" s="671">
        <f>Compute4a!N74</f>
        <v>1</v>
      </c>
      <c r="P74" s="782">
        <f>IFERROR((O74*$H74*INDEX(References!$C$51:$D$56, $E74+1,2))+(ROW()/10000),0)</f>
        <v>5.0381297372514755</v>
      </c>
      <c r="Q74" s="671">
        <f>Compute4a!M74</f>
        <v>0</v>
      </c>
      <c r="R74" s="782">
        <f>IFERROR((Q74*$H74*INDEX(References!$C$51:$D$56, $E74+1,2))+(ROW()/10000),0)</f>
        <v>7.4000000000000003E-3</v>
      </c>
      <c r="S74" s="671">
        <v>0</v>
      </c>
      <c r="T74" s="782">
        <f>IFERROR((S74*$H74*INDEX(References!$C$51:$D$56, $E74+1,2))+(ROW()/10000),0)</f>
        <v>7.4000000000000003E-3</v>
      </c>
      <c r="U74" s="671">
        <f>Compute4a!S74</f>
        <v>1</v>
      </c>
      <c r="V74" s="782">
        <f>IFERROR((U74*$H74*INDEX(References!$C$51:$D$56, $E74+1,2))+(ROW()/10000),0)</f>
        <v>5.0381297372514755</v>
      </c>
      <c r="W74" s="671">
        <v>0</v>
      </c>
      <c r="X74" s="782">
        <f>IFERROR((W74*$H74*INDEX(References!$C$51:$D$56, $E74+1,2))+(ROW()/10000),0)</f>
        <v>7.4000000000000003E-3</v>
      </c>
      <c r="Y74" s="671">
        <f>Compute4a!I74</f>
        <v>0</v>
      </c>
      <c r="Z74" s="782">
        <f>IFERROR((Y74*$H74*INDEX(References!$C$51:$D$56, $E74+1,2))+(ROW()/10000),0)</f>
        <v>7.4000000000000003E-3</v>
      </c>
      <c r="AA74" s="671">
        <v>1</v>
      </c>
      <c r="AB74" s="782">
        <f>IFERROR((AA74*$H74*INDEX(References!$C$51:$D$56, $E74+1,2))+(ROW()/10000),0)</f>
        <v>5.0381297372514755</v>
      </c>
      <c r="AC74" s="671">
        <v>1</v>
      </c>
      <c r="AD74" s="782">
        <f>IFERROR((AC74*$H74*INDEX(References!$C$51:$D$56, $E74+1,2))+(ROW()/10000),0)</f>
        <v>5.0381297372514755</v>
      </c>
      <c r="AE74" s="671">
        <f>Compute4a!I74</f>
        <v>0</v>
      </c>
      <c r="AF74" s="782">
        <f>IFERROR((AE74*$H74*INDEX(References!$C$51:$D$56, $E74+1,2))+(ROW()/10000),0)</f>
        <v>7.4000000000000003E-3</v>
      </c>
      <c r="AG74" s="671">
        <v>0</v>
      </c>
      <c r="AH74" s="782">
        <f>IFERROR((AG74*$H74*INDEX(References!$C$51:$D$56, $E74+1,2))+(ROW()/10000),0)</f>
        <v>7.4000000000000003E-3</v>
      </c>
      <c r="AI74" s="671">
        <f>Compute4a!I74</f>
        <v>0</v>
      </c>
      <c r="AJ74" s="782">
        <f>IFERROR((AI74*$H74*INDEX(References!$C$51:$D$56, $E74+1,2))+(ROW()/10000),0)</f>
        <v>7.4000000000000003E-3</v>
      </c>
      <c r="AK74" s="671">
        <v>0</v>
      </c>
      <c r="AL74" s="782">
        <f>IFERROR((AK74*$H74*INDEX(References!$C$51:$D$56, $E74+1,2))+(ROW()/10000),0)</f>
        <v>7.4000000000000003E-3</v>
      </c>
      <c r="AM74" s="671">
        <f>Compute4a!K74</f>
        <v>1</v>
      </c>
      <c r="AN74" s="782">
        <f>IFERROR((AM74*$H74*INDEX(References!$C$51:$D$56, $E74+1,2))+(ROW()/10000),0)</f>
        <v>5.0381297372514755</v>
      </c>
      <c r="AO74" s="671">
        <f>Compute4a!S74</f>
        <v>1</v>
      </c>
      <c r="AP74" s="782">
        <f>IFERROR((AO74*$H74*INDEX(References!$C$51:$D$56, $E74+1,2))+(ROW()/10000),0)</f>
        <v>5.0381297372514755</v>
      </c>
      <c r="AQ74" s="671">
        <f>Compute4a!M74</f>
        <v>0</v>
      </c>
      <c r="AR74" s="782">
        <f>IFERROR((AQ74*$H74*INDEX(References!$C$51:$D$56, $E74+1,2))+(ROW()/10000),0)</f>
        <v>7.4000000000000003E-3</v>
      </c>
      <c r="AS74" s="671">
        <v>0</v>
      </c>
      <c r="AT74" s="782">
        <f>IFERROR((AS74*$H74*INDEX(References!$C$51:$D$56, $E74+1,2))+(ROW()/10000),0)</f>
        <v>7.4000000000000003E-3</v>
      </c>
      <c r="AU74" s="671">
        <f>Compute4a!T74</f>
        <v>0</v>
      </c>
      <c r="AV74" s="782">
        <f>IFERROR((AU74*$H74*INDEX(References!$C$51:$D$56, $E74+1,2))+(ROW()/10000),0)</f>
        <v>7.4000000000000003E-3</v>
      </c>
      <c r="AW74" s="671">
        <v>0</v>
      </c>
      <c r="AX74" s="782">
        <f>IFERROR((AW74*$H74*INDEX(References!$C$51:$D$56, $E74+1,2))+(ROW()/10000),0)</f>
        <v>7.4000000000000003E-3</v>
      </c>
      <c r="AY74" s="671">
        <v>0</v>
      </c>
      <c r="AZ74" s="782">
        <f>IFERROR((AY74*$H74*INDEX(References!$C$51:$D$56, $E74+1,2))+(ROW()/10000),0)</f>
        <v>7.4000000000000003E-3</v>
      </c>
      <c r="BA74" s="671">
        <f>Compute4a!M74</f>
        <v>0</v>
      </c>
      <c r="BB74" s="782">
        <f>IFERROR((BA74*$H74*INDEX(References!$C$51:$D$56, $E74+1,2))+(ROW()/10000),0)</f>
        <v>7.4000000000000003E-3</v>
      </c>
      <c r="BC74" s="671">
        <f>Compute4a!O74</f>
        <v>0</v>
      </c>
      <c r="BD74" s="782">
        <f>IFERROR((BC74*$H74*INDEX(References!$C$51:$D$56, $E74+1,2))+(ROW()/10000),0)</f>
        <v>7.4000000000000003E-3</v>
      </c>
      <c r="BE74" s="671">
        <v>0</v>
      </c>
      <c r="BF74" s="782">
        <f>IFERROR((BE74*$H74*INDEX(References!$C$51:$D$56, $E74+1,2))+(ROW()/10000),0)</f>
        <v>7.4000000000000003E-3</v>
      </c>
      <c r="BG74" s="671">
        <f>Compute4a!P74</f>
        <v>0</v>
      </c>
      <c r="BH74" s="782">
        <f>IFERROR((BG74*$H74*INDEX(References!$C$51:$D$56, $E74+1,2))+(ROW()/10000),0)</f>
        <v>7.4000000000000003E-3</v>
      </c>
      <c r="BI74" s="671">
        <f>Compute4a!N74</f>
        <v>1</v>
      </c>
      <c r="BJ74" s="782">
        <f>IFERROR((BI74*$H74*INDEX(References!$C$51:$D$56, $E74+1,2))+(ROW()/10000),0)</f>
        <v>5.0381297372514755</v>
      </c>
      <c r="BK74" s="671">
        <f>Compute4a!T74</f>
        <v>0</v>
      </c>
      <c r="BL74" s="782">
        <f>IFERROR((BK74*$H74*INDEX(References!$C$51:$D$56, $E74+1,2))+(ROW()/10000),0)</f>
        <v>7.4000000000000003E-3</v>
      </c>
      <c r="BM74" s="671">
        <v>0</v>
      </c>
      <c r="BN74" s="782">
        <f>IFERROR((BM74*$H74*INDEX(References!$C$51:$D$56, $E74+1,2))+(ROW()/10000),0)</f>
        <v>7.4000000000000003E-3</v>
      </c>
      <c r="BO74" s="671">
        <f>Compute4a!V74</f>
        <v>1</v>
      </c>
      <c r="BP74" s="782">
        <f>IFERROR((BO74*$H74*INDEX(References!$C$51:$D$56, $E74+1,2))+(ROW()/10000),0)</f>
        <v>5.0381297372514755</v>
      </c>
      <c r="BQ74" s="671">
        <f>Compute4a!S74</f>
        <v>1</v>
      </c>
      <c r="BR74" s="782">
        <f>IFERROR((BQ74*$H74*INDEX(References!$C$51:$D$56, $E74+1,2))+(ROW()/10000),0)</f>
        <v>5.0381297372514755</v>
      </c>
      <c r="BS74" s="671">
        <f>Compute4a!V74</f>
        <v>1</v>
      </c>
      <c r="BT74" s="782">
        <f>IFERROR((BS74*$H74*INDEX(References!$C$51:$D$56, $E74+1,2))+(ROW()/10000),0)</f>
        <v>5.0381297372514755</v>
      </c>
      <c r="BU74" s="671">
        <f>Compute4a!M74</f>
        <v>0</v>
      </c>
      <c r="BV74" s="782">
        <f>IFERROR((BU74*$H74*INDEX(References!$C$51:$D$56, $E74+1,2))+(ROW()/10000),0)</f>
        <v>7.4000000000000003E-3</v>
      </c>
      <c r="BW74" s="671">
        <v>0</v>
      </c>
      <c r="BX74" s="782">
        <f>IFERROR((BW74*$H74*INDEX(References!$C$51:$D$56, $E74+1,2))+(ROW()/10000),0)</f>
        <v>7.4000000000000003E-3</v>
      </c>
      <c r="BY74" s="671">
        <v>0</v>
      </c>
      <c r="BZ74" s="782">
        <f>IFERROR((BY74*$H74*INDEX(References!$C$51:$D$56, $E74+1,2))+(ROW()/10000),0)</f>
        <v>7.4000000000000003E-3</v>
      </c>
      <c r="CA74" s="671">
        <f>Compute4a!T74</f>
        <v>0</v>
      </c>
      <c r="CB74" s="782">
        <f>IFERROR((CA74*$H74*INDEX(References!$C$51:$D$56, $E74+1,2))+(ROW()/10000),0)</f>
        <v>7.4000000000000003E-3</v>
      </c>
      <c r="CC74" s="671">
        <f>Compute4a!T74</f>
        <v>0</v>
      </c>
      <c r="CD74" s="782">
        <f>IFERROR((CC74*$H74*INDEX(References!$C$51:$D$56, $E74+1,2))+(ROW()/10000),0)</f>
        <v>7.4000000000000003E-3</v>
      </c>
      <c r="CE74" s="671">
        <f>Compute4a!T74</f>
        <v>0</v>
      </c>
      <c r="CF74" s="782">
        <f>IFERROR((CE74*$H74*INDEX(References!$C$51:$D$56, $E74+1,2))+(ROW()/10000),0)</f>
        <v>7.4000000000000003E-3</v>
      </c>
      <c r="CG74" s="671">
        <v>0</v>
      </c>
      <c r="CH74" s="782">
        <f>IFERROR((CG74*$H74*INDEX(References!$C$51:$D$56, $E74+1,2))+(ROW()/10000),0)</f>
        <v>7.4000000000000003E-3</v>
      </c>
      <c r="CI74" s="671">
        <f>Compute4a!U74</f>
        <v>1</v>
      </c>
      <c r="CJ74" s="782">
        <f>IFERROR((CI74*$H74*INDEX(References!$C$51:$D$56, $E74+1,2))+(ROW()/10000),0)</f>
        <v>5.0381297372514755</v>
      </c>
      <c r="CK74" s="671">
        <v>0</v>
      </c>
      <c r="CL74" s="782">
        <f>IFERROR((CK74*$H74*INDEX(References!$C$51:$D$56, $E74+1,2))+(ROW()/10000),0)</f>
        <v>7.4000000000000003E-3</v>
      </c>
      <c r="CM74" s="671">
        <v>0</v>
      </c>
      <c r="CN74" s="782">
        <f>IFERROR((CM74*$H74*INDEX(References!$C$51:$D$56, $E74+1,2))+(ROW()/10000),0)</f>
        <v>7.4000000000000003E-3</v>
      </c>
      <c r="CO74" s="671">
        <v>0</v>
      </c>
      <c r="CP74" s="782">
        <f>IFERROR((CO74*$H74*INDEX(References!$C$51:$D$56, $E74+1,2))+(ROW()/10000),0)</f>
        <v>7.4000000000000003E-3</v>
      </c>
      <c r="CQ74" s="671">
        <f>Compute4a!T74</f>
        <v>0</v>
      </c>
      <c r="CR74" s="782">
        <f>IFERROR((CQ74*$H74*INDEX(References!$C$51:$D$56, $E74+1,2))+(ROW()/10000),0)</f>
        <v>7.4000000000000003E-3</v>
      </c>
      <c r="CS74" s="671">
        <v>0</v>
      </c>
      <c r="CT74" s="782">
        <f>IFERROR((CS74*$H74*INDEX(References!$C$51:$D$56, $E74+1,2))+(ROW()/10000),0)</f>
        <v>7.4000000000000003E-3</v>
      </c>
      <c r="CU74" s="477">
        <f t="shared" si="110"/>
        <v>5</v>
      </c>
      <c r="CV74" s="477">
        <f t="shared" si="112"/>
        <v>1.0061459474502952</v>
      </c>
      <c r="CW74" s="477">
        <f t="shared" si="113"/>
        <v>0</v>
      </c>
      <c r="CX74" s="477">
        <f t="shared" si="114"/>
        <v>0</v>
      </c>
      <c r="CY74" s="477">
        <f t="shared" si="115"/>
        <v>1.0061459474502952</v>
      </c>
      <c r="CZ74" s="477">
        <f t="shared" si="116"/>
        <v>0</v>
      </c>
      <c r="DA74" s="477">
        <f t="shared" si="117"/>
        <v>0</v>
      </c>
      <c r="DB74" s="477">
        <f t="shared" si="118"/>
        <v>1.0061459474502952</v>
      </c>
      <c r="DC74" s="477">
        <f t="shared" si="119"/>
        <v>0</v>
      </c>
      <c r="DD74" s="477">
        <f t="shared" si="120"/>
        <v>0</v>
      </c>
      <c r="DE74" s="477">
        <f t="shared" si="121"/>
        <v>1.0061459474502952</v>
      </c>
      <c r="DF74" s="477">
        <f t="shared" si="122"/>
        <v>1.0061459474502952</v>
      </c>
      <c r="DG74" s="477">
        <f t="shared" si="123"/>
        <v>0</v>
      </c>
      <c r="DH74" s="477">
        <f t="shared" si="124"/>
        <v>0</v>
      </c>
      <c r="DI74" s="477">
        <f t="shared" si="125"/>
        <v>0</v>
      </c>
      <c r="DJ74" s="477">
        <f t="shared" si="126"/>
        <v>0</v>
      </c>
      <c r="DK74" s="477">
        <f t="shared" si="127"/>
        <v>1.0061459474502952</v>
      </c>
      <c r="DL74" s="477">
        <f t="shared" si="128"/>
        <v>1.0061459474502952</v>
      </c>
      <c r="DM74" s="477">
        <f t="shared" si="129"/>
        <v>0</v>
      </c>
      <c r="DN74" s="477">
        <f t="shared" si="130"/>
        <v>0</v>
      </c>
      <c r="DO74" s="477">
        <f t="shared" si="131"/>
        <v>0</v>
      </c>
      <c r="DP74" s="477">
        <f t="shared" si="132"/>
        <v>0</v>
      </c>
      <c r="DQ74" s="477">
        <f t="shared" si="133"/>
        <v>0</v>
      </c>
      <c r="DR74" s="477">
        <f t="shared" si="134"/>
        <v>0</v>
      </c>
      <c r="DS74" s="477">
        <f t="shared" si="135"/>
        <v>0</v>
      </c>
      <c r="DT74" s="477">
        <f t="shared" si="136"/>
        <v>0</v>
      </c>
      <c r="DU74" s="477">
        <f t="shared" si="137"/>
        <v>0</v>
      </c>
      <c r="DV74" s="477">
        <f t="shared" si="138"/>
        <v>1.0061459474502952</v>
      </c>
      <c r="DW74" s="477">
        <f t="shared" si="139"/>
        <v>0</v>
      </c>
      <c r="DX74" s="477">
        <f t="shared" si="140"/>
        <v>0</v>
      </c>
      <c r="DY74" s="477">
        <f t="shared" si="141"/>
        <v>1.0061459474502952</v>
      </c>
      <c r="DZ74" s="477">
        <f t="shared" si="142"/>
        <v>1.0061459474502952</v>
      </c>
      <c r="EA74" s="477">
        <f t="shared" si="143"/>
        <v>1.0061459474502952</v>
      </c>
      <c r="EB74" s="477">
        <f t="shared" si="144"/>
        <v>0</v>
      </c>
      <c r="EC74" s="477">
        <f t="shared" si="145"/>
        <v>0</v>
      </c>
      <c r="ED74" s="477">
        <f t="shared" si="146"/>
        <v>0</v>
      </c>
      <c r="EE74" s="477">
        <f t="shared" si="147"/>
        <v>0</v>
      </c>
      <c r="EF74" s="477">
        <f t="shared" si="148"/>
        <v>0</v>
      </c>
      <c r="EG74" s="477">
        <f t="shared" si="149"/>
        <v>0</v>
      </c>
      <c r="EH74" s="477">
        <f t="shared" si="150"/>
        <v>0</v>
      </c>
      <c r="EI74" s="477">
        <f t="shared" si="151"/>
        <v>1.0061459474502952</v>
      </c>
      <c r="EJ74" s="477">
        <f t="shared" si="152"/>
        <v>0</v>
      </c>
      <c r="EK74" s="477">
        <f t="shared" si="153"/>
        <v>0</v>
      </c>
      <c r="EL74" s="477">
        <f t="shared" si="154"/>
        <v>0</v>
      </c>
      <c r="EM74" s="477">
        <f t="shared" si="155"/>
        <v>0</v>
      </c>
      <c r="EN74" s="477">
        <f t="shared" si="156"/>
        <v>0</v>
      </c>
      <c r="EO74" s="946">
        <f t="shared" si="157"/>
        <v>4.9795769117602549E-2</v>
      </c>
      <c r="EP74" s="946">
        <f t="shared" si="158"/>
        <v>0</v>
      </c>
      <c r="EQ74" s="946">
        <f t="shared" si="159"/>
        <v>0</v>
      </c>
      <c r="ER74" s="946">
        <f t="shared" si="160"/>
        <v>4.3260351917082975E-2</v>
      </c>
      <c r="ES74" s="946">
        <f t="shared" si="161"/>
        <v>0</v>
      </c>
      <c r="ET74" s="946">
        <f t="shared" si="162"/>
        <v>0</v>
      </c>
      <c r="EU74" s="946">
        <f t="shared" si="163"/>
        <v>2.5342908534142956E-2</v>
      </c>
      <c r="EV74" s="946">
        <f t="shared" si="164"/>
        <v>0</v>
      </c>
      <c r="EW74" s="946">
        <f t="shared" si="165"/>
        <v>0</v>
      </c>
      <c r="EX74" s="946">
        <f t="shared" si="166"/>
        <v>7.2224729182439024E-2</v>
      </c>
      <c r="EY74" s="946">
        <f t="shared" si="167"/>
        <v>2.6914111601656899E-2</v>
      </c>
      <c r="EZ74" s="946">
        <f t="shared" si="168"/>
        <v>0</v>
      </c>
      <c r="FA74" s="946">
        <f t="shared" si="169"/>
        <v>0</v>
      </c>
      <c r="FB74" s="946">
        <f t="shared" si="170"/>
        <v>0</v>
      </c>
      <c r="FC74" s="946">
        <f t="shared" si="171"/>
        <v>0</v>
      </c>
      <c r="FD74" s="946">
        <f t="shared" si="172"/>
        <v>4.0306398548389841E-2</v>
      </c>
      <c r="FE74" s="946">
        <f t="shared" si="173"/>
        <v>2.8316455842258424E-2</v>
      </c>
      <c r="FF74" s="946">
        <f t="shared" si="174"/>
        <v>0</v>
      </c>
      <c r="FG74" s="946">
        <f t="shared" si="175"/>
        <v>0</v>
      </c>
      <c r="FH74" s="946">
        <f t="shared" si="176"/>
        <v>0</v>
      </c>
      <c r="FI74" s="946">
        <f t="shared" si="177"/>
        <v>0</v>
      </c>
      <c r="FJ74" s="946">
        <f t="shared" si="178"/>
        <v>0</v>
      </c>
      <c r="FK74" s="946">
        <f t="shared" si="179"/>
        <v>0</v>
      </c>
      <c r="FL74" s="946">
        <f t="shared" si="180"/>
        <v>0</v>
      </c>
      <c r="FM74" s="946">
        <f t="shared" si="181"/>
        <v>0</v>
      </c>
      <c r="FN74" s="946">
        <f t="shared" si="182"/>
        <v>0</v>
      </c>
      <c r="FO74" s="946">
        <f t="shared" si="183"/>
        <v>4.7346890399085725E-2</v>
      </c>
      <c r="FP74" s="946">
        <f t="shared" si="184"/>
        <v>0</v>
      </c>
      <c r="FQ74" s="946">
        <f t="shared" si="185"/>
        <v>0</v>
      </c>
      <c r="FR74" s="946">
        <f t="shared" si="186"/>
        <v>2.93963117517709E-2</v>
      </c>
      <c r="FS74" s="946">
        <f t="shared" si="187"/>
        <v>2.7041224193904843E-2</v>
      </c>
      <c r="FT74" s="946">
        <f t="shared" si="188"/>
        <v>6.1878217127018E-2</v>
      </c>
      <c r="FU74" s="946">
        <f t="shared" si="189"/>
        <v>0</v>
      </c>
      <c r="FV74" s="946">
        <f t="shared" si="190"/>
        <v>0</v>
      </c>
      <c r="FW74" s="946">
        <f t="shared" si="191"/>
        <v>0</v>
      </c>
      <c r="FX74" s="946">
        <f t="shared" si="192"/>
        <v>0</v>
      </c>
      <c r="FY74" s="946">
        <f t="shared" si="193"/>
        <v>0</v>
      </c>
      <c r="FZ74" s="946">
        <f t="shared" si="194"/>
        <v>0</v>
      </c>
      <c r="GA74" s="946">
        <f t="shared" si="195"/>
        <v>0</v>
      </c>
      <c r="GB74" s="946">
        <f t="shared" si="196"/>
        <v>5.77336234436878E-2</v>
      </c>
      <c r="GC74" s="946">
        <f t="shared" si="197"/>
        <v>0</v>
      </c>
      <c r="GD74" s="946">
        <f t="shared" si="198"/>
        <v>0</v>
      </c>
      <c r="GE74" s="946">
        <f t="shared" si="199"/>
        <v>0</v>
      </c>
      <c r="GF74" s="946">
        <f t="shared" si="200"/>
        <v>0</v>
      </c>
      <c r="GG74" s="946">
        <f t="shared" si="201"/>
        <v>0</v>
      </c>
      <c r="GH74" s="946" t="s">
        <v>520</v>
      </c>
    </row>
    <row r="75" spans="1:190" ht="15" hidden="1">
      <c r="A75" s="725" t="str">
        <f>Compute1a!A75</f>
        <v>12.5.a</v>
      </c>
      <c r="B75" s="527">
        <f>Compute1a!B75</f>
        <v>0</v>
      </c>
      <c r="C75" s="527">
        <f>Compute1a!C75</f>
        <v>0</v>
      </c>
      <c r="D75" s="528">
        <f>Compute1a!D75</f>
        <v>0</v>
      </c>
      <c r="E75" s="732" t="str">
        <f>Compute1a!E75</f>
        <v>0</v>
      </c>
      <c r="F75" s="727">
        <f>INDEX(References!$B$51:$C$56,$E75+1,2)*C75</f>
        <v>0</v>
      </c>
      <c r="G75" s="726">
        <f>Compute4a!$DE75</f>
        <v>0</v>
      </c>
      <c r="H75" s="942">
        <f t="shared" ref="H75:H76" si="203">G75</f>
        <v>0</v>
      </c>
      <c r="I75" s="671">
        <f>Compute4a!I75</f>
        <v>0</v>
      </c>
      <c r="J75" s="782">
        <f>IFERROR((I75*$H75*INDEX(References!$C$51:$D$56, $E75+1,2))+(ROW()/10000),0)</f>
        <v>7.4999999999999997E-3</v>
      </c>
      <c r="K75" s="671">
        <f>Compute4a!H75</f>
        <v>0</v>
      </c>
      <c r="L75" s="782">
        <f>IFERROR((K75*$H75*INDEX(References!$C$51:$D$56, $E75+1,2))+(ROW()/10000),0)</f>
        <v>7.4999999999999997E-3</v>
      </c>
      <c r="M75" s="671">
        <f>Compute4a!H75</f>
        <v>0</v>
      </c>
      <c r="N75" s="782">
        <f>IFERROR((M75*$H75*INDEX(References!$C$51:$D$56, $E75+1,2))+(ROW()/10000),0)</f>
        <v>7.4999999999999997E-3</v>
      </c>
      <c r="O75" s="671">
        <f>Compute4a!N75</f>
        <v>1</v>
      </c>
      <c r="P75" s="782">
        <f>IFERROR((O75*$H75*INDEX(References!$C$51:$D$56, $E75+1,2))+(ROW()/10000),0)</f>
        <v>7.4999999999999997E-3</v>
      </c>
      <c r="Q75" s="671">
        <f>Compute4a!M75</f>
        <v>0</v>
      </c>
      <c r="R75" s="782">
        <f>IFERROR((Q75*$H75*INDEX(References!$C$51:$D$56, $E75+1,2))+(ROW()/10000),0)</f>
        <v>7.4999999999999997E-3</v>
      </c>
      <c r="S75" s="671">
        <f>Compute4a!R75</f>
        <v>1</v>
      </c>
      <c r="T75" s="782">
        <f>IFERROR((S75*$H75*INDEX(References!$C$51:$D$56, $E75+1,2))+(ROW()/10000),0)</f>
        <v>7.4999999999999997E-3</v>
      </c>
      <c r="U75" s="671">
        <f>Compute4a!S75</f>
        <v>1</v>
      </c>
      <c r="V75" s="782">
        <f>IFERROR((U75*$H75*INDEX(References!$C$51:$D$56, $E75+1,2))+(ROW()/10000),0)</f>
        <v>7.4999999999999997E-3</v>
      </c>
      <c r="W75" s="671">
        <f>Compute4a!R75</f>
        <v>1</v>
      </c>
      <c r="X75" s="782">
        <f>IFERROR((W75*$H75*INDEX(References!$C$51:$D$56, $E75+1,2))+(ROW()/10000),0)</f>
        <v>7.4999999999999997E-3</v>
      </c>
      <c r="Y75" s="671">
        <f>Compute4a!I75</f>
        <v>0</v>
      </c>
      <c r="Z75" s="782">
        <f>IFERROR((Y75*$H75*INDEX(References!$C$51:$D$56, $E75+1,2))+(ROW()/10000),0)</f>
        <v>7.4999999999999997E-3</v>
      </c>
      <c r="AA75" s="671">
        <f>Compute4a!H75</f>
        <v>0</v>
      </c>
      <c r="AB75" s="782">
        <f>IFERROR((AA75*$H75*INDEX(References!$C$51:$D$56, $E75+1,2))+(ROW()/10000),0)</f>
        <v>7.4999999999999997E-3</v>
      </c>
      <c r="AC75" s="671">
        <f>Compute4a!T75</f>
        <v>0</v>
      </c>
      <c r="AD75" s="782">
        <f>IFERROR((AC75*$H75*INDEX(References!$C$51:$D$56, $E75+1,2))+(ROW()/10000),0)</f>
        <v>7.4999999999999997E-3</v>
      </c>
      <c r="AE75" s="671">
        <f>Compute4a!I75</f>
        <v>0</v>
      </c>
      <c r="AF75" s="782">
        <f>IFERROR((AE75*$H75*INDEX(References!$C$51:$D$56, $E75+1,2))+(ROW()/10000),0)</f>
        <v>7.4999999999999997E-3</v>
      </c>
      <c r="AG75" s="671">
        <f>Compute4a!N75</f>
        <v>1</v>
      </c>
      <c r="AH75" s="782">
        <f>IFERROR((AG75*$H75*INDEX(References!$C$51:$D$56, $E75+1,2))+(ROW()/10000),0)</f>
        <v>7.4999999999999997E-3</v>
      </c>
      <c r="AI75" s="671">
        <f>Compute4a!I75</f>
        <v>0</v>
      </c>
      <c r="AJ75" s="782">
        <f>IFERROR((AI75*$H75*INDEX(References!$C$51:$D$56, $E75+1,2))+(ROW()/10000),0)</f>
        <v>7.4999999999999997E-3</v>
      </c>
      <c r="AK75" s="671">
        <f>Compute4a!U75</f>
        <v>1</v>
      </c>
      <c r="AL75" s="782">
        <f>IFERROR((AK75*$H75*INDEX(References!$C$51:$D$56, $E75+1,2))+(ROW()/10000),0)</f>
        <v>7.4999999999999997E-3</v>
      </c>
      <c r="AM75" s="671">
        <f>Compute4a!K75</f>
        <v>1</v>
      </c>
      <c r="AN75" s="782">
        <f>IFERROR((AM75*$H75*INDEX(References!$C$51:$D$56, $E75+1,2))+(ROW()/10000),0)</f>
        <v>7.4999999999999997E-3</v>
      </c>
      <c r="AO75" s="671">
        <f>Compute4a!S75</f>
        <v>1</v>
      </c>
      <c r="AP75" s="782">
        <f>IFERROR((AO75*$H75*INDEX(References!$C$51:$D$56, $E75+1,2))+(ROW()/10000),0)</f>
        <v>7.4999999999999997E-3</v>
      </c>
      <c r="AQ75" s="671">
        <f>Compute4a!M75</f>
        <v>0</v>
      </c>
      <c r="AR75" s="782">
        <f>IFERROR((AQ75*$H75*INDEX(References!$C$51:$D$56, $E75+1,2))+(ROW()/10000),0)</f>
        <v>7.4999999999999997E-3</v>
      </c>
      <c r="AS75" s="671">
        <f>Compute4a!K75</f>
        <v>1</v>
      </c>
      <c r="AT75" s="782">
        <f>IFERROR((AS75*$H75*INDEX(References!$C$51:$D$56, $E75+1,2))+(ROW()/10000),0)</f>
        <v>7.4999999999999997E-3</v>
      </c>
      <c r="AU75" s="671">
        <f>Compute4a!T75</f>
        <v>0</v>
      </c>
      <c r="AV75" s="782">
        <f>IFERROR((AU75*$H75*INDEX(References!$C$51:$D$56, $E75+1,2))+(ROW()/10000),0)</f>
        <v>7.4999999999999997E-3</v>
      </c>
      <c r="AW75" s="671">
        <f>Compute4a!J75</f>
        <v>1</v>
      </c>
      <c r="AX75" s="782">
        <f>IFERROR((AW75*$H75*INDEX(References!$C$51:$D$56, $E75+1,2))+(ROW()/10000),0)</f>
        <v>7.4999999999999997E-3</v>
      </c>
      <c r="AY75" s="671">
        <f>Compute4a!L75</f>
        <v>1</v>
      </c>
      <c r="AZ75" s="782">
        <f>IFERROR((AY75*$H75*INDEX(References!$C$51:$D$56, $E75+1,2))+(ROW()/10000),0)</f>
        <v>7.4999999999999997E-3</v>
      </c>
      <c r="BA75" s="671">
        <f>Compute4a!M75</f>
        <v>0</v>
      </c>
      <c r="BB75" s="782">
        <f>IFERROR((BA75*$H75*INDEX(References!$C$51:$D$56, $E75+1,2))+(ROW()/10000),0)</f>
        <v>7.4999999999999997E-3</v>
      </c>
      <c r="BC75" s="671">
        <f>Compute4a!O75</f>
        <v>0</v>
      </c>
      <c r="BD75" s="782">
        <f>IFERROR((BC75*$H75*INDEX(References!$C$51:$D$56, $E75+1,2))+(ROW()/10000),0)</f>
        <v>7.4999999999999997E-3</v>
      </c>
      <c r="BE75" s="671">
        <f>Compute4a!V75</f>
        <v>1</v>
      </c>
      <c r="BF75" s="782">
        <f>IFERROR((BE75*$H75*INDEX(References!$C$51:$D$56, $E75+1,2))+(ROW()/10000),0)</f>
        <v>7.4999999999999997E-3</v>
      </c>
      <c r="BG75" s="671">
        <f>Compute4a!P75</f>
        <v>0</v>
      </c>
      <c r="BH75" s="782">
        <f>IFERROR((BG75*$H75*INDEX(References!$C$51:$D$56, $E75+1,2))+(ROW()/10000),0)</f>
        <v>7.4999999999999997E-3</v>
      </c>
      <c r="BI75" s="671">
        <f>Compute4a!N75</f>
        <v>1</v>
      </c>
      <c r="BJ75" s="782">
        <f>IFERROR((BI75*$H75*INDEX(References!$C$51:$D$56, $E75+1,2))+(ROW()/10000),0)</f>
        <v>7.4999999999999997E-3</v>
      </c>
      <c r="BK75" s="671">
        <f>Compute4a!T75</f>
        <v>0</v>
      </c>
      <c r="BL75" s="782">
        <f>IFERROR((BK75*$H75*INDEX(References!$C$51:$D$56, $E75+1,2))+(ROW()/10000),0)</f>
        <v>7.4999999999999997E-3</v>
      </c>
      <c r="BM75" s="671">
        <f>Compute4a!R75</f>
        <v>1</v>
      </c>
      <c r="BN75" s="782">
        <f>IFERROR((BM75*$H75*INDEX(References!$C$51:$D$56, $E75+1,2))+(ROW()/10000),0)</f>
        <v>7.4999999999999997E-3</v>
      </c>
      <c r="BO75" s="671">
        <f>Compute4a!V75</f>
        <v>1</v>
      </c>
      <c r="BP75" s="782">
        <f>IFERROR((BO75*$H75*INDEX(References!$C$51:$D$56, $E75+1,2))+(ROW()/10000),0)</f>
        <v>7.4999999999999997E-3</v>
      </c>
      <c r="BQ75" s="671">
        <f>Compute4a!S75</f>
        <v>1</v>
      </c>
      <c r="BR75" s="782">
        <f>IFERROR((BQ75*$H75*INDEX(References!$C$51:$D$56, $E75+1,2))+(ROW()/10000),0)</f>
        <v>7.4999999999999997E-3</v>
      </c>
      <c r="BS75" s="671">
        <f>Compute4a!V75</f>
        <v>1</v>
      </c>
      <c r="BT75" s="782">
        <f>IFERROR((BS75*$H75*INDEX(References!$C$51:$D$56, $E75+1,2))+(ROW()/10000),0)</f>
        <v>7.4999999999999997E-3</v>
      </c>
      <c r="BU75" s="671">
        <f>Compute4a!M75</f>
        <v>0</v>
      </c>
      <c r="BV75" s="782">
        <f>IFERROR((BU75*$H75*INDEX(References!$C$51:$D$56, $E75+1,2))+(ROW()/10000),0)</f>
        <v>7.4999999999999997E-3</v>
      </c>
      <c r="BW75" s="671">
        <f>Compute4a!U75</f>
        <v>1</v>
      </c>
      <c r="BX75" s="782">
        <f>IFERROR((BW75*$H75*INDEX(References!$C$51:$D$56, $E75+1,2))+(ROW()/10000),0)</f>
        <v>7.4999999999999997E-3</v>
      </c>
      <c r="BY75" s="671">
        <f>Compute4a!N75</f>
        <v>1</v>
      </c>
      <c r="BZ75" s="782">
        <f>IFERROR((BY75*$H75*INDEX(References!$C$51:$D$56, $E75+1,2))+(ROW()/10000),0)</f>
        <v>7.4999999999999997E-3</v>
      </c>
      <c r="CA75" s="671">
        <f>Compute4a!T75</f>
        <v>0</v>
      </c>
      <c r="CB75" s="782">
        <f>IFERROR((CA75*$H75*INDEX(References!$C$51:$D$56, $E75+1,2))+(ROW()/10000),0)</f>
        <v>7.4999999999999997E-3</v>
      </c>
      <c r="CC75" s="671">
        <f>Compute4a!T75</f>
        <v>0</v>
      </c>
      <c r="CD75" s="782">
        <f>IFERROR((CC75*$H75*INDEX(References!$C$51:$D$56, $E75+1,2))+(ROW()/10000),0)</f>
        <v>7.4999999999999997E-3</v>
      </c>
      <c r="CE75" s="671">
        <f>Compute4a!T75</f>
        <v>0</v>
      </c>
      <c r="CF75" s="782">
        <f>IFERROR((CE75*$H75*INDEX(References!$C$51:$D$56, $E75+1,2))+(ROW()/10000),0)</f>
        <v>7.4999999999999997E-3</v>
      </c>
      <c r="CG75" s="671">
        <f>Compute4a!U75</f>
        <v>1</v>
      </c>
      <c r="CH75" s="782">
        <f>IFERROR((CG75*$H75*INDEX(References!$C$51:$D$56, $E75+1,2))+(ROW()/10000),0)</f>
        <v>7.4999999999999997E-3</v>
      </c>
      <c r="CI75" s="671">
        <f>Compute4a!U75</f>
        <v>1</v>
      </c>
      <c r="CJ75" s="782">
        <f>IFERROR((CI75*$H75*INDEX(References!$C$51:$D$56, $E75+1,2))+(ROW()/10000),0)</f>
        <v>7.4999999999999997E-3</v>
      </c>
      <c r="CK75" s="671">
        <f>Compute4a!N75</f>
        <v>1</v>
      </c>
      <c r="CL75" s="782">
        <f>IFERROR((CK75*$H75*INDEX(References!$C$51:$D$56, $E75+1,2))+(ROW()/10000),0)</f>
        <v>7.4999999999999997E-3</v>
      </c>
      <c r="CM75" s="671">
        <f>Compute4a!U75</f>
        <v>1</v>
      </c>
      <c r="CN75" s="782">
        <f>IFERROR((CM75*$H75*INDEX(References!$C$51:$D$56, $E75+1,2))+(ROW()/10000),0)</f>
        <v>7.4999999999999997E-3</v>
      </c>
      <c r="CO75" s="671">
        <f>Compute4a!Q75</f>
        <v>1</v>
      </c>
      <c r="CP75" s="782">
        <f>IFERROR((CO75*$H75*INDEX(References!$C$51:$D$56, $E75+1,2))+(ROW()/10000),0)</f>
        <v>7.4999999999999997E-3</v>
      </c>
      <c r="CQ75" s="671">
        <f>Compute4a!T75</f>
        <v>0</v>
      </c>
      <c r="CR75" s="782">
        <f>IFERROR((CQ75*$H75*INDEX(References!$C$51:$D$56, $E75+1,2))+(ROW()/10000),0)</f>
        <v>7.4999999999999997E-3</v>
      </c>
      <c r="CS75" s="671">
        <f>Compute4a!Q75</f>
        <v>1</v>
      </c>
      <c r="CT75" s="782">
        <f>IFERROR((CS75*$H75*INDEX(References!$C$51:$D$56, $E75+1,2))+(ROW()/10000),0)</f>
        <v>7.4999999999999997E-3</v>
      </c>
      <c r="CU75" s="477">
        <f t="shared" si="110"/>
        <v>5</v>
      </c>
      <c r="CV75" s="477">
        <f t="shared" si="112"/>
        <v>0</v>
      </c>
      <c r="CW75" s="477">
        <f t="shared" si="113"/>
        <v>0</v>
      </c>
      <c r="CX75" s="477">
        <f t="shared" si="114"/>
        <v>0</v>
      </c>
      <c r="CY75" s="477">
        <f t="shared" si="115"/>
        <v>0</v>
      </c>
      <c r="CZ75" s="477">
        <f t="shared" si="116"/>
        <v>0</v>
      </c>
      <c r="DA75" s="477">
        <f t="shared" si="117"/>
        <v>0</v>
      </c>
      <c r="DB75" s="477">
        <f t="shared" si="118"/>
        <v>0</v>
      </c>
      <c r="DC75" s="477">
        <f t="shared" si="119"/>
        <v>0</v>
      </c>
      <c r="DD75" s="477">
        <f t="shared" si="120"/>
        <v>0</v>
      </c>
      <c r="DE75" s="477">
        <f t="shared" si="121"/>
        <v>0</v>
      </c>
      <c r="DF75" s="477">
        <f t="shared" si="122"/>
        <v>0</v>
      </c>
      <c r="DG75" s="477">
        <f t="shared" si="123"/>
        <v>0</v>
      </c>
      <c r="DH75" s="477">
        <f t="shared" si="124"/>
        <v>0</v>
      </c>
      <c r="DI75" s="477">
        <f t="shared" si="125"/>
        <v>0</v>
      </c>
      <c r="DJ75" s="477">
        <f t="shared" si="126"/>
        <v>0</v>
      </c>
      <c r="DK75" s="477">
        <f t="shared" si="127"/>
        <v>0</v>
      </c>
      <c r="DL75" s="477">
        <f t="shared" si="128"/>
        <v>0</v>
      </c>
      <c r="DM75" s="477">
        <f t="shared" si="129"/>
        <v>0</v>
      </c>
      <c r="DN75" s="477">
        <f t="shared" si="130"/>
        <v>0</v>
      </c>
      <c r="DO75" s="477">
        <f t="shared" si="131"/>
        <v>0</v>
      </c>
      <c r="DP75" s="477">
        <f t="shared" si="132"/>
        <v>0</v>
      </c>
      <c r="DQ75" s="477">
        <f t="shared" si="133"/>
        <v>0</v>
      </c>
      <c r="DR75" s="477">
        <f t="shared" si="134"/>
        <v>0</v>
      </c>
      <c r="DS75" s="477">
        <f t="shared" si="135"/>
        <v>0</v>
      </c>
      <c r="DT75" s="477">
        <f t="shared" si="136"/>
        <v>0</v>
      </c>
      <c r="DU75" s="477">
        <f t="shared" si="137"/>
        <v>0</v>
      </c>
      <c r="DV75" s="477">
        <f t="shared" si="138"/>
        <v>0</v>
      </c>
      <c r="DW75" s="477">
        <f t="shared" si="139"/>
        <v>0</v>
      </c>
      <c r="DX75" s="477">
        <f t="shared" si="140"/>
        <v>0</v>
      </c>
      <c r="DY75" s="477">
        <f t="shared" si="141"/>
        <v>0</v>
      </c>
      <c r="DZ75" s="477">
        <f t="shared" si="142"/>
        <v>0</v>
      </c>
      <c r="EA75" s="477">
        <f t="shared" si="143"/>
        <v>0</v>
      </c>
      <c r="EB75" s="477">
        <f t="shared" si="144"/>
        <v>0</v>
      </c>
      <c r="EC75" s="477">
        <f t="shared" si="145"/>
        <v>0</v>
      </c>
      <c r="ED75" s="477">
        <f t="shared" si="146"/>
        <v>0</v>
      </c>
      <c r="EE75" s="477">
        <f t="shared" si="147"/>
        <v>0</v>
      </c>
      <c r="EF75" s="477">
        <f t="shared" si="148"/>
        <v>0</v>
      </c>
      <c r="EG75" s="477">
        <f t="shared" si="149"/>
        <v>0</v>
      </c>
      <c r="EH75" s="477">
        <f t="shared" si="150"/>
        <v>0</v>
      </c>
      <c r="EI75" s="477">
        <f t="shared" si="151"/>
        <v>0</v>
      </c>
      <c r="EJ75" s="477">
        <f t="shared" si="152"/>
        <v>0</v>
      </c>
      <c r="EK75" s="477">
        <f t="shared" si="153"/>
        <v>0</v>
      </c>
      <c r="EL75" s="477">
        <f t="shared" si="154"/>
        <v>0</v>
      </c>
      <c r="EM75" s="477">
        <f t="shared" si="155"/>
        <v>0</v>
      </c>
      <c r="EN75" s="477">
        <f t="shared" si="156"/>
        <v>0</v>
      </c>
      <c r="EO75" s="946">
        <f t="shared" si="157"/>
        <v>0</v>
      </c>
      <c r="EP75" s="946">
        <f t="shared" si="158"/>
        <v>0</v>
      </c>
      <c r="EQ75" s="946">
        <f t="shared" si="159"/>
        <v>0</v>
      </c>
      <c r="ER75" s="946">
        <f t="shared" si="160"/>
        <v>0</v>
      </c>
      <c r="ES75" s="946">
        <f t="shared" si="161"/>
        <v>0</v>
      </c>
      <c r="ET75" s="946">
        <f t="shared" si="162"/>
        <v>0</v>
      </c>
      <c r="EU75" s="946">
        <f t="shared" si="163"/>
        <v>0</v>
      </c>
      <c r="EV75" s="946">
        <f t="shared" si="164"/>
        <v>0</v>
      </c>
      <c r="EW75" s="946">
        <f t="shared" si="165"/>
        <v>0</v>
      </c>
      <c r="EX75" s="946">
        <f t="shared" si="166"/>
        <v>0</v>
      </c>
      <c r="EY75" s="946">
        <f t="shared" si="167"/>
        <v>0</v>
      </c>
      <c r="EZ75" s="946">
        <f t="shared" si="168"/>
        <v>0</v>
      </c>
      <c r="FA75" s="946">
        <f t="shared" si="169"/>
        <v>0</v>
      </c>
      <c r="FB75" s="946">
        <f t="shared" si="170"/>
        <v>0</v>
      </c>
      <c r="FC75" s="946">
        <f t="shared" si="171"/>
        <v>0</v>
      </c>
      <c r="FD75" s="946">
        <f t="shared" si="172"/>
        <v>0</v>
      </c>
      <c r="FE75" s="946">
        <f t="shared" si="173"/>
        <v>0</v>
      </c>
      <c r="FF75" s="946">
        <f t="shared" si="174"/>
        <v>0</v>
      </c>
      <c r="FG75" s="946">
        <f t="shared" si="175"/>
        <v>0</v>
      </c>
      <c r="FH75" s="946">
        <f t="shared" si="176"/>
        <v>0</v>
      </c>
      <c r="FI75" s="946">
        <f t="shared" si="177"/>
        <v>0</v>
      </c>
      <c r="FJ75" s="946">
        <f t="shared" si="178"/>
        <v>0</v>
      </c>
      <c r="FK75" s="946">
        <f t="shared" si="179"/>
        <v>0</v>
      </c>
      <c r="FL75" s="946">
        <f t="shared" si="180"/>
        <v>0</v>
      </c>
      <c r="FM75" s="946">
        <f t="shared" si="181"/>
        <v>0</v>
      </c>
      <c r="FN75" s="946">
        <f t="shared" si="182"/>
        <v>0</v>
      </c>
      <c r="FO75" s="946">
        <f t="shared" si="183"/>
        <v>0</v>
      </c>
      <c r="FP75" s="946">
        <f t="shared" si="184"/>
        <v>0</v>
      </c>
      <c r="FQ75" s="946">
        <f t="shared" si="185"/>
        <v>0</v>
      </c>
      <c r="FR75" s="946">
        <f t="shared" si="186"/>
        <v>0</v>
      </c>
      <c r="FS75" s="946">
        <f t="shared" si="187"/>
        <v>0</v>
      </c>
      <c r="FT75" s="946">
        <f t="shared" si="188"/>
        <v>0</v>
      </c>
      <c r="FU75" s="946">
        <f t="shared" si="189"/>
        <v>0</v>
      </c>
      <c r="FV75" s="946">
        <f t="shared" si="190"/>
        <v>0</v>
      </c>
      <c r="FW75" s="946">
        <f t="shared" si="191"/>
        <v>0</v>
      </c>
      <c r="FX75" s="946">
        <f t="shared" si="192"/>
        <v>0</v>
      </c>
      <c r="FY75" s="946">
        <f t="shared" si="193"/>
        <v>0</v>
      </c>
      <c r="FZ75" s="946">
        <f t="shared" si="194"/>
        <v>0</v>
      </c>
      <c r="GA75" s="946">
        <f t="shared" si="195"/>
        <v>0</v>
      </c>
      <c r="GB75" s="946">
        <f t="shared" si="196"/>
        <v>0</v>
      </c>
      <c r="GC75" s="946">
        <f t="shared" si="197"/>
        <v>0</v>
      </c>
      <c r="GD75" s="946">
        <f t="shared" si="198"/>
        <v>0</v>
      </c>
      <c r="GE75" s="946">
        <f t="shared" si="199"/>
        <v>0</v>
      </c>
      <c r="GF75" s="946">
        <f t="shared" si="200"/>
        <v>0</v>
      </c>
      <c r="GG75" s="946">
        <f t="shared" si="201"/>
        <v>0</v>
      </c>
      <c r="GH75" s="946" t="s">
        <v>1526</v>
      </c>
    </row>
    <row r="76" spans="1:190" ht="15" hidden="1">
      <c r="A76" s="725" t="str">
        <f>Compute1a!A76</f>
        <v>12.5.b</v>
      </c>
      <c r="B76" s="527">
        <f>Compute1a!B76</f>
        <v>0</v>
      </c>
      <c r="C76" s="527">
        <f>Compute1a!C76</f>
        <v>0</v>
      </c>
      <c r="D76" s="528">
        <f>Compute1a!D76</f>
        <v>0</v>
      </c>
      <c r="E76" s="731" t="str">
        <f>Compute1a!E76</f>
        <v>0</v>
      </c>
      <c r="F76" s="727">
        <f>INDEX(References!$B$51:$C$56,$E76+1,2)*C76</f>
        <v>0</v>
      </c>
      <c r="G76" s="726">
        <f>Compute4a!$DE76</f>
        <v>0</v>
      </c>
      <c r="H76" s="942">
        <f t="shared" si="203"/>
        <v>0</v>
      </c>
      <c r="I76" s="671">
        <f>Compute4a!I76</f>
        <v>0</v>
      </c>
      <c r="J76" s="782">
        <f>IFERROR((I76*$H76*INDEX(References!$C$51:$D$56, $E76+1,2))+(ROW()/10000),0)</f>
        <v>7.6E-3</v>
      </c>
      <c r="K76" s="671">
        <f>Compute4a!H76</f>
        <v>0</v>
      </c>
      <c r="L76" s="782">
        <f>IFERROR((K76*$H76*INDEX(References!$C$51:$D$56, $E76+1,2))+(ROW()/10000),0)</f>
        <v>7.6E-3</v>
      </c>
      <c r="M76" s="671">
        <f>Compute4a!H76</f>
        <v>0</v>
      </c>
      <c r="N76" s="782">
        <f>IFERROR((M76*$H76*INDEX(References!$C$51:$D$56, $E76+1,2))+(ROW()/10000),0)</f>
        <v>7.6E-3</v>
      </c>
      <c r="O76" s="671">
        <f>Compute4a!N76</f>
        <v>0</v>
      </c>
      <c r="P76" s="782">
        <f>IFERROR((O76*$H76*INDEX(References!$C$51:$D$56, $E76+1,2))+(ROW()/10000),0)</f>
        <v>7.6E-3</v>
      </c>
      <c r="Q76" s="671">
        <f>Compute4a!M76</f>
        <v>0</v>
      </c>
      <c r="R76" s="782">
        <f>IFERROR((Q76*$H76*INDEX(References!$C$51:$D$56, $E76+1,2))+(ROW()/10000),0)</f>
        <v>7.6E-3</v>
      </c>
      <c r="S76" s="671">
        <f>Compute4a!R76</f>
        <v>0</v>
      </c>
      <c r="T76" s="782">
        <f>IFERROR((S76*$H76*INDEX(References!$C$51:$D$56, $E76+1,2))+(ROW()/10000),0)</f>
        <v>7.6E-3</v>
      </c>
      <c r="U76" s="671">
        <f>Compute4a!S76</f>
        <v>0</v>
      </c>
      <c r="V76" s="782">
        <f>IFERROR((U76*$H76*INDEX(References!$C$51:$D$56, $E76+1,2))+(ROW()/10000),0)</f>
        <v>7.6E-3</v>
      </c>
      <c r="W76" s="671">
        <f>Compute4a!R76</f>
        <v>0</v>
      </c>
      <c r="X76" s="782">
        <f>IFERROR((W76*$H76*INDEX(References!$C$51:$D$56, $E76+1,2))+(ROW()/10000),0)</f>
        <v>7.6E-3</v>
      </c>
      <c r="Y76" s="671">
        <f>Compute4a!I76</f>
        <v>0</v>
      </c>
      <c r="Z76" s="782">
        <f>IFERROR((Y76*$H76*INDEX(References!$C$51:$D$56, $E76+1,2))+(ROW()/10000),0)</f>
        <v>7.6E-3</v>
      </c>
      <c r="AA76" s="671">
        <f>Compute4a!H76</f>
        <v>0</v>
      </c>
      <c r="AB76" s="782">
        <f>IFERROR((AA76*$H76*INDEX(References!$C$51:$D$56, $E76+1,2))+(ROW()/10000),0)</f>
        <v>7.6E-3</v>
      </c>
      <c r="AC76" s="671">
        <f>Compute4a!T76</f>
        <v>0</v>
      </c>
      <c r="AD76" s="782">
        <f>IFERROR((AC76*$H76*INDEX(References!$C$51:$D$56, $E76+1,2))+(ROW()/10000),0)</f>
        <v>7.6E-3</v>
      </c>
      <c r="AE76" s="671">
        <f>Compute4a!I76</f>
        <v>0</v>
      </c>
      <c r="AF76" s="782">
        <f>IFERROR((AE76*$H76*INDEX(References!$C$51:$D$56, $E76+1,2))+(ROW()/10000),0)</f>
        <v>7.6E-3</v>
      </c>
      <c r="AG76" s="671">
        <f>Compute4a!N76</f>
        <v>0</v>
      </c>
      <c r="AH76" s="782">
        <f>IFERROR((AG76*$H76*INDEX(References!$C$51:$D$56, $E76+1,2))+(ROW()/10000),0)</f>
        <v>7.6E-3</v>
      </c>
      <c r="AI76" s="671">
        <f>Compute4a!I76</f>
        <v>0</v>
      </c>
      <c r="AJ76" s="782">
        <f>IFERROR((AI76*$H76*INDEX(References!$C$51:$D$56, $E76+1,2))+(ROW()/10000),0)</f>
        <v>7.6E-3</v>
      </c>
      <c r="AK76" s="671">
        <f>Compute4a!U76</f>
        <v>0</v>
      </c>
      <c r="AL76" s="782">
        <f>IFERROR((AK76*$H76*INDEX(References!$C$51:$D$56, $E76+1,2))+(ROW()/10000),0)</f>
        <v>7.6E-3</v>
      </c>
      <c r="AM76" s="671">
        <f>Compute4a!K76</f>
        <v>0</v>
      </c>
      <c r="AN76" s="782">
        <f>IFERROR((AM76*$H76*INDEX(References!$C$51:$D$56, $E76+1,2))+(ROW()/10000),0)</f>
        <v>7.6E-3</v>
      </c>
      <c r="AO76" s="671">
        <f>Compute4a!S76</f>
        <v>0</v>
      </c>
      <c r="AP76" s="782">
        <f>IFERROR((AO76*$H76*INDEX(References!$C$51:$D$56, $E76+1,2))+(ROW()/10000),0)</f>
        <v>7.6E-3</v>
      </c>
      <c r="AQ76" s="671">
        <f>Compute4a!M76</f>
        <v>0</v>
      </c>
      <c r="AR76" s="782">
        <f>IFERROR((AQ76*$H76*INDEX(References!$C$51:$D$56, $E76+1,2))+(ROW()/10000),0)</f>
        <v>7.6E-3</v>
      </c>
      <c r="AS76" s="671">
        <f>Compute4a!K76</f>
        <v>0</v>
      </c>
      <c r="AT76" s="782">
        <f>IFERROR((AS76*$H76*INDEX(References!$C$51:$D$56, $E76+1,2))+(ROW()/10000),0)</f>
        <v>7.6E-3</v>
      </c>
      <c r="AU76" s="671">
        <f>Compute4a!T76</f>
        <v>0</v>
      </c>
      <c r="AV76" s="782">
        <f>IFERROR((AU76*$H76*INDEX(References!$C$51:$D$56, $E76+1,2))+(ROW()/10000),0)</f>
        <v>7.6E-3</v>
      </c>
      <c r="AW76" s="671">
        <f>Compute4a!J76</f>
        <v>0</v>
      </c>
      <c r="AX76" s="782">
        <f>IFERROR((AW76*$H76*INDEX(References!$C$51:$D$56, $E76+1,2))+(ROW()/10000),0)</f>
        <v>7.6E-3</v>
      </c>
      <c r="AY76" s="671">
        <f>Compute4a!L76</f>
        <v>0</v>
      </c>
      <c r="AZ76" s="782">
        <f>IFERROR((AY76*$H76*INDEX(References!$C$51:$D$56, $E76+1,2))+(ROW()/10000),0)</f>
        <v>7.6E-3</v>
      </c>
      <c r="BA76" s="671">
        <f>Compute4a!M76</f>
        <v>0</v>
      </c>
      <c r="BB76" s="782">
        <f>IFERROR((BA76*$H76*INDEX(References!$C$51:$D$56, $E76+1,2))+(ROW()/10000),0)</f>
        <v>7.6E-3</v>
      </c>
      <c r="BC76" s="671">
        <f>Compute4a!O76</f>
        <v>0</v>
      </c>
      <c r="BD76" s="782">
        <f>IFERROR((BC76*$H76*INDEX(References!$C$51:$D$56, $E76+1,2))+(ROW()/10000),0)</f>
        <v>7.6E-3</v>
      </c>
      <c r="BE76" s="671">
        <f>Compute4a!V76</f>
        <v>0</v>
      </c>
      <c r="BF76" s="782">
        <f>IFERROR((BE76*$H76*INDEX(References!$C$51:$D$56, $E76+1,2))+(ROW()/10000),0)</f>
        <v>7.6E-3</v>
      </c>
      <c r="BG76" s="671">
        <f>Compute4a!P76</f>
        <v>0</v>
      </c>
      <c r="BH76" s="782">
        <f>IFERROR((BG76*$H76*INDEX(References!$C$51:$D$56, $E76+1,2))+(ROW()/10000),0)</f>
        <v>7.6E-3</v>
      </c>
      <c r="BI76" s="671">
        <f>Compute4a!N76</f>
        <v>0</v>
      </c>
      <c r="BJ76" s="782">
        <f>IFERROR((BI76*$H76*INDEX(References!$C$51:$D$56, $E76+1,2))+(ROW()/10000),0)</f>
        <v>7.6E-3</v>
      </c>
      <c r="BK76" s="671">
        <f>Compute4a!T76</f>
        <v>0</v>
      </c>
      <c r="BL76" s="782">
        <f>IFERROR((BK76*$H76*INDEX(References!$C$51:$D$56, $E76+1,2))+(ROW()/10000),0)</f>
        <v>7.6E-3</v>
      </c>
      <c r="BM76" s="671">
        <f>Compute4a!R76</f>
        <v>0</v>
      </c>
      <c r="BN76" s="782">
        <f>IFERROR((BM76*$H76*INDEX(References!$C$51:$D$56, $E76+1,2))+(ROW()/10000),0)</f>
        <v>7.6E-3</v>
      </c>
      <c r="BO76" s="671">
        <f>Compute4a!V76</f>
        <v>0</v>
      </c>
      <c r="BP76" s="782">
        <f>IFERROR((BO76*$H76*INDEX(References!$C$51:$D$56, $E76+1,2))+(ROW()/10000),0)</f>
        <v>7.6E-3</v>
      </c>
      <c r="BQ76" s="671">
        <f>Compute4a!S76</f>
        <v>0</v>
      </c>
      <c r="BR76" s="782">
        <f>IFERROR((BQ76*$H76*INDEX(References!$C$51:$D$56, $E76+1,2))+(ROW()/10000),0)</f>
        <v>7.6E-3</v>
      </c>
      <c r="BS76" s="671">
        <f>Compute4a!V76</f>
        <v>0</v>
      </c>
      <c r="BT76" s="782">
        <f>IFERROR((BS76*$H76*INDEX(References!$C$51:$D$56, $E76+1,2))+(ROW()/10000),0)</f>
        <v>7.6E-3</v>
      </c>
      <c r="BU76" s="671">
        <f>Compute4a!M76</f>
        <v>0</v>
      </c>
      <c r="BV76" s="782">
        <f>IFERROR((BU76*$H76*INDEX(References!$C$51:$D$56, $E76+1,2))+(ROW()/10000),0)</f>
        <v>7.6E-3</v>
      </c>
      <c r="BW76" s="671">
        <f>Compute4a!U76</f>
        <v>0</v>
      </c>
      <c r="BX76" s="782">
        <f>IFERROR((BW76*$H76*INDEX(References!$C$51:$D$56, $E76+1,2))+(ROW()/10000),0)</f>
        <v>7.6E-3</v>
      </c>
      <c r="BY76" s="671">
        <f>Compute4a!N76</f>
        <v>0</v>
      </c>
      <c r="BZ76" s="782">
        <f>IFERROR((BY76*$H76*INDEX(References!$C$51:$D$56, $E76+1,2))+(ROW()/10000),0)</f>
        <v>7.6E-3</v>
      </c>
      <c r="CA76" s="671">
        <f>Compute4a!T76</f>
        <v>0</v>
      </c>
      <c r="CB76" s="782">
        <f>IFERROR((CA76*$H76*INDEX(References!$C$51:$D$56, $E76+1,2))+(ROW()/10000),0)</f>
        <v>7.6E-3</v>
      </c>
      <c r="CC76" s="671">
        <f>Compute4a!T76</f>
        <v>0</v>
      </c>
      <c r="CD76" s="782">
        <f>IFERROR((CC76*$H76*INDEX(References!$C$51:$D$56, $E76+1,2))+(ROW()/10000),0)</f>
        <v>7.6E-3</v>
      </c>
      <c r="CE76" s="671">
        <f>Compute4a!T76</f>
        <v>0</v>
      </c>
      <c r="CF76" s="782">
        <f>IFERROR((CE76*$H76*INDEX(References!$C$51:$D$56, $E76+1,2))+(ROW()/10000),0)</f>
        <v>7.6E-3</v>
      </c>
      <c r="CG76" s="671">
        <f>Compute4a!U76</f>
        <v>0</v>
      </c>
      <c r="CH76" s="782">
        <f>IFERROR((CG76*$H76*INDEX(References!$C$51:$D$56, $E76+1,2))+(ROW()/10000),0)</f>
        <v>7.6E-3</v>
      </c>
      <c r="CI76" s="671">
        <f>Compute4a!U76</f>
        <v>0</v>
      </c>
      <c r="CJ76" s="782">
        <f>IFERROR((CI76*$H76*INDEX(References!$C$51:$D$56, $E76+1,2))+(ROW()/10000),0)</f>
        <v>7.6E-3</v>
      </c>
      <c r="CK76" s="671">
        <f>Compute4a!N76</f>
        <v>0</v>
      </c>
      <c r="CL76" s="782">
        <f>IFERROR((CK76*$H76*INDEX(References!$C$51:$D$56, $E76+1,2))+(ROW()/10000),0)</f>
        <v>7.6E-3</v>
      </c>
      <c r="CM76" s="671">
        <f>Compute4a!U76</f>
        <v>0</v>
      </c>
      <c r="CN76" s="782">
        <f>IFERROR((CM76*$H76*INDEX(References!$C$51:$D$56, $E76+1,2))+(ROW()/10000),0)</f>
        <v>7.6E-3</v>
      </c>
      <c r="CO76" s="671">
        <f>Compute4a!Q76</f>
        <v>0</v>
      </c>
      <c r="CP76" s="782">
        <f>IFERROR((CO76*$H76*INDEX(References!$C$51:$D$56, $E76+1,2))+(ROW()/10000),0)</f>
        <v>7.6E-3</v>
      </c>
      <c r="CQ76" s="671">
        <f>Compute4a!T76</f>
        <v>0</v>
      </c>
      <c r="CR76" s="782">
        <f>IFERROR((CQ76*$H76*INDEX(References!$C$51:$D$56, $E76+1,2))+(ROW()/10000),0)</f>
        <v>7.6E-3</v>
      </c>
      <c r="CS76" s="671">
        <f>Compute4a!Q76</f>
        <v>0</v>
      </c>
      <c r="CT76" s="782">
        <f>IFERROR((CS76*$H76*INDEX(References!$C$51:$D$56, $E76+1,2))+(ROW()/10000),0)</f>
        <v>7.6E-3</v>
      </c>
      <c r="CU76" s="477">
        <f t="shared" si="110"/>
        <v>0</v>
      </c>
      <c r="CV76" s="477">
        <f t="shared" si="112"/>
        <v>0</v>
      </c>
      <c r="CW76" s="477">
        <f t="shared" si="113"/>
        <v>0</v>
      </c>
      <c r="CX76" s="477">
        <f t="shared" si="114"/>
        <v>0</v>
      </c>
      <c r="CY76" s="477">
        <f t="shared" si="115"/>
        <v>0</v>
      </c>
      <c r="CZ76" s="477">
        <f t="shared" si="116"/>
        <v>0</v>
      </c>
      <c r="DA76" s="477">
        <f t="shared" si="117"/>
        <v>0</v>
      </c>
      <c r="DB76" s="477">
        <f t="shared" si="118"/>
        <v>0</v>
      </c>
      <c r="DC76" s="477">
        <f t="shared" si="119"/>
        <v>0</v>
      </c>
      <c r="DD76" s="477">
        <f t="shared" si="120"/>
        <v>0</v>
      </c>
      <c r="DE76" s="477">
        <f t="shared" si="121"/>
        <v>0</v>
      </c>
      <c r="DF76" s="477">
        <f t="shared" si="122"/>
        <v>0</v>
      </c>
      <c r="DG76" s="477">
        <f t="shared" si="123"/>
        <v>0</v>
      </c>
      <c r="DH76" s="477">
        <f t="shared" si="124"/>
        <v>0</v>
      </c>
      <c r="DI76" s="477">
        <f t="shared" si="125"/>
        <v>0</v>
      </c>
      <c r="DJ76" s="477">
        <f t="shared" si="126"/>
        <v>0</v>
      </c>
      <c r="DK76" s="477">
        <f t="shared" si="127"/>
        <v>0</v>
      </c>
      <c r="DL76" s="477">
        <f t="shared" si="128"/>
        <v>0</v>
      </c>
      <c r="DM76" s="477">
        <f t="shared" si="129"/>
        <v>0</v>
      </c>
      <c r="DN76" s="477">
        <f t="shared" si="130"/>
        <v>0</v>
      </c>
      <c r="DO76" s="477">
        <f t="shared" si="131"/>
        <v>0</v>
      </c>
      <c r="DP76" s="477">
        <f t="shared" si="132"/>
        <v>0</v>
      </c>
      <c r="DQ76" s="477">
        <f t="shared" si="133"/>
        <v>0</v>
      </c>
      <c r="DR76" s="477">
        <f t="shared" si="134"/>
        <v>0</v>
      </c>
      <c r="DS76" s="477">
        <f t="shared" si="135"/>
        <v>0</v>
      </c>
      <c r="DT76" s="477">
        <f t="shared" si="136"/>
        <v>0</v>
      </c>
      <c r="DU76" s="477">
        <f t="shared" si="137"/>
        <v>0</v>
      </c>
      <c r="DV76" s="477">
        <f t="shared" si="138"/>
        <v>0</v>
      </c>
      <c r="DW76" s="477">
        <f t="shared" si="139"/>
        <v>0</v>
      </c>
      <c r="DX76" s="477">
        <f t="shared" si="140"/>
        <v>0</v>
      </c>
      <c r="DY76" s="477">
        <f t="shared" si="141"/>
        <v>0</v>
      </c>
      <c r="DZ76" s="477">
        <f t="shared" si="142"/>
        <v>0</v>
      </c>
      <c r="EA76" s="477">
        <f t="shared" si="143"/>
        <v>0</v>
      </c>
      <c r="EB76" s="477">
        <f t="shared" si="144"/>
        <v>0</v>
      </c>
      <c r="EC76" s="477">
        <f t="shared" si="145"/>
        <v>0</v>
      </c>
      <c r="ED76" s="477">
        <f t="shared" si="146"/>
        <v>0</v>
      </c>
      <c r="EE76" s="477">
        <f t="shared" si="147"/>
        <v>0</v>
      </c>
      <c r="EF76" s="477">
        <f t="shared" si="148"/>
        <v>0</v>
      </c>
      <c r="EG76" s="477">
        <f t="shared" si="149"/>
        <v>0</v>
      </c>
      <c r="EH76" s="477">
        <f t="shared" si="150"/>
        <v>0</v>
      </c>
      <c r="EI76" s="477">
        <f t="shared" si="151"/>
        <v>0</v>
      </c>
      <c r="EJ76" s="477">
        <f t="shared" si="152"/>
        <v>0</v>
      </c>
      <c r="EK76" s="477">
        <f t="shared" si="153"/>
        <v>0</v>
      </c>
      <c r="EL76" s="477">
        <f t="shared" si="154"/>
        <v>0</v>
      </c>
      <c r="EM76" s="477">
        <f t="shared" si="155"/>
        <v>0</v>
      </c>
      <c r="EN76" s="477">
        <f t="shared" si="156"/>
        <v>0</v>
      </c>
      <c r="EO76" s="946">
        <f t="shared" si="157"/>
        <v>0</v>
      </c>
      <c r="EP76" s="946">
        <f t="shared" si="158"/>
        <v>0</v>
      </c>
      <c r="EQ76" s="946">
        <f t="shared" si="159"/>
        <v>0</v>
      </c>
      <c r="ER76" s="946">
        <f t="shared" si="160"/>
        <v>0</v>
      </c>
      <c r="ES76" s="946">
        <f t="shared" si="161"/>
        <v>0</v>
      </c>
      <c r="ET76" s="946">
        <f t="shared" si="162"/>
        <v>0</v>
      </c>
      <c r="EU76" s="946">
        <f t="shared" si="163"/>
        <v>0</v>
      </c>
      <c r="EV76" s="946">
        <f t="shared" si="164"/>
        <v>0</v>
      </c>
      <c r="EW76" s="946">
        <f t="shared" si="165"/>
        <v>0</v>
      </c>
      <c r="EX76" s="946">
        <f t="shared" si="166"/>
        <v>0</v>
      </c>
      <c r="EY76" s="946">
        <f t="shared" si="167"/>
        <v>0</v>
      </c>
      <c r="EZ76" s="946">
        <f t="shared" si="168"/>
        <v>0</v>
      </c>
      <c r="FA76" s="946">
        <f t="shared" si="169"/>
        <v>0</v>
      </c>
      <c r="FB76" s="946">
        <f t="shared" si="170"/>
        <v>0</v>
      </c>
      <c r="FC76" s="946">
        <f t="shared" si="171"/>
        <v>0</v>
      </c>
      <c r="FD76" s="946">
        <f t="shared" si="172"/>
        <v>0</v>
      </c>
      <c r="FE76" s="946">
        <f t="shared" si="173"/>
        <v>0</v>
      </c>
      <c r="FF76" s="946">
        <f t="shared" si="174"/>
        <v>0</v>
      </c>
      <c r="FG76" s="946">
        <f t="shared" si="175"/>
        <v>0</v>
      </c>
      <c r="FH76" s="946">
        <f t="shared" si="176"/>
        <v>0</v>
      </c>
      <c r="FI76" s="946">
        <f t="shared" si="177"/>
        <v>0</v>
      </c>
      <c r="FJ76" s="946">
        <f t="shared" si="178"/>
        <v>0</v>
      </c>
      <c r="FK76" s="946">
        <f t="shared" si="179"/>
        <v>0</v>
      </c>
      <c r="FL76" s="946">
        <f t="shared" si="180"/>
        <v>0</v>
      </c>
      <c r="FM76" s="946">
        <f t="shared" si="181"/>
        <v>0</v>
      </c>
      <c r="FN76" s="946">
        <f t="shared" si="182"/>
        <v>0</v>
      </c>
      <c r="FO76" s="946">
        <f t="shared" si="183"/>
        <v>0</v>
      </c>
      <c r="FP76" s="946">
        <f t="shared" si="184"/>
        <v>0</v>
      </c>
      <c r="FQ76" s="946">
        <f t="shared" si="185"/>
        <v>0</v>
      </c>
      <c r="FR76" s="946">
        <f t="shared" si="186"/>
        <v>0</v>
      </c>
      <c r="FS76" s="946">
        <f t="shared" si="187"/>
        <v>0</v>
      </c>
      <c r="FT76" s="946">
        <f t="shared" si="188"/>
        <v>0</v>
      </c>
      <c r="FU76" s="946">
        <f t="shared" si="189"/>
        <v>0</v>
      </c>
      <c r="FV76" s="946">
        <f t="shared" si="190"/>
        <v>0</v>
      </c>
      <c r="FW76" s="946">
        <f t="shared" si="191"/>
        <v>0</v>
      </c>
      <c r="FX76" s="946">
        <f t="shared" si="192"/>
        <v>0</v>
      </c>
      <c r="FY76" s="946">
        <f t="shared" si="193"/>
        <v>0</v>
      </c>
      <c r="FZ76" s="946">
        <f t="shared" si="194"/>
        <v>0</v>
      </c>
      <c r="GA76" s="946">
        <f t="shared" si="195"/>
        <v>0</v>
      </c>
      <c r="GB76" s="946">
        <f t="shared" si="196"/>
        <v>0</v>
      </c>
      <c r="GC76" s="946">
        <f t="shared" si="197"/>
        <v>0</v>
      </c>
      <c r="GD76" s="946">
        <f t="shared" si="198"/>
        <v>0</v>
      </c>
      <c r="GE76" s="946">
        <f t="shared" si="199"/>
        <v>0</v>
      </c>
      <c r="GF76" s="946">
        <f t="shared" si="200"/>
        <v>0</v>
      </c>
      <c r="GG76" s="946">
        <f t="shared" si="201"/>
        <v>0</v>
      </c>
      <c r="GH76" s="946" t="s">
        <v>1527</v>
      </c>
    </row>
    <row r="77" spans="1:190" ht="15">
      <c r="A77" s="725" t="str">
        <f>Compute1a!A77</f>
        <v>12.6</v>
      </c>
      <c r="B77" s="527" t="str">
        <f>Compute1a!B77</f>
        <v>Journalisation et surveillance</v>
      </c>
      <c r="C77" s="527">
        <f>Compute1a!C77</f>
        <v>1</v>
      </c>
      <c r="D77" s="528" t="str">
        <f>Compute1a!D77</f>
        <v>1: Initial</v>
      </c>
      <c r="E77" s="732" t="str">
        <f>Compute1a!E77</f>
        <v>1</v>
      </c>
      <c r="F77" s="727">
        <f>INDEX(References!$B$51:$C$56,$E77+1,2)*C77</f>
        <v>1</v>
      </c>
      <c r="G77" s="726">
        <f>Compute4a!$DE77</f>
        <v>0.88074164735791516</v>
      </c>
      <c r="H77" s="942">
        <f>IF($F77&gt;=$C$1,$G77/$F77,$G77)</f>
        <v>0.88074164735791516</v>
      </c>
      <c r="I77" s="671">
        <f>Compute4a!I77</f>
        <v>1</v>
      </c>
      <c r="J77" s="782">
        <f>IFERROR((I77*$H77*INDEX(References!$C$51:$D$56, $E77+1,2))+(ROW()/10000),0)</f>
        <v>4.4114082367895753</v>
      </c>
      <c r="K77" s="671">
        <v>1</v>
      </c>
      <c r="L77" s="782">
        <f>IFERROR((K77*$H77*INDEX(References!$C$51:$D$56, $E77+1,2))+(ROW()/10000),0)</f>
        <v>4.4114082367895753</v>
      </c>
      <c r="M77" s="671">
        <f>Compute4a!H77</f>
        <v>1</v>
      </c>
      <c r="N77" s="782">
        <f>IFERROR((M77*$H77*INDEX(References!$C$51:$D$56, $E77+1,2))+(ROW()/10000),0)</f>
        <v>4.4114082367895753</v>
      </c>
      <c r="O77" s="671">
        <f>Compute4a!N77</f>
        <v>0</v>
      </c>
      <c r="P77" s="782">
        <f>IFERROR((O77*$H77*INDEX(References!$C$51:$D$56, $E77+1,2))+(ROW()/10000),0)</f>
        <v>7.7000000000000002E-3</v>
      </c>
      <c r="Q77" s="671">
        <f>Compute4a!M77</f>
        <v>1</v>
      </c>
      <c r="R77" s="782">
        <f>IFERROR((Q77*$H77*INDEX(References!$C$51:$D$56, $E77+1,2))+(ROW()/10000),0)</f>
        <v>4.4114082367895753</v>
      </c>
      <c r="S77" s="671">
        <f>Compute4a!R77</f>
        <v>1</v>
      </c>
      <c r="T77" s="782">
        <f>IFERROR((S77*$H77*INDEX(References!$C$51:$D$56, $E77+1,2))+(ROW()/10000),0)</f>
        <v>4.4114082367895753</v>
      </c>
      <c r="U77" s="671">
        <f>Compute4a!S77</f>
        <v>1</v>
      </c>
      <c r="V77" s="782">
        <f>IFERROR((U77*$H77*INDEX(References!$C$51:$D$56, $E77+1,2))+(ROW()/10000),0)</f>
        <v>4.4114082367895753</v>
      </c>
      <c r="W77" s="671">
        <v>1</v>
      </c>
      <c r="X77" s="782">
        <f>IFERROR((W77*$H77*INDEX(References!$C$51:$D$56, $E77+1,2))+(ROW()/10000),0)</f>
        <v>4.4114082367895753</v>
      </c>
      <c r="Y77" s="671">
        <v>0</v>
      </c>
      <c r="Z77" s="782">
        <f>IFERROR((Y77*$H77*INDEX(References!$C$51:$D$56, $E77+1,2))+(ROW()/10000),0)</f>
        <v>7.7000000000000002E-3</v>
      </c>
      <c r="AA77" s="671">
        <v>0</v>
      </c>
      <c r="AB77" s="782">
        <f>IFERROR((AA77*$H77*INDEX(References!$C$51:$D$56, $E77+1,2))+(ROW()/10000),0)</f>
        <v>7.7000000000000002E-3</v>
      </c>
      <c r="AC77" s="671">
        <v>1</v>
      </c>
      <c r="AD77" s="782">
        <f>IFERROR((AC77*$H77*INDEX(References!$C$51:$D$56, $E77+1,2))+(ROW()/10000),0)</f>
        <v>4.4114082367895753</v>
      </c>
      <c r="AE77" s="671">
        <v>0</v>
      </c>
      <c r="AF77" s="782">
        <f>IFERROR((AE77*$H77*INDEX(References!$C$51:$D$56, $E77+1,2))+(ROW()/10000),0)</f>
        <v>7.7000000000000002E-3</v>
      </c>
      <c r="AG77" s="671">
        <f>Compute4a!N77</f>
        <v>0</v>
      </c>
      <c r="AH77" s="782">
        <f>IFERROR((AG77*$H77*INDEX(References!$C$51:$D$56, $E77+1,2))+(ROW()/10000),0)</f>
        <v>7.7000000000000002E-3</v>
      </c>
      <c r="AI77" s="671">
        <f>Compute4a!I77</f>
        <v>1</v>
      </c>
      <c r="AJ77" s="782">
        <f>IFERROR((AI77*$H77*INDEX(References!$C$51:$D$56, $E77+1,2))+(ROW()/10000),0)</f>
        <v>4.4114082367895753</v>
      </c>
      <c r="AK77" s="671">
        <v>0</v>
      </c>
      <c r="AL77" s="782">
        <f>IFERROR((AK77*$H77*INDEX(References!$C$51:$D$56, $E77+1,2))+(ROW()/10000),0)</f>
        <v>7.7000000000000002E-3</v>
      </c>
      <c r="AM77" s="671">
        <f>Compute4a!K77</f>
        <v>1</v>
      </c>
      <c r="AN77" s="782">
        <f>IFERROR((AM77*$H77*INDEX(References!$C$51:$D$56, $E77+1,2))+(ROW()/10000),0)</f>
        <v>4.4114082367895753</v>
      </c>
      <c r="AO77" s="671">
        <f>Compute4a!S77</f>
        <v>1</v>
      </c>
      <c r="AP77" s="782">
        <f>IFERROR((AO77*$H77*INDEX(References!$C$51:$D$56, $E77+1,2))+(ROW()/10000),0)</f>
        <v>4.4114082367895753</v>
      </c>
      <c r="AQ77" s="671">
        <v>0</v>
      </c>
      <c r="AR77" s="782">
        <f>IFERROR((AQ77*$H77*INDEX(References!$C$51:$D$56, $E77+1,2))+(ROW()/10000),0)</f>
        <v>7.7000000000000002E-3</v>
      </c>
      <c r="AS77" s="671">
        <v>0</v>
      </c>
      <c r="AT77" s="782">
        <f>IFERROR((AS77*$H77*INDEX(References!$C$51:$D$56, $E77+1,2))+(ROW()/10000),0)</f>
        <v>7.7000000000000002E-3</v>
      </c>
      <c r="AU77" s="671">
        <f>Compute4a!T77</f>
        <v>0</v>
      </c>
      <c r="AV77" s="782">
        <f>IFERROR((AU77*$H77*INDEX(References!$C$51:$D$56, $E77+1,2))+(ROW()/10000),0)</f>
        <v>7.7000000000000002E-3</v>
      </c>
      <c r="AW77" s="671">
        <v>0</v>
      </c>
      <c r="AX77" s="782">
        <f>IFERROR((AW77*$H77*INDEX(References!$C$51:$D$56, $E77+1,2))+(ROW()/10000),0)</f>
        <v>7.7000000000000002E-3</v>
      </c>
      <c r="AY77" s="671">
        <v>0</v>
      </c>
      <c r="AZ77" s="782">
        <f>IFERROR((AY77*$H77*INDEX(References!$C$51:$D$56, $E77+1,2))+(ROW()/10000),0)</f>
        <v>7.7000000000000002E-3</v>
      </c>
      <c r="BA77" s="671">
        <f>Compute4a!M77</f>
        <v>1</v>
      </c>
      <c r="BB77" s="782">
        <f>IFERROR((BA77*$H77*INDEX(References!$C$51:$D$56, $E77+1,2))+(ROW()/10000),0)</f>
        <v>4.4114082367895753</v>
      </c>
      <c r="BC77" s="671">
        <v>1</v>
      </c>
      <c r="BD77" s="782">
        <f>IFERROR((BC77*$H77*INDEX(References!$C$51:$D$56, $E77+1,2))+(ROW()/10000),0)</f>
        <v>4.4114082367895753</v>
      </c>
      <c r="BE77" s="671">
        <v>1</v>
      </c>
      <c r="BF77" s="782">
        <f>IFERROR((BE77*$H77*INDEX(References!$C$51:$D$56, $E77+1,2))+(ROW()/10000),0)</f>
        <v>4.4114082367895753</v>
      </c>
      <c r="BG77" s="671">
        <f>Compute4a!P77</f>
        <v>0</v>
      </c>
      <c r="BH77" s="782">
        <f>IFERROR((BG77*$H77*INDEX(References!$C$51:$D$56, $E77+1,2))+(ROW()/10000),0)</f>
        <v>7.7000000000000002E-3</v>
      </c>
      <c r="BI77" s="671">
        <f>Compute4a!N77</f>
        <v>0</v>
      </c>
      <c r="BJ77" s="782">
        <f>IFERROR((BI77*$H77*INDEX(References!$C$51:$D$56, $E77+1,2))+(ROW()/10000),0)</f>
        <v>7.7000000000000002E-3</v>
      </c>
      <c r="BK77" s="671">
        <f>Compute4a!T77</f>
        <v>0</v>
      </c>
      <c r="BL77" s="782">
        <f>IFERROR((BK77*$H77*INDEX(References!$C$51:$D$56, $E77+1,2))+(ROW()/10000),0)</f>
        <v>7.7000000000000002E-3</v>
      </c>
      <c r="BM77" s="671">
        <f>Compute4a!R77</f>
        <v>1</v>
      </c>
      <c r="BN77" s="782">
        <f>IFERROR((BM77*$H77*INDEX(References!$C$51:$D$56, $E77+1,2))+(ROW()/10000),0)</f>
        <v>4.4114082367895753</v>
      </c>
      <c r="BO77" s="671">
        <v>1</v>
      </c>
      <c r="BP77" s="782">
        <f>IFERROR((BO77*$H77*INDEX(References!$C$51:$D$56, $E77+1,2))+(ROW()/10000),0)</f>
        <v>4.4114082367895753</v>
      </c>
      <c r="BQ77" s="671">
        <v>0</v>
      </c>
      <c r="BR77" s="782">
        <f>IFERROR((BQ77*$H77*INDEX(References!$C$51:$D$56, $E77+1,2))+(ROW()/10000),0)</f>
        <v>7.7000000000000002E-3</v>
      </c>
      <c r="BS77" s="671">
        <f>Compute4a!V77</f>
        <v>0</v>
      </c>
      <c r="BT77" s="782">
        <f>IFERROR((BS77*$H77*INDEX(References!$C$51:$D$56, $E77+1,2))+(ROW()/10000),0)</f>
        <v>7.7000000000000002E-3</v>
      </c>
      <c r="BU77" s="671">
        <v>0</v>
      </c>
      <c r="BV77" s="782">
        <f>IFERROR((BU77*$H77*INDEX(References!$C$51:$D$56, $E77+1,2))+(ROW()/10000),0)</f>
        <v>7.7000000000000002E-3</v>
      </c>
      <c r="BW77" s="671">
        <f>Compute4a!U77</f>
        <v>1</v>
      </c>
      <c r="BX77" s="782">
        <f>IFERROR((BW77*$H77*INDEX(References!$C$51:$D$56, $E77+1,2))+(ROW()/10000),0)</f>
        <v>4.4114082367895753</v>
      </c>
      <c r="BY77" s="671">
        <f>Compute4a!N77</f>
        <v>0</v>
      </c>
      <c r="BZ77" s="782">
        <f>IFERROR((BY77*$H77*INDEX(References!$C$51:$D$56, $E77+1,2))+(ROW()/10000),0)</f>
        <v>7.7000000000000002E-3</v>
      </c>
      <c r="CA77" s="671">
        <f>Compute4a!T77</f>
        <v>0</v>
      </c>
      <c r="CB77" s="782">
        <f>IFERROR((CA77*$H77*INDEX(References!$C$51:$D$56, $E77+1,2))+(ROW()/10000),0)</f>
        <v>7.7000000000000002E-3</v>
      </c>
      <c r="CC77" s="671">
        <f>Compute4a!T77</f>
        <v>0</v>
      </c>
      <c r="CD77" s="782">
        <f>IFERROR((CC77*$H77*INDEX(References!$C$51:$D$56, $E77+1,2))+(ROW()/10000),0)</f>
        <v>7.7000000000000002E-3</v>
      </c>
      <c r="CE77" s="671">
        <f>Compute4a!T77</f>
        <v>0</v>
      </c>
      <c r="CF77" s="782">
        <f>IFERROR((CE77*$H77*INDEX(References!$C$51:$D$56, $E77+1,2))+(ROW()/10000),0)</f>
        <v>7.7000000000000002E-3</v>
      </c>
      <c r="CG77" s="671">
        <v>0</v>
      </c>
      <c r="CH77" s="782">
        <f>IFERROR((CG77*$H77*INDEX(References!$C$51:$D$56, $E77+1,2))+(ROW()/10000),0)</f>
        <v>7.7000000000000002E-3</v>
      </c>
      <c r="CI77" s="671">
        <v>0</v>
      </c>
      <c r="CJ77" s="782">
        <f>IFERROR((CI77*$H77*INDEX(References!$C$51:$D$56, $E77+1,2))+(ROW()/10000),0)</f>
        <v>7.7000000000000002E-3</v>
      </c>
      <c r="CK77" s="671">
        <f>Compute4a!N77</f>
        <v>0</v>
      </c>
      <c r="CL77" s="782">
        <f>IFERROR((CK77*$H77*INDEX(References!$C$51:$D$56, $E77+1,2))+(ROW()/10000),0)</f>
        <v>7.7000000000000002E-3</v>
      </c>
      <c r="CM77" s="671">
        <f>Compute4a!U77</f>
        <v>1</v>
      </c>
      <c r="CN77" s="782">
        <f>IFERROR((CM77*$H77*INDEX(References!$C$51:$D$56, $E77+1,2))+(ROW()/10000),0)</f>
        <v>4.4114082367895753</v>
      </c>
      <c r="CO77" s="671">
        <f>Compute4a!Q77</f>
        <v>0</v>
      </c>
      <c r="CP77" s="782">
        <f>IFERROR((CO77*$H77*INDEX(References!$C$51:$D$56, $E77+1,2))+(ROW()/10000),0)</f>
        <v>7.7000000000000002E-3</v>
      </c>
      <c r="CQ77" s="671">
        <f>Compute4a!T77</f>
        <v>0</v>
      </c>
      <c r="CR77" s="782">
        <f>IFERROR((CQ77*$H77*INDEX(References!$C$51:$D$56, $E77+1,2))+(ROW()/10000),0)</f>
        <v>7.7000000000000002E-3</v>
      </c>
      <c r="CS77" s="671">
        <f>Compute4a!Q77</f>
        <v>0</v>
      </c>
      <c r="CT77" s="782">
        <f>IFERROR((CS77*$H77*INDEX(References!$C$51:$D$56, $E77+1,2))+(ROW()/10000),0)</f>
        <v>7.7000000000000002E-3</v>
      </c>
      <c r="CU77" s="477">
        <f t="shared" si="110"/>
        <v>9</v>
      </c>
      <c r="CV77" s="477">
        <f t="shared" si="112"/>
        <v>0.88074164735791516</v>
      </c>
      <c r="CW77" s="477">
        <f t="shared" si="113"/>
        <v>0.88074164735791516</v>
      </c>
      <c r="CX77" s="477">
        <f t="shared" si="114"/>
        <v>0.88074164735791516</v>
      </c>
      <c r="CY77" s="477">
        <f t="shared" si="115"/>
        <v>0</v>
      </c>
      <c r="CZ77" s="477">
        <f t="shared" si="116"/>
        <v>0.88074164735791516</v>
      </c>
      <c r="DA77" s="477">
        <f t="shared" si="117"/>
        <v>0.88074164735791516</v>
      </c>
      <c r="DB77" s="477">
        <f t="shared" si="118"/>
        <v>0.88074164735791516</v>
      </c>
      <c r="DC77" s="477">
        <f t="shared" si="119"/>
        <v>0.88074164735791516</v>
      </c>
      <c r="DD77" s="477">
        <f t="shared" si="120"/>
        <v>0</v>
      </c>
      <c r="DE77" s="477">
        <f t="shared" si="121"/>
        <v>0</v>
      </c>
      <c r="DF77" s="477">
        <f t="shared" si="122"/>
        <v>0.88074164735791516</v>
      </c>
      <c r="DG77" s="477">
        <f t="shared" si="123"/>
        <v>0</v>
      </c>
      <c r="DH77" s="477">
        <f t="shared" si="124"/>
        <v>0</v>
      </c>
      <c r="DI77" s="477">
        <f t="shared" si="125"/>
        <v>0.88074164735791516</v>
      </c>
      <c r="DJ77" s="477">
        <f t="shared" si="126"/>
        <v>0</v>
      </c>
      <c r="DK77" s="477">
        <f t="shared" si="127"/>
        <v>0.88074164735791516</v>
      </c>
      <c r="DL77" s="477">
        <f t="shared" si="128"/>
        <v>0.88074164735791516</v>
      </c>
      <c r="DM77" s="477">
        <f t="shared" si="129"/>
        <v>0</v>
      </c>
      <c r="DN77" s="477">
        <f t="shared" si="130"/>
        <v>0</v>
      </c>
      <c r="DO77" s="477">
        <f t="shared" si="131"/>
        <v>0</v>
      </c>
      <c r="DP77" s="477">
        <f t="shared" si="132"/>
        <v>0</v>
      </c>
      <c r="DQ77" s="477">
        <f t="shared" si="133"/>
        <v>0</v>
      </c>
      <c r="DR77" s="477">
        <f t="shared" si="134"/>
        <v>0.88074164735791516</v>
      </c>
      <c r="DS77" s="477">
        <f t="shared" si="135"/>
        <v>0.88074164735791516</v>
      </c>
      <c r="DT77" s="477">
        <f t="shared" si="136"/>
        <v>0.88074164735791516</v>
      </c>
      <c r="DU77" s="477">
        <f t="shared" si="137"/>
        <v>0</v>
      </c>
      <c r="DV77" s="477">
        <f t="shared" si="138"/>
        <v>0</v>
      </c>
      <c r="DW77" s="477">
        <f t="shared" si="139"/>
        <v>0</v>
      </c>
      <c r="DX77" s="477">
        <f t="shared" si="140"/>
        <v>0.88074164735791516</v>
      </c>
      <c r="DY77" s="477">
        <f t="shared" si="141"/>
        <v>0.88074164735791516</v>
      </c>
      <c r="DZ77" s="477">
        <f t="shared" si="142"/>
        <v>0</v>
      </c>
      <c r="EA77" s="477">
        <f t="shared" si="143"/>
        <v>0</v>
      </c>
      <c r="EB77" s="477">
        <f t="shared" si="144"/>
        <v>0</v>
      </c>
      <c r="EC77" s="477">
        <f t="shared" si="145"/>
        <v>0.88074164735791516</v>
      </c>
      <c r="ED77" s="477">
        <f t="shared" si="146"/>
        <v>0</v>
      </c>
      <c r="EE77" s="477">
        <f t="shared" si="147"/>
        <v>0</v>
      </c>
      <c r="EF77" s="477">
        <f t="shared" si="148"/>
        <v>0</v>
      </c>
      <c r="EG77" s="477">
        <f t="shared" si="149"/>
        <v>0</v>
      </c>
      <c r="EH77" s="477">
        <f t="shared" si="150"/>
        <v>0</v>
      </c>
      <c r="EI77" s="477">
        <f t="shared" si="151"/>
        <v>0</v>
      </c>
      <c r="EJ77" s="477">
        <f t="shared" si="152"/>
        <v>0</v>
      </c>
      <c r="EK77" s="477">
        <f t="shared" si="153"/>
        <v>0.88074164735791516</v>
      </c>
      <c r="EL77" s="477">
        <f t="shared" si="154"/>
        <v>0</v>
      </c>
      <c r="EM77" s="477">
        <f t="shared" si="155"/>
        <v>0</v>
      </c>
      <c r="EN77" s="477">
        <f t="shared" si="156"/>
        <v>0</v>
      </c>
      <c r="EO77" s="946">
        <f t="shared" si="157"/>
        <v>4.3589310114731904E-2</v>
      </c>
      <c r="EP77" s="946">
        <f t="shared" si="158"/>
        <v>7.2875230245153133E-2</v>
      </c>
      <c r="EQ77" s="946">
        <f t="shared" si="159"/>
        <v>3.8203136840116572E-2</v>
      </c>
      <c r="ER77" s="946">
        <f t="shared" si="160"/>
        <v>0</v>
      </c>
      <c r="ES77" s="946">
        <f t="shared" si="161"/>
        <v>2.3113639881044513E-2</v>
      </c>
      <c r="ET77" s="946">
        <f t="shared" si="162"/>
        <v>3.1747174357100311E-2</v>
      </c>
      <c r="EU77" s="946">
        <f t="shared" si="163"/>
        <v>2.2184212009962595E-2</v>
      </c>
      <c r="EV77" s="946">
        <f t="shared" si="164"/>
        <v>4.3676623214502712E-2</v>
      </c>
      <c r="EW77" s="946">
        <f t="shared" si="165"/>
        <v>0</v>
      </c>
      <c r="EX77" s="946">
        <f t="shared" si="166"/>
        <v>0</v>
      </c>
      <c r="EY77" s="946">
        <f t="shared" si="167"/>
        <v>2.3559583029965043E-2</v>
      </c>
      <c r="EZ77" s="946">
        <f t="shared" si="168"/>
        <v>0</v>
      </c>
      <c r="FA77" s="946">
        <f t="shared" si="169"/>
        <v>0</v>
      </c>
      <c r="FB77" s="946">
        <f t="shared" si="170"/>
        <v>4.9681561635339877E-2</v>
      </c>
      <c r="FC77" s="946">
        <f t="shared" si="171"/>
        <v>0</v>
      </c>
      <c r="FD77" s="946">
        <f t="shared" si="172"/>
        <v>3.5282678369409494E-2</v>
      </c>
      <c r="FE77" s="946">
        <f t="shared" si="173"/>
        <v>2.4787141496766189E-2</v>
      </c>
      <c r="FF77" s="946">
        <f t="shared" si="174"/>
        <v>0</v>
      </c>
      <c r="FG77" s="946">
        <f t="shared" si="175"/>
        <v>0</v>
      </c>
      <c r="FH77" s="946">
        <f t="shared" si="176"/>
        <v>0</v>
      </c>
      <c r="FI77" s="946">
        <f t="shared" si="177"/>
        <v>0</v>
      </c>
      <c r="FJ77" s="946">
        <f t="shared" si="178"/>
        <v>0</v>
      </c>
      <c r="FK77" s="946">
        <f t="shared" si="179"/>
        <v>3.2492112854959038E-2</v>
      </c>
      <c r="FL77" s="946">
        <f t="shared" si="180"/>
        <v>4.7343218289841664E-2</v>
      </c>
      <c r="FM77" s="946">
        <f t="shared" si="181"/>
        <v>4.431197946002155E-2</v>
      </c>
      <c r="FN77" s="946">
        <f t="shared" si="182"/>
        <v>0</v>
      </c>
      <c r="FO77" s="946">
        <f t="shared" si="183"/>
        <v>0</v>
      </c>
      <c r="FP77" s="946">
        <f t="shared" si="184"/>
        <v>0</v>
      </c>
      <c r="FQ77" s="946">
        <f t="shared" si="185"/>
        <v>1.6745095482449075E-2</v>
      </c>
      <c r="FR77" s="946">
        <f t="shared" si="186"/>
        <v>2.5732406023312605E-2</v>
      </c>
      <c r="FS77" s="946">
        <f t="shared" si="187"/>
        <v>0</v>
      </c>
      <c r="FT77" s="946">
        <f t="shared" si="188"/>
        <v>0</v>
      </c>
      <c r="FU77" s="946">
        <f t="shared" si="189"/>
        <v>0</v>
      </c>
      <c r="FV77" s="946">
        <f t="shared" si="190"/>
        <v>8.6668596340150408E-2</v>
      </c>
      <c r="FW77" s="946">
        <f t="shared" si="191"/>
        <v>0</v>
      </c>
      <c r="FX77" s="946">
        <f t="shared" si="192"/>
        <v>0</v>
      </c>
      <c r="FY77" s="946">
        <f t="shared" si="193"/>
        <v>0</v>
      </c>
      <c r="FZ77" s="946">
        <f t="shared" si="194"/>
        <v>0</v>
      </c>
      <c r="GA77" s="946">
        <f t="shared" si="195"/>
        <v>0</v>
      </c>
      <c r="GB77" s="946">
        <f t="shared" si="196"/>
        <v>0</v>
      </c>
      <c r="GC77" s="946">
        <f t="shared" si="197"/>
        <v>0</v>
      </c>
      <c r="GD77" s="946">
        <f t="shared" si="198"/>
        <v>3.7937937082735712E-2</v>
      </c>
      <c r="GE77" s="946">
        <f t="shared" si="199"/>
        <v>0</v>
      </c>
      <c r="GF77" s="946">
        <f t="shared" si="200"/>
        <v>0</v>
      </c>
      <c r="GG77" s="946">
        <f t="shared" si="201"/>
        <v>0</v>
      </c>
      <c r="GH77" s="946" t="s">
        <v>521</v>
      </c>
    </row>
    <row r="78" spans="1:190" ht="15" hidden="1">
      <c r="A78" s="725" t="str">
        <f>Compute1a!A78</f>
        <v>12.6.a</v>
      </c>
      <c r="B78" s="527">
        <f>Compute1a!B78</f>
        <v>0</v>
      </c>
      <c r="C78" s="527">
        <f>Compute1a!C78</f>
        <v>0</v>
      </c>
      <c r="D78" s="528">
        <f>Compute1a!D78</f>
        <v>0</v>
      </c>
      <c r="E78" s="732" t="str">
        <f>Compute1a!E78</f>
        <v>0</v>
      </c>
      <c r="F78" s="727">
        <f>INDEX(References!$B$51:$C$56,$E78+1,2)*C78</f>
        <v>0</v>
      </c>
      <c r="G78" s="726">
        <f>Compute4a!$DE78</f>
        <v>0</v>
      </c>
      <c r="H78" s="942">
        <f t="shared" ref="H78:H81" si="204">G78</f>
        <v>0</v>
      </c>
      <c r="I78" s="671">
        <f>Compute4a!I78</f>
        <v>0</v>
      </c>
      <c r="J78" s="782">
        <f>IFERROR((I78*$H78*INDEX(References!$C$51:$D$56, $E78+1,2))+(ROW()/10000),0)</f>
        <v>7.7999999999999996E-3</v>
      </c>
      <c r="K78" s="671">
        <f>Compute4a!H78</f>
        <v>0</v>
      </c>
      <c r="L78" s="782">
        <f>IFERROR((K78*$H78*INDEX(References!$C$51:$D$56, $E78+1,2))+(ROW()/10000),0)</f>
        <v>7.7999999999999996E-3</v>
      </c>
      <c r="M78" s="671">
        <f>Compute4a!H78</f>
        <v>0</v>
      </c>
      <c r="N78" s="782">
        <f>IFERROR((M78*$H78*INDEX(References!$C$51:$D$56, $E78+1,2))+(ROW()/10000),0)</f>
        <v>7.7999999999999996E-3</v>
      </c>
      <c r="O78" s="671">
        <f>Compute4a!N78</f>
        <v>0</v>
      </c>
      <c r="P78" s="782">
        <f>IFERROR((O78*$H78*INDEX(References!$C$51:$D$56, $E78+1,2))+(ROW()/10000),0)</f>
        <v>7.7999999999999996E-3</v>
      </c>
      <c r="Q78" s="671">
        <f>Compute4a!M78</f>
        <v>0</v>
      </c>
      <c r="R78" s="782">
        <f>IFERROR((Q78*$H78*INDEX(References!$C$51:$D$56, $E78+1,2))+(ROW()/10000),0)</f>
        <v>7.7999999999999996E-3</v>
      </c>
      <c r="S78" s="671">
        <f>Compute4a!R78</f>
        <v>0</v>
      </c>
      <c r="T78" s="782">
        <f>IFERROR((S78*$H78*INDEX(References!$C$51:$D$56, $E78+1,2))+(ROW()/10000),0)</f>
        <v>7.7999999999999996E-3</v>
      </c>
      <c r="U78" s="671">
        <f>Compute4a!S78</f>
        <v>0</v>
      </c>
      <c r="V78" s="782">
        <f>IFERROR((U78*$H78*INDEX(References!$C$51:$D$56, $E78+1,2))+(ROW()/10000),0)</f>
        <v>7.7999999999999996E-3</v>
      </c>
      <c r="W78" s="671">
        <f>Compute4a!R78</f>
        <v>0</v>
      </c>
      <c r="X78" s="782">
        <f>IFERROR((W78*$H78*INDEX(References!$C$51:$D$56, $E78+1,2))+(ROW()/10000),0)</f>
        <v>7.7999999999999996E-3</v>
      </c>
      <c r="Y78" s="671">
        <f>Compute4a!I78</f>
        <v>0</v>
      </c>
      <c r="Z78" s="782">
        <f>IFERROR((Y78*$H78*INDEX(References!$C$51:$D$56, $E78+1,2))+(ROW()/10000),0)</f>
        <v>7.7999999999999996E-3</v>
      </c>
      <c r="AA78" s="671">
        <f>Compute4a!H78</f>
        <v>0</v>
      </c>
      <c r="AB78" s="782">
        <f>IFERROR((AA78*$H78*INDEX(References!$C$51:$D$56, $E78+1,2))+(ROW()/10000),0)</f>
        <v>7.7999999999999996E-3</v>
      </c>
      <c r="AC78" s="671">
        <f>Compute4a!T78</f>
        <v>0</v>
      </c>
      <c r="AD78" s="782">
        <f>IFERROR((AC78*$H78*INDEX(References!$C$51:$D$56, $E78+1,2))+(ROW()/10000),0)</f>
        <v>7.7999999999999996E-3</v>
      </c>
      <c r="AE78" s="671">
        <f>Compute4a!I78</f>
        <v>0</v>
      </c>
      <c r="AF78" s="782">
        <f>IFERROR((AE78*$H78*INDEX(References!$C$51:$D$56, $E78+1,2))+(ROW()/10000),0)</f>
        <v>7.7999999999999996E-3</v>
      </c>
      <c r="AG78" s="671">
        <f>Compute4a!N78</f>
        <v>0</v>
      </c>
      <c r="AH78" s="782">
        <f>IFERROR((AG78*$H78*INDEX(References!$C$51:$D$56, $E78+1,2))+(ROW()/10000),0)</f>
        <v>7.7999999999999996E-3</v>
      </c>
      <c r="AI78" s="671">
        <f>Compute4a!I78</f>
        <v>0</v>
      </c>
      <c r="AJ78" s="782">
        <f>IFERROR((AI78*$H78*INDEX(References!$C$51:$D$56, $E78+1,2))+(ROW()/10000),0)</f>
        <v>7.7999999999999996E-3</v>
      </c>
      <c r="AK78" s="671">
        <f>Compute4a!U78</f>
        <v>0</v>
      </c>
      <c r="AL78" s="782">
        <f>IFERROR((AK78*$H78*INDEX(References!$C$51:$D$56, $E78+1,2))+(ROW()/10000),0)</f>
        <v>7.7999999999999996E-3</v>
      </c>
      <c r="AM78" s="671">
        <f>Compute4a!K78</f>
        <v>0</v>
      </c>
      <c r="AN78" s="782">
        <f>IFERROR((AM78*$H78*INDEX(References!$C$51:$D$56, $E78+1,2))+(ROW()/10000),0)</f>
        <v>7.7999999999999996E-3</v>
      </c>
      <c r="AO78" s="671">
        <f>Compute4a!S78</f>
        <v>0</v>
      </c>
      <c r="AP78" s="782">
        <f>IFERROR((AO78*$H78*INDEX(References!$C$51:$D$56, $E78+1,2))+(ROW()/10000),0)</f>
        <v>7.7999999999999996E-3</v>
      </c>
      <c r="AQ78" s="671">
        <f>Compute4a!M78</f>
        <v>0</v>
      </c>
      <c r="AR78" s="782">
        <f>IFERROR((AQ78*$H78*INDEX(References!$C$51:$D$56, $E78+1,2))+(ROW()/10000),0)</f>
        <v>7.7999999999999996E-3</v>
      </c>
      <c r="AS78" s="671">
        <f>Compute4a!K78</f>
        <v>0</v>
      </c>
      <c r="AT78" s="782">
        <f>IFERROR((AS78*$H78*INDEX(References!$C$51:$D$56, $E78+1,2))+(ROW()/10000),0)</f>
        <v>7.7999999999999996E-3</v>
      </c>
      <c r="AU78" s="671">
        <f>Compute4a!T78</f>
        <v>0</v>
      </c>
      <c r="AV78" s="782">
        <f>IFERROR((AU78*$H78*INDEX(References!$C$51:$D$56, $E78+1,2))+(ROW()/10000),0)</f>
        <v>7.7999999999999996E-3</v>
      </c>
      <c r="AW78" s="671">
        <f>Compute4a!J78</f>
        <v>0</v>
      </c>
      <c r="AX78" s="782">
        <f>IFERROR((AW78*$H78*INDEX(References!$C$51:$D$56, $E78+1,2))+(ROW()/10000),0)</f>
        <v>7.7999999999999996E-3</v>
      </c>
      <c r="AY78" s="671">
        <f>Compute4a!L78</f>
        <v>0</v>
      </c>
      <c r="AZ78" s="782">
        <f>IFERROR((AY78*$H78*INDEX(References!$C$51:$D$56, $E78+1,2))+(ROW()/10000),0)</f>
        <v>7.7999999999999996E-3</v>
      </c>
      <c r="BA78" s="671">
        <f>Compute4a!M78</f>
        <v>0</v>
      </c>
      <c r="BB78" s="782">
        <f>IFERROR((BA78*$H78*INDEX(References!$C$51:$D$56, $E78+1,2))+(ROW()/10000),0)</f>
        <v>7.7999999999999996E-3</v>
      </c>
      <c r="BC78" s="671">
        <f>Compute4a!O78</f>
        <v>0</v>
      </c>
      <c r="BD78" s="782">
        <f>IFERROR((BC78*$H78*INDEX(References!$C$51:$D$56, $E78+1,2))+(ROW()/10000),0)</f>
        <v>7.7999999999999996E-3</v>
      </c>
      <c r="BE78" s="671">
        <f>Compute4a!V78</f>
        <v>0</v>
      </c>
      <c r="BF78" s="782">
        <f>IFERROR((BE78*$H78*INDEX(References!$C$51:$D$56, $E78+1,2))+(ROW()/10000),0)</f>
        <v>7.7999999999999996E-3</v>
      </c>
      <c r="BG78" s="671">
        <f>Compute4a!P78</f>
        <v>0</v>
      </c>
      <c r="BH78" s="782">
        <f>IFERROR((BG78*$H78*INDEX(References!$C$51:$D$56, $E78+1,2))+(ROW()/10000),0)</f>
        <v>7.7999999999999996E-3</v>
      </c>
      <c r="BI78" s="671">
        <f>Compute4a!N78</f>
        <v>0</v>
      </c>
      <c r="BJ78" s="782">
        <f>IFERROR((BI78*$H78*INDEX(References!$C$51:$D$56, $E78+1,2))+(ROW()/10000),0)</f>
        <v>7.7999999999999996E-3</v>
      </c>
      <c r="BK78" s="671">
        <f>Compute4a!T78</f>
        <v>0</v>
      </c>
      <c r="BL78" s="782">
        <f>IFERROR((BK78*$H78*INDEX(References!$C$51:$D$56, $E78+1,2))+(ROW()/10000),0)</f>
        <v>7.7999999999999996E-3</v>
      </c>
      <c r="BM78" s="671">
        <f>Compute4a!R78</f>
        <v>0</v>
      </c>
      <c r="BN78" s="782">
        <f>IFERROR((BM78*$H78*INDEX(References!$C$51:$D$56, $E78+1,2))+(ROW()/10000),0)</f>
        <v>7.7999999999999996E-3</v>
      </c>
      <c r="BO78" s="671">
        <f>Compute4a!V78</f>
        <v>0</v>
      </c>
      <c r="BP78" s="782">
        <f>IFERROR((BO78*$H78*INDEX(References!$C$51:$D$56, $E78+1,2))+(ROW()/10000),0)</f>
        <v>7.7999999999999996E-3</v>
      </c>
      <c r="BQ78" s="671">
        <f>Compute4a!S78</f>
        <v>0</v>
      </c>
      <c r="BR78" s="782">
        <f>IFERROR((BQ78*$H78*INDEX(References!$C$51:$D$56, $E78+1,2))+(ROW()/10000),0)</f>
        <v>7.7999999999999996E-3</v>
      </c>
      <c r="BS78" s="671">
        <f>Compute4a!V78</f>
        <v>0</v>
      </c>
      <c r="BT78" s="782">
        <f>IFERROR((BS78*$H78*INDEX(References!$C$51:$D$56, $E78+1,2))+(ROW()/10000),0)</f>
        <v>7.7999999999999996E-3</v>
      </c>
      <c r="BU78" s="671">
        <f>Compute4a!M78</f>
        <v>0</v>
      </c>
      <c r="BV78" s="782">
        <f>IFERROR((BU78*$H78*INDEX(References!$C$51:$D$56, $E78+1,2))+(ROW()/10000),0)</f>
        <v>7.7999999999999996E-3</v>
      </c>
      <c r="BW78" s="671">
        <f>Compute4a!U78</f>
        <v>0</v>
      </c>
      <c r="BX78" s="782">
        <f>IFERROR((BW78*$H78*INDEX(References!$C$51:$D$56, $E78+1,2))+(ROW()/10000),0)</f>
        <v>7.7999999999999996E-3</v>
      </c>
      <c r="BY78" s="671">
        <f>Compute4a!N78</f>
        <v>0</v>
      </c>
      <c r="BZ78" s="782">
        <f>IFERROR((BY78*$H78*INDEX(References!$C$51:$D$56, $E78+1,2))+(ROW()/10000),0)</f>
        <v>7.7999999999999996E-3</v>
      </c>
      <c r="CA78" s="671">
        <f>Compute4a!T78</f>
        <v>0</v>
      </c>
      <c r="CB78" s="782">
        <f>IFERROR((CA78*$H78*INDEX(References!$C$51:$D$56, $E78+1,2))+(ROW()/10000),0)</f>
        <v>7.7999999999999996E-3</v>
      </c>
      <c r="CC78" s="671">
        <f>Compute4a!T78</f>
        <v>0</v>
      </c>
      <c r="CD78" s="782">
        <f>IFERROR((CC78*$H78*INDEX(References!$C$51:$D$56, $E78+1,2))+(ROW()/10000),0)</f>
        <v>7.7999999999999996E-3</v>
      </c>
      <c r="CE78" s="671">
        <f>Compute4a!T78</f>
        <v>0</v>
      </c>
      <c r="CF78" s="782">
        <f>IFERROR((CE78*$H78*INDEX(References!$C$51:$D$56, $E78+1,2))+(ROW()/10000),0)</f>
        <v>7.7999999999999996E-3</v>
      </c>
      <c r="CG78" s="671">
        <f>Compute4a!U78</f>
        <v>0</v>
      </c>
      <c r="CH78" s="782">
        <f>IFERROR((CG78*$H78*INDEX(References!$C$51:$D$56, $E78+1,2))+(ROW()/10000),0)</f>
        <v>7.7999999999999996E-3</v>
      </c>
      <c r="CI78" s="671">
        <f>Compute4a!U78</f>
        <v>0</v>
      </c>
      <c r="CJ78" s="782">
        <f>IFERROR((CI78*$H78*INDEX(References!$C$51:$D$56, $E78+1,2))+(ROW()/10000),0)</f>
        <v>7.7999999999999996E-3</v>
      </c>
      <c r="CK78" s="671">
        <f>Compute4a!N78</f>
        <v>0</v>
      </c>
      <c r="CL78" s="782">
        <f>IFERROR((CK78*$H78*INDEX(References!$C$51:$D$56, $E78+1,2))+(ROW()/10000),0)</f>
        <v>7.7999999999999996E-3</v>
      </c>
      <c r="CM78" s="671">
        <f>Compute4a!U78</f>
        <v>0</v>
      </c>
      <c r="CN78" s="782">
        <f>IFERROR((CM78*$H78*INDEX(References!$C$51:$D$56, $E78+1,2))+(ROW()/10000),0)</f>
        <v>7.7999999999999996E-3</v>
      </c>
      <c r="CO78" s="671">
        <f>Compute4a!Q78</f>
        <v>0</v>
      </c>
      <c r="CP78" s="782">
        <f>IFERROR((CO78*$H78*INDEX(References!$C$51:$D$56, $E78+1,2))+(ROW()/10000),0)</f>
        <v>7.7999999999999996E-3</v>
      </c>
      <c r="CQ78" s="671">
        <f>Compute4a!T78</f>
        <v>0</v>
      </c>
      <c r="CR78" s="782">
        <f>IFERROR((CQ78*$H78*INDEX(References!$C$51:$D$56, $E78+1,2))+(ROW()/10000),0)</f>
        <v>7.7999999999999996E-3</v>
      </c>
      <c r="CS78" s="671">
        <f>Compute4a!Q78</f>
        <v>0</v>
      </c>
      <c r="CT78" s="782">
        <f>IFERROR((CS78*$H78*INDEX(References!$C$51:$D$56, $E78+1,2))+(ROW()/10000),0)</f>
        <v>7.7999999999999996E-3</v>
      </c>
      <c r="CU78" s="477">
        <f t="shared" si="110"/>
        <v>0</v>
      </c>
      <c r="CV78" s="477">
        <f t="shared" si="112"/>
        <v>0</v>
      </c>
      <c r="CW78" s="477">
        <f t="shared" si="113"/>
        <v>0</v>
      </c>
      <c r="CX78" s="477">
        <f t="shared" si="114"/>
        <v>0</v>
      </c>
      <c r="CY78" s="477">
        <f t="shared" si="115"/>
        <v>0</v>
      </c>
      <c r="CZ78" s="477">
        <f t="shared" si="116"/>
        <v>0</v>
      </c>
      <c r="DA78" s="477">
        <f t="shared" si="117"/>
        <v>0</v>
      </c>
      <c r="DB78" s="477">
        <f t="shared" si="118"/>
        <v>0</v>
      </c>
      <c r="DC78" s="477">
        <f t="shared" si="119"/>
        <v>0</v>
      </c>
      <c r="DD78" s="477">
        <f t="shared" si="120"/>
        <v>0</v>
      </c>
      <c r="DE78" s="477">
        <f t="shared" si="121"/>
        <v>0</v>
      </c>
      <c r="DF78" s="477">
        <f t="shared" si="122"/>
        <v>0</v>
      </c>
      <c r="DG78" s="477">
        <f t="shared" si="123"/>
        <v>0</v>
      </c>
      <c r="DH78" s="477">
        <f t="shared" si="124"/>
        <v>0</v>
      </c>
      <c r="DI78" s="477">
        <f t="shared" si="125"/>
        <v>0</v>
      </c>
      <c r="DJ78" s="477">
        <f t="shared" si="126"/>
        <v>0</v>
      </c>
      <c r="DK78" s="477">
        <f t="shared" si="127"/>
        <v>0</v>
      </c>
      <c r="DL78" s="477">
        <f t="shared" si="128"/>
        <v>0</v>
      </c>
      <c r="DM78" s="477">
        <f t="shared" si="129"/>
        <v>0</v>
      </c>
      <c r="DN78" s="477">
        <f t="shared" si="130"/>
        <v>0</v>
      </c>
      <c r="DO78" s="477">
        <f t="shared" si="131"/>
        <v>0</v>
      </c>
      <c r="DP78" s="477">
        <f t="shared" si="132"/>
        <v>0</v>
      </c>
      <c r="DQ78" s="477">
        <f t="shared" si="133"/>
        <v>0</v>
      </c>
      <c r="DR78" s="477">
        <f t="shared" si="134"/>
        <v>0</v>
      </c>
      <c r="DS78" s="477">
        <f t="shared" si="135"/>
        <v>0</v>
      </c>
      <c r="DT78" s="477">
        <f t="shared" si="136"/>
        <v>0</v>
      </c>
      <c r="DU78" s="477">
        <f t="shared" si="137"/>
        <v>0</v>
      </c>
      <c r="DV78" s="477">
        <f t="shared" si="138"/>
        <v>0</v>
      </c>
      <c r="DW78" s="477">
        <f t="shared" si="139"/>
        <v>0</v>
      </c>
      <c r="DX78" s="477">
        <f t="shared" si="140"/>
        <v>0</v>
      </c>
      <c r="DY78" s="477">
        <f t="shared" si="141"/>
        <v>0</v>
      </c>
      <c r="DZ78" s="477">
        <f t="shared" si="142"/>
        <v>0</v>
      </c>
      <c r="EA78" s="477">
        <f t="shared" si="143"/>
        <v>0</v>
      </c>
      <c r="EB78" s="477">
        <f t="shared" si="144"/>
        <v>0</v>
      </c>
      <c r="EC78" s="477">
        <f t="shared" si="145"/>
        <v>0</v>
      </c>
      <c r="ED78" s="477">
        <f t="shared" si="146"/>
        <v>0</v>
      </c>
      <c r="EE78" s="477">
        <f t="shared" si="147"/>
        <v>0</v>
      </c>
      <c r="EF78" s="477">
        <f t="shared" si="148"/>
        <v>0</v>
      </c>
      <c r="EG78" s="477">
        <f t="shared" si="149"/>
        <v>0</v>
      </c>
      <c r="EH78" s="477">
        <f t="shared" si="150"/>
        <v>0</v>
      </c>
      <c r="EI78" s="477">
        <f t="shared" si="151"/>
        <v>0</v>
      </c>
      <c r="EJ78" s="477">
        <f t="shared" si="152"/>
        <v>0</v>
      </c>
      <c r="EK78" s="477">
        <f t="shared" si="153"/>
        <v>0</v>
      </c>
      <c r="EL78" s="477">
        <f t="shared" si="154"/>
        <v>0</v>
      </c>
      <c r="EM78" s="477">
        <f t="shared" si="155"/>
        <v>0</v>
      </c>
      <c r="EN78" s="477">
        <f t="shared" si="156"/>
        <v>0</v>
      </c>
      <c r="EO78" s="946">
        <f t="shared" si="157"/>
        <v>0</v>
      </c>
      <c r="EP78" s="946">
        <f t="shared" si="158"/>
        <v>0</v>
      </c>
      <c r="EQ78" s="946">
        <f t="shared" si="159"/>
        <v>0</v>
      </c>
      <c r="ER78" s="946">
        <f t="shared" si="160"/>
        <v>0</v>
      </c>
      <c r="ES78" s="946">
        <f t="shared" si="161"/>
        <v>0</v>
      </c>
      <c r="ET78" s="946">
        <f t="shared" si="162"/>
        <v>0</v>
      </c>
      <c r="EU78" s="946">
        <f t="shared" si="163"/>
        <v>0</v>
      </c>
      <c r="EV78" s="946">
        <f t="shared" si="164"/>
        <v>0</v>
      </c>
      <c r="EW78" s="946">
        <f t="shared" si="165"/>
        <v>0</v>
      </c>
      <c r="EX78" s="946">
        <f t="shared" si="166"/>
        <v>0</v>
      </c>
      <c r="EY78" s="946">
        <f t="shared" si="167"/>
        <v>0</v>
      </c>
      <c r="EZ78" s="946">
        <f t="shared" si="168"/>
        <v>0</v>
      </c>
      <c r="FA78" s="946">
        <f t="shared" si="169"/>
        <v>0</v>
      </c>
      <c r="FB78" s="946">
        <f t="shared" si="170"/>
        <v>0</v>
      </c>
      <c r="FC78" s="946">
        <f t="shared" si="171"/>
        <v>0</v>
      </c>
      <c r="FD78" s="946">
        <f t="shared" si="172"/>
        <v>0</v>
      </c>
      <c r="FE78" s="946">
        <f t="shared" si="173"/>
        <v>0</v>
      </c>
      <c r="FF78" s="946">
        <f t="shared" si="174"/>
        <v>0</v>
      </c>
      <c r="FG78" s="946">
        <f t="shared" si="175"/>
        <v>0</v>
      </c>
      <c r="FH78" s="946">
        <f t="shared" si="176"/>
        <v>0</v>
      </c>
      <c r="FI78" s="946">
        <f t="shared" si="177"/>
        <v>0</v>
      </c>
      <c r="FJ78" s="946">
        <f t="shared" si="178"/>
        <v>0</v>
      </c>
      <c r="FK78" s="946">
        <f t="shared" si="179"/>
        <v>0</v>
      </c>
      <c r="FL78" s="946">
        <f t="shared" si="180"/>
        <v>0</v>
      </c>
      <c r="FM78" s="946">
        <f t="shared" si="181"/>
        <v>0</v>
      </c>
      <c r="FN78" s="946">
        <f t="shared" si="182"/>
        <v>0</v>
      </c>
      <c r="FO78" s="946">
        <f t="shared" si="183"/>
        <v>0</v>
      </c>
      <c r="FP78" s="946">
        <f t="shared" si="184"/>
        <v>0</v>
      </c>
      <c r="FQ78" s="946">
        <f t="shared" si="185"/>
        <v>0</v>
      </c>
      <c r="FR78" s="946">
        <f t="shared" si="186"/>
        <v>0</v>
      </c>
      <c r="FS78" s="946">
        <f t="shared" si="187"/>
        <v>0</v>
      </c>
      <c r="FT78" s="946">
        <f t="shared" si="188"/>
        <v>0</v>
      </c>
      <c r="FU78" s="946">
        <f t="shared" si="189"/>
        <v>0</v>
      </c>
      <c r="FV78" s="946">
        <f t="shared" si="190"/>
        <v>0</v>
      </c>
      <c r="FW78" s="946">
        <f t="shared" si="191"/>
        <v>0</v>
      </c>
      <c r="FX78" s="946">
        <f t="shared" si="192"/>
        <v>0</v>
      </c>
      <c r="FY78" s="946">
        <f t="shared" si="193"/>
        <v>0</v>
      </c>
      <c r="FZ78" s="946">
        <f t="shared" si="194"/>
        <v>0</v>
      </c>
      <c r="GA78" s="946">
        <f t="shared" si="195"/>
        <v>0</v>
      </c>
      <c r="GB78" s="946">
        <f t="shared" si="196"/>
        <v>0</v>
      </c>
      <c r="GC78" s="946">
        <f t="shared" si="197"/>
        <v>0</v>
      </c>
      <c r="GD78" s="946">
        <f t="shared" si="198"/>
        <v>0</v>
      </c>
      <c r="GE78" s="946">
        <f t="shared" si="199"/>
        <v>0</v>
      </c>
      <c r="GF78" s="946">
        <f t="shared" si="200"/>
        <v>0</v>
      </c>
      <c r="GG78" s="946">
        <f t="shared" si="201"/>
        <v>0</v>
      </c>
      <c r="GH78" s="946" t="s">
        <v>523</v>
      </c>
    </row>
    <row r="79" spans="1:190" ht="15" hidden="1">
      <c r="A79" s="725" t="str">
        <f>Compute1a!A79</f>
        <v>12.6.b</v>
      </c>
      <c r="B79" s="527">
        <f>Compute1a!B79</f>
        <v>0</v>
      </c>
      <c r="C79" s="527">
        <f>Compute1a!C79</f>
        <v>0</v>
      </c>
      <c r="D79" s="528">
        <f>Compute1a!D79</f>
        <v>0</v>
      </c>
      <c r="E79" s="732" t="str">
        <f>Compute1a!E79</f>
        <v>0</v>
      </c>
      <c r="F79" s="727">
        <f>INDEX(References!$B$51:$C$56,$E79+1,2)*C79</f>
        <v>0</v>
      </c>
      <c r="G79" s="726">
        <f>Compute4a!$DE79</f>
        <v>0</v>
      </c>
      <c r="H79" s="942">
        <f t="shared" si="204"/>
        <v>0</v>
      </c>
      <c r="I79" s="671">
        <f>Compute4a!I79</f>
        <v>0</v>
      </c>
      <c r="J79" s="782">
        <f>IFERROR((I79*$H79*INDEX(References!$C$51:$D$56, $E79+1,2))+(ROW()/10000),0)</f>
        <v>7.9000000000000008E-3</v>
      </c>
      <c r="K79" s="671">
        <f>Compute4a!H79</f>
        <v>0</v>
      </c>
      <c r="L79" s="782">
        <f>IFERROR((K79*$H79*INDEX(References!$C$51:$D$56, $E79+1,2))+(ROW()/10000),0)</f>
        <v>7.9000000000000008E-3</v>
      </c>
      <c r="M79" s="671">
        <f>Compute4a!H79</f>
        <v>0</v>
      </c>
      <c r="N79" s="782">
        <f>IFERROR((M79*$H79*INDEX(References!$C$51:$D$56, $E79+1,2))+(ROW()/10000),0)</f>
        <v>7.9000000000000008E-3</v>
      </c>
      <c r="O79" s="671">
        <f>Compute4a!N79</f>
        <v>0</v>
      </c>
      <c r="P79" s="782">
        <f>IFERROR((O79*$H79*INDEX(References!$C$51:$D$56, $E79+1,2))+(ROW()/10000),0)</f>
        <v>7.9000000000000008E-3</v>
      </c>
      <c r="Q79" s="671">
        <f>Compute4a!M79</f>
        <v>0</v>
      </c>
      <c r="R79" s="782">
        <f>IFERROR((Q79*$H79*INDEX(References!$C$51:$D$56, $E79+1,2))+(ROW()/10000),0)</f>
        <v>7.9000000000000008E-3</v>
      </c>
      <c r="S79" s="671">
        <f>Compute4a!R79</f>
        <v>0</v>
      </c>
      <c r="T79" s="782">
        <f>IFERROR((S79*$H79*INDEX(References!$C$51:$D$56, $E79+1,2))+(ROW()/10000),0)</f>
        <v>7.9000000000000008E-3</v>
      </c>
      <c r="U79" s="671">
        <f>Compute4a!S79</f>
        <v>0</v>
      </c>
      <c r="V79" s="782">
        <f>IFERROR((U79*$H79*INDEX(References!$C$51:$D$56, $E79+1,2))+(ROW()/10000),0)</f>
        <v>7.9000000000000008E-3</v>
      </c>
      <c r="W79" s="671">
        <f>Compute4a!R79</f>
        <v>0</v>
      </c>
      <c r="X79" s="782">
        <f>IFERROR((W79*$H79*INDEX(References!$C$51:$D$56, $E79+1,2))+(ROW()/10000),0)</f>
        <v>7.9000000000000008E-3</v>
      </c>
      <c r="Y79" s="671">
        <f>Compute4a!I79</f>
        <v>0</v>
      </c>
      <c r="Z79" s="782">
        <f>IFERROR((Y79*$H79*INDEX(References!$C$51:$D$56, $E79+1,2))+(ROW()/10000),0)</f>
        <v>7.9000000000000008E-3</v>
      </c>
      <c r="AA79" s="671">
        <f>Compute4a!H79</f>
        <v>0</v>
      </c>
      <c r="AB79" s="782">
        <f>IFERROR((AA79*$H79*INDEX(References!$C$51:$D$56, $E79+1,2))+(ROW()/10000),0)</f>
        <v>7.9000000000000008E-3</v>
      </c>
      <c r="AC79" s="671">
        <f>Compute4a!T79</f>
        <v>0</v>
      </c>
      <c r="AD79" s="782">
        <f>IFERROR((AC79*$H79*INDEX(References!$C$51:$D$56, $E79+1,2))+(ROW()/10000),0)</f>
        <v>7.9000000000000008E-3</v>
      </c>
      <c r="AE79" s="671">
        <f>Compute4a!I79</f>
        <v>0</v>
      </c>
      <c r="AF79" s="782">
        <f>IFERROR((AE79*$H79*INDEX(References!$C$51:$D$56, $E79+1,2))+(ROW()/10000),0)</f>
        <v>7.9000000000000008E-3</v>
      </c>
      <c r="AG79" s="671">
        <f>Compute4a!N79</f>
        <v>0</v>
      </c>
      <c r="AH79" s="782">
        <f>IFERROR((AG79*$H79*INDEX(References!$C$51:$D$56, $E79+1,2))+(ROW()/10000),0)</f>
        <v>7.9000000000000008E-3</v>
      </c>
      <c r="AI79" s="671">
        <f>Compute4a!I79</f>
        <v>0</v>
      </c>
      <c r="AJ79" s="782">
        <f>IFERROR((AI79*$H79*INDEX(References!$C$51:$D$56, $E79+1,2))+(ROW()/10000),0)</f>
        <v>7.9000000000000008E-3</v>
      </c>
      <c r="AK79" s="671">
        <f>Compute4a!U79</f>
        <v>0</v>
      </c>
      <c r="AL79" s="782">
        <f>IFERROR((AK79*$H79*INDEX(References!$C$51:$D$56, $E79+1,2))+(ROW()/10000),0)</f>
        <v>7.9000000000000008E-3</v>
      </c>
      <c r="AM79" s="671">
        <f>Compute4a!K79</f>
        <v>1</v>
      </c>
      <c r="AN79" s="782">
        <f>IFERROR((AM79*$H79*INDEX(References!$C$51:$D$56, $E79+1,2))+(ROW()/10000),0)</f>
        <v>7.9000000000000008E-3</v>
      </c>
      <c r="AO79" s="671">
        <f>Compute4a!S79</f>
        <v>0</v>
      </c>
      <c r="AP79" s="782">
        <f>IFERROR((AO79*$H79*INDEX(References!$C$51:$D$56, $E79+1,2))+(ROW()/10000),0)</f>
        <v>7.9000000000000008E-3</v>
      </c>
      <c r="AQ79" s="671">
        <f>Compute4a!M79</f>
        <v>0</v>
      </c>
      <c r="AR79" s="782">
        <f>IFERROR((AQ79*$H79*INDEX(References!$C$51:$D$56, $E79+1,2))+(ROW()/10000),0)</f>
        <v>7.9000000000000008E-3</v>
      </c>
      <c r="AS79" s="671">
        <f>Compute4a!K79</f>
        <v>1</v>
      </c>
      <c r="AT79" s="782">
        <f>IFERROR((AS79*$H79*INDEX(References!$C$51:$D$56, $E79+1,2))+(ROW()/10000),0)</f>
        <v>7.9000000000000008E-3</v>
      </c>
      <c r="AU79" s="671">
        <f>Compute4a!T79</f>
        <v>0</v>
      </c>
      <c r="AV79" s="782">
        <f>IFERROR((AU79*$H79*INDEX(References!$C$51:$D$56, $E79+1,2))+(ROW()/10000),0)</f>
        <v>7.9000000000000008E-3</v>
      </c>
      <c r="AW79" s="671">
        <f>Compute4a!J79</f>
        <v>1</v>
      </c>
      <c r="AX79" s="782">
        <f>IFERROR((AW79*$H79*INDEX(References!$C$51:$D$56, $E79+1,2))+(ROW()/10000),0)</f>
        <v>7.9000000000000008E-3</v>
      </c>
      <c r="AY79" s="671">
        <f>Compute4a!L79</f>
        <v>1</v>
      </c>
      <c r="AZ79" s="782">
        <f>IFERROR((AY79*$H79*INDEX(References!$C$51:$D$56, $E79+1,2))+(ROW()/10000),0)</f>
        <v>7.9000000000000008E-3</v>
      </c>
      <c r="BA79" s="671">
        <f>Compute4a!M79</f>
        <v>0</v>
      </c>
      <c r="BB79" s="782">
        <f>IFERROR((BA79*$H79*INDEX(References!$C$51:$D$56, $E79+1,2))+(ROW()/10000),0)</f>
        <v>7.9000000000000008E-3</v>
      </c>
      <c r="BC79" s="671">
        <f>Compute4a!O79</f>
        <v>0</v>
      </c>
      <c r="BD79" s="782">
        <f>IFERROR((BC79*$H79*INDEX(References!$C$51:$D$56, $E79+1,2))+(ROW()/10000),0)</f>
        <v>7.9000000000000008E-3</v>
      </c>
      <c r="BE79" s="671">
        <f>Compute4a!V79</f>
        <v>0</v>
      </c>
      <c r="BF79" s="782">
        <f>IFERROR((BE79*$H79*INDEX(References!$C$51:$D$56, $E79+1,2))+(ROW()/10000),0)</f>
        <v>7.9000000000000008E-3</v>
      </c>
      <c r="BG79" s="671">
        <f>Compute4a!P79</f>
        <v>0</v>
      </c>
      <c r="BH79" s="782">
        <f>IFERROR((BG79*$H79*INDEX(References!$C$51:$D$56, $E79+1,2))+(ROW()/10000),0)</f>
        <v>7.9000000000000008E-3</v>
      </c>
      <c r="BI79" s="671">
        <f>Compute4a!N79</f>
        <v>0</v>
      </c>
      <c r="BJ79" s="782">
        <f>IFERROR((BI79*$H79*INDEX(References!$C$51:$D$56, $E79+1,2))+(ROW()/10000),0)</f>
        <v>7.9000000000000008E-3</v>
      </c>
      <c r="BK79" s="671">
        <f>Compute4a!T79</f>
        <v>0</v>
      </c>
      <c r="BL79" s="782">
        <f>IFERROR((BK79*$H79*INDEX(References!$C$51:$D$56, $E79+1,2))+(ROW()/10000),0)</f>
        <v>7.9000000000000008E-3</v>
      </c>
      <c r="BM79" s="671">
        <f>Compute4a!R79</f>
        <v>0</v>
      </c>
      <c r="BN79" s="782">
        <f>IFERROR((BM79*$H79*INDEX(References!$C$51:$D$56, $E79+1,2))+(ROW()/10000),0)</f>
        <v>7.9000000000000008E-3</v>
      </c>
      <c r="BO79" s="671">
        <f>Compute4a!V79</f>
        <v>0</v>
      </c>
      <c r="BP79" s="782">
        <f>IFERROR((BO79*$H79*INDEX(References!$C$51:$D$56, $E79+1,2))+(ROW()/10000),0)</f>
        <v>7.9000000000000008E-3</v>
      </c>
      <c r="BQ79" s="671">
        <f>Compute4a!S79</f>
        <v>0</v>
      </c>
      <c r="BR79" s="782">
        <f>IFERROR((BQ79*$H79*INDEX(References!$C$51:$D$56, $E79+1,2))+(ROW()/10000),0)</f>
        <v>7.9000000000000008E-3</v>
      </c>
      <c r="BS79" s="671">
        <f>Compute4a!V79</f>
        <v>0</v>
      </c>
      <c r="BT79" s="782">
        <f>IFERROR((BS79*$H79*INDEX(References!$C$51:$D$56, $E79+1,2))+(ROW()/10000),0)</f>
        <v>7.9000000000000008E-3</v>
      </c>
      <c r="BU79" s="671">
        <f>Compute4a!M79</f>
        <v>0</v>
      </c>
      <c r="BV79" s="782">
        <f>IFERROR((BU79*$H79*INDEX(References!$C$51:$D$56, $E79+1,2))+(ROW()/10000),0)</f>
        <v>7.9000000000000008E-3</v>
      </c>
      <c r="BW79" s="671">
        <f>Compute4a!U79</f>
        <v>0</v>
      </c>
      <c r="BX79" s="782">
        <f>IFERROR((BW79*$H79*INDEX(References!$C$51:$D$56, $E79+1,2))+(ROW()/10000),0)</f>
        <v>7.9000000000000008E-3</v>
      </c>
      <c r="BY79" s="671">
        <f>Compute4a!N79</f>
        <v>0</v>
      </c>
      <c r="BZ79" s="782">
        <f>IFERROR((BY79*$H79*INDEX(References!$C$51:$D$56, $E79+1,2))+(ROW()/10000),0)</f>
        <v>7.9000000000000008E-3</v>
      </c>
      <c r="CA79" s="671">
        <f>Compute4a!T79</f>
        <v>0</v>
      </c>
      <c r="CB79" s="782">
        <f>IFERROR((CA79*$H79*INDEX(References!$C$51:$D$56, $E79+1,2))+(ROW()/10000),0)</f>
        <v>7.9000000000000008E-3</v>
      </c>
      <c r="CC79" s="671">
        <f>Compute4a!T79</f>
        <v>0</v>
      </c>
      <c r="CD79" s="782">
        <f>IFERROR((CC79*$H79*INDEX(References!$C$51:$D$56, $E79+1,2))+(ROW()/10000),0)</f>
        <v>7.9000000000000008E-3</v>
      </c>
      <c r="CE79" s="671">
        <f>Compute4a!T79</f>
        <v>0</v>
      </c>
      <c r="CF79" s="782">
        <f>IFERROR((CE79*$H79*INDEX(References!$C$51:$D$56, $E79+1,2))+(ROW()/10000),0)</f>
        <v>7.9000000000000008E-3</v>
      </c>
      <c r="CG79" s="671">
        <f>Compute4a!U79</f>
        <v>0</v>
      </c>
      <c r="CH79" s="782">
        <f>IFERROR((CG79*$H79*INDEX(References!$C$51:$D$56, $E79+1,2))+(ROW()/10000),0)</f>
        <v>7.9000000000000008E-3</v>
      </c>
      <c r="CI79" s="671">
        <f>Compute4a!U79</f>
        <v>0</v>
      </c>
      <c r="CJ79" s="782">
        <f>IFERROR((CI79*$H79*INDEX(References!$C$51:$D$56, $E79+1,2))+(ROW()/10000),0)</f>
        <v>7.9000000000000008E-3</v>
      </c>
      <c r="CK79" s="671">
        <f>Compute4a!N79</f>
        <v>0</v>
      </c>
      <c r="CL79" s="782">
        <f>IFERROR((CK79*$H79*INDEX(References!$C$51:$D$56, $E79+1,2))+(ROW()/10000),0)</f>
        <v>7.9000000000000008E-3</v>
      </c>
      <c r="CM79" s="671">
        <f>Compute4a!U79</f>
        <v>0</v>
      </c>
      <c r="CN79" s="782">
        <f>IFERROR((CM79*$H79*INDEX(References!$C$51:$D$56, $E79+1,2))+(ROW()/10000),0)</f>
        <v>7.9000000000000008E-3</v>
      </c>
      <c r="CO79" s="671">
        <f>Compute4a!Q79</f>
        <v>0</v>
      </c>
      <c r="CP79" s="782">
        <f>IFERROR((CO79*$H79*INDEX(References!$C$51:$D$56, $E79+1,2))+(ROW()/10000),0)</f>
        <v>7.9000000000000008E-3</v>
      </c>
      <c r="CQ79" s="671">
        <f>Compute4a!T79</f>
        <v>0</v>
      </c>
      <c r="CR79" s="782">
        <f>IFERROR((CQ79*$H79*INDEX(References!$C$51:$D$56, $E79+1,2))+(ROW()/10000),0)</f>
        <v>7.9000000000000008E-3</v>
      </c>
      <c r="CS79" s="671">
        <f>Compute4a!Q79</f>
        <v>0</v>
      </c>
      <c r="CT79" s="782">
        <f>IFERROR((CS79*$H79*INDEX(References!$C$51:$D$56, $E79+1,2))+(ROW()/10000),0)</f>
        <v>7.9000000000000008E-3</v>
      </c>
      <c r="CU79" s="477">
        <f t="shared" si="110"/>
        <v>0</v>
      </c>
      <c r="CV79" s="477">
        <f t="shared" si="112"/>
        <v>0</v>
      </c>
      <c r="CW79" s="477">
        <f t="shared" si="113"/>
        <v>0</v>
      </c>
      <c r="CX79" s="477">
        <f t="shared" si="114"/>
        <v>0</v>
      </c>
      <c r="CY79" s="477">
        <f t="shared" si="115"/>
        <v>0</v>
      </c>
      <c r="CZ79" s="477">
        <f t="shared" si="116"/>
        <v>0</v>
      </c>
      <c r="DA79" s="477">
        <f t="shared" si="117"/>
        <v>0</v>
      </c>
      <c r="DB79" s="477">
        <f t="shared" si="118"/>
        <v>0</v>
      </c>
      <c r="DC79" s="477">
        <f t="shared" si="119"/>
        <v>0</v>
      </c>
      <c r="DD79" s="477">
        <f t="shared" si="120"/>
        <v>0</v>
      </c>
      <c r="DE79" s="477">
        <f t="shared" si="121"/>
        <v>0</v>
      </c>
      <c r="DF79" s="477">
        <f t="shared" si="122"/>
        <v>0</v>
      </c>
      <c r="DG79" s="477">
        <f t="shared" si="123"/>
        <v>0</v>
      </c>
      <c r="DH79" s="477">
        <f t="shared" si="124"/>
        <v>0</v>
      </c>
      <c r="DI79" s="477">
        <f t="shared" si="125"/>
        <v>0</v>
      </c>
      <c r="DJ79" s="477">
        <f t="shared" si="126"/>
        <v>0</v>
      </c>
      <c r="DK79" s="477">
        <f t="shared" si="127"/>
        <v>0</v>
      </c>
      <c r="DL79" s="477">
        <f t="shared" si="128"/>
        <v>0</v>
      </c>
      <c r="DM79" s="477">
        <f t="shared" si="129"/>
        <v>0</v>
      </c>
      <c r="DN79" s="477">
        <f t="shared" si="130"/>
        <v>0</v>
      </c>
      <c r="DO79" s="477">
        <f t="shared" si="131"/>
        <v>0</v>
      </c>
      <c r="DP79" s="477">
        <f t="shared" si="132"/>
        <v>0</v>
      </c>
      <c r="DQ79" s="477">
        <f t="shared" si="133"/>
        <v>0</v>
      </c>
      <c r="DR79" s="477">
        <f t="shared" si="134"/>
        <v>0</v>
      </c>
      <c r="DS79" s="477">
        <f t="shared" si="135"/>
        <v>0</v>
      </c>
      <c r="DT79" s="477">
        <f t="shared" si="136"/>
        <v>0</v>
      </c>
      <c r="DU79" s="477">
        <f t="shared" si="137"/>
        <v>0</v>
      </c>
      <c r="DV79" s="477">
        <f t="shared" si="138"/>
        <v>0</v>
      </c>
      <c r="DW79" s="477">
        <f t="shared" si="139"/>
        <v>0</v>
      </c>
      <c r="DX79" s="477">
        <f t="shared" si="140"/>
        <v>0</v>
      </c>
      <c r="DY79" s="477">
        <f t="shared" si="141"/>
        <v>0</v>
      </c>
      <c r="DZ79" s="477">
        <f t="shared" si="142"/>
        <v>0</v>
      </c>
      <c r="EA79" s="477">
        <f t="shared" si="143"/>
        <v>0</v>
      </c>
      <c r="EB79" s="477">
        <f t="shared" si="144"/>
        <v>0</v>
      </c>
      <c r="EC79" s="477">
        <f t="shared" si="145"/>
        <v>0</v>
      </c>
      <c r="ED79" s="477">
        <f t="shared" si="146"/>
        <v>0</v>
      </c>
      <c r="EE79" s="477">
        <f t="shared" si="147"/>
        <v>0</v>
      </c>
      <c r="EF79" s="477">
        <f t="shared" si="148"/>
        <v>0</v>
      </c>
      <c r="EG79" s="477">
        <f t="shared" si="149"/>
        <v>0</v>
      </c>
      <c r="EH79" s="477">
        <f t="shared" si="150"/>
        <v>0</v>
      </c>
      <c r="EI79" s="477">
        <f t="shared" si="151"/>
        <v>0</v>
      </c>
      <c r="EJ79" s="477">
        <f t="shared" si="152"/>
        <v>0</v>
      </c>
      <c r="EK79" s="477">
        <f t="shared" si="153"/>
        <v>0</v>
      </c>
      <c r="EL79" s="477">
        <f t="shared" si="154"/>
        <v>0</v>
      </c>
      <c r="EM79" s="477">
        <f t="shared" si="155"/>
        <v>0</v>
      </c>
      <c r="EN79" s="477">
        <f t="shared" si="156"/>
        <v>0</v>
      </c>
      <c r="EO79" s="946">
        <f t="shared" si="157"/>
        <v>0</v>
      </c>
      <c r="EP79" s="946">
        <f t="shared" si="158"/>
        <v>0</v>
      </c>
      <c r="EQ79" s="946">
        <f t="shared" si="159"/>
        <v>0</v>
      </c>
      <c r="ER79" s="946">
        <f t="shared" si="160"/>
        <v>0</v>
      </c>
      <c r="ES79" s="946">
        <f t="shared" si="161"/>
        <v>0</v>
      </c>
      <c r="ET79" s="946">
        <f t="shared" si="162"/>
        <v>0</v>
      </c>
      <c r="EU79" s="946">
        <f t="shared" si="163"/>
        <v>0</v>
      </c>
      <c r="EV79" s="946">
        <f t="shared" si="164"/>
        <v>0</v>
      </c>
      <c r="EW79" s="946">
        <f t="shared" si="165"/>
        <v>0</v>
      </c>
      <c r="EX79" s="946">
        <f t="shared" si="166"/>
        <v>0</v>
      </c>
      <c r="EY79" s="946">
        <f t="shared" si="167"/>
        <v>0</v>
      </c>
      <c r="EZ79" s="946">
        <f t="shared" si="168"/>
        <v>0</v>
      </c>
      <c r="FA79" s="946">
        <f t="shared" si="169"/>
        <v>0</v>
      </c>
      <c r="FB79" s="946">
        <f t="shared" si="170"/>
        <v>0</v>
      </c>
      <c r="FC79" s="946">
        <f t="shared" si="171"/>
        <v>0</v>
      </c>
      <c r="FD79" s="946">
        <f t="shared" si="172"/>
        <v>0</v>
      </c>
      <c r="FE79" s="946">
        <f t="shared" si="173"/>
        <v>0</v>
      </c>
      <c r="FF79" s="946">
        <f t="shared" si="174"/>
        <v>0</v>
      </c>
      <c r="FG79" s="946">
        <f t="shared" si="175"/>
        <v>0</v>
      </c>
      <c r="FH79" s="946">
        <f t="shared" si="176"/>
        <v>0</v>
      </c>
      <c r="FI79" s="946">
        <f t="shared" si="177"/>
        <v>0</v>
      </c>
      <c r="FJ79" s="946">
        <f t="shared" si="178"/>
        <v>0</v>
      </c>
      <c r="FK79" s="946">
        <f t="shared" si="179"/>
        <v>0</v>
      </c>
      <c r="FL79" s="946">
        <f t="shared" si="180"/>
        <v>0</v>
      </c>
      <c r="FM79" s="946">
        <f t="shared" si="181"/>
        <v>0</v>
      </c>
      <c r="FN79" s="946">
        <f t="shared" si="182"/>
        <v>0</v>
      </c>
      <c r="FO79" s="946">
        <f t="shared" si="183"/>
        <v>0</v>
      </c>
      <c r="FP79" s="946">
        <f t="shared" si="184"/>
        <v>0</v>
      </c>
      <c r="FQ79" s="946">
        <f t="shared" si="185"/>
        <v>0</v>
      </c>
      <c r="FR79" s="946">
        <f t="shared" si="186"/>
        <v>0</v>
      </c>
      <c r="FS79" s="946">
        <f t="shared" si="187"/>
        <v>0</v>
      </c>
      <c r="FT79" s="946">
        <f t="shared" si="188"/>
        <v>0</v>
      </c>
      <c r="FU79" s="946">
        <f t="shared" si="189"/>
        <v>0</v>
      </c>
      <c r="FV79" s="946">
        <f t="shared" si="190"/>
        <v>0</v>
      </c>
      <c r="FW79" s="946">
        <f t="shared" si="191"/>
        <v>0</v>
      </c>
      <c r="FX79" s="946">
        <f t="shared" si="192"/>
        <v>0</v>
      </c>
      <c r="FY79" s="946">
        <f t="shared" si="193"/>
        <v>0</v>
      </c>
      <c r="FZ79" s="946">
        <f t="shared" si="194"/>
        <v>0</v>
      </c>
      <c r="GA79" s="946">
        <f t="shared" si="195"/>
        <v>0</v>
      </c>
      <c r="GB79" s="946">
        <f t="shared" si="196"/>
        <v>0</v>
      </c>
      <c r="GC79" s="946">
        <f t="shared" si="197"/>
        <v>0</v>
      </c>
      <c r="GD79" s="946">
        <f t="shared" si="198"/>
        <v>0</v>
      </c>
      <c r="GE79" s="946">
        <f t="shared" si="199"/>
        <v>0</v>
      </c>
      <c r="GF79" s="946">
        <f t="shared" si="200"/>
        <v>0</v>
      </c>
      <c r="GG79" s="946">
        <f t="shared" si="201"/>
        <v>0</v>
      </c>
      <c r="GH79" s="946" t="s">
        <v>524</v>
      </c>
    </row>
    <row r="80" spans="1:190" ht="15" hidden="1">
      <c r="A80" s="725" t="str">
        <f>Compute1a!A80</f>
        <v>12.6.c</v>
      </c>
      <c r="B80" s="527">
        <f>Compute1a!B80</f>
        <v>0</v>
      </c>
      <c r="C80" s="527">
        <f>Compute1a!C80</f>
        <v>0</v>
      </c>
      <c r="D80" s="528">
        <f>Compute1a!D80</f>
        <v>0</v>
      </c>
      <c r="E80" s="732" t="str">
        <f>Compute1a!E80</f>
        <v>0</v>
      </c>
      <c r="F80" s="727">
        <f>INDEX(References!$B$51:$C$56,$E80+1,2)*C80</f>
        <v>0</v>
      </c>
      <c r="G80" s="726">
        <f>Compute4a!$DE80</f>
        <v>0</v>
      </c>
      <c r="H80" s="942">
        <f t="shared" si="204"/>
        <v>0</v>
      </c>
      <c r="I80" s="671">
        <f>Compute4a!I80</f>
        <v>0</v>
      </c>
      <c r="J80" s="782">
        <f>IFERROR((I80*$H80*INDEX(References!$C$51:$D$56, $E80+1,2))+(ROW()/10000),0)</f>
        <v>8.0000000000000002E-3</v>
      </c>
      <c r="K80" s="671">
        <f>Compute4a!H80</f>
        <v>0</v>
      </c>
      <c r="L80" s="782">
        <f>IFERROR((K80*$H80*INDEX(References!$C$51:$D$56, $E80+1,2))+(ROW()/10000),0)</f>
        <v>8.0000000000000002E-3</v>
      </c>
      <c r="M80" s="671">
        <f>Compute4a!H80</f>
        <v>0</v>
      </c>
      <c r="N80" s="782">
        <f>IFERROR((M80*$H80*INDEX(References!$C$51:$D$56, $E80+1,2))+(ROW()/10000),0)</f>
        <v>8.0000000000000002E-3</v>
      </c>
      <c r="O80" s="671">
        <f>Compute4a!N80</f>
        <v>0</v>
      </c>
      <c r="P80" s="782">
        <f>IFERROR((O80*$H80*INDEX(References!$C$51:$D$56, $E80+1,2))+(ROW()/10000),0)</f>
        <v>8.0000000000000002E-3</v>
      </c>
      <c r="Q80" s="671">
        <f>Compute4a!M80</f>
        <v>0</v>
      </c>
      <c r="R80" s="782">
        <f>IFERROR((Q80*$H80*INDEX(References!$C$51:$D$56, $E80+1,2))+(ROW()/10000),0)</f>
        <v>8.0000000000000002E-3</v>
      </c>
      <c r="S80" s="671">
        <f>Compute4a!R80</f>
        <v>0</v>
      </c>
      <c r="T80" s="782">
        <f>IFERROR((S80*$H80*INDEX(References!$C$51:$D$56, $E80+1,2))+(ROW()/10000),0)</f>
        <v>8.0000000000000002E-3</v>
      </c>
      <c r="U80" s="671">
        <f>Compute4a!S80</f>
        <v>0</v>
      </c>
      <c r="V80" s="782">
        <f>IFERROR((U80*$H80*INDEX(References!$C$51:$D$56, $E80+1,2))+(ROW()/10000),0)</f>
        <v>8.0000000000000002E-3</v>
      </c>
      <c r="W80" s="671">
        <f>Compute4a!R80</f>
        <v>0</v>
      </c>
      <c r="X80" s="782">
        <f>IFERROR((W80*$H80*INDEX(References!$C$51:$D$56, $E80+1,2))+(ROW()/10000),0)</f>
        <v>8.0000000000000002E-3</v>
      </c>
      <c r="Y80" s="671">
        <f>Compute4a!I80</f>
        <v>0</v>
      </c>
      <c r="Z80" s="782">
        <f>IFERROR((Y80*$H80*INDEX(References!$C$51:$D$56, $E80+1,2))+(ROW()/10000),0)</f>
        <v>8.0000000000000002E-3</v>
      </c>
      <c r="AA80" s="671">
        <f>Compute4a!H80</f>
        <v>0</v>
      </c>
      <c r="AB80" s="782">
        <f>IFERROR((AA80*$H80*INDEX(References!$C$51:$D$56, $E80+1,2))+(ROW()/10000),0)</f>
        <v>8.0000000000000002E-3</v>
      </c>
      <c r="AC80" s="671">
        <f>Compute4a!T80</f>
        <v>0</v>
      </c>
      <c r="AD80" s="782">
        <f>IFERROR((AC80*$H80*INDEX(References!$C$51:$D$56, $E80+1,2))+(ROW()/10000),0)</f>
        <v>8.0000000000000002E-3</v>
      </c>
      <c r="AE80" s="671">
        <f>Compute4a!I80</f>
        <v>0</v>
      </c>
      <c r="AF80" s="782">
        <f>IFERROR((AE80*$H80*INDEX(References!$C$51:$D$56, $E80+1,2))+(ROW()/10000),0)</f>
        <v>8.0000000000000002E-3</v>
      </c>
      <c r="AG80" s="671">
        <f>Compute4a!N80</f>
        <v>0</v>
      </c>
      <c r="AH80" s="782">
        <f>IFERROR((AG80*$H80*INDEX(References!$C$51:$D$56, $E80+1,2))+(ROW()/10000),0)</f>
        <v>8.0000000000000002E-3</v>
      </c>
      <c r="AI80" s="671">
        <f>Compute4a!I80</f>
        <v>0</v>
      </c>
      <c r="AJ80" s="782">
        <f>IFERROR((AI80*$H80*INDEX(References!$C$51:$D$56, $E80+1,2))+(ROW()/10000),0)</f>
        <v>8.0000000000000002E-3</v>
      </c>
      <c r="AK80" s="671">
        <f>Compute4a!U80</f>
        <v>0</v>
      </c>
      <c r="AL80" s="782">
        <f>IFERROR((AK80*$H80*INDEX(References!$C$51:$D$56, $E80+1,2))+(ROW()/10000),0)</f>
        <v>8.0000000000000002E-3</v>
      </c>
      <c r="AM80" s="671">
        <f>Compute4a!K80</f>
        <v>0</v>
      </c>
      <c r="AN80" s="782">
        <f>IFERROR((AM80*$H80*INDEX(References!$C$51:$D$56, $E80+1,2))+(ROW()/10000),0)</f>
        <v>8.0000000000000002E-3</v>
      </c>
      <c r="AO80" s="671">
        <f>Compute4a!S80</f>
        <v>0</v>
      </c>
      <c r="AP80" s="782">
        <f>IFERROR((AO80*$H80*INDEX(References!$C$51:$D$56, $E80+1,2))+(ROW()/10000),0)</f>
        <v>8.0000000000000002E-3</v>
      </c>
      <c r="AQ80" s="671">
        <f>Compute4a!M80</f>
        <v>0</v>
      </c>
      <c r="AR80" s="782">
        <f>IFERROR((AQ80*$H80*INDEX(References!$C$51:$D$56, $E80+1,2))+(ROW()/10000),0)</f>
        <v>8.0000000000000002E-3</v>
      </c>
      <c r="AS80" s="671">
        <f>Compute4a!K80</f>
        <v>0</v>
      </c>
      <c r="AT80" s="782">
        <f>IFERROR((AS80*$H80*INDEX(References!$C$51:$D$56, $E80+1,2))+(ROW()/10000),0)</f>
        <v>8.0000000000000002E-3</v>
      </c>
      <c r="AU80" s="671">
        <f>Compute4a!T80</f>
        <v>0</v>
      </c>
      <c r="AV80" s="782">
        <f>IFERROR((AU80*$H80*INDEX(References!$C$51:$D$56, $E80+1,2))+(ROW()/10000),0)</f>
        <v>8.0000000000000002E-3</v>
      </c>
      <c r="AW80" s="671">
        <f>Compute4a!J80</f>
        <v>0</v>
      </c>
      <c r="AX80" s="782">
        <f>IFERROR((AW80*$H80*INDEX(References!$C$51:$D$56, $E80+1,2))+(ROW()/10000),0)</f>
        <v>8.0000000000000002E-3</v>
      </c>
      <c r="AY80" s="671">
        <f>Compute4a!L80</f>
        <v>0</v>
      </c>
      <c r="AZ80" s="782">
        <f>IFERROR((AY80*$H80*INDEX(References!$C$51:$D$56, $E80+1,2))+(ROW()/10000),0)</f>
        <v>8.0000000000000002E-3</v>
      </c>
      <c r="BA80" s="671">
        <f>Compute4a!M80</f>
        <v>0</v>
      </c>
      <c r="BB80" s="782">
        <f>IFERROR((BA80*$H80*INDEX(References!$C$51:$D$56, $E80+1,2))+(ROW()/10000),0)</f>
        <v>8.0000000000000002E-3</v>
      </c>
      <c r="BC80" s="671">
        <f>Compute4a!O80</f>
        <v>0</v>
      </c>
      <c r="BD80" s="782">
        <f>IFERROR((BC80*$H80*INDEX(References!$C$51:$D$56, $E80+1,2))+(ROW()/10000),0)</f>
        <v>8.0000000000000002E-3</v>
      </c>
      <c r="BE80" s="671">
        <f>Compute4a!V80</f>
        <v>0</v>
      </c>
      <c r="BF80" s="782">
        <f>IFERROR((BE80*$H80*INDEX(References!$C$51:$D$56, $E80+1,2))+(ROW()/10000),0)</f>
        <v>8.0000000000000002E-3</v>
      </c>
      <c r="BG80" s="671">
        <f>Compute4a!P80</f>
        <v>0</v>
      </c>
      <c r="BH80" s="782">
        <f>IFERROR((BG80*$H80*INDEX(References!$C$51:$D$56, $E80+1,2))+(ROW()/10000),0)</f>
        <v>8.0000000000000002E-3</v>
      </c>
      <c r="BI80" s="671">
        <f>Compute4a!N80</f>
        <v>0</v>
      </c>
      <c r="BJ80" s="782">
        <f>IFERROR((BI80*$H80*INDEX(References!$C$51:$D$56, $E80+1,2))+(ROW()/10000),0)</f>
        <v>8.0000000000000002E-3</v>
      </c>
      <c r="BK80" s="671">
        <f>Compute4a!T80</f>
        <v>0</v>
      </c>
      <c r="BL80" s="782">
        <f>IFERROR((BK80*$H80*INDEX(References!$C$51:$D$56, $E80+1,2))+(ROW()/10000),0)</f>
        <v>8.0000000000000002E-3</v>
      </c>
      <c r="BM80" s="671">
        <f>Compute4a!R80</f>
        <v>0</v>
      </c>
      <c r="BN80" s="782">
        <f>IFERROR((BM80*$H80*INDEX(References!$C$51:$D$56, $E80+1,2))+(ROW()/10000),0)</f>
        <v>8.0000000000000002E-3</v>
      </c>
      <c r="BO80" s="671">
        <f>Compute4a!V80</f>
        <v>0</v>
      </c>
      <c r="BP80" s="782">
        <f>IFERROR((BO80*$H80*INDEX(References!$C$51:$D$56, $E80+1,2))+(ROW()/10000),0)</f>
        <v>8.0000000000000002E-3</v>
      </c>
      <c r="BQ80" s="671">
        <f>Compute4a!S80</f>
        <v>0</v>
      </c>
      <c r="BR80" s="782">
        <f>IFERROR((BQ80*$H80*INDEX(References!$C$51:$D$56, $E80+1,2))+(ROW()/10000),0)</f>
        <v>8.0000000000000002E-3</v>
      </c>
      <c r="BS80" s="671">
        <f>Compute4a!V80</f>
        <v>0</v>
      </c>
      <c r="BT80" s="782">
        <f>IFERROR((BS80*$H80*INDEX(References!$C$51:$D$56, $E80+1,2))+(ROW()/10000),0)</f>
        <v>8.0000000000000002E-3</v>
      </c>
      <c r="BU80" s="671">
        <f>Compute4a!M80</f>
        <v>0</v>
      </c>
      <c r="BV80" s="782">
        <f>IFERROR((BU80*$H80*INDEX(References!$C$51:$D$56, $E80+1,2))+(ROW()/10000),0)</f>
        <v>8.0000000000000002E-3</v>
      </c>
      <c r="BW80" s="671">
        <f>Compute4a!U80</f>
        <v>0</v>
      </c>
      <c r="BX80" s="782">
        <f>IFERROR((BW80*$H80*INDEX(References!$C$51:$D$56, $E80+1,2))+(ROW()/10000),0)</f>
        <v>8.0000000000000002E-3</v>
      </c>
      <c r="BY80" s="671">
        <f>Compute4a!N80</f>
        <v>0</v>
      </c>
      <c r="BZ80" s="782">
        <f>IFERROR((BY80*$H80*INDEX(References!$C$51:$D$56, $E80+1,2))+(ROW()/10000),0)</f>
        <v>8.0000000000000002E-3</v>
      </c>
      <c r="CA80" s="671">
        <f>Compute4a!T80</f>
        <v>0</v>
      </c>
      <c r="CB80" s="782">
        <f>IFERROR((CA80*$H80*INDEX(References!$C$51:$D$56, $E80+1,2))+(ROW()/10000),0)</f>
        <v>8.0000000000000002E-3</v>
      </c>
      <c r="CC80" s="671">
        <f>Compute4a!T80</f>
        <v>0</v>
      </c>
      <c r="CD80" s="782">
        <f>IFERROR((CC80*$H80*INDEX(References!$C$51:$D$56, $E80+1,2))+(ROW()/10000),0)</f>
        <v>8.0000000000000002E-3</v>
      </c>
      <c r="CE80" s="671">
        <f>Compute4a!T80</f>
        <v>0</v>
      </c>
      <c r="CF80" s="782">
        <f>IFERROR((CE80*$H80*INDEX(References!$C$51:$D$56, $E80+1,2))+(ROW()/10000),0)</f>
        <v>8.0000000000000002E-3</v>
      </c>
      <c r="CG80" s="671">
        <f>Compute4a!U80</f>
        <v>0</v>
      </c>
      <c r="CH80" s="782">
        <f>IFERROR((CG80*$H80*INDEX(References!$C$51:$D$56, $E80+1,2))+(ROW()/10000),0)</f>
        <v>8.0000000000000002E-3</v>
      </c>
      <c r="CI80" s="671">
        <f>Compute4a!U80</f>
        <v>0</v>
      </c>
      <c r="CJ80" s="782">
        <f>IFERROR((CI80*$H80*INDEX(References!$C$51:$D$56, $E80+1,2))+(ROW()/10000),0)</f>
        <v>8.0000000000000002E-3</v>
      </c>
      <c r="CK80" s="671">
        <f>Compute4a!N80</f>
        <v>0</v>
      </c>
      <c r="CL80" s="782">
        <f>IFERROR((CK80*$H80*INDEX(References!$C$51:$D$56, $E80+1,2))+(ROW()/10000),0)</f>
        <v>8.0000000000000002E-3</v>
      </c>
      <c r="CM80" s="671">
        <f>Compute4a!U80</f>
        <v>0</v>
      </c>
      <c r="CN80" s="782">
        <f>IFERROR((CM80*$H80*INDEX(References!$C$51:$D$56, $E80+1,2))+(ROW()/10000),0)</f>
        <v>8.0000000000000002E-3</v>
      </c>
      <c r="CO80" s="671">
        <f>Compute4a!Q80</f>
        <v>0</v>
      </c>
      <c r="CP80" s="782">
        <f>IFERROR((CO80*$H80*INDEX(References!$C$51:$D$56, $E80+1,2))+(ROW()/10000),0)</f>
        <v>8.0000000000000002E-3</v>
      </c>
      <c r="CQ80" s="671">
        <f>Compute4a!T80</f>
        <v>0</v>
      </c>
      <c r="CR80" s="782">
        <f>IFERROR((CQ80*$H80*INDEX(References!$C$51:$D$56, $E80+1,2))+(ROW()/10000),0)</f>
        <v>8.0000000000000002E-3</v>
      </c>
      <c r="CS80" s="671">
        <f>Compute4a!Q80</f>
        <v>0</v>
      </c>
      <c r="CT80" s="782">
        <f>IFERROR((CS80*$H80*INDEX(References!$C$51:$D$56, $E80+1,2))+(ROW()/10000),0)</f>
        <v>8.0000000000000002E-3</v>
      </c>
      <c r="CU80" s="477">
        <f t="shared" si="110"/>
        <v>0</v>
      </c>
      <c r="CV80" s="477">
        <f t="shared" si="112"/>
        <v>0</v>
      </c>
      <c r="CW80" s="477">
        <f t="shared" si="113"/>
        <v>0</v>
      </c>
      <c r="CX80" s="477">
        <f t="shared" si="114"/>
        <v>0</v>
      </c>
      <c r="CY80" s="477">
        <f t="shared" si="115"/>
        <v>0</v>
      </c>
      <c r="CZ80" s="477">
        <f t="shared" si="116"/>
        <v>0</v>
      </c>
      <c r="DA80" s="477">
        <f t="shared" si="117"/>
        <v>0</v>
      </c>
      <c r="DB80" s="477">
        <f t="shared" si="118"/>
        <v>0</v>
      </c>
      <c r="DC80" s="477">
        <f t="shared" si="119"/>
        <v>0</v>
      </c>
      <c r="DD80" s="477">
        <f t="shared" si="120"/>
        <v>0</v>
      </c>
      <c r="DE80" s="477">
        <f t="shared" si="121"/>
        <v>0</v>
      </c>
      <c r="DF80" s="477">
        <f t="shared" si="122"/>
        <v>0</v>
      </c>
      <c r="DG80" s="477">
        <f t="shared" si="123"/>
        <v>0</v>
      </c>
      <c r="DH80" s="477">
        <f t="shared" si="124"/>
        <v>0</v>
      </c>
      <c r="DI80" s="477">
        <f t="shared" si="125"/>
        <v>0</v>
      </c>
      <c r="DJ80" s="477">
        <f t="shared" si="126"/>
        <v>0</v>
      </c>
      <c r="DK80" s="477">
        <f t="shared" si="127"/>
        <v>0</v>
      </c>
      <c r="DL80" s="477">
        <f t="shared" si="128"/>
        <v>0</v>
      </c>
      <c r="DM80" s="477">
        <f t="shared" si="129"/>
        <v>0</v>
      </c>
      <c r="DN80" s="477">
        <f t="shared" si="130"/>
        <v>0</v>
      </c>
      <c r="DO80" s="477">
        <f t="shared" si="131"/>
        <v>0</v>
      </c>
      <c r="DP80" s="477">
        <f t="shared" si="132"/>
        <v>0</v>
      </c>
      <c r="DQ80" s="477">
        <f t="shared" si="133"/>
        <v>0</v>
      </c>
      <c r="DR80" s="477">
        <f t="shared" si="134"/>
        <v>0</v>
      </c>
      <c r="DS80" s="477">
        <f t="shared" si="135"/>
        <v>0</v>
      </c>
      <c r="DT80" s="477">
        <f t="shared" si="136"/>
        <v>0</v>
      </c>
      <c r="DU80" s="477">
        <f t="shared" si="137"/>
        <v>0</v>
      </c>
      <c r="DV80" s="477">
        <f t="shared" si="138"/>
        <v>0</v>
      </c>
      <c r="DW80" s="477">
        <f t="shared" si="139"/>
        <v>0</v>
      </c>
      <c r="DX80" s="477">
        <f t="shared" si="140"/>
        <v>0</v>
      </c>
      <c r="DY80" s="477">
        <f t="shared" si="141"/>
        <v>0</v>
      </c>
      <c r="DZ80" s="477">
        <f t="shared" si="142"/>
        <v>0</v>
      </c>
      <c r="EA80" s="477">
        <f t="shared" si="143"/>
        <v>0</v>
      </c>
      <c r="EB80" s="477">
        <f t="shared" si="144"/>
        <v>0</v>
      </c>
      <c r="EC80" s="477">
        <f t="shared" si="145"/>
        <v>0</v>
      </c>
      <c r="ED80" s="477">
        <f t="shared" si="146"/>
        <v>0</v>
      </c>
      <c r="EE80" s="477">
        <f t="shared" si="147"/>
        <v>0</v>
      </c>
      <c r="EF80" s="477">
        <f t="shared" si="148"/>
        <v>0</v>
      </c>
      <c r="EG80" s="477">
        <f t="shared" si="149"/>
        <v>0</v>
      </c>
      <c r="EH80" s="477">
        <f t="shared" si="150"/>
        <v>0</v>
      </c>
      <c r="EI80" s="477">
        <f t="shared" si="151"/>
        <v>0</v>
      </c>
      <c r="EJ80" s="477">
        <f t="shared" si="152"/>
        <v>0</v>
      </c>
      <c r="EK80" s="477">
        <f t="shared" si="153"/>
        <v>0</v>
      </c>
      <c r="EL80" s="477">
        <f t="shared" si="154"/>
        <v>0</v>
      </c>
      <c r="EM80" s="477">
        <f t="shared" si="155"/>
        <v>0</v>
      </c>
      <c r="EN80" s="477">
        <f t="shared" si="156"/>
        <v>0</v>
      </c>
      <c r="EO80" s="946">
        <f t="shared" si="157"/>
        <v>0</v>
      </c>
      <c r="EP80" s="946">
        <f t="shared" si="158"/>
        <v>0</v>
      </c>
      <c r="EQ80" s="946">
        <f t="shared" si="159"/>
        <v>0</v>
      </c>
      <c r="ER80" s="946">
        <f t="shared" si="160"/>
        <v>0</v>
      </c>
      <c r="ES80" s="946">
        <f t="shared" si="161"/>
        <v>0</v>
      </c>
      <c r="ET80" s="946">
        <f t="shared" si="162"/>
        <v>0</v>
      </c>
      <c r="EU80" s="946">
        <f t="shared" si="163"/>
        <v>0</v>
      </c>
      <c r="EV80" s="946">
        <f t="shared" si="164"/>
        <v>0</v>
      </c>
      <c r="EW80" s="946">
        <f t="shared" si="165"/>
        <v>0</v>
      </c>
      <c r="EX80" s="946">
        <f t="shared" si="166"/>
        <v>0</v>
      </c>
      <c r="EY80" s="946">
        <f t="shared" si="167"/>
        <v>0</v>
      </c>
      <c r="EZ80" s="946">
        <f t="shared" si="168"/>
        <v>0</v>
      </c>
      <c r="FA80" s="946">
        <f t="shared" si="169"/>
        <v>0</v>
      </c>
      <c r="FB80" s="946">
        <f t="shared" si="170"/>
        <v>0</v>
      </c>
      <c r="FC80" s="946">
        <f t="shared" si="171"/>
        <v>0</v>
      </c>
      <c r="FD80" s="946">
        <f t="shared" si="172"/>
        <v>0</v>
      </c>
      <c r="FE80" s="946">
        <f t="shared" si="173"/>
        <v>0</v>
      </c>
      <c r="FF80" s="946">
        <f t="shared" si="174"/>
        <v>0</v>
      </c>
      <c r="FG80" s="946">
        <f t="shared" si="175"/>
        <v>0</v>
      </c>
      <c r="FH80" s="946">
        <f t="shared" si="176"/>
        <v>0</v>
      </c>
      <c r="FI80" s="946">
        <f t="shared" si="177"/>
        <v>0</v>
      </c>
      <c r="FJ80" s="946">
        <f t="shared" si="178"/>
        <v>0</v>
      </c>
      <c r="FK80" s="946">
        <f t="shared" si="179"/>
        <v>0</v>
      </c>
      <c r="FL80" s="946">
        <f t="shared" si="180"/>
        <v>0</v>
      </c>
      <c r="FM80" s="946">
        <f t="shared" si="181"/>
        <v>0</v>
      </c>
      <c r="FN80" s="946">
        <f t="shared" si="182"/>
        <v>0</v>
      </c>
      <c r="FO80" s="946">
        <f t="shared" si="183"/>
        <v>0</v>
      </c>
      <c r="FP80" s="946">
        <f t="shared" si="184"/>
        <v>0</v>
      </c>
      <c r="FQ80" s="946">
        <f t="shared" si="185"/>
        <v>0</v>
      </c>
      <c r="FR80" s="946">
        <f t="shared" si="186"/>
        <v>0</v>
      </c>
      <c r="FS80" s="946">
        <f t="shared" si="187"/>
        <v>0</v>
      </c>
      <c r="FT80" s="946">
        <f t="shared" si="188"/>
        <v>0</v>
      </c>
      <c r="FU80" s="946">
        <f t="shared" si="189"/>
        <v>0</v>
      </c>
      <c r="FV80" s="946">
        <f t="shared" si="190"/>
        <v>0</v>
      </c>
      <c r="FW80" s="946">
        <f t="shared" si="191"/>
        <v>0</v>
      </c>
      <c r="FX80" s="946">
        <f t="shared" si="192"/>
        <v>0</v>
      </c>
      <c r="FY80" s="946">
        <f t="shared" si="193"/>
        <v>0</v>
      </c>
      <c r="FZ80" s="946">
        <f t="shared" si="194"/>
        <v>0</v>
      </c>
      <c r="GA80" s="946">
        <f t="shared" si="195"/>
        <v>0</v>
      </c>
      <c r="GB80" s="946">
        <f t="shared" si="196"/>
        <v>0</v>
      </c>
      <c r="GC80" s="946">
        <f t="shared" si="197"/>
        <v>0</v>
      </c>
      <c r="GD80" s="946">
        <f t="shared" si="198"/>
        <v>0</v>
      </c>
      <c r="GE80" s="946">
        <f t="shared" si="199"/>
        <v>0</v>
      </c>
      <c r="GF80" s="946">
        <f t="shared" si="200"/>
        <v>0</v>
      </c>
      <c r="GG80" s="946">
        <f t="shared" si="201"/>
        <v>0</v>
      </c>
      <c r="GH80" s="946" t="s">
        <v>525</v>
      </c>
    </row>
    <row r="81" spans="1:190" ht="15" hidden="1">
      <c r="A81" s="725" t="str">
        <f>Compute1a!A81</f>
        <v>12.6.d</v>
      </c>
      <c r="B81" s="527">
        <f>Compute1a!B81</f>
        <v>0</v>
      </c>
      <c r="C81" s="527">
        <f>Compute1a!C81</f>
        <v>0</v>
      </c>
      <c r="D81" s="528">
        <f>Compute1a!D81</f>
        <v>0</v>
      </c>
      <c r="E81" s="731" t="str">
        <f>Compute1a!E81</f>
        <v>0</v>
      </c>
      <c r="F81" s="727">
        <f>INDEX(References!$B$51:$C$56,$E81+1,2)*C81</f>
        <v>0</v>
      </c>
      <c r="G81" s="726">
        <f>Compute4a!$DE81</f>
        <v>0</v>
      </c>
      <c r="H81" s="942">
        <f t="shared" si="204"/>
        <v>0</v>
      </c>
      <c r="I81" s="671">
        <f>Compute4a!I81</f>
        <v>0</v>
      </c>
      <c r="J81" s="782">
        <f>IFERROR((I81*$H81*INDEX(References!$C$51:$D$56, $E81+1,2))+(ROW()/10000),0)</f>
        <v>8.0999999999999996E-3</v>
      </c>
      <c r="K81" s="671">
        <f>Compute4a!H81</f>
        <v>0</v>
      </c>
      <c r="L81" s="782">
        <f>IFERROR((K81*$H81*INDEX(References!$C$51:$D$56, $E81+1,2))+(ROW()/10000),0)</f>
        <v>8.0999999999999996E-3</v>
      </c>
      <c r="M81" s="671">
        <f>Compute4a!H81</f>
        <v>0</v>
      </c>
      <c r="N81" s="782">
        <f>IFERROR((M81*$H81*INDEX(References!$C$51:$D$56, $E81+1,2))+(ROW()/10000),0)</f>
        <v>8.0999999999999996E-3</v>
      </c>
      <c r="O81" s="671">
        <f>Compute4a!N81</f>
        <v>0</v>
      </c>
      <c r="P81" s="782">
        <f>IFERROR((O81*$H81*INDEX(References!$C$51:$D$56, $E81+1,2))+(ROW()/10000),0)</f>
        <v>8.0999999999999996E-3</v>
      </c>
      <c r="Q81" s="671">
        <f>Compute4a!M81</f>
        <v>0</v>
      </c>
      <c r="R81" s="782">
        <f>IFERROR((Q81*$H81*INDEX(References!$C$51:$D$56, $E81+1,2))+(ROW()/10000),0)</f>
        <v>8.0999999999999996E-3</v>
      </c>
      <c r="S81" s="671">
        <f>Compute4a!R81</f>
        <v>0</v>
      </c>
      <c r="T81" s="782">
        <f>IFERROR((S81*$H81*INDEX(References!$C$51:$D$56, $E81+1,2))+(ROW()/10000),0)</f>
        <v>8.0999999999999996E-3</v>
      </c>
      <c r="U81" s="671">
        <f>Compute4a!S81</f>
        <v>0</v>
      </c>
      <c r="V81" s="782">
        <f>IFERROR((U81*$H81*INDEX(References!$C$51:$D$56, $E81+1,2))+(ROW()/10000),0)</f>
        <v>8.0999999999999996E-3</v>
      </c>
      <c r="W81" s="671">
        <f>Compute4a!R81</f>
        <v>0</v>
      </c>
      <c r="X81" s="782">
        <f>IFERROR((W81*$H81*INDEX(References!$C$51:$D$56, $E81+1,2))+(ROW()/10000),0)</f>
        <v>8.0999999999999996E-3</v>
      </c>
      <c r="Y81" s="671">
        <f>Compute4a!I81</f>
        <v>0</v>
      </c>
      <c r="Z81" s="782">
        <f>IFERROR((Y81*$H81*INDEX(References!$C$51:$D$56, $E81+1,2))+(ROW()/10000),0)</f>
        <v>8.0999999999999996E-3</v>
      </c>
      <c r="AA81" s="671">
        <f>Compute4a!H81</f>
        <v>0</v>
      </c>
      <c r="AB81" s="782">
        <f>IFERROR((AA81*$H81*INDEX(References!$C$51:$D$56, $E81+1,2))+(ROW()/10000),0)</f>
        <v>8.0999999999999996E-3</v>
      </c>
      <c r="AC81" s="671">
        <f>Compute4a!T81</f>
        <v>0</v>
      </c>
      <c r="AD81" s="782">
        <f>IFERROR((AC81*$H81*INDEX(References!$C$51:$D$56, $E81+1,2))+(ROW()/10000),0)</f>
        <v>8.0999999999999996E-3</v>
      </c>
      <c r="AE81" s="671">
        <f>Compute4a!I81</f>
        <v>0</v>
      </c>
      <c r="AF81" s="782">
        <f>IFERROR((AE81*$H81*INDEX(References!$C$51:$D$56, $E81+1,2))+(ROW()/10000),0)</f>
        <v>8.0999999999999996E-3</v>
      </c>
      <c r="AG81" s="671">
        <f>Compute4a!N81</f>
        <v>0</v>
      </c>
      <c r="AH81" s="782">
        <f>IFERROR((AG81*$H81*INDEX(References!$C$51:$D$56, $E81+1,2))+(ROW()/10000),0)</f>
        <v>8.0999999999999996E-3</v>
      </c>
      <c r="AI81" s="671">
        <f>Compute4a!I81</f>
        <v>0</v>
      </c>
      <c r="AJ81" s="782">
        <f>IFERROR((AI81*$H81*INDEX(References!$C$51:$D$56, $E81+1,2))+(ROW()/10000),0)</f>
        <v>8.0999999999999996E-3</v>
      </c>
      <c r="AK81" s="671">
        <f>Compute4a!U81</f>
        <v>0</v>
      </c>
      <c r="AL81" s="782">
        <f>IFERROR((AK81*$H81*INDEX(References!$C$51:$D$56, $E81+1,2))+(ROW()/10000),0)</f>
        <v>8.0999999999999996E-3</v>
      </c>
      <c r="AM81" s="671">
        <f>Compute4a!K81</f>
        <v>0</v>
      </c>
      <c r="AN81" s="782">
        <f>IFERROR((AM81*$H81*INDEX(References!$C$51:$D$56, $E81+1,2))+(ROW()/10000),0)</f>
        <v>8.0999999999999996E-3</v>
      </c>
      <c r="AO81" s="671">
        <f>Compute4a!S81</f>
        <v>0</v>
      </c>
      <c r="AP81" s="782">
        <f>IFERROR((AO81*$H81*INDEX(References!$C$51:$D$56, $E81+1,2))+(ROW()/10000),0)</f>
        <v>8.0999999999999996E-3</v>
      </c>
      <c r="AQ81" s="671">
        <f>Compute4a!M81</f>
        <v>0</v>
      </c>
      <c r="AR81" s="782">
        <f>IFERROR((AQ81*$H81*INDEX(References!$C$51:$D$56, $E81+1,2))+(ROW()/10000),0)</f>
        <v>8.0999999999999996E-3</v>
      </c>
      <c r="AS81" s="671">
        <f>Compute4a!K81</f>
        <v>0</v>
      </c>
      <c r="AT81" s="782">
        <f>IFERROR((AS81*$H81*INDEX(References!$C$51:$D$56, $E81+1,2))+(ROW()/10000),0)</f>
        <v>8.0999999999999996E-3</v>
      </c>
      <c r="AU81" s="671">
        <f>Compute4a!T81</f>
        <v>0</v>
      </c>
      <c r="AV81" s="782">
        <f>IFERROR((AU81*$H81*INDEX(References!$C$51:$D$56, $E81+1,2))+(ROW()/10000),0)</f>
        <v>8.0999999999999996E-3</v>
      </c>
      <c r="AW81" s="671">
        <f>Compute4a!J81</f>
        <v>0</v>
      </c>
      <c r="AX81" s="782">
        <f>IFERROR((AW81*$H81*INDEX(References!$C$51:$D$56, $E81+1,2))+(ROW()/10000),0)</f>
        <v>8.0999999999999996E-3</v>
      </c>
      <c r="AY81" s="671">
        <f>Compute4a!L81</f>
        <v>0</v>
      </c>
      <c r="AZ81" s="782">
        <f>IFERROR((AY81*$H81*INDEX(References!$C$51:$D$56, $E81+1,2))+(ROW()/10000),0)</f>
        <v>8.0999999999999996E-3</v>
      </c>
      <c r="BA81" s="671">
        <f>Compute4a!M81</f>
        <v>0</v>
      </c>
      <c r="BB81" s="782">
        <f>IFERROR((BA81*$H81*INDEX(References!$C$51:$D$56, $E81+1,2))+(ROW()/10000),0)</f>
        <v>8.0999999999999996E-3</v>
      </c>
      <c r="BC81" s="671">
        <f>Compute4a!O81</f>
        <v>0</v>
      </c>
      <c r="BD81" s="782">
        <f>IFERROR((BC81*$H81*INDEX(References!$C$51:$D$56, $E81+1,2))+(ROW()/10000),0)</f>
        <v>8.0999999999999996E-3</v>
      </c>
      <c r="BE81" s="671">
        <f>Compute4a!V81</f>
        <v>0</v>
      </c>
      <c r="BF81" s="782">
        <f>IFERROR((BE81*$H81*INDEX(References!$C$51:$D$56, $E81+1,2))+(ROW()/10000),0)</f>
        <v>8.0999999999999996E-3</v>
      </c>
      <c r="BG81" s="671">
        <f>Compute4a!P81</f>
        <v>0</v>
      </c>
      <c r="BH81" s="782">
        <f>IFERROR((BG81*$H81*INDEX(References!$C$51:$D$56, $E81+1,2))+(ROW()/10000),0)</f>
        <v>8.0999999999999996E-3</v>
      </c>
      <c r="BI81" s="671">
        <f>Compute4a!N81</f>
        <v>0</v>
      </c>
      <c r="BJ81" s="782">
        <f>IFERROR((BI81*$H81*INDEX(References!$C$51:$D$56, $E81+1,2))+(ROW()/10000),0)</f>
        <v>8.0999999999999996E-3</v>
      </c>
      <c r="BK81" s="671">
        <f>Compute4a!T81</f>
        <v>0</v>
      </c>
      <c r="BL81" s="782">
        <f>IFERROR((BK81*$H81*INDEX(References!$C$51:$D$56, $E81+1,2))+(ROW()/10000),0)</f>
        <v>8.0999999999999996E-3</v>
      </c>
      <c r="BM81" s="671">
        <f>Compute4a!R81</f>
        <v>0</v>
      </c>
      <c r="BN81" s="782">
        <f>IFERROR((BM81*$H81*INDEX(References!$C$51:$D$56, $E81+1,2))+(ROW()/10000),0)</f>
        <v>8.0999999999999996E-3</v>
      </c>
      <c r="BO81" s="671">
        <f>Compute4a!V81</f>
        <v>0</v>
      </c>
      <c r="BP81" s="782">
        <f>IFERROR((BO81*$H81*INDEX(References!$C$51:$D$56, $E81+1,2))+(ROW()/10000),0)</f>
        <v>8.0999999999999996E-3</v>
      </c>
      <c r="BQ81" s="671">
        <f>Compute4a!S81</f>
        <v>0</v>
      </c>
      <c r="BR81" s="782">
        <f>IFERROR((BQ81*$H81*INDEX(References!$C$51:$D$56, $E81+1,2))+(ROW()/10000),0)</f>
        <v>8.0999999999999996E-3</v>
      </c>
      <c r="BS81" s="671">
        <f>Compute4a!V81</f>
        <v>0</v>
      </c>
      <c r="BT81" s="782">
        <f>IFERROR((BS81*$H81*INDEX(References!$C$51:$D$56, $E81+1,2))+(ROW()/10000),0)</f>
        <v>8.0999999999999996E-3</v>
      </c>
      <c r="BU81" s="671">
        <f>Compute4a!M81</f>
        <v>0</v>
      </c>
      <c r="BV81" s="782">
        <f>IFERROR((BU81*$H81*INDEX(References!$C$51:$D$56, $E81+1,2))+(ROW()/10000),0)</f>
        <v>8.0999999999999996E-3</v>
      </c>
      <c r="BW81" s="671">
        <f>Compute4a!U81</f>
        <v>0</v>
      </c>
      <c r="BX81" s="782">
        <f>IFERROR((BW81*$H81*INDEX(References!$C$51:$D$56, $E81+1,2))+(ROW()/10000),0)</f>
        <v>8.0999999999999996E-3</v>
      </c>
      <c r="BY81" s="671">
        <f>Compute4a!N81</f>
        <v>0</v>
      </c>
      <c r="BZ81" s="782">
        <f>IFERROR((BY81*$H81*INDEX(References!$C$51:$D$56, $E81+1,2))+(ROW()/10000),0)</f>
        <v>8.0999999999999996E-3</v>
      </c>
      <c r="CA81" s="671">
        <f>Compute4a!T81</f>
        <v>0</v>
      </c>
      <c r="CB81" s="782">
        <f>IFERROR((CA81*$H81*INDEX(References!$C$51:$D$56, $E81+1,2))+(ROW()/10000),0)</f>
        <v>8.0999999999999996E-3</v>
      </c>
      <c r="CC81" s="671">
        <f>Compute4a!T81</f>
        <v>0</v>
      </c>
      <c r="CD81" s="782">
        <f>IFERROR((CC81*$H81*INDEX(References!$C$51:$D$56, $E81+1,2))+(ROW()/10000),0)</f>
        <v>8.0999999999999996E-3</v>
      </c>
      <c r="CE81" s="671">
        <f>Compute4a!T81</f>
        <v>0</v>
      </c>
      <c r="CF81" s="782">
        <f>IFERROR((CE81*$H81*INDEX(References!$C$51:$D$56, $E81+1,2))+(ROW()/10000),0)</f>
        <v>8.0999999999999996E-3</v>
      </c>
      <c r="CG81" s="671">
        <f>Compute4a!U81</f>
        <v>0</v>
      </c>
      <c r="CH81" s="782">
        <f>IFERROR((CG81*$H81*INDEX(References!$C$51:$D$56, $E81+1,2))+(ROW()/10000),0)</f>
        <v>8.0999999999999996E-3</v>
      </c>
      <c r="CI81" s="671">
        <f>Compute4a!U81</f>
        <v>0</v>
      </c>
      <c r="CJ81" s="782">
        <f>IFERROR((CI81*$H81*INDEX(References!$C$51:$D$56, $E81+1,2))+(ROW()/10000),0)</f>
        <v>8.0999999999999996E-3</v>
      </c>
      <c r="CK81" s="671">
        <f>Compute4a!N81</f>
        <v>0</v>
      </c>
      <c r="CL81" s="782">
        <f>IFERROR((CK81*$H81*INDEX(References!$C$51:$D$56, $E81+1,2))+(ROW()/10000),0)</f>
        <v>8.0999999999999996E-3</v>
      </c>
      <c r="CM81" s="671">
        <f>Compute4a!U81</f>
        <v>0</v>
      </c>
      <c r="CN81" s="782">
        <f>IFERROR((CM81*$H81*INDEX(References!$C$51:$D$56, $E81+1,2))+(ROW()/10000),0)</f>
        <v>8.0999999999999996E-3</v>
      </c>
      <c r="CO81" s="671">
        <f>Compute4a!Q81</f>
        <v>0</v>
      </c>
      <c r="CP81" s="782">
        <f>IFERROR((CO81*$H81*INDEX(References!$C$51:$D$56, $E81+1,2))+(ROW()/10000),0)</f>
        <v>8.0999999999999996E-3</v>
      </c>
      <c r="CQ81" s="671">
        <f>Compute4a!T81</f>
        <v>0</v>
      </c>
      <c r="CR81" s="782">
        <f>IFERROR((CQ81*$H81*INDEX(References!$C$51:$D$56, $E81+1,2))+(ROW()/10000),0)</f>
        <v>8.0999999999999996E-3</v>
      </c>
      <c r="CS81" s="671">
        <f>Compute4a!Q81</f>
        <v>0</v>
      </c>
      <c r="CT81" s="782">
        <f>IFERROR((CS81*$H81*INDEX(References!$C$51:$D$56, $E81+1,2))+(ROW()/10000),0)</f>
        <v>8.0999999999999996E-3</v>
      </c>
      <c r="CU81" s="477">
        <f t="shared" si="110"/>
        <v>0</v>
      </c>
      <c r="CV81" s="477">
        <f t="shared" si="112"/>
        <v>0</v>
      </c>
      <c r="CW81" s="477">
        <f t="shared" si="113"/>
        <v>0</v>
      </c>
      <c r="CX81" s="477">
        <f t="shared" si="114"/>
        <v>0</v>
      </c>
      <c r="CY81" s="477">
        <f t="shared" si="115"/>
        <v>0</v>
      </c>
      <c r="CZ81" s="477">
        <f t="shared" si="116"/>
        <v>0</v>
      </c>
      <c r="DA81" s="477">
        <f t="shared" si="117"/>
        <v>0</v>
      </c>
      <c r="DB81" s="477">
        <f t="shared" si="118"/>
        <v>0</v>
      </c>
      <c r="DC81" s="477">
        <f t="shared" si="119"/>
        <v>0</v>
      </c>
      <c r="DD81" s="477">
        <f t="shared" si="120"/>
        <v>0</v>
      </c>
      <c r="DE81" s="477">
        <f t="shared" si="121"/>
        <v>0</v>
      </c>
      <c r="DF81" s="477">
        <f t="shared" si="122"/>
        <v>0</v>
      </c>
      <c r="DG81" s="477">
        <f t="shared" si="123"/>
        <v>0</v>
      </c>
      <c r="DH81" s="477">
        <f t="shared" si="124"/>
        <v>0</v>
      </c>
      <c r="DI81" s="477">
        <f t="shared" si="125"/>
        <v>0</v>
      </c>
      <c r="DJ81" s="477">
        <f t="shared" si="126"/>
        <v>0</v>
      </c>
      <c r="DK81" s="477">
        <f t="shared" si="127"/>
        <v>0</v>
      </c>
      <c r="DL81" s="477">
        <f t="shared" si="128"/>
        <v>0</v>
      </c>
      <c r="DM81" s="477">
        <f t="shared" si="129"/>
        <v>0</v>
      </c>
      <c r="DN81" s="477">
        <f t="shared" si="130"/>
        <v>0</v>
      </c>
      <c r="DO81" s="477">
        <f t="shared" si="131"/>
        <v>0</v>
      </c>
      <c r="DP81" s="477">
        <f t="shared" si="132"/>
        <v>0</v>
      </c>
      <c r="DQ81" s="477">
        <f t="shared" si="133"/>
        <v>0</v>
      </c>
      <c r="DR81" s="477">
        <f t="shared" si="134"/>
        <v>0</v>
      </c>
      <c r="DS81" s="477">
        <f t="shared" si="135"/>
        <v>0</v>
      </c>
      <c r="DT81" s="477">
        <f t="shared" si="136"/>
        <v>0</v>
      </c>
      <c r="DU81" s="477">
        <f t="shared" si="137"/>
        <v>0</v>
      </c>
      <c r="DV81" s="477">
        <f t="shared" si="138"/>
        <v>0</v>
      </c>
      <c r="DW81" s="477">
        <f t="shared" si="139"/>
        <v>0</v>
      </c>
      <c r="DX81" s="477">
        <f t="shared" si="140"/>
        <v>0</v>
      </c>
      <c r="DY81" s="477">
        <f t="shared" si="141"/>
        <v>0</v>
      </c>
      <c r="DZ81" s="477">
        <f t="shared" si="142"/>
        <v>0</v>
      </c>
      <c r="EA81" s="477">
        <f t="shared" si="143"/>
        <v>0</v>
      </c>
      <c r="EB81" s="477">
        <f t="shared" si="144"/>
        <v>0</v>
      </c>
      <c r="EC81" s="477">
        <f t="shared" si="145"/>
        <v>0</v>
      </c>
      <c r="ED81" s="477">
        <f t="shared" si="146"/>
        <v>0</v>
      </c>
      <c r="EE81" s="477">
        <f t="shared" si="147"/>
        <v>0</v>
      </c>
      <c r="EF81" s="477">
        <f t="shared" si="148"/>
        <v>0</v>
      </c>
      <c r="EG81" s="477">
        <f t="shared" si="149"/>
        <v>0</v>
      </c>
      <c r="EH81" s="477">
        <f t="shared" si="150"/>
        <v>0</v>
      </c>
      <c r="EI81" s="477">
        <f t="shared" si="151"/>
        <v>0</v>
      </c>
      <c r="EJ81" s="477">
        <f t="shared" si="152"/>
        <v>0</v>
      </c>
      <c r="EK81" s="477">
        <f t="shared" si="153"/>
        <v>0</v>
      </c>
      <c r="EL81" s="477">
        <f t="shared" si="154"/>
        <v>0</v>
      </c>
      <c r="EM81" s="477">
        <f t="shared" si="155"/>
        <v>0</v>
      </c>
      <c r="EN81" s="477">
        <f t="shared" si="156"/>
        <v>0</v>
      </c>
      <c r="EO81" s="946">
        <f t="shared" si="157"/>
        <v>0</v>
      </c>
      <c r="EP81" s="946">
        <f t="shared" si="158"/>
        <v>0</v>
      </c>
      <c r="EQ81" s="946">
        <f t="shared" si="159"/>
        <v>0</v>
      </c>
      <c r="ER81" s="946">
        <f t="shared" si="160"/>
        <v>0</v>
      </c>
      <c r="ES81" s="946">
        <f t="shared" si="161"/>
        <v>0</v>
      </c>
      <c r="ET81" s="946">
        <f t="shared" si="162"/>
        <v>0</v>
      </c>
      <c r="EU81" s="946">
        <f t="shared" si="163"/>
        <v>0</v>
      </c>
      <c r="EV81" s="946">
        <f t="shared" si="164"/>
        <v>0</v>
      </c>
      <c r="EW81" s="946">
        <f t="shared" si="165"/>
        <v>0</v>
      </c>
      <c r="EX81" s="946">
        <f t="shared" si="166"/>
        <v>0</v>
      </c>
      <c r="EY81" s="946">
        <f t="shared" si="167"/>
        <v>0</v>
      </c>
      <c r="EZ81" s="946">
        <f t="shared" si="168"/>
        <v>0</v>
      </c>
      <c r="FA81" s="946">
        <f t="shared" si="169"/>
        <v>0</v>
      </c>
      <c r="FB81" s="946">
        <f t="shared" si="170"/>
        <v>0</v>
      </c>
      <c r="FC81" s="946">
        <f t="shared" si="171"/>
        <v>0</v>
      </c>
      <c r="FD81" s="946">
        <f t="shared" si="172"/>
        <v>0</v>
      </c>
      <c r="FE81" s="946">
        <f t="shared" si="173"/>
        <v>0</v>
      </c>
      <c r="FF81" s="946">
        <f t="shared" si="174"/>
        <v>0</v>
      </c>
      <c r="FG81" s="946">
        <f t="shared" si="175"/>
        <v>0</v>
      </c>
      <c r="FH81" s="946">
        <f t="shared" si="176"/>
        <v>0</v>
      </c>
      <c r="FI81" s="946">
        <f t="shared" si="177"/>
        <v>0</v>
      </c>
      <c r="FJ81" s="946">
        <f t="shared" si="178"/>
        <v>0</v>
      </c>
      <c r="FK81" s="946">
        <f t="shared" si="179"/>
        <v>0</v>
      </c>
      <c r="FL81" s="946">
        <f t="shared" si="180"/>
        <v>0</v>
      </c>
      <c r="FM81" s="946">
        <f t="shared" si="181"/>
        <v>0</v>
      </c>
      <c r="FN81" s="946">
        <f t="shared" si="182"/>
        <v>0</v>
      </c>
      <c r="FO81" s="946">
        <f t="shared" si="183"/>
        <v>0</v>
      </c>
      <c r="FP81" s="946">
        <f t="shared" si="184"/>
        <v>0</v>
      </c>
      <c r="FQ81" s="946">
        <f t="shared" si="185"/>
        <v>0</v>
      </c>
      <c r="FR81" s="946">
        <f t="shared" si="186"/>
        <v>0</v>
      </c>
      <c r="FS81" s="946">
        <f t="shared" si="187"/>
        <v>0</v>
      </c>
      <c r="FT81" s="946">
        <f t="shared" si="188"/>
        <v>0</v>
      </c>
      <c r="FU81" s="946">
        <f t="shared" si="189"/>
        <v>0</v>
      </c>
      <c r="FV81" s="946">
        <f t="shared" si="190"/>
        <v>0</v>
      </c>
      <c r="FW81" s="946">
        <f t="shared" si="191"/>
        <v>0</v>
      </c>
      <c r="FX81" s="946">
        <f t="shared" si="192"/>
        <v>0</v>
      </c>
      <c r="FY81" s="946">
        <f t="shared" si="193"/>
        <v>0</v>
      </c>
      <c r="FZ81" s="946">
        <f t="shared" si="194"/>
        <v>0</v>
      </c>
      <c r="GA81" s="946">
        <f t="shared" si="195"/>
        <v>0</v>
      </c>
      <c r="GB81" s="946">
        <f t="shared" si="196"/>
        <v>0</v>
      </c>
      <c r="GC81" s="946">
        <f t="shared" si="197"/>
        <v>0</v>
      </c>
      <c r="GD81" s="946">
        <f t="shared" si="198"/>
        <v>0</v>
      </c>
      <c r="GE81" s="946">
        <f t="shared" si="199"/>
        <v>0</v>
      </c>
      <c r="GF81" s="946">
        <f t="shared" si="200"/>
        <v>0</v>
      </c>
      <c r="GG81" s="946">
        <f t="shared" si="201"/>
        <v>0</v>
      </c>
      <c r="GH81" s="946" t="s">
        <v>1528</v>
      </c>
    </row>
    <row r="82" spans="1:190" ht="15">
      <c r="A82" s="725" t="str">
        <f>Compute1a!A82</f>
        <v>12.7</v>
      </c>
      <c r="B82" s="527" t="str">
        <f>Compute1a!B82</f>
        <v>Maîtrise des logiciels</v>
      </c>
      <c r="C82" s="527">
        <f>Compute1a!C82</f>
        <v>1</v>
      </c>
      <c r="D82" s="528" t="str">
        <f>Compute1a!D82</f>
        <v>3: Défini</v>
      </c>
      <c r="E82" s="732" t="str">
        <f>Compute1a!E82</f>
        <v>3</v>
      </c>
      <c r="F82" s="727">
        <f>INDEX(References!$B$51:$C$56,$E82+1,2)*C82</f>
        <v>3</v>
      </c>
      <c r="G82" s="726">
        <f>Compute4a!$DE82</f>
        <v>0.1572640930578241</v>
      </c>
      <c r="H82" s="942">
        <f t="shared" ref="H82:H84" si="205">IF($F82&gt;=$C$1,$G82/$F82,$G82)</f>
        <v>0.1572640930578241</v>
      </c>
      <c r="I82" s="671">
        <f>Compute4a!I82</f>
        <v>0</v>
      </c>
      <c r="J82" s="782">
        <f>IFERROR((I82*$H82*INDEX(References!$C$51:$D$56, $E82+1,2))+(ROW()/10000),0)</f>
        <v>8.2000000000000007E-3</v>
      </c>
      <c r="K82" s="671">
        <f>Compute4a!H82</f>
        <v>0</v>
      </c>
      <c r="L82" s="782">
        <f>IFERROR((K82*$H82*INDEX(References!$C$51:$D$56, $E82+1,2))+(ROW()/10000),0)</f>
        <v>8.2000000000000007E-3</v>
      </c>
      <c r="M82" s="671">
        <f>Compute4a!H82</f>
        <v>0</v>
      </c>
      <c r="N82" s="782">
        <f>IFERROR((M82*$H82*INDEX(References!$C$51:$D$56, $E82+1,2))+(ROW()/10000),0)</f>
        <v>8.2000000000000007E-3</v>
      </c>
      <c r="O82" s="671">
        <f>Compute4a!N82</f>
        <v>0</v>
      </c>
      <c r="P82" s="782">
        <f>IFERROR((O82*$H82*INDEX(References!$C$51:$D$56, $E82+1,2))+(ROW()/10000),0)</f>
        <v>8.2000000000000007E-3</v>
      </c>
      <c r="Q82" s="671">
        <f>Compute4a!M82</f>
        <v>1</v>
      </c>
      <c r="R82" s="782">
        <f>IFERROR((Q82*$H82*INDEX(References!$C$51:$D$56, $E82+1,2))+(ROW()/10000),0)</f>
        <v>0.47999227917347231</v>
      </c>
      <c r="S82" s="671">
        <v>0</v>
      </c>
      <c r="T82" s="782">
        <f>IFERROR((S82*$H82*INDEX(References!$C$51:$D$56, $E82+1,2))+(ROW()/10000),0)</f>
        <v>8.2000000000000007E-3</v>
      </c>
      <c r="U82" s="671">
        <v>0</v>
      </c>
      <c r="V82" s="782">
        <f>IFERROR((U82*$H82*INDEX(References!$C$51:$D$56, $E82+1,2))+(ROW()/10000),0)</f>
        <v>8.2000000000000007E-3</v>
      </c>
      <c r="W82" s="671">
        <v>0</v>
      </c>
      <c r="X82" s="782">
        <f>IFERROR((W82*$H82*INDEX(References!$C$51:$D$56, $E82+1,2))+(ROW()/10000),0)</f>
        <v>8.2000000000000007E-3</v>
      </c>
      <c r="Y82" s="671">
        <f>Compute4a!I82</f>
        <v>0</v>
      </c>
      <c r="Z82" s="782">
        <f>IFERROR((Y82*$H82*INDEX(References!$C$51:$D$56, $E82+1,2))+(ROW()/10000),0)</f>
        <v>8.2000000000000007E-3</v>
      </c>
      <c r="AA82" s="671">
        <f>Compute4a!H82</f>
        <v>0</v>
      </c>
      <c r="AB82" s="782">
        <f>IFERROR((AA82*$H82*INDEX(References!$C$51:$D$56, $E82+1,2))+(ROW()/10000),0)</f>
        <v>8.2000000000000007E-3</v>
      </c>
      <c r="AC82" s="671">
        <f>Compute4a!T82</f>
        <v>0</v>
      </c>
      <c r="AD82" s="782">
        <f>IFERROR((AC82*$H82*INDEX(References!$C$51:$D$56, $E82+1,2))+(ROW()/10000),0)</f>
        <v>8.2000000000000007E-3</v>
      </c>
      <c r="AE82" s="671">
        <f>Compute4a!I82</f>
        <v>0</v>
      </c>
      <c r="AF82" s="782">
        <f>IFERROR((AE82*$H82*INDEX(References!$C$51:$D$56, $E82+1,2))+(ROW()/10000),0)</f>
        <v>8.2000000000000007E-3</v>
      </c>
      <c r="AG82" s="671">
        <f>Compute4a!N82</f>
        <v>0</v>
      </c>
      <c r="AH82" s="782">
        <f>IFERROR((AG82*$H82*INDEX(References!$C$51:$D$56, $E82+1,2))+(ROW()/10000),0)</f>
        <v>8.2000000000000007E-3</v>
      </c>
      <c r="AI82" s="671">
        <f>Compute4a!I82</f>
        <v>0</v>
      </c>
      <c r="AJ82" s="782">
        <f>IFERROR((AI82*$H82*INDEX(References!$C$51:$D$56, $E82+1,2))+(ROW()/10000),0)</f>
        <v>8.2000000000000007E-3</v>
      </c>
      <c r="AK82" s="671">
        <f>Compute4a!U82</f>
        <v>0</v>
      </c>
      <c r="AL82" s="782">
        <f>IFERROR((AK82*$H82*INDEX(References!$C$51:$D$56, $E82+1,2))+(ROW()/10000),0)</f>
        <v>8.2000000000000007E-3</v>
      </c>
      <c r="AM82" s="671">
        <v>1</v>
      </c>
      <c r="AN82" s="782">
        <f>IFERROR((AM82*$H82*INDEX(References!$C$51:$D$56, $E82+1,2))+(ROW()/10000),0)</f>
        <v>0.47999227917347231</v>
      </c>
      <c r="AO82" s="671">
        <f>Compute4a!S82</f>
        <v>1</v>
      </c>
      <c r="AP82" s="782">
        <f>IFERROR((AO82*$H82*INDEX(References!$C$51:$D$56, $E82+1,2))+(ROW()/10000),0)</f>
        <v>0.47999227917347231</v>
      </c>
      <c r="AQ82" s="671">
        <f>Compute4a!M82</f>
        <v>1</v>
      </c>
      <c r="AR82" s="782">
        <f>IFERROR((AQ82*$H82*INDEX(References!$C$51:$D$56, $E82+1,2))+(ROW()/10000),0)</f>
        <v>0.47999227917347231</v>
      </c>
      <c r="AS82" s="671">
        <v>1</v>
      </c>
      <c r="AT82" s="782">
        <f>IFERROR((AS82*$H82*INDEX(References!$C$51:$D$56, $E82+1,2))+(ROW()/10000),0)</f>
        <v>0.47999227917347231</v>
      </c>
      <c r="AU82" s="671">
        <f>Compute4a!T82</f>
        <v>0</v>
      </c>
      <c r="AV82" s="782">
        <f>IFERROR((AU82*$H82*INDEX(References!$C$51:$D$56, $E82+1,2))+(ROW()/10000),0)</f>
        <v>8.2000000000000007E-3</v>
      </c>
      <c r="AW82" s="671">
        <f>Compute4a!J82</f>
        <v>0</v>
      </c>
      <c r="AX82" s="782">
        <f>IFERROR((AW82*$H82*INDEX(References!$C$51:$D$56, $E82+1,2))+(ROW()/10000),0)</f>
        <v>8.2000000000000007E-3</v>
      </c>
      <c r="AY82" s="671">
        <f>Compute4a!L82</f>
        <v>0</v>
      </c>
      <c r="AZ82" s="782">
        <f>IFERROR((AY82*$H82*INDEX(References!$C$51:$D$56, $E82+1,2))+(ROW()/10000),0)</f>
        <v>8.2000000000000007E-3</v>
      </c>
      <c r="BA82" s="671">
        <v>0</v>
      </c>
      <c r="BB82" s="782">
        <f>IFERROR((BA82*$H82*INDEX(References!$C$51:$D$56, $E82+1,2))+(ROW()/10000),0)</f>
        <v>8.2000000000000007E-3</v>
      </c>
      <c r="BC82" s="671">
        <v>0</v>
      </c>
      <c r="BD82" s="782">
        <f>IFERROR((BC82*$H82*INDEX(References!$C$51:$D$56, $E82+1,2))+(ROW()/10000),0)</f>
        <v>8.2000000000000007E-3</v>
      </c>
      <c r="BE82" s="671">
        <v>0</v>
      </c>
      <c r="BF82" s="782">
        <f>IFERROR((BE82*$H82*INDEX(References!$C$51:$D$56, $E82+1,2))+(ROW()/10000),0)</f>
        <v>8.2000000000000007E-3</v>
      </c>
      <c r="BG82" s="671">
        <f>Compute4a!P82</f>
        <v>0</v>
      </c>
      <c r="BH82" s="782">
        <f>IFERROR((BG82*$H82*INDEX(References!$C$51:$D$56, $E82+1,2))+(ROW()/10000),0)</f>
        <v>8.2000000000000007E-3</v>
      </c>
      <c r="BI82" s="671">
        <f>Compute4a!N82</f>
        <v>0</v>
      </c>
      <c r="BJ82" s="782">
        <f>IFERROR((BI82*$H82*INDEX(References!$C$51:$D$56, $E82+1,2))+(ROW()/10000),0)</f>
        <v>8.2000000000000007E-3</v>
      </c>
      <c r="BK82" s="671">
        <v>1</v>
      </c>
      <c r="BL82" s="782">
        <f>IFERROR((BK82*$H82*INDEX(References!$C$51:$D$56, $E82+1,2))+(ROW()/10000),0)</f>
        <v>0.47999227917347231</v>
      </c>
      <c r="BM82" s="671">
        <v>0</v>
      </c>
      <c r="BN82" s="782">
        <f>IFERROR((BM82*$H82*INDEX(References!$C$51:$D$56, $E82+1,2))+(ROW()/10000),0)</f>
        <v>8.2000000000000007E-3</v>
      </c>
      <c r="BO82" s="671">
        <f>Compute4a!V82</f>
        <v>1</v>
      </c>
      <c r="BP82" s="782">
        <f>IFERROR((BO82*$H82*INDEX(References!$C$51:$D$56, $E82+1,2))+(ROW()/10000),0)</f>
        <v>0.47999227917347231</v>
      </c>
      <c r="BQ82" s="671">
        <v>0</v>
      </c>
      <c r="BR82" s="782">
        <f>IFERROR((BQ82*$H82*INDEX(References!$C$51:$D$56, $E82+1,2))+(ROW()/10000),0)</f>
        <v>8.2000000000000007E-3</v>
      </c>
      <c r="BS82" s="671">
        <f>Compute4a!V82</f>
        <v>1</v>
      </c>
      <c r="BT82" s="782">
        <f>IFERROR((BS82*$H82*INDEX(References!$C$51:$D$56, $E82+1,2))+(ROW()/10000),0)</f>
        <v>0.47999227917347231</v>
      </c>
      <c r="BU82" s="671">
        <f>Compute4a!M82</f>
        <v>1</v>
      </c>
      <c r="BV82" s="782">
        <f>IFERROR((BU82*$H82*INDEX(References!$C$51:$D$56, $E82+1,2))+(ROW()/10000),0)</f>
        <v>0.47999227917347231</v>
      </c>
      <c r="BW82" s="671">
        <f>Compute4a!U82</f>
        <v>0</v>
      </c>
      <c r="BX82" s="782">
        <f>IFERROR((BW82*$H82*INDEX(References!$C$51:$D$56, $E82+1,2))+(ROW()/10000),0)</f>
        <v>8.2000000000000007E-3</v>
      </c>
      <c r="BY82" s="671">
        <f>Compute4a!N82</f>
        <v>0</v>
      </c>
      <c r="BZ82" s="782">
        <f>IFERROR((BY82*$H82*INDEX(References!$C$51:$D$56, $E82+1,2))+(ROW()/10000),0)</f>
        <v>8.2000000000000007E-3</v>
      </c>
      <c r="CA82" s="671">
        <f>Compute4a!T82</f>
        <v>0</v>
      </c>
      <c r="CB82" s="782">
        <f>IFERROR((CA82*$H82*INDEX(References!$C$51:$D$56, $E82+1,2))+(ROW()/10000),0)</f>
        <v>8.2000000000000007E-3</v>
      </c>
      <c r="CC82" s="671">
        <f>Compute4a!T82</f>
        <v>0</v>
      </c>
      <c r="CD82" s="782">
        <f>IFERROR((CC82*$H82*INDEX(References!$C$51:$D$56, $E82+1,2))+(ROW()/10000),0)</f>
        <v>8.2000000000000007E-3</v>
      </c>
      <c r="CE82" s="671">
        <f>Compute4a!T82</f>
        <v>0</v>
      </c>
      <c r="CF82" s="782">
        <f>IFERROR((CE82*$H82*INDEX(References!$C$51:$D$56, $E82+1,2))+(ROW()/10000),0)</f>
        <v>8.2000000000000007E-3</v>
      </c>
      <c r="CG82" s="671">
        <f>Compute4a!U82</f>
        <v>0</v>
      </c>
      <c r="CH82" s="782">
        <f>IFERROR((CG82*$H82*INDEX(References!$C$51:$D$56, $E82+1,2))+(ROW()/10000),0)</f>
        <v>8.2000000000000007E-3</v>
      </c>
      <c r="CI82" s="671">
        <f>Compute4a!U82</f>
        <v>0</v>
      </c>
      <c r="CJ82" s="782">
        <f>IFERROR((CI82*$H82*INDEX(References!$C$51:$D$56, $E82+1,2))+(ROW()/10000),0)</f>
        <v>8.2000000000000007E-3</v>
      </c>
      <c r="CK82" s="671">
        <f>Compute4a!N82</f>
        <v>0</v>
      </c>
      <c r="CL82" s="782">
        <f>IFERROR((CK82*$H82*INDEX(References!$C$51:$D$56, $E82+1,2))+(ROW()/10000),0)</f>
        <v>8.2000000000000007E-3</v>
      </c>
      <c r="CM82" s="671">
        <f>Compute4a!U82</f>
        <v>0</v>
      </c>
      <c r="CN82" s="782">
        <f>IFERROR((CM82*$H82*INDEX(References!$C$51:$D$56, $E82+1,2))+(ROW()/10000),0)</f>
        <v>8.2000000000000007E-3</v>
      </c>
      <c r="CO82" s="671">
        <f>Compute4a!Q82</f>
        <v>0</v>
      </c>
      <c r="CP82" s="782">
        <f>IFERROR((CO82*$H82*INDEX(References!$C$51:$D$56, $E82+1,2))+(ROW()/10000),0)</f>
        <v>8.2000000000000007E-3</v>
      </c>
      <c r="CQ82" s="671">
        <f>Compute4a!T82</f>
        <v>0</v>
      </c>
      <c r="CR82" s="782">
        <f>IFERROR((CQ82*$H82*INDEX(References!$C$51:$D$56, $E82+1,2))+(ROW()/10000),0)</f>
        <v>8.2000000000000007E-3</v>
      </c>
      <c r="CS82" s="671">
        <f>Compute4a!Q82</f>
        <v>0</v>
      </c>
      <c r="CT82" s="782">
        <f>IFERROR((CS82*$H82*INDEX(References!$C$51:$D$56, $E82+1,2))+(ROW()/10000),0)</f>
        <v>8.2000000000000007E-3</v>
      </c>
      <c r="CU82" s="477">
        <f t="shared" si="110"/>
        <v>1</v>
      </c>
      <c r="CV82" s="477">
        <f t="shared" si="112"/>
        <v>0</v>
      </c>
      <c r="CW82" s="477">
        <f t="shared" si="113"/>
        <v>0</v>
      </c>
      <c r="CX82" s="477">
        <f t="shared" si="114"/>
        <v>0</v>
      </c>
      <c r="CY82" s="477">
        <f t="shared" si="115"/>
        <v>0</v>
      </c>
      <c r="CZ82" s="477">
        <f t="shared" si="116"/>
        <v>0.47179227917347233</v>
      </c>
      <c r="DA82" s="477">
        <f t="shared" si="117"/>
        <v>0</v>
      </c>
      <c r="DB82" s="477">
        <f t="shared" si="118"/>
        <v>0</v>
      </c>
      <c r="DC82" s="477">
        <f t="shared" si="119"/>
        <v>0</v>
      </c>
      <c r="DD82" s="477">
        <f t="shared" si="120"/>
        <v>0</v>
      </c>
      <c r="DE82" s="477">
        <f t="shared" si="121"/>
        <v>0</v>
      </c>
      <c r="DF82" s="477">
        <f t="shared" si="122"/>
        <v>0</v>
      </c>
      <c r="DG82" s="477">
        <f t="shared" si="123"/>
        <v>0</v>
      </c>
      <c r="DH82" s="477">
        <f t="shared" si="124"/>
        <v>0</v>
      </c>
      <c r="DI82" s="477">
        <f t="shared" si="125"/>
        <v>0</v>
      </c>
      <c r="DJ82" s="477">
        <f t="shared" si="126"/>
        <v>0</v>
      </c>
      <c r="DK82" s="477">
        <f t="shared" si="127"/>
        <v>0.47179227917347233</v>
      </c>
      <c r="DL82" s="477">
        <f t="shared" si="128"/>
        <v>0.47179227917347233</v>
      </c>
      <c r="DM82" s="477">
        <f t="shared" si="129"/>
        <v>0.47179227917347233</v>
      </c>
      <c r="DN82" s="477">
        <f t="shared" si="130"/>
        <v>0.47179227917347233</v>
      </c>
      <c r="DO82" s="477">
        <f t="shared" si="131"/>
        <v>0</v>
      </c>
      <c r="DP82" s="477">
        <f t="shared" si="132"/>
        <v>0</v>
      </c>
      <c r="DQ82" s="477">
        <f t="shared" si="133"/>
        <v>0</v>
      </c>
      <c r="DR82" s="477">
        <f t="shared" si="134"/>
        <v>0</v>
      </c>
      <c r="DS82" s="477">
        <f t="shared" si="135"/>
        <v>0</v>
      </c>
      <c r="DT82" s="477">
        <f t="shared" si="136"/>
        <v>0</v>
      </c>
      <c r="DU82" s="477">
        <f t="shared" si="137"/>
        <v>0</v>
      </c>
      <c r="DV82" s="477">
        <f t="shared" si="138"/>
        <v>0</v>
      </c>
      <c r="DW82" s="477">
        <f t="shared" si="139"/>
        <v>0.47179227917347233</v>
      </c>
      <c r="DX82" s="477">
        <f t="shared" si="140"/>
        <v>0</v>
      </c>
      <c r="DY82" s="477">
        <f t="shared" si="141"/>
        <v>0.47179227917347233</v>
      </c>
      <c r="DZ82" s="477">
        <f t="shared" si="142"/>
        <v>0</v>
      </c>
      <c r="EA82" s="477">
        <f t="shared" si="143"/>
        <v>0.47179227917347233</v>
      </c>
      <c r="EB82" s="477">
        <f t="shared" si="144"/>
        <v>0.47179227917347233</v>
      </c>
      <c r="EC82" s="477">
        <f t="shared" si="145"/>
        <v>0</v>
      </c>
      <c r="ED82" s="477">
        <f t="shared" si="146"/>
        <v>0</v>
      </c>
      <c r="EE82" s="477">
        <f t="shared" si="147"/>
        <v>0</v>
      </c>
      <c r="EF82" s="477">
        <f t="shared" si="148"/>
        <v>0</v>
      </c>
      <c r="EG82" s="477">
        <f t="shared" si="149"/>
        <v>0</v>
      </c>
      <c r="EH82" s="477">
        <f t="shared" si="150"/>
        <v>0</v>
      </c>
      <c r="EI82" s="477">
        <f t="shared" si="151"/>
        <v>0</v>
      </c>
      <c r="EJ82" s="477">
        <f t="shared" si="152"/>
        <v>0</v>
      </c>
      <c r="EK82" s="477">
        <f t="shared" si="153"/>
        <v>0</v>
      </c>
      <c r="EL82" s="477">
        <f t="shared" si="154"/>
        <v>0</v>
      </c>
      <c r="EM82" s="477">
        <f t="shared" si="155"/>
        <v>0</v>
      </c>
      <c r="EN82" s="477">
        <f t="shared" si="156"/>
        <v>0</v>
      </c>
      <c r="EO82" s="946">
        <f t="shared" si="157"/>
        <v>0</v>
      </c>
      <c r="EP82" s="946">
        <f t="shared" si="158"/>
        <v>0</v>
      </c>
      <c r="EQ82" s="946">
        <f t="shared" si="159"/>
        <v>0</v>
      </c>
      <c r="ER82" s="946">
        <f t="shared" si="160"/>
        <v>0</v>
      </c>
      <c r="ES82" s="946">
        <f t="shared" si="161"/>
        <v>3.7144275641508379E-2</v>
      </c>
      <c r="ET82" s="946">
        <f t="shared" si="162"/>
        <v>0</v>
      </c>
      <c r="EU82" s="946">
        <f t="shared" si="163"/>
        <v>0</v>
      </c>
      <c r="EV82" s="946">
        <f t="shared" si="164"/>
        <v>0</v>
      </c>
      <c r="EW82" s="946">
        <f t="shared" si="165"/>
        <v>0</v>
      </c>
      <c r="EX82" s="946">
        <f t="shared" si="166"/>
        <v>0</v>
      </c>
      <c r="EY82" s="946">
        <f t="shared" si="167"/>
        <v>0</v>
      </c>
      <c r="EZ82" s="946">
        <f t="shared" si="168"/>
        <v>0</v>
      </c>
      <c r="FA82" s="946">
        <f t="shared" si="169"/>
        <v>0</v>
      </c>
      <c r="FB82" s="946">
        <f t="shared" si="170"/>
        <v>0</v>
      </c>
      <c r="FC82" s="946">
        <f t="shared" si="171"/>
        <v>0</v>
      </c>
      <c r="FD82" s="946">
        <f t="shared" si="172"/>
        <v>5.6700266053673905E-2</v>
      </c>
      <c r="FE82" s="946">
        <f t="shared" si="173"/>
        <v>3.9833640260010281E-2</v>
      </c>
      <c r="FF82" s="946">
        <f t="shared" si="174"/>
        <v>4.0806768544861191E-2</v>
      </c>
      <c r="FG82" s="946">
        <f t="shared" si="175"/>
        <v>6.3165244450740288E-2</v>
      </c>
      <c r="FH82" s="946">
        <f t="shared" si="176"/>
        <v>0</v>
      </c>
      <c r="FI82" s="946">
        <f t="shared" si="177"/>
        <v>0</v>
      </c>
      <c r="FJ82" s="946">
        <f t="shared" si="178"/>
        <v>0</v>
      </c>
      <c r="FK82" s="946">
        <f t="shared" si="179"/>
        <v>0</v>
      </c>
      <c r="FL82" s="946">
        <f t="shared" si="180"/>
        <v>0</v>
      </c>
      <c r="FM82" s="946">
        <f t="shared" si="181"/>
        <v>0</v>
      </c>
      <c r="FN82" s="946">
        <f t="shared" si="182"/>
        <v>0</v>
      </c>
      <c r="FO82" s="946">
        <f t="shared" si="183"/>
        <v>0</v>
      </c>
      <c r="FP82" s="946">
        <f t="shared" si="184"/>
        <v>8.0029186113759254E-2</v>
      </c>
      <c r="FQ82" s="946">
        <f t="shared" si="185"/>
        <v>0</v>
      </c>
      <c r="FR82" s="946">
        <f t="shared" si="186"/>
        <v>4.1352707196627848E-2</v>
      </c>
      <c r="FS82" s="946">
        <f t="shared" si="187"/>
        <v>0</v>
      </c>
      <c r="FT82" s="946">
        <f t="shared" si="188"/>
        <v>8.7046015034480922E-2</v>
      </c>
      <c r="FU82" s="946">
        <f t="shared" si="189"/>
        <v>4.4701010490879801E-2</v>
      </c>
      <c r="FV82" s="946">
        <f t="shared" si="190"/>
        <v>0</v>
      </c>
      <c r="FW82" s="946">
        <f t="shared" si="191"/>
        <v>0</v>
      </c>
      <c r="FX82" s="946">
        <f t="shared" si="192"/>
        <v>0</v>
      </c>
      <c r="FY82" s="946">
        <f t="shared" si="193"/>
        <v>0</v>
      </c>
      <c r="FZ82" s="946">
        <f t="shared" si="194"/>
        <v>0</v>
      </c>
      <c r="GA82" s="946">
        <f t="shared" si="195"/>
        <v>0</v>
      </c>
      <c r="GB82" s="946">
        <f t="shared" si="196"/>
        <v>0</v>
      </c>
      <c r="GC82" s="946">
        <f t="shared" si="197"/>
        <v>0</v>
      </c>
      <c r="GD82" s="946">
        <f t="shared" si="198"/>
        <v>0</v>
      </c>
      <c r="GE82" s="946">
        <f t="shared" si="199"/>
        <v>0</v>
      </c>
      <c r="GF82" s="946">
        <f t="shared" si="200"/>
        <v>0</v>
      </c>
      <c r="GG82" s="946">
        <f t="shared" si="201"/>
        <v>0</v>
      </c>
      <c r="GH82" s="946" t="s">
        <v>526</v>
      </c>
    </row>
    <row r="83" spans="1:190" ht="15">
      <c r="A83" s="725" t="str">
        <f>Compute1a!A83</f>
        <v>12.8</v>
      </c>
      <c r="B83" s="527" t="str">
        <f>Compute1a!B83</f>
        <v>Gestion des vulnérabilités</v>
      </c>
      <c r="C83" s="527">
        <f>Compute1a!C83</f>
        <v>1</v>
      </c>
      <c r="D83" s="528" t="str">
        <f>Compute1a!D83</f>
        <v>2: Reproductible</v>
      </c>
      <c r="E83" s="731" t="str">
        <f>Compute1a!E83</f>
        <v>2</v>
      </c>
      <c r="F83" s="727">
        <f>INDEX(References!$B$51:$C$56,$E83+1,2)*C83</f>
        <v>2</v>
      </c>
      <c r="G83" s="726">
        <f>Compute4a!$DE83</f>
        <v>0.34950841017575096</v>
      </c>
      <c r="H83" s="942">
        <f t="shared" si="205"/>
        <v>0.34950841017575096</v>
      </c>
      <c r="I83" s="671">
        <f>Compute4a!I83</f>
        <v>0</v>
      </c>
      <c r="J83" s="782">
        <f>IFERROR((I83*$H83*INDEX(References!$C$51:$D$56, $E83+1,2))+(ROW()/10000),0)</f>
        <v>8.3000000000000001E-3</v>
      </c>
      <c r="K83" s="671">
        <f>Compute4a!H83</f>
        <v>0</v>
      </c>
      <c r="L83" s="782">
        <f>IFERROR((K83*$H83*INDEX(References!$C$51:$D$56, $E83+1,2))+(ROW()/10000),0)</f>
        <v>8.3000000000000001E-3</v>
      </c>
      <c r="M83" s="671">
        <f>Compute4a!H83</f>
        <v>0</v>
      </c>
      <c r="N83" s="782">
        <f>IFERROR((M83*$H83*INDEX(References!$C$51:$D$56, $E83+1,2))+(ROW()/10000),0)</f>
        <v>8.3000000000000001E-3</v>
      </c>
      <c r="O83" s="671">
        <f>Compute4a!N83</f>
        <v>0</v>
      </c>
      <c r="P83" s="782">
        <f>IFERROR((O83*$H83*INDEX(References!$C$51:$D$56, $E83+1,2))+(ROW()/10000),0)</f>
        <v>8.3000000000000001E-3</v>
      </c>
      <c r="Q83" s="671">
        <f>Compute4a!M83</f>
        <v>1</v>
      </c>
      <c r="R83" s="782">
        <f>IFERROR((Q83*$H83*INDEX(References!$C$51:$D$56, $E83+1,2))+(ROW()/10000),0)</f>
        <v>1.4063336407030038</v>
      </c>
      <c r="S83" s="671">
        <f>Compute4a!R83</f>
        <v>1</v>
      </c>
      <c r="T83" s="782">
        <f>IFERROR((S83*$H83*INDEX(References!$C$51:$D$56, $E83+1,2))+(ROW()/10000),0)</f>
        <v>1.4063336407030038</v>
      </c>
      <c r="U83" s="671">
        <f>Compute4a!S83</f>
        <v>1</v>
      </c>
      <c r="V83" s="782">
        <f>IFERROR((U83*$H83*INDEX(References!$C$51:$D$56, $E83+1,2))+(ROW()/10000),0)</f>
        <v>1.4063336407030038</v>
      </c>
      <c r="W83" s="671">
        <v>0</v>
      </c>
      <c r="X83" s="782">
        <f>IFERROR((W83*$H83*INDEX(References!$C$51:$D$56, $E83+1,2))+(ROW()/10000),0)</f>
        <v>8.3000000000000001E-3</v>
      </c>
      <c r="Y83" s="671">
        <f>Compute4a!I83</f>
        <v>0</v>
      </c>
      <c r="Z83" s="782">
        <f>IFERROR((Y83*$H83*INDEX(References!$C$51:$D$56, $E83+1,2))+(ROW()/10000),0)</f>
        <v>8.3000000000000001E-3</v>
      </c>
      <c r="AA83" s="671">
        <f>Compute4a!H83</f>
        <v>0</v>
      </c>
      <c r="AB83" s="782">
        <f>IFERROR((AA83*$H83*INDEX(References!$C$51:$D$56, $E83+1,2))+(ROW()/10000),0)</f>
        <v>8.3000000000000001E-3</v>
      </c>
      <c r="AC83" s="671">
        <f>Compute4a!T83</f>
        <v>0</v>
      </c>
      <c r="AD83" s="782">
        <f>IFERROR((AC83*$H83*INDEX(References!$C$51:$D$56, $E83+1,2))+(ROW()/10000),0)</f>
        <v>8.3000000000000001E-3</v>
      </c>
      <c r="AE83" s="671">
        <f>Compute4a!I83</f>
        <v>0</v>
      </c>
      <c r="AF83" s="782">
        <f>IFERROR((AE83*$H83*INDEX(References!$C$51:$D$56, $E83+1,2))+(ROW()/10000),0)</f>
        <v>8.3000000000000001E-3</v>
      </c>
      <c r="AG83" s="671">
        <f>Compute4a!N83</f>
        <v>0</v>
      </c>
      <c r="AH83" s="782">
        <f>IFERROR((AG83*$H83*INDEX(References!$C$51:$D$56, $E83+1,2))+(ROW()/10000),0)</f>
        <v>8.3000000000000001E-3</v>
      </c>
      <c r="AI83" s="671">
        <f>Compute4a!I83</f>
        <v>0</v>
      </c>
      <c r="AJ83" s="782">
        <f>IFERROR((AI83*$H83*INDEX(References!$C$51:$D$56, $E83+1,2))+(ROW()/10000),0)</f>
        <v>8.3000000000000001E-3</v>
      </c>
      <c r="AK83" s="671">
        <f>Compute4a!U83</f>
        <v>0</v>
      </c>
      <c r="AL83" s="782">
        <f>IFERROR((AK83*$H83*INDEX(References!$C$51:$D$56, $E83+1,2))+(ROW()/10000),0)</f>
        <v>8.3000000000000001E-3</v>
      </c>
      <c r="AM83" s="671">
        <f>Compute4a!K83</f>
        <v>0</v>
      </c>
      <c r="AN83" s="782">
        <f>IFERROR((AM83*$H83*INDEX(References!$C$51:$D$56, $E83+1,2))+(ROW()/10000),0)</f>
        <v>8.3000000000000001E-3</v>
      </c>
      <c r="AO83" s="671">
        <f>Compute4a!S83</f>
        <v>1</v>
      </c>
      <c r="AP83" s="782">
        <f>IFERROR((AO83*$H83*INDEX(References!$C$51:$D$56, $E83+1,2))+(ROW()/10000),0)</f>
        <v>1.4063336407030038</v>
      </c>
      <c r="AQ83" s="671">
        <f>Compute4a!M83</f>
        <v>1</v>
      </c>
      <c r="AR83" s="782">
        <f>IFERROR((AQ83*$H83*INDEX(References!$C$51:$D$56, $E83+1,2))+(ROW()/10000),0)</f>
        <v>1.4063336407030038</v>
      </c>
      <c r="AS83" s="671">
        <f>Compute4a!K83</f>
        <v>0</v>
      </c>
      <c r="AT83" s="782">
        <f>IFERROR((AS83*$H83*INDEX(References!$C$51:$D$56, $E83+1,2))+(ROW()/10000),0)</f>
        <v>8.3000000000000001E-3</v>
      </c>
      <c r="AU83" s="671">
        <f>Compute4a!T83</f>
        <v>0</v>
      </c>
      <c r="AV83" s="782">
        <f>IFERROR((AU83*$H83*INDEX(References!$C$51:$D$56, $E83+1,2))+(ROW()/10000),0)</f>
        <v>8.3000000000000001E-3</v>
      </c>
      <c r="AW83" s="671">
        <f>Compute4a!J83</f>
        <v>0</v>
      </c>
      <c r="AX83" s="782">
        <f>IFERROR((AW83*$H83*INDEX(References!$C$51:$D$56, $E83+1,2))+(ROW()/10000),0)</f>
        <v>8.3000000000000001E-3</v>
      </c>
      <c r="AY83" s="671">
        <f>Compute4a!L83</f>
        <v>0</v>
      </c>
      <c r="AZ83" s="782">
        <f>IFERROR((AY83*$H83*INDEX(References!$C$51:$D$56, $E83+1,2))+(ROW()/10000),0)</f>
        <v>8.3000000000000001E-3</v>
      </c>
      <c r="BA83" s="671">
        <v>0</v>
      </c>
      <c r="BB83" s="782">
        <f>IFERROR((BA83*$H83*INDEX(References!$C$51:$D$56, $E83+1,2))+(ROW()/10000),0)</f>
        <v>8.3000000000000001E-3</v>
      </c>
      <c r="BC83" s="671">
        <f>Compute4a!O83</f>
        <v>0</v>
      </c>
      <c r="BD83" s="782">
        <f>IFERROR((BC83*$H83*INDEX(References!$C$51:$D$56, $E83+1,2))+(ROW()/10000),0)</f>
        <v>8.3000000000000001E-3</v>
      </c>
      <c r="BE83" s="671">
        <v>0</v>
      </c>
      <c r="BF83" s="782">
        <f>IFERROR((BE83*$H83*INDEX(References!$C$51:$D$56, $E83+1,2))+(ROW()/10000),0)</f>
        <v>8.3000000000000001E-3</v>
      </c>
      <c r="BG83" s="671">
        <f>Compute4a!P83</f>
        <v>0</v>
      </c>
      <c r="BH83" s="782">
        <f>IFERROR((BG83*$H83*INDEX(References!$C$51:$D$56, $E83+1,2))+(ROW()/10000),0)</f>
        <v>8.3000000000000001E-3</v>
      </c>
      <c r="BI83" s="671">
        <f>Compute4a!N83</f>
        <v>0</v>
      </c>
      <c r="BJ83" s="782">
        <f>IFERROR((BI83*$H83*INDEX(References!$C$51:$D$56, $E83+1,2))+(ROW()/10000),0)</f>
        <v>8.3000000000000001E-3</v>
      </c>
      <c r="BK83" s="671">
        <v>1</v>
      </c>
      <c r="BL83" s="782">
        <f>IFERROR((BK83*$H83*INDEX(References!$C$51:$D$56, $E83+1,2))+(ROW()/10000),0)</f>
        <v>1.4063336407030038</v>
      </c>
      <c r="BM83" s="671">
        <f>Compute4a!R83</f>
        <v>1</v>
      </c>
      <c r="BN83" s="782">
        <f>IFERROR((BM83*$H83*INDEX(References!$C$51:$D$56, $E83+1,2))+(ROW()/10000),0)</f>
        <v>1.4063336407030038</v>
      </c>
      <c r="BO83" s="671">
        <v>1</v>
      </c>
      <c r="BP83" s="782">
        <f>IFERROR((BO83*$H83*INDEX(References!$C$51:$D$56, $E83+1,2))+(ROW()/10000),0)</f>
        <v>1.4063336407030038</v>
      </c>
      <c r="BQ83" s="671">
        <f>Compute4a!S83</f>
        <v>1</v>
      </c>
      <c r="BR83" s="782">
        <f>IFERROR((BQ83*$H83*INDEX(References!$C$51:$D$56, $E83+1,2))+(ROW()/10000),0)</f>
        <v>1.4063336407030038</v>
      </c>
      <c r="BS83" s="671">
        <v>0</v>
      </c>
      <c r="BT83" s="782">
        <f>IFERROR((BS83*$H83*INDEX(References!$C$51:$D$56, $E83+1,2))+(ROW()/10000),0)</f>
        <v>8.3000000000000001E-3</v>
      </c>
      <c r="BU83" s="671">
        <v>0</v>
      </c>
      <c r="BV83" s="782">
        <f>IFERROR((BU83*$H83*INDEX(References!$C$51:$D$56, $E83+1,2))+(ROW()/10000),0)</f>
        <v>8.3000000000000001E-3</v>
      </c>
      <c r="BW83" s="671">
        <f>Compute4a!U83</f>
        <v>0</v>
      </c>
      <c r="BX83" s="782">
        <f>IFERROR((BW83*$H83*INDEX(References!$C$51:$D$56, $E83+1,2))+(ROW()/10000),0)</f>
        <v>8.3000000000000001E-3</v>
      </c>
      <c r="BY83" s="671">
        <f>Compute4a!N83</f>
        <v>0</v>
      </c>
      <c r="BZ83" s="782">
        <f>IFERROR((BY83*$H83*INDEX(References!$C$51:$D$56, $E83+1,2))+(ROW()/10000),0)</f>
        <v>8.3000000000000001E-3</v>
      </c>
      <c r="CA83" s="671">
        <f>Compute4a!T83</f>
        <v>0</v>
      </c>
      <c r="CB83" s="782">
        <f>IFERROR((CA83*$H83*INDEX(References!$C$51:$D$56, $E83+1,2))+(ROW()/10000),0)</f>
        <v>8.3000000000000001E-3</v>
      </c>
      <c r="CC83" s="671">
        <f>Compute4a!T83</f>
        <v>0</v>
      </c>
      <c r="CD83" s="782">
        <f>IFERROR((CC83*$H83*INDEX(References!$C$51:$D$56, $E83+1,2))+(ROW()/10000),0)</f>
        <v>8.3000000000000001E-3</v>
      </c>
      <c r="CE83" s="671">
        <f>Compute4a!T83</f>
        <v>0</v>
      </c>
      <c r="CF83" s="782">
        <f>IFERROR((CE83*$H83*INDEX(References!$C$51:$D$56, $E83+1,2))+(ROW()/10000),0)</f>
        <v>8.3000000000000001E-3</v>
      </c>
      <c r="CG83" s="671">
        <f>Compute4a!U83</f>
        <v>0</v>
      </c>
      <c r="CH83" s="782">
        <f>IFERROR((CG83*$H83*INDEX(References!$C$51:$D$56, $E83+1,2))+(ROW()/10000),0)</f>
        <v>8.3000000000000001E-3</v>
      </c>
      <c r="CI83" s="671">
        <f>Compute4a!U83</f>
        <v>0</v>
      </c>
      <c r="CJ83" s="782">
        <f>IFERROR((CI83*$H83*INDEX(References!$C$51:$D$56, $E83+1,2))+(ROW()/10000),0)</f>
        <v>8.3000000000000001E-3</v>
      </c>
      <c r="CK83" s="671">
        <f>Compute4a!N83</f>
        <v>0</v>
      </c>
      <c r="CL83" s="782">
        <f>IFERROR((CK83*$H83*INDEX(References!$C$51:$D$56, $E83+1,2))+(ROW()/10000),0)</f>
        <v>8.3000000000000001E-3</v>
      </c>
      <c r="CM83" s="671">
        <f>Compute4a!U83</f>
        <v>0</v>
      </c>
      <c r="CN83" s="782">
        <f>IFERROR((CM83*$H83*INDEX(References!$C$51:$D$56, $E83+1,2))+(ROW()/10000),0)</f>
        <v>8.3000000000000001E-3</v>
      </c>
      <c r="CO83" s="671">
        <f>Compute4a!Q83</f>
        <v>0</v>
      </c>
      <c r="CP83" s="782">
        <f>IFERROR((CO83*$H83*INDEX(References!$C$51:$D$56, $E83+1,2))+(ROW()/10000),0)</f>
        <v>8.3000000000000001E-3</v>
      </c>
      <c r="CQ83" s="671">
        <f>Compute4a!T83</f>
        <v>0</v>
      </c>
      <c r="CR83" s="782">
        <f>IFERROR((CQ83*$H83*INDEX(References!$C$51:$D$56, $E83+1,2))+(ROW()/10000),0)</f>
        <v>8.3000000000000001E-3</v>
      </c>
      <c r="CS83" s="671">
        <f>Compute4a!Q83</f>
        <v>0</v>
      </c>
      <c r="CT83" s="782">
        <f>IFERROR((CS83*$H83*INDEX(References!$C$51:$D$56, $E83+1,2))+(ROW()/10000),0)</f>
        <v>8.3000000000000001E-3</v>
      </c>
      <c r="CU83" s="477">
        <f t="shared" si="110"/>
        <v>3</v>
      </c>
      <c r="CV83" s="477">
        <f t="shared" si="112"/>
        <v>0</v>
      </c>
      <c r="CW83" s="477">
        <f t="shared" si="113"/>
        <v>0</v>
      </c>
      <c r="CX83" s="477">
        <f t="shared" si="114"/>
        <v>0</v>
      </c>
      <c r="CY83" s="477">
        <f t="shared" si="115"/>
        <v>0</v>
      </c>
      <c r="CZ83" s="477">
        <f t="shared" si="116"/>
        <v>0.69901682035150192</v>
      </c>
      <c r="DA83" s="477">
        <f t="shared" si="117"/>
        <v>0.69901682035150192</v>
      </c>
      <c r="DB83" s="477">
        <f t="shared" si="118"/>
        <v>0.69901682035150192</v>
      </c>
      <c r="DC83" s="477">
        <f t="shared" si="119"/>
        <v>0</v>
      </c>
      <c r="DD83" s="477">
        <f t="shared" si="120"/>
        <v>0</v>
      </c>
      <c r="DE83" s="477">
        <f t="shared" si="121"/>
        <v>0</v>
      </c>
      <c r="DF83" s="477">
        <f t="shared" si="122"/>
        <v>0</v>
      </c>
      <c r="DG83" s="477">
        <f t="shared" si="123"/>
        <v>0</v>
      </c>
      <c r="DH83" s="477">
        <f t="shared" si="124"/>
        <v>0</v>
      </c>
      <c r="DI83" s="477">
        <f t="shared" si="125"/>
        <v>0</v>
      </c>
      <c r="DJ83" s="477">
        <f t="shared" si="126"/>
        <v>0</v>
      </c>
      <c r="DK83" s="477">
        <f t="shared" si="127"/>
        <v>0</v>
      </c>
      <c r="DL83" s="477">
        <f t="shared" si="128"/>
        <v>0.69901682035150192</v>
      </c>
      <c r="DM83" s="477">
        <f t="shared" si="129"/>
        <v>0.69901682035150192</v>
      </c>
      <c r="DN83" s="477">
        <f t="shared" si="130"/>
        <v>0</v>
      </c>
      <c r="DO83" s="477">
        <f t="shared" si="131"/>
        <v>0</v>
      </c>
      <c r="DP83" s="477">
        <f t="shared" si="132"/>
        <v>0</v>
      </c>
      <c r="DQ83" s="477">
        <f t="shared" si="133"/>
        <v>0</v>
      </c>
      <c r="DR83" s="477">
        <f t="shared" si="134"/>
        <v>0</v>
      </c>
      <c r="DS83" s="477">
        <f t="shared" si="135"/>
        <v>0</v>
      </c>
      <c r="DT83" s="477">
        <f t="shared" si="136"/>
        <v>0</v>
      </c>
      <c r="DU83" s="477">
        <f t="shared" si="137"/>
        <v>0</v>
      </c>
      <c r="DV83" s="477">
        <f t="shared" si="138"/>
        <v>0</v>
      </c>
      <c r="DW83" s="477">
        <f t="shared" si="139"/>
        <v>0.69901682035150192</v>
      </c>
      <c r="DX83" s="477">
        <f t="shared" si="140"/>
        <v>0.69901682035150192</v>
      </c>
      <c r="DY83" s="477">
        <f t="shared" si="141"/>
        <v>0.69901682035150192</v>
      </c>
      <c r="DZ83" s="477">
        <f t="shared" si="142"/>
        <v>0.69901682035150192</v>
      </c>
      <c r="EA83" s="477">
        <f t="shared" si="143"/>
        <v>0</v>
      </c>
      <c r="EB83" s="477">
        <f t="shared" si="144"/>
        <v>0</v>
      </c>
      <c r="EC83" s="477">
        <f t="shared" si="145"/>
        <v>0</v>
      </c>
      <c r="ED83" s="477">
        <f t="shared" si="146"/>
        <v>0</v>
      </c>
      <c r="EE83" s="477">
        <f t="shared" si="147"/>
        <v>0</v>
      </c>
      <c r="EF83" s="477">
        <f t="shared" si="148"/>
        <v>0</v>
      </c>
      <c r="EG83" s="477">
        <f t="shared" si="149"/>
        <v>0</v>
      </c>
      <c r="EH83" s="477">
        <f t="shared" si="150"/>
        <v>0</v>
      </c>
      <c r="EI83" s="477">
        <f t="shared" si="151"/>
        <v>0</v>
      </c>
      <c r="EJ83" s="477">
        <f t="shared" si="152"/>
        <v>0</v>
      </c>
      <c r="EK83" s="477">
        <f t="shared" si="153"/>
        <v>0</v>
      </c>
      <c r="EL83" s="477">
        <f t="shared" si="154"/>
        <v>0</v>
      </c>
      <c r="EM83" s="477">
        <f t="shared" si="155"/>
        <v>0</v>
      </c>
      <c r="EN83" s="477">
        <f t="shared" si="156"/>
        <v>0</v>
      </c>
      <c r="EO83" s="946">
        <f t="shared" si="157"/>
        <v>0</v>
      </c>
      <c r="EP83" s="946">
        <f t="shared" si="158"/>
        <v>0</v>
      </c>
      <c r="EQ83" s="946">
        <f t="shared" si="159"/>
        <v>0</v>
      </c>
      <c r="ER83" s="946">
        <f t="shared" si="160"/>
        <v>0</v>
      </c>
      <c r="ES83" s="946">
        <f t="shared" si="161"/>
        <v>3.6689131494724476E-2</v>
      </c>
      <c r="ET83" s="946">
        <f t="shared" si="162"/>
        <v>5.0393458605748676E-2</v>
      </c>
      <c r="EU83" s="946">
        <f t="shared" si="163"/>
        <v>3.521381641875708E-2</v>
      </c>
      <c r="EV83" s="946">
        <f t="shared" si="164"/>
        <v>0</v>
      </c>
      <c r="EW83" s="946">
        <f t="shared" si="165"/>
        <v>0</v>
      </c>
      <c r="EX83" s="946">
        <f t="shared" si="166"/>
        <v>0</v>
      </c>
      <c r="EY83" s="946">
        <f t="shared" si="167"/>
        <v>0</v>
      </c>
      <c r="EZ83" s="946">
        <f t="shared" si="168"/>
        <v>0</v>
      </c>
      <c r="FA83" s="946">
        <f t="shared" si="169"/>
        <v>0</v>
      </c>
      <c r="FB83" s="946">
        <f t="shared" si="170"/>
        <v>0</v>
      </c>
      <c r="FC83" s="946">
        <f t="shared" si="171"/>
        <v>0</v>
      </c>
      <c r="FD83" s="946">
        <f t="shared" si="172"/>
        <v>0</v>
      </c>
      <c r="FE83" s="946">
        <f t="shared" si="173"/>
        <v>3.9345542218082681E-2</v>
      </c>
      <c r="FF83" s="946">
        <f t="shared" si="174"/>
        <v>4.0306746360242146E-2</v>
      </c>
      <c r="FG83" s="946">
        <f t="shared" si="175"/>
        <v>0</v>
      </c>
      <c r="FH83" s="946">
        <f t="shared" si="176"/>
        <v>0</v>
      </c>
      <c r="FI83" s="946">
        <f t="shared" si="177"/>
        <v>0</v>
      </c>
      <c r="FJ83" s="946">
        <f t="shared" si="178"/>
        <v>0</v>
      </c>
      <c r="FK83" s="946">
        <f t="shared" si="179"/>
        <v>0</v>
      </c>
      <c r="FL83" s="946">
        <f t="shared" si="180"/>
        <v>0</v>
      </c>
      <c r="FM83" s="946">
        <f t="shared" si="181"/>
        <v>0</v>
      </c>
      <c r="FN83" s="946">
        <f t="shared" si="182"/>
        <v>0</v>
      </c>
      <c r="FO83" s="946">
        <f t="shared" si="183"/>
        <v>0</v>
      </c>
      <c r="FP83" s="946">
        <f t="shared" si="184"/>
        <v>7.9048555451228519E-2</v>
      </c>
      <c r="FQ83" s="946">
        <f t="shared" si="185"/>
        <v>2.6580106517586174E-2</v>
      </c>
      <c r="FR83" s="946">
        <f t="shared" si="186"/>
        <v>4.0845995400283622E-2</v>
      </c>
      <c r="FS83" s="946">
        <f t="shared" si="187"/>
        <v>3.7573615641619949E-2</v>
      </c>
      <c r="FT83" s="946">
        <f t="shared" si="188"/>
        <v>0</v>
      </c>
      <c r="FU83" s="946">
        <f t="shared" si="189"/>
        <v>0</v>
      </c>
      <c r="FV83" s="946">
        <f t="shared" si="190"/>
        <v>0</v>
      </c>
      <c r="FW83" s="946">
        <f t="shared" si="191"/>
        <v>0</v>
      </c>
      <c r="FX83" s="946">
        <f t="shared" si="192"/>
        <v>0</v>
      </c>
      <c r="FY83" s="946">
        <f t="shared" si="193"/>
        <v>0</v>
      </c>
      <c r="FZ83" s="946">
        <f t="shared" si="194"/>
        <v>0</v>
      </c>
      <c r="GA83" s="946">
        <f t="shared" si="195"/>
        <v>0</v>
      </c>
      <c r="GB83" s="946">
        <f t="shared" si="196"/>
        <v>0</v>
      </c>
      <c r="GC83" s="946">
        <f t="shared" si="197"/>
        <v>0</v>
      </c>
      <c r="GD83" s="946">
        <f t="shared" si="198"/>
        <v>0</v>
      </c>
      <c r="GE83" s="946">
        <f t="shared" si="199"/>
        <v>0</v>
      </c>
      <c r="GF83" s="946">
        <f t="shared" si="200"/>
        <v>0</v>
      </c>
      <c r="GG83" s="946">
        <f t="shared" si="201"/>
        <v>0</v>
      </c>
      <c r="GH83" s="946" t="s">
        <v>527</v>
      </c>
    </row>
    <row r="84" spans="1:190" ht="15">
      <c r="A84" s="725" t="str">
        <f>Compute1a!A84</f>
        <v>12.9</v>
      </c>
      <c r="B84" s="527" t="str">
        <f>Compute1a!B84</f>
        <v>Impact des activités d'audit de sécurité</v>
      </c>
      <c r="C84" s="527">
        <f>Compute1a!C84</f>
        <v>0</v>
      </c>
      <c r="D84" s="528" t="str">
        <f>Compute1a!D84</f>
        <v>1: Initial</v>
      </c>
      <c r="E84" s="734" t="str">
        <f>Compute1a!E84</f>
        <v>1</v>
      </c>
      <c r="F84" s="727">
        <f>INDEX(References!$B$51:$C$56,$E84+1,2)*C84</f>
        <v>0</v>
      </c>
      <c r="G84" s="726">
        <f>Compute4a!$DE84</f>
        <v>0</v>
      </c>
      <c r="H84" s="942">
        <f t="shared" si="205"/>
        <v>0</v>
      </c>
      <c r="I84" s="671">
        <f>Compute4a!I84</f>
        <v>0</v>
      </c>
      <c r="J84" s="782">
        <f>IFERROR((I84*$H84*INDEX(References!$C$51:$D$56, $E84+1,2))+(ROW()/10000),0)</f>
        <v>8.3999999999999995E-3</v>
      </c>
      <c r="K84" s="671">
        <f>Compute4a!H84</f>
        <v>0</v>
      </c>
      <c r="L84" s="782">
        <f>IFERROR((K84*$H84*INDEX(References!$C$51:$D$56, $E84+1,2))+(ROW()/10000),0)</f>
        <v>8.3999999999999995E-3</v>
      </c>
      <c r="M84" s="671">
        <f>Compute4a!H84</f>
        <v>0</v>
      </c>
      <c r="N84" s="782">
        <f>IFERROR((M84*$H84*INDEX(References!$C$51:$D$56, $E84+1,2))+(ROW()/10000),0)</f>
        <v>8.3999999999999995E-3</v>
      </c>
      <c r="O84" s="671">
        <f>Compute4a!N84</f>
        <v>0</v>
      </c>
      <c r="P84" s="782">
        <f>IFERROR((O84*$H84*INDEX(References!$C$51:$D$56, $E84+1,2))+(ROW()/10000),0)</f>
        <v>8.3999999999999995E-3</v>
      </c>
      <c r="Q84" s="671">
        <f>Compute4a!M84</f>
        <v>1</v>
      </c>
      <c r="R84" s="782">
        <f>IFERROR((Q84*$H84*INDEX(References!$C$51:$D$56, $E84+1,2))+(ROW()/10000),0)</f>
        <v>8.3999999999999995E-3</v>
      </c>
      <c r="S84" s="671">
        <f>Compute4a!R84</f>
        <v>0</v>
      </c>
      <c r="T84" s="782">
        <f>IFERROR((S84*$H84*INDEX(References!$C$51:$D$56, $E84+1,2))+(ROW()/10000),0)</f>
        <v>8.3999999999999995E-3</v>
      </c>
      <c r="U84" s="671">
        <f>Compute4a!S84</f>
        <v>0</v>
      </c>
      <c r="V84" s="782">
        <f>IFERROR((U84*$H84*INDEX(References!$C$51:$D$56, $E84+1,2))+(ROW()/10000),0)</f>
        <v>8.3999999999999995E-3</v>
      </c>
      <c r="W84" s="671">
        <f>Compute4a!R84</f>
        <v>0</v>
      </c>
      <c r="X84" s="782">
        <f>IFERROR((W84*$H84*INDEX(References!$C$51:$D$56, $E84+1,2))+(ROW()/10000),0)</f>
        <v>8.3999999999999995E-3</v>
      </c>
      <c r="Y84" s="671">
        <f>Compute4a!I84</f>
        <v>0</v>
      </c>
      <c r="Z84" s="782">
        <f>IFERROR((Y84*$H84*INDEX(References!$C$51:$D$56, $E84+1,2))+(ROW()/10000),0)</f>
        <v>8.3999999999999995E-3</v>
      </c>
      <c r="AA84" s="671">
        <v>0</v>
      </c>
      <c r="AB84" s="782">
        <f>IFERROR((AA84*$H84*INDEX(References!$C$51:$D$56, $E84+1,2))+(ROW()/10000),0)</f>
        <v>8.3999999999999995E-3</v>
      </c>
      <c r="AC84" s="671">
        <v>0</v>
      </c>
      <c r="AD84" s="782">
        <f>IFERROR((AC84*$H84*INDEX(References!$C$51:$D$56, $E84+1,2))+(ROW()/10000),0)</f>
        <v>8.3999999999999995E-3</v>
      </c>
      <c r="AE84" s="671">
        <f>Compute4a!I84</f>
        <v>0</v>
      </c>
      <c r="AF84" s="782">
        <f>IFERROR((AE84*$H84*INDEX(References!$C$51:$D$56, $E84+1,2))+(ROW()/10000),0)</f>
        <v>8.3999999999999995E-3</v>
      </c>
      <c r="AG84" s="671">
        <f>Compute4a!N84</f>
        <v>0</v>
      </c>
      <c r="AH84" s="782">
        <f>IFERROR((AG84*$H84*INDEX(References!$C$51:$D$56, $E84+1,2))+(ROW()/10000),0)</f>
        <v>8.3999999999999995E-3</v>
      </c>
      <c r="AI84" s="671">
        <f>Compute4a!I84</f>
        <v>0</v>
      </c>
      <c r="AJ84" s="782">
        <f>IFERROR((AI84*$H84*INDEX(References!$C$51:$D$56, $E84+1,2))+(ROW()/10000),0)</f>
        <v>8.3999999999999995E-3</v>
      </c>
      <c r="AK84" s="671">
        <f>Compute4a!U84</f>
        <v>0</v>
      </c>
      <c r="AL84" s="782">
        <f>IFERROR((AK84*$H84*INDEX(References!$C$51:$D$56, $E84+1,2))+(ROW()/10000),0)</f>
        <v>8.3999999999999995E-3</v>
      </c>
      <c r="AM84" s="671">
        <f>Compute4a!K84</f>
        <v>0</v>
      </c>
      <c r="AN84" s="782">
        <f>IFERROR((AM84*$H84*INDEX(References!$C$51:$D$56, $E84+1,2))+(ROW()/10000),0)</f>
        <v>8.3999999999999995E-3</v>
      </c>
      <c r="AO84" s="671">
        <f>Compute4a!S84</f>
        <v>0</v>
      </c>
      <c r="AP84" s="782">
        <f>IFERROR((AO84*$H84*INDEX(References!$C$51:$D$56, $E84+1,2))+(ROW()/10000),0)</f>
        <v>8.3999999999999995E-3</v>
      </c>
      <c r="AQ84" s="671">
        <v>0</v>
      </c>
      <c r="AR84" s="782">
        <f>IFERROR((AQ84*$H84*INDEX(References!$C$51:$D$56, $E84+1,2))+(ROW()/10000),0)</f>
        <v>8.3999999999999995E-3</v>
      </c>
      <c r="AS84" s="671">
        <f>Compute4a!K84</f>
        <v>0</v>
      </c>
      <c r="AT84" s="782">
        <f>IFERROR((AS84*$H84*INDEX(References!$C$51:$D$56, $E84+1,2))+(ROW()/10000),0)</f>
        <v>8.3999999999999995E-3</v>
      </c>
      <c r="AU84" s="671">
        <v>0</v>
      </c>
      <c r="AV84" s="782">
        <f>IFERROR((AU84*$H84*INDEX(References!$C$51:$D$56, $E84+1,2))+(ROW()/10000),0)</f>
        <v>8.3999999999999995E-3</v>
      </c>
      <c r="AW84" s="671">
        <f>Compute4a!J84</f>
        <v>0</v>
      </c>
      <c r="AX84" s="782">
        <f>IFERROR((AW84*$H84*INDEX(References!$C$51:$D$56, $E84+1,2))+(ROW()/10000),0)</f>
        <v>8.3999999999999995E-3</v>
      </c>
      <c r="AY84" s="671">
        <f>Compute4a!L84</f>
        <v>0</v>
      </c>
      <c r="AZ84" s="782">
        <f>IFERROR((AY84*$H84*INDEX(References!$C$51:$D$56, $E84+1,2))+(ROW()/10000),0)</f>
        <v>8.3999999999999995E-3</v>
      </c>
      <c r="BA84" s="671">
        <v>0</v>
      </c>
      <c r="BB84" s="782">
        <f>IFERROR((BA84*$H84*INDEX(References!$C$51:$D$56, $E84+1,2))+(ROW()/10000),0)</f>
        <v>8.3999999999999995E-3</v>
      </c>
      <c r="BC84" s="671">
        <f>Compute4a!O84</f>
        <v>0</v>
      </c>
      <c r="BD84" s="782">
        <f>IFERROR((BC84*$H84*INDEX(References!$C$51:$D$56, $E84+1,2))+(ROW()/10000),0)</f>
        <v>8.3999999999999995E-3</v>
      </c>
      <c r="BE84" s="671">
        <f>Compute4a!V84</f>
        <v>1</v>
      </c>
      <c r="BF84" s="782">
        <f>IFERROR((BE84*$H84*INDEX(References!$C$51:$D$56, $E84+1,2))+(ROW()/10000),0)</f>
        <v>8.3999999999999995E-3</v>
      </c>
      <c r="BG84" s="671">
        <f>Compute4a!P84</f>
        <v>0</v>
      </c>
      <c r="BH84" s="782">
        <f>IFERROR((BG84*$H84*INDEX(References!$C$51:$D$56, $E84+1,2))+(ROW()/10000),0)</f>
        <v>8.3999999999999995E-3</v>
      </c>
      <c r="BI84" s="671">
        <f>Compute4a!N84</f>
        <v>0</v>
      </c>
      <c r="BJ84" s="782">
        <f>IFERROR((BI84*$H84*INDEX(References!$C$51:$D$56, $E84+1,2))+(ROW()/10000),0)</f>
        <v>8.3999999999999995E-3</v>
      </c>
      <c r="BK84" s="671">
        <f>Compute4a!T84</f>
        <v>1</v>
      </c>
      <c r="BL84" s="782">
        <f>IFERROR((BK84*$H84*INDEX(References!$C$51:$D$56, $E84+1,2))+(ROW()/10000),0)</f>
        <v>8.3999999999999995E-3</v>
      </c>
      <c r="BM84" s="671">
        <v>1</v>
      </c>
      <c r="BN84" s="782">
        <f>IFERROR((BM84*$H84*INDEX(References!$C$51:$D$56, $E84+1,2))+(ROW()/10000),0)</f>
        <v>8.3999999999999995E-3</v>
      </c>
      <c r="BO84" s="671">
        <v>0</v>
      </c>
      <c r="BP84" s="782">
        <f>IFERROR((BO84*$H84*INDEX(References!$C$51:$D$56, $E84+1,2))+(ROW()/10000),0)</f>
        <v>8.3999999999999995E-3</v>
      </c>
      <c r="BQ84" s="671">
        <f>Compute4a!S84</f>
        <v>0</v>
      </c>
      <c r="BR84" s="782">
        <f>IFERROR((BQ84*$H84*INDEX(References!$C$51:$D$56, $E84+1,2))+(ROW()/10000),0)</f>
        <v>8.3999999999999995E-3</v>
      </c>
      <c r="BS84" s="671">
        <v>0</v>
      </c>
      <c r="BT84" s="782">
        <f>IFERROR((BS84*$H84*INDEX(References!$C$51:$D$56, $E84+1,2))+(ROW()/10000),0)</f>
        <v>8.3999999999999995E-3</v>
      </c>
      <c r="BU84" s="671">
        <v>0</v>
      </c>
      <c r="BV84" s="782">
        <f>IFERROR((BU84*$H84*INDEX(References!$C$51:$D$56, $E84+1,2))+(ROW()/10000),0)</f>
        <v>8.3999999999999995E-3</v>
      </c>
      <c r="BW84" s="671">
        <f>Compute4a!U84</f>
        <v>0</v>
      </c>
      <c r="BX84" s="782">
        <f>IFERROR((BW84*$H84*INDEX(References!$C$51:$D$56, $E84+1,2))+(ROW()/10000),0)</f>
        <v>8.3999999999999995E-3</v>
      </c>
      <c r="BY84" s="671">
        <f>Compute4a!N84</f>
        <v>0</v>
      </c>
      <c r="BZ84" s="782">
        <f>IFERROR((BY84*$H84*INDEX(References!$C$51:$D$56, $E84+1,2))+(ROW()/10000),0)</f>
        <v>8.3999999999999995E-3</v>
      </c>
      <c r="CA84" s="671">
        <v>0</v>
      </c>
      <c r="CB84" s="782">
        <f>IFERROR((CA84*$H84*INDEX(References!$C$51:$D$56, $E84+1,2))+(ROW()/10000),0)</f>
        <v>8.3999999999999995E-3</v>
      </c>
      <c r="CC84" s="671">
        <v>0</v>
      </c>
      <c r="CD84" s="782">
        <f>IFERROR((CC84*$H84*INDEX(References!$C$51:$D$56, $E84+1,2))+(ROW()/10000),0)</f>
        <v>8.3999999999999995E-3</v>
      </c>
      <c r="CE84" s="671">
        <v>0</v>
      </c>
      <c r="CF84" s="782">
        <f>IFERROR((CE84*$H84*INDEX(References!$C$51:$D$56, $E84+1,2))+(ROW()/10000),0)</f>
        <v>8.3999999999999995E-3</v>
      </c>
      <c r="CG84" s="671">
        <f>Compute4a!U84</f>
        <v>0</v>
      </c>
      <c r="CH84" s="782">
        <f>IFERROR((CG84*$H84*INDEX(References!$C$51:$D$56, $E84+1,2))+(ROW()/10000),0)</f>
        <v>8.3999999999999995E-3</v>
      </c>
      <c r="CI84" s="671">
        <f>Compute4a!U84</f>
        <v>0</v>
      </c>
      <c r="CJ84" s="782">
        <f>IFERROR((CI84*$H84*INDEX(References!$C$51:$D$56, $E84+1,2))+(ROW()/10000),0)</f>
        <v>8.3999999999999995E-3</v>
      </c>
      <c r="CK84" s="671">
        <f>Compute4a!N84</f>
        <v>0</v>
      </c>
      <c r="CL84" s="782">
        <f>IFERROR((CK84*$H84*INDEX(References!$C$51:$D$56, $E84+1,2))+(ROW()/10000),0)</f>
        <v>8.3999999999999995E-3</v>
      </c>
      <c r="CM84" s="671">
        <f>Compute4a!U84</f>
        <v>0</v>
      </c>
      <c r="CN84" s="782">
        <f>IFERROR((CM84*$H84*INDEX(References!$C$51:$D$56, $E84+1,2))+(ROW()/10000),0)</f>
        <v>8.3999999999999995E-3</v>
      </c>
      <c r="CO84" s="671">
        <v>0</v>
      </c>
      <c r="CP84" s="782">
        <f>IFERROR((CO84*$H84*INDEX(References!$C$51:$D$56, $E84+1,2))+(ROW()/10000),0)</f>
        <v>8.3999999999999995E-3</v>
      </c>
      <c r="CQ84" s="671">
        <v>0</v>
      </c>
      <c r="CR84" s="782">
        <f>IFERROR((CQ84*$H84*INDEX(References!$C$51:$D$56, $E84+1,2))+(ROW()/10000),0)</f>
        <v>8.3999999999999995E-3</v>
      </c>
      <c r="CS84" s="671">
        <v>0</v>
      </c>
      <c r="CT84" s="782">
        <f>IFERROR((CS84*$H84*INDEX(References!$C$51:$D$56, $E84+1,2))+(ROW()/10000),0)</f>
        <v>8.3999999999999995E-3</v>
      </c>
      <c r="CU84" s="477">
        <f t="shared" si="110"/>
        <v>1</v>
      </c>
      <c r="CV84" s="477">
        <f t="shared" si="112"/>
        <v>0</v>
      </c>
      <c r="CW84" s="477">
        <f t="shared" si="113"/>
        <v>0</v>
      </c>
      <c r="CX84" s="477">
        <f t="shared" si="114"/>
        <v>0</v>
      </c>
      <c r="CY84" s="477">
        <f t="shared" si="115"/>
        <v>0</v>
      </c>
      <c r="CZ84" s="477">
        <f t="shared" si="116"/>
        <v>0</v>
      </c>
      <c r="DA84" s="477">
        <f t="shared" si="117"/>
        <v>0</v>
      </c>
      <c r="DB84" s="477">
        <f t="shared" si="118"/>
        <v>0</v>
      </c>
      <c r="DC84" s="477">
        <f t="shared" si="119"/>
        <v>0</v>
      </c>
      <c r="DD84" s="477">
        <f t="shared" si="120"/>
        <v>0</v>
      </c>
      <c r="DE84" s="477">
        <f t="shared" si="121"/>
        <v>0</v>
      </c>
      <c r="DF84" s="477">
        <f t="shared" si="122"/>
        <v>0</v>
      </c>
      <c r="DG84" s="477">
        <f t="shared" si="123"/>
        <v>0</v>
      </c>
      <c r="DH84" s="477">
        <f t="shared" si="124"/>
        <v>0</v>
      </c>
      <c r="DI84" s="477">
        <f t="shared" si="125"/>
        <v>0</v>
      </c>
      <c r="DJ84" s="477">
        <f t="shared" si="126"/>
        <v>0</v>
      </c>
      <c r="DK84" s="477">
        <f t="shared" si="127"/>
        <v>0</v>
      </c>
      <c r="DL84" s="477">
        <f t="shared" si="128"/>
        <v>0</v>
      </c>
      <c r="DM84" s="477">
        <f t="shared" si="129"/>
        <v>0</v>
      </c>
      <c r="DN84" s="477">
        <f t="shared" si="130"/>
        <v>0</v>
      </c>
      <c r="DO84" s="477">
        <f t="shared" si="131"/>
        <v>0</v>
      </c>
      <c r="DP84" s="477">
        <f t="shared" si="132"/>
        <v>0</v>
      </c>
      <c r="DQ84" s="477">
        <f t="shared" si="133"/>
        <v>0</v>
      </c>
      <c r="DR84" s="477">
        <f t="shared" si="134"/>
        <v>0</v>
      </c>
      <c r="DS84" s="477">
        <f t="shared" si="135"/>
        <v>0</v>
      </c>
      <c r="DT84" s="477">
        <f t="shared" si="136"/>
        <v>0</v>
      </c>
      <c r="DU84" s="477">
        <f t="shared" si="137"/>
        <v>0</v>
      </c>
      <c r="DV84" s="477">
        <f t="shared" si="138"/>
        <v>0</v>
      </c>
      <c r="DW84" s="477">
        <f t="shared" si="139"/>
        <v>0</v>
      </c>
      <c r="DX84" s="477">
        <f t="shared" si="140"/>
        <v>0</v>
      </c>
      <c r="DY84" s="477">
        <f t="shared" si="141"/>
        <v>0</v>
      </c>
      <c r="DZ84" s="477">
        <f t="shared" si="142"/>
        <v>0</v>
      </c>
      <c r="EA84" s="477">
        <f t="shared" si="143"/>
        <v>0</v>
      </c>
      <c r="EB84" s="477">
        <f t="shared" si="144"/>
        <v>0</v>
      </c>
      <c r="EC84" s="477">
        <f t="shared" si="145"/>
        <v>0</v>
      </c>
      <c r="ED84" s="477">
        <f t="shared" si="146"/>
        <v>0</v>
      </c>
      <c r="EE84" s="477">
        <f t="shared" si="147"/>
        <v>0</v>
      </c>
      <c r="EF84" s="477">
        <f t="shared" si="148"/>
        <v>0</v>
      </c>
      <c r="EG84" s="477">
        <f t="shared" si="149"/>
        <v>0</v>
      </c>
      <c r="EH84" s="477">
        <f t="shared" si="150"/>
        <v>0</v>
      </c>
      <c r="EI84" s="477">
        <f t="shared" si="151"/>
        <v>0</v>
      </c>
      <c r="EJ84" s="477">
        <f t="shared" si="152"/>
        <v>0</v>
      </c>
      <c r="EK84" s="477">
        <f t="shared" si="153"/>
        <v>0</v>
      </c>
      <c r="EL84" s="477">
        <f t="shared" si="154"/>
        <v>0</v>
      </c>
      <c r="EM84" s="477">
        <f t="shared" si="155"/>
        <v>0</v>
      </c>
      <c r="EN84" s="477">
        <f t="shared" si="156"/>
        <v>0</v>
      </c>
      <c r="EO84" s="946">
        <f t="shared" si="157"/>
        <v>0</v>
      </c>
      <c r="EP84" s="946">
        <f t="shared" si="158"/>
        <v>0</v>
      </c>
      <c r="EQ84" s="946">
        <f t="shared" si="159"/>
        <v>0</v>
      </c>
      <c r="ER84" s="946">
        <f t="shared" si="160"/>
        <v>0</v>
      </c>
      <c r="ES84" s="946">
        <f t="shared" si="161"/>
        <v>0</v>
      </c>
      <c r="ET84" s="946">
        <f t="shared" si="162"/>
        <v>0</v>
      </c>
      <c r="EU84" s="946">
        <f t="shared" si="163"/>
        <v>0</v>
      </c>
      <c r="EV84" s="946">
        <f t="shared" si="164"/>
        <v>0</v>
      </c>
      <c r="EW84" s="946">
        <f t="shared" si="165"/>
        <v>0</v>
      </c>
      <c r="EX84" s="946">
        <f t="shared" si="166"/>
        <v>0</v>
      </c>
      <c r="EY84" s="946">
        <f t="shared" si="167"/>
        <v>0</v>
      </c>
      <c r="EZ84" s="946">
        <f t="shared" si="168"/>
        <v>0</v>
      </c>
      <c r="FA84" s="946">
        <f t="shared" si="169"/>
        <v>0</v>
      </c>
      <c r="FB84" s="946">
        <f t="shared" si="170"/>
        <v>0</v>
      </c>
      <c r="FC84" s="946">
        <f t="shared" si="171"/>
        <v>0</v>
      </c>
      <c r="FD84" s="946">
        <f t="shared" si="172"/>
        <v>0</v>
      </c>
      <c r="FE84" s="946">
        <f t="shared" si="173"/>
        <v>0</v>
      </c>
      <c r="FF84" s="946">
        <f t="shared" si="174"/>
        <v>0</v>
      </c>
      <c r="FG84" s="946">
        <f t="shared" si="175"/>
        <v>0</v>
      </c>
      <c r="FH84" s="946">
        <f t="shared" si="176"/>
        <v>0</v>
      </c>
      <c r="FI84" s="946">
        <f t="shared" si="177"/>
        <v>0</v>
      </c>
      <c r="FJ84" s="946">
        <f t="shared" si="178"/>
        <v>0</v>
      </c>
      <c r="FK84" s="946">
        <f t="shared" si="179"/>
        <v>0</v>
      </c>
      <c r="FL84" s="946">
        <f t="shared" si="180"/>
        <v>0</v>
      </c>
      <c r="FM84" s="946">
        <f t="shared" si="181"/>
        <v>0</v>
      </c>
      <c r="FN84" s="946">
        <f t="shared" si="182"/>
        <v>0</v>
      </c>
      <c r="FO84" s="946">
        <f t="shared" si="183"/>
        <v>0</v>
      </c>
      <c r="FP84" s="946">
        <f t="shared" si="184"/>
        <v>0</v>
      </c>
      <c r="FQ84" s="946">
        <f t="shared" si="185"/>
        <v>0</v>
      </c>
      <c r="FR84" s="946">
        <f t="shared" si="186"/>
        <v>0</v>
      </c>
      <c r="FS84" s="946">
        <f t="shared" si="187"/>
        <v>0</v>
      </c>
      <c r="FT84" s="946">
        <f t="shared" si="188"/>
        <v>0</v>
      </c>
      <c r="FU84" s="946">
        <f t="shared" si="189"/>
        <v>0</v>
      </c>
      <c r="FV84" s="946">
        <f t="shared" si="190"/>
        <v>0</v>
      </c>
      <c r="FW84" s="946">
        <f t="shared" si="191"/>
        <v>0</v>
      </c>
      <c r="FX84" s="946">
        <f t="shared" si="192"/>
        <v>0</v>
      </c>
      <c r="FY84" s="946">
        <f t="shared" si="193"/>
        <v>0</v>
      </c>
      <c r="FZ84" s="946">
        <f t="shared" si="194"/>
        <v>0</v>
      </c>
      <c r="GA84" s="946">
        <f t="shared" si="195"/>
        <v>0</v>
      </c>
      <c r="GB84" s="946">
        <f t="shared" si="196"/>
        <v>0</v>
      </c>
      <c r="GC84" s="946">
        <f t="shared" si="197"/>
        <v>0</v>
      </c>
      <c r="GD84" s="946">
        <f t="shared" si="198"/>
        <v>0</v>
      </c>
      <c r="GE84" s="946">
        <f t="shared" si="199"/>
        <v>0</v>
      </c>
      <c r="GF84" s="946">
        <f t="shared" si="200"/>
        <v>0</v>
      </c>
      <c r="GG84" s="946">
        <f t="shared" si="201"/>
        <v>0</v>
      </c>
      <c r="GH84" s="946" t="s">
        <v>1529</v>
      </c>
    </row>
    <row r="85" spans="1:190" ht="15">
      <c r="A85" s="725">
        <f>Compute1a!A85</f>
        <v>13</v>
      </c>
      <c r="B85" s="527" t="str">
        <f>Compute1a!B85</f>
        <v>SECURITE DES COMMUNICATIONS</v>
      </c>
      <c r="C85" s="527">
        <f>Compute1a!C85</f>
        <v>0</v>
      </c>
      <c r="D85" s="528">
        <f>Compute1a!D85</f>
        <v>0</v>
      </c>
      <c r="E85" s="731" t="str">
        <f>Compute1a!E85</f>
        <v>0</v>
      </c>
      <c r="F85" s="727">
        <f>INDEX(References!$B$51:$C$56,$E85+1,2)*C85</f>
        <v>0</v>
      </c>
      <c r="G85" s="726">
        <f>Compute4a!$DE85</f>
        <v>0</v>
      </c>
      <c r="H85" s="942">
        <f>G85</f>
        <v>0</v>
      </c>
      <c r="I85" s="671">
        <f>Compute4a!I85</f>
        <v>0</v>
      </c>
      <c r="J85" s="782">
        <f>IFERROR((I85*$H85*INDEX(References!$C$51:$D$56, $E85+1,2))+(ROW()/10000),0)</f>
        <v>8.5000000000000006E-3</v>
      </c>
      <c r="K85" s="671">
        <f>Compute4a!H85</f>
        <v>0</v>
      </c>
      <c r="L85" s="782">
        <f>IFERROR((K85*$H85*INDEX(References!$C$51:$D$56, $E85+1,2))+(ROW()/10000),0)</f>
        <v>8.5000000000000006E-3</v>
      </c>
      <c r="M85" s="671">
        <f>Compute4a!H85</f>
        <v>0</v>
      </c>
      <c r="N85" s="782">
        <f>IFERROR((M85*$H85*INDEX(References!$C$51:$D$56, $E85+1,2))+(ROW()/10000),0)</f>
        <v>8.5000000000000006E-3</v>
      </c>
      <c r="O85" s="671">
        <f>Compute4a!N85</f>
        <v>0</v>
      </c>
      <c r="P85" s="782">
        <f>IFERROR((O85*$H85*INDEX(References!$C$51:$D$56, $E85+1,2))+(ROW()/10000),0)</f>
        <v>8.5000000000000006E-3</v>
      </c>
      <c r="Q85" s="671">
        <f>Compute4a!M85</f>
        <v>0</v>
      </c>
      <c r="R85" s="782">
        <f>IFERROR((Q85*$H85*INDEX(References!$C$51:$D$56, $E85+1,2))+(ROW()/10000),0)</f>
        <v>8.5000000000000006E-3</v>
      </c>
      <c r="S85" s="671">
        <f>Compute4a!R85</f>
        <v>0</v>
      </c>
      <c r="T85" s="782">
        <f>IFERROR((S85*$H85*INDEX(References!$C$51:$D$56, $E85+1,2))+(ROW()/10000),0)</f>
        <v>8.5000000000000006E-3</v>
      </c>
      <c r="U85" s="671">
        <f>Compute4a!S85</f>
        <v>0</v>
      </c>
      <c r="V85" s="782">
        <f>IFERROR((U85*$H85*INDEX(References!$C$51:$D$56, $E85+1,2))+(ROW()/10000),0)</f>
        <v>8.5000000000000006E-3</v>
      </c>
      <c r="W85" s="671">
        <f>Compute4a!R85</f>
        <v>0</v>
      </c>
      <c r="X85" s="782">
        <f>IFERROR((W85*$H85*INDEX(References!$C$51:$D$56, $E85+1,2))+(ROW()/10000),0)</f>
        <v>8.5000000000000006E-3</v>
      </c>
      <c r="Y85" s="671">
        <f>Compute4a!I85</f>
        <v>0</v>
      </c>
      <c r="Z85" s="782">
        <f>IFERROR((Y85*$H85*INDEX(References!$C$51:$D$56, $E85+1,2))+(ROW()/10000),0)</f>
        <v>8.5000000000000006E-3</v>
      </c>
      <c r="AA85" s="671">
        <f>Compute4a!H85</f>
        <v>0</v>
      </c>
      <c r="AB85" s="782">
        <f>IFERROR((AA85*$H85*INDEX(References!$C$51:$D$56, $E85+1,2))+(ROW()/10000),0)</f>
        <v>8.5000000000000006E-3</v>
      </c>
      <c r="AC85" s="671">
        <f>Compute4a!T85</f>
        <v>0</v>
      </c>
      <c r="AD85" s="782">
        <f>IFERROR((AC85*$H85*INDEX(References!$C$51:$D$56, $E85+1,2))+(ROW()/10000),0)</f>
        <v>8.5000000000000006E-3</v>
      </c>
      <c r="AE85" s="671">
        <f>Compute4a!I85</f>
        <v>0</v>
      </c>
      <c r="AF85" s="782">
        <f>IFERROR((AE85*$H85*INDEX(References!$C$51:$D$56, $E85+1,2))+(ROW()/10000),0)</f>
        <v>8.5000000000000006E-3</v>
      </c>
      <c r="AG85" s="671">
        <f>Compute4a!N85</f>
        <v>0</v>
      </c>
      <c r="AH85" s="782">
        <f>IFERROR((AG85*$H85*INDEX(References!$C$51:$D$56, $E85+1,2))+(ROW()/10000),0)</f>
        <v>8.5000000000000006E-3</v>
      </c>
      <c r="AI85" s="671">
        <f>Compute4a!I85</f>
        <v>0</v>
      </c>
      <c r="AJ85" s="782">
        <f>IFERROR((AI85*$H85*INDEX(References!$C$51:$D$56, $E85+1,2))+(ROW()/10000),0)</f>
        <v>8.5000000000000006E-3</v>
      </c>
      <c r="AK85" s="671">
        <f>Compute4a!U85</f>
        <v>0</v>
      </c>
      <c r="AL85" s="782">
        <f>IFERROR((AK85*$H85*INDEX(References!$C$51:$D$56, $E85+1,2))+(ROW()/10000),0)</f>
        <v>8.5000000000000006E-3</v>
      </c>
      <c r="AM85" s="671">
        <f>Compute4a!K85</f>
        <v>0</v>
      </c>
      <c r="AN85" s="782">
        <f>IFERROR((AM85*$H85*INDEX(References!$C$51:$D$56, $E85+1,2))+(ROW()/10000),0)</f>
        <v>8.5000000000000006E-3</v>
      </c>
      <c r="AO85" s="671">
        <f>Compute4a!S85</f>
        <v>0</v>
      </c>
      <c r="AP85" s="782">
        <f>IFERROR((AO85*$H85*INDEX(References!$C$51:$D$56, $E85+1,2))+(ROW()/10000),0)</f>
        <v>8.5000000000000006E-3</v>
      </c>
      <c r="AQ85" s="671">
        <f>Compute4a!M85</f>
        <v>0</v>
      </c>
      <c r="AR85" s="782">
        <f>IFERROR((AQ85*$H85*INDEX(References!$C$51:$D$56, $E85+1,2))+(ROW()/10000),0)</f>
        <v>8.5000000000000006E-3</v>
      </c>
      <c r="AS85" s="671">
        <f>Compute4a!K85</f>
        <v>0</v>
      </c>
      <c r="AT85" s="782">
        <f>IFERROR((AS85*$H85*INDEX(References!$C$51:$D$56, $E85+1,2))+(ROW()/10000),0)</f>
        <v>8.5000000000000006E-3</v>
      </c>
      <c r="AU85" s="671">
        <f>Compute4a!T85</f>
        <v>0</v>
      </c>
      <c r="AV85" s="782">
        <f>IFERROR((AU85*$H85*INDEX(References!$C$51:$D$56, $E85+1,2))+(ROW()/10000),0)</f>
        <v>8.5000000000000006E-3</v>
      </c>
      <c r="AW85" s="671">
        <f>Compute4a!J85</f>
        <v>0</v>
      </c>
      <c r="AX85" s="782">
        <f>IFERROR((AW85*$H85*INDEX(References!$C$51:$D$56, $E85+1,2))+(ROW()/10000),0)</f>
        <v>8.5000000000000006E-3</v>
      </c>
      <c r="AY85" s="671">
        <f>Compute4a!L85</f>
        <v>0</v>
      </c>
      <c r="AZ85" s="782">
        <f>IFERROR((AY85*$H85*INDEX(References!$C$51:$D$56, $E85+1,2))+(ROW()/10000),0)</f>
        <v>8.5000000000000006E-3</v>
      </c>
      <c r="BA85" s="671">
        <f>Compute4a!M85</f>
        <v>0</v>
      </c>
      <c r="BB85" s="782">
        <f>IFERROR((BA85*$H85*INDEX(References!$C$51:$D$56, $E85+1,2))+(ROW()/10000),0)</f>
        <v>8.5000000000000006E-3</v>
      </c>
      <c r="BC85" s="671">
        <f>Compute4a!O85</f>
        <v>0</v>
      </c>
      <c r="BD85" s="782">
        <f>IFERROR((BC85*$H85*INDEX(References!$C$51:$D$56, $E85+1,2))+(ROW()/10000),0)</f>
        <v>8.5000000000000006E-3</v>
      </c>
      <c r="BE85" s="671">
        <f>Compute4a!V85</f>
        <v>0</v>
      </c>
      <c r="BF85" s="782">
        <f>IFERROR((BE85*$H85*INDEX(References!$C$51:$D$56, $E85+1,2))+(ROW()/10000),0)</f>
        <v>8.5000000000000006E-3</v>
      </c>
      <c r="BG85" s="671">
        <f>Compute4a!P85</f>
        <v>0</v>
      </c>
      <c r="BH85" s="782">
        <f>IFERROR((BG85*$H85*INDEX(References!$C$51:$D$56, $E85+1,2))+(ROW()/10000),0)</f>
        <v>8.5000000000000006E-3</v>
      </c>
      <c r="BI85" s="671">
        <f>Compute4a!N85</f>
        <v>0</v>
      </c>
      <c r="BJ85" s="782">
        <f>IFERROR((BI85*$H85*INDEX(References!$C$51:$D$56, $E85+1,2))+(ROW()/10000),0)</f>
        <v>8.5000000000000006E-3</v>
      </c>
      <c r="BK85" s="671">
        <f>Compute4a!T85</f>
        <v>0</v>
      </c>
      <c r="BL85" s="782">
        <f>IFERROR((BK85*$H85*INDEX(References!$C$51:$D$56, $E85+1,2))+(ROW()/10000),0)</f>
        <v>8.5000000000000006E-3</v>
      </c>
      <c r="BM85" s="671">
        <f>Compute4a!R85</f>
        <v>0</v>
      </c>
      <c r="BN85" s="782">
        <f>IFERROR((BM85*$H85*INDEX(References!$C$51:$D$56, $E85+1,2))+(ROW()/10000),0)</f>
        <v>8.5000000000000006E-3</v>
      </c>
      <c r="BO85" s="671">
        <f>Compute4a!V85</f>
        <v>0</v>
      </c>
      <c r="BP85" s="782">
        <f>IFERROR((BO85*$H85*INDEX(References!$C$51:$D$56, $E85+1,2))+(ROW()/10000),0)</f>
        <v>8.5000000000000006E-3</v>
      </c>
      <c r="BQ85" s="671">
        <f>Compute4a!S85</f>
        <v>0</v>
      </c>
      <c r="BR85" s="782">
        <f>IFERROR((BQ85*$H85*INDEX(References!$C$51:$D$56, $E85+1,2))+(ROW()/10000),0)</f>
        <v>8.5000000000000006E-3</v>
      </c>
      <c r="BS85" s="671">
        <f>Compute4a!V85</f>
        <v>0</v>
      </c>
      <c r="BT85" s="782">
        <f>IFERROR((BS85*$H85*INDEX(References!$C$51:$D$56, $E85+1,2))+(ROW()/10000),0)</f>
        <v>8.5000000000000006E-3</v>
      </c>
      <c r="BU85" s="671">
        <f>Compute4a!M85</f>
        <v>0</v>
      </c>
      <c r="BV85" s="782">
        <f>IFERROR((BU85*$H85*INDEX(References!$C$51:$D$56, $E85+1,2))+(ROW()/10000),0)</f>
        <v>8.5000000000000006E-3</v>
      </c>
      <c r="BW85" s="671">
        <f>Compute4a!U85</f>
        <v>0</v>
      </c>
      <c r="BX85" s="782">
        <f>IFERROR((BW85*$H85*INDEX(References!$C$51:$D$56, $E85+1,2))+(ROW()/10000),0)</f>
        <v>8.5000000000000006E-3</v>
      </c>
      <c r="BY85" s="671">
        <f>Compute4a!N85</f>
        <v>0</v>
      </c>
      <c r="BZ85" s="782">
        <f>IFERROR((BY85*$H85*INDEX(References!$C$51:$D$56, $E85+1,2))+(ROW()/10000),0)</f>
        <v>8.5000000000000006E-3</v>
      </c>
      <c r="CA85" s="671">
        <f>Compute4a!T85</f>
        <v>0</v>
      </c>
      <c r="CB85" s="782">
        <f>IFERROR((CA85*$H85*INDEX(References!$C$51:$D$56, $E85+1,2))+(ROW()/10000),0)</f>
        <v>8.5000000000000006E-3</v>
      </c>
      <c r="CC85" s="671">
        <f>Compute4a!T85</f>
        <v>0</v>
      </c>
      <c r="CD85" s="782">
        <f>IFERROR((CC85*$H85*INDEX(References!$C$51:$D$56, $E85+1,2))+(ROW()/10000),0)</f>
        <v>8.5000000000000006E-3</v>
      </c>
      <c r="CE85" s="671">
        <f>Compute4a!T85</f>
        <v>0</v>
      </c>
      <c r="CF85" s="782">
        <f>IFERROR((CE85*$H85*INDEX(References!$C$51:$D$56, $E85+1,2))+(ROW()/10000),0)</f>
        <v>8.5000000000000006E-3</v>
      </c>
      <c r="CG85" s="671">
        <f>Compute4a!U85</f>
        <v>0</v>
      </c>
      <c r="CH85" s="782">
        <f>IFERROR((CG85*$H85*INDEX(References!$C$51:$D$56, $E85+1,2))+(ROW()/10000),0)</f>
        <v>8.5000000000000006E-3</v>
      </c>
      <c r="CI85" s="671">
        <f>Compute4a!U85</f>
        <v>0</v>
      </c>
      <c r="CJ85" s="782">
        <f>IFERROR((CI85*$H85*INDEX(References!$C$51:$D$56, $E85+1,2))+(ROW()/10000),0)</f>
        <v>8.5000000000000006E-3</v>
      </c>
      <c r="CK85" s="671">
        <f>Compute4a!N85</f>
        <v>0</v>
      </c>
      <c r="CL85" s="782">
        <f>IFERROR((CK85*$H85*INDEX(References!$C$51:$D$56, $E85+1,2))+(ROW()/10000),0)</f>
        <v>8.5000000000000006E-3</v>
      </c>
      <c r="CM85" s="671">
        <f>Compute4a!U85</f>
        <v>0</v>
      </c>
      <c r="CN85" s="782">
        <f>IFERROR((CM85*$H85*INDEX(References!$C$51:$D$56, $E85+1,2))+(ROW()/10000),0)</f>
        <v>8.5000000000000006E-3</v>
      </c>
      <c r="CO85" s="671">
        <f>Compute4a!Q85</f>
        <v>0</v>
      </c>
      <c r="CP85" s="782">
        <f>IFERROR((CO85*$H85*INDEX(References!$C$51:$D$56, $E85+1,2))+(ROW()/10000),0)</f>
        <v>8.5000000000000006E-3</v>
      </c>
      <c r="CQ85" s="671">
        <f>Compute4a!T85</f>
        <v>0</v>
      </c>
      <c r="CR85" s="782">
        <f>IFERROR((CQ85*$H85*INDEX(References!$C$51:$D$56, $E85+1,2))+(ROW()/10000),0)</f>
        <v>8.5000000000000006E-3</v>
      </c>
      <c r="CS85" s="671">
        <f>Compute4a!Q85</f>
        <v>0</v>
      </c>
      <c r="CT85" s="782">
        <f>IFERROR((CS85*$H85*INDEX(References!$C$51:$D$56, $E85+1,2))+(ROW()/10000),0)</f>
        <v>8.5000000000000006E-3</v>
      </c>
      <c r="CU85" s="477">
        <f t="shared" si="110"/>
        <v>0</v>
      </c>
      <c r="CV85" s="477">
        <f t="shared" si="112"/>
        <v>0</v>
      </c>
      <c r="CW85" s="477">
        <f t="shared" si="113"/>
        <v>0</v>
      </c>
      <c r="CX85" s="477">
        <f t="shared" si="114"/>
        <v>0</v>
      </c>
      <c r="CY85" s="477">
        <f t="shared" si="115"/>
        <v>0</v>
      </c>
      <c r="CZ85" s="477">
        <f t="shared" si="116"/>
        <v>0</v>
      </c>
      <c r="DA85" s="477">
        <f t="shared" si="117"/>
        <v>0</v>
      </c>
      <c r="DB85" s="477">
        <f t="shared" si="118"/>
        <v>0</v>
      </c>
      <c r="DC85" s="477">
        <f t="shared" si="119"/>
        <v>0</v>
      </c>
      <c r="DD85" s="477">
        <f t="shared" si="120"/>
        <v>0</v>
      </c>
      <c r="DE85" s="477">
        <f t="shared" si="121"/>
        <v>0</v>
      </c>
      <c r="DF85" s="477">
        <f t="shared" si="122"/>
        <v>0</v>
      </c>
      <c r="DG85" s="477">
        <f t="shared" si="123"/>
        <v>0</v>
      </c>
      <c r="DH85" s="477">
        <f t="shared" si="124"/>
        <v>0</v>
      </c>
      <c r="DI85" s="477">
        <f t="shared" si="125"/>
        <v>0</v>
      </c>
      <c r="DJ85" s="477">
        <f t="shared" si="126"/>
        <v>0</v>
      </c>
      <c r="DK85" s="477">
        <f t="shared" si="127"/>
        <v>0</v>
      </c>
      <c r="DL85" s="477">
        <f t="shared" si="128"/>
        <v>0</v>
      </c>
      <c r="DM85" s="477">
        <f t="shared" si="129"/>
        <v>0</v>
      </c>
      <c r="DN85" s="477">
        <f t="shared" si="130"/>
        <v>0</v>
      </c>
      <c r="DO85" s="477">
        <f t="shared" si="131"/>
        <v>0</v>
      </c>
      <c r="DP85" s="477">
        <f t="shared" si="132"/>
        <v>0</v>
      </c>
      <c r="DQ85" s="477">
        <f t="shared" si="133"/>
        <v>0</v>
      </c>
      <c r="DR85" s="477">
        <f t="shared" si="134"/>
        <v>0</v>
      </c>
      <c r="DS85" s="477">
        <f t="shared" si="135"/>
        <v>0</v>
      </c>
      <c r="DT85" s="477">
        <f t="shared" si="136"/>
        <v>0</v>
      </c>
      <c r="DU85" s="477">
        <f t="shared" si="137"/>
        <v>0</v>
      </c>
      <c r="DV85" s="477">
        <f t="shared" si="138"/>
        <v>0</v>
      </c>
      <c r="DW85" s="477">
        <f t="shared" si="139"/>
        <v>0</v>
      </c>
      <c r="DX85" s="477">
        <f t="shared" si="140"/>
        <v>0</v>
      </c>
      <c r="DY85" s="477">
        <f t="shared" si="141"/>
        <v>0</v>
      </c>
      <c r="DZ85" s="477">
        <f t="shared" si="142"/>
        <v>0</v>
      </c>
      <c r="EA85" s="477">
        <f t="shared" si="143"/>
        <v>0</v>
      </c>
      <c r="EB85" s="477">
        <f t="shared" si="144"/>
        <v>0</v>
      </c>
      <c r="EC85" s="477">
        <f t="shared" si="145"/>
        <v>0</v>
      </c>
      <c r="ED85" s="477">
        <f t="shared" si="146"/>
        <v>0</v>
      </c>
      <c r="EE85" s="477">
        <f t="shared" si="147"/>
        <v>0</v>
      </c>
      <c r="EF85" s="477">
        <f t="shared" si="148"/>
        <v>0</v>
      </c>
      <c r="EG85" s="477">
        <f t="shared" si="149"/>
        <v>0</v>
      </c>
      <c r="EH85" s="477">
        <f t="shared" si="150"/>
        <v>0</v>
      </c>
      <c r="EI85" s="477">
        <f t="shared" si="151"/>
        <v>0</v>
      </c>
      <c r="EJ85" s="477">
        <f t="shared" si="152"/>
        <v>0</v>
      </c>
      <c r="EK85" s="477">
        <f t="shared" si="153"/>
        <v>0</v>
      </c>
      <c r="EL85" s="477">
        <f t="shared" si="154"/>
        <v>0</v>
      </c>
      <c r="EM85" s="477">
        <f t="shared" si="155"/>
        <v>0</v>
      </c>
      <c r="EN85" s="477">
        <f t="shared" si="156"/>
        <v>0</v>
      </c>
      <c r="EO85" s="946">
        <f t="shared" si="157"/>
        <v>0</v>
      </c>
      <c r="EP85" s="946">
        <f t="shared" si="158"/>
        <v>0</v>
      </c>
      <c r="EQ85" s="946">
        <f t="shared" si="159"/>
        <v>0</v>
      </c>
      <c r="ER85" s="946">
        <f t="shared" si="160"/>
        <v>0</v>
      </c>
      <c r="ES85" s="946">
        <f t="shared" si="161"/>
        <v>0</v>
      </c>
      <c r="ET85" s="946">
        <f t="shared" si="162"/>
        <v>0</v>
      </c>
      <c r="EU85" s="946">
        <f t="shared" si="163"/>
        <v>0</v>
      </c>
      <c r="EV85" s="946">
        <f t="shared" si="164"/>
        <v>0</v>
      </c>
      <c r="EW85" s="946">
        <f t="shared" si="165"/>
        <v>0</v>
      </c>
      <c r="EX85" s="946">
        <f t="shared" si="166"/>
        <v>0</v>
      </c>
      <c r="EY85" s="946">
        <f t="shared" si="167"/>
        <v>0</v>
      </c>
      <c r="EZ85" s="946">
        <f t="shared" si="168"/>
        <v>0</v>
      </c>
      <c r="FA85" s="946">
        <f t="shared" si="169"/>
        <v>0</v>
      </c>
      <c r="FB85" s="946">
        <f t="shared" si="170"/>
        <v>0</v>
      </c>
      <c r="FC85" s="946">
        <f t="shared" si="171"/>
        <v>0</v>
      </c>
      <c r="FD85" s="946">
        <f t="shared" si="172"/>
        <v>0</v>
      </c>
      <c r="FE85" s="946">
        <f t="shared" si="173"/>
        <v>0</v>
      </c>
      <c r="FF85" s="946">
        <f t="shared" si="174"/>
        <v>0</v>
      </c>
      <c r="FG85" s="946">
        <f t="shared" si="175"/>
        <v>0</v>
      </c>
      <c r="FH85" s="946">
        <f t="shared" si="176"/>
        <v>0</v>
      </c>
      <c r="FI85" s="946">
        <f t="shared" si="177"/>
        <v>0</v>
      </c>
      <c r="FJ85" s="946">
        <f t="shared" si="178"/>
        <v>0</v>
      </c>
      <c r="FK85" s="946">
        <f t="shared" si="179"/>
        <v>0</v>
      </c>
      <c r="FL85" s="946">
        <f t="shared" si="180"/>
        <v>0</v>
      </c>
      <c r="FM85" s="946">
        <f t="shared" si="181"/>
        <v>0</v>
      </c>
      <c r="FN85" s="946">
        <f t="shared" si="182"/>
        <v>0</v>
      </c>
      <c r="FO85" s="946">
        <f t="shared" si="183"/>
        <v>0</v>
      </c>
      <c r="FP85" s="946">
        <f t="shared" si="184"/>
        <v>0</v>
      </c>
      <c r="FQ85" s="946">
        <f t="shared" si="185"/>
        <v>0</v>
      </c>
      <c r="FR85" s="946">
        <f t="shared" si="186"/>
        <v>0</v>
      </c>
      <c r="FS85" s="946">
        <f t="shared" si="187"/>
        <v>0</v>
      </c>
      <c r="FT85" s="946">
        <f t="shared" si="188"/>
        <v>0</v>
      </c>
      <c r="FU85" s="946">
        <f t="shared" si="189"/>
        <v>0</v>
      </c>
      <c r="FV85" s="946">
        <f t="shared" si="190"/>
        <v>0</v>
      </c>
      <c r="FW85" s="946">
        <f t="shared" si="191"/>
        <v>0</v>
      </c>
      <c r="FX85" s="946">
        <f t="shared" si="192"/>
        <v>0</v>
      </c>
      <c r="FY85" s="946">
        <f t="shared" si="193"/>
        <v>0</v>
      </c>
      <c r="FZ85" s="946">
        <f t="shared" si="194"/>
        <v>0</v>
      </c>
      <c r="GA85" s="946">
        <f t="shared" si="195"/>
        <v>0</v>
      </c>
      <c r="GB85" s="946">
        <f t="shared" si="196"/>
        <v>0</v>
      </c>
      <c r="GC85" s="946">
        <f t="shared" si="197"/>
        <v>0</v>
      </c>
      <c r="GD85" s="946">
        <f t="shared" si="198"/>
        <v>0</v>
      </c>
      <c r="GE85" s="946">
        <f t="shared" si="199"/>
        <v>0</v>
      </c>
      <c r="GF85" s="946">
        <f t="shared" si="200"/>
        <v>0</v>
      </c>
      <c r="GG85" s="946">
        <f t="shared" si="201"/>
        <v>0</v>
      </c>
      <c r="GH85" s="946">
        <v>13</v>
      </c>
    </row>
    <row r="86" spans="1:190" ht="15.75">
      <c r="A86" s="725" t="str">
        <f>Compute1a!A86</f>
        <v>13.1</v>
      </c>
      <c r="B86" s="527" t="str">
        <f>Compute1a!B86</f>
        <v xml:space="preserve">Gestion de la sécurité des réseaux </v>
      </c>
      <c r="C86" s="527">
        <f>Compute1a!C86</f>
        <v>1</v>
      </c>
      <c r="D86" s="528" t="str">
        <f>Compute1a!D86</f>
        <v>2: Reproductible</v>
      </c>
      <c r="E86" s="735" t="str">
        <f>Compute1a!E86</f>
        <v>2</v>
      </c>
      <c r="F86" s="727">
        <f>INDEX(References!$B$51:$C$56,$E86+1,2)*C86</f>
        <v>2</v>
      </c>
      <c r="G86" s="726">
        <f>Compute4a!$DE86</f>
        <v>0.36177466244200318</v>
      </c>
      <c r="H86" s="942">
        <f>IF($F86&gt;=$C$1,$G86/$F86,$G86)</f>
        <v>0.36177466244200318</v>
      </c>
      <c r="I86" s="671">
        <f>Compute4a!I86</f>
        <v>0</v>
      </c>
      <c r="J86" s="782">
        <f>IFERROR((I86*$H86*INDEX(References!$C$51:$D$56, $E86+1,2))+(ROW()/10000),0)</f>
        <v>8.6E-3</v>
      </c>
      <c r="K86" s="671">
        <f>Compute4a!H86</f>
        <v>0</v>
      </c>
      <c r="L86" s="782">
        <f>IFERROR((K86*$H86*INDEX(References!$C$51:$D$56, $E86+1,2))+(ROW()/10000),0)</f>
        <v>8.6E-3</v>
      </c>
      <c r="M86" s="671">
        <f>Compute4a!H86</f>
        <v>0</v>
      </c>
      <c r="N86" s="782">
        <f>IFERROR((M86*$H86*INDEX(References!$C$51:$D$56, $E86+1,2))+(ROW()/10000),0)</f>
        <v>8.6E-3</v>
      </c>
      <c r="O86" s="671">
        <f>Compute4a!N86</f>
        <v>0</v>
      </c>
      <c r="P86" s="782">
        <f>IFERROR((O86*$H86*INDEX(References!$C$51:$D$56, $E86+1,2))+(ROW()/10000),0)</f>
        <v>8.6E-3</v>
      </c>
      <c r="Q86" s="671">
        <f>Compute4a!M86</f>
        <v>1</v>
      </c>
      <c r="R86" s="782">
        <f>IFERROR((Q86*$H86*INDEX(References!$C$51:$D$56, $E86+1,2))+(ROW()/10000),0)</f>
        <v>1.4556986497680127</v>
      </c>
      <c r="S86" s="671">
        <v>0</v>
      </c>
      <c r="T86" s="782">
        <f>IFERROR((S86*$H86*INDEX(References!$C$51:$D$56, $E86+1,2))+(ROW()/10000),0)</f>
        <v>8.6E-3</v>
      </c>
      <c r="U86" s="671">
        <f>Compute4a!S86</f>
        <v>1</v>
      </c>
      <c r="V86" s="782">
        <f>IFERROR((U86*$H86*INDEX(References!$C$51:$D$56, $E86+1,2))+(ROW()/10000),0)</f>
        <v>1.4556986497680127</v>
      </c>
      <c r="W86" s="671">
        <f>Compute4a!R86</f>
        <v>1</v>
      </c>
      <c r="X86" s="782">
        <f>IFERROR((W86*$H86*INDEX(References!$C$51:$D$56, $E86+1,2))+(ROW()/10000),0)</f>
        <v>1.4556986497680127</v>
      </c>
      <c r="Y86" s="671">
        <f>Compute4a!I86</f>
        <v>0</v>
      </c>
      <c r="Z86" s="782">
        <f>IFERROR((Y86*$H86*INDEX(References!$C$51:$D$56, $E86+1,2))+(ROW()/10000),0)</f>
        <v>8.6E-3</v>
      </c>
      <c r="AA86" s="671">
        <f>Compute4a!H86</f>
        <v>0</v>
      </c>
      <c r="AB86" s="782">
        <f>IFERROR((AA86*$H86*INDEX(References!$C$51:$D$56, $E86+1,2))+(ROW()/10000),0)</f>
        <v>8.6E-3</v>
      </c>
      <c r="AC86" s="671">
        <f>Compute4a!T86</f>
        <v>0</v>
      </c>
      <c r="AD86" s="782">
        <f>IFERROR((AC86*$H86*INDEX(References!$C$51:$D$56, $E86+1,2))+(ROW()/10000),0)</f>
        <v>8.6E-3</v>
      </c>
      <c r="AE86" s="671">
        <f>Compute4a!I86</f>
        <v>0</v>
      </c>
      <c r="AF86" s="782">
        <f>IFERROR((AE86*$H86*INDEX(References!$C$51:$D$56, $E86+1,2))+(ROW()/10000),0)</f>
        <v>8.6E-3</v>
      </c>
      <c r="AG86" s="671">
        <f>Compute4a!N86</f>
        <v>0</v>
      </c>
      <c r="AH86" s="782">
        <f>IFERROR((AG86*$H86*INDEX(References!$C$51:$D$56, $E86+1,2))+(ROW()/10000),0)</f>
        <v>8.6E-3</v>
      </c>
      <c r="AI86" s="671">
        <f>Compute4a!I86</f>
        <v>0</v>
      </c>
      <c r="AJ86" s="782">
        <f>IFERROR((AI86*$H86*INDEX(References!$C$51:$D$56, $E86+1,2))+(ROW()/10000),0)</f>
        <v>8.6E-3</v>
      </c>
      <c r="AK86" s="671">
        <v>0</v>
      </c>
      <c r="AL86" s="782">
        <f>IFERROR((AK86*$H86*INDEX(References!$C$51:$D$56, $E86+1,2))+(ROW()/10000),0)</f>
        <v>8.6E-3</v>
      </c>
      <c r="AM86" s="671">
        <f>Compute4a!K86</f>
        <v>0</v>
      </c>
      <c r="AN86" s="782">
        <f>IFERROR((AM86*$H86*INDEX(References!$C$51:$D$56, $E86+1,2))+(ROW()/10000),0)</f>
        <v>8.6E-3</v>
      </c>
      <c r="AO86" s="671">
        <f>Compute4a!S86</f>
        <v>1</v>
      </c>
      <c r="AP86" s="782">
        <f>IFERROR((AO86*$H86*INDEX(References!$C$51:$D$56, $E86+1,2))+(ROW()/10000),0)</f>
        <v>1.4556986497680127</v>
      </c>
      <c r="AQ86" s="671">
        <v>0</v>
      </c>
      <c r="AR86" s="782">
        <f>IFERROR((AQ86*$H86*INDEX(References!$C$51:$D$56, $E86+1,2))+(ROW()/10000),0)</f>
        <v>8.6E-3</v>
      </c>
      <c r="AS86" s="671">
        <f>Compute4a!K86</f>
        <v>0</v>
      </c>
      <c r="AT86" s="782">
        <f>IFERROR((AS86*$H86*INDEX(References!$C$51:$D$56, $E86+1,2))+(ROW()/10000),0)</f>
        <v>8.6E-3</v>
      </c>
      <c r="AU86" s="671">
        <f>Compute4a!T86</f>
        <v>0</v>
      </c>
      <c r="AV86" s="782">
        <f>IFERROR((AU86*$H86*INDEX(References!$C$51:$D$56, $E86+1,2))+(ROW()/10000),0)</f>
        <v>8.6E-3</v>
      </c>
      <c r="AW86" s="671">
        <f>Compute4a!J86</f>
        <v>0</v>
      </c>
      <c r="AX86" s="782">
        <f>IFERROR((AW86*$H86*INDEX(References!$C$51:$D$56, $E86+1,2))+(ROW()/10000),0)</f>
        <v>8.6E-3</v>
      </c>
      <c r="AY86" s="671">
        <f>Compute4a!L86</f>
        <v>0</v>
      </c>
      <c r="AZ86" s="782">
        <f>IFERROR((AY86*$H86*INDEX(References!$C$51:$D$56, $E86+1,2))+(ROW()/10000),0)</f>
        <v>8.6E-3</v>
      </c>
      <c r="BA86" s="671">
        <v>0</v>
      </c>
      <c r="BB86" s="782">
        <f>IFERROR((BA86*$H86*INDEX(References!$C$51:$D$56, $E86+1,2))+(ROW()/10000),0)</f>
        <v>8.6E-3</v>
      </c>
      <c r="BC86" s="671">
        <v>1</v>
      </c>
      <c r="BD86" s="782">
        <f>IFERROR((BC86*$H86*INDEX(References!$C$51:$D$56, $E86+1,2))+(ROW()/10000),0)</f>
        <v>1.4556986497680127</v>
      </c>
      <c r="BE86" s="671">
        <f>Compute4a!V86</f>
        <v>1</v>
      </c>
      <c r="BF86" s="782">
        <f>IFERROR((BE86*$H86*INDEX(References!$C$51:$D$56, $E86+1,2))+(ROW()/10000),0)</f>
        <v>1.4556986497680127</v>
      </c>
      <c r="BG86" s="671">
        <f>Compute4a!P86</f>
        <v>0</v>
      </c>
      <c r="BH86" s="782">
        <f>IFERROR((BG86*$H86*INDEX(References!$C$51:$D$56, $E86+1,2))+(ROW()/10000),0)</f>
        <v>8.6E-3</v>
      </c>
      <c r="BI86" s="671">
        <f>Compute4a!N86</f>
        <v>0</v>
      </c>
      <c r="BJ86" s="782">
        <f>IFERROR((BI86*$H86*INDEX(References!$C$51:$D$56, $E86+1,2))+(ROW()/10000),0)</f>
        <v>8.6E-3</v>
      </c>
      <c r="BK86" s="671">
        <f>Compute4a!T86</f>
        <v>0</v>
      </c>
      <c r="BL86" s="782">
        <f>IFERROR((BK86*$H86*INDEX(References!$C$51:$D$56, $E86+1,2))+(ROW()/10000),0)</f>
        <v>8.6E-3</v>
      </c>
      <c r="BM86" s="671">
        <f>Compute4a!R86</f>
        <v>1</v>
      </c>
      <c r="BN86" s="782">
        <f>IFERROR((BM86*$H86*INDEX(References!$C$51:$D$56, $E86+1,2))+(ROW()/10000),0)</f>
        <v>1.4556986497680127</v>
      </c>
      <c r="BO86" s="671">
        <v>0</v>
      </c>
      <c r="BP86" s="782">
        <f>IFERROR((BO86*$H86*INDEX(References!$C$51:$D$56, $E86+1,2))+(ROW()/10000),0)</f>
        <v>8.6E-3</v>
      </c>
      <c r="BQ86" s="671">
        <v>0</v>
      </c>
      <c r="BR86" s="782">
        <f>IFERROR((BQ86*$H86*INDEX(References!$C$51:$D$56, $E86+1,2))+(ROW()/10000),0)</f>
        <v>8.6E-3</v>
      </c>
      <c r="BS86" s="671">
        <f>Compute4a!V86</f>
        <v>1</v>
      </c>
      <c r="BT86" s="782">
        <f>IFERROR((BS86*$H86*INDEX(References!$C$51:$D$56, $E86+1,2))+(ROW()/10000),0)</f>
        <v>1.4556986497680127</v>
      </c>
      <c r="BU86" s="671">
        <f>Compute4a!M86</f>
        <v>1</v>
      </c>
      <c r="BV86" s="782">
        <f>IFERROR((BU86*$H86*INDEX(References!$C$51:$D$56, $E86+1,2))+(ROW()/10000),0)</f>
        <v>1.4556986497680127</v>
      </c>
      <c r="BW86" s="671">
        <v>0</v>
      </c>
      <c r="BX86" s="782">
        <f>IFERROR((BW86*$H86*INDEX(References!$C$51:$D$56, $E86+1,2))+(ROW()/10000),0)</f>
        <v>8.6E-3</v>
      </c>
      <c r="BY86" s="671">
        <f>Compute4a!N86</f>
        <v>0</v>
      </c>
      <c r="BZ86" s="782">
        <f>IFERROR((BY86*$H86*INDEX(References!$C$51:$D$56, $E86+1,2))+(ROW()/10000),0)</f>
        <v>8.6E-3</v>
      </c>
      <c r="CA86" s="671">
        <f>Compute4a!T86</f>
        <v>0</v>
      </c>
      <c r="CB86" s="782">
        <f>IFERROR((CA86*$H86*INDEX(References!$C$51:$D$56, $E86+1,2))+(ROW()/10000),0)</f>
        <v>8.6E-3</v>
      </c>
      <c r="CC86" s="671">
        <f>Compute4a!T86</f>
        <v>0</v>
      </c>
      <c r="CD86" s="782">
        <f>IFERROR((CC86*$H86*INDEX(References!$C$51:$D$56, $E86+1,2))+(ROW()/10000),0)</f>
        <v>8.6E-3</v>
      </c>
      <c r="CE86" s="671">
        <f>Compute4a!T86</f>
        <v>0</v>
      </c>
      <c r="CF86" s="782">
        <f>IFERROR((CE86*$H86*INDEX(References!$C$51:$D$56, $E86+1,2))+(ROW()/10000),0)</f>
        <v>8.6E-3</v>
      </c>
      <c r="CG86" s="671">
        <v>0</v>
      </c>
      <c r="CH86" s="782">
        <f>IFERROR((CG86*$H86*INDEX(References!$C$51:$D$56, $E86+1,2))+(ROW()/10000),0)</f>
        <v>8.6E-3</v>
      </c>
      <c r="CI86" s="671">
        <v>0</v>
      </c>
      <c r="CJ86" s="782">
        <f>IFERROR((CI86*$H86*INDEX(References!$C$51:$D$56, $E86+1,2))+(ROW()/10000),0)</f>
        <v>8.6E-3</v>
      </c>
      <c r="CK86" s="671">
        <f>Compute4a!N86</f>
        <v>0</v>
      </c>
      <c r="CL86" s="782">
        <f>IFERROR((CK86*$H86*INDEX(References!$C$51:$D$56, $E86+1,2))+(ROW()/10000),0)</f>
        <v>8.6E-3</v>
      </c>
      <c r="CM86" s="671">
        <v>0</v>
      </c>
      <c r="CN86" s="782">
        <f>IFERROR((CM86*$H86*INDEX(References!$C$51:$D$56, $E86+1,2))+(ROW()/10000),0)</f>
        <v>8.6E-3</v>
      </c>
      <c r="CO86" s="671">
        <v>0</v>
      </c>
      <c r="CP86" s="782">
        <f>IFERROR((CO86*$H86*INDEX(References!$C$51:$D$56, $E86+1,2))+(ROW()/10000),0)</f>
        <v>8.6E-3</v>
      </c>
      <c r="CQ86" s="671">
        <f>Compute4a!T86</f>
        <v>0</v>
      </c>
      <c r="CR86" s="782">
        <f>IFERROR((CQ86*$H86*INDEX(References!$C$51:$D$56, $E86+1,2))+(ROW()/10000),0)</f>
        <v>8.6E-3</v>
      </c>
      <c r="CS86" s="671">
        <v>0</v>
      </c>
      <c r="CT86" s="782">
        <f>IFERROR((CS86*$H86*INDEX(References!$C$51:$D$56, $E86+1,2))+(ROW()/10000),0)</f>
        <v>8.6E-3</v>
      </c>
      <c r="CU86" s="477">
        <f t="shared" si="110"/>
        <v>3</v>
      </c>
      <c r="CV86" s="477">
        <f t="shared" si="112"/>
        <v>0</v>
      </c>
      <c r="CW86" s="477">
        <f t="shared" si="113"/>
        <v>0</v>
      </c>
      <c r="CX86" s="477">
        <f t="shared" si="114"/>
        <v>0</v>
      </c>
      <c r="CY86" s="477">
        <f t="shared" si="115"/>
        <v>0</v>
      </c>
      <c r="CZ86" s="477">
        <f t="shared" si="116"/>
        <v>0.72354932488400636</v>
      </c>
      <c r="DA86" s="477">
        <f t="shared" si="117"/>
        <v>0</v>
      </c>
      <c r="DB86" s="477">
        <f t="shared" si="118"/>
        <v>0.72354932488400636</v>
      </c>
      <c r="DC86" s="477">
        <f t="shared" si="119"/>
        <v>0.72354932488400636</v>
      </c>
      <c r="DD86" s="477">
        <f t="shared" si="120"/>
        <v>0</v>
      </c>
      <c r="DE86" s="477">
        <f t="shared" si="121"/>
        <v>0</v>
      </c>
      <c r="DF86" s="477">
        <f t="shared" si="122"/>
        <v>0</v>
      </c>
      <c r="DG86" s="477">
        <f t="shared" si="123"/>
        <v>0</v>
      </c>
      <c r="DH86" s="477">
        <f t="shared" si="124"/>
        <v>0</v>
      </c>
      <c r="DI86" s="477">
        <f t="shared" si="125"/>
        <v>0</v>
      </c>
      <c r="DJ86" s="477">
        <f t="shared" si="126"/>
        <v>0</v>
      </c>
      <c r="DK86" s="477">
        <f t="shared" si="127"/>
        <v>0</v>
      </c>
      <c r="DL86" s="477">
        <f t="shared" si="128"/>
        <v>0.72354932488400636</v>
      </c>
      <c r="DM86" s="477">
        <f t="shared" si="129"/>
        <v>0</v>
      </c>
      <c r="DN86" s="477">
        <f t="shared" si="130"/>
        <v>0</v>
      </c>
      <c r="DO86" s="477">
        <f t="shared" si="131"/>
        <v>0</v>
      </c>
      <c r="DP86" s="477">
        <f t="shared" si="132"/>
        <v>0</v>
      </c>
      <c r="DQ86" s="477">
        <f t="shared" si="133"/>
        <v>0</v>
      </c>
      <c r="DR86" s="477">
        <f t="shared" si="134"/>
        <v>0</v>
      </c>
      <c r="DS86" s="477">
        <f t="shared" si="135"/>
        <v>0.72354932488400636</v>
      </c>
      <c r="DT86" s="477">
        <f t="shared" si="136"/>
        <v>0.72354932488400636</v>
      </c>
      <c r="DU86" s="477">
        <f t="shared" si="137"/>
        <v>0</v>
      </c>
      <c r="DV86" s="477">
        <f t="shared" si="138"/>
        <v>0</v>
      </c>
      <c r="DW86" s="477">
        <f t="shared" si="139"/>
        <v>0</v>
      </c>
      <c r="DX86" s="477">
        <f t="shared" si="140"/>
        <v>0.72354932488400636</v>
      </c>
      <c r="DY86" s="477">
        <f t="shared" si="141"/>
        <v>0</v>
      </c>
      <c r="DZ86" s="477">
        <f t="shared" si="142"/>
        <v>0</v>
      </c>
      <c r="EA86" s="477">
        <f t="shared" si="143"/>
        <v>0.72354932488400636</v>
      </c>
      <c r="EB86" s="477">
        <f t="shared" si="144"/>
        <v>0.72354932488400636</v>
      </c>
      <c r="EC86" s="477">
        <f t="shared" si="145"/>
        <v>0</v>
      </c>
      <c r="ED86" s="477">
        <f t="shared" si="146"/>
        <v>0</v>
      </c>
      <c r="EE86" s="477">
        <f t="shared" si="147"/>
        <v>0</v>
      </c>
      <c r="EF86" s="477">
        <f t="shared" si="148"/>
        <v>0</v>
      </c>
      <c r="EG86" s="477">
        <f t="shared" si="149"/>
        <v>0</v>
      </c>
      <c r="EH86" s="477">
        <f t="shared" si="150"/>
        <v>0</v>
      </c>
      <c r="EI86" s="477">
        <f t="shared" si="151"/>
        <v>0</v>
      </c>
      <c r="EJ86" s="477">
        <f t="shared" si="152"/>
        <v>0</v>
      </c>
      <c r="EK86" s="477">
        <f t="shared" si="153"/>
        <v>0</v>
      </c>
      <c r="EL86" s="477">
        <f t="shared" si="154"/>
        <v>0</v>
      </c>
      <c r="EM86" s="477">
        <f t="shared" si="155"/>
        <v>0</v>
      </c>
      <c r="EN86" s="477">
        <f t="shared" si="156"/>
        <v>0</v>
      </c>
      <c r="EO86" s="946">
        <f t="shared" si="157"/>
        <v>0</v>
      </c>
      <c r="EP86" s="946">
        <f t="shared" si="158"/>
        <v>0</v>
      </c>
      <c r="EQ86" s="946">
        <f t="shared" si="159"/>
        <v>0</v>
      </c>
      <c r="ER86" s="946">
        <f t="shared" si="160"/>
        <v>0</v>
      </c>
      <c r="ES86" s="946">
        <f t="shared" si="161"/>
        <v>3.7976763291961306E-2</v>
      </c>
      <c r="ET86" s="946">
        <f t="shared" si="162"/>
        <v>0</v>
      </c>
      <c r="EU86" s="946">
        <f t="shared" si="163"/>
        <v>3.6449670958660044E-2</v>
      </c>
      <c r="EV86" s="946">
        <f t="shared" si="164"/>
        <v>7.1762681678260817E-2</v>
      </c>
      <c r="EW86" s="946">
        <f t="shared" si="165"/>
        <v>0</v>
      </c>
      <c r="EX86" s="946">
        <f t="shared" si="166"/>
        <v>0</v>
      </c>
      <c r="EY86" s="946">
        <f t="shared" si="167"/>
        <v>0</v>
      </c>
      <c r="EZ86" s="946">
        <f t="shared" si="168"/>
        <v>0</v>
      </c>
      <c r="FA86" s="946">
        <f t="shared" si="169"/>
        <v>0</v>
      </c>
      <c r="FB86" s="946">
        <f t="shared" si="170"/>
        <v>0</v>
      </c>
      <c r="FC86" s="946">
        <f t="shared" si="171"/>
        <v>0</v>
      </c>
      <c r="FD86" s="946">
        <f t="shared" si="172"/>
        <v>0</v>
      </c>
      <c r="FE86" s="946">
        <f t="shared" si="173"/>
        <v>4.0726402684807338E-2</v>
      </c>
      <c r="FF86" s="946">
        <f t="shared" si="174"/>
        <v>0</v>
      </c>
      <c r="FG86" s="946">
        <f t="shared" si="175"/>
        <v>0</v>
      </c>
      <c r="FH86" s="946">
        <f t="shared" si="176"/>
        <v>0</v>
      </c>
      <c r="FI86" s="946">
        <f t="shared" si="177"/>
        <v>0</v>
      </c>
      <c r="FJ86" s="946">
        <f t="shared" si="178"/>
        <v>0</v>
      </c>
      <c r="FK86" s="946">
        <f t="shared" si="179"/>
        <v>0</v>
      </c>
      <c r="FL86" s="946">
        <f t="shared" si="180"/>
        <v>7.7787064422832938E-2</v>
      </c>
      <c r="FM86" s="946">
        <f t="shared" si="181"/>
        <v>7.2806600934004095E-2</v>
      </c>
      <c r="FN86" s="946">
        <f t="shared" si="182"/>
        <v>0</v>
      </c>
      <c r="FO86" s="946">
        <f t="shared" si="183"/>
        <v>0</v>
      </c>
      <c r="FP86" s="946">
        <f t="shared" si="184"/>
        <v>0</v>
      </c>
      <c r="FQ86" s="946">
        <f t="shared" si="185"/>
        <v>2.7512954718991737E-2</v>
      </c>
      <c r="FR86" s="946">
        <f t="shared" si="186"/>
        <v>0</v>
      </c>
      <c r="FS86" s="946">
        <f t="shared" si="187"/>
        <v>0</v>
      </c>
      <c r="FT86" s="946">
        <f t="shared" si="188"/>
        <v>8.8996914097279348E-2</v>
      </c>
      <c r="FU86" s="946">
        <f t="shared" si="189"/>
        <v>4.5702861746658205E-2</v>
      </c>
      <c r="FV86" s="946">
        <f t="shared" si="190"/>
        <v>0</v>
      </c>
      <c r="FW86" s="946">
        <f t="shared" si="191"/>
        <v>0</v>
      </c>
      <c r="FX86" s="946">
        <f t="shared" si="192"/>
        <v>0</v>
      </c>
      <c r="FY86" s="946">
        <f t="shared" si="193"/>
        <v>0</v>
      </c>
      <c r="FZ86" s="946">
        <f t="shared" si="194"/>
        <v>0</v>
      </c>
      <c r="GA86" s="946">
        <f t="shared" si="195"/>
        <v>0</v>
      </c>
      <c r="GB86" s="946">
        <f t="shared" si="196"/>
        <v>0</v>
      </c>
      <c r="GC86" s="946">
        <f t="shared" si="197"/>
        <v>0</v>
      </c>
      <c r="GD86" s="946">
        <f t="shared" si="198"/>
        <v>0</v>
      </c>
      <c r="GE86" s="946">
        <f t="shared" si="199"/>
        <v>0</v>
      </c>
      <c r="GF86" s="946">
        <f t="shared" si="200"/>
        <v>0</v>
      </c>
      <c r="GG86" s="946">
        <f t="shared" si="201"/>
        <v>0</v>
      </c>
      <c r="GH86" s="946" t="s">
        <v>529</v>
      </c>
    </row>
    <row r="87" spans="1:190" ht="15">
      <c r="A87" s="725" t="str">
        <f>Compute1a!A87</f>
        <v>13.1.a</v>
      </c>
      <c r="B87" s="527" t="str">
        <f>Compute1a!B87</f>
        <v xml:space="preserve">Cartographie des flux </v>
      </c>
      <c r="C87" s="527">
        <f>Compute1a!C87</f>
        <v>0</v>
      </c>
      <c r="D87" s="528">
        <f>Compute1a!D87</f>
        <v>0</v>
      </c>
      <c r="E87" s="734" t="str">
        <f>Compute1a!E87</f>
        <v>0</v>
      </c>
      <c r="F87" s="727">
        <f>INDEX(References!$B$51:$C$56,$E87+1,2)*C87</f>
        <v>0</v>
      </c>
      <c r="G87" s="726">
        <f>Compute4a!$DE87</f>
        <v>0</v>
      </c>
      <c r="H87" s="942">
        <f>G87</f>
        <v>0</v>
      </c>
      <c r="I87" s="671">
        <f>Compute4a!I87</f>
        <v>0</v>
      </c>
      <c r="J87" s="782">
        <f>IFERROR((I87*$H87*INDEX(References!$C$51:$D$56, $E87+1,2))+(ROW()/10000),0)</f>
        <v>8.6999999999999994E-3</v>
      </c>
      <c r="K87" s="671">
        <f>Compute4a!H87</f>
        <v>0</v>
      </c>
      <c r="L87" s="782">
        <f>IFERROR((K87*$H87*INDEX(References!$C$51:$D$56, $E87+1,2))+(ROW()/10000),0)</f>
        <v>8.6999999999999994E-3</v>
      </c>
      <c r="M87" s="671">
        <f>Compute4a!H87</f>
        <v>0</v>
      </c>
      <c r="N87" s="782">
        <f>IFERROR((M87*$H87*INDEX(References!$C$51:$D$56, $E87+1,2))+(ROW()/10000),0)</f>
        <v>8.6999999999999994E-3</v>
      </c>
      <c r="O87" s="671">
        <f>Compute4a!N87</f>
        <v>0</v>
      </c>
      <c r="P87" s="782">
        <f>IFERROR((O87*$H87*INDEX(References!$C$51:$D$56, $E87+1,2))+(ROW()/10000),0)</f>
        <v>8.6999999999999994E-3</v>
      </c>
      <c r="Q87" s="671">
        <f>Compute4a!M87</f>
        <v>0</v>
      </c>
      <c r="R87" s="782">
        <f>IFERROR((Q87*$H87*INDEX(References!$C$51:$D$56, $E87+1,2))+(ROW()/10000),0)</f>
        <v>8.6999999999999994E-3</v>
      </c>
      <c r="S87" s="671">
        <f>Compute4a!R87</f>
        <v>0</v>
      </c>
      <c r="T87" s="782">
        <f>IFERROR((S87*$H87*INDEX(References!$C$51:$D$56, $E87+1,2))+(ROW()/10000),0)</f>
        <v>8.6999999999999994E-3</v>
      </c>
      <c r="U87" s="671">
        <f>Compute4a!S87</f>
        <v>0</v>
      </c>
      <c r="V87" s="782">
        <f>IFERROR((U87*$H87*INDEX(References!$C$51:$D$56, $E87+1,2))+(ROW()/10000),0)</f>
        <v>8.6999999999999994E-3</v>
      </c>
      <c r="W87" s="671">
        <f>Compute4a!R87</f>
        <v>0</v>
      </c>
      <c r="X87" s="782">
        <f>IFERROR((W87*$H87*INDEX(References!$C$51:$D$56, $E87+1,2))+(ROW()/10000),0)</f>
        <v>8.6999999999999994E-3</v>
      </c>
      <c r="Y87" s="671">
        <f>Compute4a!I87</f>
        <v>0</v>
      </c>
      <c r="Z87" s="782">
        <f>IFERROR((Y87*$H87*INDEX(References!$C$51:$D$56, $E87+1,2))+(ROW()/10000),0)</f>
        <v>8.6999999999999994E-3</v>
      </c>
      <c r="AA87" s="671">
        <f>Compute4a!H87</f>
        <v>0</v>
      </c>
      <c r="AB87" s="782">
        <f>IFERROR((AA87*$H87*INDEX(References!$C$51:$D$56, $E87+1,2))+(ROW()/10000),0)</f>
        <v>8.6999999999999994E-3</v>
      </c>
      <c r="AC87" s="671">
        <f>Compute4a!T87</f>
        <v>0</v>
      </c>
      <c r="AD87" s="782">
        <f>IFERROR((AC87*$H87*INDEX(References!$C$51:$D$56, $E87+1,2))+(ROW()/10000),0)</f>
        <v>8.6999999999999994E-3</v>
      </c>
      <c r="AE87" s="671">
        <f>Compute4a!I87</f>
        <v>0</v>
      </c>
      <c r="AF87" s="782">
        <f>IFERROR((AE87*$H87*INDEX(References!$C$51:$D$56, $E87+1,2))+(ROW()/10000),0)</f>
        <v>8.6999999999999994E-3</v>
      </c>
      <c r="AG87" s="671">
        <f>Compute4a!N87</f>
        <v>0</v>
      </c>
      <c r="AH87" s="782">
        <f>IFERROR((AG87*$H87*INDEX(References!$C$51:$D$56, $E87+1,2))+(ROW()/10000),0)</f>
        <v>8.6999999999999994E-3</v>
      </c>
      <c r="AI87" s="671">
        <f>Compute4a!I87</f>
        <v>0</v>
      </c>
      <c r="AJ87" s="782">
        <f>IFERROR((AI87*$H87*INDEX(References!$C$51:$D$56, $E87+1,2))+(ROW()/10000),0)</f>
        <v>8.6999999999999994E-3</v>
      </c>
      <c r="AK87" s="671">
        <f>Compute4a!U87</f>
        <v>0</v>
      </c>
      <c r="AL87" s="782">
        <f>IFERROR((AK87*$H87*INDEX(References!$C$51:$D$56, $E87+1,2))+(ROW()/10000),0)</f>
        <v>8.6999999999999994E-3</v>
      </c>
      <c r="AM87" s="671">
        <f>Compute4a!K87</f>
        <v>0</v>
      </c>
      <c r="AN87" s="782">
        <f>IFERROR((AM87*$H87*INDEX(References!$C$51:$D$56, $E87+1,2))+(ROW()/10000),0)</f>
        <v>8.6999999999999994E-3</v>
      </c>
      <c r="AO87" s="671">
        <f>Compute4a!S87</f>
        <v>0</v>
      </c>
      <c r="AP87" s="782">
        <f>IFERROR((AO87*$H87*INDEX(References!$C$51:$D$56, $E87+1,2))+(ROW()/10000),0)</f>
        <v>8.6999999999999994E-3</v>
      </c>
      <c r="AQ87" s="671">
        <f>Compute4a!M87</f>
        <v>0</v>
      </c>
      <c r="AR87" s="782">
        <f>IFERROR((AQ87*$H87*INDEX(References!$C$51:$D$56, $E87+1,2))+(ROW()/10000),0)</f>
        <v>8.6999999999999994E-3</v>
      </c>
      <c r="AS87" s="671">
        <f>Compute4a!K87</f>
        <v>0</v>
      </c>
      <c r="AT87" s="782">
        <f>IFERROR((AS87*$H87*INDEX(References!$C$51:$D$56, $E87+1,2))+(ROW()/10000),0)</f>
        <v>8.6999999999999994E-3</v>
      </c>
      <c r="AU87" s="671">
        <f>Compute4a!T87</f>
        <v>0</v>
      </c>
      <c r="AV87" s="782">
        <f>IFERROR((AU87*$H87*INDEX(References!$C$51:$D$56, $E87+1,2))+(ROW()/10000),0)</f>
        <v>8.6999999999999994E-3</v>
      </c>
      <c r="AW87" s="671">
        <f>Compute4a!J87</f>
        <v>0</v>
      </c>
      <c r="AX87" s="782">
        <f>IFERROR((AW87*$H87*INDEX(References!$C$51:$D$56, $E87+1,2))+(ROW()/10000),0)</f>
        <v>8.6999999999999994E-3</v>
      </c>
      <c r="AY87" s="671">
        <f>Compute4a!L87</f>
        <v>0</v>
      </c>
      <c r="AZ87" s="782">
        <f>IFERROR((AY87*$H87*INDEX(References!$C$51:$D$56, $E87+1,2))+(ROW()/10000),0)</f>
        <v>8.6999999999999994E-3</v>
      </c>
      <c r="BA87" s="671">
        <f>Compute4a!M87</f>
        <v>0</v>
      </c>
      <c r="BB87" s="782">
        <f>IFERROR((BA87*$H87*INDEX(References!$C$51:$D$56, $E87+1,2))+(ROW()/10000),0)</f>
        <v>8.6999999999999994E-3</v>
      </c>
      <c r="BC87" s="671">
        <f>Compute4a!O87</f>
        <v>0</v>
      </c>
      <c r="BD87" s="782">
        <f>IFERROR((BC87*$H87*INDEX(References!$C$51:$D$56, $E87+1,2))+(ROW()/10000),0)</f>
        <v>8.6999999999999994E-3</v>
      </c>
      <c r="BE87" s="671">
        <f>Compute4a!V87</f>
        <v>0</v>
      </c>
      <c r="BF87" s="782">
        <f>IFERROR((BE87*$H87*INDEX(References!$C$51:$D$56, $E87+1,2))+(ROW()/10000),0)</f>
        <v>8.6999999999999994E-3</v>
      </c>
      <c r="BG87" s="671">
        <f>Compute4a!P87</f>
        <v>0</v>
      </c>
      <c r="BH87" s="782">
        <f>IFERROR((BG87*$H87*INDEX(References!$C$51:$D$56, $E87+1,2))+(ROW()/10000),0)</f>
        <v>8.6999999999999994E-3</v>
      </c>
      <c r="BI87" s="671">
        <f>Compute4a!N87</f>
        <v>0</v>
      </c>
      <c r="BJ87" s="782">
        <f>IFERROR((BI87*$H87*INDEX(References!$C$51:$D$56, $E87+1,2))+(ROW()/10000),0)</f>
        <v>8.6999999999999994E-3</v>
      </c>
      <c r="BK87" s="671">
        <f>Compute4a!T87</f>
        <v>0</v>
      </c>
      <c r="BL87" s="782">
        <f>IFERROR((BK87*$H87*INDEX(References!$C$51:$D$56, $E87+1,2))+(ROW()/10000),0)</f>
        <v>8.6999999999999994E-3</v>
      </c>
      <c r="BM87" s="671">
        <f>Compute4a!R87</f>
        <v>0</v>
      </c>
      <c r="BN87" s="782">
        <f>IFERROR((BM87*$H87*INDEX(References!$C$51:$D$56, $E87+1,2))+(ROW()/10000),0)</f>
        <v>8.6999999999999994E-3</v>
      </c>
      <c r="BO87" s="671">
        <f>Compute4a!V87</f>
        <v>0</v>
      </c>
      <c r="BP87" s="782">
        <f>IFERROR((BO87*$H87*INDEX(References!$C$51:$D$56, $E87+1,2))+(ROW()/10000),0)</f>
        <v>8.6999999999999994E-3</v>
      </c>
      <c r="BQ87" s="671">
        <f>Compute4a!S87</f>
        <v>0</v>
      </c>
      <c r="BR87" s="782">
        <f>IFERROR((BQ87*$H87*INDEX(References!$C$51:$D$56, $E87+1,2))+(ROW()/10000),0)</f>
        <v>8.6999999999999994E-3</v>
      </c>
      <c r="BS87" s="671">
        <f>Compute4a!V87</f>
        <v>0</v>
      </c>
      <c r="BT87" s="782">
        <f>IFERROR((BS87*$H87*INDEX(References!$C$51:$D$56, $E87+1,2))+(ROW()/10000),0)</f>
        <v>8.6999999999999994E-3</v>
      </c>
      <c r="BU87" s="671">
        <f>Compute4a!M87</f>
        <v>0</v>
      </c>
      <c r="BV87" s="782">
        <f>IFERROR((BU87*$H87*INDEX(References!$C$51:$D$56, $E87+1,2))+(ROW()/10000),0)</f>
        <v>8.6999999999999994E-3</v>
      </c>
      <c r="BW87" s="671">
        <f>Compute4a!U87</f>
        <v>0</v>
      </c>
      <c r="BX87" s="782">
        <f>IFERROR((BW87*$H87*INDEX(References!$C$51:$D$56, $E87+1,2))+(ROW()/10000),0)</f>
        <v>8.6999999999999994E-3</v>
      </c>
      <c r="BY87" s="671">
        <f>Compute4a!N87</f>
        <v>0</v>
      </c>
      <c r="BZ87" s="782">
        <f>IFERROR((BY87*$H87*INDEX(References!$C$51:$D$56, $E87+1,2))+(ROW()/10000),0)</f>
        <v>8.6999999999999994E-3</v>
      </c>
      <c r="CA87" s="671">
        <f>Compute4a!T87</f>
        <v>0</v>
      </c>
      <c r="CB87" s="782">
        <f>IFERROR((CA87*$H87*INDEX(References!$C$51:$D$56, $E87+1,2))+(ROW()/10000),0)</f>
        <v>8.6999999999999994E-3</v>
      </c>
      <c r="CC87" s="671">
        <f>Compute4a!T87</f>
        <v>0</v>
      </c>
      <c r="CD87" s="782">
        <f>IFERROR((CC87*$H87*INDEX(References!$C$51:$D$56, $E87+1,2))+(ROW()/10000),0)</f>
        <v>8.6999999999999994E-3</v>
      </c>
      <c r="CE87" s="671">
        <f>Compute4a!T87</f>
        <v>0</v>
      </c>
      <c r="CF87" s="782">
        <f>IFERROR((CE87*$H87*INDEX(References!$C$51:$D$56, $E87+1,2))+(ROW()/10000),0)</f>
        <v>8.6999999999999994E-3</v>
      </c>
      <c r="CG87" s="671">
        <f>Compute4a!U87</f>
        <v>0</v>
      </c>
      <c r="CH87" s="782">
        <f>IFERROR((CG87*$H87*INDEX(References!$C$51:$D$56, $E87+1,2))+(ROW()/10000),0)</f>
        <v>8.6999999999999994E-3</v>
      </c>
      <c r="CI87" s="671">
        <f>Compute4a!U87</f>
        <v>0</v>
      </c>
      <c r="CJ87" s="782">
        <f>IFERROR((CI87*$H87*INDEX(References!$C$51:$D$56, $E87+1,2))+(ROW()/10000),0)</f>
        <v>8.6999999999999994E-3</v>
      </c>
      <c r="CK87" s="671">
        <f>Compute4a!N87</f>
        <v>0</v>
      </c>
      <c r="CL87" s="782">
        <f>IFERROR((CK87*$H87*INDEX(References!$C$51:$D$56, $E87+1,2))+(ROW()/10000),0)</f>
        <v>8.6999999999999994E-3</v>
      </c>
      <c r="CM87" s="671">
        <f>Compute4a!U87</f>
        <v>0</v>
      </c>
      <c r="CN87" s="782">
        <f>IFERROR((CM87*$H87*INDEX(References!$C$51:$D$56, $E87+1,2))+(ROW()/10000),0)</f>
        <v>8.6999999999999994E-3</v>
      </c>
      <c r="CO87" s="671">
        <f>Compute4a!Q87</f>
        <v>0</v>
      </c>
      <c r="CP87" s="782">
        <f>IFERROR((CO87*$H87*INDEX(References!$C$51:$D$56, $E87+1,2))+(ROW()/10000),0)</f>
        <v>8.6999999999999994E-3</v>
      </c>
      <c r="CQ87" s="671">
        <f>Compute4a!T87</f>
        <v>0</v>
      </c>
      <c r="CR87" s="782">
        <f>IFERROR((CQ87*$H87*INDEX(References!$C$51:$D$56, $E87+1,2))+(ROW()/10000),0)</f>
        <v>8.6999999999999994E-3</v>
      </c>
      <c r="CS87" s="671">
        <f>Compute4a!Q87</f>
        <v>0</v>
      </c>
      <c r="CT87" s="782">
        <f>IFERROR((CS87*$H87*INDEX(References!$C$51:$D$56, $E87+1,2))+(ROW()/10000),0)</f>
        <v>8.6999999999999994E-3</v>
      </c>
      <c r="CU87" s="477">
        <f t="shared" si="110"/>
        <v>0</v>
      </c>
      <c r="CV87" s="477">
        <f t="shared" si="112"/>
        <v>0</v>
      </c>
      <c r="CW87" s="477">
        <f t="shared" si="113"/>
        <v>0</v>
      </c>
      <c r="CX87" s="477">
        <f t="shared" si="114"/>
        <v>0</v>
      </c>
      <c r="CY87" s="477">
        <f t="shared" si="115"/>
        <v>0</v>
      </c>
      <c r="CZ87" s="477">
        <f t="shared" si="116"/>
        <v>0</v>
      </c>
      <c r="DA87" s="477">
        <f t="shared" si="117"/>
        <v>0</v>
      </c>
      <c r="DB87" s="477">
        <f t="shared" si="118"/>
        <v>0</v>
      </c>
      <c r="DC87" s="477">
        <f t="shared" si="119"/>
        <v>0</v>
      </c>
      <c r="DD87" s="477">
        <f t="shared" si="120"/>
        <v>0</v>
      </c>
      <c r="DE87" s="477">
        <f t="shared" si="121"/>
        <v>0</v>
      </c>
      <c r="DF87" s="477">
        <f t="shared" si="122"/>
        <v>0</v>
      </c>
      <c r="DG87" s="477">
        <f t="shared" si="123"/>
        <v>0</v>
      </c>
      <c r="DH87" s="477">
        <f t="shared" si="124"/>
        <v>0</v>
      </c>
      <c r="DI87" s="477">
        <f t="shared" si="125"/>
        <v>0</v>
      </c>
      <c r="DJ87" s="477">
        <f t="shared" si="126"/>
        <v>0</v>
      </c>
      <c r="DK87" s="477">
        <f t="shared" si="127"/>
        <v>0</v>
      </c>
      <c r="DL87" s="477">
        <f t="shared" si="128"/>
        <v>0</v>
      </c>
      <c r="DM87" s="477">
        <f t="shared" si="129"/>
        <v>0</v>
      </c>
      <c r="DN87" s="477">
        <f t="shared" si="130"/>
        <v>0</v>
      </c>
      <c r="DO87" s="477">
        <f t="shared" si="131"/>
        <v>0</v>
      </c>
      <c r="DP87" s="477">
        <f t="shared" si="132"/>
        <v>0</v>
      </c>
      <c r="DQ87" s="477">
        <f t="shared" si="133"/>
        <v>0</v>
      </c>
      <c r="DR87" s="477">
        <f t="shared" si="134"/>
        <v>0</v>
      </c>
      <c r="DS87" s="477">
        <f t="shared" si="135"/>
        <v>0</v>
      </c>
      <c r="DT87" s="477">
        <f t="shared" si="136"/>
        <v>0</v>
      </c>
      <c r="DU87" s="477">
        <f t="shared" si="137"/>
        <v>0</v>
      </c>
      <c r="DV87" s="477">
        <f t="shared" si="138"/>
        <v>0</v>
      </c>
      <c r="DW87" s="477">
        <f t="shared" si="139"/>
        <v>0</v>
      </c>
      <c r="DX87" s="477">
        <f t="shared" si="140"/>
        <v>0</v>
      </c>
      <c r="DY87" s="477">
        <f t="shared" si="141"/>
        <v>0</v>
      </c>
      <c r="DZ87" s="477">
        <f t="shared" si="142"/>
        <v>0</v>
      </c>
      <c r="EA87" s="477">
        <f t="shared" si="143"/>
        <v>0</v>
      </c>
      <c r="EB87" s="477">
        <f t="shared" si="144"/>
        <v>0</v>
      </c>
      <c r="EC87" s="477">
        <f t="shared" si="145"/>
        <v>0</v>
      </c>
      <c r="ED87" s="477">
        <f t="shared" si="146"/>
        <v>0</v>
      </c>
      <c r="EE87" s="477">
        <f t="shared" si="147"/>
        <v>0</v>
      </c>
      <c r="EF87" s="477">
        <f t="shared" si="148"/>
        <v>0</v>
      </c>
      <c r="EG87" s="477">
        <f t="shared" si="149"/>
        <v>0</v>
      </c>
      <c r="EH87" s="477">
        <f t="shared" si="150"/>
        <v>0</v>
      </c>
      <c r="EI87" s="477">
        <f t="shared" si="151"/>
        <v>0</v>
      </c>
      <c r="EJ87" s="477">
        <f t="shared" si="152"/>
        <v>0</v>
      </c>
      <c r="EK87" s="477">
        <f t="shared" si="153"/>
        <v>0</v>
      </c>
      <c r="EL87" s="477">
        <f t="shared" si="154"/>
        <v>0</v>
      </c>
      <c r="EM87" s="477">
        <f t="shared" si="155"/>
        <v>0</v>
      </c>
      <c r="EN87" s="477">
        <f t="shared" si="156"/>
        <v>0</v>
      </c>
      <c r="EO87" s="946">
        <f t="shared" si="157"/>
        <v>0</v>
      </c>
      <c r="EP87" s="946">
        <f t="shared" si="158"/>
        <v>0</v>
      </c>
      <c r="EQ87" s="946">
        <f t="shared" si="159"/>
        <v>0</v>
      </c>
      <c r="ER87" s="946">
        <f t="shared" si="160"/>
        <v>0</v>
      </c>
      <c r="ES87" s="946">
        <f t="shared" si="161"/>
        <v>0</v>
      </c>
      <c r="ET87" s="946">
        <f t="shared" si="162"/>
        <v>0</v>
      </c>
      <c r="EU87" s="946">
        <f t="shared" si="163"/>
        <v>0</v>
      </c>
      <c r="EV87" s="946">
        <f t="shared" si="164"/>
        <v>0</v>
      </c>
      <c r="EW87" s="946">
        <f t="shared" si="165"/>
        <v>0</v>
      </c>
      <c r="EX87" s="946">
        <f t="shared" si="166"/>
        <v>0</v>
      </c>
      <c r="EY87" s="946">
        <f t="shared" si="167"/>
        <v>0</v>
      </c>
      <c r="EZ87" s="946">
        <f t="shared" si="168"/>
        <v>0</v>
      </c>
      <c r="FA87" s="946">
        <f t="shared" si="169"/>
        <v>0</v>
      </c>
      <c r="FB87" s="946">
        <f t="shared" si="170"/>
        <v>0</v>
      </c>
      <c r="FC87" s="946">
        <f t="shared" si="171"/>
        <v>0</v>
      </c>
      <c r="FD87" s="946">
        <f t="shared" si="172"/>
        <v>0</v>
      </c>
      <c r="FE87" s="946">
        <f t="shared" si="173"/>
        <v>0</v>
      </c>
      <c r="FF87" s="946">
        <f t="shared" si="174"/>
        <v>0</v>
      </c>
      <c r="FG87" s="946">
        <f t="shared" si="175"/>
        <v>0</v>
      </c>
      <c r="FH87" s="946">
        <f t="shared" si="176"/>
        <v>0</v>
      </c>
      <c r="FI87" s="946">
        <f t="shared" si="177"/>
        <v>0</v>
      </c>
      <c r="FJ87" s="946">
        <f t="shared" si="178"/>
        <v>0</v>
      </c>
      <c r="FK87" s="946">
        <f t="shared" si="179"/>
        <v>0</v>
      </c>
      <c r="FL87" s="946">
        <f t="shared" si="180"/>
        <v>0</v>
      </c>
      <c r="FM87" s="946">
        <f t="shared" si="181"/>
        <v>0</v>
      </c>
      <c r="FN87" s="946">
        <f t="shared" si="182"/>
        <v>0</v>
      </c>
      <c r="FO87" s="946">
        <f t="shared" si="183"/>
        <v>0</v>
      </c>
      <c r="FP87" s="946">
        <f t="shared" si="184"/>
        <v>0</v>
      </c>
      <c r="FQ87" s="946">
        <f t="shared" si="185"/>
        <v>0</v>
      </c>
      <c r="FR87" s="946">
        <f t="shared" si="186"/>
        <v>0</v>
      </c>
      <c r="FS87" s="946">
        <f t="shared" si="187"/>
        <v>0</v>
      </c>
      <c r="FT87" s="946">
        <f t="shared" si="188"/>
        <v>0</v>
      </c>
      <c r="FU87" s="946">
        <f t="shared" si="189"/>
        <v>0</v>
      </c>
      <c r="FV87" s="946">
        <f t="shared" si="190"/>
        <v>0</v>
      </c>
      <c r="FW87" s="946">
        <f t="shared" si="191"/>
        <v>0</v>
      </c>
      <c r="FX87" s="946">
        <f t="shared" si="192"/>
        <v>0</v>
      </c>
      <c r="FY87" s="946">
        <f t="shared" si="193"/>
        <v>0</v>
      </c>
      <c r="FZ87" s="946">
        <f t="shared" si="194"/>
        <v>0</v>
      </c>
      <c r="GA87" s="946">
        <f t="shared" si="195"/>
        <v>0</v>
      </c>
      <c r="GB87" s="946">
        <f t="shared" si="196"/>
        <v>0</v>
      </c>
      <c r="GC87" s="946">
        <f t="shared" si="197"/>
        <v>0</v>
      </c>
      <c r="GD87" s="946">
        <f t="shared" si="198"/>
        <v>0</v>
      </c>
      <c r="GE87" s="946">
        <f t="shared" si="199"/>
        <v>0</v>
      </c>
      <c r="GF87" s="946">
        <f t="shared" si="200"/>
        <v>0</v>
      </c>
      <c r="GG87" s="946">
        <f t="shared" si="201"/>
        <v>0</v>
      </c>
      <c r="GH87" s="946" t="s">
        <v>697</v>
      </c>
    </row>
    <row r="88" spans="1:190" ht="15">
      <c r="A88" s="725" t="str">
        <f>Compute1a!A88</f>
        <v>13.2</v>
      </c>
      <c r="B88" s="527" t="str">
        <f>Compute1a!B88</f>
        <v>Cloisonnement</v>
      </c>
      <c r="C88" s="527">
        <f>Compute1a!C88</f>
        <v>0</v>
      </c>
      <c r="D88" s="528" t="str">
        <f>Compute1a!D88</f>
        <v>1: Initial</v>
      </c>
      <c r="E88" s="734" t="str">
        <f>Compute1a!E88</f>
        <v>1</v>
      </c>
      <c r="F88" s="727">
        <f>INDEX(References!$B$51:$C$56,$E88+1,2)*C88</f>
        <v>0</v>
      </c>
      <c r="G88" s="726">
        <f>Compute4a!$DE88</f>
        <v>0</v>
      </c>
      <c r="H88" s="942">
        <f t="shared" ref="H88:H89" si="206">IF($F88&gt;=$C$1,$G88/$F88,$G88)</f>
        <v>0</v>
      </c>
      <c r="I88" s="671">
        <f>Compute4a!I88</f>
        <v>0</v>
      </c>
      <c r="J88" s="782">
        <f>IFERROR((I88*$H88*INDEX(References!$C$51:$D$56, $E88+1,2))+(ROW()/10000),0)</f>
        <v>8.8000000000000005E-3</v>
      </c>
      <c r="K88" s="671">
        <f>Compute4a!H88</f>
        <v>0</v>
      </c>
      <c r="L88" s="782">
        <f>IFERROR((K88*$H88*INDEX(References!$C$51:$D$56, $E88+1,2))+(ROW()/10000),0)</f>
        <v>8.8000000000000005E-3</v>
      </c>
      <c r="M88" s="671">
        <f>Compute4a!H88</f>
        <v>0</v>
      </c>
      <c r="N88" s="782">
        <f>IFERROR((M88*$H88*INDEX(References!$C$51:$D$56, $E88+1,2))+(ROW()/10000),0)</f>
        <v>8.8000000000000005E-3</v>
      </c>
      <c r="O88" s="671">
        <f>Compute4a!N88</f>
        <v>0</v>
      </c>
      <c r="P88" s="782">
        <f>IFERROR((O88*$H88*INDEX(References!$C$51:$D$56, $E88+1,2))+(ROW()/10000),0)</f>
        <v>8.8000000000000005E-3</v>
      </c>
      <c r="Q88" s="671">
        <v>1</v>
      </c>
      <c r="R88" s="782">
        <f>IFERROR((Q88*$H88*INDEX(References!$C$51:$D$56, $E88+1,2))+(ROW()/10000),0)</f>
        <v>8.8000000000000005E-3</v>
      </c>
      <c r="S88" s="671">
        <v>1</v>
      </c>
      <c r="T88" s="782">
        <f>IFERROR((S88*$H88*INDEX(References!$C$51:$D$56, $E88+1,2))+(ROW()/10000),0)</f>
        <v>8.8000000000000005E-3</v>
      </c>
      <c r="U88" s="671">
        <v>0</v>
      </c>
      <c r="V88" s="782">
        <f>IFERROR((U88*$H88*INDEX(References!$C$51:$D$56, $E88+1,2))+(ROW()/10000),0)</f>
        <v>8.8000000000000005E-3</v>
      </c>
      <c r="W88" s="671">
        <f>Compute4a!R88</f>
        <v>1</v>
      </c>
      <c r="X88" s="782">
        <f>IFERROR((W88*$H88*INDEX(References!$C$51:$D$56, $E88+1,2))+(ROW()/10000),0)</f>
        <v>8.8000000000000005E-3</v>
      </c>
      <c r="Y88" s="671">
        <f>Compute4a!I88</f>
        <v>0</v>
      </c>
      <c r="Z88" s="782">
        <f>IFERROR((Y88*$H88*INDEX(References!$C$51:$D$56, $E88+1,2))+(ROW()/10000),0)</f>
        <v>8.8000000000000005E-3</v>
      </c>
      <c r="AA88" s="671">
        <f>Compute4a!H88</f>
        <v>0</v>
      </c>
      <c r="AB88" s="782">
        <f>IFERROR((AA88*$H88*INDEX(References!$C$51:$D$56, $E88+1,2))+(ROW()/10000),0)</f>
        <v>8.8000000000000005E-3</v>
      </c>
      <c r="AC88" s="671">
        <f>Compute4a!T88</f>
        <v>0</v>
      </c>
      <c r="AD88" s="782">
        <f>IFERROR((AC88*$H88*INDEX(References!$C$51:$D$56, $E88+1,2))+(ROW()/10000),0)</f>
        <v>8.8000000000000005E-3</v>
      </c>
      <c r="AE88" s="671">
        <f>Compute4a!I88</f>
        <v>0</v>
      </c>
      <c r="AF88" s="782">
        <f>IFERROR((AE88*$H88*INDEX(References!$C$51:$D$56, $E88+1,2))+(ROW()/10000),0)</f>
        <v>8.8000000000000005E-3</v>
      </c>
      <c r="AG88" s="671">
        <f>Compute4a!N88</f>
        <v>0</v>
      </c>
      <c r="AH88" s="782">
        <f>IFERROR((AG88*$H88*INDEX(References!$C$51:$D$56, $E88+1,2))+(ROW()/10000),0)</f>
        <v>8.8000000000000005E-3</v>
      </c>
      <c r="AI88" s="671">
        <f>Compute4a!I88</f>
        <v>0</v>
      </c>
      <c r="AJ88" s="782">
        <f>IFERROR((AI88*$H88*INDEX(References!$C$51:$D$56, $E88+1,2))+(ROW()/10000),0)</f>
        <v>8.8000000000000005E-3</v>
      </c>
      <c r="AK88" s="671">
        <f>Compute4a!U88</f>
        <v>0</v>
      </c>
      <c r="AL88" s="782">
        <f>IFERROR((AK88*$H88*INDEX(References!$C$51:$D$56, $E88+1,2))+(ROW()/10000),0)</f>
        <v>8.8000000000000005E-3</v>
      </c>
      <c r="AM88" s="671">
        <f>Compute4a!K88</f>
        <v>0</v>
      </c>
      <c r="AN88" s="782">
        <f>IFERROR((AM88*$H88*INDEX(References!$C$51:$D$56, $E88+1,2))+(ROW()/10000),0)</f>
        <v>8.8000000000000005E-3</v>
      </c>
      <c r="AO88" s="671">
        <v>0</v>
      </c>
      <c r="AP88" s="782">
        <f>IFERROR((AO88*$H88*INDEX(References!$C$51:$D$56, $E88+1,2))+(ROW()/10000),0)</f>
        <v>8.8000000000000005E-3</v>
      </c>
      <c r="AQ88" s="671">
        <v>0</v>
      </c>
      <c r="AR88" s="782">
        <f>IFERROR((AQ88*$H88*INDEX(References!$C$51:$D$56, $E88+1,2))+(ROW()/10000),0)</f>
        <v>8.8000000000000005E-3</v>
      </c>
      <c r="AS88" s="671">
        <f>Compute4a!K88</f>
        <v>0</v>
      </c>
      <c r="AT88" s="782">
        <f>IFERROR((AS88*$H88*INDEX(References!$C$51:$D$56, $E88+1,2))+(ROW()/10000),0)</f>
        <v>8.8000000000000005E-3</v>
      </c>
      <c r="AU88" s="671">
        <f>Compute4a!T88</f>
        <v>0</v>
      </c>
      <c r="AV88" s="782">
        <f>IFERROR((AU88*$H88*INDEX(References!$C$51:$D$56, $E88+1,2))+(ROW()/10000),0)</f>
        <v>8.8000000000000005E-3</v>
      </c>
      <c r="AW88" s="671">
        <v>0</v>
      </c>
      <c r="AX88" s="782">
        <f>IFERROR((AW88*$H88*INDEX(References!$C$51:$D$56, $E88+1,2))+(ROW()/10000),0)</f>
        <v>8.8000000000000005E-3</v>
      </c>
      <c r="AY88" s="671">
        <v>0</v>
      </c>
      <c r="AZ88" s="782">
        <f>IFERROR((AY88*$H88*INDEX(References!$C$51:$D$56, $E88+1,2))+(ROW()/10000),0)</f>
        <v>8.8000000000000005E-3</v>
      </c>
      <c r="BA88" s="671">
        <v>0</v>
      </c>
      <c r="BB88" s="782">
        <f>IFERROR((BA88*$H88*INDEX(References!$C$51:$D$56, $E88+1,2))+(ROW()/10000),0)</f>
        <v>8.8000000000000005E-3</v>
      </c>
      <c r="BC88" s="671">
        <f>Compute4a!O88</f>
        <v>0</v>
      </c>
      <c r="BD88" s="782">
        <f>IFERROR((BC88*$H88*INDEX(References!$C$51:$D$56, $E88+1,2))+(ROW()/10000),0)</f>
        <v>8.8000000000000005E-3</v>
      </c>
      <c r="BE88" s="671">
        <f>Compute4a!V88</f>
        <v>0</v>
      </c>
      <c r="BF88" s="782">
        <f>IFERROR((BE88*$H88*INDEX(References!$C$51:$D$56, $E88+1,2))+(ROW()/10000),0)</f>
        <v>8.8000000000000005E-3</v>
      </c>
      <c r="BG88" s="671">
        <f>Compute4a!P88</f>
        <v>0</v>
      </c>
      <c r="BH88" s="782">
        <f>IFERROR((BG88*$H88*INDEX(References!$C$51:$D$56, $E88+1,2))+(ROW()/10000),0)</f>
        <v>8.8000000000000005E-3</v>
      </c>
      <c r="BI88" s="671">
        <f>Compute4a!N88</f>
        <v>0</v>
      </c>
      <c r="BJ88" s="782">
        <f>IFERROR((BI88*$H88*INDEX(References!$C$51:$D$56, $E88+1,2))+(ROW()/10000),0)</f>
        <v>8.8000000000000005E-3</v>
      </c>
      <c r="BK88" s="671">
        <f>Compute4a!T88</f>
        <v>0</v>
      </c>
      <c r="BL88" s="782">
        <f>IFERROR((BK88*$H88*INDEX(References!$C$51:$D$56, $E88+1,2))+(ROW()/10000),0)</f>
        <v>8.8000000000000005E-3</v>
      </c>
      <c r="BM88" s="671">
        <v>0</v>
      </c>
      <c r="BN88" s="782">
        <f>IFERROR((BM88*$H88*INDEX(References!$C$51:$D$56, $E88+1,2))+(ROW()/10000),0)</f>
        <v>8.8000000000000005E-3</v>
      </c>
      <c r="BO88" s="671">
        <f>Compute4a!V88</f>
        <v>0</v>
      </c>
      <c r="BP88" s="782">
        <f>IFERROR((BO88*$H88*INDEX(References!$C$51:$D$56, $E88+1,2))+(ROW()/10000),0)</f>
        <v>8.8000000000000005E-3</v>
      </c>
      <c r="BQ88" s="671">
        <v>0</v>
      </c>
      <c r="BR88" s="782">
        <f>IFERROR((BQ88*$H88*INDEX(References!$C$51:$D$56, $E88+1,2))+(ROW()/10000),0)</f>
        <v>8.8000000000000005E-3</v>
      </c>
      <c r="BS88" s="671">
        <f>Compute4a!V88</f>
        <v>0</v>
      </c>
      <c r="BT88" s="782">
        <f>IFERROR((BS88*$H88*INDEX(References!$C$51:$D$56, $E88+1,2))+(ROW()/10000),0)</f>
        <v>8.8000000000000005E-3</v>
      </c>
      <c r="BU88" s="671">
        <f>Compute4a!M88</f>
        <v>1</v>
      </c>
      <c r="BV88" s="782">
        <f>IFERROR((BU88*$H88*INDEX(References!$C$51:$D$56, $E88+1,2))+(ROW()/10000),0)</f>
        <v>8.8000000000000005E-3</v>
      </c>
      <c r="BW88" s="671">
        <f>Compute4a!U88</f>
        <v>0</v>
      </c>
      <c r="BX88" s="782">
        <f>IFERROR((BW88*$H88*INDEX(References!$C$51:$D$56, $E88+1,2))+(ROW()/10000),0)</f>
        <v>8.8000000000000005E-3</v>
      </c>
      <c r="BY88" s="671">
        <f>Compute4a!N88</f>
        <v>0</v>
      </c>
      <c r="BZ88" s="782">
        <f>IFERROR((BY88*$H88*INDEX(References!$C$51:$D$56, $E88+1,2))+(ROW()/10000),0)</f>
        <v>8.8000000000000005E-3</v>
      </c>
      <c r="CA88" s="671">
        <f>Compute4a!T88</f>
        <v>0</v>
      </c>
      <c r="CB88" s="782">
        <f>IFERROR((CA88*$H88*INDEX(References!$C$51:$D$56, $E88+1,2))+(ROW()/10000),0)</f>
        <v>8.8000000000000005E-3</v>
      </c>
      <c r="CC88" s="671">
        <f>Compute4a!T88</f>
        <v>0</v>
      </c>
      <c r="CD88" s="782">
        <f>IFERROR((CC88*$H88*INDEX(References!$C$51:$D$56, $E88+1,2))+(ROW()/10000),0)</f>
        <v>8.8000000000000005E-3</v>
      </c>
      <c r="CE88" s="671">
        <f>Compute4a!T88</f>
        <v>0</v>
      </c>
      <c r="CF88" s="782">
        <f>IFERROR((CE88*$H88*INDEX(References!$C$51:$D$56, $E88+1,2))+(ROW()/10000),0)</f>
        <v>8.8000000000000005E-3</v>
      </c>
      <c r="CG88" s="671">
        <f>Compute4a!U88</f>
        <v>0</v>
      </c>
      <c r="CH88" s="782">
        <f>IFERROR((CG88*$H88*INDEX(References!$C$51:$D$56, $E88+1,2))+(ROW()/10000),0)</f>
        <v>8.8000000000000005E-3</v>
      </c>
      <c r="CI88" s="671">
        <f>Compute4a!U88</f>
        <v>0</v>
      </c>
      <c r="CJ88" s="782">
        <f>IFERROR((CI88*$H88*INDEX(References!$C$51:$D$56, $E88+1,2))+(ROW()/10000),0)</f>
        <v>8.8000000000000005E-3</v>
      </c>
      <c r="CK88" s="671">
        <f>Compute4a!N88</f>
        <v>0</v>
      </c>
      <c r="CL88" s="782">
        <f>IFERROR((CK88*$H88*INDEX(References!$C$51:$D$56, $E88+1,2))+(ROW()/10000),0)</f>
        <v>8.8000000000000005E-3</v>
      </c>
      <c r="CM88" s="671">
        <f>Compute4a!U88</f>
        <v>0</v>
      </c>
      <c r="CN88" s="782">
        <f>IFERROR((CM88*$H88*INDEX(References!$C$51:$D$56, $E88+1,2))+(ROW()/10000),0)</f>
        <v>8.8000000000000005E-3</v>
      </c>
      <c r="CO88" s="671">
        <v>0</v>
      </c>
      <c r="CP88" s="782">
        <f>IFERROR((CO88*$H88*INDEX(References!$C$51:$D$56, $E88+1,2))+(ROW()/10000),0)</f>
        <v>8.8000000000000005E-3</v>
      </c>
      <c r="CQ88" s="671">
        <f>Compute4a!T88</f>
        <v>0</v>
      </c>
      <c r="CR88" s="782">
        <f>IFERROR((CQ88*$H88*INDEX(References!$C$51:$D$56, $E88+1,2))+(ROW()/10000),0)</f>
        <v>8.8000000000000005E-3</v>
      </c>
      <c r="CS88" s="671">
        <v>0</v>
      </c>
      <c r="CT88" s="782">
        <f>IFERROR((CS88*$H88*INDEX(References!$C$51:$D$56, $E88+1,2))+(ROW()/10000),0)</f>
        <v>8.8000000000000005E-3</v>
      </c>
      <c r="CU88" s="477">
        <f t="shared" si="110"/>
        <v>3</v>
      </c>
      <c r="CV88" s="477">
        <f t="shared" si="112"/>
        <v>0</v>
      </c>
      <c r="CW88" s="477">
        <f t="shared" si="113"/>
        <v>0</v>
      </c>
      <c r="CX88" s="477">
        <f t="shared" si="114"/>
        <v>0</v>
      </c>
      <c r="CY88" s="477">
        <f t="shared" si="115"/>
        <v>0</v>
      </c>
      <c r="CZ88" s="477">
        <f t="shared" si="116"/>
        <v>0</v>
      </c>
      <c r="DA88" s="477">
        <f t="shared" si="117"/>
        <v>0</v>
      </c>
      <c r="DB88" s="477">
        <f t="shared" si="118"/>
        <v>0</v>
      </c>
      <c r="DC88" s="477">
        <f t="shared" si="119"/>
        <v>0</v>
      </c>
      <c r="DD88" s="477">
        <f t="shared" si="120"/>
        <v>0</v>
      </c>
      <c r="DE88" s="477">
        <f t="shared" si="121"/>
        <v>0</v>
      </c>
      <c r="DF88" s="477">
        <f t="shared" si="122"/>
        <v>0</v>
      </c>
      <c r="DG88" s="477">
        <f t="shared" si="123"/>
        <v>0</v>
      </c>
      <c r="DH88" s="477">
        <f t="shared" si="124"/>
        <v>0</v>
      </c>
      <c r="DI88" s="477">
        <f t="shared" si="125"/>
        <v>0</v>
      </c>
      <c r="DJ88" s="477">
        <f t="shared" si="126"/>
        <v>0</v>
      </c>
      <c r="DK88" s="477">
        <f t="shared" si="127"/>
        <v>0</v>
      </c>
      <c r="DL88" s="477">
        <f t="shared" si="128"/>
        <v>0</v>
      </c>
      <c r="DM88" s="477">
        <f t="shared" si="129"/>
        <v>0</v>
      </c>
      <c r="DN88" s="477">
        <f t="shared" si="130"/>
        <v>0</v>
      </c>
      <c r="DO88" s="477">
        <f t="shared" si="131"/>
        <v>0</v>
      </c>
      <c r="DP88" s="477">
        <f t="shared" si="132"/>
        <v>0</v>
      </c>
      <c r="DQ88" s="477">
        <f t="shared" si="133"/>
        <v>0</v>
      </c>
      <c r="DR88" s="477">
        <f t="shared" si="134"/>
        <v>0</v>
      </c>
      <c r="DS88" s="477">
        <f t="shared" si="135"/>
        <v>0</v>
      </c>
      <c r="DT88" s="477">
        <f t="shared" si="136"/>
        <v>0</v>
      </c>
      <c r="DU88" s="477">
        <f t="shared" si="137"/>
        <v>0</v>
      </c>
      <c r="DV88" s="477">
        <f t="shared" si="138"/>
        <v>0</v>
      </c>
      <c r="DW88" s="477">
        <f t="shared" si="139"/>
        <v>0</v>
      </c>
      <c r="DX88" s="477">
        <f t="shared" si="140"/>
        <v>0</v>
      </c>
      <c r="DY88" s="477">
        <f t="shared" si="141"/>
        <v>0</v>
      </c>
      <c r="DZ88" s="477">
        <f t="shared" si="142"/>
        <v>0</v>
      </c>
      <c r="EA88" s="477">
        <f t="shared" si="143"/>
        <v>0</v>
      </c>
      <c r="EB88" s="477">
        <f t="shared" si="144"/>
        <v>0</v>
      </c>
      <c r="EC88" s="477">
        <f t="shared" si="145"/>
        <v>0</v>
      </c>
      <c r="ED88" s="477">
        <f t="shared" si="146"/>
        <v>0</v>
      </c>
      <c r="EE88" s="477">
        <f t="shared" si="147"/>
        <v>0</v>
      </c>
      <c r="EF88" s="477">
        <f t="shared" si="148"/>
        <v>0</v>
      </c>
      <c r="EG88" s="477">
        <f t="shared" si="149"/>
        <v>0</v>
      </c>
      <c r="EH88" s="477">
        <f t="shared" si="150"/>
        <v>0</v>
      </c>
      <c r="EI88" s="477">
        <f t="shared" si="151"/>
        <v>0</v>
      </c>
      <c r="EJ88" s="477">
        <f t="shared" si="152"/>
        <v>0</v>
      </c>
      <c r="EK88" s="477">
        <f t="shared" si="153"/>
        <v>0</v>
      </c>
      <c r="EL88" s="477">
        <f t="shared" si="154"/>
        <v>0</v>
      </c>
      <c r="EM88" s="477">
        <f t="shared" si="155"/>
        <v>0</v>
      </c>
      <c r="EN88" s="477">
        <f t="shared" si="156"/>
        <v>0</v>
      </c>
      <c r="EO88" s="946">
        <f t="shared" si="157"/>
        <v>0</v>
      </c>
      <c r="EP88" s="946">
        <f t="shared" si="158"/>
        <v>0</v>
      </c>
      <c r="EQ88" s="946">
        <f t="shared" si="159"/>
        <v>0</v>
      </c>
      <c r="ER88" s="946">
        <f t="shared" si="160"/>
        <v>0</v>
      </c>
      <c r="ES88" s="946">
        <f t="shared" si="161"/>
        <v>0</v>
      </c>
      <c r="ET88" s="946">
        <f t="shared" si="162"/>
        <v>0</v>
      </c>
      <c r="EU88" s="946">
        <f t="shared" si="163"/>
        <v>0</v>
      </c>
      <c r="EV88" s="946">
        <f t="shared" si="164"/>
        <v>0</v>
      </c>
      <c r="EW88" s="946">
        <f t="shared" si="165"/>
        <v>0</v>
      </c>
      <c r="EX88" s="946">
        <f t="shared" si="166"/>
        <v>0</v>
      </c>
      <c r="EY88" s="946">
        <f t="shared" si="167"/>
        <v>0</v>
      </c>
      <c r="EZ88" s="946">
        <f t="shared" si="168"/>
        <v>0</v>
      </c>
      <c r="FA88" s="946">
        <f t="shared" si="169"/>
        <v>0</v>
      </c>
      <c r="FB88" s="946">
        <f t="shared" si="170"/>
        <v>0</v>
      </c>
      <c r="FC88" s="946">
        <f t="shared" si="171"/>
        <v>0</v>
      </c>
      <c r="FD88" s="946">
        <f t="shared" si="172"/>
        <v>0</v>
      </c>
      <c r="FE88" s="946">
        <f t="shared" si="173"/>
        <v>0</v>
      </c>
      <c r="FF88" s="946">
        <f t="shared" si="174"/>
        <v>0</v>
      </c>
      <c r="FG88" s="946">
        <f t="shared" si="175"/>
        <v>0</v>
      </c>
      <c r="FH88" s="946">
        <f t="shared" si="176"/>
        <v>0</v>
      </c>
      <c r="FI88" s="946">
        <f t="shared" si="177"/>
        <v>0</v>
      </c>
      <c r="FJ88" s="946">
        <f t="shared" si="178"/>
        <v>0</v>
      </c>
      <c r="FK88" s="946">
        <f t="shared" si="179"/>
        <v>0</v>
      </c>
      <c r="FL88" s="946">
        <f t="shared" si="180"/>
        <v>0</v>
      </c>
      <c r="FM88" s="946">
        <f t="shared" si="181"/>
        <v>0</v>
      </c>
      <c r="FN88" s="946">
        <f t="shared" si="182"/>
        <v>0</v>
      </c>
      <c r="FO88" s="946">
        <f t="shared" si="183"/>
        <v>0</v>
      </c>
      <c r="FP88" s="946">
        <f t="shared" si="184"/>
        <v>0</v>
      </c>
      <c r="FQ88" s="946">
        <f t="shared" si="185"/>
        <v>0</v>
      </c>
      <c r="FR88" s="946">
        <f t="shared" si="186"/>
        <v>0</v>
      </c>
      <c r="FS88" s="946">
        <f t="shared" si="187"/>
        <v>0</v>
      </c>
      <c r="FT88" s="946">
        <f t="shared" si="188"/>
        <v>0</v>
      </c>
      <c r="FU88" s="946">
        <f t="shared" si="189"/>
        <v>0</v>
      </c>
      <c r="FV88" s="946">
        <f t="shared" si="190"/>
        <v>0</v>
      </c>
      <c r="FW88" s="946">
        <f t="shared" si="191"/>
        <v>0</v>
      </c>
      <c r="FX88" s="946">
        <f t="shared" si="192"/>
        <v>0</v>
      </c>
      <c r="FY88" s="946">
        <f t="shared" si="193"/>
        <v>0</v>
      </c>
      <c r="FZ88" s="946">
        <f t="shared" si="194"/>
        <v>0</v>
      </c>
      <c r="GA88" s="946">
        <f t="shared" si="195"/>
        <v>0</v>
      </c>
      <c r="GB88" s="946">
        <f t="shared" si="196"/>
        <v>0</v>
      </c>
      <c r="GC88" s="946">
        <f t="shared" si="197"/>
        <v>0</v>
      </c>
      <c r="GD88" s="946">
        <f t="shared" si="198"/>
        <v>0</v>
      </c>
      <c r="GE88" s="946">
        <f t="shared" si="199"/>
        <v>0</v>
      </c>
      <c r="GF88" s="946">
        <f t="shared" si="200"/>
        <v>0</v>
      </c>
      <c r="GG88" s="946">
        <f t="shared" si="201"/>
        <v>0</v>
      </c>
      <c r="GH88" s="946" t="s">
        <v>531</v>
      </c>
    </row>
    <row r="89" spans="1:190" ht="15">
      <c r="A89" s="725" t="str">
        <f>Compute1a!A89</f>
        <v>13.3</v>
      </c>
      <c r="B89" s="527" t="str">
        <f>Compute1a!B89</f>
        <v xml:space="preserve">Politique de transfert d'information </v>
      </c>
      <c r="C89" s="527">
        <f>Compute1a!C89</f>
        <v>0</v>
      </c>
      <c r="D89" s="528" t="str">
        <f>Compute1a!D89</f>
        <v>1: Initial</v>
      </c>
      <c r="E89" s="734" t="str">
        <f>Compute1a!E89</f>
        <v>1</v>
      </c>
      <c r="F89" s="727">
        <f>INDEX(References!$B$51:$C$56,$E89+1,2)*C89</f>
        <v>0</v>
      </c>
      <c r="G89" s="726">
        <f>Compute4a!$DE89</f>
        <v>0</v>
      </c>
      <c r="H89" s="942">
        <f t="shared" si="206"/>
        <v>0</v>
      </c>
      <c r="I89" s="671">
        <v>0</v>
      </c>
      <c r="J89" s="782">
        <f>IFERROR((I89*$H89*INDEX(References!$C$51:$D$56, $E89+1,2))+(ROW()/10000),0)</f>
        <v>8.8999999999999999E-3</v>
      </c>
      <c r="K89" s="671">
        <v>0</v>
      </c>
      <c r="L89" s="782">
        <f>IFERROR((K89*$H89*INDEX(References!$C$51:$D$56, $E89+1,2))+(ROW()/10000),0)</f>
        <v>8.8999999999999999E-3</v>
      </c>
      <c r="M89" s="671">
        <v>0</v>
      </c>
      <c r="N89" s="782">
        <f>IFERROR((M89*$H89*INDEX(References!$C$51:$D$56, $E89+1,2))+(ROW()/10000),0)</f>
        <v>8.8999999999999999E-3</v>
      </c>
      <c r="O89" s="671">
        <f>Compute4a!N89</f>
        <v>0</v>
      </c>
      <c r="P89" s="782">
        <f>IFERROR((O89*$H89*INDEX(References!$C$51:$D$56, $E89+1,2))+(ROW()/10000),0)</f>
        <v>8.8999999999999999E-3</v>
      </c>
      <c r="Q89" s="671">
        <f>Compute4a!M89</f>
        <v>0</v>
      </c>
      <c r="R89" s="782">
        <f>IFERROR((Q89*$H89*INDEX(References!$C$51:$D$56, $E89+1,2))+(ROW()/10000),0)</f>
        <v>8.8999999999999999E-3</v>
      </c>
      <c r="S89" s="671">
        <v>0</v>
      </c>
      <c r="T89" s="782">
        <f>IFERROR((S89*$H89*INDEX(References!$C$51:$D$56, $E89+1,2))+(ROW()/10000),0)</f>
        <v>8.8999999999999999E-3</v>
      </c>
      <c r="U89" s="671">
        <f>Compute4a!S89</f>
        <v>0</v>
      </c>
      <c r="V89" s="782">
        <f>IFERROR((U89*$H89*INDEX(References!$C$51:$D$56, $E89+1,2))+(ROW()/10000),0)</f>
        <v>8.8999999999999999E-3</v>
      </c>
      <c r="W89" s="671">
        <f>Compute4a!R89</f>
        <v>1</v>
      </c>
      <c r="X89" s="782">
        <f>IFERROR((W89*$H89*INDEX(References!$C$51:$D$56, $E89+1,2))+(ROW()/10000),0)</f>
        <v>8.8999999999999999E-3</v>
      </c>
      <c r="Y89" s="671">
        <v>0</v>
      </c>
      <c r="Z89" s="782">
        <f>IFERROR((Y89*$H89*INDEX(References!$C$51:$D$56, $E89+1,2))+(ROW()/10000),0)</f>
        <v>8.8999999999999999E-3</v>
      </c>
      <c r="AA89" s="671">
        <v>0</v>
      </c>
      <c r="AB89" s="782">
        <f>IFERROR((AA89*$H89*INDEX(References!$C$51:$D$56, $E89+1,2))+(ROW()/10000),0)</f>
        <v>8.8999999999999999E-3</v>
      </c>
      <c r="AC89" s="671">
        <f>Compute4a!T89</f>
        <v>0</v>
      </c>
      <c r="AD89" s="782">
        <f>IFERROR((AC89*$H89*INDEX(References!$C$51:$D$56, $E89+1,2))+(ROW()/10000),0)</f>
        <v>8.8999999999999999E-3</v>
      </c>
      <c r="AE89" s="671">
        <v>0</v>
      </c>
      <c r="AF89" s="782">
        <f>IFERROR((AE89*$H89*INDEX(References!$C$51:$D$56, $E89+1,2))+(ROW()/10000),0)</f>
        <v>8.8999999999999999E-3</v>
      </c>
      <c r="AG89" s="671">
        <f>Compute4a!N89</f>
        <v>0</v>
      </c>
      <c r="AH89" s="782">
        <f>IFERROR((AG89*$H89*INDEX(References!$C$51:$D$56, $E89+1,2))+(ROW()/10000),0)</f>
        <v>8.8999999999999999E-3</v>
      </c>
      <c r="AI89" s="671">
        <v>0</v>
      </c>
      <c r="AJ89" s="782">
        <f>IFERROR((AI89*$H89*INDEX(References!$C$51:$D$56, $E89+1,2))+(ROW()/10000),0)</f>
        <v>8.8999999999999999E-3</v>
      </c>
      <c r="AK89" s="671">
        <f>Compute4a!U89</f>
        <v>0</v>
      </c>
      <c r="AL89" s="782">
        <f>IFERROR((AK89*$H89*INDEX(References!$C$51:$D$56, $E89+1,2))+(ROW()/10000),0)</f>
        <v>8.8999999999999999E-3</v>
      </c>
      <c r="AM89" s="671">
        <f>Compute4a!K89</f>
        <v>0</v>
      </c>
      <c r="AN89" s="782">
        <f>IFERROR((AM89*$H89*INDEX(References!$C$51:$D$56, $E89+1,2))+(ROW()/10000),0)</f>
        <v>8.8999999999999999E-3</v>
      </c>
      <c r="AO89" s="671">
        <f>Compute4a!S89</f>
        <v>0</v>
      </c>
      <c r="AP89" s="782">
        <f>IFERROR((AO89*$H89*INDEX(References!$C$51:$D$56, $E89+1,2))+(ROW()/10000),0)</f>
        <v>8.8999999999999999E-3</v>
      </c>
      <c r="AQ89" s="671">
        <v>1</v>
      </c>
      <c r="AR89" s="782">
        <f>IFERROR((AQ89*$H89*INDEX(References!$C$51:$D$56, $E89+1,2))+(ROW()/10000),0)</f>
        <v>8.8999999999999999E-3</v>
      </c>
      <c r="AS89" s="671">
        <f>Compute4a!K89</f>
        <v>0</v>
      </c>
      <c r="AT89" s="782">
        <f>IFERROR((AS89*$H89*INDEX(References!$C$51:$D$56, $E89+1,2))+(ROW()/10000),0)</f>
        <v>8.8999999999999999E-3</v>
      </c>
      <c r="AU89" s="671">
        <f>Compute4a!T89</f>
        <v>0</v>
      </c>
      <c r="AV89" s="782">
        <f>IFERROR((AU89*$H89*INDEX(References!$C$51:$D$56, $E89+1,2))+(ROW()/10000),0)</f>
        <v>8.8999999999999999E-3</v>
      </c>
      <c r="AW89" s="671">
        <f>Compute4a!J89</f>
        <v>0</v>
      </c>
      <c r="AX89" s="782">
        <f>IFERROR((AW89*$H89*INDEX(References!$C$51:$D$56, $E89+1,2))+(ROW()/10000),0)</f>
        <v>8.8999999999999999E-3</v>
      </c>
      <c r="AY89" s="671">
        <f>Compute4a!L89</f>
        <v>0</v>
      </c>
      <c r="AZ89" s="782">
        <f>IFERROR((AY89*$H89*INDEX(References!$C$51:$D$56, $E89+1,2))+(ROW()/10000),0)</f>
        <v>8.8999999999999999E-3</v>
      </c>
      <c r="BA89" s="671">
        <f>Compute4a!M89</f>
        <v>0</v>
      </c>
      <c r="BB89" s="782">
        <f>IFERROR((BA89*$H89*INDEX(References!$C$51:$D$56, $E89+1,2))+(ROW()/10000),0)</f>
        <v>8.8999999999999999E-3</v>
      </c>
      <c r="BC89" s="671">
        <f>Compute4a!O89</f>
        <v>0</v>
      </c>
      <c r="BD89" s="782">
        <f>IFERROR((BC89*$H89*INDEX(References!$C$51:$D$56, $E89+1,2))+(ROW()/10000),0)</f>
        <v>8.8999999999999999E-3</v>
      </c>
      <c r="BE89" s="671">
        <f>Compute4a!V89</f>
        <v>0</v>
      </c>
      <c r="BF89" s="782">
        <f>IFERROR((BE89*$H89*INDEX(References!$C$51:$D$56, $E89+1,2))+(ROW()/10000),0)</f>
        <v>8.8999999999999999E-3</v>
      </c>
      <c r="BG89" s="671">
        <f>Compute4a!P89</f>
        <v>0</v>
      </c>
      <c r="BH89" s="782">
        <f>IFERROR((BG89*$H89*INDEX(References!$C$51:$D$56, $E89+1,2))+(ROW()/10000),0)</f>
        <v>8.8999999999999999E-3</v>
      </c>
      <c r="BI89" s="671">
        <f>Compute4a!N89</f>
        <v>0</v>
      </c>
      <c r="BJ89" s="782">
        <f>IFERROR((BI89*$H89*INDEX(References!$C$51:$D$56, $E89+1,2))+(ROW()/10000),0)</f>
        <v>8.8999999999999999E-3</v>
      </c>
      <c r="BK89" s="671">
        <f>Compute4a!T89</f>
        <v>0</v>
      </c>
      <c r="BL89" s="782">
        <f>IFERROR((BK89*$H89*INDEX(References!$C$51:$D$56, $E89+1,2))+(ROW()/10000),0)</f>
        <v>8.8999999999999999E-3</v>
      </c>
      <c r="BM89" s="671">
        <v>0</v>
      </c>
      <c r="BN89" s="782">
        <f>IFERROR((BM89*$H89*INDEX(References!$C$51:$D$56, $E89+1,2))+(ROW()/10000),0)</f>
        <v>8.8999999999999999E-3</v>
      </c>
      <c r="BO89" s="671">
        <f>Compute4a!V89</f>
        <v>0</v>
      </c>
      <c r="BP89" s="782">
        <f>IFERROR((BO89*$H89*INDEX(References!$C$51:$D$56, $E89+1,2))+(ROW()/10000),0)</f>
        <v>8.8999999999999999E-3</v>
      </c>
      <c r="BQ89" s="671">
        <f>Compute4a!S89</f>
        <v>0</v>
      </c>
      <c r="BR89" s="782">
        <f>IFERROR((BQ89*$H89*INDEX(References!$C$51:$D$56, $E89+1,2))+(ROW()/10000),0)</f>
        <v>8.8999999999999999E-3</v>
      </c>
      <c r="BS89" s="671">
        <f>Compute4a!V89</f>
        <v>0</v>
      </c>
      <c r="BT89" s="782">
        <f>IFERROR((BS89*$H89*INDEX(References!$C$51:$D$56, $E89+1,2))+(ROW()/10000),0)</f>
        <v>8.8999999999999999E-3</v>
      </c>
      <c r="BU89" s="671">
        <v>0</v>
      </c>
      <c r="BV89" s="782">
        <f>IFERROR((BU89*$H89*INDEX(References!$C$51:$D$56, $E89+1,2))+(ROW()/10000),0)</f>
        <v>8.8999999999999999E-3</v>
      </c>
      <c r="BW89" s="671">
        <f>Compute4a!U89</f>
        <v>0</v>
      </c>
      <c r="BX89" s="782">
        <f>IFERROR((BW89*$H89*INDEX(References!$C$51:$D$56, $E89+1,2))+(ROW()/10000),0)</f>
        <v>8.8999999999999999E-3</v>
      </c>
      <c r="BY89" s="671">
        <f>Compute4a!N89</f>
        <v>0</v>
      </c>
      <c r="BZ89" s="782">
        <f>IFERROR((BY89*$H89*INDEX(References!$C$51:$D$56, $E89+1,2))+(ROW()/10000),0)</f>
        <v>8.8999999999999999E-3</v>
      </c>
      <c r="CA89" s="671">
        <f>Compute4a!T89</f>
        <v>0</v>
      </c>
      <c r="CB89" s="782">
        <f>IFERROR((CA89*$H89*INDEX(References!$C$51:$D$56, $E89+1,2))+(ROW()/10000),0)</f>
        <v>8.8999999999999999E-3</v>
      </c>
      <c r="CC89" s="671">
        <f>Compute4a!T89</f>
        <v>0</v>
      </c>
      <c r="CD89" s="782">
        <f>IFERROR((CC89*$H89*INDEX(References!$C$51:$D$56, $E89+1,2))+(ROW()/10000),0)</f>
        <v>8.8999999999999999E-3</v>
      </c>
      <c r="CE89" s="671">
        <f>Compute4a!T89</f>
        <v>0</v>
      </c>
      <c r="CF89" s="782">
        <f>IFERROR((CE89*$H89*INDEX(References!$C$51:$D$56, $E89+1,2))+(ROW()/10000),0)</f>
        <v>8.8999999999999999E-3</v>
      </c>
      <c r="CG89" s="671">
        <f>Compute4a!U89</f>
        <v>0</v>
      </c>
      <c r="CH89" s="782">
        <f>IFERROR((CG89*$H89*INDEX(References!$C$51:$D$56, $E89+1,2))+(ROW()/10000),0)</f>
        <v>8.8999999999999999E-3</v>
      </c>
      <c r="CI89" s="671">
        <f>Compute4a!U89</f>
        <v>0</v>
      </c>
      <c r="CJ89" s="782">
        <f>IFERROR((CI89*$H89*INDEX(References!$C$51:$D$56, $E89+1,2))+(ROW()/10000),0)</f>
        <v>8.8999999999999999E-3</v>
      </c>
      <c r="CK89" s="671">
        <f>Compute4a!N89</f>
        <v>0</v>
      </c>
      <c r="CL89" s="782">
        <f>IFERROR((CK89*$H89*INDEX(References!$C$51:$D$56, $E89+1,2))+(ROW()/10000),0)</f>
        <v>8.8999999999999999E-3</v>
      </c>
      <c r="CM89" s="671">
        <f>Compute4a!U89</f>
        <v>0</v>
      </c>
      <c r="CN89" s="782">
        <f>IFERROR((CM89*$H89*INDEX(References!$C$51:$D$56, $E89+1,2))+(ROW()/10000),0)</f>
        <v>8.8999999999999999E-3</v>
      </c>
      <c r="CO89" s="671">
        <f>Compute4a!Q89</f>
        <v>0</v>
      </c>
      <c r="CP89" s="782">
        <f>IFERROR((CO89*$H89*INDEX(References!$C$51:$D$56, $E89+1,2))+(ROW()/10000),0)</f>
        <v>8.8999999999999999E-3</v>
      </c>
      <c r="CQ89" s="671">
        <f>Compute4a!T89</f>
        <v>0</v>
      </c>
      <c r="CR89" s="782">
        <f>IFERROR((CQ89*$H89*INDEX(References!$C$51:$D$56, $E89+1,2))+(ROW()/10000),0)</f>
        <v>8.8999999999999999E-3</v>
      </c>
      <c r="CS89" s="671">
        <f>Compute4a!Q89</f>
        <v>0</v>
      </c>
      <c r="CT89" s="782">
        <f>IFERROR((CS89*$H89*INDEX(References!$C$51:$D$56, $E89+1,2))+(ROW()/10000),0)</f>
        <v>8.8999999999999999E-3</v>
      </c>
      <c r="CU89" s="477">
        <f t="shared" si="110"/>
        <v>1</v>
      </c>
      <c r="CV89" s="477">
        <f t="shared" si="112"/>
        <v>0</v>
      </c>
      <c r="CW89" s="477">
        <f t="shared" si="113"/>
        <v>0</v>
      </c>
      <c r="CX89" s="477">
        <f t="shared" si="114"/>
        <v>0</v>
      </c>
      <c r="CY89" s="477">
        <f t="shared" si="115"/>
        <v>0</v>
      </c>
      <c r="CZ89" s="477">
        <f t="shared" si="116"/>
        <v>0</v>
      </c>
      <c r="DA89" s="477">
        <f t="shared" si="117"/>
        <v>0</v>
      </c>
      <c r="DB89" s="477">
        <f t="shared" si="118"/>
        <v>0</v>
      </c>
      <c r="DC89" s="477">
        <f t="shared" si="119"/>
        <v>0</v>
      </c>
      <c r="DD89" s="477">
        <f t="shared" si="120"/>
        <v>0</v>
      </c>
      <c r="DE89" s="477">
        <f t="shared" si="121"/>
        <v>0</v>
      </c>
      <c r="DF89" s="477">
        <f t="shared" si="122"/>
        <v>0</v>
      </c>
      <c r="DG89" s="477">
        <f t="shared" si="123"/>
        <v>0</v>
      </c>
      <c r="DH89" s="477">
        <f t="shared" si="124"/>
        <v>0</v>
      </c>
      <c r="DI89" s="477">
        <f t="shared" si="125"/>
        <v>0</v>
      </c>
      <c r="DJ89" s="477">
        <f t="shared" si="126"/>
        <v>0</v>
      </c>
      <c r="DK89" s="477">
        <f t="shared" si="127"/>
        <v>0</v>
      </c>
      <c r="DL89" s="477">
        <f t="shared" si="128"/>
        <v>0</v>
      </c>
      <c r="DM89" s="477">
        <f t="shared" si="129"/>
        <v>0</v>
      </c>
      <c r="DN89" s="477">
        <f t="shared" si="130"/>
        <v>0</v>
      </c>
      <c r="DO89" s="477">
        <f t="shared" si="131"/>
        <v>0</v>
      </c>
      <c r="DP89" s="477">
        <f t="shared" si="132"/>
        <v>0</v>
      </c>
      <c r="DQ89" s="477">
        <f t="shared" si="133"/>
        <v>0</v>
      </c>
      <c r="DR89" s="477">
        <f t="shared" si="134"/>
        <v>0</v>
      </c>
      <c r="DS89" s="477">
        <f t="shared" si="135"/>
        <v>0</v>
      </c>
      <c r="DT89" s="477">
        <f t="shared" si="136"/>
        <v>0</v>
      </c>
      <c r="DU89" s="477">
        <f t="shared" si="137"/>
        <v>0</v>
      </c>
      <c r="DV89" s="477">
        <f t="shared" si="138"/>
        <v>0</v>
      </c>
      <c r="DW89" s="477">
        <f t="shared" si="139"/>
        <v>0</v>
      </c>
      <c r="DX89" s="477">
        <f t="shared" si="140"/>
        <v>0</v>
      </c>
      <c r="DY89" s="477">
        <f t="shared" si="141"/>
        <v>0</v>
      </c>
      <c r="DZ89" s="477">
        <f t="shared" si="142"/>
        <v>0</v>
      </c>
      <c r="EA89" s="477">
        <f t="shared" si="143"/>
        <v>0</v>
      </c>
      <c r="EB89" s="477">
        <f t="shared" si="144"/>
        <v>0</v>
      </c>
      <c r="EC89" s="477">
        <f t="shared" si="145"/>
        <v>0</v>
      </c>
      <c r="ED89" s="477">
        <f t="shared" si="146"/>
        <v>0</v>
      </c>
      <c r="EE89" s="477">
        <f t="shared" si="147"/>
        <v>0</v>
      </c>
      <c r="EF89" s="477">
        <f t="shared" si="148"/>
        <v>0</v>
      </c>
      <c r="EG89" s="477">
        <f t="shared" si="149"/>
        <v>0</v>
      </c>
      <c r="EH89" s="477">
        <f t="shared" si="150"/>
        <v>0</v>
      </c>
      <c r="EI89" s="477">
        <f t="shared" si="151"/>
        <v>0</v>
      </c>
      <c r="EJ89" s="477">
        <f t="shared" si="152"/>
        <v>0</v>
      </c>
      <c r="EK89" s="477">
        <f t="shared" si="153"/>
        <v>0</v>
      </c>
      <c r="EL89" s="477">
        <f t="shared" si="154"/>
        <v>0</v>
      </c>
      <c r="EM89" s="477">
        <f t="shared" si="155"/>
        <v>0</v>
      </c>
      <c r="EN89" s="477">
        <f t="shared" si="156"/>
        <v>0</v>
      </c>
      <c r="EO89" s="946">
        <f t="shared" si="157"/>
        <v>0</v>
      </c>
      <c r="EP89" s="946">
        <f t="shared" si="158"/>
        <v>0</v>
      </c>
      <c r="EQ89" s="946">
        <f t="shared" si="159"/>
        <v>0</v>
      </c>
      <c r="ER89" s="946">
        <f t="shared" si="160"/>
        <v>0</v>
      </c>
      <c r="ES89" s="946">
        <f t="shared" si="161"/>
        <v>0</v>
      </c>
      <c r="ET89" s="946">
        <f t="shared" si="162"/>
        <v>0</v>
      </c>
      <c r="EU89" s="946">
        <f t="shared" si="163"/>
        <v>0</v>
      </c>
      <c r="EV89" s="946">
        <f t="shared" si="164"/>
        <v>0</v>
      </c>
      <c r="EW89" s="946">
        <f t="shared" si="165"/>
        <v>0</v>
      </c>
      <c r="EX89" s="946">
        <f t="shared" si="166"/>
        <v>0</v>
      </c>
      <c r="EY89" s="946">
        <f t="shared" si="167"/>
        <v>0</v>
      </c>
      <c r="EZ89" s="946">
        <f t="shared" si="168"/>
        <v>0</v>
      </c>
      <c r="FA89" s="946">
        <f t="shared" si="169"/>
        <v>0</v>
      </c>
      <c r="FB89" s="946">
        <f t="shared" si="170"/>
        <v>0</v>
      </c>
      <c r="FC89" s="946">
        <f t="shared" si="171"/>
        <v>0</v>
      </c>
      <c r="FD89" s="946">
        <f t="shared" si="172"/>
        <v>0</v>
      </c>
      <c r="FE89" s="946">
        <f t="shared" si="173"/>
        <v>0</v>
      </c>
      <c r="FF89" s="946">
        <f t="shared" si="174"/>
        <v>0</v>
      </c>
      <c r="FG89" s="946">
        <f t="shared" si="175"/>
        <v>0</v>
      </c>
      <c r="FH89" s="946">
        <f t="shared" si="176"/>
        <v>0</v>
      </c>
      <c r="FI89" s="946">
        <f t="shared" si="177"/>
        <v>0</v>
      </c>
      <c r="FJ89" s="946">
        <f t="shared" si="178"/>
        <v>0</v>
      </c>
      <c r="FK89" s="946">
        <f t="shared" si="179"/>
        <v>0</v>
      </c>
      <c r="FL89" s="946">
        <f t="shared" si="180"/>
        <v>0</v>
      </c>
      <c r="FM89" s="946">
        <f t="shared" si="181"/>
        <v>0</v>
      </c>
      <c r="FN89" s="946">
        <f t="shared" si="182"/>
        <v>0</v>
      </c>
      <c r="FO89" s="946">
        <f t="shared" si="183"/>
        <v>0</v>
      </c>
      <c r="FP89" s="946">
        <f t="shared" si="184"/>
        <v>0</v>
      </c>
      <c r="FQ89" s="946">
        <f t="shared" si="185"/>
        <v>0</v>
      </c>
      <c r="FR89" s="946">
        <f t="shared" si="186"/>
        <v>0</v>
      </c>
      <c r="FS89" s="946">
        <f t="shared" si="187"/>
        <v>0</v>
      </c>
      <c r="FT89" s="946">
        <f t="shared" si="188"/>
        <v>0</v>
      </c>
      <c r="FU89" s="946">
        <f t="shared" si="189"/>
        <v>0</v>
      </c>
      <c r="FV89" s="946">
        <f t="shared" si="190"/>
        <v>0</v>
      </c>
      <c r="FW89" s="946">
        <f t="shared" si="191"/>
        <v>0</v>
      </c>
      <c r="FX89" s="946">
        <f t="shared" si="192"/>
        <v>0</v>
      </c>
      <c r="FY89" s="946">
        <f t="shared" si="193"/>
        <v>0</v>
      </c>
      <c r="FZ89" s="946">
        <f t="shared" si="194"/>
        <v>0</v>
      </c>
      <c r="GA89" s="946">
        <f t="shared" si="195"/>
        <v>0</v>
      </c>
      <c r="GB89" s="946">
        <f t="shared" si="196"/>
        <v>0</v>
      </c>
      <c r="GC89" s="946">
        <f t="shared" si="197"/>
        <v>0</v>
      </c>
      <c r="GD89" s="946">
        <f t="shared" si="198"/>
        <v>0</v>
      </c>
      <c r="GE89" s="946">
        <f t="shared" si="199"/>
        <v>0</v>
      </c>
      <c r="GF89" s="946">
        <f t="shared" si="200"/>
        <v>0</v>
      </c>
      <c r="GG89" s="946">
        <f t="shared" si="201"/>
        <v>0</v>
      </c>
      <c r="GH89" s="946" t="s">
        <v>532</v>
      </c>
    </row>
    <row r="90" spans="1:190" ht="15">
      <c r="A90" s="725" t="str">
        <f>Compute1a!A90</f>
        <v>13.3.a</v>
      </c>
      <c r="B90" s="527" t="str">
        <f>Compute1a!B90</f>
        <v>Accord de transfert d'information</v>
      </c>
      <c r="C90" s="527">
        <f>Compute1a!C90</f>
        <v>0</v>
      </c>
      <c r="D90" s="528">
        <f>Compute1a!D90</f>
        <v>0</v>
      </c>
      <c r="E90" s="731" t="str">
        <f>Compute1a!E90</f>
        <v>0</v>
      </c>
      <c r="F90" s="727">
        <f>INDEX(References!$B$51:$C$56,$E90+1,2)*C90</f>
        <v>0</v>
      </c>
      <c r="G90" s="726">
        <f>Compute4a!$DE90</f>
        <v>0</v>
      </c>
      <c r="H90" s="942">
        <f>G90</f>
        <v>0</v>
      </c>
      <c r="I90" s="671">
        <f>Compute4a!I90</f>
        <v>0</v>
      </c>
      <c r="J90" s="782">
        <f>IFERROR((I90*$H90*INDEX(References!$C$51:$D$56, $E90+1,2))+(ROW()/10000),0)</f>
        <v>8.9999999999999993E-3</v>
      </c>
      <c r="K90" s="671">
        <f>Compute4a!H90</f>
        <v>0</v>
      </c>
      <c r="L90" s="782">
        <f>IFERROR((K90*$H90*INDEX(References!$C$51:$D$56, $E90+1,2))+(ROW()/10000),0)</f>
        <v>8.9999999999999993E-3</v>
      </c>
      <c r="M90" s="671">
        <f>Compute4a!H90</f>
        <v>0</v>
      </c>
      <c r="N90" s="782">
        <f>IFERROR((M90*$H90*INDEX(References!$C$51:$D$56, $E90+1,2))+(ROW()/10000),0)</f>
        <v>8.9999999999999993E-3</v>
      </c>
      <c r="O90" s="671">
        <f>Compute4a!N90</f>
        <v>0</v>
      </c>
      <c r="P90" s="782">
        <f>IFERROR((O90*$H90*INDEX(References!$C$51:$D$56, $E90+1,2))+(ROW()/10000),0)</f>
        <v>8.9999999999999993E-3</v>
      </c>
      <c r="Q90" s="671">
        <f>Compute4a!M90</f>
        <v>0</v>
      </c>
      <c r="R90" s="782">
        <f>IFERROR((Q90*$H90*INDEX(References!$C$51:$D$56, $E90+1,2))+(ROW()/10000),0)</f>
        <v>8.9999999999999993E-3</v>
      </c>
      <c r="S90" s="671">
        <f>Compute4a!R90</f>
        <v>0</v>
      </c>
      <c r="T90" s="782">
        <f>IFERROR((S90*$H90*INDEX(References!$C$51:$D$56, $E90+1,2))+(ROW()/10000),0)</f>
        <v>8.9999999999999993E-3</v>
      </c>
      <c r="U90" s="671">
        <f>Compute4a!S90</f>
        <v>0</v>
      </c>
      <c r="V90" s="782">
        <f>IFERROR((U90*$H90*INDEX(References!$C$51:$D$56, $E90+1,2))+(ROW()/10000),0)</f>
        <v>8.9999999999999993E-3</v>
      </c>
      <c r="W90" s="671">
        <f>Compute4a!R90</f>
        <v>0</v>
      </c>
      <c r="X90" s="782">
        <f>IFERROR((W90*$H90*INDEX(References!$C$51:$D$56, $E90+1,2))+(ROW()/10000),0)</f>
        <v>8.9999999999999993E-3</v>
      </c>
      <c r="Y90" s="671">
        <f>Compute4a!I90</f>
        <v>0</v>
      </c>
      <c r="Z90" s="782">
        <f>IFERROR((Y90*$H90*INDEX(References!$C$51:$D$56, $E90+1,2))+(ROW()/10000),0)</f>
        <v>8.9999999999999993E-3</v>
      </c>
      <c r="AA90" s="671">
        <f>Compute4a!H90</f>
        <v>0</v>
      </c>
      <c r="AB90" s="782">
        <f>IFERROR((AA90*$H90*INDEX(References!$C$51:$D$56, $E90+1,2))+(ROW()/10000),0)</f>
        <v>8.9999999999999993E-3</v>
      </c>
      <c r="AC90" s="671">
        <f>Compute4a!T90</f>
        <v>0</v>
      </c>
      <c r="AD90" s="782">
        <f>IFERROR((AC90*$H90*INDEX(References!$C$51:$D$56, $E90+1,2))+(ROW()/10000),0)</f>
        <v>8.9999999999999993E-3</v>
      </c>
      <c r="AE90" s="671">
        <f>Compute4a!I90</f>
        <v>0</v>
      </c>
      <c r="AF90" s="782">
        <f>IFERROR((AE90*$H90*INDEX(References!$C$51:$D$56, $E90+1,2))+(ROW()/10000),0)</f>
        <v>8.9999999999999993E-3</v>
      </c>
      <c r="AG90" s="671">
        <f>Compute4a!N90</f>
        <v>0</v>
      </c>
      <c r="AH90" s="782">
        <f>IFERROR((AG90*$H90*INDEX(References!$C$51:$D$56, $E90+1,2))+(ROW()/10000),0)</f>
        <v>8.9999999999999993E-3</v>
      </c>
      <c r="AI90" s="671">
        <f>Compute4a!I90</f>
        <v>0</v>
      </c>
      <c r="AJ90" s="782">
        <f>IFERROR((AI90*$H90*INDEX(References!$C$51:$D$56, $E90+1,2))+(ROW()/10000),0)</f>
        <v>8.9999999999999993E-3</v>
      </c>
      <c r="AK90" s="671">
        <f>Compute4a!U90</f>
        <v>0</v>
      </c>
      <c r="AL90" s="782">
        <f>IFERROR((AK90*$H90*INDEX(References!$C$51:$D$56, $E90+1,2))+(ROW()/10000),0)</f>
        <v>8.9999999999999993E-3</v>
      </c>
      <c r="AM90" s="671">
        <f>Compute4a!K90</f>
        <v>0</v>
      </c>
      <c r="AN90" s="782">
        <f>IFERROR((AM90*$H90*INDEX(References!$C$51:$D$56, $E90+1,2))+(ROW()/10000),0)</f>
        <v>8.9999999999999993E-3</v>
      </c>
      <c r="AO90" s="671">
        <f>Compute4a!S90</f>
        <v>0</v>
      </c>
      <c r="AP90" s="782">
        <f>IFERROR((AO90*$H90*INDEX(References!$C$51:$D$56, $E90+1,2))+(ROW()/10000),0)</f>
        <v>8.9999999999999993E-3</v>
      </c>
      <c r="AQ90" s="671">
        <f>Compute4a!M90</f>
        <v>0</v>
      </c>
      <c r="AR90" s="782">
        <f>IFERROR((AQ90*$H90*INDEX(References!$C$51:$D$56, $E90+1,2))+(ROW()/10000),0)</f>
        <v>8.9999999999999993E-3</v>
      </c>
      <c r="AS90" s="671">
        <f>Compute4a!K90</f>
        <v>0</v>
      </c>
      <c r="AT90" s="782">
        <f>IFERROR((AS90*$H90*INDEX(References!$C$51:$D$56, $E90+1,2))+(ROW()/10000),0)</f>
        <v>8.9999999999999993E-3</v>
      </c>
      <c r="AU90" s="671">
        <f>Compute4a!T90</f>
        <v>0</v>
      </c>
      <c r="AV90" s="782">
        <f>IFERROR((AU90*$H90*INDEX(References!$C$51:$D$56, $E90+1,2))+(ROW()/10000),0)</f>
        <v>8.9999999999999993E-3</v>
      </c>
      <c r="AW90" s="671">
        <f>Compute4a!J90</f>
        <v>0</v>
      </c>
      <c r="AX90" s="782">
        <f>IFERROR((AW90*$H90*INDEX(References!$C$51:$D$56, $E90+1,2))+(ROW()/10000),0)</f>
        <v>8.9999999999999993E-3</v>
      </c>
      <c r="AY90" s="671">
        <f>Compute4a!L90</f>
        <v>0</v>
      </c>
      <c r="AZ90" s="782">
        <f>IFERROR((AY90*$H90*INDEX(References!$C$51:$D$56, $E90+1,2))+(ROW()/10000),0)</f>
        <v>8.9999999999999993E-3</v>
      </c>
      <c r="BA90" s="671">
        <f>Compute4a!M90</f>
        <v>0</v>
      </c>
      <c r="BB90" s="782">
        <f>IFERROR((BA90*$H90*INDEX(References!$C$51:$D$56, $E90+1,2))+(ROW()/10000),0)</f>
        <v>8.9999999999999993E-3</v>
      </c>
      <c r="BC90" s="671">
        <f>Compute4a!O90</f>
        <v>0</v>
      </c>
      <c r="BD90" s="782">
        <f>IFERROR((BC90*$H90*INDEX(References!$C$51:$D$56, $E90+1,2))+(ROW()/10000),0)</f>
        <v>8.9999999999999993E-3</v>
      </c>
      <c r="BE90" s="671">
        <f>Compute4a!V90</f>
        <v>0</v>
      </c>
      <c r="BF90" s="782">
        <f>IFERROR((BE90*$H90*INDEX(References!$C$51:$D$56, $E90+1,2))+(ROW()/10000),0)</f>
        <v>8.9999999999999993E-3</v>
      </c>
      <c r="BG90" s="671">
        <f>Compute4a!P90</f>
        <v>0</v>
      </c>
      <c r="BH90" s="782">
        <f>IFERROR((BG90*$H90*INDEX(References!$C$51:$D$56, $E90+1,2))+(ROW()/10000),0)</f>
        <v>8.9999999999999993E-3</v>
      </c>
      <c r="BI90" s="671">
        <f>Compute4a!N90</f>
        <v>0</v>
      </c>
      <c r="BJ90" s="782">
        <f>IFERROR((BI90*$H90*INDEX(References!$C$51:$D$56, $E90+1,2))+(ROW()/10000),0)</f>
        <v>8.9999999999999993E-3</v>
      </c>
      <c r="BK90" s="671">
        <f>Compute4a!T90</f>
        <v>0</v>
      </c>
      <c r="BL90" s="782">
        <f>IFERROR((BK90*$H90*INDEX(References!$C$51:$D$56, $E90+1,2))+(ROW()/10000),0)</f>
        <v>8.9999999999999993E-3</v>
      </c>
      <c r="BM90" s="671">
        <f>Compute4a!R90</f>
        <v>0</v>
      </c>
      <c r="BN90" s="782">
        <f>IFERROR((BM90*$H90*INDEX(References!$C$51:$D$56, $E90+1,2))+(ROW()/10000),0)</f>
        <v>8.9999999999999993E-3</v>
      </c>
      <c r="BO90" s="671">
        <f>Compute4a!V90</f>
        <v>0</v>
      </c>
      <c r="BP90" s="782">
        <f>IFERROR((BO90*$H90*INDEX(References!$C$51:$D$56, $E90+1,2))+(ROW()/10000),0)</f>
        <v>8.9999999999999993E-3</v>
      </c>
      <c r="BQ90" s="671">
        <f>Compute4a!S90</f>
        <v>0</v>
      </c>
      <c r="BR90" s="782">
        <f>IFERROR((BQ90*$H90*INDEX(References!$C$51:$D$56, $E90+1,2))+(ROW()/10000),0)</f>
        <v>8.9999999999999993E-3</v>
      </c>
      <c r="BS90" s="671">
        <f>Compute4a!V90</f>
        <v>0</v>
      </c>
      <c r="BT90" s="782">
        <f>IFERROR((BS90*$H90*INDEX(References!$C$51:$D$56, $E90+1,2))+(ROW()/10000),0)</f>
        <v>8.9999999999999993E-3</v>
      </c>
      <c r="BU90" s="671">
        <f>Compute4a!M90</f>
        <v>0</v>
      </c>
      <c r="BV90" s="782">
        <f>IFERROR((BU90*$H90*INDEX(References!$C$51:$D$56, $E90+1,2))+(ROW()/10000),0)</f>
        <v>8.9999999999999993E-3</v>
      </c>
      <c r="BW90" s="671">
        <f>Compute4a!U90</f>
        <v>0</v>
      </c>
      <c r="BX90" s="782">
        <f>IFERROR((BW90*$H90*INDEX(References!$C$51:$D$56, $E90+1,2))+(ROW()/10000),0)</f>
        <v>8.9999999999999993E-3</v>
      </c>
      <c r="BY90" s="671">
        <f>Compute4a!N90</f>
        <v>0</v>
      </c>
      <c r="BZ90" s="782">
        <f>IFERROR((BY90*$H90*INDEX(References!$C$51:$D$56, $E90+1,2))+(ROW()/10000),0)</f>
        <v>8.9999999999999993E-3</v>
      </c>
      <c r="CA90" s="671">
        <f>Compute4a!T90</f>
        <v>0</v>
      </c>
      <c r="CB90" s="782">
        <f>IFERROR((CA90*$H90*INDEX(References!$C$51:$D$56, $E90+1,2))+(ROW()/10000),0)</f>
        <v>8.9999999999999993E-3</v>
      </c>
      <c r="CC90" s="671">
        <f>Compute4a!T90</f>
        <v>0</v>
      </c>
      <c r="CD90" s="782">
        <f>IFERROR((CC90*$H90*INDEX(References!$C$51:$D$56, $E90+1,2))+(ROW()/10000),0)</f>
        <v>8.9999999999999993E-3</v>
      </c>
      <c r="CE90" s="671">
        <f>Compute4a!T90</f>
        <v>0</v>
      </c>
      <c r="CF90" s="782">
        <f>IFERROR((CE90*$H90*INDEX(References!$C$51:$D$56, $E90+1,2))+(ROW()/10000),0)</f>
        <v>8.9999999999999993E-3</v>
      </c>
      <c r="CG90" s="671">
        <f>Compute4a!U90</f>
        <v>0</v>
      </c>
      <c r="CH90" s="782">
        <f>IFERROR((CG90*$H90*INDEX(References!$C$51:$D$56, $E90+1,2))+(ROW()/10000),0)</f>
        <v>8.9999999999999993E-3</v>
      </c>
      <c r="CI90" s="671">
        <f>Compute4a!U90</f>
        <v>0</v>
      </c>
      <c r="CJ90" s="782">
        <f>IFERROR((CI90*$H90*INDEX(References!$C$51:$D$56, $E90+1,2))+(ROW()/10000),0)</f>
        <v>8.9999999999999993E-3</v>
      </c>
      <c r="CK90" s="671">
        <f>Compute4a!N90</f>
        <v>0</v>
      </c>
      <c r="CL90" s="782">
        <f>IFERROR((CK90*$H90*INDEX(References!$C$51:$D$56, $E90+1,2))+(ROW()/10000),0)</f>
        <v>8.9999999999999993E-3</v>
      </c>
      <c r="CM90" s="671">
        <f>Compute4a!U90</f>
        <v>0</v>
      </c>
      <c r="CN90" s="782">
        <f>IFERROR((CM90*$H90*INDEX(References!$C$51:$D$56, $E90+1,2))+(ROW()/10000),0)</f>
        <v>8.9999999999999993E-3</v>
      </c>
      <c r="CO90" s="671">
        <f>Compute4a!Q90</f>
        <v>0</v>
      </c>
      <c r="CP90" s="782">
        <f>IFERROR((CO90*$H90*INDEX(References!$C$51:$D$56, $E90+1,2))+(ROW()/10000),0)</f>
        <v>8.9999999999999993E-3</v>
      </c>
      <c r="CQ90" s="671">
        <f>Compute4a!T90</f>
        <v>0</v>
      </c>
      <c r="CR90" s="782">
        <f>IFERROR((CQ90*$H90*INDEX(References!$C$51:$D$56, $E90+1,2))+(ROW()/10000),0)</f>
        <v>8.9999999999999993E-3</v>
      </c>
      <c r="CS90" s="671">
        <f>Compute4a!Q90</f>
        <v>0</v>
      </c>
      <c r="CT90" s="782">
        <f>IFERROR((CS90*$H90*INDEX(References!$C$51:$D$56, $E90+1,2))+(ROW()/10000),0)</f>
        <v>8.9999999999999993E-3</v>
      </c>
      <c r="CU90" s="477">
        <f t="shared" si="110"/>
        <v>0</v>
      </c>
      <c r="CV90" s="477">
        <f t="shared" si="112"/>
        <v>0</v>
      </c>
      <c r="CW90" s="477">
        <f t="shared" si="113"/>
        <v>0</v>
      </c>
      <c r="CX90" s="477">
        <f t="shared" si="114"/>
        <v>0</v>
      </c>
      <c r="CY90" s="477">
        <f t="shared" si="115"/>
        <v>0</v>
      </c>
      <c r="CZ90" s="477">
        <f t="shared" si="116"/>
        <v>0</v>
      </c>
      <c r="DA90" s="477">
        <f t="shared" si="117"/>
        <v>0</v>
      </c>
      <c r="DB90" s="477">
        <f t="shared" si="118"/>
        <v>0</v>
      </c>
      <c r="DC90" s="477">
        <f t="shared" si="119"/>
        <v>0</v>
      </c>
      <c r="DD90" s="477">
        <f t="shared" si="120"/>
        <v>0</v>
      </c>
      <c r="DE90" s="477">
        <f t="shared" si="121"/>
        <v>0</v>
      </c>
      <c r="DF90" s="477">
        <f t="shared" si="122"/>
        <v>0</v>
      </c>
      <c r="DG90" s="477">
        <f t="shared" si="123"/>
        <v>0</v>
      </c>
      <c r="DH90" s="477">
        <f t="shared" si="124"/>
        <v>0</v>
      </c>
      <c r="DI90" s="477">
        <f t="shared" si="125"/>
        <v>0</v>
      </c>
      <c r="DJ90" s="477">
        <f t="shared" si="126"/>
        <v>0</v>
      </c>
      <c r="DK90" s="477">
        <f t="shared" si="127"/>
        <v>0</v>
      </c>
      <c r="DL90" s="477">
        <f t="shared" si="128"/>
        <v>0</v>
      </c>
      <c r="DM90" s="477">
        <f t="shared" si="129"/>
        <v>0</v>
      </c>
      <c r="DN90" s="477">
        <f t="shared" si="130"/>
        <v>0</v>
      </c>
      <c r="DO90" s="477">
        <f t="shared" si="131"/>
        <v>0</v>
      </c>
      <c r="DP90" s="477">
        <f t="shared" si="132"/>
        <v>0</v>
      </c>
      <c r="DQ90" s="477">
        <f t="shared" si="133"/>
        <v>0</v>
      </c>
      <c r="DR90" s="477">
        <f t="shared" si="134"/>
        <v>0</v>
      </c>
      <c r="DS90" s="477">
        <f t="shared" si="135"/>
        <v>0</v>
      </c>
      <c r="DT90" s="477">
        <f t="shared" si="136"/>
        <v>0</v>
      </c>
      <c r="DU90" s="477">
        <f t="shared" si="137"/>
        <v>0</v>
      </c>
      <c r="DV90" s="477">
        <f t="shared" si="138"/>
        <v>0</v>
      </c>
      <c r="DW90" s="477">
        <f t="shared" si="139"/>
        <v>0</v>
      </c>
      <c r="DX90" s="477">
        <f t="shared" si="140"/>
        <v>0</v>
      </c>
      <c r="DY90" s="477">
        <f t="shared" si="141"/>
        <v>0</v>
      </c>
      <c r="DZ90" s="477">
        <f t="shared" si="142"/>
        <v>0</v>
      </c>
      <c r="EA90" s="477">
        <f t="shared" si="143"/>
        <v>0</v>
      </c>
      <c r="EB90" s="477">
        <f t="shared" si="144"/>
        <v>0</v>
      </c>
      <c r="EC90" s="477">
        <f t="shared" si="145"/>
        <v>0</v>
      </c>
      <c r="ED90" s="477">
        <f t="shared" si="146"/>
        <v>0</v>
      </c>
      <c r="EE90" s="477">
        <f t="shared" si="147"/>
        <v>0</v>
      </c>
      <c r="EF90" s="477">
        <f t="shared" si="148"/>
        <v>0</v>
      </c>
      <c r="EG90" s="477">
        <f t="shared" si="149"/>
        <v>0</v>
      </c>
      <c r="EH90" s="477">
        <f t="shared" si="150"/>
        <v>0</v>
      </c>
      <c r="EI90" s="477">
        <f t="shared" si="151"/>
        <v>0</v>
      </c>
      <c r="EJ90" s="477">
        <f t="shared" si="152"/>
        <v>0</v>
      </c>
      <c r="EK90" s="477">
        <f t="shared" si="153"/>
        <v>0</v>
      </c>
      <c r="EL90" s="477">
        <f t="shared" si="154"/>
        <v>0</v>
      </c>
      <c r="EM90" s="477">
        <f t="shared" si="155"/>
        <v>0</v>
      </c>
      <c r="EN90" s="477">
        <f t="shared" si="156"/>
        <v>0</v>
      </c>
      <c r="EO90" s="946">
        <f t="shared" si="157"/>
        <v>0</v>
      </c>
      <c r="EP90" s="946">
        <f t="shared" si="158"/>
        <v>0</v>
      </c>
      <c r="EQ90" s="946">
        <f t="shared" si="159"/>
        <v>0</v>
      </c>
      <c r="ER90" s="946">
        <f t="shared" si="160"/>
        <v>0</v>
      </c>
      <c r="ES90" s="946">
        <f t="shared" si="161"/>
        <v>0</v>
      </c>
      <c r="ET90" s="946">
        <f t="shared" si="162"/>
        <v>0</v>
      </c>
      <c r="EU90" s="946">
        <f t="shared" si="163"/>
        <v>0</v>
      </c>
      <c r="EV90" s="946">
        <f t="shared" si="164"/>
        <v>0</v>
      </c>
      <c r="EW90" s="946">
        <f t="shared" si="165"/>
        <v>0</v>
      </c>
      <c r="EX90" s="946">
        <f t="shared" si="166"/>
        <v>0</v>
      </c>
      <c r="EY90" s="946">
        <f t="shared" si="167"/>
        <v>0</v>
      </c>
      <c r="EZ90" s="946">
        <f t="shared" si="168"/>
        <v>0</v>
      </c>
      <c r="FA90" s="946">
        <f t="shared" si="169"/>
        <v>0</v>
      </c>
      <c r="FB90" s="946">
        <f t="shared" si="170"/>
        <v>0</v>
      </c>
      <c r="FC90" s="946">
        <f t="shared" si="171"/>
        <v>0</v>
      </c>
      <c r="FD90" s="946">
        <f t="shared" si="172"/>
        <v>0</v>
      </c>
      <c r="FE90" s="946">
        <f t="shared" si="173"/>
        <v>0</v>
      </c>
      <c r="FF90" s="946">
        <f t="shared" si="174"/>
        <v>0</v>
      </c>
      <c r="FG90" s="946">
        <f t="shared" si="175"/>
        <v>0</v>
      </c>
      <c r="FH90" s="946">
        <f t="shared" si="176"/>
        <v>0</v>
      </c>
      <c r="FI90" s="946">
        <f t="shared" si="177"/>
        <v>0</v>
      </c>
      <c r="FJ90" s="946">
        <f t="shared" si="178"/>
        <v>0</v>
      </c>
      <c r="FK90" s="946">
        <f t="shared" si="179"/>
        <v>0</v>
      </c>
      <c r="FL90" s="946">
        <f t="shared" si="180"/>
        <v>0</v>
      </c>
      <c r="FM90" s="946">
        <f t="shared" si="181"/>
        <v>0</v>
      </c>
      <c r="FN90" s="946">
        <f t="shared" si="182"/>
        <v>0</v>
      </c>
      <c r="FO90" s="946">
        <f t="shared" si="183"/>
        <v>0</v>
      </c>
      <c r="FP90" s="946">
        <f t="shared" si="184"/>
        <v>0</v>
      </c>
      <c r="FQ90" s="946">
        <f t="shared" si="185"/>
        <v>0</v>
      </c>
      <c r="FR90" s="946">
        <f t="shared" si="186"/>
        <v>0</v>
      </c>
      <c r="FS90" s="946">
        <f t="shared" si="187"/>
        <v>0</v>
      </c>
      <c r="FT90" s="946">
        <f t="shared" si="188"/>
        <v>0</v>
      </c>
      <c r="FU90" s="946">
        <f t="shared" si="189"/>
        <v>0</v>
      </c>
      <c r="FV90" s="946">
        <f t="shared" si="190"/>
        <v>0</v>
      </c>
      <c r="FW90" s="946">
        <f t="shared" si="191"/>
        <v>0</v>
      </c>
      <c r="FX90" s="946">
        <f t="shared" si="192"/>
        <v>0</v>
      </c>
      <c r="FY90" s="946">
        <f t="shared" si="193"/>
        <v>0</v>
      </c>
      <c r="FZ90" s="946">
        <f t="shared" si="194"/>
        <v>0</v>
      </c>
      <c r="GA90" s="946">
        <f t="shared" si="195"/>
        <v>0</v>
      </c>
      <c r="GB90" s="946">
        <f t="shared" si="196"/>
        <v>0</v>
      </c>
      <c r="GC90" s="946">
        <f t="shared" si="197"/>
        <v>0</v>
      </c>
      <c r="GD90" s="946">
        <f t="shared" si="198"/>
        <v>0</v>
      </c>
      <c r="GE90" s="946">
        <f t="shared" si="199"/>
        <v>0</v>
      </c>
      <c r="GF90" s="946">
        <f t="shared" si="200"/>
        <v>0</v>
      </c>
      <c r="GG90" s="946">
        <f t="shared" si="201"/>
        <v>0</v>
      </c>
      <c r="GH90" s="946" t="s">
        <v>1660</v>
      </c>
    </row>
    <row r="91" spans="1:190" ht="15">
      <c r="A91" s="725" t="str">
        <f>Compute1a!A91</f>
        <v>13.4</v>
      </c>
      <c r="B91" s="527" t="str">
        <f>Compute1a!B91</f>
        <v>Messagerie électronique</v>
      </c>
      <c r="C91" s="527">
        <f>Compute1a!C91</f>
        <v>0</v>
      </c>
      <c r="D91" s="528" t="str">
        <f>Compute1a!D91</f>
        <v>1: Initial</v>
      </c>
      <c r="E91" s="734" t="str">
        <f>Compute1a!E91</f>
        <v>1</v>
      </c>
      <c r="F91" s="727">
        <f>INDEX(References!$B$51:$C$56,$E91+1,2)*C91</f>
        <v>0</v>
      </c>
      <c r="G91" s="726">
        <f>Compute4a!$DE91</f>
        <v>0</v>
      </c>
      <c r="H91" s="942">
        <f>IF($F91&gt;=$C$1,$G91/$F91,$G91)</f>
        <v>0</v>
      </c>
      <c r="I91" s="671">
        <f>Compute4a!I91</f>
        <v>1</v>
      </c>
      <c r="J91" s="782">
        <f>IFERROR((I91*$H91*INDEX(References!$C$51:$D$56, $E91+1,2))+(ROW()/10000),0)</f>
        <v>9.1000000000000004E-3</v>
      </c>
      <c r="K91" s="671">
        <v>0</v>
      </c>
      <c r="L91" s="782">
        <f>IFERROR((K91*$H91*INDEX(References!$C$51:$D$56, $E91+1,2))+(ROW()/10000),0)</f>
        <v>9.1000000000000004E-3</v>
      </c>
      <c r="M91" s="671">
        <v>0</v>
      </c>
      <c r="N91" s="782">
        <f>IFERROR((M91*$H91*INDEX(References!$C$51:$D$56, $E91+1,2))+(ROW()/10000),0)</f>
        <v>9.1000000000000004E-3</v>
      </c>
      <c r="O91" s="671">
        <f>Compute4a!N91</f>
        <v>0</v>
      </c>
      <c r="P91" s="782">
        <f>IFERROR((O91*$H91*INDEX(References!$C$51:$D$56, $E91+1,2))+(ROW()/10000),0)</f>
        <v>9.1000000000000004E-3</v>
      </c>
      <c r="Q91" s="671">
        <v>1</v>
      </c>
      <c r="R91" s="782">
        <f>IFERROR((Q91*$H91*INDEX(References!$C$51:$D$56, $E91+1,2))+(ROW()/10000),0)</f>
        <v>9.1000000000000004E-3</v>
      </c>
      <c r="S91" s="671">
        <f>Compute4a!R91</f>
        <v>0</v>
      </c>
      <c r="T91" s="782">
        <f>IFERROR((S91*$H91*INDEX(References!$C$51:$D$56, $E91+1,2))+(ROW()/10000),0)</f>
        <v>9.1000000000000004E-3</v>
      </c>
      <c r="U91" s="671">
        <v>1</v>
      </c>
      <c r="V91" s="782">
        <f>IFERROR((U91*$H91*INDEX(References!$C$51:$D$56, $E91+1,2))+(ROW()/10000),0)</f>
        <v>9.1000000000000004E-3</v>
      </c>
      <c r="W91" s="671">
        <f>Compute4a!R91</f>
        <v>0</v>
      </c>
      <c r="X91" s="782">
        <f>IFERROR((W91*$H91*INDEX(References!$C$51:$D$56, $E91+1,2))+(ROW()/10000),0)</f>
        <v>9.1000000000000004E-3</v>
      </c>
      <c r="Y91" s="671">
        <v>0</v>
      </c>
      <c r="Z91" s="782">
        <f>IFERROR((Y91*$H91*INDEX(References!$C$51:$D$56, $E91+1,2))+(ROW()/10000),0)</f>
        <v>9.1000000000000004E-3</v>
      </c>
      <c r="AA91" s="671">
        <f>Compute4a!H91</f>
        <v>1</v>
      </c>
      <c r="AB91" s="782">
        <f>IFERROR((AA91*$H91*INDEX(References!$C$51:$D$56, $E91+1,2))+(ROW()/10000),0)</f>
        <v>9.1000000000000004E-3</v>
      </c>
      <c r="AC91" s="671">
        <f>Compute4a!T91</f>
        <v>0</v>
      </c>
      <c r="AD91" s="782">
        <f>IFERROR((AC91*$H91*INDEX(References!$C$51:$D$56, $E91+1,2))+(ROW()/10000),0)</f>
        <v>9.1000000000000004E-3</v>
      </c>
      <c r="AE91" s="671">
        <v>0</v>
      </c>
      <c r="AF91" s="782">
        <f>IFERROR((AE91*$H91*INDEX(References!$C$51:$D$56, $E91+1,2))+(ROW()/10000),0)</f>
        <v>9.1000000000000004E-3</v>
      </c>
      <c r="AG91" s="671">
        <f>Compute4a!N91</f>
        <v>0</v>
      </c>
      <c r="AH91" s="782">
        <f>IFERROR((AG91*$H91*INDEX(References!$C$51:$D$56, $E91+1,2))+(ROW()/10000),0)</f>
        <v>9.1000000000000004E-3</v>
      </c>
      <c r="AI91" s="671">
        <v>0</v>
      </c>
      <c r="AJ91" s="782">
        <f>IFERROR((AI91*$H91*INDEX(References!$C$51:$D$56, $E91+1,2))+(ROW()/10000),0)</f>
        <v>9.1000000000000004E-3</v>
      </c>
      <c r="AK91" s="671">
        <f>Compute4a!U91</f>
        <v>0</v>
      </c>
      <c r="AL91" s="782">
        <f>IFERROR((AK91*$H91*INDEX(References!$C$51:$D$56, $E91+1,2))+(ROW()/10000),0)</f>
        <v>9.1000000000000004E-3</v>
      </c>
      <c r="AM91" s="671">
        <f>Compute4a!K91</f>
        <v>0</v>
      </c>
      <c r="AN91" s="782">
        <f>IFERROR((AM91*$H91*INDEX(References!$C$51:$D$56, $E91+1,2))+(ROW()/10000),0)</f>
        <v>9.1000000000000004E-3</v>
      </c>
      <c r="AO91" s="671">
        <f>Compute4a!S91</f>
        <v>0</v>
      </c>
      <c r="AP91" s="782">
        <f>IFERROR((AO91*$H91*INDEX(References!$C$51:$D$56, $E91+1,2))+(ROW()/10000),0)</f>
        <v>9.1000000000000004E-3</v>
      </c>
      <c r="AQ91" s="671">
        <v>1</v>
      </c>
      <c r="AR91" s="782">
        <f>IFERROR((AQ91*$H91*INDEX(References!$C$51:$D$56, $E91+1,2))+(ROW()/10000),0)</f>
        <v>9.1000000000000004E-3</v>
      </c>
      <c r="AS91" s="671">
        <f>Compute4a!K91</f>
        <v>0</v>
      </c>
      <c r="AT91" s="782">
        <f>IFERROR((AS91*$H91*INDEX(References!$C$51:$D$56, $E91+1,2))+(ROW()/10000),0)</f>
        <v>9.1000000000000004E-3</v>
      </c>
      <c r="AU91" s="671">
        <f>Compute4a!T91</f>
        <v>0</v>
      </c>
      <c r="AV91" s="782">
        <f>IFERROR((AU91*$H91*INDEX(References!$C$51:$D$56, $E91+1,2))+(ROW()/10000),0)</f>
        <v>9.1000000000000004E-3</v>
      </c>
      <c r="AW91" s="671">
        <f>Compute4a!J91</f>
        <v>0</v>
      </c>
      <c r="AX91" s="782">
        <f>IFERROR((AW91*$H91*INDEX(References!$C$51:$D$56, $E91+1,2))+(ROW()/10000),0)</f>
        <v>9.1000000000000004E-3</v>
      </c>
      <c r="AY91" s="671">
        <f>Compute4a!L91</f>
        <v>0</v>
      </c>
      <c r="AZ91" s="782">
        <f>IFERROR((AY91*$H91*INDEX(References!$C$51:$D$56, $E91+1,2))+(ROW()/10000),0)</f>
        <v>9.1000000000000004E-3</v>
      </c>
      <c r="BA91" s="671">
        <f>Compute4a!M91</f>
        <v>0</v>
      </c>
      <c r="BB91" s="782">
        <f>IFERROR((BA91*$H91*INDEX(References!$C$51:$D$56, $E91+1,2))+(ROW()/10000),0)</f>
        <v>9.1000000000000004E-3</v>
      </c>
      <c r="BC91" s="671">
        <f>Compute4a!O91</f>
        <v>0</v>
      </c>
      <c r="BD91" s="782">
        <f>IFERROR((BC91*$H91*INDEX(References!$C$51:$D$56, $E91+1,2))+(ROW()/10000),0)</f>
        <v>9.1000000000000004E-3</v>
      </c>
      <c r="BE91" s="671">
        <f>Compute4a!V91</f>
        <v>0</v>
      </c>
      <c r="BF91" s="782">
        <f>IFERROR((BE91*$H91*INDEX(References!$C$51:$D$56, $E91+1,2))+(ROW()/10000),0)</f>
        <v>9.1000000000000004E-3</v>
      </c>
      <c r="BG91" s="671">
        <f>Compute4a!P91</f>
        <v>0</v>
      </c>
      <c r="BH91" s="782">
        <f>IFERROR((BG91*$H91*INDEX(References!$C$51:$D$56, $E91+1,2))+(ROW()/10000),0)</f>
        <v>9.1000000000000004E-3</v>
      </c>
      <c r="BI91" s="671">
        <f>Compute4a!N91</f>
        <v>0</v>
      </c>
      <c r="BJ91" s="782">
        <f>IFERROR((BI91*$H91*INDEX(References!$C$51:$D$56, $E91+1,2))+(ROW()/10000),0)</f>
        <v>9.1000000000000004E-3</v>
      </c>
      <c r="BK91" s="671">
        <f>Compute4a!T91</f>
        <v>0</v>
      </c>
      <c r="BL91" s="782">
        <f>IFERROR((BK91*$H91*INDEX(References!$C$51:$D$56, $E91+1,2))+(ROW()/10000),0)</f>
        <v>9.1000000000000004E-3</v>
      </c>
      <c r="BM91" s="671">
        <f>Compute4a!R91</f>
        <v>0</v>
      </c>
      <c r="BN91" s="782">
        <f>IFERROR((BM91*$H91*INDEX(References!$C$51:$D$56, $E91+1,2))+(ROW()/10000),0)</f>
        <v>9.1000000000000004E-3</v>
      </c>
      <c r="BO91" s="671">
        <f>Compute4a!V91</f>
        <v>0</v>
      </c>
      <c r="BP91" s="782">
        <f>IFERROR((BO91*$H91*INDEX(References!$C$51:$D$56, $E91+1,2))+(ROW()/10000),0)</f>
        <v>9.1000000000000004E-3</v>
      </c>
      <c r="BQ91" s="671">
        <f>Compute4a!S91</f>
        <v>0</v>
      </c>
      <c r="BR91" s="782">
        <f>IFERROR((BQ91*$H91*INDEX(References!$C$51:$D$56, $E91+1,2))+(ROW()/10000),0)</f>
        <v>9.1000000000000004E-3</v>
      </c>
      <c r="BS91" s="671">
        <f>Compute4a!V91</f>
        <v>0</v>
      </c>
      <c r="BT91" s="782">
        <f>IFERROR((BS91*$H91*INDEX(References!$C$51:$D$56, $E91+1,2))+(ROW()/10000),0)</f>
        <v>9.1000000000000004E-3</v>
      </c>
      <c r="BU91" s="671">
        <f>Compute4a!M91</f>
        <v>0</v>
      </c>
      <c r="BV91" s="782">
        <f>IFERROR((BU91*$H91*INDEX(References!$C$51:$D$56, $E91+1,2))+(ROW()/10000),0)</f>
        <v>9.1000000000000004E-3</v>
      </c>
      <c r="BW91" s="671">
        <f>Compute4a!U91</f>
        <v>0</v>
      </c>
      <c r="BX91" s="782">
        <f>IFERROR((BW91*$H91*INDEX(References!$C$51:$D$56, $E91+1,2))+(ROW()/10000),0)</f>
        <v>9.1000000000000004E-3</v>
      </c>
      <c r="BY91" s="671">
        <f>Compute4a!N91</f>
        <v>0</v>
      </c>
      <c r="BZ91" s="782">
        <f>IFERROR((BY91*$H91*INDEX(References!$C$51:$D$56, $E91+1,2))+(ROW()/10000),0)</f>
        <v>9.1000000000000004E-3</v>
      </c>
      <c r="CA91" s="671">
        <f>Compute4a!T91</f>
        <v>0</v>
      </c>
      <c r="CB91" s="782">
        <f>IFERROR((CA91*$H91*INDEX(References!$C$51:$D$56, $E91+1,2))+(ROW()/10000),0)</f>
        <v>9.1000000000000004E-3</v>
      </c>
      <c r="CC91" s="671">
        <f>Compute4a!T91</f>
        <v>0</v>
      </c>
      <c r="CD91" s="782">
        <f>IFERROR((CC91*$H91*INDEX(References!$C$51:$D$56, $E91+1,2))+(ROW()/10000),0)</f>
        <v>9.1000000000000004E-3</v>
      </c>
      <c r="CE91" s="671">
        <f>Compute4a!T91</f>
        <v>0</v>
      </c>
      <c r="CF91" s="782">
        <f>IFERROR((CE91*$H91*INDEX(References!$C$51:$D$56, $E91+1,2))+(ROW()/10000),0)</f>
        <v>9.1000000000000004E-3</v>
      </c>
      <c r="CG91" s="671">
        <f>Compute4a!U91</f>
        <v>0</v>
      </c>
      <c r="CH91" s="782">
        <f>IFERROR((CG91*$H91*INDEX(References!$C$51:$D$56, $E91+1,2))+(ROW()/10000),0)</f>
        <v>9.1000000000000004E-3</v>
      </c>
      <c r="CI91" s="671">
        <f>Compute4a!U91</f>
        <v>0</v>
      </c>
      <c r="CJ91" s="782">
        <f>IFERROR((CI91*$H91*INDEX(References!$C$51:$D$56, $E91+1,2))+(ROW()/10000),0)</f>
        <v>9.1000000000000004E-3</v>
      </c>
      <c r="CK91" s="671">
        <f>Compute4a!N91</f>
        <v>0</v>
      </c>
      <c r="CL91" s="782">
        <f>IFERROR((CK91*$H91*INDEX(References!$C$51:$D$56, $E91+1,2))+(ROW()/10000),0)</f>
        <v>9.1000000000000004E-3</v>
      </c>
      <c r="CM91" s="671">
        <f>Compute4a!U91</f>
        <v>0</v>
      </c>
      <c r="CN91" s="782">
        <f>IFERROR((CM91*$H91*INDEX(References!$C$51:$D$56, $E91+1,2))+(ROW()/10000),0)</f>
        <v>9.1000000000000004E-3</v>
      </c>
      <c r="CO91" s="671">
        <f>Compute4a!Q91</f>
        <v>0</v>
      </c>
      <c r="CP91" s="782">
        <f>IFERROR((CO91*$H91*INDEX(References!$C$51:$D$56, $E91+1,2))+(ROW()/10000),0)</f>
        <v>9.1000000000000004E-3</v>
      </c>
      <c r="CQ91" s="671">
        <f>Compute4a!T91</f>
        <v>0</v>
      </c>
      <c r="CR91" s="782">
        <f>IFERROR((CQ91*$H91*INDEX(References!$C$51:$D$56, $E91+1,2))+(ROW()/10000),0)</f>
        <v>9.1000000000000004E-3</v>
      </c>
      <c r="CS91" s="671">
        <f>Compute4a!Q91</f>
        <v>0</v>
      </c>
      <c r="CT91" s="782">
        <f>IFERROR((CS91*$H91*INDEX(References!$C$51:$D$56, $E91+1,2))+(ROW()/10000),0)</f>
        <v>9.1000000000000004E-3</v>
      </c>
      <c r="CU91" s="477">
        <f t="shared" si="110"/>
        <v>4</v>
      </c>
      <c r="CV91" s="477">
        <f t="shared" si="112"/>
        <v>0</v>
      </c>
      <c r="CW91" s="477">
        <f t="shared" si="113"/>
        <v>0</v>
      </c>
      <c r="CX91" s="477">
        <f t="shared" si="114"/>
        <v>0</v>
      </c>
      <c r="CY91" s="477">
        <f t="shared" si="115"/>
        <v>0</v>
      </c>
      <c r="CZ91" s="477">
        <f t="shared" si="116"/>
        <v>0</v>
      </c>
      <c r="DA91" s="477">
        <f t="shared" si="117"/>
        <v>0</v>
      </c>
      <c r="DB91" s="477">
        <f t="shared" si="118"/>
        <v>0</v>
      </c>
      <c r="DC91" s="477">
        <f t="shared" si="119"/>
        <v>0</v>
      </c>
      <c r="DD91" s="477">
        <f t="shared" si="120"/>
        <v>0</v>
      </c>
      <c r="DE91" s="477">
        <f t="shared" si="121"/>
        <v>0</v>
      </c>
      <c r="DF91" s="477">
        <f t="shared" si="122"/>
        <v>0</v>
      </c>
      <c r="DG91" s="477">
        <f t="shared" si="123"/>
        <v>0</v>
      </c>
      <c r="DH91" s="477">
        <f t="shared" si="124"/>
        <v>0</v>
      </c>
      <c r="DI91" s="477">
        <f t="shared" si="125"/>
        <v>0</v>
      </c>
      <c r="DJ91" s="477">
        <f t="shared" si="126"/>
        <v>0</v>
      </c>
      <c r="DK91" s="477">
        <f t="shared" si="127"/>
        <v>0</v>
      </c>
      <c r="DL91" s="477">
        <f t="shared" si="128"/>
        <v>0</v>
      </c>
      <c r="DM91" s="477">
        <f t="shared" si="129"/>
        <v>0</v>
      </c>
      <c r="DN91" s="477">
        <f t="shared" si="130"/>
        <v>0</v>
      </c>
      <c r="DO91" s="477">
        <f t="shared" si="131"/>
        <v>0</v>
      </c>
      <c r="DP91" s="477">
        <f t="shared" si="132"/>
        <v>0</v>
      </c>
      <c r="DQ91" s="477">
        <f t="shared" si="133"/>
        <v>0</v>
      </c>
      <c r="DR91" s="477">
        <f t="shared" si="134"/>
        <v>0</v>
      </c>
      <c r="DS91" s="477">
        <f t="shared" si="135"/>
        <v>0</v>
      </c>
      <c r="DT91" s="477">
        <f t="shared" si="136"/>
        <v>0</v>
      </c>
      <c r="DU91" s="477">
        <f t="shared" si="137"/>
        <v>0</v>
      </c>
      <c r="DV91" s="477">
        <f t="shared" si="138"/>
        <v>0</v>
      </c>
      <c r="DW91" s="477">
        <f t="shared" si="139"/>
        <v>0</v>
      </c>
      <c r="DX91" s="477">
        <f t="shared" si="140"/>
        <v>0</v>
      </c>
      <c r="DY91" s="477">
        <f t="shared" si="141"/>
        <v>0</v>
      </c>
      <c r="DZ91" s="477">
        <f t="shared" si="142"/>
        <v>0</v>
      </c>
      <c r="EA91" s="477">
        <f t="shared" si="143"/>
        <v>0</v>
      </c>
      <c r="EB91" s="477">
        <f t="shared" si="144"/>
        <v>0</v>
      </c>
      <c r="EC91" s="477">
        <f t="shared" si="145"/>
        <v>0</v>
      </c>
      <c r="ED91" s="477">
        <f t="shared" si="146"/>
        <v>0</v>
      </c>
      <c r="EE91" s="477">
        <f t="shared" si="147"/>
        <v>0</v>
      </c>
      <c r="EF91" s="477">
        <f t="shared" si="148"/>
        <v>0</v>
      </c>
      <c r="EG91" s="477">
        <f t="shared" si="149"/>
        <v>0</v>
      </c>
      <c r="EH91" s="477">
        <f t="shared" si="150"/>
        <v>0</v>
      </c>
      <c r="EI91" s="477">
        <f t="shared" si="151"/>
        <v>0</v>
      </c>
      <c r="EJ91" s="477">
        <f t="shared" si="152"/>
        <v>0</v>
      </c>
      <c r="EK91" s="477">
        <f t="shared" si="153"/>
        <v>0</v>
      </c>
      <c r="EL91" s="477">
        <f t="shared" si="154"/>
        <v>0</v>
      </c>
      <c r="EM91" s="477">
        <f t="shared" si="155"/>
        <v>0</v>
      </c>
      <c r="EN91" s="477">
        <f t="shared" si="156"/>
        <v>0</v>
      </c>
      <c r="EO91" s="946">
        <f t="shared" si="157"/>
        <v>0</v>
      </c>
      <c r="EP91" s="946">
        <f t="shared" si="158"/>
        <v>0</v>
      </c>
      <c r="EQ91" s="946">
        <f t="shared" si="159"/>
        <v>0</v>
      </c>
      <c r="ER91" s="946">
        <f t="shared" si="160"/>
        <v>0</v>
      </c>
      <c r="ES91" s="946">
        <f t="shared" si="161"/>
        <v>0</v>
      </c>
      <c r="ET91" s="946">
        <f t="shared" si="162"/>
        <v>0</v>
      </c>
      <c r="EU91" s="946">
        <f t="shared" si="163"/>
        <v>0</v>
      </c>
      <c r="EV91" s="946">
        <f t="shared" si="164"/>
        <v>0</v>
      </c>
      <c r="EW91" s="946">
        <f t="shared" si="165"/>
        <v>0</v>
      </c>
      <c r="EX91" s="946">
        <f t="shared" si="166"/>
        <v>0</v>
      </c>
      <c r="EY91" s="946">
        <f t="shared" si="167"/>
        <v>0</v>
      </c>
      <c r="EZ91" s="946">
        <f t="shared" si="168"/>
        <v>0</v>
      </c>
      <c r="FA91" s="946">
        <f t="shared" si="169"/>
        <v>0</v>
      </c>
      <c r="FB91" s="946">
        <f t="shared" si="170"/>
        <v>0</v>
      </c>
      <c r="FC91" s="946">
        <f t="shared" si="171"/>
        <v>0</v>
      </c>
      <c r="FD91" s="946">
        <f t="shared" si="172"/>
        <v>0</v>
      </c>
      <c r="FE91" s="946">
        <f t="shared" si="173"/>
        <v>0</v>
      </c>
      <c r="FF91" s="946">
        <f t="shared" si="174"/>
        <v>0</v>
      </c>
      <c r="FG91" s="946">
        <f t="shared" si="175"/>
        <v>0</v>
      </c>
      <c r="FH91" s="946">
        <f t="shared" si="176"/>
        <v>0</v>
      </c>
      <c r="FI91" s="946">
        <f t="shared" si="177"/>
        <v>0</v>
      </c>
      <c r="FJ91" s="946">
        <f t="shared" si="178"/>
        <v>0</v>
      </c>
      <c r="FK91" s="946">
        <f t="shared" si="179"/>
        <v>0</v>
      </c>
      <c r="FL91" s="946">
        <f t="shared" si="180"/>
        <v>0</v>
      </c>
      <c r="FM91" s="946">
        <f t="shared" si="181"/>
        <v>0</v>
      </c>
      <c r="FN91" s="946">
        <f t="shared" si="182"/>
        <v>0</v>
      </c>
      <c r="FO91" s="946">
        <f t="shared" si="183"/>
        <v>0</v>
      </c>
      <c r="FP91" s="946">
        <f t="shared" si="184"/>
        <v>0</v>
      </c>
      <c r="FQ91" s="946">
        <f t="shared" si="185"/>
        <v>0</v>
      </c>
      <c r="FR91" s="946">
        <f t="shared" si="186"/>
        <v>0</v>
      </c>
      <c r="FS91" s="946">
        <f t="shared" si="187"/>
        <v>0</v>
      </c>
      <c r="FT91" s="946">
        <f t="shared" si="188"/>
        <v>0</v>
      </c>
      <c r="FU91" s="946">
        <f t="shared" si="189"/>
        <v>0</v>
      </c>
      <c r="FV91" s="946">
        <f t="shared" si="190"/>
        <v>0</v>
      </c>
      <c r="FW91" s="946">
        <f t="shared" si="191"/>
        <v>0</v>
      </c>
      <c r="FX91" s="946">
        <f t="shared" si="192"/>
        <v>0</v>
      </c>
      <c r="FY91" s="946">
        <f t="shared" si="193"/>
        <v>0</v>
      </c>
      <c r="FZ91" s="946">
        <f t="shared" si="194"/>
        <v>0</v>
      </c>
      <c r="GA91" s="946">
        <f t="shared" si="195"/>
        <v>0</v>
      </c>
      <c r="GB91" s="946">
        <f t="shared" si="196"/>
        <v>0</v>
      </c>
      <c r="GC91" s="946">
        <f t="shared" si="197"/>
        <v>0</v>
      </c>
      <c r="GD91" s="946">
        <f t="shared" si="198"/>
        <v>0</v>
      </c>
      <c r="GE91" s="946">
        <f t="shared" si="199"/>
        <v>0</v>
      </c>
      <c r="GF91" s="946">
        <f t="shared" si="200"/>
        <v>0</v>
      </c>
      <c r="GG91" s="946">
        <f t="shared" si="201"/>
        <v>0</v>
      </c>
      <c r="GH91" s="946" t="s">
        <v>534</v>
      </c>
    </row>
    <row r="92" spans="1:190" ht="15">
      <c r="A92" s="725">
        <f>Compute1a!A92</f>
        <v>14</v>
      </c>
      <c r="B92" s="527" t="str">
        <f>Compute1a!B92</f>
        <v>ACQUISITION, DEVELOPPEMENT ET MAINTENANCE DE SYSTEMES</v>
      </c>
      <c r="C92" s="527">
        <f>Compute1a!C92</f>
        <v>0</v>
      </c>
      <c r="D92" s="528">
        <f>Compute1a!D92</f>
        <v>0</v>
      </c>
      <c r="E92" s="731" t="str">
        <f>Compute1a!E92</f>
        <v>0</v>
      </c>
      <c r="F92" s="727">
        <f>INDEX(References!$B$51:$C$56,$E92+1,2)*C92</f>
        <v>0</v>
      </c>
      <c r="G92" s="726">
        <f>Compute4a!$DE92</f>
        <v>0</v>
      </c>
      <c r="H92" s="942">
        <f>G92</f>
        <v>0</v>
      </c>
      <c r="I92" s="671">
        <f>Compute4a!I92</f>
        <v>0</v>
      </c>
      <c r="J92" s="782">
        <f>IFERROR((I92*$H92*INDEX(References!$C$51:$D$56, $E92+1,2))+(ROW()/10000),0)</f>
        <v>9.1999999999999998E-3</v>
      </c>
      <c r="K92" s="671">
        <f>Compute4a!H92</f>
        <v>0</v>
      </c>
      <c r="L92" s="782">
        <f>IFERROR((K92*$H92*INDEX(References!$C$51:$D$56, $E92+1,2))+(ROW()/10000),0)</f>
        <v>9.1999999999999998E-3</v>
      </c>
      <c r="M92" s="671">
        <f>Compute4a!H92</f>
        <v>0</v>
      </c>
      <c r="N92" s="782">
        <f>IFERROR((M92*$H92*INDEX(References!$C$51:$D$56, $E92+1,2))+(ROW()/10000),0)</f>
        <v>9.1999999999999998E-3</v>
      </c>
      <c r="O92" s="671">
        <f>Compute4a!N92</f>
        <v>0</v>
      </c>
      <c r="P92" s="782">
        <f>IFERROR((O92*$H92*INDEX(References!$C$51:$D$56, $E92+1,2))+(ROW()/10000),0)</f>
        <v>9.1999999999999998E-3</v>
      </c>
      <c r="Q92" s="671">
        <f>Compute4a!M92</f>
        <v>0</v>
      </c>
      <c r="R92" s="782">
        <f>IFERROR((Q92*$H92*INDEX(References!$C$51:$D$56, $E92+1,2))+(ROW()/10000),0)</f>
        <v>9.1999999999999998E-3</v>
      </c>
      <c r="S92" s="671">
        <f>Compute4a!R92</f>
        <v>0</v>
      </c>
      <c r="T92" s="782">
        <f>IFERROR((S92*$H92*INDEX(References!$C$51:$D$56, $E92+1,2))+(ROW()/10000),0)</f>
        <v>9.1999999999999998E-3</v>
      </c>
      <c r="U92" s="671">
        <f>Compute4a!S92</f>
        <v>0</v>
      </c>
      <c r="V92" s="782">
        <f>IFERROR((U92*$H92*INDEX(References!$C$51:$D$56, $E92+1,2))+(ROW()/10000),0)</f>
        <v>9.1999999999999998E-3</v>
      </c>
      <c r="W92" s="671">
        <f>Compute4a!R92</f>
        <v>0</v>
      </c>
      <c r="X92" s="782">
        <f>IFERROR((W92*$H92*INDEX(References!$C$51:$D$56, $E92+1,2))+(ROW()/10000),0)</f>
        <v>9.1999999999999998E-3</v>
      </c>
      <c r="Y92" s="671">
        <f>Compute4a!I92</f>
        <v>0</v>
      </c>
      <c r="Z92" s="782">
        <f>IFERROR((Y92*$H92*INDEX(References!$C$51:$D$56, $E92+1,2))+(ROW()/10000),0)</f>
        <v>9.1999999999999998E-3</v>
      </c>
      <c r="AA92" s="671">
        <f>Compute4a!H92</f>
        <v>0</v>
      </c>
      <c r="AB92" s="782">
        <f>IFERROR((AA92*$H92*INDEX(References!$C$51:$D$56, $E92+1,2))+(ROW()/10000),0)</f>
        <v>9.1999999999999998E-3</v>
      </c>
      <c r="AC92" s="671">
        <f>Compute4a!T92</f>
        <v>0</v>
      </c>
      <c r="AD92" s="782">
        <f>IFERROR((AC92*$H92*INDEX(References!$C$51:$D$56, $E92+1,2))+(ROW()/10000),0)</f>
        <v>9.1999999999999998E-3</v>
      </c>
      <c r="AE92" s="671">
        <f>Compute4a!I92</f>
        <v>0</v>
      </c>
      <c r="AF92" s="782">
        <f>IFERROR((AE92*$H92*INDEX(References!$C$51:$D$56, $E92+1,2))+(ROW()/10000),0)</f>
        <v>9.1999999999999998E-3</v>
      </c>
      <c r="AG92" s="671">
        <f>Compute4a!N92</f>
        <v>0</v>
      </c>
      <c r="AH92" s="782">
        <f>IFERROR((AG92*$H92*INDEX(References!$C$51:$D$56, $E92+1,2))+(ROW()/10000),0)</f>
        <v>9.1999999999999998E-3</v>
      </c>
      <c r="AI92" s="671">
        <f>Compute4a!I92</f>
        <v>0</v>
      </c>
      <c r="AJ92" s="782">
        <f>IFERROR((AI92*$H92*INDEX(References!$C$51:$D$56, $E92+1,2))+(ROW()/10000),0)</f>
        <v>9.1999999999999998E-3</v>
      </c>
      <c r="AK92" s="671">
        <f>Compute4a!U92</f>
        <v>0</v>
      </c>
      <c r="AL92" s="782">
        <f>IFERROR((AK92*$H92*INDEX(References!$C$51:$D$56, $E92+1,2))+(ROW()/10000),0)</f>
        <v>9.1999999999999998E-3</v>
      </c>
      <c r="AM92" s="671">
        <f>Compute4a!K92</f>
        <v>0</v>
      </c>
      <c r="AN92" s="782">
        <f>IFERROR((AM92*$H92*INDEX(References!$C$51:$D$56, $E92+1,2))+(ROW()/10000),0)</f>
        <v>9.1999999999999998E-3</v>
      </c>
      <c r="AO92" s="671">
        <f>Compute4a!S92</f>
        <v>0</v>
      </c>
      <c r="AP92" s="782">
        <f>IFERROR((AO92*$H92*INDEX(References!$C$51:$D$56, $E92+1,2))+(ROW()/10000),0)</f>
        <v>9.1999999999999998E-3</v>
      </c>
      <c r="AQ92" s="671">
        <f>Compute4a!M92</f>
        <v>0</v>
      </c>
      <c r="AR92" s="782">
        <f>IFERROR((AQ92*$H92*INDEX(References!$C$51:$D$56, $E92+1,2))+(ROW()/10000),0)</f>
        <v>9.1999999999999998E-3</v>
      </c>
      <c r="AS92" s="671">
        <f>Compute4a!K92</f>
        <v>0</v>
      </c>
      <c r="AT92" s="782">
        <f>IFERROR((AS92*$H92*INDEX(References!$C$51:$D$56, $E92+1,2))+(ROW()/10000),0)</f>
        <v>9.1999999999999998E-3</v>
      </c>
      <c r="AU92" s="671">
        <f>Compute4a!T92</f>
        <v>0</v>
      </c>
      <c r="AV92" s="782">
        <f>IFERROR((AU92*$H92*INDEX(References!$C$51:$D$56, $E92+1,2))+(ROW()/10000),0)</f>
        <v>9.1999999999999998E-3</v>
      </c>
      <c r="AW92" s="671">
        <f>Compute4a!J92</f>
        <v>0</v>
      </c>
      <c r="AX92" s="782">
        <f>IFERROR((AW92*$H92*INDEX(References!$C$51:$D$56, $E92+1,2))+(ROW()/10000),0)</f>
        <v>9.1999999999999998E-3</v>
      </c>
      <c r="AY92" s="671">
        <f>Compute4a!L92</f>
        <v>0</v>
      </c>
      <c r="AZ92" s="782">
        <f>IFERROR((AY92*$H92*INDEX(References!$C$51:$D$56, $E92+1,2))+(ROW()/10000),0)</f>
        <v>9.1999999999999998E-3</v>
      </c>
      <c r="BA92" s="671">
        <f>Compute4a!M92</f>
        <v>0</v>
      </c>
      <c r="BB92" s="782">
        <f>IFERROR((BA92*$H92*INDEX(References!$C$51:$D$56, $E92+1,2))+(ROW()/10000),0)</f>
        <v>9.1999999999999998E-3</v>
      </c>
      <c r="BC92" s="671">
        <f>Compute4a!O92</f>
        <v>0</v>
      </c>
      <c r="BD92" s="782">
        <f>IFERROR((BC92*$H92*INDEX(References!$C$51:$D$56, $E92+1,2))+(ROW()/10000),0)</f>
        <v>9.1999999999999998E-3</v>
      </c>
      <c r="BE92" s="671">
        <f>Compute4a!V92</f>
        <v>0</v>
      </c>
      <c r="BF92" s="782">
        <f>IFERROR((BE92*$H92*INDEX(References!$C$51:$D$56, $E92+1,2))+(ROW()/10000),0)</f>
        <v>9.1999999999999998E-3</v>
      </c>
      <c r="BG92" s="671">
        <f>Compute4a!P92</f>
        <v>0</v>
      </c>
      <c r="BH92" s="782">
        <f>IFERROR((BG92*$H92*INDEX(References!$C$51:$D$56, $E92+1,2))+(ROW()/10000),0)</f>
        <v>9.1999999999999998E-3</v>
      </c>
      <c r="BI92" s="671">
        <f>Compute4a!N92</f>
        <v>0</v>
      </c>
      <c r="BJ92" s="782">
        <f>IFERROR((BI92*$H92*INDEX(References!$C$51:$D$56, $E92+1,2))+(ROW()/10000),0)</f>
        <v>9.1999999999999998E-3</v>
      </c>
      <c r="BK92" s="671">
        <f>Compute4a!T92</f>
        <v>0</v>
      </c>
      <c r="BL92" s="782">
        <f>IFERROR((BK92*$H92*INDEX(References!$C$51:$D$56, $E92+1,2))+(ROW()/10000),0)</f>
        <v>9.1999999999999998E-3</v>
      </c>
      <c r="BM92" s="671">
        <v>0</v>
      </c>
      <c r="BN92" s="782">
        <f>IFERROR((BM92*$H92*INDEX(References!$C$51:$D$56, $E92+1,2))+(ROW()/10000),0)</f>
        <v>9.1999999999999998E-3</v>
      </c>
      <c r="BO92" s="671">
        <f>Compute4a!V92</f>
        <v>0</v>
      </c>
      <c r="BP92" s="782">
        <f>IFERROR((BO92*$H92*INDEX(References!$C$51:$D$56, $E92+1,2))+(ROW()/10000),0)</f>
        <v>9.1999999999999998E-3</v>
      </c>
      <c r="BQ92" s="671">
        <f>Compute4a!S92</f>
        <v>0</v>
      </c>
      <c r="BR92" s="782">
        <f>IFERROR((BQ92*$H92*INDEX(References!$C$51:$D$56, $E92+1,2))+(ROW()/10000),0)</f>
        <v>9.1999999999999998E-3</v>
      </c>
      <c r="BS92" s="671">
        <f>Compute4a!V92</f>
        <v>0</v>
      </c>
      <c r="BT92" s="782">
        <f>IFERROR((BS92*$H92*INDEX(References!$C$51:$D$56, $E92+1,2))+(ROW()/10000),0)</f>
        <v>9.1999999999999998E-3</v>
      </c>
      <c r="BU92" s="671">
        <f>Compute4a!M92</f>
        <v>0</v>
      </c>
      <c r="BV92" s="782">
        <f>IFERROR((BU92*$H92*INDEX(References!$C$51:$D$56, $E92+1,2))+(ROW()/10000),0)</f>
        <v>9.1999999999999998E-3</v>
      </c>
      <c r="BW92" s="671">
        <f>Compute4a!U92</f>
        <v>0</v>
      </c>
      <c r="BX92" s="782">
        <f>IFERROR((BW92*$H92*INDEX(References!$C$51:$D$56, $E92+1,2))+(ROW()/10000),0)</f>
        <v>9.1999999999999998E-3</v>
      </c>
      <c r="BY92" s="671">
        <f>Compute4a!N92</f>
        <v>0</v>
      </c>
      <c r="BZ92" s="782">
        <f>IFERROR((BY92*$H92*INDEX(References!$C$51:$D$56, $E92+1,2))+(ROW()/10000),0)</f>
        <v>9.1999999999999998E-3</v>
      </c>
      <c r="CA92" s="671">
        <f>Compute4a!T92</f>
        <v>0</v>
      </c>
      <c r="CB92" s="782">
        <f>IFERROR((CA92*$H92*INDEX(References!$C$51:$D$56, $E92+1,2))+(ROW()/10000),0)</f>
        <v>9.1999999999999998E-3</v>
      </c>
      <c r="CC92" s="671">
        <f>Compute4a!T92</f>
        <v>0</v>
      </c>
      <c r="CD92" s="782">
        <f>IFERROR((CC92*$H92*INDEX(References!$C$51:$D$56, $E92+1,2))+(ROW()/10000),0)</f>
        <v>9.1999999999999998E-3</v>
      </c>
      <c r="CE92" s="671">
        <f>Compute4a!T92</f>
        <v>0</v>
      </c>
      <c r="CF92" s="782">
        <f>IFERROR((CE92*$H92*INDEX(References!$C$51:$D$56, $E92+1,2))+(ROW()/10000),0)</f>
        <v>9.1999999999999998E-3</v>
      </c>
      <c r="CG92" s="671">
        <f>Compute4a!U92</f>
        <v>0</v>
      </c>
      <c r="CH92" s="782">
        <f>IFERROR((CG92*$H92*INDEX(References!$C$51:$D$56, $E92+1,2))+(ROW()/10000),0)</f>
        <v>9.1999999999999998E-3</v>
      </c>
      <c r="CI92" s="671">
        <f>Compute4a!U92</f>
        <v>0</v>
      </c>
      <c r="CJ92" s="782">
        <f>IFERROR((CI92*$H92*INDEX(References!$C$51:$D$56, $E92+1,2))+(ROW()/10000),0)</f>
        <v>9.1999999999999998E-3</v>
      </c>
      <c r="CK92" s="671">
        <f>Compute4a!N92</f>
        <v>0</v>
      </c>
      <c r="CL92" s="782">
        <f>IFERROR((CK92*$H92*INDEX(References!$C$51:$D$56, $E92+1,2))+(ROW()/10000),0)</f>
        <v>9.1999999999999998E-3</v>
      </c>
      <c r="CM92" s="671">
        <f>Compute4a!U92</f>
        <v>0</v>
      </c>
      <c r="CN92" s="782">
        <f>IFERROR((CM92*$H92*INDEX(References!$C$51:$D$56, $E92+1,2))+(ROW()/10000),0)</f>
        <v>9.1999999999999998E-3</v>
      </c>
      <c r="CO92" s="671">
        <f>Compute4a!Q92</f>
        <v>0</v>
      </c>
      <c r="CP92" s="782">
        <f>IFERROR((CO92*$H92*INDEX(References!$C$51:$D$56, $E92+1,2))+(ROW()/10000),0)</f>
        <v>9.1999999999999998E-3</v>
      </c>
      <c r="CQ92" s="671">
        <f>Compute4a!T92</f>
        <v>0</v>
      </c>
      <c r="CR92" s="782">
        <f>IFERROR((CQ92*$H92*INDEX(References!$C$51:$D$56, $E92+1,2))+(ROW()/10000),0)</f>
        <v>9.1999999999999998E-3</v>
      </c>
      <c r="CS92" s="671">
        <f>Compute4a!Q92</f>
        <v>0</v>
      </c>
      <c r="CT92" s="782">
        <f>IFERROR((CS92*$H92*INDEX(References!$C$51:$D$56, $E92+1,2))+(ROW()/10000),0)</f>
        <v>9.1999999999999998E-3</v>
      </c>
      <c r="CU92" s="477">
        <f t="shared" si="110"/>
        <v>0</v>
      </c>
      <c r="CV92" s="477">
        <f t="shared" si="112"/>
        <v>0</v>
      </c>
      <c r="CW92" s="477">
        <f t="shared" si="113"/>
        <v>0</v>
      </c>
      <c r="CX92" s="477">
        <f t="shared" si="114"/>
        <v>0</v>
      </c>
      <c r="CY92" s="477">
        <f t="shared" si="115"/>
        <v>0</v>
      </c>
      <c r="CZ92" s="477">
        <f t="shared" si="116"/>
        <v>0</v>
      </c>
      <c r="DA92" s="477">
        <f t="shared" si="117"/>
        <v>0</v>
      </c>
      <c r="DB92" s="477">
        <f t="shared" si="118"/>
        <v>0</v>
      </c>
      <c r="DC92" s="477">
        <f t="shared" si="119"/>
        <v>0</v>
      </c>
      <c r="DD92" s="477">
        <f t="shared" si="120"/>
        <v>0</v>
      </c>
      <c r="DE92" s="477">
        <f t="shared" si="121"/>
        <v>0</v>
      </c>
      <c r="DF92" s="477">
        <f t="shared" si="122"/>
        <v>0</v>
      </c>
      <c r="DG92" s="477">
        <f t="shared" si="123"/>
        <v>0</v>
      </c>
      <c r="DH92" s="477">
        <f t="shared" si="124"/>
        <v>0</v>
      </c>
      <c r="DI92" s="477">
        <f t="shared" si="125"/>
        <v>0</v>
      </c>
      <c r="DJ92" s="477">
        <f t="shared" si="126"/>
        <v>0</v>
      </c>
      <c r="DK92" s="477">
        <f t="shared" si="127"/>
        <v>0</v>
      </c>
      <c r="DL92" s="477">
        <f t="shared" si="128"/>
        <v>0</v>
      </c>
      <c r="DM92" s="477">
        <f t="shared" si="129"/>
        <v>0</v>
      </c>
      <c r="DN92" s="477">
        <f t="shared" si="130"/>
        <v>0</v>
      </c>
      <c r="DO92" s="477">
        <f t="shared" si="131"/>
        <v>0</v>
      </c>
      <c r="DP92" s="477">
        <f t="shared" si="132"/>
        <v>0</v>
      </c>
      <c r="DQ92" s="477">
        <f t="shared" si="133"/>
        <v>0</v>
      </c>
      <c r="DR92" s="477">
        <f t="shared" si="134"/>
        <v>0</v>
      </c>
      <c r="DS92" s="477">
        <f t="shared" si="135"/>
        <v>0</v>
      </c>
      <c r="DT92" s="477">
        <f t="shared" si="136"/>
        <v>0</v>
      </c>
      <c r="DU92" s="477">
        <f t="shared" si="137"/>
        <v>0</v>
      </c>
      <c r="DV92" s="477">
        <f t="shared" si="138"/>
        <v>0</v>
      </c>
      <c r="DW92" s="477">
        <f t="shared" si="139"/>
        <v>0</v>
      </c>
      <c r="DX92" s="477">
        <f t="shared" si="140"/>
        <v>0</v>
      </c>
      <c r="DY92" s="477">
        <f t="shared" si="141"/>
        <v>0</v>
      </c>
      <c r="DZ92" s="477">
        <f t="shared" si="142"/>
        <v>0</v>
      </c>
      <c r="EA92" s="477">
        <f t="shared" si="143"/>
        <v>0</v>
      </c>
      <c r="EB92" s="477">
        <f t="shared" si="144"/>
        <v>0</v>
      </c>
      <c r="EC92" s="477">
        <f t="shared" si="145"/>
        <v>0</v>
      </c>
      <c r="ED92" s="477">
        <f t="shared" si="146"/>
        <v>0</v>
      </c>
      <c r="EE92" s="477">
        <f t="shared" si="147"/>
        <v>0</v>
      </c>
      <c r="EF92" s="477">
        <f t="shared" si="148"/>
        <v>0</v>
      </c>
      <c r="EG92" s="477">
        <f t="shared" si="149"/>
        <v>0</v>
      </c>
      <c r="EH92" s="477">
        <f t="shared" si="150"/>
        <v>0</v>
      </c>
      <c r="EI92" s="477">
        <f t="shared" si="151"/>
        <v>0</v>
      </c>
      <c r="EJ92" s="477">
        <f t="shared" si="152"/>
        <v>0</v>
      </c>
      <c r="EK92" s="477">
        <f t="shared" si="153"/>
        <v>0</v>
      </c>
      <c r="EL92" s="477">
        <f t="shared" si="154"/>
        <v>0</v>
      </c>
      <c r="EM92" s="477">
        <f t="shared" si="155"/>
        <v>0</v>
      </c>
      <c r="EN92" s="477">
        <f t="shared" si="156"/>
        <v>0</v>
      </c>
      <c r="EO92" s="946">
        <f t="shared" si="157"/>
        <v>0</v>
      </c>
      <c r="EP92" s="946">
        <f t="shared" si="158"/>
        <v>0</v>
      </c>
      <c r="EQ92" s="946">
        <f t="shared" si="159"/>
        <v>0</v>
      </c>
      <c r="ER92" s="946">
        <f t="shared" si="160"/>
        <v>0</v>
      </c>
      <c r="ES92" s="946">
        <f t="shared" si="161"/>
        <v>0</v>
      </c>
      <c r="ET92" s="946">
        <f t="shared" si="162"/>
        <v>0</v>
      </c>
      <c r="EU92" s="946">
        <f t="shared" si="163"/>
        <v>0</v>
      </c>
      <c r="EV92" s="946">
        <f t="shared" si="164"/>
        <v>0</v>
      </c>
      <c r="EW92" s="946">
        <f t="shared" si="165"/>
        <v>0</v>
      </c>
      <c r="EX92" s="946">
        <f t="shared" si="166"/>
        <v>0</v>
      </c>
      <c r="EY92" s="946">
        <f t="shared" si="167"/>
        <v>0</v>
      </c>
      <c r="EZ92" s="946">
        <f t="shared" si="168"/>
        <v>0</v>
      </c>
      <c r="FA92" s="946">
        <f t="shared" si="169"/>
        <v>0</v>
      </c>
      <c r="FB92" s="946">
        <f t="shared" si="170"/>
        <v>0</v>
      </c>
      <c r="FC92" s="946">
        <f t="shared" si="171"/>
        <v>0</v>
      </c>
      <c r="FD92" s="946">
        <f t="shared" si="172"/>
        <v>0</v>
      </c>
      <c r="FE92" s="946">
        <f t="shared" si="173"/>
        <v>0</v>
      </c>
      <c r="FF92" s="946">
        <f t="shared" si="174"/>
        <v>0</v>
      </c>
      <c r="FG92" s="946">
        <f t="shared" si="175"/>
        <v>0</v>
      </c>
      <c r="FH92" s="946">
        <f t="shared" si="176"/>
        <v>0</v>
      </c>
      <c r="FI92" s="946">
        <f t="shared" si="177"/>
        <v>0</v>
      </c>
      <c r="FJ92" s="946">
        <f t="shared" si="178"/>
        <v>0</v>
      </c>
      <c r="FK92" s="946">
        <f t="shared" si="179"/>
        <v>0</v>
      </c>
      <c r="FL92" s="946">
        <f t="shared" si="180"/>
        <v>0</v>
      </c>
      <c r="FM92" s="946">
        <f t="shared" si="181"/>
        <v>0</v>
      </c>
      <c r="FN92" s="946">
        <f t="shared" si="182"/>
        <v>0</v>
      </c>
      <c r="FO92" s="946">
        <f t="shared" si="183"/>
        <v>0</v>
      </c>
      <c r="FP92" s="946">
        <f t="shared" si="184"/>
        <v>0</v>
      </c>
      <c r="FQ92" s="946">
        <f t="shared" si="185"/>
        <v>0</v>
      </c>
      <c r="FR92" s="946">
        <f t="shared" si="186"/>
        <v>0</v>
      </c>
      <c r="FS92" s="946">
        <f t="shared" si="187"/>
        <v>0</v>
      </c>
      <c r="FT92" s="946">
        <f t="shared" si="188"/>
        <v>0</v>
      </c>
      <c r="FU92" s="946">
        <f t="shared" si="189"/>
        <v>0</v>
      </c>
      <c r="FV92" s="946">
        <f t="shared" si="190"/>
        <v>0</v>
      </c>
      <c r="FW92" s="946">
        <f t="shared" si="191"/>
        <v>0</v>
      </c>
      <c r="FX92" s="946">
        <f t="shared" si="192"/>
        <v>0</v>
      </c>
      <c r="FY92" s="946">
        <f t="shared" si="193"/>
        <v>0</v>
      </c>
      <c r="FZ92" s="946">
        <f t="shared" si="194"/>
        <v>0</v>
      </c>
      <c r="GA92" s="946">
        <f t="shared" si="195"/>
        <v>0</v>
      </c>
      <c r="GB92" s="946">
        <f t="shared" si="196"/>
        <v>0</v>
      </c>
      <c r="GC92" s="946">
        <f t="shared" si="197"/>
        <v>0</v>
      </c>
      <c r="GD92" s="946">
        <f t="shared" si="198"/>
        <v>0</v>
      </c>
      <c r="GE92" s="946">
        <f t="shared" si="199"/>
        <v>0</v>
      </c>
      <c r="GF92" s="946">
        <f t="shared" si="200"/>
        <v>0</v>
      </c>
      <c r="GG92" s="946">
        <f t="shared" si="201"/>
        <v>0</v>
      </c>
      <c r="GH92" s="946">
        <v>14</v>
      </c>
    </row>
    <row r="93" spans="1:190" ht="15">
      <c r="A93" s="725" t="str">
        <f>Compute1a!A93</f>
        <v>14.1</v>
      </c>
      <c r="B93" s="527" t="str">
        <f>Compute1a!B93</f>
        <v>Exigences de sécurité</v>
      </c>
      <c r="C93" s="527">
        <f>Compute1a!C93</f>
        <v>1</v>
      </c>
      <c r="D93" s="528" t="str">
        <f>Compute1a!D93</f>
        <v>1: Initial</v>
      </c>
      <c r="E93" s="727" t="str">
        <f>Compute1a!E93</f>
        <v>1</v>
      </c>
      <c r="F93" s="727">
        <f>INDEX(References!$B$51:$C$56,$E93+1,2)*C93</f>
        <v>1</v>
      </c>
      <c r="G93" s="726">
        <f>Compute4a!$DE93</f>
        <v>0.70628821948765785</v>
      </c>
      <c r="H93" s="942">
        <f t="shared" ref="H93:H94" si="207">IF($F93&gt;=$C$1,$G93/$F93,$G93)</f>
        <v>0.70628821948765785</v>
      </c>
      <c r="I93" s="671">
        <v>0</v>
      </c>
      <c r="J93" s="782">
        <f>IFERROR((I93*$H93*INDEX(References!$C$51:$D$56, $E93+1,2))+(ROW()/10000),0)</f>
        <v>9.2999999999999992E-3</v>
      </c>
      <c r="K93" s="671">
        <v>0</v>
      </c>
      <c r="L93" s="782">
        <f>IFERROR((K93*$H93*INDEX(References!$C$51:$D$56, $E93+1,2))+(ROW()/10000),0)</f>
        <v>9.2999999999999992E-3</v>
      </c>
      <c r="M93" s="671">
        <v>0</v>
      </c>
      <c r="N93" s="782">
        <f>IFERROR((M93*$H93*INDEX(References!$C$51:$D$56, $E93+1,2))+(ROW()/10000),0)</f>
        <v>9.2999999999999992E-3</v>
      </c>
      <c r="O93" s="671">
        <f>Compute4a!N93</f>
        <v>0</v>
      </c>
      <c r="P93" s="782">
        <f>IFERROR((O93*$H93*INDEX(References!$C$51:$D$56, $E93+1,2))+(ROW()/10000),0)</f>
        <v>9.2999999999999992E-3</v>
      </c>
      <c r="Q93" s="671">
        <v>0</v>
      </c>
      <c r="R93" s="782">
        <f>IFERROR((Q93*$H93*INDEX(References!$C$51:$D$56, $E93+1,2))+(ROW()/10000),0)</f>
        <v>9.2999999999999992E-3</v>
      </c>
      <c r="S93" s="671">
        <v>0</v>
      </c>
      <c r="T93" s="782">
        <f>IFERROR((S93*$H93*INDEX(References!$C$51:$D$56, $E93+1,2))+(ROW()/10000),0)</f>
        <v>9.2999999999999992E-3</v>
      </c>
      <c r="U93" s="671">
        <v>1</v>
      </c>
      <c r="V93" s="782">
        <f>IFERROR((U93*$H93*INDEX(References!$C$51:$D$56, $E93+1,2))+(ROW()/10000),0)</f>
        <v>3.5407410974382896</v>
      </c>
      <c r="W93" s="671">
        <f>Compute4a!R93</f>
        <v>1</v>
      </c>
      <c r="X93" s="782">
        <f>IFERROR((W93*$H93*INDEX(References!$C$51:$D$56, $E93+1,2))+(ROW()/10000),0)</f>
        <v>3.5407410974382896</v>
      </c>
      <c r="Y93" s="671">
        <v>0</v>
      </c>
      <c r="Z93" s="782">
        <f>IFERROR((Y93*$H93*INDEX(References!$C$51:$D$56, $E93+1,2))+(ROW()/10000),0)</f>
        <v>9.2999999999999992E-3</v>
      </c>
      <c r="AA93" s="671">
        <v>0</v>
      </c>
      <c r="AB93" s="782">
        <f>IFERROR((AA93*$H93*INDEX(References!$C$51:$D$56, $E93+1,2))+(ROW()/10000),0)</f>
        <v>9.2999999999999992E-3</v>
      </c>
      <c r="AC93" s="671">
        <f>Compute4a!T93</f>
        <v>0</v>
      </c>
      <c r="AD93" s="782">
        <f>IFERROR((AC93*$H93*INDEX(References!$C$51:$D$56, $E93+1,2))+(ROW()/10000),0)</f>
        <v>9.2999999999999992E-3</v>
      </c>
      <c r="AE93" s="671">
        <v>0</v>
      </c>
      <c r="AF93" s="782">
        <f>IFERROR((AE93*$H93*INDEX(References!$C$51:$D$56, $E93+1,2))+(ROW()/10000),0)</f>
        <v>9.2999999999999992E-3</v>
      </c>
      <c r="AG93" s="671">
        <f>Compute4a!N93</f>
        <v>0</v>
      </c>
      <c r="AH93" s="782">
        <f>IFERROR((AG93*$H93*INDEX(References!$C$51:$D$56, $E93+1,2))+(ROW()/10000),0)</f>
        <v>9.2999999999999992E-3</v>
      </c>
      <c r="AI93" s="671">
        <v>0</v>
      </c>
      <c r="AJ93" s="782">
        <f>IFERROR((AI93*$H93*INDEX(References!$C$51:$D$56, $E93+1,2))+(ROW()/10000),0)</f>
        <v>9.2999999999999992E-3</v>
      </c>
      <c r="AK93" s="671">
        <f>Compute4a!U93</f>
        <v>0</v>
      </c>
      <c r="AL93" s="782">
        <f>IFERROR((AK93*$H93*INDEX(References!$C$51:$D$56, $E93+1,2))+(ROW()/10000),0)</f>
        <v>9.2999999999999992E-3</v>
      </c>
      <c r="AM93" s="671">
        <f>Compute4a!K93</f>
        <v>1</v>
      </c>
      <c r="AN93" s="782">
        <f>IFERROR((AM93*$H93*INDEX(References!$C$51:$D$56, $E93+1,2))+(ROW()/10000),0)</f>
        <v>3.5407410974382896</v>
      </c>
      <c r="AO93" s="671">
        <f>Compute4a!S93</f>
        <v>0</v>
      </c>
      <c r="AP93" s="782">
        <f>IFERROR((AO93*$H93*INDEX(References!$C$51:$D$56, $E93+1,2))+(ROW()/10000),0)</f>
        <v>9.2999999999999992E-3</v>
      </c>
      <c r="AQ93" s="671">
        <v>0</v>
      </c>
      <c r="AR93" s="782">
        <f>IFERROR((AQ93*$H93*INDEX(References!$C$51:$D$56, $E93+1,2))+(ROW()/10000),0)</f>
        <v>9.2999999999999992E-3</v>
      </c>
      <c r="AS93" s="671">
        <v>0</v>
      </c>
      <c r="AT93" s="782">
        <f>IFERROR((AS93*$H93*INDEX(References!$C$51:$D$56, $E93+1,2))+(ROW()/10000),0)</f>
        <v>9.2999999999999992E-3</v>
      </c>
      <c r="AU93" s="671">
        <f>Compute4a!T93</f>
        <v>0</v>
      </c>
      <c r="AV93" s="782">
        <f>IFERROR((AU93*$H93*INDEX(References!$C$51:$D$56, $E93+1,2))+(ROW()/10000),0)</f>
        <v>9.2999999999999992E-3</v>
      </c>
      <c r="AW93" s="671">
        <v>0</v>
      </c>
      <c r="AX93" s="782">
        <f>IFERROR((AW93*$H93*INDEX(References!$C$51:$D$56, $E93+1,2))+(ROW()/10000),0)</f>
        <v>9.2999999999999992E-3</v>
      </c>
      <c r="AY93" s="671">
        <v>0</v>
      </c>
      <c r="AZ93" s="782">
        <f>IFERROR((AY93*$H93*INDEX(References!$C$51:$D$56, $E93+1,2))+(ROW()/10000),0)</f>
        <v>9.2999999999999992E-3</v>
      </c>
      <c r="BA93" s="671">
        <v>0</v>
      </c>
      <c r="BB93" s="782">
        <f>IFERROR((BA93*$H93*INDEX(References!$C$51:$D$56, $E93+1,2))+(ROW()/10000),0)</f>
        <v>9.2999999999999992E-3</v>
      </c>
      <c r="BC93" s="671">
        <f>Compute4a!O93</f>
        <v>0</v>
      </c>
      <c r="BD93" s="782">
        <f>IFERROR((BC93*$H93*INDEX(References!$C$51:$D$56, $E93+1,2))+(ROW()/10000),0)</f>
        <v>9.2999999999999992E-3</v>
      </c>
      <c r="BE93" s="671">
        <v>0</v>
      </c>
      <c r="BF93" s="782">
        <f>IFERROR((BE93*$H93*INDEX(References!$C$51:$D$56, $E93+1,2))+(ROW()/10000),0)</f>
        <v>9.2999999999999992E-3</v>
      </c>
      <c r="BG93" s="671">
        <f>Compute4a!P93</f>
        <v>0</v>
      </c>
      <c r="BH93" s="782">
        <f>IFERROR((BG93*$H93*INDEX(References!$C$51:$D$56, $E93+1,2))+(ROW()/10000),0)</f>
        <v>9.2999999999999992E-3</v>
      </c>
      <c r="BI93" s="671">
        <f>Compute4a!N93</f>
        <v>0</v>
      </c>
      <c r="BJ93" s="782">
        <f>IFERROR((BI93*$H93*INDEX(References!$C$51:$D$56, $E93+1,2))+(ROW()/10000),0)</f>
        <v>9.2999999999999992E-3</v>
      </c>
      <c r="BK93" s="671">
        <f>Compute4a!T93</f>
        <v>0</v>
      </c>
      <c r="BL93" s="782">
        <f>IFERROR((BK93*$H93*INDEX(References!$C$51:$D$56, $E93+1,2))+(ROW()/10000),0)</f>
        <v>9.2999999999999992E-3</v>
      </c>
      <c r="BM93" s="671">
        <f>Compute4a!R93</f>
        <v>1</v>
      </c>
      <c r="BN93" s="782">
        <f>IFERROR((BM93*$H93*INDEX(References!$C$51:$D$56, $E93+1,2))+(ROW()/10000),0)</f>
        <v>3.5407410974382896</v>
      </c>
      <c r="BO93" s="671">
        <f>Compute4a!V93</f>
        <v>1</v>
      </c>
      <c r="BP93" s="782">
        <f>IFERROR((BO93*$H93*INDEX(References!$C$51:$D$56, $E93+1,2))+(ROW()/10000),0)</f>
        <v>3.5407410974382896</v>
      </c>
      <c r="BQ93" s="671">
        <f>Compute4a!S93</f>
        <v>0</v>
      </c>
      <c r="BR93" s="782">
        <f>IFERROR((BQ93*$H93*INDEX(References!$C$51:$D$56, $E93+1,2))+(ROW()/10000),0)</f>
        <v>9.2999999999999992E-3</v>
      </c>
      <c r="BS93" s="671">
        <v>0</v>
      </c>
      <c r="BT93" s="782">
        <f>IFERROR((BS93*$H93*INDEX(References!$C$51:$D$56, $E93+1,2))+(ROW()/10000),0)</f>
        <v>9.2999999999999992E-3</v>
      </c>
      <c r="BU93" s="671">
        <f>Compute4a!M93</f>
        <v>1</v>
      </c>
      <c r="BV93" s="782">
        <f>IFERROR((BU93*$H93*INDEX(References!$C$51:$D$56, $E93+1,2))+(ROW()/10000),0)</f>
        <v>3.5407410974382896</v>
      </c>
      <c r="BW93" s="671">
        <f>Compute4a!U93</f>
        <v>0</v>
      </c>
      <c r="BX93" s="782">
        <f>IFERROR((BW93*$H93*INDEX(References!$C$51:$D$56, $E93+1,2))+(ROW()/10000),0)</f>
        <v>9.2999999999999992E-3</v>
      </c>
      <c r="BY93" s="671">
        <f>Compute4a!N93</f>
        <v>0</v>
      </c>
      <c r="BZ93" s="782">
        <f>IFERROR((BY93*$H93*INDEX(References!$C$51:$D$56, $E93+1,2))+(ROW()/10000),0)</f>
        <v>9.2999999999999992E-3</v>
      </c>
      <c r="CA93" s="671">
        <f>Compute4a!T93</f>
        <v>0</v>
      </c>
      <c r="CB93" s="782">
        <f>IFERROR((CA93*$H93*INDEX(References!$C$51:$D$56, $E93+1,2))+(ROW()/10000),0)</f>
        <v>9.2999999999999992E-3</v>
      </c>
      <c r="CC93" s="671">
        <f>Compute4a!T93</f>
        <v>0</v>
      </c>
      <c r="CD93" s="782">
        <f>IFERROR((CC93*$H93*INDEX(References!$C$51:$D$56, $E93+1,2))+(ROW()/10000),0)</f>
        <v>9.2999999999999992E-3</v>
      </c>
      <c r="CE93" s="671">
        <f>Compute4a!T93</f>
        <v>0</v>
      </c>
      <c r="CF93" s="782">
        <f>IFERROR((CE93*$H93*INDEX(References!$C$51:$D$56, $E93+1,2))+(ROW()/10000),0)</f>
        <v>9.2999999999999992E-3</v>
      </c>
      <c r="CG93" s="671">
        <v>1</v>
      </c>
      <c r="CH93" s="782">
        <f>IFERROR((CG93*$H93*INDEX(References!$C$51:$D$56, $E93+1,2))+(ROW()/10000),0)</f>
        <v>3.5407410974382896</v>
      </c>
      <c r="CI93" s="671">
        <f>Compute4a!U93</f>
        <v>0</v>
      </c>
      <c r="CJ93" s="782">
        <f>IFERROR((CI93*$H93*INDEX(References!$C$51:$D$56, $E93+1,2))+(ROW()/10000),0)</f>
        <v>9.2999999999999992E-3</v>
      </c>
      <c r="CK93" s="671">
        <f>Compute4a!N93</f>
        <v>0</v>
      </c>
      <c r="CL93" s="782">
        <f>IFERROR((CK93*$H93*INDEX(References!$C$51:$D$56, $E93+1,2))+(ROW()/10000),0)</f>
        <v>9.2999999999999992E-3</v>
      </c>
      <c r="CM93" s="671">
        <f>Compute4a!U93</f>
        <v>0</v>
      </c>
      <c r="CN93" s="782">
        <f>IFERROR((CM93*$H93*INDEX(References!$C$51:$D$56, $E93+1,2))+(ROW()/10000),0)</f>
        <v>9.2999999999999992E-3</v>
      </c>
      <c r="CO93" s="671">
        <v>0</v>
      </c>
      <c r="CP93" s="782">
        <f>IFERROR((CO93*$H93*INDEX(References!$C$51:$D$56, $E93+1,2))+(ROW()/10000),0)</f>
        <v>9.2999999999999992E-3</v>
      </c>
      <c r="CQ93" s="671">
        <f>Compute4a!T93</f>
        <v>0</v>
      </c>
      <c r="CR93" s="782">
        <f>IFERROR((CQ93*$H93*INDEX(References!$C$51:$D$56, $E93+1,2))+(ROW()/10000),0)</f>
        <v>9.2999999999999992E-3</v>
      </c>
      <c r="CS93" s="671">
        <f>Compute4a!Q93</f>
        <v>1</v>
      </c>
      <c r="CT93" s="782">
        <f>IFERROR((CS93*$H93*INDEX(References!$C$51:$D$56, $E93+1,2))+(ROW()/10000),0)</f>
        <v>3.5407410974382896</v>
      </c>
      <c r="CU93" s="477">
        <f t="shared" si="110"/>
        <v>2</v>
      </c>
      <c r="CV93" s="477">
        <f t="shared" si="112"/>
        <v>0</v>
      </c>
      <c r="CW93" s="477">
        <f t="shared" si="113"/>
        <v>0</v>
      </c>
      <c r="CX93" s="477">
        <f t="shared" si="114"/>
        <v>0</v>
      </c>
      <c r="CY93" s="477">
        <f t="shared" si="115"/>
        <v>0</v>
      </c>
      <c r="CZ93" s="477">
        <f t="shared" si="116"/>
        <v>0</v>
      </c>
      <c r="DA93" s="477">
        <f t="shared" si="117"/>
        <v>0</v>
      </c>
      <c r="DB93" s="477">
        <f t="shared" si="118"/>
        <v>0.70628821948765785</v>
      </c>
      <c r="DC93" s="477">
        <f t="shared" si="119"/>
        <v>0.70628821948765785</v>
      </c>
      <c r="DD93" s="477">
        <f t="shared" si="120"/>
        <v>0</v>
      </c>
      <c r="DE93" s="477">
        <f t="shared" si="121"/>
        <v>0</v>
      </c>
      <c r="DF93" s="477">
        <f t="shared" si="122"/>
        <v>0</v>
      </c>
      <c r="DG93" s="477">
        <f t="shared" si="123"/>
        <v>0</v>
      </c>
      <c r="DH93" s="477">
        <f t="shared" si="124"/>
        <v>0</v>
      </c>
      <c r="DI93" s="477">
        <f t="shared" si="125"/>
        <v>0</v>
      </c>
      <c r="DJ93" s="477">
        <f t="shared" si="126"/>
        <v>0</v>
      </c>
      <c r="DK93" s="477">
        <f t="shared" si="127"/>
        <v>0.70628821948765785</v>
      </c>
      <c r="DL93" s="477">
        <f t="shared" si="128"/>
        <v>0</v>
      </c>
      <c r="DM93" s="477">
        <f t="shared" si="129"/>
        <v>0</v>
      </c>
      <c r="DN93" s="477">
        <f t="shared" si="130"/>
        <v>0</v>
      </c>
      <c r="DO93" s="477">
        <f t="shared" si="131"/>
        <v>0</v>
      </c>
      <c r="DP93" s="477">
        <f t="shared" si="132"/>
        <v>0</v>
      </c>
      <c r="DQ93" s="477">
        <f t="shared" si="133"/>
        <v>0</v>
      </c>
      <c r="DR93" s="477">
        <f t="shared" si="134"/>
        <v>0</v>
      </c>
      <c r="DS93" s="477">
        <f t="shared" si="135"/>
        <v>0</v>
      </c>
      <c r="DT93" s="477">
        <f t="shared" si="136"/>
        <v>0</v>
      </c>
      <c r="DU93" s="477">
        <f t="shared" si="137"/>
        <v>0</v>
      </c>
      <c r="DV93" s="477">
        <f t="shared" si="138"/>
        <v>0</v>
      </c>
      <c r="DW93" s="477">
        <f t="shared" si="139"/>
        <v>0</v>
      </c>
      <c r="DX93" s="477">
        <f t="shared" si="140"/>
        <v>0.70628821948765785</v>
      </c>
      <c r="DY93" s="477">
        <f t="shared" si="141"/>
        <v>0.70628821948765785</v>
      </c>
      <c r="DZ93" s="477">
        <f t="shared" si="142"/>
        <v>0</v>
      </c>
      <c r="EA93" s="477">
        <f t="shared" si="143"/>
        <v>0</v>
      </c>
      <c r="EB93" s="477">
        <f t="shared" si="144"/>
        <v>0.70628821948765785</v>
      </c>
      <c r="EC93" s="477">
        <f t="shared" si="145"/>
        <v>0</v>
      </c>
      <c r="ED93" s="477">
        <f t="shared" si="146"/>
        <v>0</v>
      </c>
      <c r="EE93" s="477">
        <f t="shared" si="147"/>
        <v>0</v>
      </c>
      <c r="EF93" s="477">
        <f t="shared" si="148"/>
        <v>0</v>
      </c>
      <c r="EG93" s="477">
        <f t="shared" si="149"/>
        <v>0</v>
      </c>
      <c r="EH93" s="477">
        <f t="shared" si="150"/>
        <v>0.70628821948765785</v>
      </c>
      <c r="EI93" s="477">
        <f t="shared" si="151"/>
        <v>0</v>
      </c>
      <c r="EJ93" s="477">
        <f t="shared" si="152"/>
        <v>0</v>
      </c>
      <c r="EK93" s="477">
        <f t="shared" si="153"/>
        <v>0</v>
      </c>
      <c r="EL93" s="477">
        <f t="shared" si="154"/>
        <v>0</v>
      </c>
      <c r="EM93" s="477">
        <f t="shared" si="155"/>
        <v>0</v>
      </c>
      <c r="EN93" s="477">
        <f t="shared" si="156"/>
        <v>0.70628821948765785</v>
      </c>
      <c r="EO93" s="946">
        <f t="shared" si="157"/>
        <v>0</v>
      </c>
      <c r="EP93" s="946">
        <f t="shared" si="158"/>
        <v>0</v>
      </c>
      <c r="EQ93" s="946">
        <f t="shared" si="159"/>
        <v>0</v>
      </c>
      <c r="ER93" s="946">
        <f t="shared" si="160"/>
        <v>0</v>
      </c>
      <c r="ES93" s="946">
        <f t="shared" si="161"/>
        <v>0</v>
      </c>
      <c r="ET93" s="946">
        <f t="shared" si="162"/>
        <v>0</v>
      </c>
      <c r="EU93" s="946">
        <f t="shared" si="163"/>
        <v>1.7790060965387579E-2</v>
      </c>
      <c r="EV93" s="946">
        <f t="shared" si="164"/>
        <v>3.502534998310159E-2</v>
      </c>
      <c r="EW93" s="946">
        <f t="shared" si="165"/>
        <v>0</v>
      </c>
      <c r="EX93" s="946">
        <f t="shared" si="166"/>
        <v>0</v>
      </c>
      <c r="EY93" s="946">
        <f t="shared" si="167"/>
        <v>0</v>
      </c>
      <c r="EZ93" s="946">
        <f t="shared" si="168"/>
        <v>0</v>
      </c>
      <c r="FA93" s="946">
        <f t="shared" si="169"/>
        <v>0</v>
      </c>
      <c r="FB93" s="946">
        <f t="shared" si="170"/>
        <v>0</v>
      </c>
      <c r="FC93" s="946">
        <f t="shared" si="171"/>
        <v>0</v>
      </c>
      <c r="FD93" s="946">
        <f t="shared" si="172"/>
        <v>2.8294040776930655E-2</v>
      </c>
      <c r="FE93" s="946">
        <f t="shared" si="173"/>
        <v>0</v>
      </c>
      <c r="FF93" s="946">
        <f t="shared" si="174"/>
        <v>0</v>
      </c>
      <c r="FG93" s="946">
        <f t="shared" si="175"/>
        <v>0</v>
      </c>
      <c r="FH93" s="946">
        <f t="shared" si="176"/>
        <v>0</v>
      </c>
      <c r="FI93" s="946">
        <f t="shared" si="177"/>
        <v>0</v>
      </c>
      <c r="FJ93" s="946">
        <f t="shared" si="178"/>
        <v>0</v>
      </c>
      <c r="FK93" s="946">
        <f t="shared" si="179"/>
        <v>0</v>
      </c>
      <c r="FL93" s="946">
        <f t="shared" si="180"/>
        <v>0</v>
      </c>
      <c r="FM93" s="946">
        <f t="shared" si="181"/>
        <v>0</v>
      </c>
      <c r="FN93" s="946">
        <f t="shared" si="182"/>
        <v>0</v>
      </c>
      <c r="FO93" s="946">
        <f t="shared" si="183"/>
        <v>0</v>
      </c>
      <c r="FP93" s="946">
        <f t="shared" si="184"/>
        <v>0</v>
      </c>
      <c r="FQ93" s="946">
        <f t="shared" si="185"/>
        <v>1.3428300692863215E-2</v>
      </c>
      <c r="FR93" s="946">
        <f t="shared" si="186"/>
        <v>2.0635444330195506E-2</v>
      </c>
      <c r="FS93" s="946">
        <f t="shared" si="187"/>
        <v>0</v>
      </c>
      <c r="FT93" s="946">
        <f t="shared" si="188"/>
        <v>0</v>
      </c>
      <c r="FU93" s="946">
        <f t="shared" si="189"/>
        <v>2.2306283579016942E-2</v>
      </c>
      <c r="FV93" s="946">
        <f t="shared" si="190"/>
        <v>0</v>
      </c>
      <c r="FW93" s="946">
        <f t="shared" si="191"/>
        <v>0</v>
      </c>
      <c r="FX93" s="946">
        <f t="shared" si="192"/>
        <v>0</v>
      </c>
      <c r="FY93" s="946">
        <f t="shared" si="193"/>
        <v>0</v>
      </c>
      <c r="FZ93" s="946">
        <f t="shared" si="194"/>
        <v>0</v>
      </c>
      <c r="GA93" s="946">
        <f t="shared" si="195"/>
        <v>4.5058270961999908E-2</v>
      </c>
      <c r="GB93" s="946">
        <f t="shared" si="196"/>
        <v>0</v>
      </c>
      <c r="GC93" s="946">
        <f t="shared" si="197"/>
        <v>0</v>
      </c>
      <c r="GD93" s="946">
        <f t="shared" si="198"/>
        <v>0</v>
      </c>
      <c r="GE93" s="946">
        <f t="shared" si="199"/>
        <v>0</v>
      </c>
      <c r="GF93" s="946">
        <f t="shared" si="200"/>
        <v>0</v>
      </c>
      <c r="GG93" s="946">
        <f t="shared" si="201"/>
        <v>2.3978652626050659E-2</v>
      </c>
      <c r="GH93" s="946" t="s">
        <v>535</v>
      </c>
    </row>
    <row r="94" spans="1:190" ht="15">
      <c r="A94" s="725" t="str">
        <f>Compute1a!A94</f>
        <v>14.2</v>
      </c>
      <c r="B94" s="527" t="str">
        <f>Compute1a!B94</f>
        <v>Méthode de développement structurée</v>
      </c>
      <c r="C94" s="527">
        <f>Compute1a!C94</f>
        <v>0</v>
      </c>
      <c r="D94" s="528" t="str">
        <f>Compute1a!D94</f>
        <v>1: Initial</v>
      </c>
      <c r="E94" s="734" t="str">
        <f>Compute1a!E94</f>
        <v>1</v>
      </c>
      <c r="F94" s="727">
        <f>INDEX(References!$B$51:$C$56,$E94+1,2)*C94</f>
        <v>0</v>
      </c>
      <c r="G94" s="726">
        <f>Compute4a!$DE94</f>
        <v>0</v>
      </c>
      <c r="H94" s="942">
        <f t="shared" si="207"/>
        <v>0</v>
      </c>
      <c r="I94" s="671">
        <f>Compute4a!I94</f>
        <v>0</v>
      </c>
      <c r="J94" s="782">
        <f>IFERROR((I94*$H94*INDEX(References!$C$51:$D$56, $E94+1,2))+(ROW()/10000),0)</f>
        <v>9.4000000000000004E-3</v>
      </c>
      <c r="K94" s="671">
        <f>Compute4a!H94</f>
        <v>0</v>
      </c>
      <c r="L94" s="782">
        <f>IFERROR((K94*$H94*INDEX(References!$C$51:$D$56, $E94+1,2))+(ROW()/10000),0)</f>
        <v>9.4000000000000004E-3</v>
      </c>
      <c r="M94" s="671">
        <f>Compute4a!H94</f>
        <v>0</v>
      </c>
      <c r="N94" s="782">
        <f>IFERROR((M94*$H94*INDEX(References!$C$51:$D$56, $E94+1,2))+(ROW()/10000),0)</f>
        <v>9.4000000000000004E-3</v>
      </c>
      <c r="O94" s="671">
        <f>Compute4a!N94</f>
        <v>0</v>
      </c>
      <c r="P94" s="782">
        <f>IFERROR((O94*$H94*INDEX(References!$C$51:$D$56, $E94+1,2))+(ROW()/10000),0)</f>
        <v>9.4000000000000004E-3</v>
      </c>
      <c r="Q94" s="671">
        <f>Compute4a!M94</f>
        <v>0</v>
      </c>
      <c r="R94" s="782">
        <f>IFERROR((Q94*$H94*INDEX(References!$C$51:$D$56, $E94+1,2))+(ROW()/10000),0)</f>
        <v>9.4000000000000004E-3</v>
      </c>
      <c r="S94" s="671">
        <f>Compute4a!R94</f>
        <v>0</v>
      </c>
      <c r="T94" s="782">
        <f>IFERROR((S94*$H94*INDEX(References!$C$51:$D$56, $E94+1,2))+(ROW()/10000),0)</f>
        <v>9.4000000000000004E-3</v>
      </c>
      <c r="U94" s="671">
        <v>1</v>
      </c>
      <c r="V94" s="782">
        <f>IFERROR((U94*$H94*INDEX(References!$C$51:$D$56, $E94+1,2))+(ROW()/10000),0)</f>
        <v>9.4000000000000004E-3</v>
      </c>
      <c r="W94" s="671">
        <f>Compute4a!R94</f>
        <v>0</v>
      </c>
      <c r="X94" s="782">
        <f>IFERROR((W94*$H94*INDEX(References!$C$51:$D$56, $E94+1,2))+(ROW()/10000),0)</f>
        <v>9.4000000000000004E-3</v>
      </c>
      <c r="Y94" s="671">
        <f>Compute4a!I94</f>
        <v>0</v>
      </c>
      <c r="Z94" s="782">
        <f>IFERROR((Y94*$H94*INDEX(References!$C$51:$D$56, $E94+1,2))+(ROW()/10000),0)</f>
        <v>9.4000000000000004E-3</v>
      </c>
      <c r="AA94" s="671">
        <f>Compute4a!H94</f>
        <v>0</v>
      </c>
      <c r="AB94" s="782">
        <f>IFERROR((AA94*$H94*INDEX(References!$C$51:$D$56, $E94+1,2))+(ROW()/10000),0)</f>
        <v>9.4000000000000004E-3</v>
      </c>
      <c r="AC94" s="671">
        <v>0</v>
      </c>
      <c r="AD94" s="782">
        <f>IFERROR((AC94*$H94*INDEX(References!$C$51:$D$56, $E94+1,2))+(ROW()/10000),0)</f>
        <v>9.4000000000000004E-3</v>
      </c>
      <c r="AE94" s="671">
        <f>Compute4a!I94</f>
        <v>0</v>
      </c>
      <c r="AF94" s="782">
        <f>IFERROR((AE94*$H94*INDEX(References!$C$51:$D$56, $E94+1,2))+(ROW()/10000),0)</f>
        <v>9.4000000000000004E-3</v>
      </c>
      <c r="AG94" s="671">
        <f>Compute4a!N94</f>
        <v>0</v>
      </c>
      <c r="AH94" s="782">
        <f>IFERROR((AG94*$H94*INDEX(References!$C$51:$D$56, $E94+1,2))+(ROW()/10000),0)</f>
        <v>9.4000000000000004E-3</v>
      </c>
      <c r="AI94" s="671">
        <f>Compute4a!I94</f>
        <v>0</v>
      </c>
      <c r="AJ94" s="782">
        <f>IFERROR((AI94*$H94*INDEX(References!$C$51:$D$56, $E94+1,2))+(ROW()/10000),0)</f>
        <v>9.4000000000000004E-3</v>
      </c>
      <c r="AK94" s="671">
        <f>Compute4a!U94</f>
        <v>0</v>
      </c>
      <c r="AL94" s="782">
        <f>IFERROR((AK94*$H94*INDEX(References!$C$51:$D$56, $E94+1,2))+(ROW()/10000),0)</f>
        <v>9.4000000000000004E-3</v>
      </c>
      <c r="AM94" s="671">
        <f>Compute4a!K94</f>
        <v>1</v>
      </c>
      <c r="AN94" s="782">
        <f>IFERROR((AM94*$H94*INDEX(References!$C$51:$D$56, $E94+1,2))+(ROW()/10000),0)</f>
        <v>9.4000000000000004E-3</v>
      </c>
      <c r="AO94" s="671">
        <f>Compute4a!S94</f>
        <v>0</v>
      </c>
      <c r="AP94" s="782">
        <f>IFERROR((AO94*$H94*INDEX(References!$C$51:$D$56, $E94+1,2))+(ROW()/10000),0)</f>
        <v>9.4000000000000004E-3</v>
      </c>
      <c r="AQ94" s="671">
        <f>Compute4a!M94</f>
        <v>0</v>
      </c>
      <c r="AR94" s="782">
        <f>IFERROR((AQ94*$H94*INDEX(References!$C$51:$D$56, $E94+1,2))+(ROW()/10000),0)</f>
        <v>9.4000000000000004E-3</v>
      </c>
      <c r="AS94" s="671">
        <v>0</v>
      </c>
      <c r="AT94" s="782">
        <f>IFERROR((AS94*$H94*INDEX(References!$C$51:$D$56, $E94+1,2))+(ROW()/10000),0)</f>
        <v>9.4000000000000004E-3</v>
      </c>
      <c r="AU94" s="671">
        <v>0</v>
      </c>
      <c r="AV94" s="782">
        <f>IFERROR((AU94*$H94*INDEX(References!$C$51:$D$56, $E94+1,2))+(ROW()/10000),0)</f>
        <v>9.4000000000000004E-3</v>
      </c>
      <c r="AW94" s="671">
        <v>0</v>
      </c>
      <c r="AX94" s="782">
        <f>IFERROR((AW94*$H94*INDEX(References!$C$51:$D$56, $E94+1,2))+(ROW()/10000),0)</f>
        <v>9.4000000000000004E-3</v>
      </c>
      <c r="AY94" s="671">
        <v>0</v>
      </c>
      <c r="AZ94" s="782">
        <f>IFERROR((AY94*$H94*INDEX(References!$C$51:$D$56, $E94+1,2))+(ROW()/10000),0)</f>
        <v>9.4000000000000004E-3</v>
      </c>
      <c r="BA94" s="671">
        <f>Compute4a!M94</f>
        <v>0</v>
      </c>
      <c r="BB94" s="782">
        <f>IFERROR((BA94*$H94*INDEX(References!$C$51:$D$56, $E94+1,2))+(ROW()/10000),0)</f>
        <v>9.4000000000000004E-3</v>
      </c>
      <c r="BC94" s="671">
        <f>Compute4a!O94</f>
        <v>0</v>
      </c>
      <c r="BD94" s="782">
        <f>IFERROR((BC94*$H94*INDEX(References!$C$51:$D$56, $E94+1,2))+(ROW()/10000),0)</f>
        <v>9.4000000000000004E-3</v>
      </c>
      <c r="BE94" s="671">
        <v>0</v>
      </c>
      <c r="BF94" s="782">
        <f>IFERROR((BE94*$H94*INDEX(References!$C$51:$D$56, $E94+1,2))+(ROW()/10000),0)</f>
        <v>9.4000000000000004E-3</v>
      </c>
      <c r="BG94" s="671">
        <f>Compute4a!P94</f>
        <v>0</v>
      </c>
      <c r="BH94" s="782">
        <f>IFERROR((BG94*$H94*INDEX(References!$C$51:$D$56, $E94+1,2))+(ROW()/10000),0)</f>
        <v>9.4000000000000004E-3</v>
      </c>
      <c r="BI94" s="671">
        <f>Compute4a!N94</f>
        <v>0</v>
      </c>
      <c r="BJ94" s="782">
        <f>IFERROR((BI94*$H94*INDEX(References!$C$51:$D$56, $E94+1,2))+(ROW()/10000),0)</f>
        <v>9.4000000000000004E-3</v>
      </c>
      <c r="BK94" s="671">
        <v>0</v>
      </c>
      <c r="BL94" s="782">
        <f>IFERROR((BK94*$H94*INDEX(References!$C$51:$D$56, $E94+1,2))+(ROW()/10000),0)</f>
        <v>9.4000000000000004E-3</v>
      </c>
      <c r="BM94" s="671">
        <f>Compute4a!R94</f>
        <v>0</v>
      </c>
      <c r="BN94" s="782">
        <f>IFERROR((BM94*$H94*INDEX(References!$C$51:$D$56, $E94+1,2))+(ROW()/10000),0)</f>
        <v>9.4000000000000004E-3</v>
      </c>
      <c r="BO94" s="671">
        <f>Compute4a!V94</f>
        <v>1</v>
      </c>
      <c r="BP94" s="782">
        <f>IFERROR((BO94*$H94*INDEX(References!$C$51:$D$56, $E94+1,2))+(ROW()/10000),0)</f>
        <v>9.4000000000000004E-3</v>
      </c>
      <c r="BQ94" s="671">
        <f>Compute4a!S94</f>
        <v>0</v>
      </c>
      <c r="BR94" s="782">
        <f>IFERROR((BQ94*$H94*INDEX(References!$C$51:$D$56, $E94+1,2))+(ROW()/10000),0)</f>
        <v>9.4000000000000004E-3</v>
      </c>
      <c r="BS94" s="671">
        <v>0</v>
      </c>
      <c r="BT94" s="782">
        <f>IFERROR((BS94*$H94*INDEX(References!$C$51:$D$56, $E94+1,2))+(ROW()/10000),0)</f>
        <v>9.4000000000000004E-3</v>
      </c>
      <c r="BU94" s="671">
        <f>Compute4a!M94</f>
        <v>0</v>
      </c>
      <c r="BV94" s="782">
        <f>IFERROR((BU94*$H94*INDEX(References!$C$51:$D$56, $E94+1,2))+(ROW()/10000),0)</f>
        <v>9.4000000000000004E-3</v>
      </c>
      <c r="BW94" s="671">
        <f>Compute4a!U94</f>
        <v>0</v>
      </c>
      <c r="BX94" s="782">
        <f>IFERROR((BW94*$H94*INDEX(References!$C$51:$D$56, $E94+1,2))+(ROW()/10000),0)</f>
        <v>9.4000000000000004E-3</v>
      </c>
      <c r="BY94" s="671">
        <f>Compute4a!N94</f>
        <v>0</v>
      </c>
      <c r="BZ94" s="782">
        <f>IFERROR((BY94*$H94*INDEX(References!$C$51:$D$56, $E94+1,2))+(ROW()/10000),0)</f>
        <v>9.4000000000000004E-3</v>
      </c>
      <c r="CA94" s="671">
        <v>0</v>
      </c>
      <c r="CB94" s="782">
        <f>IFERROR((CA94*$H94*INDEX(References!$C$51:$D$56, $E94+1,2))+(ROW()/10000),0)</f>
        <v>9.4000000000000004E-3</v>
      </c>
      <c r="CC94" s="671">
        <v>0</v>
      </c>
      <c r="CD94" s="782">
        <f>IFERROR((CC94*$H94*INDEX(References!$C$51:$D$56, $E94+1,2))+(ROW()/10000),0)</f>
        <v>9.4000000000000004E-3</v>
      </c>
      <c r="CE94" s="671">
        <v>0</v>
      </c>
      <c r="CF94" s="782">
        <f>IFERROR((CE94*$H94*INDEX(References!$C$51:$D$56, $E94+1,2))+(ROW()/10000),0)</f>
        <v>9.4000000000000004E-3</v>
      </c>
      <c r="CG94" s="671">
        <f>Compute4a!U94</f>
        <v>0</v>
      </c>
      <c r="CH94" s="782">
        <f>IFERROR((CG94*$H94*INDEX(References!$C$51:$D$56, $E94+1,2))+(ROW()/10000),0)</f>
        <v>9.4000000000000004E-3</v>
      </c>
      <c r="CI94" s="671">
        <f>Compute4a!U94</f>
        <v>0</v>
      </c>
      <c r="CJ94" s="782">
        <f>IFERROR((CI94*$H94*INDEX(References!$C$51:$D$56, $E94+1,2))+(ROW()/10000),0)</f>
        <v>9.4000000000000004E-3</v>
      </c>
      <c r="CK94" s="671">
        <f>Compute4a!N94</f>
        <v>0</v>
      </c>
      <c r="CL94" s="782">
        <f>IFERROR((CK94*$H94*INDEX(References!$C$51:$D$56, $E94+1,2))+(ROW()/10000),0)</f>
        <v>9.4000000000000004E-3</v>
      </c>
      <c r="CM94" s="671">
        <f>Compute4a!U94</f>
        <v>0</v>
      </c>
      <c r="CN94" s="782">
        <f>IFERROR((CM94*$H94*INDEX(References!$C$51:$D$56, $E94+1,2))+(ROW()/10000),0)</f>
        <v>9.4000000000000004E-3</v>
      </c>
      <c r="CO94" s="671">
        <f>Compute4a!Q94</f>
        <v>0</v>
      </c>
      <c r="CP94" s="782">
        <f>IFERROR((CO94*$H94*INDEX(References!$C$51:$D$56, $E94+1,2))+(ROW()/10000),0)</f>
        <v>9.4000000000000004E-3</v>
      </c>
      <c r="CQ94" s="671">
        <v>0</v>
      </c>
      <c r="CR94" s="782">
        <f>IFERROR((CQ94*$H94*INDEX(References!$C$51:$D$56, $E94+1,2))+(ROW()/10000),0)</f>
        <v>9.4000000000000004E-3</v>
      </c>
      <c r="CS94" s="671">
        <f>Compute4a!Q94</f>
        <v>0</v>
      </c>
      <c r="CT94" s="782">
        <f>IFERROR((CS94*$H94*INDEX(References!$C$51:$D$56, $E94+1,2))+(ROW()/10000),0)</f>
        <v>9.4000000000000004E-3</v>
      </c>
      <c r="CU94" s="477">
        <f t="shared" si="110"/>
        <v>1</v>
      </c>
      <c r="CV94" s="477">
        <f t="shared" si="112"/>
        <v>0</v>
      </c>
      <c r="CW94" s="477">
        <f t="shared" si="113"/>
        <v>0</v>
      </c>
      <c r="CX94" s="477">
        <f t="shared" si="114"/>
        <v>0</v>
      </c>
      <c r="CY94" s="477">
        <f t="shared" si="115"/>
        <v>0</v>
      </c>
      <c r="CZ94" s="477">
        <f t="shared" si="116"/>
        <v>0</v>
      </c>
      <c r="DA94" s="477">
        <f t="shared" si="117"/>
        <v>0</v>
      </c>
      <c r="DB94" s="477">
        <f t="shared" si="118"/>
        <v>0</v>
      </c>
      <c r="DC94" s="477">
        <f t="shared" si="119"/>
        <v>0</v>
      </c>
      <c r="DD94" s="477">
        <f t="shared" si="120"/>
        <v>0</v>
      </c>
      <c r="DE94" s="477">
        <f t="shared" si="121"/>
        <v>0</v>
      </c>
      <c r="DF94" s="477">
        <f t="shared" si="122"/>
        <v>0</v>
      </c>
      <c r="DG94" s="477">
        <f t="shared" si="123"/>
        <v>0</v>
      </c>
      <c r="DH94" s="477">
        <f t="shared" si="124"/>
        <v>0</v>
      </c>
      <c r="DI94" s="477">
        <f t="shared" si="125"/>
        <v>0</v>
      </c>
      <c r="DJ94" s="477">
        <f t="shared" si="126"/>
        <v>0</v>
      </c>
      <c r="DK94" s="477">
        <f t="shared" si="127"/>
        <v>0</v>
      </c>
      <c r="DL94" s="477">
        <f t="shared" si="128"/>
        <v>0</v>
      </c>
      <c r="DM94" s="477">
        <f t="shared" si="129"/>
        <v>0</v>
      </c>
      <c r="DN94" s="477">
        <f t="shared" si="130"/>
        <v>0</v>
      </c>
      <c r="DO94" s="477">
        <f t="shared" si="131"/>
        <v>0</v>
      </c>
      <c r="DP94" s="477">
        <f t="shared" si="132"/>
        <v>0</v>
      </c>
      <c r="DQ94" s="477">
        <f t="shared" si="133"/>
        <v>0</v>
      </c>
      <c r="DR94" s="477">
        <f t="shared" si="134"/>
        <v>0</v>
      </c>
      <c r="DS94" s="477">
        <f t="shared" si="135"/>
        <v>0</v>
      </c>
      <c r="DT94" s="477">
        <f t="shared" si="136"/>
        <v>0</v>
      </c>
      <c r="DU94" s="477">
        <f t="shared" si="137"/>
        <v>0</v>
      </c>
      <c r="DV94" s="477">
        <f t="shared" si="138"/>
        <v>0</v>
      </c>
      <c r="DW94" s="477">
        <f t="shared" si="139"/>
        <v>0</v>
      </c>
      <c r="DX94" s="477">
        <f t="shared" si="140"/>
        <v>0</v>
      </c>
      <c r="DY94" s="477">
        <f t="shared" si="141"/>
        <v>0</v>
      </c>
      <c r="DZ94" s="477">
        <f t="shared" si="142"/>
        <v>0</v>
      </c>
      <c r="EA94" s="477">
        <f t="shared" si="143"/>
        <v>0</v>
      </c>
      <c r="EB94" s="477">
        <f t="shared" si="144"/>
        <v>0</v>
      </c>
      <c r="EC94" s="477">
        <f t="shared" si="145"/>
        <v>0</v>
      </c>
      <c r="ED94" s="477">
        <f t="shared" si="146"/>
        <v>0</v>
      </c>
      <c r="EE94" s="477">
        <f t="shared" si="147"/>
        <v>0</v>
      </c>
      <c r="EF94" s="477">
        <f t="shared" si="148"/>
        <v>0</v>
      </c>
      <c r="EG94" s="477">
        <f t="shared" si="149"/>
        <v>0</v>
      </c>
      <c r="EH94" s="477">
        <f t="shared" si="150"/>
        <v>0</v>
      </c>
      <c r="EI94" s="477">
        <f t="shared" si="151"/>
        <v>0</v>
      </c>
      <c r="EJ94" s="477">
        <f t="shared" si="152"/>
        <v>0</v>
      </c>
      <c r="EK94" s="477">
        <f t="shared" si="153"/>
        <v>0</v>
      </c>
      <c r="EL94" s="477">
        <f t="shared" si="154"/>
        <v>0</v>
      </c>
      <c r="EM94" s="477">
        <f t="shared" si="155"/>
        <v>0</v>
      </c>
      <c r="EN94" s="477">
        <f t="shared" si="156"/>
        <v>0</v>
      </c>
      <c r="EO94" s="946">
        <f t="shared" si="157"/>
        <v>0</v>
      </c>
      <c r="EP94" s="946">
        <f t="shared" si="158"/>
        <v>0</v>
      </c>
      <c r="EQ94" s="946">
        <f t="shared" si="159"/>
        <v>0</v>
      </c>
      <c r="ER94" s="946">
        <f t="shared" si="160"/>
        <v>0</v>
      </c>
      <c r="ES94" s="946">
        <f t="shared" si="161"/>
        <v>0</v>
      </c>
      <c r="ET94" s="946">
        <f t="shared" si="162"/>
        <v>0</v>
      </c>
      <c r="EU94" s="946">
        <f t="shared" si="163"/>
        <v>0</v>
      </c>
      <c r="EV94" s="946">
        <f t="shared" si="164"/>
        <v>0</v>
      </c>
      <c r="EW94" s="946">
        <f t="shared" si="165"/>
        <v>0</v>
      </c>
      <c r="EX94" s="946">
        <f t="shared" si="166"/>
        <v>0</v>
      </c>
      <c r="EY94" s="946">
        <f t="shared" si="167"/>
        <v>0</v>
      </c>
      <c r="EZ94" s="946">
        <f t="shared" si="168"/>
        <v>0</v>
      </c>
      <c r="FA94" s="946">
        <f t="shared" si="169"/>
        <v>0</v>
      </c>
      <c r="FB94" s="946">
        <f t="shared" si="170"/>
        <v>0</v>
      </c>
      <c r="FC94" s="946">
        <f t="shared" si="171"/>
        <v>0</v>
      </c>
      <c r="FD94" s="946">
        <f t="shared" si="172"/>
        <v>0</v>
      </c>
      <c r="FE94" s="946">
        <f t="shared" si="173"/>
        <v>0</v>
      </c>
      <c r="FF94" s="946">
        <f t="shared" si="174"/>
        <v>0</v>
      </c>
      <c r="FG94" s="946">
        <f t="shared" si="175"/>
        <v>0</v>
      </c>
      <c r="FH94" s="946">
        <f t="shared" si="176"/>
        <v>0</v>
      </c>
      <c r="FI94" s="946">
        <f t="shared" si="177"/>
        <v>0</v>
      </c>
      <c r="FJ94" s="946">
        <f t="shared" si="178"/>
        <v>0</v>
      </c>
      <c r="FK94" s="946">
        <f t="shared" si="179"/>
        <v>0</v>
      </c>
      <c r="FL94" s="946">
        <f t="shared" si="180"/>
        <v>0</v>
      </c>
      <c r="FM94" s="946">
        <f t="shared" si="181"/>
        <v>0</v>
      </c>
      <c r="FN94" s="946">
        <f t="shared" si="182"/>
        <v>0</v>
      </c>
      <c r="FO94" s="946">
        <f t="shared" si="183"/>
        <v>0</v>
      </c>
      <c r="FP94" s="946">
        <f t="shared" si="184"/>
        <v>0</v>
      </c>
      <c r="FQ94" s="946">
        <f t="shared" si="185"/>
        <v>0</v>
      </c>
      <c r="FR94" s="946">
        <f t="shared" si="186"/>
        <v>0</v>
      </c>
      <c r="FS94" s="946">
        <f t="shared" si="187"/>
        <v>0</v>
      </c>
      <c r="FT94" s="946">
        <f t="shared" si="188"/>
        <v>0</v>
      </c>
      <c r="FU94" s="946">
        <f t="shared" si="189"/>
        <v>0</v>
      </c>
      <c r="FV94" s="946">
        <f t="shared" si="190"/>
        <v>0</v>
      </c>
      <c r="FW94" s="946">
        <f t="shared" si="191"/>
        <v>0</v>
      </c>
      <c r="FX94" s="946">
        <f t="shared" si="192"/>
        <v>0</v>
      </c>
      <c r="FY94" s="946">
        <f t="shared" si="193"/>
        <v>0</v>
      </c>
      <c r="FZ94" s="946">
        <f t="shared" si="194"/>
        <v>0</v>
      </c>
      <c r="GA94" s="946">
        <f t="shared" si="195"/>
        <v>0</v>
      </c>
      <c r="GB94" s="946">
        <f t="shared" si="196"/>
        <v>0</v>
      </c>
      <c r="GC94" s="946">
        <f t="shared" si="197"/>
        <v>0</v>
      </c>
      <c r="GD94" s="946">
        <f t="shared" si="198"/>
        <v>0</v>
      </c>
      <c r="GE94" s="946">
        <f t="shared" si="199"/>
        <v>0</v>
      </c>
      <c r="GF94" s="946">
        <f t="shared" si="200"/>
        <v>0</v>
      </c>
      <c r="GG94" s="946">
        <f t="shared" si="201"/>
        <v>0</v>
      </c>
      <c r="GH94" s="946" t="s">
        <v>536</v>
      </c>
    </row>
    <row r="95" spans="1:190" ht="15" hidden="1">
      <c r="A95" s="725" t="str">
        <f>Compute1a!A95</f>
        <v>14.2.a</v>
      </c>
      <c r="B95" s="527">
        <f>Compute1a!B95</f>
        <v>0</v>
      </c>
      <c r="C95" s="527">
        <f>Compute1a!C95</f>
        <v>0</v>
      </c>
      <c r="D95" s="528">
        <f>Compute1a!D95</f>
        <v>0</v>
      </c>
      <c r="E95" s="731" t="str">
        <f>Compute1a!E95</f>
        <v>0</v>
      </c>
      <c r="F95" s="727">
        <f>INDEX(References!$B$51:$C$56,$E95+1,2)*C95</f>
        <v>0</v>
      </c>
      <c r="G95" s="726">
        <f>Compute4a!$DE95</f>
        <v>0</v>
      </c>
      <c r="H95" s="942">
        <f t="shared" ref="H95:H96" si="208">G95</f>
        <v>0</v>
      </c>
      <c r="I95" s="671">
        <f>Compute4a!I95</f>
        <v>0</v>
      </c>
      <c r="J95" s="782">
        <f>IFERROR((I95*$H95*INDEX(References!$C$51:$D$56, $E95+1,2))+(ROW()/10000),0)</f>
        <v>9.4999999999999998E-3</v>
      </c>
      <c r="K95" s="671">
        <f>Compute4a!H95</f>
        <v>0</v>
      </c>
      <c r="L95" s="782">
        <f>IFERROR((K95*$H95*INDEX(References!$C$51:$D$56, $E95+1,2))+(ROW()/10000),0)</f>
        <v>9.4999999999999998E-3</v>
      </c>
      <c r="M95" s="671">
        <f>Compute4a!H95</f>
        <v>0</v>
      </c>
      <c r="N95" s="782">
        <f>IFERROR((M95*$H95*INDEX(References!$C$51:$D$56, $E95+1,2))+(ROW()/10000),0)</f>
        <v>9.4999999999999998E-3</v>
      </c>
      <c r="O95" s="671">
        <f>Compute4a!N95</f>
        <v>0</v>
      </c>
      <c r="P95" s="782">
        <f>IFERROR((O95*$H95*INDEX(References!$C$51:$D$56, $E95+1,2))+(ROW()/10000),0)</f>
        <v>9.4999999999999998E-3</v>
      </c>
      <c r="Q95" s="671">
        <f>Compute4a!M95</f>
        <v>0</v>
      </c>
      <c r="R95" s="782">
        <f>IFERROR((Q95*$H95*INDEX(References!$C$51:$D$56, $E95+1,2))+(ROW()/10000),0)</f>
        <v>9.4999999999999998E-3</v>
      </c>
      <c r="S95" s="671">
        <f>Compute4a!R95</f>
        <v>0</v>
      </c>
      <c r="T95" s="782">
        <f>IFERROR((S95*$H95*INDEX(References!$C$51:$D$56, $E95+1,2))+(ROW()/10000),0)</f>
        <v>9.4999999999999998E-3</v>
      </c>
      <c r="U95" s="671">
        <f>Compute4a!S95</f>
        <v>0</v>
      </c>
      <c r="V95" s="782">
        <f>IFERROR((U95*$H95*INDEX(References!$C$51:$D$56, $E95+1,2))+(ROW()/10000),0)</f>
        <v>9.4999999999999998E-3</v>
      </c>
      <c r="W95" s="671">
        <f>Compute4a!R95</f>
        <v>0</v>
      </c>
      <c r="X95" s="782">
        <f>IFERROR((W95*$H95*INDEX(References!$C$51:$D$56, $E95+1,2))+(ROW()/10000),0)</f>
        <v>9.4999999999999998E-3</v>
      </c>
      <c r="Y95" s="671">
        <f>Compute4a!I95</f>
        <v>0</v>
      </c>
      <c r="Z95" s="782">
        <f>IFERROR((Y95*$H95*INDEX(References!$C$51:$D$56, $E95+1,2))+(ROW()/10000),0)</f>
        <v>9.4999999999999998E-3</v>
      </c>
      <c r="AA95" s="671">
        <f>Compute4a!H95</f>
        <v>0</v>
      </c>
      <c r="AB95" s="782">
        <f>IFERROR((AA95*$H95*INDEX(References!$C$51:$D$56, $E95+1,2))+(ROW()/10000),0)</f>
        <v>9.4999999999999998E-3</v>
      </c>
      <c r="AC95" s="671">
        <f>Compute4a!T95</f>
        <v>0</v>
      </c>
      <c r="AD95" s="782">
        <f>IFERROR((AC95*$H95*INDEX(References!$C$51:$D$56, $E95+1,2))+(ROW()/10000),0)</f>
        <v>9.4999999999999998E-3</v>
      </c>
      <c r="AE95" s="671">
        <f>Compute4a!I95</f>
        <v>0</v>
      </c>
      <c r="AF95" s="782">
        <f>IFERROR((AE95*$H95*INDEX(References!$C$51:$D$56, $E95+1,2))+(ROW()/10000),0)</f>
        <v>9.4999999999999998E-3</v>
      </c>
      <c r="AG95" s="671">
        <f>Compute4a!N95</f>
        <v>0</v>
      </c>
      <c r="AH95" s="782">
        <f>IFERROR((AG95*$H95*INDEX(References!$C$51:$D$56, $E95+1,2))+(ROW()/10000),0)</f>
        <v>9.4999999999999998E-3</v>
      </c>
      <c r="AI95" s="671">
        <f>Compute4a!I95</f>
        <v>0</v>
      </c>
      <c r="AJ95" s="782">
        <f>IFERROR((AI95*$H95*INDEX(References!$C$51:$D$56, $E95+1,2))+(ROW()/10000),0)</f>
        <v>9.4999999999999998E-3</v>
      </c>
      <c r="AK95" s="671">
        <f>Compute4a!U95</f>
        <v>0</v>
      </c>
      <c r="AL95" s="782">
        <f>IFERROR((AK95*$H95*INDEX(References!$C$51:$D$56, $E95+1,2))+(ROW()/10000),0)</f>
        <v>9.4999999999999998E-3</v>
      </c>
      <c r="AM95" s="671">
        <f>Compute4a!K95</f>
        <v>0</v>
      </c>
      <c r="AN95" s="782">
        <f>IFERROR((AM95*$H95*INDEX(References!$C$51:$D$56, $E95+1,2))+(ROW()/10000),0)</f>
        <v>9.4999999999999998E-3</v>
      </c>
      <c r="AO95" s="671">
        <f>Compute4a!S95</f>
        <v>0</v>
      </c>
      <c r="AP95" s="782">
        <f>IFERROR((AO95*$H95*INDEX(References!$C$51:$D$56, $E95+1,2))+(ROW()/10000),0)</f>
        <v>9.4999999999999998E-3</v>
      </c>
      <c r="AQ95" s="671">
        <f>Compute4a!M95</f>
        <v>0</v>
      </c>
      <c r="AR95" s="782">
        <f>IFERROR((AQ95*$H95*INDEX(References!$C$51:$D$56, $E95+1,2))+(ROW()/10000),0)</f>
        <v>9.4999999999999998E-3</v>
      </c>
      <c r="AS95" s="671">
        <f>Compute4a!K95</f>
        <v>0</v>
      </c>
      <c r="AT95" s="782">
        <f>IFERROR((AS95*$H95*INDEX(References!$C$51:$D$56, $E95+1,2))+(ROW()/10000),0)</f>
        <v>9.4999999999999998E-3</v>
      </c>
      <c r="AU95" s="671">
        <f>Compute4a!T95</f>
        <v>0</v>
      </c>
      <c r="AV95" s="782">
        <f>IFERROR((AU95*$H95*INDEX(References!$C$51:$D$56, $E95+1,2))+(ROW()/10000),0)</f>
        <v>9.4999999999999998E-3</v>
      </c>
      <c r="AW95" s="671">
        <f>Compute4a!J95</f>
        <v>0</v>
      </c>
      <c r="AX95" s="782">
        <f>IFERROR((AW95*$H95*INDEX(References!$C$51:$D$56, $E95+1,2))+(ROW()/10000),0)</f>
        <v>9.4999999999999998E-3</v>
      </c>
      <c r="AY95" s="671">
        <f>Compute4a!L95</f>
        <v>0</v>
      </c>
      <c r="AZ95" s="782">
        <f>IFERROR((AY95*$H95*INDEX(References!$C$51:$D$56, $E95+1,2))+(ROW()/10000),0)</f>
        <v>9.4999999999999998E-3</v>
      </c>
      <c r="BA95" s="671">
        <f>Compute4a!M95</f>
        <v>0</v>
      </c>
      <c r="BB95" s="782">
        <f>IFERROR((BA95*$H95*INDEX(References!$C$51:$D$56, $E95+1,2))+(ROW()/10000),0)</f>
        <v>9.4999999999999998E-3</v>
      </c>
      <c r="BC95" s="671">
        <f>Compute4a!O95</f>
        <v>0</v>
      </c>
      <c r="BD95" s="782">
        <f>IFERROR((BC95*$H95*INDEX(References!$C$51:$D$56, $E95+1,2))+(ROW()/10000),0)</f>
        <v>9.4999999999999998E-3</v>
      </c>
      <c r="BE95" s="671">
        <f>Compute4a!V95</f>
        <v>0</v>
      </c>
      <c r="BF95" s="782">
        <f>IFERROR((BE95*$H95*INDEX(References!$C$51:$D$56, $E95+1,2))+(ROW()/10000),0)</f>
        <v>9.4999999999999998E-3</v>
      </c>
      <c r="BG95" s="671">
        <f>Compute4a!P95</f>
        <v>0</v>
      </c>
      <c r="BH95" s="782">
        <f>IFERROR((BG95*$H95*INDEX(References!$C$51:$D$56, $E95+1,2))+(ROW()/10000),0)</f>
        <v>9.4999999999999998E-3</v>
      </c>
      <c r="BI95" s="671">
        <f>Compute4a!N95</f>
        <v>0</v>
      </c>
      <c r="BJ95" s="782">
        <f>IFERROR((BI95*$H95*INDEX(References!$C$51:$D$56, $E95+1,2))+(ROW()/10000),0)</f>
        <v>9.4999999999999998E-3</v>
      </c>
      <c r="BK95" s="671">
        <f>Compute4a!T95</f>
        <v>0</v>
      </c>
      <c r="BL95" s="782">
        <f>IFERROR((BK95*$H95*INDEX(References!$C$51:$D$56, $E95+1,2))+(ROW()/10000),0)</f>
        <v>9.4999999999999998E-3</v>
      </c>
      <c r="BM95" s="671">
        <f>Compute4a!R95</f>
        <v>0</v>
      </c>
      <c r="BN95" s="782">
        <f>IFERROR((BM95*$H95*INDEX(References!$C$51:$D$56, $E95+1,2))+(ROW()/10000),0)</f>
        <v>9.4999999999999998E-3</v>
      </c>
      <c r="BO95" s="671">
        <f>Compute4a!V95</f>
        <v>0</v>
      </c>
      <c r="BP95" s="782">
        <f>IFERROR((BO95*$H95*INDEX(References!$C$51:$D$56, $E95+1,2))+(ROW()/10000),0)</f>
        <v>9.4999999999999998E-3</v>
      </c>
      <c r="BQ95" s="671">
        <f>Compute4a!S95</f>
        <v>0</v>
      </c>
      <c r="BR95" s="782">
        <f>IFERROR((BQ95*$H95*INDEX(References!$C$51:$D$56, $E95+1,2))+(ROW()/10000),0)</f>
        <v>9.4999999999999998E-3</v>
      </c>
      <c r="BS95" s="671">
        <f>Compute4a!V95</f>
        <v>0</v>
      </c>
      <c r="BT95" s="782">
        <f>IFERROR((BS95*$H95*INDEX(References!$C$51:$D$56, $E95+1,2))+(ROW()/10000),0)</f>
        <v>9.4999999999999998E-3</v>
      </c>
      <c r="BU95" s="671">
        <f>Compute4a!M95</f>
        <v>0</v>
      </c>
      <c r="BV95" s="782">
        <f>IFERROR((BU95*$H95*INDEX(References!$C$51:$D$56, $E95+1,2))+(ROW()/10000),0)</f>
        <v>9.4999999999999998E-3</v>
      </c>
      <c r="BW95" s="671">
        <f>Compute4a!U95</f>
        <v>0</v>
      </c>
      <c r="BX95" s="782">
        <f>IFERROR((BW95*$H95*INDEX(References!$C$51:$D$56, $E95+1,2))+(ROW()/10000),0)</f>
        <v>9.4999999999999998E-3</v>
      </c>
      <c r="BY95" s="671">
        <f>Compute4a!N95</f>
        <v>0</v>
      </c>
      <c r="BZ95" s="782">
        <f>IFERROR((BY95*$H95*INDEX(References!$C$51:$D$56, $E95+1,2))+(ROW()/10000),0)</f>
        <v>9.4999999999999998E-3</v>
      </c>
      <c r="CA95" s="671">
        <f>Compute4a!T95</f>
        <v>0</v>
      </c>
      <c r="CB95" s="782">
        <f>IFERROR((CA95*$H95*INDEX(References!$C$51:$D$56, $E95+1,2))+(ROW()/10000),0)</f>
        <v>9.4999999999999998E-3</v>
      </c>
      <c r="CC95" s="671">
        <f>Compute4a!T95</f>
        <v>0</v>
      </c>
      <c r="CD95" s="782">
        <f>IFERROR((CC95*$H95*INDEX(References!$C$51:$D$56, $E95+1,2))+(ROW()/10000),0)</f>
        <v>9.4999999999999998E-3</v>
      </c>
      <c r="CE95" s="671">
        <f>Compute4a!T95</f>
        <v>0</v>
      </c>
      <c r="CF95" s="782">
        <f>IFERROR((CE95*$H95*INDEX(References!$C$51:$D$56, $E95+1,2))+(ROW()/10000),0)</f>
        <v>9.4999999999999998E-3</v>
      </c>
      <c r="CG95" s="671">
        <f>Compute4a!U95</f>
        <v>0</v>
      </c>
      <c r="CH95" s="782">
        <f>IFERROR((CG95*$H95*INDEX(References!$C$51:$D$56, $E95+1,2))+(ROW()/10000),0)</f>
        <v>9.4999999999999998E-3</v>
      </c>
      <c r="CI95" s="671">
        <f>Compute4a!U95</f>
        <v>0</v>
      </c>
      <c r="CJ95" s="782">
        <f>IFERROR((CI95*$H95*INDEX(References!$C$51:$D$56, $E95+1,2))+(ROW()/10000),0)</f>
        <v>9.4999999999999998E-3</v>
      </c>
      <c r="CK95" s="671">
        <f>Compute4a!N95</f>
        <v>0</v>
      </c>
      <c r="CL95" s="782">
        <f>IFERROR((CK95*$H95*INDEX(References!$C$51:$D$56, $E95+1,2))+(ROW()/10000),0)</f>
        <v>9.4999999999999998E-3</v>
      </c>
      <c r="CM95" s="671">
        <f>Compute4a!U95</f>
        <v>0</v>
      </c>
      <c r="CN95" s="782">
        <f>IFERROR((CM95*$H95*INDEX(References!$C$51:$D$56, $E95+1,2))+(ROW()/10000),0)</f>
        <v>9.4999999999999998E-3</v>
      </c>
      <c r="CO95" s="671">
        <f>Compute4a!Q95</f>
        <v>0</v>
      </c>
      <c r="CP95" s="782">
        <f>IFERROR((CO95*$H95*INDEX(References!$C$51:$D$56, $E95+1,2))+(ROW()/10000),0)</f>
        <v>9.4999999999999998E-3</v>
      </c>
      <c r="CQ95" s="671">
        <f>Compute4a!T95</f>
        <v>0</v>
      </c>
      <c r="CR95" s="782">
        <f>IFERROR((CQ95*$H95*INDEX(References!$C$51:$D$56, $E95+1,2))+(ROW()/10000),0)</f>
        <v>9.4999999999999998E-3</v>
      </c>
      <c r="CS95" s="671">
        <f>Compute4a!Q95</f>
        <v>0</v>
      </c>
      <c r="CT95" s="782">
        <f>IFERROR((CS95*$H95*INDEX(References!$C$51:$D$56, $E95+1,2))+(ROW()/10000),0)</f>
        <v>9.4999999999999998E-3</v>
      </c>
      <c r="CU95" s="477">
        <f t="shared" si="110"/>
        <v>0</v>
      </c>
      <c r="CV95" s="477">
        <f t="shared" si="112"/>
        <v>0</v>
      </c>
      <c r="CW95" s="477">
        <f t="shared" si="113"/>
        <v>0</v>
      </c>
      <c r="CX95" s="477">
        <f t="shared" si="114"/>
        <v>0</v>
      </c>
      <c r="CY95" s="477">
        <f t="shared" si="115"/>
        <v>0</v>
      </c>
      <c r="CZ95" s="477">
        <f t="shared" si="116"/>
        <v>0</v>
      </c>
      <c r="DA95" s="477">
        <f t="shared" si="117"/>
        <v>0</v>
      </c>
      <c r="DB95" s="477">
        <f t="shared" si="118"/>
        <v>0</v>
      </c>
      <c r="DC95" s="477">
        <f t="shared" si="119"/>
        <v>0</v>
      </c>
      <c r="DD95" s="477">
        <f t="shared" si="120"/>
        <v>0</v>
      </c>
      <c r="DE95" s="477">
        <f t="shared" si="121"/>
        <v>0</v>
      </c>
      <c r="DF95" s="477">
        <f t="shared" si="122"/>
        <v>0</v>
      </c>
      <c r="DG95" s="477">
        <f t="shared" si="123"/>
        <v>0</v>
      </c>
      <c r="DH95" s="477">
        <f t="shared" si="124"/>
        <v>0</v>
      </c>
      <c r="DI95" s="477">
        <f t="shared" si="125"/>
        <v>0</v>
      </c>
      <c r="DJ95" s="477">
        <f t="shared" si="126"/>
        <v>0</v>
      </c>
      <c r="DK95" s="477">
        <f t="shared" si="127"/>
        <v>0</v>
      </c>
      <c r="DL95" s="477">
        <f t="shared" si="128"/>
        <v>0</v>
      </c>
      <c r="DM95" s="477">
        <f t="shared" si="129"/>
        <v>0</v>
      </c>
      <c r="DN95" s="477">
        <f t="shared" si="130"/>
        <v>0</v>
      </c>
      <c r="DO95" s="477">
        <f t="shared" si="131"/>
        <v>0</v>
      </c>
      <c r="DP95" s="477">
        <f t="shared" si="132"/>
        <v>0</v>
      </c>
      <c r="DQ95" s="477">
        <f t="shared" si="133"/>
        <v>0</v>
      </c>
      <c r="DR95" s="477">
        <f t="shared" si="134"/>
        <v>0</v>
      </c>
      <c r="DS95" s="477">
        <f t="shared" si="135"/>
        <v>0</v>
      </c>
      <c r="DT95" s="477">
        <f t="shared" si="136"/>
        <v>0</v>
      </c>
      <c r="DU95" s="477">
        <f t="shared" si="137"/>
        <v>0</v>
      </c>
      <c r="DV95" s="477">
        <f t="shared" si="138"/>
        <v>0</v>
      </c>
      <c r="DW95" s="477">
        <f t="shared" si="139"/>
        <v>0</v>
      </c>
      <c r="DX95" s="477">
        <f t="shared" si="140"/>
        <v>0</v>
      </c>
      <c r="DY95" s="477">
        <f t="shared" si="141"/>
        <v>0</v>
      </c>
      <c r="DZ95" s="477">
        <f t="shared" si="142"/>
        <v>0</v>
      </c>
      <c r="EA95" s="477">
        <f t="shared" si="143"/>
        <v>0</v>
      </c>
      <c r="EB95" s="477">
        <f t="shared" si="144"/>
        <v>0</v>
      </c>
      <c r="EC95" s="477">
        <f t="shared" si="145"/>
        <v>0</v>
      </c>
      <c r="ED95" s="477">
        <f t="shared" si="146"/>
        <v>0</v>
      </c>
      <c r="EE95" s="477">
        <f t="shared" si="147"/>
        <v>0</v>
      </c>
      <c r="EF95" s="477">
        <f t="shared" si="148"/>
        <v>0</v>
      </c>
      <c r="EG95" s="477">
        <f t="shared" si="149"/>
        <v>0</v>
      </c>
      <c r="EH95" s="477">
        <f t="shared" si="150"/>
        <v>0</v>
      </c>
      <c r="EI95" s="477">
        <f t="shared" si="151"/>
        <v>0</v>
      </c>
      <c r="EJ95" s="477">
        <f t="shared" si="152"/>
        <v>0</v>
      </c>
      <c r="EK95" s="477">
        <f t="shared" si="153"/>
        <v>0</v>
      </c>
      <c r="EL95" s="477">
        <f t="shared" si="154"/>
        <v>0</v>
      </c>
      <c r="EM95" s="477">
        <f t="shared" si="155"/>
        <v>0</v>
      </c>
      <c r="EN95" s="477">
        <f t="shared" si="156"/>
        <v>0</v>
      </c>
      <c r="EO95" s="946">
        <f t="shared" si="157"/>
        <v>0</v>
      </c>
      <c r="EP95" s="946">
        <f t="shared" si="158"/>
        <v>0</v>
      </c>
      <c r="EQ95" s="946">
        <f t="shared" si="159"/>
        <v>0</v>
      </c>
      <c r="ER95" s="946">
        <f t="shared" si="160"/>
        <v>0</v>
      </c>
      <c r="ES95" s="946">
        <f t="shared" si="161"/>
        <v>0</v>
      </c>
      <c r="ET95" s="946">
        <f t="shared" si="162"/>
        <v>0</v>
      </c>
      <c r="EU95" s="946">
        <f t="shared" si="163"/>
        <v>0</v>
      </c>
      <c r="EV95" s="946">
        <f t="shared" si="164"/>
        <v>0</v>
      </c>
      <c r="EW95" s="946">
        <f t="shared" si="165"/>
        <v>0</v>
      </c>
      <c r="EX95" s="946">
        <f t="shared" si="166"/>
        <v>0</v>
      </c>
      <c r="EY95" s="946">
        <f t="shared" si="167"/>
        <v>0</v>
      </c>
      <c r="EZ95" s="946">
        <f t="shared" si="168"/>
        <v>0</v>
      </c>
      <c r="FA95" s="946">
        <f t="shared" si="169"/>
        <v>0</v>
      </c>
      <c r="FB95" s="946">
        <f t="shared" si="170"/>
        <v>0</v>
      </c>
      <c r="FC95" s="946">
        <f t="shared" si="171"/>
        <v>0</v>
      </c>
      <c r="FD95" s="946">
        <f t="shared" si="172"/>
        <v>0</v>
      </c>
      <c r="FE95" s="946">
        <f t="shared" si="173"/>
        <v>0</v>
      </c>
      <c r="FF95" s="946">
        <f t="shared" si="174"/>
        <v>0</v>
      </c>
      <c r="FG95" s="946">
        <f t="shared" si="175"/>
        <v>0</v>
      </c>
      <c r="FH95" s="946">
        <f t="shared" si="176"/>
        <v>0</v>
      </c>
      <c r="FI95" s="946">
        <f t="shared" si="177"/>
        <v>0</v>
      </c>
      <c r="FJ95" s="946">
        <f t="shared" si="178"/>
        <v>0</v>
      </c>
      <c r="FK95" s="946">
        <f t="shared" si="179"/>
        <v>0</v>
      </c>
      <c r="FL95" s="946">
        <f t="shared" si="180"/>
        <v>0</v>
      </c>
      <c r="FM95" s="946">
        <f t="shared" si="181"/>
        <v>0</v>
      </c>
      <c r="FN95" s="946">
        <f t="shared" si="182"/>
        <v>0</v>
      </c>
      <c r="FO95" s="946">
        <f t="shared" si="183"/>
        <v>0</v>
      </c>
      <c r="FP95" s="946">
        <f t="shared" si="184"/>
        <v>0</v>
      </c>
      <c r="FQ95" s="946">
        <f t="shared" si="185"/>
        <v>0</v>
      </c>
      <c r="FR95" s="946">
        <f t="shared" si="186"/>
        <v>0</v>
      </c>
      <c r="FS95" s="946">
        <f t="shared" si="187"/>
        <v>0</v>
      </c>
      <c r="FT95" s="946">
        <f t="shared" si="188"/>
        <v>0</v>
      </c>
      <c r="FU95" s="946">
        <f t="shared" si="189"/>
        <v>0</v>
      </c>
      <c r="FV95" s="946">
        <f t="shared" si="190"/>
        <v>0</v>
      </c>
      <c r="FW95" s="946">
        <f t="shared" si="191"/>
        <v>0</v>
      </c>
      <c r="FX95" s="946">
        <f t="shared" si="192"/>
        <v>0</v>
      </c>
      <c r="FY95" s="946">
        <f t="shared" si="193"/>
        <v>0</v>
      </c>
      <c r="FZ95" s="946">
        <f t="shared" si="194"/>
        <v>0</v>
      </c>
      <c r="GA95" s="946">
        <f t="shared" si="195"/>
        <v>0</v>
      </c>
      <c r="GB95" s="946">
        <f t="shared" si="196"/>
        <v>0</v>
      </c>
      <c r="GC95" s="946">
        <f t="shared" si="197"/>
        <v>0</v>
      </c>
      <c r="GD95" s="946">
        <f t="shared" si="198"/>
        <v>0</v>
      </c>
      <c r="GE95" s="946">
        <f t="shared" si="199"/>
        <v>0</v>
      </c>
      <c r="GF95" s="946">
        <f t="shared" si="200"/>
        <v>0</v>
      </c>
      <c r="GG95" s="946">
        <f t="shared" si="201"/>
        <v>0</v>
      </c>
      <c r="GH95" s="946" t="s">
        <v>1542</v>
      </c>
    </row>
    <row r="96" spans="1:190" ht="15" hidden="1">
      <c r="A96" s="725" t="str">
        <f>Compute1a!A96</f>
        <v>14.2.b</v>
      </c>
      <c r="B96" s="527">
        <f>Compute1a!B96</f>
        <v>0</v>
      </c>
      <c r="C96" s="527">
        <f>Compute1a!C96</f>
        <v>0</v>
      </c>
      <c r="D96" s="528">
        <f>Compute1a!D96</f>
        <v>0</v>
      </c>
      <c r="E96" s="727" t="str">
        <f>Compute1a!E96</f>
        <v>0</v>
      </c>
      <c r="F96" s="727">
        <f>INDEX(References!$B$51:$C$56,$E96+1,2)*C96</f>
        <v>0</v>
      </c>
      <c r="G96" s="726">
        <f>Compute4a!$DE96</f>
        <v>0</v>
      </c>
      <c r="H96" s="942">
        <f t="shared" si="208"/>
        <v>0</v>
      </c>
      <c r="I96" s="671">
        <f>Compute4a!I96</f>
        <v>0</v>
      </c>
      <c r="J96" s="782">
        <f>IFERROR((I96*$H96*INDEX(References!$C$51:$D$56, $E96+1,2))+(ROW()/10000),0)</f>
        <v>9.5999999999999992E-3</v>
      </c>
      <c r="K96" s="671">
        <f>Compute4a!H96</f>
        <v>0</v>
      </c>
      <c r="L96" s="782">
        <f>IFERROR((K96*$H96*INDEX(References!$C$51:$D$56, $E96+1,2))+(ROW()/10000),0)</f>
        <v>9.5999999999999992E-3</v>
      </c>
      <c r="M96" s="671">
        <f>Compute4a!H96</f>
        <v>0</v>
      </c>
      <c r="N96" s="782">
        <f>IFERROR((M96*$H96*INDEX(References!$C$51:$D$56, $E96+1,2))+(ROW()/10000),0)</f>
        <v>9.5999999999999992E-3</v>
      </c>
      <c r="O96" s="671">
        <f>Compute4a!N96</f>
        <v>0</v>
      </c>
      <c r="P96" s="782">
        <f>IFERROR((O96*$H96*INDEX(References!$C$51:$D$56, $E96+1,2))+(ROW()/10000),0)</f>
        <v>9.5999999999999992E-3</v>
      </c>
      <c r="Q96" s="671">
        <f>Compute4a!M96</f>
        <v>0</v>
      </c>
      <c r="R96" s="782">
        <f>IFERROR((Q96*$H96*INDEX(References!$C$51:$D$56, $E96+1,2))+(ROW()/10000),0)</f>
        <v>9.5999999999999992E-3</v>
      </c>
      <c r="S96" s="671">
        <f>Compute4a!R96</f>
        <v>0</v>
      </c>
      <c r="T96" s="782">
        <f>IFERROR((S96*$H96*INDEX(References!$C$51:$D$56, $E96+1,2))+(ROW()/10000),0)</f>
        <v>9.5999999999999992E-3</v>
      </c>
      <c r="U96" s="671">
        <f>Compute4a!S96</f>
        <v>0</v>
      </c>
      <c r="V96" s="782">
        <f>IFERROR((U96*$H96*INDEX(References!$C$51:$D$56, $E96+1,2))+(ROW()/10000),0)</f>
        <v>9.5999999999999992E-3</v>
      </c>
      <c r="W96" s="671">
        <f>Compute4a!R96</f>
        <v>0</v>
      </c>
      <c r="X96" s="782">
        <f>IFERROR((W96*$H96*INDEX(References!$C$51:$D$56, $E96+1,2))+(ROW()/10000),0)</f>
        <v>9.5999999999999992E-3</v>
      </c>
      <c r="Y96" s="671">
        <f>Compute4a!I96</f>
        <v>0</v>
      </c>
      <c r="Z96" s="782">
        <f>IFERROR((Y96*$H96*INDEX(References!$C$51:$D$56, $E96+1,2))+(ROW()/10000),0)</f>
        <v>9.5999999999999992E-3</v>
      </c>
      <c r="AA96" s="671">
        <f>Compute4a!H96</f>
        <v>0</v>
      </c>
      <c r="AB96" s="782">
        <f>IFERROR((AA96*$H96*INDEX(References!$C$51:$D$56, $E96+1,2))+(ROW()/10000),0)</f>
        <v>9.5999999999999992E-3</v>
      </c>
      <c r="AC96" s="671">
        <f>Compute4a!T96</f>
        <v>0</v>
      </c>
      <c r="AD96" s="782">
        <f>IFERROR((AC96*$H96*INDEX(References!$C$51:$D$56, $E96+1,2))+(ROW()/10000),0)</f>
        <v>9.5999999999999992E-3</v>
      </c>
      <c r="AE96" s="671">
        <f>Compute4a!I96</f>
        <v>0</v>
      </c>
      <c r="AF96" s="782">
        <f>IFERROR((AE96*$H96*INDEX(References!$C$51:$D$56, $E96+1,2))+(ROW()/10000),0)</f>
        <v>9.5999999999999992E-3</v>
      </c>
      <c r="AG96" s="671">
        <f>Compute4a!N96</f>
        <v>0</v>
      </c>
      <c r="AH96" s="782">
        <f>IFERROR((AG96*$H96*INDEX(References!$C$51:$D$56, $E96+1,2))+(ROW()/10000),0)</f>
        <v>9.5999999999999992E-3</v>
      </c>
      <c r="AI96" s="671">
        <f>Compute4a!I96</f>
        <v>0</v>
      </c>
      <c r="AJ96" s="782">
        <f>IFERROR((AI96*$H96*INDEX(References!$C$51:$D$56, $E96+1,2))+(ROW()/10000),0)</f>
        <v>9.5999999999999992E-3</v>
      </c>
      <c r="AK96" s="671">
        <f>Compute4a!U96</f>
        <v>0</v>
      </c>
      <c r="AL96" s="782">
        <f>IFERROR((AK96*$H96*INDEX(References!$C$51:$D$56, $E96+1,2))+(ROW()/10000),0)</f>
        <v>9.5999999999999992E-3</v>
      </c>
      <c r="AM96" s="671">
        <f>Compute4a!K96</f>
        <v>0</v>
      </c>
      <c r="AN96" s="782">
        <f>IFERROR((AM96*$H96*INDEX(References!$C$51:$D$56, $E96+1,2))+(ROW()/10000),0)</f>
        <v>9.5999999999999992E-3</v>
      </c>
      <c r="AO96" s="671">
        <f>Compute4a!S96</f>
        <v>0</v>
      </c>
      <c r="AP96" s="782">
        <f>IFERROR((AO96*$H96*INDEX(References!$C$51:$D$56, $E96+1,2))+(ROW()/10000),0)</f>
        <v>9.5999999999999992E-3</v>
      </c>
      <c r="AQ96" s="671">
        <f>Compute4a!M96</f>
        <v>0</v>
      </c>
      <c r="AR96" s="782">
        <f>IFERROR((AQ96*$H96*INDEX(References!$C$51:$D$56, $E96+1,2))+(ROW()/10000),0)</f>
        <v>9.5999999999999992E-3</v>
      </c>
      <c r="AS96" s="671">
        <f>Compute4a!K96</f>
        <v>0</v>
      </c>
      <c r="AT96" s="782">
        <f>IFERROR((AS96*$H96*INDEX(References!$C$51:$D$56, $E96+1,2))+(ROW()/10000),0)</f>
        <v>9.5999999999999992E-3</v>
      </c>
      <c r="AU96" s="671">
        <f>Compute4a!T96</f>
        <v>0</v>
      </c>
      <c r="AV96" s="782">
        <f>IFERROR((AU96*$H96*INDEX(References!$C$51:$D$56, $E96+1,2))+(ROW()/10000),0)</f>
        <v>9.5999999999999992E-3</v>
      </c>
      <c r="AW96" s="671">
        <f>Compute4a!J96</f>
        <v>0</v>
      </c>
      <c r="AX96" s="782">
        <f>IFERROR((AW96*$H96*INDEX(References!$C$51:$D$56, $E96+1,2))+(ROW()/10000),0)</f>
        <v>9.5999999999999992E-3</v>
      </c>
      <c r="AY96" s="671">
        <f>Compute4a!L96</f>
        <v>0</v>
      </c>
      <c r="AZ96" s="782">
        <f>IFERROR((AY96*$H96*INDEX(References!$C$51:$D$56, $E96+1,2))+(ROW()/10000),0)</f>
        <v>9.5999999999999992E-3</v>
      </c>
      <c r="BA96" s="671">
        <f>Compute4a!M96</f>
        <v>0</v>
      </c>
      <c r="BB96" s="782">
        <f>IFERROR((BA96*$H96*INDEX(References!$C$51:$D$56, $E96+1,2))+(ROW()/10000),0)</f>
        <v>9.5999999999999992E-3</v>
      </c>
      <c r="BC96" s="671">
        <f>Compute4a!O96</f>
        <v>0</v>
      </c>
      <c r="BD96" s="782">
        <f>IFERROR((BC96*$H96*INDEX(References!$C$51:$D$56, $E96+1,2))+(ROW()/10000),0)</f>
        <v>9.5999999999999992E-3</v>
      </c>
      <c r="BE96" s="671">
        <f>Compute4a!V96</f>
        <v>0</v>
      </c>
      <c r="BF96" s="782">
        <f>IFERROR((BE96*$H96*INDEX(References!$C$51:$D$56, $E96+1,2))+(ROW()/10000),0)</f>
        <v>9.5999999999999992E-3</v>
      </c>
      <c r="BG96" s="671">
        <f>Compute4a!P96</f>
        <v>0</v>
      </c>
      <c r="BH96" s="782">
        <f>IFERROR((BG96*$H96*INDEX(References!$C$51:$D$56, $E96+1,2))+(ROW()/10000),0)</f>
        <v>9.5999999999999992E-3</v>
      </c>
      <c r="BI96" s="671">
        <f>Compute4a!N96</f>
        <v>0</v>
      </c>
      <c r="BJ96" s="782">
        <f>IFERROR((BI96*$H96*INDEX(References!$C$51:$D$56, $E96+1,2))+(ROW()/10000),0)</f>
        <v>9.5999999999999992E-3</v>
      </c>
      <c r="BK96" s="671">
        <f>Compute4a!T96</f>
        <v>0</v>
      </c>
      <c r="BL96" s="782">
        <f>IFERROR((BK96*$H96*INDEX(References!$C$51:$D$56, $E96+1,2))+(ROW()/10000),0)</f>
        <v>9.5999999999999992E-3</v>
      </c>
      <c r="BM96" s="671">
        <f>Compute4a!R96</f>
        <v>0</v>
      </c>
      <c r="BN96" s="782">
        <f>IFERROR((BM96*$H96*INDEX(References!$C$51:$D$56, $E96+1,2))+(ROW()/10000),0)</f>
        <v>9.5999999999999992E-3</v>
      </c>
      <c r="BO96" s="671">
        <f>Compute4a!V96</f>
        <v>0</v>
      </c>
      <c r="BP96" s="782">
        <f>IFERROR((BO96*$H96*INDEX(References!$C$51:$D$56, $E96+1,2))+(ROW()/10000),0)</f>
        <v>9.5999999999999992E-3</v>
      </c>
      <c r="BQ96" s="671">
        <f>Compute4a!S96</f>
        <v>0</v>
      </c>
      <c r="BR96" s="782">
        <f>IFERROR((BQ96*$H96*INDEX(References!$C$51:$D$56, $E96+1,2))+(ROW()/10000),0)</f>
        <v>9.5999999999999992E-3</v>
      </c>
      <c r="BS96" s="671">
        <f>Compute4a!V96</f>
        <v>0</v>
      </c>
      <c r="BT96" s="782">
        <f>IFERROR((BS96*$H96*INDEX(References!$C$51:$D$56, $E96+1,2))+(ROW()/10000),0)</f>
        <v>9.5999999999999992E-3</v>
      </c>
      <c r="BU96" s="671">
        <f>Compute4a!M96</f>
        <v>0</v>
      </c>
      <c r="BV96" s="782">
        <f>IFERROR((BU96*$H96*INDEX(References!$C$51:$D$56, $E96+1,2))+(ROW()/10000),0)</f>
        <v>9.5999999999999992E-3</v>
      </c>
      <c r="BW96" s="671">
        <f>Compute4a!U96</f>
        <v>0</v>
      </c>
      <c r="BX96" s="782">
        <f>IFERROR((BW96*$H96*INDEX(References!$C$51:$D$56, $E96+1,2))+(ROW()/10000),0)</f>
        <v>9.5999999999999992E-3</v>
      </c>
      <c r="BY96" s="671">
        <f>Compute4a!N96</f>
        <v>0</v>
      </c>
      <c r="BZ96" s="782">
        <f>IFERROR((BY96*$H96*INDEX(References!$C$51:$D$56, $E96+1,2))+(ROW()/10000),0)</f>
        <v>9.5999999999999992E-3</v>
      </c>
      <c r="CA96" s="671">
        <f>Compute4a!T96</f>
        <v>0</v>
      </c>
      <c r="CB96" s="782">
        <f>IFERROR((CA96*$H96*INDEX(References!$C$51:$D$56, $E96+1,2))+(ROW()/10000),0)</f>
        <v>9.5999999999999992E-3</v>
      </c>
      <c r="CC96" s="671">
        <f>Compute4a!T96</f>
        <v>0</v>
      </c>
      <c r="CD96" s="782">
        <f>IFERROR((CC96*$H96*INDEX(References!$C$51:$D$56, $E96+1,2))+(ROW()/10000),0)</f>
        <v>9.5999999999999992E-3</v>
      </c>
      <c r="CE96" s="671">
        <f>Compute4a!T96</f>
        <v>0</v>
      </c>
      <c r="CF96" s="782">
        <f>IFERROR((CE96*$H96*INDEX(References!$C$51:$D$56, $E96+1,2))+(ROW()/10000),0)</f>
        <v>9.5999999999999992E-3</v>
      </c>
      <c r="CG96" s="671">
        <f>Compute4a!U96</f>
        <v>0</v>
      </c>
      <c r="CH96" s="782">
        <f>IFERROR((CG96*$H96*INDEX(References!$C$51:$D$56, $E96+1,2))+(ROW()/10000),0)</f>
        <v>9.5999999999999992E-3</v>
      </c>
      <c r="CI96" s="671">
        <f>Compute4a!U96</f>
        <v>0</v>
      </c>
      <c r="CJ96" s="782">
        <f>IFERROR((CI96*$H96*INDEX(References!$C$51:$D$56, $E96+1,2))+(ROW()/10000),0)</f>
        <v>9.5999999999999992E-3</v>
      </c>
      <c r="CK96" s="671">
        <f>Compute4a!N96</f>
        <v>0</v>
      </c>
      <c r="CL96" s="782">
        <f>IFERROR((CK96*$H96*INDEX(References!$C$51:$D$56, $E96+1,2))+(ROW()/10000),0)</f>
        <v>9.5999999999999992E-3</v>
      </c>
      <c r="CM96" s="671">
        <f>Compute4a!U96</f>
        <v>0</v>
      </c>
      <c r="CN96" s="782">
        <f>IFERROR((CM96*$H96*INDEX(References!$C$51:$D$56, $E96+1,2))+(ROW()/10000),0)</f>
        <v>9.5999999999999992E-3</v>
      </c>
      <c r="CO96" s="671">
        <f>Compute4a!Q96</f>
        <v>0</v>
      </c>
      <c r="CP96" s="782">
        <f>IFERROR((CO96*$H96*INDEX(References!$C$51:$D$56, $E96+1,2))+(ROW()/10000),0)</f>
        <v>9.5999999999999992E-3</v>
      </c>
      <c r="CQ96" s="671">
        <f>Compute4a!T96</f>
        <v>0</v>
      </c>
      <c r="CR96" s="782">
        <f>IFERROR((CQ96*$H96*INDEX(References!$C$51:$D$56, $E96+1,2))+(ROW()/10000),0)</f>
        <v>9.5999999999999992E-3</v>
      </c>
      <c r="CS96" s="671">
        <f>Compute4a!Q96</f>
        <v>0</v>
      </c>
      <c r="CT96" s="782">
        <f>IFERROR((CS96*$H96*INDEX(References!$C$51:$D$56, $E96+1,2))+(ROW()/10000),0)</f>
        <v>9.5999999999999992E-3</v>
      </c>
      <c r="CU96" s="477">
        <f t="shared" si="110"/>
        <v>0</v>
      </c>
      <c r="CV96" s="477">
        <f t="shared" si="112"/>
        <v>0</v>
      </c>
      <c r="CW96" s="477">
        <f t="shared" si="113"/>
        <v>0</v>
      </c>
      <c r="CX96" s="477">
        <f t="shared" si="114"/>
        <v>0</v>
      </c>
      <c r="CY96" s="477">
        <f t="shared" si="115"/>
        <v>0</v>
      </c>
      <c r="CZ96" s="477">
        <f t="shared" si="116"/>
        <v>0</v>
      </c>
      <c r="DA96" s="477">
        <f t="shared" si="117"/>
        <v>0</v>
      </c>
      <c r="DB96" s="477">
        <f t="shared" si="118"/>
        <v>0</v>
      </c>
      <c r="DC96" s="477">
        <f t="shared" si="119"/>
        <v>0</v>
      </c>
      <c r="DD96" s="477">
        <f t="shared" si="120"/>
        <v>0</v>
      </c>
      <c r="DE96" s="477">
        <f t="shared" si="121"/>
        <v>0</v>
      </c>
      <c r="DF96" s="477">
        <f t="shared" si="122"/>
        <v>0</v>
      </c>
      <c r="DG96" s="477">
        <f t="shared" si="123"/>
        <v>0</v>
      </c>
      <c r="DH96" s="477">
        <f t="shared" si="124"/>
        <v>0</v>
      </c>
      <c r="DI96" s="477">
        <f t="shared" si="125"/>
        <v>0</v>
      </c>
      <c r="DJ96" s="477">
        <f t="shared" si="126"/>
        <v>0</v>
      </c>
      <c r="DK96" s="477">
        <f t="shared" si="127"/>
        <v>0</v>
      </c>
      <c r="DL96" s="477">
        <f t="shared" si="128"/>
        <v>0</v>
      </c>
      <c r="DM96" s="477">
        <f t="shared" si="129"/>
        <v>0</v>
      </c>
      <c r="DN96" s="477">
        <f t="shared" si="130"/>
        <v>0</v>
      </c>
      <c r="DO96" s="477">
        <f t="shared" si="131"/>
        <v>0</v>
      </c>
      <c r="DP96" s="477">
        <f t="shared" si="132"/>
        <v>0</v>
      </c>
      <c r="DQ96" s="477">
        <f t="shared" si="133"/>
        <v>0</v>
      </c>
      <c r="DR96" s="477">
        <f t="shared" si="134"/>
        <v>0</v>
      </c>
      <c r="DS96" s="477">
        <f t="shared" si="135"/>
        <v>0</v>
      </c>
      <c r="DT96" s="477">
        <f t="shared" si="136"/>
        <v>0</v>
      </c>
      <c r="DU96" s="477">
        <f t="shared" si="137"/>
        <v>0</v>
      </c>
      <c r="DV96" s="477">
        <f t="shared" si="138"/>
        <v>0</v>
      </c>
      <c r="DW96" s="477">
        <f t="shared" si="139"/>
        <v>0</v>
      </c>
      <c r="DX96" s="477">
        <f t="shared" si="140"/>
        <v>0</v>
      </c>
      <c r="DY96" s="477">
        <f t="shared" si="141"/>
        <v>0</v>
      </c>
      <c r="DZ96" s="477">
        <f t="shared" si="142"/>
        <v>0</v>
      </c>
      <c r="EA96" s="477">
        <f t="shared" si="143"/>
        <v>0</v>
      </c>
      <c r="EB96" s="477">
        <f t="shared" si="144"/>
        <v>0</v>
      </c>
      <c r="EC96" s="477">
        <f t="shared" si="145"/>
        <v>0</v>
      </c>
      <c r="ED96" s="477">
        <f t="shared" si="146"/>
        <v>0</v>
      </c>
      <c r="EE96" s="477">
        <f t="shared" si="147"/>
        <v>0</v>
      </c>
      <c r="EF96" s="477">
        <f t="shared" si="148"/>
        <v>0</v>
      </c>
      <c r="EG96" s="477">
        <f t="shared" si="149"/>
        <v>0</v>
      </c>
      <c r="EH96" s="477">
        <f t="shared" si="150"/>
        <v>0</v>
      </c>
      <c r="EI96" s="477">
        <f t="shared" si="151"/>
        <v>0</v>
      </c>
      <c r="EJ96" s="477">
        <f t="shared" si="152"/>
        <v>0</v>
      </c>
      <c r="EK96" s="477">
        <f t="shared" si="153"/>
        <v>0</v>
      </c>
      <c r="EL96" s="477">
        <f t="shared" si="154"/>
        <v>0</v>
      </c>
      <c r="EM96" s="477">
        <f t="shared" si="155"/>
        <v>0</v>
      </c>
      <c r="EN96" s="477">
        <f t="shared" si="156"/>
        <v>0</v>
      </c>
      <c r="EO96" s="946">
        <f t="shared" si="157"/>
        <v>0</v>
      </c>
      <c r="EP96" s="946">
        <f t="shared" si="158"/>
        <v>0</v>
      </c>
      <c r="EQ96" s="946">
        <f t="shared" si="159"/>
        <v>0</v>
      </c>
      <c r="ER96" s="946">
        <f t="shared" si="160"/>
        <v>0</v>
      </c>
      <c r="ES96" s="946">
        <f t="shared" si="161"/>
        <v>0</v>
      </c>
      <c r="ET96" s="946">
        <f t="shared" si="162"/>
        <v>0</v>
      </c>
      <c r="EU96" s="946">
        <f t="shared" si="163"/>
        <v>0</v>
      </c>
      <c r="EV96" s="946">
        <f t="shared" si="164"/>
        <v>0</v>
      </c>
      <c r="EW96" s="946">
        <f t="shared" si="165"/>
        <v>0</v>
      </c>
      <c r="EX96" s="946">
        <f t="shared" si="166"/>
        <v>0</v>
      </c>
      <c r="EY96" s="946">
        <f t="shared" si="167"/>
        <v>0</v>
      </c>
      <c r="EZ96" s="946">
        <f t="shared" si="168"/>
        <v>0</v>
      </c>
      <c r="FA96" s="946">
        <f t="shared" si="169"/>
        <v>0</v>
      </c>
      <c r="FB96" s="946">
        <f t="shared" si="170"/>
        <v>0</v>
      </c>
      <c r="FC96" s="946">
        <f t="shared" si="171"/>
        <v>0</v>
      </c>
      <c r="FD96" s="946">
        <f t="shared" si="172"/>
        <v>0</v>
      </c>
      <c r="FE96" s="946">
        <f t="shared" si="173"/>
        <v>0</v>
      </c>
      <c r="FF96" s="946">
        <f t="shared" si="174"/>
        <v>0</v>
      </c>
      <c r="FG96" s="946">
        <f t="shared" si="175"/>
        <v>0</v>
      </c>
      <c r="FH96" s="946">
        <f t="shared" si="176"/>
        <v>0</v>
      </c>
      <c r="FI96" s="946">
        <f t="shared" si="177"/>
        <v>0</v>
      </c>
      <c r="FJ96" s="946">
        <f t="shared" si="178"/>
        <v>0</v>
      </c>
      <c r="FK96" s="946">
        <f t="shared" si="179"/>
        <v>0</v>
      </c>
      <c r="FL96" s="946">
        <f t="shared" si="180"/>
        <v>0</v>
      </c>
      <c r="FM96" s="946">
        <f t="shared" si="181"/>
        <v>0</v>
      </c>
      <c r="FN96" s="946">
        <f t="shared" si="182"/>
        <v>0</v>
      </c>
      <c r="FO96" s="946">
        <f t="shared" si="183"/>
        <v>0</v>
      </c>
      <c r="FP96" s="946">
        <f t="shared" si="184"/>
        <v>0</v>
      </c>
      <c r="FQ96" s="946">
        <f t="shared" si="185"/>
        <v>0</v>
      </c>
      <c r="FR96" s="946">
        <f t="shared" si="186"/>
        <v>0</v>
      </c>
      <c r="FS96" s="946">
        <f t="shared" si="187"/>
        <v>0</v>
      </c>
      <c r="FT96" s="946">
        <f t="shared" si="188"/>
        <v>0</v>
      </c>
      <c r="FU96" s="946">
        <f t="shared" si="189"/>
        <v>0</v>
      </c>
      <c r="FV96" s="946">
        <f t="shared" si="190"/>
        <v>0</v>
      </c>
      <c r="FW96" s="946">
        <f t="shared" si="191"/>
        <v>0</v>
      </c>
      <c r="FX96" s="946">
        <f t="shared" si="192"/>
        <v>0</v>
      </c>
      <c r="FY96" s="946">
        <f t="shared" si="193"/>
        <v>0</v>
      </c>
      <c r="FZ96" s="946">
        <f t="shared" si="194"/>
        <v>0</v>
      </c>
      <c r="GA96" s="946">
        <f t="shared" si="195"/>
        <v>0</v>
      </c>
      <c r="GB96" s="946">
        <f t="shared" si="196"/>
        <v>0</v>
      </c>
      <c r="GC96" s="946">
        <f t="shared" si="197"/>
        <v>0</v>
      </c>
      <c r="GD96" s="946">
        <f t="shared" si="198"/>
        <v>0</v>
      </c>
      <c r="GE96" s="946">
        <f t="shared" si="199"/>
        <v>0</v>
      </c>
      <c r="GF96" s="946">
        <f t="shared" si="200"/>
        <v>0</v>
      </c>
      <c r="GG96" s="946">
        <f t="shared" si="201"/>
        <v>0</v>
      </c>
      <c r="GH96" s="946" t="s">
        <v>1543</v>
      </c>
    </row>
    <row r="97" spans="1:190" ht="15">
      <c r="A97" s="725" t="str">
        <f>Compute1a!A97</f>
        <v>14.3</v>
      </c>
      <c r="B97" s="527" t="str">
        <f>Compute1a!B97</f>
        <v xml:space="preserve">Revue technique des applications </v>
      </c>
      <c r="C97" s="527">
        <f>Compute1a!C97</f>
        <v>0</v>
      </c>
      <c r="D97" s="528" t="str">
        <f>Compute1a!D97</f>
        <v>1: Initial</v>
      </c>
      <c r="E97" s="731" t="str">
        <f>Compute1a!E97</f>
        <v>1</v>
      </c>
      <c r="F97" s="727">
        <f>INDEX(References!$B$51:$C$56,$E97+1,2)*C97</f>
        <v>0</v>
      </c>
      <c r="G97" s="726">
        <f>Compute4a!$DE97</f>
        <v>0</v>
      </c>
      <c r="H97" s="942">
        <f t="shared" ref="H97:H98" si="209">IF($F97&gt;=$C$1,$G97/$F97,$G97)</f>
        <v>0</v>
      </c>
      <c r="I97" s="671">
        <v>0</v>
      </c>
      <c r="J97" s="782">
        <f>IFERROR((I97*$H97*INDEX(References!$C$51:$D$56, $E97+1,2))+(ROW()/10000),0)</f>
        <v>9.7000000000000003E-3</v>
      </c>
      <c r="K97" s="671">
        <v>0</v>
      </c>
      <c r="L97" s="782">
        <f>IFERROR((K97*$H97*INDEX(References!$C$51:$D$56, $E97+1,2))+(ROW()/10000),0)</f>
        <v>9.7000000000000003E-3</v>
      </c>
      <c r="M97" s="671">
        <v>0</v>
      </c>
      <c r="N97" s="782">
        <f>IFERROR((M97*$H97*INDEX(References!$C$51:$D$56, $E97+1,2))+(ROW()/10000),0)</f>
        <v>9.7000000000000003E-3</v>
      </c>
      <c r="O97" s="671">
        <f>Compute4a!N97</f>
        <v>0</v>
      </c>
      <c r="P97" s="782">
        <f>IFERROR((O97*$H97*INDEX(References!$C$51:$D$56, $E97+1,2))+(ROW()/10000),0)</f>
        <v>9.7000000000000003E-3</v>
      </c>
      <c r="Q97" s="671">
        <f>Compute4a!M97</f>
        <v>0</v>
      </c>
      <c r="R97" s="782">
        <f>IFERROR((Q97*$H97*INDEX(References!$C$51:$D$56, $E97+1,2))+(ROW()/10000),0)</f>
        <v>9.7000000000000003E-3</v>
      </c>
      <c r="S97" s="671">
        <f>Compute4a!R97</f>
        <v>1</v>
      </c>
      <c r="T97" s="782">
        <f>IFERROR((S97*$H97*INDEX(References!$C$51:$D$56, $E97+1,2))+(ROW()/10000),0)</f>
        <v>9.7000000000000003E-3</v>
      </c>
      <c r="U97" s="671">
        <v>1</v>
      </c>
      <c r="V97" s="782">
        <f>IFERROR((U97*$H97*INDEX(References!$C$51:$D$56, $E97+1,2))+(ROW()/10000),0)</f>
        <v>9.7000000000000003E-3</v>
      </c>
      <c r="W97" s="671">
        <v>0</v>
      </c>
      <c r="X97" s="782">
        <f>IFERROR((W97*$H97*INDEX(References!$C$51:$D$56, $E97+1,2))+(ROW()/10000),0)</f>
        <v>9.7000000000000003E-3</v>
      </c>
      <c r="Y97" s="671">
        <v>0</v>
      </c>
      <c r="Z97" s="782">
        <f>IFERROR((Y97*$H97*INDEX(References!$C$51:$D$56, $E97+1,2))+(ROW()/10000),0)</f>
        <v>9.7000000000000003E-3</v>
      </c>
      <c r="AA97" s="671">
        <v>0</v>
      </c>
      <c r="AB97" s="782">
        <f>IFERROR((AA97*$H97*INDEX(References!$C$51:$D$56, $E97+1,2))+(ROW()/10000),0)</f>
        <v>9.7000000000000003E-3</v>
      </c>
      <c r="AC97" s="671">
        <f>Compute4a!T97</f>
        <v>0</v>
      </c>
      <c r="AD97" s="782">
        <f>IFERROR((AC97*$H97*INDEX(References!$C$51:$D$56, $E97+1,2))+(ROW()/10000),0)</f>
        <v>9.7000000000000003E-3</v>
      </c>
      <c r="AE97" s="671">
        <v>0</v>
      </c>
      <c r="AF97" s="782">
        <f>IFERROR((AE97*$H97*INDEX(References!$C$51:$D$56, $E97+1,2))+(ROW()/10000),0)</f>
        <v>9.7000000000000003E-3</v>
      </c>
      <c r="AG97" s="671">
        <f>Compute4a!N97</f>
        <v>0</v>
      </c>
      <c r="AH97" s="782">
        <f>IFERROR((AG97*$H97*INDEX(References!$C$51:$D$56, $E97+1,2))+(ROW()/10000),0)</f>
        <v>9.7000000000000003E-3</v>
      </c>
      <c r="AI97" s="671">
        <v>0</v>
      </c>
      <c r="AJ97" s="782">
        <f>IFERROR((AI97*$H97*INDEX(References!$C$51:$D$56, $E97+1,2))+(ROW()/10000),0)</f>
        <v>9.7000000000000003E-3</v>
      </c>
      <c r="AK97" s="671">
        <f>Compute4a!U97</f>
        <v>0</v>
      </c>
      <c r="AL97" s="782">
        <f>IFERROR((AK97*$H97*INDEX(References!$C$51:$D$56, $E97+1,2))+(ROW()/10000),0)</f>
        <v>9.7000000000000003E-3</v>
      </c>
      <c r="AM97" s="671">
        <f>Compute4a!K97</f>
        <v>1</v>
      </c>
      <c r="AN97" s="782">
        <f>IFERROR((AM97*$H97*INDEX(References!$C$51:$D$56, $E97+1,2))+(ROW()/10000),0)</f>
        <v>9.7000000000000003E-3</v>
      </c>
      <c r="AO97" s="671">
        <f>Compute4a!S97</f>
        <v>0</v>
      </c>
      <c r="AP97" s="782">
        <f>IFERROR((AO97*$H97*INDEX(References!$C$51:$D$56, $E97+1,2))+(ROW()/10000),0)</f>
        <v>9.7000000000000003E-3</v>
      </c>
      <c r="AQ97" s="671">
        <f>Compute4a!M97</f>
        <v>0</v>
      </c>
      <c r="AR97" s="782">
        <f>IFERROR((AQ97*$H97*INDEX(References!$C$51:$D$56, $E97+1,2))+(ROW()/10000),0)</f>
        <v>9.7000000000000003E-3</v>
      </c>
      <c r="AS97" s="671">
        <v>0</v>
      </c>
      <c r="AT97" s="782">
        <f>IFERROR((AS97*$H97*INDEX(References!$C$51:$D$56, $E97+1,2))+(ROW()/10000),0)</f>
        <v>9.7000000000000003E-3</v>
      </c>
      <c r="AU97" s="671">
        <f>Compute4a!T97</f>
        <v>0</v>
      </c>
      <c r="AV97" s="782">
        <f>IFERROR((AU97*$H97*INDEX(References!$C$51:$D$56, $E97+1,2))+(ROW()/10000),0)</f>
        <v>9.7000000000000003E-3</v>
      </c>
      <c r="AW97" s="671">
        <v>0</v>
      </c>
      <c r="AX97" s="782">
        <f>IFERROR((AW97*$H97*INDEX(References!$C$51:$D$56, $E97+1,2))+(ROW()/10000),0)</f>
        <v>9.7000000000000003E-3</v>
      </c>
      <c r="AY97" s="671">
        <v>0</v>
      </c>
      <c r="AZ97" s="782">
        <f>IFERROR((AY97*$H97*INDEX(References!$C$51:$D$56, $E97+1,2))+(ROW()/10000),0)</f>
        <v>9.7000000000000003E-3</v>
      </c>
      <c r="BA97" s="671">
        <f>Compute4a!M97</f>
        <v>0</v>
      </c>
      <c r="BB97" s="782">
        <f>IFERROR((BA97*$H97*INDEX(References!$C$51:$D$56, $E97+1,2))+(ROW()/10000),0)</f>
        <v>9.7000000000000003E-3</v>
      </c>
      <c r="BC97" s="671">
        <f>Compute4a!O97</f>
        <v>0</v>
      </c>
      <c r="BD97" s="782">
        <f>IFERROR((BC97*$H97*INDEX(References!$C$51:$D$56, $E97+1,2))+(ROW()/10000),0)</f>
        <v>9.7000000000000003E-3</v>
      </c>
      <c r="BE97" s="671">
        <v>0</v>
      </c>
      <c r="BF97" s="782">
        <f>IFERROR((BE97*$H97*INDEX(References!$C$51:$D$56, $E97+1,2))+(ROW()/10000),0)</f>
        <v>9.7000000000000003E-3</v>
      </c>
      <c r="BG97" s="671">
        <f>Compute4a!P97</f>
        <v>0</v>
      </c>
      <c r="BH97" s="782">
        <f>IFERROR((BG97*$H97*INDEX(References!$C$51:$D$56, $E97+1,2))+(ROW()/10000),0)</f>
        <v>9.7000000000000003E-3</v>
      </c>
      <c r="BI97" s="671">
        <f>Compute4a!N97</f>
        <v>0</v>
      </c>
      <c r="BJ97" s="782">
        <f>IFERROR((BI97*$H97*INDEX(References!$C$51:$D$56, $E97+1,2))+(ROW()/10000),0)</f>
        <v>9.7000000000000003E-3</v>
      </c>
      <c r="BK97" s="671">
        <f>Compute4a!T97</f>
        <v>0</v>
      </c>
      <c r="BL97" s="782">
        <f>IFERROR((BK97*$H97*INDEX(References!$C$51:$D$56, $E97+1,2))+(ROW()/10000),0)</f>
        <v>9.7000000000000003E-3</v>
      </c>
      <c r="BM97" s="671">
        <f>Compute4a!R97</f>
        <v>1</v>
      </c>
      <c r="BN97" s="782">
        <f>IFERROR((BM97*$H97*INDEX(References!$C$51:$D$56, $E97+1,2))+(ROW()/10000),0)</f>
        <v>9.7000000000000003E-3</v>
      </c>
      <c r="BO97" s="671">
        <v>0</v>
      </c>
      <c r="BP97" s="782">
        <f>IFERROR((BO97*$H97*INDEX(References!$C$51:$D$56, $E97+1,2))+(ROW()/10000),0)</f>
        <v>9.7000000000000003E-3</v>
      </c>
      <c r="BQ97" s="671">
        <f>Compute4a!S97</f>
        <v>0</v>
      </c>
      <c r="BR97" s="782">
        <f>IFERROR((BQ97*$H97*INDEX(References!$C$51:$D$56, $E97+1,2))+(ROW()/10000),0)</f>
        <v>9.7000000000000003E-3</v>
      </c>
      <c r="BS97" s="671">
        <v>1</v>
      </c>
      <c r="BT97" s="782">
        <f>IFERROR((BS97*$H97*INDEX(References!$C$51:$D$56, $E97+1,2))+(ROW()/10000),0)</f>
        <v>9.7000000000000003E-3</v>
      </c>
      <c r="BU97" s="671">
        <f>Compute4a!M97</f>
        <v>0</v>
      </c>
      <c r="BV97" s="782">
        <f>IFERROR((BU97*$H97*INDEX(References!$C$51:$D$56, $E97+1,2))+(ROW()/10000),0)</f>
        <v>9.7000000000000003E-3</v>
      </c>
      <c r="BW97" s="671">
        <f>Compute4a!U97</f>
        <v>0</v>
      </c>
      <c r="BX97" s="782">
        <f>IFERROR((BW97*$H97*INDEX(References!$C$51:$D$56, $E97+1,2))+(ROW()/10000),0)</f>
        <v>9.7000000000000003E-3</v>
      </c>
      <c r="BY97" s="671">
        <f>Compute4a!N97</f>
        <v>0</v>
      </c>
      <c r="BZ97" s="782">
        <f>IFERROR((BY97*$H97*INDEX(References!$C$51:$D$56, $E97+1,2))+(ROW()/10000),0)</f>
        <v>9.7000000000000003E-3</v>
      </c>
      <c r="CA97" s="671">
        <f>Compute4a!T97</f>
        <v>0</v>
      </c>
      <c r="CB97" s="782">
        <f>IFERROR((CA97*$H97*INDEX(References!$C$51:$D$56, $E97+1,2))+(ROW()/10000),0)</f>
        <v>9.7000000000000003E-3</v>
      </c>
      <c r="CC97" s="671">
        <f>Compute4a!T97</f>
        <v>0</v>
      </c>
      <c r="CD97" s="782">
        <f>IFERROR((CC97*$H97*INDEX(References!$C$51:$D$56, $E97+1,2))+(ROW()/10000),0)</f>
        <v>9.7000000000000003E-3</v>
      </c>
      <c r="CE97" s="671">
        <f>Compute4a!T97</f>
        <v>0</v>
      </c>
      <c r="CF97" s="782">
        <f>IFERROR((CE97*$H97*INDEX(References!$C$51:$D$56, $E97+1,2))+(ROW()/10000),0)</f>
        <v>9.7000000000000003E-3</v>
      </c>
      <c r="CG97" s="671">
        <f>Compute4a!U97</f>
        <v>0</v>
      </c>
      <c r="CH97" s="782">
        <f>IFERROR((CG97*$H97*INDEX(References!$C$51:$D$56, $E97+1,2))+(ROW()/10000),0)</f>
        <v>9.7000000000000003E-3</v>
      </c>
      <c r="CI97" s="671">
        <f>Compute4a!U97</f>
        <v>0</v>
      </c>
      <c r="CJ97" s="782">
        <f>IFERROR((CI97*$H97*INDEX(References!$C$51:$D$56, $E97+1,2))+(ROW()/10000),0)</f>
        <v>9.7000000000000003E-3</v>
      </c>
      <c r="CK97" s="671">
        <f>Compute4a!N97</f>
        <v>0</v>
      </c>
      <c r="CL97" s="782">
        <f>IFERROR((CK97*$H97*INDEX(References!$C$51:$D$56, $E97+1,2))+(ROW()/10000),0)</f>
        <v>9.7000000000000003E-3</v>
      </c>
      <c r="CM97" s="671">
        <f>Compute4a!U97</f>
        <v>0</v>
      </c>
      <c r="CN97" s="782">
        <f>IFERROR((CM97*$H97*INDEX(References!$C$51:$D$56, $E97+1,2))+(ROW()/10000),0)</f>
        <v>9.7000000000000003E-3</v>
      </c>
      <c r="CO97" s="671">
        <f>Compute4a!Q97</f>
        <v>0</v>
      </c>
      <c r="CP97" s="782">
        <f>IFERROR((CO97*$H97*INDEX(References!$C$51:$D$56, $E97+1,2))+(ROW()/10000),0)</f>
        <v>9.7000000000000003E-3</v>
      </c>
      <c r="CQ97" s="671">
        <f>Compute4a!T97</f>
        <v>0</v>
      </c>
      <c r="CR97" s="782">
        <f>IFERROR((CQ97*$H97*INDEX(References!$C$51:$D$56, $E97+1,2))+(ROW()/10000),0)</f>
        <v>9.7000000000000003E-3</v>
      </c>
      <c r="CS97" s="671">
        <f>Compute4a!Q97</f>
        <v>0</v>
      </c>
      <c r="CT97" s="782">
        <f>IFERROR((CS97*$H97*INDEX(References!$C$51:$D$56, $E97+1,2))+(ROW()/10000),0)</f>
        <v>9.7000000000000003E-3</v>
      </c>
      <c r="CU97" s="477">
        <f t="shared" si="110"/>
        <v>2</v>
      </c>
      <c r="CV97" s="477">
        <f t="shared" si="112"/>
        <v>0</v>
      </c>
      <c r="CW97" s="477">
        <f t="shared" si="113"/>
        <v>0</v>
      </c>
      <c r="CX97" s="477">
        <f t="shared" si="114"/>
        <v>0</v>
      </c>
      <c r="CY97" s="477">
        <f t="shared" si="115"/>
        <v>0</v>
      </c>
      <c r="CZ97" s="477">
        <f t="shared" si="116"/>
        <v>0</v>
      </c>
      <c r="DA97" s="477">
        <f t="shared" si="117"/>
        <v>0</v>
      </c>
      <c r="DB97" s="477">
        <f t="shared" si="118"/>
        <v>0</v>
      </c>
      <c r="DC97" s="477">
        <f t="shared" si="119"/>
        <v>0</v>
      </c>
      <c r="DD97" s="477">
        <f t="shared" si="120"/>
        <v>0</v>
      </c>
      <c r="DE97" s="477">
        <f t="shared" si="121"/>
        <v>0</v>
      </c>
      <c r="DF97" s="477">
        <f t="shared" si="122"/>
        <v>0</v>
      </c>
      <c r="DG97" s="477">
        <f t="shared" si="123"/>
        <v>0</v>
      </c>
      <c r="DH97" s="477">
        <f t="shared" si="124"/>
        <v>0</v>
      </c>
      <c r="DI97" s="477">
        <f t="shared" si="125"/>
        <v>0</v>
      </c>
      <c r="DJ97" s="477">
        <f t="shared" si="126"/>
        <v>0</v>
      </c>
      <c r="DK97" s="477">
        <f t="shared" si="127"/>
        <v>0</v>
      </c>
      <c r="DL97" s="477">
        <f t="shared" si="128"/>
        <v>0</v>
      </c>
      <c r="DM97" s="477">
        <f t="shared" si="129"/>
        <v>0</v>
      </c>
      <c r="DN97" s="477">
        <f t="shared" si="130"/>
        <v>0</v>
      </c>
      <c r="DO97" s="477">
        <f t="shared" si="131"/>
        <v>0</v>
      </c>
      <c r="DP97" s="477">
        <f t="shared" si="132"/>
        <v>0</v>
      </c>
      <c r="DQ97" s="477">
        <f t="shared" si="133"/>
        <v>0</v>
      </c>
      <c r="DR97" s="477">
        <f t="shared" si="134"/>
        <v>0</v>
      </c>
      <c r="DS97" s="477">
        <f t="shared" si="135"/>
        <v>0</v>
      </c>
      <c r="DT97" s="477">
        <f t="shared" si="136"/>
        <v>0</v>
      </c>
      <c r="DU97" s="477">
        <f t="shared" si="137"/>
        <v>0</v>
      </c>
      <c r="DV97" s="477">
        <f t="shared" si="138"/>
        <v>0</v>
      </c>
      <c r="DW97" s="477">
        <f t="shared" si="139"/>
        <v>0</v>
      </c>
      <c r="DX97" s="477">
        <f t="shared" si="140"/>
        <v>0</v>
      </c>
      <c r="DY97" s="477">
        <f t="shared" si="141"/>
        <v>0</v>
      </c>
      <c r="DZ97" s="477">
        <f t="shared" si="142"/>
        <v>0</v>
      </c>
      <c r="EA97" s="477">
        <f t="shared" si="143"/>
        <v>0</v>
      </c>
      <c r="EB97" s="477">
        <f t="shared" si="144"/>
        <v>0</v>
      </c>
      <c r="EC97" s="477">
        <f t="shared" si="145"/>
        <v>0</v>
      </c>
      <c r="ED97" s="477">
        <f t="shared" si="146"/>
        <v>0</v>
      </c>
      <c r="EE97" s="477">
        <f t="shared" si="147"/>
        <v>0</v>
      </c>
      <c r="EF97" s="477">
        <f t="shared" si="148"/>
        <v>0</v>
      </c>
      <c r="EG97" s="477">
        <f t="shared" si="149"/>
        <v>0</v>
      </c>
      <c r="EH97" s="477">
        <f t="shared" si="150"/>
        <v>0</v>
      </c>
      <c r="EI97" s="477">
        <f t="shared" si="151"/>
        <v>0</v>
      </c>
      <c r="EJ97" s="477">
        <f t="shared" si="152"/>
        <v>0</v>
      </c>
      <c r="EK97" s="477">
        <f t="shared" si="153"/>
        <v>0</v>
      </c>
      <c r="EL97" s="477">
        <f t="shared" si="154"/>
        <v>0</v>
      </c>
      <c r="EM97" s="477">
        <f t="shared" si="155"/>
        <v>0</v>
      </c>
      <c r="EN97" s="477">
        <f t="shared" si="156"/>
        <v>0</v>
      </c>
      <c r="EO97" s="946">
        <f t="shared" si="157"/>
        <v>0</v>
      </c>
      <c r="EP97" s="946">
        <f t="shared" si="158"/>
        <v>0</v>
      </c>
      <c r="EQ97" s="946">
        <f t="shared" si="159"/>
        <v>0</v>
      </c>
      <c r="ER97" s="946">
        <f t="shared" si="160"/>
        <v>0</v>
      </c>
      <c r="ES97" s="946">
        <f t="shared" si="161"/>
        <v>0</v>
      </c>
      <c r="ET97" s="946">
        <f t="shared" si="162"/>
        <v>0</v>
      </c>
      <c r="EU97" s="946">
        <f t="shared" si="163"/>
        <v>0</v>
      </c>
      <c r="EV97" s="946">
        <f t="shared" si="164"/>
        <v>0</v>
      </c>
      <c r="EW97" s="946">
        <f t="shared" si="165"/>
        <v>0</v>
      </c>
      <c r="EX97" s="946">
        <f t="shared" si="166"/>
        <v>0</v>
      </c>
      <c r="EY97" s="946">
        <f t="shared" si="167"/>
        <v>0</v>
      </c>
      <c r="EZ97" s="946">
        <f t="shared" si="168"/>
        <v>0</v>
      </c>
      <c r="FA97" s="946">
        <f t="shared" si="169"/>
        <v>0</v>
      </c>
      <c r="FB97" s="946">
        <f t="shared" si="170"/>
        <v>0</v>
      </c>
      <c r="FC97" s="946">
        <f t="shared" si="171"/>
        <v>0</v>
      </c>
      <c r="FD97" s="946">
        <f t="shared" si="172"/>
        <v>0</v>
      </c>
      <c r="FE97" s="946">
        <f t="shared" si="173"/>
        <v>0</v>
      </c>
      <c r="FF97" s="946">
        <f t="shared" si="174"/>
        <v>0</v>
      </c>
      <c r="FG97" s="946">
        <f t="shared" si="175"/>
        <v>0</v>
      </c>
      <c r="FH97" s="946">
        <f t="shared" si="176"/>
        <v>0</v>
      </c>
      <c r="FI97" s="946">
        <f t="shared" si="177"/>
        <v>0</v>
      </c>
      <c r="FJ97" s="946">
        <f t="shared" si="178"/>
        <v>0</v>
      </c>
      <c r="FK97" s="946">
        <f t="shared" si="179"/>
        <v>0</v>
      </c>
      <c r="FL97" s="946">
        <f t="shared" si="180"/>
        <v>0</v>
      </c>
      <c r="FM97" s="946">
        <f t="shared" si="181"/>
        <v>0</v>
      </c>
      <c r="FN97" s="946">
        <f t="shared" si="182"/>
        <v>0</v>
      </c>
      <c r="FO97" s="946">
        <f t="shared" si="183"/>
        <v>0</v>
      </c>
      <c r="FP97" s="946">
        <f t="shared" si="184"/>
        <v>0</v>
      </c>
      <c r="FQ97" s="946">
        <f t="shared" si="185"/>
        <v>0</v>
      </c>
      <c r="FR97" s="946">
        <f t="shared" si="186"/>
        <v>0</v>
      </c>
      <c r="FS97" s="946">
        <f t="shared" si="187"/>
        <v>0</v>
      </c>
      <c r="FT97" s="946">
        <f t="shared" si="188"/>
        <v>0</v>
      </c>
      <c r="FU97" s="946">
        <f t="shared" si="189"/>
        <v>0</v>
      </c>
      <c r="FV97" s="946">
        <f t="shared" si="190"/>
        <v>0</v>
      </c>
      <c r="FW97" s="946">
        <f t="shared" si="191"/>
        <v>0</v>
      </c>
      <c r="FX97" s="946">
        <f t="shared" si="192"/>
        <v>0</v>
      </c>
      <c r="FY97" s="946">
        <f t="shared" si="193"/>
        <v>0</v>
      </c>
      <c r="FZ97" s="946">
        <f t="shared" si="194"/>
        <v>0</v>
      </c>
      <c r="GA97" s="946">
        <f t="shared" si="195"/>
        <v>0</v>
      </c>
      <c r="GB97" s="946">
        <f t="shared" si="196"/>
        <v>0</v>
      </c>
      <c r="GC97" s="946">
        <f t="shared" si="197"/>
        <v>0</v>
      </c>
      <c r="GD97" s="946">
        <f t="shared" si="198"/>
        <v>0</v>
      </c>
      <c r="GE97" s="946">
        <f t="shared" si="199"/>
        <v>0</v>
      </c>
      <c r="GF97" s="946">
        <f t="shared" si="200"/>
        <v>0</v>
      </c>
      <c r="GG97" s="946">
        <f t="shared" si="201"/>
        <v>0</v>
      </c>
      <c r="GH97" s="946" t="s">
        <v>538</v>
      </c>
    </row>
    <row r="98" spans="1:190" ht="15">
      <c r="A98" s="725" t="str">
        <f>Compute1a!A98</f>
        <v>14.4</v>
      </c>
      <c r="B98" s="527" t="str">
        <f>Compute1a!B98</f>
        <v>Données de test</v>
      </c>
      <c r="C98" s="527">
        <f>Compute1a!C98</f>
        <v>0</v>
      </c>
      <c r="D98" s="528" t="str">
        <f>Compute1a!D98</f>
        <v>1: Initial</v>
      </c>
      <c r="E98" s="727" t="str">
        <f>Compute1a!E98</f>
        <v>1</v>
      </c>
      <c r="F98" s="727">
        <f>INDEX(References!$B$51:$C$56,$E98+1,2)*C98</f>
        <v>0</v>
      </c>
      <c r="G98" s="726">
        <f>Compute4a!$DE98</f>
        <v>0</v>
      </c>
      <c r="H98" s="942">
        <f t="shared" si="209"/>
        <v>0</v>
      </c>
      <c r="I98" s="671">
        <v>0</v>
      </c>
      <c r="J98" s="782">
        <f>IFERROR((I98*$H98*INDEX(References!$C$51:$D$56, $E98+1,2))+(ROW()/10000),0)</f>
        <v>9.7999999999999997E-3</v>
      </c>
      <c r="K98" s="671">
        <v>0</v>
      </c>
      <c r="L98" s="782">
        <f>IFERROR((K98*$H98*INDEX(References!$C$51:$D$56, $E98+1,2))+(ROW()/10000),0)</f>
        <v>9.7999999999999997E-3</v>
      </c>
      <c r="M98" s="671">
        <v>0</v>
      </c>
      <c r="N98" s="782">
        <f>IFERROR((M98*$H98*INDEX(References!$C$51:$D$56, $E98+1,2))+(ROW()/10000),0)</f>
        <v>9.7999999999999997E-3</v>
      </c>
      <c r="O98" s="671">
        <f>Compute4a!N98</f>
        <v>0</v>
      </c>
      <c r="P98" s="782">
        <f>IFERROR((O98*$H98*INDEX(References!$C$51:$D$56, $E98+1,2))+(ROW()/10000),0)</f>
        <v>9.7999999999999997E-3</v>
      </c>
      <c r="Q98" s="671">
        <f>Compute4a!M98</f>
        <v>0</v>
      </c>
      <c r="R98" s="782">
        <f>IFERROR((Q98*$H98*INDEX(References!$C$51:$D$56, $E98+1,2))+(ROW()/10000),0)</f>
        <v>9.7999999999999997E-3</v>
      </c>
      <c r="S98" s="671">
        <v>1</v>
      </c>
      <c r="T98" s="782">
        <f>IFERROR((S98*$H98*INDEX(References!$C$51:$D$56, $E98+1,2))+(ROW()/10000),0)</f>
        <v>9.7999999999999997E-3</v>
      </c>
      <c r="U98" s="671">
        <f>Compute4a!S98</f>
        <v>0</v>
      </c>
      <c r="V98" s="782">
        <f>IFERROR((U98*$H98*INDEX(References!$C$51:$D$56, $E98+1,2))+(ROW()/10000),0)</f>
        <v>9.7999999999999997E-3</v>
      </c>
      <c r="W98" s="671">
        <v>0</v>
      </c>
      <c r="X98" s="782">
        <f>IFERROR((W98*$H98*INDEX(References!$C$51:$D$56, $E98+1,2))+(ROW()/10000),0)</f>
        <v>9.7999999999999997E-3</v>
      </c>
      <c r="Y98" s="671">
        <v>0</v>
      </c>
      <c r="Z98" s="782">
        <f>IFERROR((Y98*$H98*INDEX(References!$C$51:$D$56, $E98+1,2))+(ROW()/10000),0)</f>
        <v>9.7999999999999997E-3</v>
      </c>
      <c r="AA98" s="671">
        <v>0</v>
      </c>
      <c r="AB98" s="782">
        <f>IFERROR((AA98*$H98*INDEX(References!$C$51:$D$56, $E98+1,2))+(ROW()/10000),0)</f>
        <v>9.7999999999999997E-3</v>
      </c>
      <c r="AC98" s="671">
        <f>Compute4a!T98</f>
        <v>0</v>
      </c>
      <c r="AD98" s="782">
        <f>IFERROR((AC98*$H98*INDEX(References!$C$51:$D$56, $E98+1,2))+(ROW()/10000),0)</f>
        <v>9.7999999999999997E-3</v>
      </c>
      <c r="AE98" s="671">
        <v>0</v>
      </c>
      <c r="AF98" s="782">
        <f>IFERROR((AE98*$H98*INDEX(References!$C$51:$D$56, $E98+1,2))+(ROW()/10000),0)</f>
        <v>9.7999999999999997E-3</v>
      </c>
      <c r="AG98" s="671">
        <f>Compute4a!N98</f>
        <v>0</v>
      </c>
      <c r="AH98" s="782">
        <f>IFERROR((AG98*$H98*INDEX(References!$C$51:$D$56, $E98+1,2))+(ROW()/10000),0)</f>
        <v>9.7999999999999997E-3</v>
      </c>
      <c r="AI98" s="671">
        <v>0</v>
      </c>
      <c r="AJ98" s="782">
        <f>IFERROR((AI98*$H98*INDEX(References!$C$51:$D$56, $E98+1,2))+(ROW()/10000),0)</f>
        <v>9.7999999999999997E-3</v>
      </c>
      <c r="AK98" s="671">
        <f>Compute4a!U98</f>
        <v>0</v>
      </c>
      <c r="AL98" s="782">
        <f>IFERROR((AK98*$H98*INDEX(References!$C$51:$D$56, $E98+1,2))+(ROW()/10000),0)</f>
        <v>9.7999999999999997E-3</v>
      </c>
      <c r="AM98" s="671">
        <f>Compute4a!K98</f>
        <v>0</v>
      </c>
      <c r="AN98" s="782">
        <f>IFERROR((AM98*$H98*INDEX(References!$C$51:$D$56, $E98+1,2))+(ROW()/10000),0)</f>
        <v>9.7999999999999997E-3</v>
      </c>
      <c r="AO98" s="671">
        <f>Compute4a!S98</f>
        <v>0</v>
      </c>
      <c r="AP98" s="782">
        <f>IFERROR((AO98*$H98*INDEX(References!$C$51:$D$56, $E98+1,2))+(ROW()/10000),0)</f>
        <v>9.7999999999999997E-3</v>
      </c>
      <c r="AQ98" s="671">
        <f>Compute4a!M98</f>
        <v>0</v>
      </c>
      <c r="AR98" s="782">
        <f>IFERROR((AQ98*$H98*INDEX(References!$C$51:$D$56, $E98+1,2))+(ROW()/10000),0)</f>
        <v>9.7999999999999997E-3</v>
      </c>
      <c r="AS98" s="671">
        <f>Compute4a!K98</f>
        <v>0</v>
      </c>
      <c r="AT98" s="782">
        <f>IFERROR((AS98*$H98*INDEX(References!$C$51:$D$56, $E98+1,2))+(ROW()/10000),0)</f>
        <v>9.7999999999999997E-3</v>
      </c>
      <c r="AU98" s="671">
        <f>Compute4a!T98</f>
        <v>0</v>
      </c>
      <c r="AV98" s="782">
        <f>IFERROR((AU98*$H98*INDEX(References!$C$51:$D$56, $E98+1,2))+(ROW()/10000),0)</f>
        <v>9.7999999999999997E-3</v>
      </c>
      <c r="AW98" s="671">
        <f>Compute4a!J98</f>
        <v>0</v>
      </c>
      <c r="AX98" s="782">
        <f>IFERROR((AW98*$H98*INDEX(References!$C$51:$D$56, $E98+1,2))+(ROW()/10000),0)</f>
        <v>9.7999999999999997E-3</v>
      </c>
      <c r="AY98" s="671">
        <f>Compute4a!L98</f>
        <v>0</v>
      </c>
      <c r="AZ98" s="782">
        <f>IFERROR((AY98*$H98*INDEX(References!$C$51:$D$56, $E98+1,2))+(ROW()/10000),0)</f>
        <v>9.7999999999999997E-3</v>
      </c>
      <c r="BA98" s="671">
        <f>Compute4a!M98</f>
        <v>0</v>
      </c>
      <c r="BB98" s="782">
        <f>IFERROR((BA98*$H98*INDEX(References!$C$51:$D$56, $E98+1,2))+(ROW()/10000),0)</f>
        <v>9.7999999999999997E-3</v>
      </c>
      <c r="BC98" s="671">
        <f>Compute4a!O98</f>
        <v>0</v>
      </c>
      <c r="BD98" s="782">
        <f>IFERROR((BC98*$H98*INDEX(References!$C$51:$D$56, $E98+1,2))+(ROW()/10000),0)</f>
        <v>9.7999999999999997E-3</v>
      </c>
      <c r="BE98" s="671">
        <f>Compute4a!V98</f>
        <v>0</v>
      </c>
      <c r="BF98" s="782">
        <f>IFERROR((BE98*$H98*INDEX(References!$C$51:$D$56, $E98+1,2))+(ROW()/10000),0)</f>
        <v>9.7999999999999997E-3</v>
      </c>
      <c r="BG98" s="671">
        <f>Compute4a!P98</f>
        <v>0</v>
      </c>
      <c r="BH98" s="782">
        <f>IFERROR((BG98*$H98*INDEX(References!$C$51:$D$56, $E98+1,2))+(ROW()/10000),0)</f>
        <v>9.7999999999999997E-3</v>
      </c>
      <c r="BI98" s="671">
        <f>Compute4a!N98</f>
        <v>0</v>
      </c>
      <c r="BJ98" s="782">
        <f>IFERROR((BI98*$H98*INDEX(References!$C$51:$D$56, $E98+1,2))+(ROW()/10000),0)</f>
        <v>9.7999999999999997E-3</v>
      </c>
      <c r="BK98" s="671">
        <f>Compute4a!T98</f>
        <v>0</v>
      </c>
      <c r="BL98" s="782">
        <f>IFERROR((BK98*$H98*INDEX(References!$C$51:$D$56, $E98+1,2))+(ROW()/10000),0)</f>
        <v>9.7999999999999997E-3</v>
      </c>
      <c r="BM98" s="671">
        <f>Compute4a!R98</f>
        <v>0</v>
      </c>
      <c r="BN98" s="782">
        <f>IFERROR((BM98*$H98*INDEX(References!$C$51:$D$56, $E98+1,2))+(ROW()/10000),0)</f>
        <v>9.7999999999999997E-3</v>
      </c>
      <c r="BO98" s="671">
        <f>Compute4a!V98</f>
        <v>0</v>
      </c>
      <c r="BP98" s="782">
        <f>IFERROR((BO98*$H98*INDEX(References!$C$51:$D$56, $E98+1,2))+(ROW()/10000),0)</f>
        <v>9.7999999999999997E-3</v>
      </c>
      <c r="BQ98" s="671">
        <f>Compute4a!S98</f>
        <v>0</v>
      </c>
      <c r="BR98" s="782">
        <f>IFERROR((BQ98*$H98*INDEX(References!$C$51:$D$56, $E98+1,2))+(ROW()/10000),0)</f>
        <v>9.7999999999999997E-3</v>
      </c>
      <c r="BS98" s="671">
        <f>Compute4a!V98</f>
        <v>0</v>
      </c>
      <c r="BT98" s="782">
        <f>IFERROR((BS98*$H98*INDEX(References!$C$51:$D$56, $E98+1,2))+(ROW()/10000),0)</f>
        <v>9.7999999999999997E-3</v>
      </c>
      <c r="BU98" s="671">
        <f>Compute4a!M98</f>
        <v>0</v>
      </c>
      <c r="BV98" s="782">
        <f>IFERROR((BU98*$H98*INDEX(References!$C$51:$D$56, $E98+1,2))+(ROW()/10000),0)</f>
        <v>9.7999999999999997E-3</v>
      </c>
      <c r="BW98" s="671">
        <f>Compute4a!U98</f>
        <v>0</v>
      </c>
      <c r="BX98" s="782">
        <f>IFERROR((BW98*$H98*INDEX(References!$C$51:$D$56, $E98+1,2))+(ROW()/10000),0)</f>
        <v>9.7999999999999997E-3</v>
      </c>
      <c r="BY98" s="671">
        <f>Compute4a!N98</f>
        <v>0</v>
      </c>
      <c r="BZ98" s="782">
        <f>IFERROR((BY98*$H98*INDEX(References!$C$51:$D$56, $E98+1,2))+(ROW()/10000),0)</f>
        <v>9.7999999999999997E-3</v>
      </c>
      <c r="CA98" s="671">
        <f>Compute4a!T98</f>
        <v>0</v>
      </c>
      <c r="CB98" s="782">
        <f>IFERROR((CA98*$H98*INDEX(References!$C$51:$D$56, $E98+1,2))+(ROW()/10000),0)</f>
        <v>9.7999999999999997E-3</v>
      </c>
      <c r="CC98" s="671">
        <f>Compute4a!T98</f>
        <v>0</v>
      </c>
      <c r="CD98" s="782">
        <f>IFERROR((CC98*$H98*INDEX(References!$C$51:$D$56, $E98+1,2))+(ROW()/10000),0)</f>
        <v>9.7999999999999997E-3</v>
      </c>
      <c r="CE98" s="671">
        <f>Compute4a!T98</f>
        <v>0</v>
      </c>
      <c r="CF98" s="782">
        <f>IFERROR((CE98*$H98*INDEX(References!$C$51:$D$56, $E98+1,2))+(ROW()/10000),0)</f>
        <v>9.7999999999999997E-3</v>
      </c>
      <c r="CG98" s="671">
        <f>Compute4a!U98</f>
        <v>0</v>
      </c>
      <c r="CH98" s="782">
        <f>IFERROR((CG98*$H98*INDEX(References!$C$51:$D$56, $E98+1,2))+(ROW()/10000),0)</f>
        <v>9.7999999999999997E-3</v>
      </c>
      <c r="CI98" s="671">
        <f>Compute4a!U98</f>
        <v>0</v>
      </c>
      <c r="CJ98" s="782">
        <f>IFERROR((CI98*$H98*INDEX(References!$C$51:$D$56, $E98+1,2))+(ROW()/10000),0)</f>
        <v>9.7999999999999997E-3</v>
      </c>
      <c r="CK98" s="671">
        <f>Compute4a!N98</f>
        <v>0</v>
      </c>
      <c r="CL98" s="782">
        <f>IFERROR((CK98*$H98*INDEX(References!$C$51:$D$56, $E98+1,2))+(ROW()/10000),0)</f>
        <v>9.7999999999999997E-3</v>
      </c>
      <c r="CM98" s="671">
        <f>Compute4a!U98</f>
        <v>0</v>
      </c>
      <c r="CN98" s="782">
        <f>IFERROR((CM98*$H98*INDEX(References!$C$51:$D$56, $E98+1,2))+(ROW()/10000),0)</f>
        <v>9.7999999999999997E-3</v>
      </c>
      <c r="CO98" s="671">
        <f>Compute4a!Q98</f>
        <v>0</v>
      </c>
      <c r="CP98" s="782">
        <f>IFERROR((CO98*$H98*INDEX(References!$C$51:$D$56, $E98+1,2))+(ROW()/10000),0)</f>
        <v>9.7999999999999997E-3</v>
      </c>
      <c r="CQ98" s="671">
        <f>Compute4a!T98</f>
        <v>0</v>
      </c>
      <c r="CR98" s="782">
        <f>IFERROR((CQ98*$H98*INDEX(References!$C$51:$D$56, $E98+1,2))+(ROW()/10000),0)</f>
        <v>9.7999999999999997E-3</v>
      </c>
      <c r="CS98" s="671">
        <f>Compute4a!Q98</f>
        <v>0</v>
      </c>
      <c r="CT98" s="782">
        <f>IFERROR((CS98*$H98*INDEX(References!$C$51:$D$56, $E98+1,2))+(ROW()/10000),0)</f>
        <v>9.7999999999999997E-3</v>
      </c>
      <c r="CU98" s="477">
        <f t="shared" si="110"/>
        <v>1</v>
      </c>
      <c r="CV98" s="477">
        <f t="shared" si="112"/>
        <v>0</v>
      </c>
      <c r="CW98" s="477">
        <f t="shared" si="113"/>
        <v>0</v>
      </c>
      <c r="CX98" s="477">
        <f t="shared" si="114"/>
        <v>0</v>
      </c>
      <c r="CY98" s="477">
        <f t="shared" si="115"/>
        <v>0</v>
      </c>
      <c r="CZ98" s="477">
        <f t="shared" si="116"/>
        <v>0</v>
      </c>
      <c r="DA98" s="477">
        <f t="shared" si="117"/>
        <v>0</v>
      </c>
      <c r="DB98" s="477">
        <f t="shared" si="118"/>
        <v>0</v>
      </c>
      <c r="DC98" s="477">
        <f t="shared" si="119"/>
        <v>0</v>
      </c>
      <c r="DD98" s="477">
        <f t="shared" si="120"/>
        <v>0</v>
      </c>
      <c r="DE98" s="477">
        <f t="shared" si="121"/>
        <v>0</v>
      </c>
      <c r="DF98" s="477">
        <f t="shared" si="122"/>
        <v>0</v>
      </c>
      <c r="DG98" s="477">
        <f t="shared" si="123"/>
        <v>0</v>
      </c>
      <c r="DH98" s="477">
        <f t="shared" si="124"/>
        <v>0</v>
      </c>
      <c r="DI98" s="477">
        <f t="shared" si="125"/>
        <v>0</v>
      </c>
      <c r="DJ98" s="477">
        <f t="shared" si="126"/>
        <v>0</v>
      </c>
      <c r="DK98" s="477">
        <f t="shared" si="127"/>
        <v>0</v>
      </c>
      <c r="DL98" s="477">
        <f t="shared" si="128"/>
        <v>0</v>
      </c>
      <c r="DM98" s="477">
        <f t="shared" si="129"/>
        <v>0</v>
      </c>
      <c r="DN98" s="477">
        <f t="shared" si="130"/>
        <v>0</v>
      </c>
      <c r="DO98" s="477">
        <f t="shared" si="131"/>
        <v>0</v>
      </c>
      <c r="DP98" s="477">
        <f t="shared" si="132"/>
        <v>0</v>
      </c>
      <c r="DQ98" s="477">
        <f t="shared" si="133"/>
        <v>0</v>
      </c>
      <c r="DR98" s="477">
        <f t="shared" si="134"/>
        <v>0</v>
      </c>
      <c r="DS98" s="477">
        <f t="shared" si="135"/>
        <v>0</v>
      </c>
      <c r="DT98" s="477">
        <f t="shared" si="136"/>
        <v>0</v>
      </c>
      <c r="DU98" s="477">
        <f t="shared" si="137"/>
        <v>0</v>
      </c>
      <c r="DV98" s="477">
        <f t="shared" si="138"/>
        <v>0</v>
      </c>
      <c r="DW98" s="477">
        <f t="shared" si="139"/>
        <v>0</v>
      </c>
      <c r="DX98" s="477">
        <f t="shared" si="140"/>
        <v>0</v>
      </c>
      <c r="DY98" s="477">
        <f t="shared" si="141"/>
        <v>0</v>
      </c>
      <c r="DZ98" s="477">
        <f t="shared" si="142"/>
        <v>0</v>
      </c>
      <c r="EA98" s="477">
        <f t="shared" si="143"/>
        <v>0</v>
      </c>
      <c r="EB98" s="477">
        <f t="shared" si="144"/>
        <v>0</v>
      </c>
      <c r="EC98" s="477">
        <f t="shared" si="145"/>
        <v>0</v>
      </c>
      <c r="ED98" s="477">
        <f t="shared" si="146"/>
        <v>0</v>
      </c>
      <c r="EE98" s="477">
        <f t="shared" si="147"/>
        <v>0</v>
      </c>
      <c r="EF98" s="477">
        <f t="shared" si="148"/>
        <v>0</v>
      </c>
      <c r="EG98" s="477">
        <f t="shared" si="149"/>
        <v>0</v>
      </c>
      <c r="EH98" s="477">
        <f t="shared" si="150"/>
        <v>0</v>
      </c>
      <c r="EI98" s="477">
        <f t="shared" si="151"/>
        <v>0</v>
      </c>
      <c r="EJ98" s="477">
        <f t="shared" si="152"/>
        <v>0</v>
      </c>
      <c r="EK98" s="477">
        <f t="shared" si="153"/>
        <v>0</v>
      </c>
      <c r="EL98" s="477">
        <f t="shared" si="154"/>
        <v>0</v>
      </c>
      <c r="EM98" s="477">
        <f t="shared" si="155"/>
        <v>0</v>
      </c>
      <c r="EN98" s="477">
        <f t="shared" si="156"/>
        <v>0</v>
      </c>
      <c r="EO98" s="946">
        <f t="shared" si="157"/>
        <v>0</v>
      </c>
      <c r="EP98" s="946">
        <f t="shared" si="158"/>
        <v>0</v>
      </c>
      <c r="EQ98" s="946">
        <f t="shared" si="159"/>
        <v>0</v>
      </c>
      <c r="ER98" s="946">
        <f t="shared" si="160"/>
        <v>0</v>
      </c>
      <c r="ES98" s="946">
        <f t="shared" si="161"/>
        <v>0</v>
      </c>
      <c r="ET98" s="946">
        <f t="shared" si="162"/>
        <v>0</v>
      </c>
      <c r="EU98" s="946">
        <f t="shared" si="163"/>
        <v>0</v>
      </c>
      <c r="EV98" s="946">
        <f t="shared" si="164"/>
        <v>0</v>
      </c>
      <c r="EW98" s="946">
        <f t="shared" si="165"/>
        <v>0</v>
      </c>
      <c r="EX98" s="946">
        <f t="shared" si="166"/>
        <v>0</v>
      </c>
      <c r="EY98" s="946">
        <f t="shared" si="167"/>
        <v>0</v>
      </c>
      <c r="EZ98" s="946">
        <f t="shared" si="168"/>
        <v>0</v>
      </c>
      <c r="FA98" s="946">
        <f t="shared" si="169"/>
        <v>0</v>
      </c>
      <c r="FB98" s="946">
        <f t="shared" si="170"/>
        <v>0</v>
      </c>
      <c r="FC98" s="946">
        <f t="shared" si="171"/>
        <v>0</v>
      </c>
      <c r="FD98" s="946">
        <f t="shared" si="172"/>
        <v>0</v>
      </c>
      <c r="FE98" s="946">
        <f t="shared" si="173"/>
        <v>0</v>
      </c>
      <c r="FF98" s="946">
        <f t="shared" si="174"/>
        <v>0</v>
      </c>
      <c r="FG98" s="946">
        <f t="shared" si="175"/>
        <v>0</v>
      </c>
      <c r="FH98" s="946">
        <f t="shared" si="176"/>
        <v>0</v>
      </c>
      <c r="FI98" s="946">
        <f t="shared" si="177"/>
        <v>0</v>
      </c>
      <c r="FJ98" s="946">
        <f t="shared" si="178"/>
        <v>0</v>
      </c>
      <c r="FK98" s="946">
        <f t="shared" si="179"/>
        <v>0</v>
      </c>
      <c r="FL98" s="946">
        <f t="shared" si="180"/>
        <v>0</v>
      </c>
      <c r="FM98" s="946">
        <f t="shared" si="181"/>
        <v>0</v>
      </c>
      <c r="FN98" s="946">
        <f t="shared" si="182"/>
        <v>0</v>
      </c>
      <c r="FO98" s="946">
        <f t="shared" si="183"/>
        <v>0</v>
      </c>
      <c r="FP98" s="946">
        <f t="shared" si="184"/>
        <v>0</v>
      </c>
      <c r="FQ98" s="946">
        <f t="shared" si="185"/>
        <v>0</v>
      </c>
      <c r="FR98" s="946">
        <f t="shared" si="186"/>
        <v>0</v>
      </c>
      <c r="FS98" s="946">
        <f t="shared" si="187"/>
        <v>0</v>
      </c>
      <c r="FT98" s="946">
        <f t="shared" si="188"/>
        <v>0</v>
      </c>
      <c r="FU98" s="946">
        <f t="shared" si="189"/>
        <v>0</v>
      </c>
      <c r="FV98" s="946">
        <f t="shared" si="190"/>
        <v>0</v>
      </c>
      <c r="FW98" s="946">
        <f t="shared" si="191"/>
        <v>0</v>
      </c>
      <c r="FX98" s="946">
        <f t="shared" si="192"/>
        <v>0</v>
      </c>
      <c r="FY98" s="946">
        <f t="shared" si="193"/>
        <v>0</v>
      </c>
      <c r="FZ98" s="946">
        <f t="shared" si="194"/>
        <v>0</v>
      </c>
      <c r="GA98" s="946">
        <f t="shared" si="195"/>
        <v>0</v>
      </c>
      <c r="GB98" s="946">
        <f t="shared" si="196"/>
        <v>0</v>
      </c>
      <c r="GC98" s="946">
        <f t="shared" si="197"/>
        <v>0</v>
      </c>
      <c r="GD98" s="946">
        <f t="shared" si="198"/>
        <v>0</v>
      </c>
      <c r="GE98" s="946">
        <f t="shared" si="199"/>
        <v>0</v>
      </c>
      <c r="GF98" s="946">
        <f t="shared" si="200"/>
        <v>0</v>
      </c>
      <c r="GG98" s="946">
        <f t="shared" si="201"/>
        <v>0</v>
      </c>
      <c r="GH98" s="946" t="s">
        <v>539</v>
      </c>
    </row>
    <row r="99" spans="1:190" ht="15">
      <c r="A99" s="725">
        <f>Compute1a!A99</f>
        <v>15</v>
      </c>
      <c r="B99" s="527" t="str">
        <f>Compute1a!B99</f>
        <v>RELATIONS AVEC LES FOURNISSEURS</v>
      </c>
      <c r="C99" s="527">
        <f>Compute1a!C99</f>
        <v>0</v>
      </c>
      <c r="D99" s="528">
        <f>Compute1a!D99</f>
        <v>0</v>
      </c>
      <c r="E99" s="733" t="str">
        <f>Compute1a!E99</f>
        <v>0</v>
      </c>
      <c r="F99" s="727">
        <f>INDEX(References!$B$51:$C$56,$E99+1,2)*C99</f>
        <v>0</v>
      </c>
      <c r="G99" s="726">
        <f>Compute4a!$DE99</f>
        <v>0</v>
      </c>
      <c r="H99" s="942">
        <f>G99</f>
        <v>0</v>
      </c>
      <c r="I99" s="671">
        <v>0</v>
      </c>
      <c r="J99" s="782">
        <f>IFERROR((I99*$H99*INDEX(References!$C$51:$D$56, $E99+1,2))+(ROW()/10000),0)</f>
        <v>9.9000000000000008E-3</v>
      </c>
      <c r="K99" s="671">
        <f>Compute4a!H99</f>
        <v>0</v>
      </c>
      <c r="L99" s="782">
        <f>IFERROR((K99*$H99*INDEX(References!$C$51:$D$56, $E99+1,2))+(ROW()/10000),0)</f>
        <v>9.9000000000000008E-3</v>
      </c>
      <c r="M99" s="671">
        <f>Compute4a!H99</f>
        <v>0</v>
      </c>
      <c r="N99" s="782">
        <f>IFERROR((M99*$H99*INDEX(References!$C$51:$D$56, $E99+1,2))+(ROW()/10000),0)</f>
        <v>9.9000000000000008E-3</v>
      </c>
      <c r="O99" s="671">
        <f>Compute4a!N99</f>
        <v>0</v>
      </c>
      <c r="P99" s="782">
        <f>IFERROR((O99*$H99*INDEX(References!$C$51:$D$56, $E99+1,2))+(ROW()/10000),0)</f>
        <v>9.9000000000000008E-3</v>
      </c>
      <c r="Q99" s="671">
        <f>Compute4a!M99</f>
        <v>0</v>
      </c>
      <c r="R99" s="782">
        <f>IFERROR((Q99*$H99*INDEX(References!$C$51:$D$56, $E99+1,2))+(ROW()/10000),0)</f>
        <v>9.9000000000000008E-3</v>
      </c>
      <c r="S99" s="671">
        <f>Compute4a!R99</f>
        <v>0</v>
      </c>
      <c r="T99" s="782">
        <f>IFERROR((S99*$H99*INDEX(References!$C$51:$D$56, $E99+1,2))+(ROW()/10000),0)</f>
        <v>9.9000000000000008E-3</v>
      </c>
      <c r="U99" s="671">
        <f>Compute4a!S99</f>
        <v>0</v>
      </c>
      <c r="V99" s="782">
        <f>IFERROR((U99*$H99*INDEX(References!$C$51:$D$56, $E99+1,2))+(ROW()/10000),0)</f>
        <v>9.9000000000000008E-3</v>
      </c>
      <c r="W99" s="671">
        <f>Compute4a!R99</f>
        <v>0</v>
      </c>
      <c r="X99" s="782">
        <f>IFERROR((W99*$H99*INDEX(References!$C$51:$D$56, $E99+1,2))+(ROW()/10000),0)</f>
        <v>9.9000000000000008E-3</v>
      </c>
      <c r="Y99" s="671">
        <f>Compute4a!I99</f>
        <v>0</v>
      </c>
      <c r="Z99" s="782">
        <f>IFERROR((Y99*$H99*INDEX(References!$C$51:$D$56, $E99+1,2))+(ROW()/10000),0)</f>
        <v>9.9000000000000008E-3</v>
      </c>
      <c r="AA99" s="671">
        <f>Compute4a!H99</f>
        <v>0</v>
      </c>
      <c r="AB99" s="782">
        <f>IFERROR((AA99*$H99*INDEX(References!$C$51:$D$56, $E99+1,2))+(ROW()/10000),0)</f>
        <v>9.9000000000000008E-3</v>
      </c>
      <c r="AC99" s="671">
        <f>Compute4a!T99</f>
        <v>0</v>
      </c>
      <c r="AD99" s="782">
        <f>IFERROR((AC99*$H99*INDEX(References!$C$51:$D$56, $E99+1,2))+(ROW()/10000),0)</f>
        <v>9.9000000000000008E-3</v>
      </c>
      <c r="AE99" s="671">
        <f>Compute4a!I99</f>
        <v>0</v>
      </c>
      <c r="AF99" s="782">
        <f>IFERROR((AE99*$H99*INDEX(References!$C$51:$D$56, $E99+1,2))+(ROW()/10000),0)</f>
        <v>9.9000000000000008E-3</v>
      </c>
      <c r="AG99" s="671">
        <f>Compute4a!N99</f>
        <v>0</v>
      </c>
      <c r="AH99" s="782">
        <f>IFERROR((AG99*$H99*INDEX(References!$C$51:$D$56, $E99+1,2))+(ROW()/10000),0)</f>
        <v>9.9000000000000008E-3</v>
      </c>
      <c r="AI99" s="671">
        <f>Compute4a!I99</f>
        <v>0</v>
      </c>
      <c r="AJ99" s="782">
        <f>IFERROR((AI99*$H99*INDEX(References!$C$51:$D$56, $E99+1,2))+(ROW()/10000),0)</f>
        <v>9.9000000000000008E-3</v>
      </c>
      <c r="AK99" s="671">
        <f>Compute4a!U99</f>
        <v>0</v>
      </c>
      <c r="AL99" s="782">
        <f>IFERROR((AK99*$H99*INDEX(References!$C$51:$D$56, $E99+1,2))+(ROW()/10000),0)</f>
        <v>9.9000000000000008E-3</v>
      </c>
      <c r="AM99" s="671">
        <f>Compute4a!K99</f>
        <v>0</v>
      </c>
      <c r="AN99" s="782">
        <f>IFERROR((AM99*$H99*INDEX(References!$C$51:$D$56, $E99+1,2))+(ROW()/10000),0)</f>
        <v>9.9000000000000008E-3</v>
      </c>
      <c r="AO99" s="671">
        <f>Compute4a!S99</f>
        <v>0</v>
      </c>
      <c r="AP99" s="782">
        <f>IFERROR((AO99*$H99*INDEX(References!$C$51:$D$56, $E99+1,2))+(ROW()/10000),0)</f>
        <v>9.9000000000000008E-3</v>
      </c>
      <c r="AQ99" s="671">
        <f>Compute4a!M99</f>
        <v>0</v>
      </c>
      <c r="AR99" s="782">
        <f>IFERROR((AQ99*$H99*INDEX(References!$C$51:$D$56, $E99+1,2))+(ROW()/10000),0)</f>
        <v>9.9000000000000008E-3</v>
      </c>
      <c r="AS99" s="671">
        <f>Compute4a!K99</f>
        <v>0</v>
      </c>
      <c r="AT99" s="782">
        <f>IFERROR((AS99*$H99*INDEX(References!$C$51:$D$56, $E99+1,2))+(ROW()/10000),0)</f>
        <v>9.9000000000000008E-3</v>
      </c>
      <c r="AU99" s="671">
        <f>Compute4a!T99</f>
        <v>0</v>
      </c>
      <c r="AV99" s="782">
        <f>IFERROR((AU99*$H99*INDEX(References!$C$51:$D$56, $E99+1,2))+(ROW()/10000),0)</f>
        <v>9.9000000000000008E-3</v>
      </c>
      <c r="AW99" s="671">
        <f>Compute4a!J99</f>
        <v>0</v>
      </c>
      <c r="AX99" s="782">
        <f>IFERROR((AW99*$H99*INDEX(References!$C$51:$D$56, $E99+1,2))+(ROW()/10000),0)</f>
        <v>9.9000000000000008E-3</v>
      </c>
      <c r="AY99" s="671">
        <f>Compute4a!L99</f>
        <v>0</v>
      </c>
      <c r="AZ99" s="782">
        <f>IFERROR((AY99*$H99*INDEX(References!$C$51:$D$56, $E99+1,2))+(ROW()/10000),0)</f>
        <v>9.9000000000000008E-3</v>
      </c>
      <c r="BA99" s="671">
        <f>Compute4a!M99</f>
        <v>0</v>
      </c>
      <c r="BB99" s="782">
        <f>IFERROR((BA99*$H99*INDEX(References!$C$51:$D$56, $E99+1,2))+(ROW()/10000),0)</f>
        <v>9.9000000000000008E-3</v>
      </c>
      <c r="BC99" s="671">
        <f>Compute4a!O99</f>
        <v>0</v>
      </c>
      <c r="BD99" s="782">
        <f>IFERROR((BC99*$H99*INDEX(References!$C$51:$D$56, $E99+1,2))+(ROW()/10000),0)</f>
        <v>9.9000000000000008E-3</v>
      </c>
      <c r="BE99" s="671">
        <f>Compute4a!V99</f>
        <v>0</v>
      </c>
      <c r="BF99" s="782">
        <f>IFERROR((BE99*$H99*INDEX(References!$C$51:$D$56, $E99+1,2))+(ROW()/10000),0)</f>
        <v>9.9000000000000008E-3</v>
      </c>
      <c r="BG99" s="671">
        <f>Compute4a!P99</f>
        <v>0</v>
      </c>
      <c r="BH99" s="782">
        <f>IFERROR((BG99*$H99*INDEX(References!$C$51:$D$56, $E99+1,2))+(ROW()/10000),0)</f>
        <v>9.9000000000000008E-3</v>
      </c>
      <c r="BI99" s="671">
        <f>Compute4a!N99</f>
        <v>0</v>
      </c>
      <c r="BJ99" s="782">
        <f>IFERROR((BI99*$H99*INDEX(References!$C$51:$D$56, $E99+1,2))+(ROW()/10000),0)</f>
        <v>9.9000000000000008E-3</v>
      </c>
      <c r="BK99" s="671">
        <f>Compute4a!T99</f>
        <v>0</v>
      </c>
      <c r="BL99" s="782">
        <f>IFERROR((BK99*$H99*INDEX(References!$C$51:$D$56, $E99+1,2))+(ROW()/10000),0)</f>
        <v>9.9000000000000008E-3</v>
      </c>
      <c r="BM99" s="671">
        <f>Compute4a!R99</f>
        <v>0</v>
      </c>
      <c r="BN99" s="782">
        <f>IFERROR((BM99*$H99*INDEX(References!$C$51:$D$56, $E99+1,2))+(ROW()/10000),0)</f>
        <v>9.9000000000000008E-3</v>
      </c>
      <c r="BO99" s="671">
        <f>Compute4a!V99</f>
        <v>0</v>
      </c>
      <c r="BP99" s="782">
        <f>IFERROR((BO99*$H99*INDEX(References!$C$51:$D$56, $E99+1,2))+(ROW()/10000),0)</f>
        <v>9.9000000000000008E-3</v>
      </c>
      <c r="BQ99" s="671">
        <f>Compute4a!S99</f>
        <v>0</v>
      </c>
      <c r="BR99" s="782">
        <f>IFERROR((BQ99*$H99*INDEX(References!$C$51:$D$56, $E99+1,2))+(ROW()/10000),0)</f>
        <v>9.9000000000000008E-3</v>
      </c>
      <c r="BS99" s="671">
        <f>Compute4a!V99</f>
        <v>0</v>
      </c>
      <c r="BT99" s="782">
        <f>IFERROR((BS99*$H99*INDEX(References!$C$51:$D$56, $E99+1,2))+(ROW()/10000),0)</f>
        <v>9.9000000000000008E-3</v>
      </c>
      <c r="BU99" s="671">
        <f>Compute4a!M99</f>
        <v>0</v>
      </c>
      <c r="BV99" s="782">
        <f>IFERROR((BU99*$H99*INDEX(References!$C$51:$D$56, $E99+1,2))+(ROW()/10000),0)</f>
        <v>9.9000000000000008E-3</v>
      </c>
      <c r="BW99" s="671">
        <f>Compute4a!U99</f>
        <v>0</v>
      </c>
      <c r="BX99" s="782">
        <f>IFERROR((BW99*$H99*INDEX(References!$C$51:$D$56, $E99+1,2))+(ROW()/10000),0)</f>
        <v>9.9000000000000008E-3</v>
      </c>
      <c r="BY99" s="671">
        <f>Compute4a!N99</f>
        <v>0</v>
      </c>
      <c r="BZ99" s="782">
        <f>IFERROR((BY99*$H99*INDEX(References!$C$51:$D$56, $E99+1,2))+(ROW()/10000),0)</f>
        <v>9.9000000000000008E-3</v>
      </c>
      <c r="CA99" s="671">
        <f>Compute4a!T99</f>
        <v>0</v>
      </c>
      <c r="CB99" s="782">
        <f>IFERROR((CA99*$H99*INDEX(References!$C$51:$D$56, $E99+1,2))+(ROW()/10000),0)</f>
        <v>9.9000000000000008E-3</v>
      </c>
      <c r="CC99" s="671">
        <f>Compute4a!T99</f>
        <v>0</v>
      </c>
      <c r="CD99" s="782">
        <f>IFERROR((CC99*$H99*INDEX(References!$C$51:$D$56, $E99+1,2))+(ROW()/10000),0)</f>
        <v>9.9000000000000008E-3</v>
      </c>
      <c r="CE99" s="671">
        <f>Compute4a!T99</f>
        <v>0</v>
      </c>
      <c r="CF99" s="782">
        <f>IFERROR((CE99*$H99*INDEX(References!$C$51:$D$56, $E99+1,2))+(ROW()/10000),0)</f>
        <v>9.9000000000000008E-3</v>
      </c>
      <c r="CG99" s="671">
        <f>Compute4a!U99</f>
        <v>0</v>
      </c>
      <c r="CH99" s="782">
        <f>IFERROR((CG99*$H99*INDEX(References!$C$51:$D$56, $E99+1,2))+(ROW()/10000),0)</f>
        <v>9.9000000000000008E-3</v>
      </c>
      <c r="CI99" s="671">
        <f>Compute4a!U99</f>
        <v>0</v>
      </c>
      <c r="CJ99" s="782">
        <f>IFERROR((CI99*$H99*INDEX(References!$C$51:$D$56, $E99+1,2))+(ROW()/10000),0)</f>
        <v>9.9000000000000008E-3</v>
      </c>
      <c r="CK99" s="671">
        <f>Compute4a!N99</f>
        <v>0</v>
      </c>
      <c r="CL99" s="782">
        <f>IFERROR((CK99*$H99*INDEX(References!$C$51:$D$56, $E99+1,2))+(ROW()/10000),0)</f>
        <v>9.9000000000000008E-3</v>
      </c>
      <c r="CM99" s="671">
        <f>Compute4a!U99</f>
        <v>0</v>
      </c>
      <c r="CN99" s="782">
        <f>IFERROR((CM99*$H99*INDEX(References!$C$51:$D$56, $E99+1,2))+(ROW()/10000),0)</f>
        <v>9.9000000000000008E-3</v>
      </c>
      <c r="CO99" s="671">
        <f>Compute4a!Q99</f>
        <v>0</v>
      </c>
      <c r="CP99" s="782">
        <f>IFERROR((CO99*$H99*INDEX(References!$C$51:$D$56, $E99+1,2))+(ROW()/10000),0)</f>
        <v>9.9000000000000008E-3</v>
      </c>
      <c r="CQ99" s="671">
        <f>Compute4a!T99</f>
        <v>0</v>
      </c>
      <c r="CR99" s="782">
        <f>IFERROR((CQ99*$H99*INDEX(References!$C$51:$D$56, $E99+1,2))+(ROW()/10000),0)</f>
        <v>9.9000000000000008E-3</v>
      </c>
      <c r="CS99" s="671">
        <f>Compute4a!Q99</f>
        <v>0</v>
      </c>
      <c r="CT99" s="782">
        <f>IFERROR((CS99*$H99*INDEX(References!$C$51:$D$56, $E99+1,2))+(ROW()/10000),0)</f>
        <v>9.9000000000000008E-3</v>
      </c>
      <c r="CU99" s="477">
        <f t="shared" si="110"/>
        <v>0</v>
      </c>
      <c r="CV99" s="477">
        <f t="shared" si="112"/>
        <v>0</v>
      </c>
      <c r="CW99" s="477">
        <f t="shared" si="113"/>
        <v>0</v>
      </c>
      <c r="CX99" s="477">
        <f t="shared" si="114"/>
        <v>0</v>
      </c>
      <c r="CY99" s="477">
        <f t="shared" si="115"/>
        <v>0</v>
      </c>
      <c r="CZ99" s="477">
        <f t="shared" si="116"/>
        <v>0</v>
      </c>
      <c r="DA99" s="477">
        <f t="shared" si="117"/>
        <v>0</v>
      </c>
      <c r="DB99" s="477">
        <f t="shared" si="118"/>
        <v>0</v>
      </c>
      <c r="DC99" s="477">
        <f t="shared" si="119"/>
        <v>0</v>
      </c>
      <c r="DD99" s="477">
        <f t="shared" si="120"/>
        <v>0</v>
      </c>
      <c r="DE99" s="477">
        <f t="shared" si="121"/>
        <v>0</v>
      </c>
      <c r="DF99" s="477">
        <f t="shared" si="122"/>
        <v>0</v>
      </c>
      <c r="DG99" s="477">
        <f t="shared" si="123"/>
        <v>0</v>
      </c>
      <c r="DH99" s="477">
        <f t="shared" si="124"/>
        <v>0</v>
      </c>
      <c r="DI99" s="477">
        <f t="shared" si="125"/>
        <v>0</v>
      </c>
      <c r="DJ99" s="477">
        <f t="shared" si="126"/>
        <v>0</v>
      </c>
      <c r="DK99" s="477">
        <f t="shared" si="127"/>
        <v>0</v>
      </c>
      <c r="DL99" s="477">
        <f t="shared" si="128"/>
        <v>0</v>
      </c>
      <c r="DM99" s="477">
        <f t="shared" si="129"/>
        <v>0</v>
      </c>
      <c r="DN99" s="477">
        <f t="shared" si="130"/>
        <v>0</v>
      </c>
      <c r="DO99" s="477">
        <f t="shared" si="131"/>
        <v>0</v>
      </c>
      <c r="DP99" s="477">
        <f t="shared" si="132"/>
        <v>0</v>
      </c>
      <c r="DQ99" s="477">
        <f t="shared" si="133"/>
        <v>0</v>
      </c>
      <c r="DR99" s="477">
        <f t="shared" si="134"/>
        <v>0</v>
      </c>
      <c r="DS99" s="477">
        <f t="shared" si="135"/>
        <v>0</v>
      </c>
      <c r="DT99" s="477">
        <f t="shared" si="136"/>
        <v>0</v>
      </c>
      <c r="DU99" s="477">
        <f t="shared" si="137"/>
        <v>0</v>
      </c>
      <c r="DV99" s="477">
        <f t="shared" si="138"/>
        <v>0</v>
      </c>
      <c r="DW99" s="477">
        <f t="shared" si="139"/>
        <v>0</v>
      </c>
      <c r="DX99" s="477">
        <f t="shared" si="140"/>
        <v>0</v>
      </c>
      <c r="DY99" s="477">
        <f t="shared" si="141"/>
        <v>0</v>
      </c>
      <c r="DZ99" s="477">
        <f t="shared" si="142"/>
        <v>0</v>
      </c>
      <c r="EA99" s="477">
        <f t="shared" si="143"/>
        <v>0</v>
      </c>
      <c r="EB99" s="477">
        <f t="shared" si="144"/>
        <v>0</v>
      </c>
      <c r="EC99" s="477">
        <f t="shared" si="145"/>
        <v>0</v>
      </c>
      <c r="ED99" s="477">
        <f t="shared" si="146"/>
        <v>0</v>
      </c>
      <c r="EE99" s="477">
        <f t="shared" si="147"/>
        <v>0</v>
      </c>
      <c r="EF99" s="477">
        <f t="shared" si="148"/>
        <v>0</v>
      </c>
      <c r="EG99" s="477">
        <f t="shared" si="149"/>
        <v>0</v>
      </c>
      <c r="EH99" s="477">
        <f t="shared" si="150"/>
        <v>0</v>
      </c>
      <c r="EI99" s="477">
        <f t="shared" si="151"/>
        <v>0</v>
      </c>
      <c r="EJ99" s="477">
        <f t="shared" si="152"/>
        <v>0</v>
      </c>
      <c r="EK99" s="477">
        <f t="shared" si="153"/>
        <v>0</v>
      </c>
      <c r="EL99" s="477">
        <f t="shared" si="154"/>
        <v>0</v>
      </c>
      <c r="EM99" s="477">
        <f t="shared" si="155"/>
        <v>0</v>
      </c>
      <c r="EN99" s="477">
        <f t="shared" si="156"/>
        <v>0</v>
      </c>
      <c r="EO99" s="946">
        <f t="shared" si="157"/>
        <v>0</v>
      </c>
      <c r="EP99" s="946">
        <f t="shared" si="158"/>
        <v>0</v>
      </c>
      <c r="EQ99" s="946">
        <f t="shared" si="159"/>
        <v>0</v>
      </c>
      <c r="ER99" s="946">
        <f t="shared" si="160"/>
        <v>0</v>
      </c>
      <c r="ES99" s="946">
        <f t="shared" si="161"/>
        <v>0</v>
      </c>
      <c r="ET99" s="946">
        <f t="shared" si="162"/>
        <v>0</v>
      </c>
      <c r="EU99" s="946">
        <f t="shared" si="163"/>
        <v>0</v>
      </c>
      <c r="EV99" s="946">
        <f t="shared" si="164"/>
        <v>0</v>
      </c>
      <c r="EW99" s="946">
        <f t="shared" si="165"/>
        <v>0</v>
      </c>
      <c r="EX99" s="946">
        <f t="shared" si="166"/>
        <v>0</v>
      </c>
      <c r="EY99" s="946">
        <f t="shared" si="167"/>
        <v>0</v>
      </c>
      <c r="EZ99" s="946">
        <f t="shared" si="168"/>
        <v>0</v>
      </c>
      <c r="FA99" s="946">
        <f t="shared" si="169"/>
        <v>0</v>
      </c>
      <c r="FB99" s="946">
        <f t="shared" si="170"/>
        <v>0</v>
      </c>
      <c r="FC99" s="946">
        <f t="shared" si="171"/>
        <v>0</v>
      </c>
      <c r="FD99" s="946">
        <f t="shared" si="172"/>
        <v>0</v>
      </c>
      <c r="FE99" s="946">
        <f t="shared" si="173"/>
        <v>0</v>
      </c>
      <c r="FF99" s="946">
        <f t="shared" si="174"/>
        <v>0</v>
      </c>
      <c r="FG99" s="946">
        <f t="shared" si="175"/>
        <v>0</v>
      </c>
      <c r="FH99" s="946">
        <f t="shared" si="176"/>
        <v>0</v>
      </c>
      <c r="FI99" s="946">
        <f t="shared" si="177"/>
        <v>0</v>
      </c>
      <c r="FJ99" s="946">
        <f t="shared" si="178"/>
        <v>0</v>
      </c>
      <c r="FK99" s="946">
        <f t="shared" si="179"/>
        <v>0</v>
      </c>
      <c r="FL99" s="946">
        <f t="shared" si="180"/>
        <v>0</v>
      </c>
      <c r="FM99" s="946">
        <f t="shared" si="181"/>
        <v>0</v>
      </c>
      <c r="FN99" s="946">
        <f t="shared" si="182"/>
        <v>0</v>
      </c>
      <c r="FO99" s="946">
        <f t="shared" si="183"/>
        <v>0</v>
      </c>
      <c r="FP99" s="946">
        <f t="shared" si="184"/>
        <v>0</v>
      </c>
      <c r="FQ99" s="946">
        <f t="shared" si="185"/>
        <v>0</v>
      </c>
      <c r="FR99" s="946">
        <f t="shared" si="186"/>
        <v>0</v>
      </c>
      <c r="FS99" s="946">
        <f t="shared" si="187"/>
        <v>0</v>
      </c>
      <c r="FT99" s="946">
        <f t="shared" si="188"/>
        <v>0</v>
      </c>
      <c r="FU99" s="946">
        <f t="shared" si="189"/>
        <v>0</v>
      </c>
      <c r="FV99" s="946">
        <f t="shared" si="190"/>
        <v>0</v>
      </c>
      <c r="FW99" s="946">
        <f t="shared" si="191"/>
        <v>0</v>
      </c>
      <c r="FX99" s="946">
        <f t="shared" si="192"/>
        <v>0</v>
      </c>
      <c r="FY99" s="946">
        <f t="shared" si="193"/>
        <v>0</v>
      </c>
      <c r="FZ99" s="946">
        <f t="shared" si="194"/>
        <v>0</v>
      </c>
      <c r="GA99" s="946">
        <f t="shared" si="195"/>
        <v>0</v>
      </c>
      <c r="GB99" s="946">
        <f t="shared" si="196"/>
        <v>0</v>
      </c>
      <c r="GC99" s="946">
        <f t="shared" si="197"/>
        <v>0</v>
      </c>
      <c r="GD99" s="946">
        <f t="shared" si="198"/>
        <v>0</v>
      </c>
      <c r="GE99" s="946">
        <f t="shared" si="199"/>
        <v>0</v>
      </c>
      <c r="GF99" s="946">
        <f t="shared" si="200"/>
        <v>0</v>
      </c>
      <c r="GG99" s="946">
        <f t="shared" si="201"/>
        <v>0</v>
      </c>
      <c r="GH99" s="946">
        <v>15</v>
      </c>
    </row>
    <row r="100" spans="1:190" ht="15">
      <c r="A100" s="725" t="str">
        <f>Compute1a!A100</f>
        <v>15.1</v>
      </c>
      <c r="B100" s="527" t="str">
        <f>Compute1a!B100</f>
        <v>Sous-traitant</v>
      </c>
      <c r="C100" s="527">
        <f>Compute1a!C100</f>
        <v>1</v>
      </c>
      <c r="D100" s="528" t="str">
        <f>Compute1a!D100</f>
        <v>1: Initial</v>
      </c>
      <c r="E100" s="727" t="str">
        <f>Compute1a!E100</f>
        <v>1</v>
      </c>
      <c r="F100" s="727">
        <f>INDEX(References!$B$51:$C$56,$E100+1,2)*C100</f>
        <v>1</v>
      </c>
      <c r="G100" s="726">
        <f>Compute4a!$DE100</f>
        <v>0.91306526515523267</v>
      </c>
      <c r="H100" s="942">
        <f>IF($F100&gt;=$C$1,$G100/$F100,$G100)</f>
        <v>0.91306526515523267</v>
      </c>
      <c r="I100" s="671">
        <v>0</v>
      </c>
      <c r="J100" s="782">
        <f>IFERROR((I100*$H100*INDEX(References!$C$51:$D$56, $E100+1,2))+(ROW()/10000),0)</f>
        <v>0.01</v>
      </c>
      <c r="K100" s="671">
        <v>0</v>
      </c>
      <c r="L100" s="782">
        <f>IFERROR((K100*$H100*INDEX(References!$C$51:$D$56, $E100+1,2))+(ROW()/10000),0)</f>
        <v>0.01</v>
      </c>
      <c r="M100" s="671">
        <v>0</v>
      </c>
      <c r="N100" s="782">
        <f>IFERROR((M100*$H100*INDEX(References!$C$51:$D$56, $E100+1,2))+(ROW()/10000),0)</f>
        <v>0.01</v>
      </c>
      <c r="O100" s="671">
        <f>Compute4a!N100</f>
        <v>0</v>
      </c>
      <c r="P100" s="782">
        <f>IFERROR((O100*$H100*INDEX(References!$C$51:$D$56, $E100+1,2))+(ROW()/10000),0)</f>
        <v>0.01</v>
      </c>
      <c r="Q100" s="671">
        <v>0</v>
      </c>
      <c r="R100" s="782">
        <f>IFERROR((Q100*$H100*INDEX(References!$C$51:$D$56, $E100+1,2))+(ROW()/10000),0)</f>
        <v>0.01</v>
      </c>
      <c r="S100" s="671">
        <f>Compute4a!R100</f>
        <v>1</v>
      </c>
      <c r="T100" s="782">
        <f>IFERROR((S100*$H100*INDEX(References!$C$51:$D$56, $E100+1,2))+(ROW()/10000),0)</f>
        <v>4.5753263257761629</v>
      </c>
      <c r="U100" s="671">
        <f>Compute4a!S100</f>
        <v>0</v>
      </c>
      <c r="V100" s="782">
        <f>IFERROR((U100*$H100*INDEX(References!$C$51:$D$56, $E100+1,2))+(ROW()/10000),0)</f>
        <v>0.01</v>
      </c>
      <c r="W100" s="671">
        <v>0</v>
      </c>
      <c r="X100" s="782">
        <f>IFERROR((W100*$H100*INDEX(References!$C$51:$D$56, $E100+1,2))+(ROW()/10000),0)</f>
        <v>0.01</v>
      </c>
      <c r="Y100" s="671">
        <v>0</v>
      </c>
      <c r="Z100" s="782">
        <f>IFERROR((Y100*$H100*INDEX(References!$C$51:$D$56, $E100+1,2))+(ROW()/10000),0)</f>
        <v>0.01</v>
      </c>
      <c r="AA100" s="671">
        <v>0</v>
      </c>
      <c r="AB100" s="782">
        <f>IFERROR((AA100*$H100*INDEX(References!$C$51:$D$56, $E100+1,2))+(ROW()/10000),0)</f>
        <v>0.01</v>
      </c>
      <c r="AC100" s="671">
        <f>Compute4a!T100</f>
        <v>1</v>
      </c>
      <c r="AD100" s="782">
        <f>IFERROR((AC100*$H100*INDEX(References!$C$51:$D$56, $E100+1,2))+(ROW()/10000),0)</f>
        <v>4.5753263257761629</v>
      </c>
      <c r="AE100" s="671">
        <v>0</v>
      </c>
      <c r="AF100" s="782">
        <f>IFERROR((AE100*$H100*INDEX(References!$C$51:$D$56, $E100+1,2))+(ROW()/10000),0)</f>
        <v>0.01</v>
      </c>
      <c r="AG100" s="671">
        <f>Compute4a!N100</f>
        <v>0</v>
      </c>
      <c r="AH100" s="782">
        <f>IFERROR((AG100*$H100*INDEX(References!$C$51:$D$56, $E100+1,2))+(ROW()/10000),0)</f>
        <v>0.01</v>
      </c>
      <c r="AI100" s="671">
        <v>0</v>
      </c>
      <c r="AJ100" s="782">
        <f>IFERROR((AI100*$H100*INDEX(References!$C$51:$D$56, $E100+1,2))+(ROW()/10000),0)</f>
        <v>0.01</v>
      </c>
      <c r="AK100" s="671">
        <f>Compute4a!U100</f>
        <v>1</v>
      </c>
      <c r="AL100" s="782">
        <f>IFERROR((AK100*$H100*INDEX(References!$C$51:$D$56, $E100+1,2))+(ROW()/10000),0)</f>
        <v>4.5753263257761629</v>
      </c>
      <c r="AM100" s="671">
        <f>Compute4a!K100</f>
        <v>0</v>
      </c>
      <c r="AN100" s="782">
        <f>IFERROR((AM100*$H100*INDEX(References!$C$51:$D$56, $E100+1,2))+(ROW()/10000),0)</f>
        <v>0.01</v>
      </c>
      <c r="AO100" s="671">
        <f>Compute4a!S100</f>
        <v>0</v>
      </c>
      <c r="AP100" s="782">
        <f>IFERROR((AO100*$H100*INDEX(References!$C$51:$D$56, $E100+1,2))+(ROW()/10000),0)</f>
        <v>0.01</v>
      </c>
      <c r="AQ100" s="671">
        <f>Compute4a!M100</f>
        <v>1</v>
      </c>
      <c r="AR100" s="782">
        <f>IFERROR((AQ100*$H100*INDEX(References!$C$51:$D$56, $E100+1,2))+(ROW()/10000),0)</f>
        <v>4.5753263257761629</v>
      </c>
      <c r="AS100" s="671">
        <f>Compute4a!K100</f>
        <v>0</v>
      </c>
      <c r="AT100" s="782">
        <f>IFERROR((AS100*$H100*INDEX(References!$C$51:$D$56, $E100+1,2))+(ROW()/10000),0)</f>
        <v>0.01</v>
      </c>
      <c r="AU100" s="671">
        <f>Compute4a!T100</f>
        <v>1</v>
      </c>
      <c r="AV100" s="782">
        <f>IFERROR((AU100*$H100*INDEX(References!$C$51:$D$56, $E100+1,2))+(ROW()/10000),0)</f>
        <v>4.5753263257761629</v>
      </c>
      <c r="AW100" s="671">
        <v>0</v>
      </c>
      <c r="AX100" s="782">
        <f>IFERROR((AW100*$H100*INDEX(References!$C$51:$D$56, $E100+1,2))+(ROW()/10000),0)</f>
        <v>0.01</v>
      </c>
      <c r="AY100" s="671">
        <v>0</v>
      </c>
      <c r="AZ100" s="782">
        <f>IFERROR((AY100*$H100*INDEX(References!$C$51:$D$56, $E100+1,2))+(ROW()/10000),0)</f>
        <v>0.01</v>
      </c>
      <c r="BA100" s="671">
        <f>Compute4a!M100</f>
        <v>1</v>
      </c>
      <c r="BB100" s="782">
        <f>IFERROR((BA100*$H100*INDEX(References!$C$51:$D$56, $E100+1,2))+(ROW()/10000),0)</f>
        <v>4.5753263257761629</v>
      </c>
      <c r="BC100" s="671">
        <f>Compute4a!O100</f>
        <v>0</v>
      </c>
      <c r="BD100" s="782">
        <f>IFERROR((BC100*$H100*INDEX(References!$C$51:$D$56, $E100+1,2))+(ROW()/10000),0)</f>
        <v>0.01</v>
      </c>
      <c r="BE100" s="671">
        <f>Compute4a!V100</f>
        <v>1</v>
      </c>
      <c r="BF100" s="782">
        <f>IFERROR((BE100*$H100*INDEX(References!$C$51:$D$56, $E100+1,2))+(ROW()/10000),0)</f>
        <v>4.5753263257761629</v>
      </c>
      <c r="BG100" s="671">
        <f>Compute4a!P100</f>
        <v>0</v>
      </c>
      <c r="BH100" s="782">
        <f>IFERROR((BG100*$H100*INDEX(References!$C$51:$D$56, $E100+1,2))+(ROW()/10000),0)</f>
        <v>0.01</v>
      </c>
      <c r="BI100" s="671">
        <f>Compute4a!N100</f>
        <v>0</v>
      </c>
      <c r="BJ100" s="782">
        <f>IFERROR((BI100*$H100*INDEX(References!$C$51:$D$56, $E100+1,2))+(ROW()/10000),0)</f>
        <v>0.01</v>
      </c>
      <c r="BK100" s="671">
        <v>0</v>
      </c>
      <c r="BL100" s="782">
        <f>IFERROR((BK100*$H100*INDEX(References!$C$51:$D$56, $E100+1,2))+(ROW()/10000),0)</f>
        <v>0.01</v>
      </c>
      <c r="BM100" s="671">
        <v>0</v>
      </c>
      <c r="BN100" s="782">
        <f>IFERROR((BM100*$H100*INDEX(References!$C$51:$D$56, $E100+1,2))+(ROW()/10000),0)</f>
        <v>0.01</v>
      </c>
      <c r="BO100" s="671">
        <v>0</v>
      </c>
      <c r="BP100" s="782">
        <f>IFERROR((BO100*$H100*INDEX(References!$C$51:$D$56, $E100+1,2))+(ROW()/10000),0)</f>
        <v>0.01</v>
      </c>
      <c r="BQ100" s="671">
        <f>Compute4a!S100</f>
        <v>0</v>
      </c>
      <c r="BR100" s="782">
        <f>IFERROR((BQ100*$H100*INDEX(References!$C$51:$D$56, $E100+1,2))+(ROW()/10000),0)</f>
        <v>0.01</v>
      </c>
      <c r="BS100" s="671">
        <v>0</v>
      </c>
      <c r="BT100" s="782">
        <f>IFERROR((BS100*$H100*INDEX(References!$C$51:$D$56, $E100+1,2))+(ROW()/10000),0)</f>
        <v>0.01</v>
      </c>
      <c r="BU100" s="671">
        <v>0</v>
      </c>
      <c r="BV100" s="782">
        <f>IFERROR((BU100*$H100*INDEX(References!$C$51:$D$56, $E100+1,2))+(ROW()/10000),0)</f>
        <v>0.01</v>
      </c>
      <c r="BW100" s="671">
        <v>0</v>
      </c>
      <c r="BX100" s="782">
        <f>IFERROR((BW100*$H100*INDEX(References!$C$51:$D$56, $E100+1,2))+(ROW()/10000),0)</f>
        <v>0.01</v>
      </c>
      <c r="BY100" s="671">
        <f>Compute4a!N100</f>
        <v>0</v>
      </c>
      <c r="BZ100" s="782">
        <f>IFERROR((BY100*$H100*INDEX(References!$C$51:$D$56, $E100+1,2))+(ROW()/10000),0)</f>
        <v>0.01</v>
      </c>
      <c r="CA100" s="671">
        <v>0</v>
      </c>
      <c r="CB100" s="782">
        <f>IFERROR((CA100*$H100*INDEX(References!$C$51:$D$56, $E100+1,2))+(ROW()/10000),0)</f>
        <v>0.01</v>
      </c>
      <c r="CC100" s="671">
        <f>Compute4a!T100</f>
        <v>1</v>
      </c>
      <c r="CD100" s="782">
        <f>IFERROR((CC100*$H100*INDEX(References!$C$51:$D$56, $E100+1,2))+(ROW()/10000),0)</f>
        <v>4.5753263257761629</v>
      </c>
      <c r="CE100" s="671">
        <f>Compute4a!T100</f>
        <v>1</v>
      </c>
      <c r="CF100" s="782">
        <f>IFERROR((CE100*$H100*INDEX(References!$C$51:$D$56, $E100+1,2))+(ROW()/10000),0)</f>
        <v>4.5753263257761629</v>
      </c>
      <c r="CG100" s="671">
        <v>0</v>
      </c>
      <c r="CH100" s="782">
        <f>IFERROR((CG100*$H100*INDEX(References!$C$51:$D$56, $E100+1,2))+(ROW()/10000),0)</f>
        <v>0.01</v>
      </c>
      <c r="CI100" s="671">
        <v>0</v>
      </c>
      <c r="CJ100" s="782">
        <f>IFERROR((CI100*$H100*INDEX(References!$C$51:$D$56, $E100+1,2))+(ROW()/10000),0)</f>
        <v>0.01</v>
      </c>
      <c r="CK100" s="671">
        <f>Compute4a!N100</f>
        <v>0</v>
      </c>
      <c r="CL100" s="782">
        <f>IFERROR((CK100*$H100*INDEX(References!$C$51:$D$56, $E100+1,2))+(ROW()/10000),0)</f>
        <v>0.01</v>
      </c>
      <c r="CM100" s="671">
        <f>Compute4a!U100</f>
        <v>1</v>
      </c>
      <c r="CN100" s="782">
        <f>IFERROR((CM100*$H100*INDEX(References!$C$51:$D$56, $E100+1,2))+(ROW()/10000),0)</f>
        <v>4.5753263257761629</v>
      </c>
      <c r="CO100" s="671">
        <v>0</v>
      </c>
      <c r="CP100" s="782">
        <f>IFERROR((CO100*$H100*INDEX(References!$C$51:$D$56, $E100+1,2))+(ROW()/10000),0)</f>
        <v>0.01</v>
      </c>
      <c r="CQ100" s="671">
        <f>Compute4a!T100</f>
        <v>1</v>
      </c>
      <c r="CR100" s="782">
        <f>IFERROR((CQ100*$H100*INDEX(References!$C$51:$D$56, $E100+1,2))+(ROW()/10000),0)</f>
        <v>4.5753263257761629</v>
      </c>
      <c r="CS100" s="671">
        <f>Compute4a!Q100</f>
        <v>1</v>
      </c>
      <c r="CT100" s="782">
        <f>IFERROR((CS100*$H100*INDEX(References!$C$51:$D$56, $E100+1,2))+(ROW()/10000),0)</f>
        <v>4.5753263257761629</v>
      </c>
      <c r="CU100" s="477">
        <f t="shared" si="110"/>
        <v>2</v>
      </c>
      <c r="CV100" s="477">
        <f t="shared" si="112"/>
        <v>0</v>
      </c>
      <c r="CW100" s="477">
        <f t="shared" si="113"/>
        <v>0</v>
      </c>
      <c r="CX100" s="477">
        <f t="shared" si="114"/>
        <v>0</v>
      </c>
      <c r="CY100" s="477">
        <f t="shared" si="115"/>
        <v>0</v>
      </c>
      <c r="CZ100" s="477">
        <f t="shared" si="116"/>
        <v>0</v>
      </c>
      <c r="DA100" s="477">
        <f t="shared" si="117"/>
        <v>0.91306526515523267</v>
      </c>
      <c r="DB100" s="477">
        <f t="shared" si="118"/>
        <v>0</v>
      </c>
      <c r="DC100" s="477">
        <f t="shared" si="119"/>
        <v>0</v>
      </c>
      <c r="DD100" s="477">
        <f t="shared" si="120"/>
        <v>0</v>
      </c>
      <c r="DE100" s="477">
        <f t="shared" si="121"/>
        <v>0</v>
      </c>
      <c r="DF100" s="477">
        <f t="shared" si="122"/>
        <v>0.91306526515523267</v>
      </c>
      <c r="DG100" s="477">
        <f t="shared" si="123"/>
        <v>0</v>
      </c>
      <c r="DH100" s="477">
        <f t="shared" si="124"/>
        <v>0</v>
      </c>
      <c r="DI100" s="477">
        <f t="shared" si="125"/>
        <v>0</v>
      </c>
      <c r="DJ100" s="477">
        <f t="shared" si="126"/>
        <v>0.91306526515523267</v>
      </c>
      <c r="DK100" s="477">
        <f t="shared" si="127"/>
        <v>0</v>
      </c>
      <c r="DL100" s="477">
        <f t="shared" si="128"/>
        <v>0</v>
      </c>
      <c r="DM100" s="477">
        <f t="shared" si="129"/>
        <v>0.91306526515523267</v>
      </c>
      <c r="DN100" s="477">
        <f t="shared" si="130"/>
        <v>0</v>
      </c>
      <c r="DO100" s="477">
        <f t="shared" si="131"/>
        <v>0.91306526515523267</v>
      </c>
      <c r="DP100" s="477">
        <f t="shared" si="132"/>
        <v>0</v>
      </c>
      <c r="DQ100" s="477">
        <f t="shared" si="133"/>
        <v>0</v>
      </c>
      <c r="DR100" s="477">
        <f t="shared" si="134"/>
        <v>0.91306526515523267</v>
      </c>
      <c r="DS100" s="477">
        <f t="shared" si="135"/>
        <v>0</v>
      </c>
      <c r="DT100" s="477">
        <f t="shared" si="136"/>
        <v>0.91306526515523267</v>
      </c>
      <c r="DU100" s="477">
        <f t="shared" si="137"/>
        <v>0</v>
      </c>
      <c r="DV100" s="477">
        <f t="shared" si="138"/>
        <v>0</v>
      </c>
      <c r="DW100" s="477">
        <f t="shared" si="139"/>
        <v>0</v>
      </c>
      <c r="DX100" s="477">
        <f t="shared" si="140"/>
        <v>0</v>
      </c>
      <c r="DY100" s="477">
        <f t="shared" si="141"/>
        <v>0</v>
      </c>
      <c r="DZ100" s="477">
        <f t="shared" si="142"/>
        <v>0</v>
      </c>
      <c r="EA100" s="477">
        <f t="shared" si="143"/>
        <v>0</v>
      </c>
      <c r="EB100" s="477">
        <f t="shared" si="144"/>
        <v>0</v>
      </c>
      <c r="EC100" s="477">
        <f t="shared" si="145"/>
        <v>0</v>
      </c>
      <c r="ED100" s="477">
        <f t="shared" si="146"/>
        <v>0</v>
      </c>
      <c r="EE100" s="477">
        <f t="shared" si="147"/>
        <v>0</v>
      </c>
      <c r="EF100" s="477">
        <f t="shared" si="148"/>
        <v>0.91306526515523267</v>
      </c>
      <c r="EG100" s="477">
        <f t="shared" si="149"/>
        <v>0.91306526515523267</v>
      </c>
      <c r="EH100" s="477">
        <f t="shared" si="150"/>
        <v>0</v>
      </c>
      <c r="EI100" s="477">
        <f t="shared" si="151"/>
        <v>0</v>
      </c>
      <c r="EJ100" s="477">
        <f t="shared" si="152"/>
        <v>0</v>
      </c>
      <c r="EK100" s="477">
        <f t="shared" si="153"/>
        <v>0.91306526515523267</v>
      </c>
      <c r="EL100" s="477">
        <f t="shared" si="154"/>
        <v>0</v>
      </c>
      <c r="EM100" s="477">
        <f t="shared" si="155"/>
        <v>0.91306526515523267</v>
      </c>
      <c r="EN100" s="477">
        <f t="shared" si="156"/>
        <v>0.91306526515523267</v>
      </c>
      <c r="EO100" s="946">
        <f t="shared" si="157"/>
        <v>0</v>
      </c>
      <c r="EP100" s="946">
        <f t="shared" si="158"/>
        <v>0</v>
      </c>
      <c r="EQ100" s="946">
        <f t="shared" si="159"/>
        <v>0</v>
      </c>
      <c r="ER100" s="946">
        <f t="shared" si="160"/>
        <v>0</v>
      </c>
      <c r="ES100" s="946">
        <f t="shared" si="161"/>
        <v>0</v>
      </c>
      <c r="ET100" s="946">
        <f t="shared" si="162"/>
        <v>3.2912310050571943E-2</v>
      </c>
      <c r="EU100" s="946">
        <f t="shared" si="163"/>
        <v>0</v>
      </c>
      <c r="EV100" s="946">
        <f t="shared" si="164"/>
        <v>0</v>
      </c>
      <c r="EW100" s="946">
        <f t="shared" si="165"/>
        <v>0</v>
      </c>
      <c r="EX100" s="946">
        <f t="shared" si="166"/>
        <v>0</v>
      </c>
      <c r="EY100" s="946">
        <f t="shared" si="167"/>
        <v>2.4424230409374463E-2</v>
      </c>
      <c r="EZ100" s="946">
        <f t="shared" si="168"/>
        <v>0</v>
      </c>
      <c r="FA100" s="946">
        <f t="shared" si="169"/>
        <v>0</v>
      </c>
      <c r="FB100" s="946">
        <f t="shared" si="170"/>
        <v>0</v>
      </c>
      <c r="FC100" s="946">
        <f t="shared" si="171"/>
        <v>3.5361083111232115E-2</v>
      </c>
      <c r="FD100" s="946">
        <f t="shared" si="172"/>
        <v>0</v>
      </c>
      <c r="FE100" s="946">
        <f t="shared" si="173"/>
        <v>0</v>
      </c>
      <c r="FF100" s="946">
        <f t="shared" si="174"/>
        <v>2.6324609781530655E-2</v>
      </c>
      <c r="FG100" s="946">
        <f t="shared" si="175"/>
        <v>0</v>
      </c>
      <c r="FH100" s="946">
        <f t="shared" si="176"/>
        <v>7.4070800600379738E-2</v>
      </c>
      <c r="FI100" s="946">
        <f t="shared" si="177"/>
        <v>0</v>
      </c>
      <c r="FJ100" s="946">
        <f t="shared" si="178"/>
        <v>0</v>
      </c>
      <c r="FK100" s="946">
        <f t="shared" si="179"/>
        <v>3.3684588129066516E-2</v>
      </c>
      <c r="FL100" s="946">
        <f t="shared" si="180"/>
        <v>0</v>
      </c>
      <c r="FM100" s="946">
        <f t="shared" si="181"/>
        <v>4.593824919781022E-2</v>
      </c>
      <c r="FN100" s="946">
        <f t="shared" si="182"/>
        <v>0</v>
      </c>
      <c r="FO100" s="946">
        <f t="shared" si="183"/>
        <v>0</v>
      </c>
      <c r="FP100" s="946">
        <f t="shared" si="184"/>
        <v>0</v>
      </c>
      <c r="FQ100" s="946">
        <f t="shared" si="185"/>
        <v>0</v>
      </c>
      <c r="FR100" s="946">
        <f t="shared" si="186"/>
        <v>0</v>
      </c>
      <c r="FS100" s="946">
        <f t="shared" si="187"/>
        <v>0</v>
      </c>
      <c r="FT100" s="946">
        <f t="shared" si="188"/>
        <v>0</v>
      </c>
      <c r="FU100" s="946">
        <f t="shared" si="189"/>
        <v>0</v>
      </c>
      <c r="FV100" s="946">
        <f t="shared" si="190"/>
        <v>0</v>
      </c>
      <c r="FW100" s="946">
        <f t="shared" si="191"/>
        <v>0</v>
      </c>
      <c r="FX100" s="946">
        <f t="shared" si="192"/>
        <v>0</v>
      </c>
      <c r="FY100" s="946">
        <f t="shared" si="193"/>
        <v>5.4484388913342244E-2</v>
      </c>
      <c r="FZ100" s="946">
        <f t="shared" si="194"/>
        <v>4.4490584830118314E-2</v>
      </c>
      <c r="GA100" s="946">
        <f t="shared" si="195"/>
        <v>0</v>
      </c>
      <c r="GB100" s="946">
        <f t="shared" si="196"/>
        <v>0</v>
      </c>
      <c r="GC100" s="946">
        <f t="shared" si="197"/>
        <v>0</v>
      </c>
      <c r="GD100" s="946">
        <f t="shared" si="198"/>
        <v>3.9330276575207435E-2</v>
      </c>
      <c r="GE100" s="946">
        <f t="shared" si="199"/>
        <v>0</v>
      </c>
      <c r="GF100" s="946">
        <f t="shared" si="200"/>
        <v>4.4741173017018278E-2</v>
      </c>
      <c r="GG100" s="946">
        <f t="shared" si="201"/>
        <v>3.0998782386533565E-2</v>
      </c>
      <c r="GH100" s="946" t="s">
        <v>541</v>
      </c>
    </row>
    <row r="101" spans="1:190" ht="15" hidden="1">
      <c r="A101" s="725" t="str">
        <f>Compute1a!A101</f>
        <v>15.1.a</v>
      </c>
      <c r="B101" s="527">
        <f>Compute1a!B101</f>
        <v>0</v>
      </c>
      <c r="C101" s="527">
        <f>Compute1a!C101</f>
        <v>0</v>
      </c>
      <c r="D101" s="528">
        <f>Compute1a!D101</f>
        <v>0</v>
      </c>
      <c r="E101" s="731" t="str">
        <f>Compute1a!E101</f>
        <v>0</v>
      </c>
      <c r="F101" s="727">
        <f>INDEX(References!$B$51:$C$56,$E101+1,2)*C101</f>
        <v>0</v>
      </c>
      <c r="G101" s="726">
        <f>Compute4a!$DE101</f>
        <v>0</v>
      </c>
      <c r="H101" s="942">
        <f t="shared" ref="H101:H102" si="210">G101</f>
        <v>0</v>
      </c>
      <c r="I101" s="671">
        <f>Compute4a!I101</f>
        <v>0</v>
      </c>
      <c r="J101" s="782">
        <f>IFERROR((I101*$H101*INDEX(References!$C$51:$D$56, $E101+1,2))+(ROW()/10000),0)</f>
        <v>1.01E-2</v>
      </c>
      <c r="K101" s="671">
        <f>Compute4a!H101</f>
        <v>0</v>
      </c>
      <c r="L101" s="782">
        <f>IFERROR((K101*$H101*INDEX(References!$C$51:$D$56, $E101+1,2))+(ROW()/10000),0)</f>
        <v>1.01E-2</v>
      </c>
      <c r="M101" s="671">
        <f>Compute4a!H101</f>
        <v>0</v>
      </c>
      <c r="N101" s="782">
        <f>IFERROR((M101*$H101*INDEX(References!$C$51:$D$56, $E101+1,2))+(ROW()/10000),0)</f>
        <v>1.01E-2</v>
      </c>
      <c r="O101" s="671">
        <f>Compute4a!N101</f>
        <v>0</v>
      </c>
      <c r="P101" s="782">
        <f>IFERROR((O101*$H101*INDEX(References!$C$51:$D$56, $E101+1,2))+(ROW()/10000),0)</f>
        <v>1.01E-2</v>
      </c>
      <c r="Q101" s="671">
        <f>Compute4a!M101</f>
        <v>0</v>
      </c>
      <c r="R101" s="782">
        <f>IFERROR((Q101*$H101*INDEX(References!$C$51:$D$56, $E101+1,2))+(ROW()/10000),0)</f>
        <v>1.01E-2</v>
      </c>
      <c r="S101" s="671">
        <f>Compute4a!R101</f>
        <v>0</v>
      </c>
      <c r="T101" s="782">
        <f>IFERROR((S101*$H101*INDEX(References!$C$51:$D$56, $E101+1,2))+(ROW()/10000),0)</f>
        <v>1.01E-2</v>
      </c>
      <c r="U101" s="671">
        <f>Compute4a!S101</f>
        <v>0</v>
      </c>
      <c r="V101" s="782">
        <f>IFERROR((U101*$H101*INDEX(References!$C$51:$D$56, $E101+1,2))+(ROW()/10000),0)</f>
        <v>1.01E-2</v>
      </c>
      <c r="W101" s="671">
        <f>Compute4a!R101</f>
        <v>0</v>
      </c>
      <c r="X101" s="782">
        <f>IFERROR((W101*$H101*INDEX(References!$C$51:$D$56, $E101+1,2))+(ROW()/10000),0)</f>
        <v>1.01E-2</v>
      </c>
      <c r="Y101" s="671">
        <f>Compute4a!I101</f>
        <v>0</v>
      </c>
      <c r="Z101" s="782">
        <f>IFERROR((Y101*$H101*INDEX(References!$C$51:$D$56, $E101+1,2))+(ROW()/10000),0)</f>
        <v>1.01E-2</v>
      </c>
      <c r="AA101" s="671">
        <f>Compute4a!H101</f>
        <v>0</v>
      </c>
      <c r="AB101" s="782">
        <f>IFERROR((AA101*$H101*INDEX(References!$C$51:$D$56, $E101+1,2))+(ROW()/10000),0)</f>
        <v>1.01E-2</v>
      </c>
      <c r="AC101" s="671">
        <f>Compute4a!T101</f>
        <v>0</v>
      </c>
      <c r="AD101" s="782">
        <f>IFERROR((AC101*$H101*INDEX(References!$C$51:$D$56, $E101+1,2))+(ROW()/10000),0)</f>
        <v>1.01E-2</v>
      </c>
      <c r="AE101" s="671">
        <f>Compute4a!I101</f>
        <v>0</v>
      </c>
      <c r="AF101" s="782">
        <f>IFERROR((AE101*$H101*INDEX(References!$C$51:$D$56, $E101+1,2))+(ROW()/10000),0)</f>
        <v>1.01E-2</v>
      </c>
      <c r="AG101" s="671">
        <f>Compute4a!N101</f>
        <v>0</v>
      </c>
      <c r="AH101" s="782">
        <f>IFERROR((AG101*$H101*INDEX(References!$C$51:$D$56, $E101+1,2))+(ROW()/10000),0)</f>
        <v>1.01E-2</v>
      </c>
      <c r="AI101" s="671">
        <f>Compute4a!I101</f>
        <v>0</v>
      </c>
      <c r="AJ101" s="782">
        <f>IFERROR((AI101*$H101*INDEX(References!$C$51:$D$56, $E101+1,2))+(ROW()/10000),0)</f>
        <v>1.01E-2</v>
      </c>
      <c r="AK101" s="671">
        <f>Compute4a!U101</f>
        <v>0</v>
      </c>
      <c r="AL101" s="782">
        <f>IFERROR((AK101*$H101*INDEX(References!$C$51:$D$56, $E101+1,2))+(ROW()/10000),0)</f>
        <v>1.01E-2</v>
      </c>
      <c r="AM101" s="671">
        <f>Compute4a!K101</f>
        <v>0</v>
      </c>
      <c r="AN101" s="782">
        <f>IFERROR((AM101*$H101*INDEX(References!$C$51:$D$56, $E101+1,2))+(ROW()/10000),0)</f>
        <v>1.01E-2</v>
      </c>
      <c r="AO101" s="671">
        <f>Compute4a!S101</f>
        <v>0</v>
      </c>
      <c r="AP101" s="782">
        <f>IFERROR((AO101*$H101*INDEX(References!$C$51:$D$56, $E101+1,2))+(ROW()/10000),0)</f>
        <v>1.01E-2</v>
      </c>
      <c r="AQ101" s="671">
        <f>Compute4a!M101</f>
        <v>0</v>
      </c>
      <c r="AR101" s="782">
        <f>IFERROR((AQ101*$H101*INDEX(References!$C$51:$D$56, $E101+1,2))+(ROW()/10000),0)</f>
        <v>1.01E-2</v>
      </c>
      <c r="AS101" s="671">
        <f>Compute4a!K101</f>
        <v>0</v>
      </c>
      <c r="AT101" s="782">
        <f>IFERROR((AS101*$H101*INDEX(References!$C$51:$D$56, $E101+1,2))+(ROW()/10000),0)</f>
        <v>1.01E-2</v>
      </c>
      <c r="AU101" s="671">
        <f>Compute4a!T101</f>
        <v>0</v>
      </c>
      <c r="AV101" s="782">
        <f>IFERROR((AU101*$H101*INDEX(References!$C$51:$D$56, $E101+1,2))+(ROW()/10000),0)</f>
        <v>1.01E-2</v>
      </c>
      <c r="AW101" s="671">
        <f>Compute4a!J101</f>
        <v>0</v>
      </c>
      <c r="AX101" s="782">
        <f>IFERROR((AW101*$H101*INDEX(References!$C$51:$D$56, $E101+1,2))+(ROW()/10000),0)</f>
        <v>1.01E-2</v>
      </c>
      <c r="AY101" s="671">
        <f>Compute4a!L101</f>
        <v>0</v>
      </c>
      <c r="AZ101" s="782">
        <f>IFERROR((AY101*$H101*INDEX(References!$C$51:$D$56, $E101+1,2))+(ROW()/10000),0)</f>
        <v>1.01E-2</v>
      </c>
      <c r="BA101" s="671">
        <f>Compute4a!M101</f>
        <v>0</v>
      </c>
      <c r="BB101" s="782">
        <f>IFERROR((BA101*$H101*INDEX(References!$C$51:$D$56, $E101+1,2))+(ROW()/10000),0)</f>
        <v>1.01E-2</v>
      </c>
      <c r="BC101" s="671">
        <f>Compute4a!O101</f>
        <v>0</v>
      </c>
      <c r="BD101" s="782">
        <f>IFERROR((BC101*$H101*INDEX(References!$C$51:$D$56, $E101+1,2))+(ROW()/10000),0)</f>
        <v>1.01E-2</v>
      </c>
      <c r="BE101" s="671">
        <f>Compute4a!V101</f>
        <v>0</v>
      </c>
      <c r="BF101" s="782">
        <f>IFERROR((BE101*$H101*INDEX(References!$C$51:$D$56, $E101+1,2))+(ROW()/10000),0)</f>
        <v>1.01E-2</v>
      </c>
      <c r="BG101" s="671">
        <f>Compute4a!P101</f>
        <v>0</v>
      </c>
      <c r="BH101" s="782">
        <f>IFERROR((BG101*$H101*INDEX(References!$C$51:$D$56, $E101+1,2))+(ROW()/10000),0)</f>
        <v>1.01E-2</v>
      </c>
      <c r="BI101" s="671">
        <f>Compute4a!N101</f>
        <v>0</v>
      </c>
      <c r="BJ101" s="782">
        <f>IFERROR((BI101*$H101*INDEX(References!$C$51:$D$56, $E101+1,2))+(ROW()/10000),0)</f>
        <v>1.01E-2</v>
      </c>
      <c r="BK101" s="671">
        <f>Compute4a!T101</f>
        <v>0</v>
      </c>
      <c r="BL101" s="782">
        <f>IFERROR((BK101*$H101*INDEX(References!$C$51:$D$56, $E101+1,2))+(ROW()/10000),0)</f>
        <v>1.01E-2</v>
      </c>
      <c r="BM101" s="671">
        <f>Compute4a!R101</f>
        <v>0</v>
      </c>
      <c r="BN101" s="782">
        <f>IFERROR((BM101*$H101*INDEX(References!$C$51:$D$56, $E101+1,2))+(ROW()/10000),0)</f>
        <v>1.01E-2</v>
      </c>
      <c r="BO101" s="671">
        <f>Compute4a!V101</f>
        <v>0</v>
      </c>
      <c r="BP101" s="782">
        <f>IFERROR((BO101*$H101*INDEX(References!$C$51:$D$56, $E101+1,2))+(ROW()/10000),0)</f>
        <v>1.01E-2</v>
      </c>
      <c r="BQ101" s="671">
        <f>Compute4a!S101</f>
        <v>0</v>
      </c>
      <c r="BR101" s="782">
        <f>IFERROR((BQ101*$H101*INDEX(References!$C$51:$D$56, $E101+1,2))+(ROW()/10000),0)</f>
        <v>1.01E-2</v>
      </c>
      <c r="BS101" s="671">
        <f>Compute4a!V101</f>
        <v>0</v>
      </c>
      <c r="BT101" s="782">
        <f>IFERROR((BS101*$H101*INDEX(References!$C$51:$D$56, $E101+1,2))+(ROW()/10000),0)</f>
        <v>1.01E-2</v>
      </c>
      <c r="BU101" s="671">
        <f>Compute4a!M101</f>
        <v>0</v>
      </c>
      <c r="BV101" s="782">
        <f>IFERROR((BU101*$H101*INDEX(References!$C$51:$D$56, $E101+1,2))+(ROW()/10000),0)</f>
        <v>1.01E-2</v>
      </c>
      <c r="BW101" s="671">
        <f>Compute4a!U101</f>
        <v>0</v>
      </c>
      <c r="BX101" s="782">
        <f>IFERROR((BW101*$H101*INDEX(References!$C$51:$D$56, $E101+1,2))+(ROW()/10000),0)</f>
        <v>1.01E-2</v>
      </c>
      <c r="BY101" s="671">
        <f>Compute4a!N101</f>
        <v>0</v>
      </c>
      <c r="BZ101" s="782">
        <f>IFERROR((BY101*$H101*INDEX(References!$C$51:$D$56, $E101+1,2))+(ROW()/10000),0)</f>
        <v>1.01E-2</v>
      </c>
      <c r="CA101" s="671">
        <f>Compute4a!T101</f>
        <v>0</v>
      </c>
      <c r="CB101" s="782">
        <f>IFERROR((CA101*$H101*INDEX(References!$C$51:$D$56, $E101+1,2))+(ROW()/10000),0)</f>
        <v>1.01E-2</v>
      </c>
      <c r="CC101" s="671">
        <f>Compute4a!T101</f>
        <v>0</v>
      </c>
      <c r="CD101" s="782">
        <f>IFERROR((CC101*$H101*INDEX(References!$C$51:$D$56, $E101+1,2))+(ROW()/10000),0)</f>
        <v>1.01E-2</v>
      </c>
      <c r="CE101" s="671">
        <f>Compute4a!T101</f>
        <v>0</v>
      </c>
      <c r="CF101" s="782">
        <f>IFERROR((CE101*$H101*INDEX(References!$C$51:$D$56, $E101+1,2))+(ROW()/10000),0)</f>
        <v>1.01E-2</v>
      </c>
      <c r="CG101" s="671">
        <f>Compute4a!U101</f>
        <v>0</v>
      </c>
      <c r="CH101" s="782">
        <f>IFERROR((CG101*$H101*INDEX(References!$C$51:$D$56, $E101+1,2))+(ROW()/10000),0)</f>
        <v>1.01E-2</v>
      </c>
      <c r="CI101" s="671">
        <f>Compute4a!U101</f>
        <v>0</v>
      </c>
      <c r="CJ101" s="782">
        <f>IFERROR((CI101*$H101*INDEX(References!$C$51:$D$56, $E101+1,2))+(ROW()/10000),0)</f>
        <v>1.01E-2</v>
      </c>
      <c r="CK101" s="671">
        <f>Compute4a!N101</f>
        <v>0</v>
      </c>
      <c r="CL101" s="782">
        <f>IFERROR((CK101*$H101*INDEX(References!$C$51:$D$56, $E101+1,2))+(ROW()/10000),0)</f>
        <v>1.01E-2</v>
      </c>
      <c r="CM101" s="671">
        <f>Compute4a!U101</f>
        <v>0</v>
      </c>
      <c r="CN101" s="782">
        <f>IFERROR((CM101*$H101*INDEX(References!$C$51:$D$56, $E101+1,2))+(ROW()/10000),0)</f>
        <v>1.01E-2</v>
      </c>
      <c r="CO101" s="671">
        <f>Compute4a!Q101</f>
        <v>0</v>
      </c>
      <c r="CP101" s="782">
        <f>IFERROR((CO101*$H101*INDEX(References!$C$51:$D$56, $E101+1,2))+(ROW()/10000),0)</f>
        <v>1.01E-2</v>
      </c>
      <c r="CQ101" s="671">
        <f>Compute4a!T101</f>
        <v>0</v>
      </c>
      <c r="CR101" s="782">
        <f>IFERROR((CQ101*$H101*INDEX(References!$C$51:$D$56, $E101+1,2))+(ROW()/10000),0)</f>
        <v>1.01E-2</v>
      </c>
      <c r="CS101" s="671">
        <f>Compute4a!Q101</f>
        <v>0</v>
      </c>
      <c r="CT101" s="782">
        <f>IFERROR((CS101*$H101*INDEX(References!$C$51:$D$56, $E101+1,2))+(ROW()/10000),0)</f>
        <v>1.01E-2</v>
      </c>
      <c r="CU101" s="477">
        <f t="shared" ref="CU101:CU124" si="211">SUMIF(I101:AI101,1)</f>
        <v>0</v>
      </c>
      <c r="CV101" s="477">
        <f t="shared" si="112"/>
        <v>0</v>
      </c>
      <c r="CW101" s="477">
        <f t="shared" si="113"/>
        <v>0</v>
      </c>
      <c r="CX101" s="477">
        <f t="shared" si="114"/>
        <v>0</v>
      </c>
      <c r="CY101" s="477">
        <f t="shared" si="115"/>
        <v>0</v>
      </c>
      <c r="CZ101" s="477">
        <f t="shared" si="116"/>
        <v>0</v>
      </c>
      <c r="DA101" s="477">
        <f t="shared" si="117"/>
        <v>0</v>
      </c>
      <c r="DB101" s="477">
        <f t="shared" si="118"/>
        <v>0</v>
      </c>
      <c r="DC101" s="477">
        <f t="shared" si="119"/>
        <v>0</v>
      </c>
      <c r="DD101" s="477">
        <f t="shared" si="120"/>
        <v>0</v>
      </c>
      <c r="DE101" s="477">
        <f t="shared" si="121"/>
        <v>0</v>
      </c>
      <c r="DF101" s="477">
        <f t="shared" si="122"/>
        <v>0</v>
      </c>
      <c r="DG101" s="477">
        <f t="shared" si="123"/>
        <v>0</v>
      </c>
      <c r="DH101" s="477">
        <f t="shared" si="124"/>
        <v>0</v>
      </c>
      <c r="DI101" s="477">
        <f t="shared" si="125"/>
        <v>0</v>
      </c>
      <c r="DJ101" s="477">
        <f t="shared" si="126"/>
        <v>0</v>
      </c>
      <c r="DK101" s="477">
        <f t="shared" si="127"/>
        <v>0</v>
      </c>
      <c r="DL101" s="477">
        <f t="shared" si="128"/>
        <v>0</v>
      </c>
      <c r="DM101" s="477">
        <f t="shared" si="129"/>
        <v>0</v>
      </c>
      <c r="DN101" s="477">
        <f t="shared" si="130"/>
        <v>0</v>
      </c>
      <c r="DO101" s="477">
        <f t="shared" si="131"/>
        <v>0</v>
      </c>
      <c r="DP101" s="477">
        <f t="shared" si="132"/>
        <v>0</v>
      </c>
      <c r="DQ101" s="477">
        <f t="shared" si="133"/>
        <v>0</v>
      </c>
      <c r="DR101" s="477">
        <f t="shared" si="134"/>
        <v>0</v>
      </c>
      <c r="DS101" s="477">
        <f t="shared" si="135"/>
        <v>0</v>
      </c>
      <c r="DT101" s="477">
        <f t="shared" si="136"/>
        <v>0</v>
      </c>
      <c r="DU101" s="477">
        <f t="shared" si="137"/>
        <v>0</v>
      </c>
      <c r="DV101" s="477">
        <f t="shared" si="138"/>
        <v>0</v>
      </c>
      <c r="DW101" s="477">
        <f t="shared" si="139"/>
        <v>0</v>
      </c>
      <c r="DX101" s="477">
        <f t="shared" si="140"/>
        <v>0</v>
      </c>
      <c r="DY101" s="477">
        <f t="shared" si="141"/>
        <v>0</v>
      </c>
      <c r="DZ101" s="477">
        <f t="shared" si="142"/>
        <v>0</v>
      </c>
      <c r="EA101" s="477">
        <f t="shared" si="143"/>
        <v>0</v>
      </c>
      <c r="EB101" s="477">
        <f t="shared" si="144"/>
        <v>0</v>
      </c>
      <c r="EC101" s="477">
        <f t="shared" si="145"/>
        <v>0</v>
      </c>
      <c r="ED101" s="477">
        <f t="shared" si="146"/>
        <v>0</v>
      </c>
      <c r="EE101" s="477">
        <f t="shared" si="147"/>
        <v>0</v>
      </c>
      <c r="EF101" s="477">
        <f t="shared" si="148"/>
        <v>0</v>
      </c>
      <c r="EG101" s="477">
        <f t="shared" si="149"/>
        <v>0</v>
      </c>
      <c r="EH101" s="477">
        <f t="shared" si="150"/>
        <v>0</v>
      </c>
      <c r="EI101" s="477">
        <f t="shared" si="151"/>
        <v>0</v>
      </c>
      <c r="EJ101" s="477">
        <f t="shared" si="152"/>
        <v>0</v>
      </c>
      <c r="EK101" s="477">
        <f t="shared" si="153"/>
        <v>0</v>
      </c>
      <c r="EL101" s="477">
        <f t="shared" si="154"/>
        <v>0</v>
      </c>
      <c r="EM101" s="477">
        <f t="shared" si="155"/>
        <v>0</v>
      </c>
      <c r="EN101" s="477">
        <f t="shared" si="156"/>
        <v>0</v>
      </c>
      <c r="EO101" s="946">
        <f t="shared" si="157"/>
        <v>0</v>
      </c>
      <c r="EP101" s="946">
        <f t="shared" si="158"/>
        <v>0</v>
      </c>
      <c r="EQ101" s="946">
        <f t="shared" si="159"/>
        <v>0</v>
      </c>
      <c r="ER101" s="946">
        <f t="shared" si="160"/>
        <v>0</v>
      </c>
      <c r="ES101" s="946">
        <f t="shared" si="161"/>
        <v>0</v>
      </c>
      <c r="ET101" s="946">
        <f t="shared" si="162"/>
        <v>0</v>
      </c>
      <c r="EU101" s="946">
        <f t="shared" si="163"/>
        <v>0</v>
      </c>
      <c r="EV101" s="946">
        <f t="shared" si="164"/>
        <v>0</v>
      </c>
      <c r="EW101" s="946">
        <f t="shared" si="165"/>
        <v>0</v>
      </c>
      <c r="EX101" s="946">
        <f t="shared" si="166"/>
        <v>0</v>
      </c>
      <c r="EY101" s="946">
        <f t="shared" si="167"/>
        <v>0</v>
      </c>
      <c r="EZ101" s="946">
        <f t="shared" si="168"/>
        <v>0</v>
      </c>
      <c r="FA101" s="946">
        <f t="shared" si="169"/>
        <v>0</v>
      </c>
      <c r="FB101" s="946">
        <f t="shared" si="170"/>
        <v>0</v>
      </c>
      <c r="FC101" s="946">
        <f t="shared" si="171"/>
        <v>0</v>
      </c>
      <c r="FD101" s="946">
        <f t="shared" si="172"/>
        <v>0</v>
      </c>
      <c r="FE101" s="946">
        <f t="shared" si="173"/>
        <v>0</v>
      </c>
      <c r="FF101" s="946">
        <f t="shared" si="174"/>
        <v>0</v>
      </c>
      <c r="FG101" s="946">
        <f t="shared" si="175"/>
        <v>0</v>
      </c>
      <c r="FH101" s="946">
        <f t="shared" si="176"/>
        <v>0</v>
      </c>
      <c r="FI101" s="946">
        <f t="shared" si="177"/>
        <v>0</v>
      </c>
      <c r="FJ101" s="946">
        <f t="shared" si="178"/>
        <v>0</v>
      </c>
      <c r="FK101" s="946">
        <f t="shared" si="179"/>
        <v>0</v>
      </c>
      <c r="FL101" s="946">
        <f t="shared" si="180"/>
        <v>0</v>
      </c>
      <c r="FM101" s="946">
        <f t="shared" si="181"/>
        <v>0</v>
      </c>
      <c r="FN101" s="946">
        <f t="shared" si="182"/>
        <v>0</v>
      </c>
      <c r="FO101" s="946">
        <f t="shared" si="183"/>
        <v>0</v>
      </c>
      <c r="FP101" s="946">
        <f t="shared" si="184"/>
        <v>0</v>
      </c>
      <c r="FQ101" s="946">
        <f t="shared" si="185"/>
        <v>0</v>
      </c>
      <c r="FR101" s="946">
        <f t="shared" si="186"/>
        <v>0</v>
      </c>
      <c r="FS101" s="946">
        <f t="shared" si="187"/>
        <v>0</v>
      </c>
      <c r="FT101" s="946">
        <f t="shared" si="188"/>
        <v>0</v>
      </c>
      <c r="FU101" s="946">
        <f t="shared" si="189"/>
        <v>0</v>
      </c>
      <c r="FV101" s="946">
        <f t="shared" si="190"/>
        <v>0</v>
      </c>
      <c r="FW101" s="946">
        <f t="shared" si="191"/>
        <v>0</v>
      </c>
      <c r="FX101" s="946">
        <f t="shared" si="192"/>
        <v>0</v>
      </c>
      <c r="FY101" s="946">
        <f t="shared" si="193"/>
        <v>0</v>
      </c>
      <c r="FZ101" s="946">
        <f t="shared" si="194"/>
        <v>0</v>
      </c>
      <c r="GA101" s="946">
        <f t="shared" si="195"/>
        <v>0</v>
      </c>
      <c r="GB101" s="946">
        <f t="shared" si="196"/>
        <v>0</v>
      </c>
      <c r="GC101" s="946">
        <f t="shared" si="197"/>
        <v>0</v>
      </c>
      <c r="GD101" s="946">
        <f t="shared" si="198"/>
        <v>0</v>
      </c>
      <c r="GE101" s="946">
        <f t="shared" si="199"/>
        <v>0</v>
      </c>
      <c r="GF101" s="946">
        <f t="shared" si="200"/>
        <v>0</v>
      </c>
      <c r="GG101" s="946">
        <f t="shared" si="201"/>
        <v>0</v>
      </c>
      <c r="GH101" s="946" t="s">
        <v>542</v>
      </c>
    </row>
    <row r="102" spans="1:190" ht="15" hidden="1">
      <c r="A102" s="725" t="str">
        <f>Compute1a!A102</f>
        <v>15.1.b</v>
      </c>
      <c r="B102" s="527">
        <f>Compute1a!B102</f>
        <v>0</v>
      </c>
      <c r="C102" s="527">
        <f>Compute1a!C102</f>
        <v>0</v>
      </c>
      <c r="D102" s="528">
        <f>Compute1a!D102</f>
        <v>0</v>
      </c>
      <c r="E102" s="733" t="str">
        <f>Compute1a!E102</f>
        <v>0</v>
      </c>
      <c r="F102" s="727">
        <f>INDEX(References!$B$51:$C$56,$E102+1,2)*C102</f>
        <v>0</v>
      </c>
      <c r="G102" s="726">
        <f>Compute4a!$DE102</f>
        <v>0</v>
      </c>
      <c r="H102" s="942">
        <f t="shared" si="210"/>
        <v>0</v>
      </c>
      <c r="I102" s="671">
        <f>Compute4a!I102</f>
        <v>0</v>
      </c>
      <c r="J102" s="782">
        <f>IFERROR((I102*$H102*INDEX(References!$C$51:$D$56, $E102+1,2))+(ROW()/10000),0)</f>
        <v>1.0200000000000001E-2</v>
      </c>
      <c r="K102" s="671">
        <f>Compute4a!H102</f>
        <v>0</v>
      </c>
      <c r="L102" s="782">
        <f>IFERROR((K102*$H102*INDEX(References!$C$51:$D$56, $E102+1,2))+(ROW()/10000),0)</f>
        <v>1.0200000000000001E-2</v>
      </c>
      <c r="M102" s="671">
        <f>Compute4a!H102</f>
        <v>0</v>
      </c>
      <c r="N102" s="782">
        <f>IFERROR((M102*$H102*INDEX(References!$C$51:$D$56, $E102+1,2))+(ROW()/10000),0)</f>
        <v>1.0200000000000001E-2</v>
      </c>
      <c r="O102" s="671">
        <f>Compute4a!N102</f>
        <v>0</v>
      </c>
      <c r="P102" s="782">
        <f>IFERROR((O102*$H102*INDEX(References!$C$51:$D$56, $E102+1,2))+(ROW()/10000),0)</f>
        <v>1.0200000000000001E-2</v>
      </c>
      <c r="Q102" s="671">
        <f>Compute4a!M102</f>
        <v>0</v>
      </c>
      <c r="R102" s="782">
        <f>IFERROR((Q102*$H102*INDEX(References!$C$51:$D$56, $E102+1,2))+(ROW()/10000),0)</f>
        <v>1.0200000000000001E-2</v>
      </c>
      <c r="S102" s="671">
        <f>Compute4a!R102</f>
        <v>0</v>
      </c>
      <c r="T102" s="782">
        <f>IFERROR((S102*$H102*INDEX(References!$C$51:$D$56, $E102+1,2))+(ROW()/10000),0)</f>
        <v>1.0200000000000001E-2</v>
      </c>
      <c r="U102" s="671">
        <f>Compute4a!S102</f>
        <v>0</v>
      </c>
      <c r="V102" s="782">
        <f>IFERROR((U102*$H102*INDEX(References!$C$51:$D$56, $E102+1,2))+(ROW()/10000),0)</f>
        <v>1.0200000000000001E-2</v>
      </c>
      <c r="W102" s="671">
        <f>Compute4a!R102</f>
        <v>0</v>
      </c>
      <c r="X102" s="782">
        <f>IFERROR((W102*$H102*INDEX(References!$C$51:$D$56, $E102+1,2))+(ROW()/10000),0)</f>
        <v>1.0200000000000001E-2</v>
      </c>
      <c r="Y102" s="671">
        <f>Compute4a!I102</f>
        <v>0</v>
      </c>
      <c r="Z102" s="782">
        <f>IFERROR((Y102*$H102*INDEX(References!$C$51:$D$56, $E102+1,2))+(ROW()/10000),0)</f>
        <v>1.0200000000000001E-2</v>
      </c>
      <c r="AA102" s="671">
        <f>Compute4a!H102</f>
        <v>0</v>
      </c>
      <c r="AB102" s="782">
        <f>IFERROR((AA102*$H102*INDEX(References!$C$51:$D$56, $E102+1,2))+(ROW()/10000),0)</f>
        <v>1.0200000000000001E-2</v>
      </c>
      <c r="AC102" s="671">
        <f>Compute4a!T102</f>
        <v>0</v>
      </c>
      <c r="AD102" s="782">
        <f>IFERROR((AC102*$H102*INDEX(References!$C$51:$D$56, $E102+1,2))+(ROW()/10000),0)</f>
        <v>1.0200000000000001E-2</v>
      </c>
      <c r="AE102" s="671">
        <f>Compute4a!I102</f>
        <v>0</v>
      </c>
      <c r="AF102" s="782">
        <f>IFERROR((AE102*$H102*INDEX(References!$C$51:$D$56, $E102+1,2))+(ROW()/10000),0)</f>
        <v>1.0200000000000001E-2</v>
      </c>
      <c r="AG102" s="671">
        <f>Compute4a!N102</f>
        <v>0</v>
      </c>
      <c r="AH102" s="782">
        <f>IFERROR((AG102*$H102*INDEX(References!$C$51:$D$56, $E102+1,2))+(ROW()/10000),0)</f>
        <v>1.0200000000000001E-2</v>
      </c>
      <c r="AI102" s="671">
        <f>Compute4a!I102</f>
        <v>0</v>
      </c>
      <c r="AJ102" s="782">
        <f>IFERROR((AI102*$H102*INDEX(References!$C$51:$D$56, $E102+1,2))+(ROW()/10000),0)</f>
        <v>1.0200000000000001E-2</v>
      </c>
      <c r="AK102" s="671">
        <f>Compute4a!U102</f>
        <v>0</v>
      </c>
      <c r="AL102" s="782">
        <f>IFERROR((AK102*$H102*INDEX(References!$C$51:$D$56, $E102+1,2))+(ROW()/10000),0)</f>
        <v>1.0200000000000001E-2</v>
      </c>
      <c r="AM102" s="671">
        <f>Compute4a!K102</f>
        <v>0</v>
      </c>
      <c r="AN102" s="782">
        <f>IFERROR((AM102*$H102*INDEX(References!$C$51:$D$56, $E102+1,2))+(ROW()/10000),0)</f>
        <v>1.0200000000000001E-2</v>
      </c>
      <c r="AO102" s="671">
        <f>Compute4a!S102</f>
        <v>0</v>
      </c>
      <c r="AP102" s="782">
        <f>IFERROR((AO102*$H102*INDEX(References!$C$51:$D$56, $E102+1,2))+(ROW()/10000),0)</f>
        <v>1.0200000000000001E-2</v>
      </c>
      <c r="AQ102" s="671">
        <f>Compute4a!M102</f>
        <v>0</v>
      </c>
      <c r="AR102" s="782">
        <f>IFERROR((AQ102*$H102*INDEX(References!$C$51:$D$56, $E102+1,2))+(ROW()/10000),0)</f>
        <v>1.0200000000000001E-2</v>
      </c>
      <c r="AS102" s="671">
        <f>Compute4a!K102</f>
        <v>0</v>
      </c>
      <c r="AT102" s="782">
        <f>IFERROR((AS102*$H102*INDEX(References!$C$51:$D$56, $E102+1,2))+(ROW()/10000),0)</f>
        <v>1.0200000000000001E-2</v>
      </c>
      <c r="AU102" s="671">
        <f>Compute4a!T102</f>
        <v>0</v>
      </c>
      <c r="AV102" s="782">
        <f>IFERROR((AU102*$H102*INDEX(References!$C$51:$D$56, $E102+1,2))+(ROW()/10000),0)</f>
        <v>1.0200000000000001E-2</v>
      </c>
      <c r="AW102" s="671">
        <f>Compute4a!J102</f>
        <v>0</v>
      </c>
      <c r="AX102" s="782">
        <f>IFERROR((AW102*$H102*INDEX(References!$C$51:$D$56, $E102+1,2))+(ROW()/10000),0)</f>
        <v>1.0200000000000001E-2</v>
      </c>
      <c r="AY102" s="671">
        <f>Compute4a!L102</f>
        <v>0</v>
      </c>
      <c r="AZ102" s="782">
        <f>IFERROR((AY102*$H102*INDEX(References!$C$51:$D$56, $E102+1,2))+(ROW()/10000),0)</f>
        <v>1.0200000000000001E-2</v>
      </c>
      <c r="BA102" s="671">
        <f>Compute4a!M102</f>
        <v>0</v>
      </c>
      <c r="BB102" s="782">
        <f>IFERROR((BA102*$H102*INDEX(References!$C$51:$D$56, $E102+1,2))+(ROW()/10000),0)</f>
        <v>1.0200000000000001E-2</v>
      </c>
      <c r="BC102" s="671">
        <f>Compute4a!O102</f>
        <v>0</v>
      </c>
      <c r="BD102" s="782">
        <f>IFERROR((BC102*$H102*INDEX(References!$C$51:$D$56, $E102+1,2))+(ROW()/10000),0)</f>
        <v>1.0200000000000001E-2</v>
      </c>
      <c r="BE102" s="671">
        <f>Compute4a!V102</f>
        <v>0</v>
      </c>
      <c r="BF102" s="782">
        <f>IFERROR((BE102*$H102*INDEX(References!$C$51:$D$56, $E102+1,2))+(ROW()/10000),0)</f>
        <v>1.0200000000000001E-2</v>
      </c>
      <c r="BG102" s="671">
        <f>Compute4a!P102</f>
        <v>0</v>
      </c>
      <c r="BH102" s="782">
        <f>IFERROR((BG102*$H102*INDEX(References!$C$51:$D$56, $E102+1,2))+(ROW()/10000),0)</f>
        <v>1.0200000000000001E-2</v>
      </c>
      <c r="BI102" s="671">
        <f>Compute4a!N102</f>
        <v>0</v>
      </c>
      <c r="BJ102" s="782">
        <f>IFERROR((BI102*$H102*INDEX(References!$C$51:$D$56, $E102+1,2))+(ROW()/10000),0)</f>
        <v>1.0200000000000001E-2</v>
      </c>
      <c r="BK102" s="671">
        <f>Compute4a!T102</f>
        <v>0</v>
      </c>
      <c r="BL102" s="782">
        <f>IFERROR((BK102*$H102*INDEX(References!$C$51:$D$56, $E102+1,2))+(ROW()/10000),0)</f>
        <v>1.0200000000000001E-2</v>
      </c>
      <c r="BM102" s="671">
        <f>Compute4a!R102</f>
        <v>0</v>
      </c>
      <c r="BN102" s="782">
        <f>IFERROR((BM102*$H102*INDEX(References!$C$51:$D$56, $E102+1,2))+(ROW()/10000),0)</f>
        <v>1.0200000000000001E-2</v>
      </c>
      <c r="BO102" s="671">
        <f>Compute4a!V102</f>
        <v>0</v>
      </c>
      <c r="BP102" s="782">
        <f>IFERROR((BO102*$H102*INDEX(References!$C$51:$D$56, $E102+1,2))+(ROW()/10000),0)</f>
        <v>1.0200000000000001E-2</v>
      </c>
      <c r="BQ102" s="671">
        <f>Compute4a!S102</f>
        <v>0</v>
      </c>
      <c r="BR102" s="782">
        <f>IFERROR((BQ102*$H102*INDEX(References!$C$51:$D$56, $E102+1,2))+(ROW()/10000),0)</f>
        <v>1.0200000000000001E-2</v>
      </c>
      <c r="BS102" s="671">
        <f>Compute4a!V102</f>
        <v>0</v>
      </c>
      <c r="BT102" s="782">
        <f>IFERROR((BS102*$H102*INDEX(References!$C$51:$D$56, $E102+1,2))+(ROW()/10000),0)</f>
        <v>1.0200000000000001E-2</v>
      </c>
      <c r="BU102" s="671">
        <f>Compute4a!M102</f>
        <v>0</v>
      </c>
      <c r="BV102" s="782">
        <f>IFERROR((BU102*$H102*INDEX(References!$C$51:$D$56, $E102+1,2))+(ROW()/10000),0)</f>
        <v>1.0200000000000001E-2</v>
      </c>
      <c r="BW102" s="671">
        <f>Compute4a!U102</f>
        <v>0</v>
      </c>
      <c r="BX102" s="782">
        <f>IFERROR((BW102*$H102*INDEX(References!$C$51:$D$56, $E102+1,2))+(ROW()/10000),0)</f>
        <v>1.0200000000000001E-2</v>
      </c>
      <c r="BY102" s="671">
        <f>Compute4a!N102</f>
        <v>0</v>
      </c>
      <c r="BZ102" s="782">
        <f>IFERROR((BY102*$H102*INDEX(References!$C$51:$D$56, $E102+1,2))+(ROW()/10000),0)</f>
        <v>1.0200000000000001E-2</v>
      </c>
      <c r="CA102" s="671">
        <f>Compute4a!T102</f>
        <v>0</v>
      </c>
      <c r="CB102" s="782">
        <f>IFERROR((CA102*$H102*INDEX(References!$C$51:$D$56, $E102+1,2))+(ROW()/10000),0)</f>
        <v>1.0200000000000001E-2</v>
      </c>
      <c r="CC102" s="671">
        <f>Compute4a!T102</f>
        <v>0</v>
      </c>
      <c r="CD102" s="782">
        <f>IFERROR((CC102*$H102*INDEX(References!$C$51:$D$56, $E102+1,2))+(ROW()/10000),0)</f>
        <v>1.0200000000000001E-2</v>
      </c>
      <c r="CE102" s="671">
        <f>Compute4a!T102</f>
        <v>0</v>
      </c>
      <c r="CF102" s="782">
        <f>IFERROR((CE102*$H102*INDEX(References!$C$51:$D$56, $E102+1,2))+(ROW()/10000),0)</f>
        <v>1.0200000000000001E-2</v>
      </c>
      <c r="CG102" s="671">
        <f>Compute4a!U102</f>
        <v>0</v>
      </c>
      <c r="CH102" s="782">
        <f>IFERROR((CG102*$H102*INDEX(References!$C$51:$D$56, $E102+1,2))+(ROW()/10000),0)</f>
        <v>1.0200000000000001E-2</v>
      </c>
      <c r="CI102" s="671">
        <f>Compute4a!U102</f>
        <v>0</v>
      </c>
      <c r="CJ102" s="782">
        <f>IFERROR((CI102*$H102*INDEX(References!$C$51:$D$56, $E102+1,2))+(ROW()/10000),0)</f>
        <v>1.0200000000000001E-2</v>
      </c>
      <c r="CK102" s="671">
        <f>Compute4a!N102</f>
        <v>0</v>
      </c>
      <c r="CL102" s="782">
        <f>IFERROR((CK102*$H102*INDEX(References!$C$51:$D$56, $E102+1,2))+(ROW()/10000),0)</f>
        <v>1.0200000000000001E-2</v>
      </c>
      <c r="CM102" s="671">
        <f>Compute4a!U102</f>
        <v>0</v>
      </c>
      <c r="CN102" s="782">
        <f>IFERROR((CM102*$H102*INDEX(References!$C$51:$D$56, $E102+1,2))+(ROW()/10000),0)</f>
        <v>1.0200000000000001E-2</v>
      </c>
      <c r="CO102" s="671">
        <f>Compute4a!Q102</f>
        <v>0</v>
      </c>
      <c r="CP102" s="782">
        <f>IFERROR((CO102*$H102*INDEX(References!$C$51:$D$56, $E102+1,2))+(ROW()/10000),0)</f>
        <v>1.0200000000000001E-2</v>
      </c>
      <c r="CQ102" s="671">
        <f>Compute4a!T102</f>
        <v>0</v>
      </c>
      <c r="CR102" s="782">
        <f>IFERROR((CQ102*$H102*INDEX(References!$C$51:$D$56, $E102+1,2))+(ROW()/10000),0)</f>
        <v>1.0200000000000001E-2</v>
      </c>
      <c r="CS102" s="671">
        <f>Compute4a!Q102</f>
        <v>0</v>
      </c>
      <c r="CT102" s="782">
        <f>IFERROR((CS102*$H102*INDEX(References!$C$51:$D$56, $E102+1,2))+(ROW()/10000),0)</f>
        <v>1.0200000000000001E-2</v>
      </c>
      <c r="CU102" s="477">
        <f t="shared" si="211"/>
        <v>0</v>
      </c>
      <c r="CV102" s="477">
        <f t="shared" si="112"/>
        <v>0</v>
      </c>
      <c r="CW102" s="477">
        <f t="shared" si="113"/>
        <v>0</v>
      </c>
      <c r="CX102" s="477">
        <f t="shared" si="114"/>
        <v>0</v>
      </c>
      <c r="CY102" s="477">
        <f t="shared" si="115"/>
        <v>0</v>
      </c>
      <c r="CZ102" s="477">
        <f t="shared" si="116"/>
        <v>0</v>
      </c>
      <c r="DA102" s="477">
        <f t="shared" si="117"/>
        <v>0</v>
      </c>
      <c r="DB102" s="477">
        <f t="shared" si="118"/>
        <v>0</v>
      </c>
      <c r="DC102" s="477">
        <f t="shared" si="119"/>
        <v>0</v>
      </c>
      <c r="DD102" s="477">
        <f t="shared" si="120"/>
        <v>0</v>
      </c>
      <c r="DE102" s="477">
        <f t="shared" si="121"/>
        <v>0</v>
      </c>
      <c r="DF102" s="477">
        <f t="shared" si="122"/>
        <v>0</v>
      </c>
      <c r="DG102" s="477">
        <f t="shared" si="123"/>
        <v>0</v>
      </c>
      <c r="DH102" s="477">
        <f t="shared" si="124"/>
        <v>0</v>
      </c>
      <c r="DI102" s="477">
        <f t="shared" si="125"/>
        <v>0</v>
      </c>
      <c r="DJ102" s="477">
        <f t="shared" si="126"/>
        <v>0</v>
      </c>
      <c r="DK102" s="477">
        <f t="shared" si="127"/>
        <v>0</v>
      </c>
      <c r="DL102" s="477">
        <f t="shared" si="128"/>
        <v>0</v>
      </c>
      <c r="DM102" s="477">
        <f t="shared" si="129"/>
        <v>0</v>
      </c>
      <c r="DN102" s="477">
        <f t="shared" si="130"/>
        <v>0</v>
      </c>
      <c r="DO102" s="477">
        <f t="shared" si="131"/>
        <v>0</v>
      </c>
      <c r="DP102" s="477">
        <f t="shared" si="132"/>
        <v>0</v>
      </c>
      <c r="DQ102" s="477">
        <f t="shared" si="133"/>
        <v>0</v>
      </c>
      <c r="DR102" s="477">
        <f t="shared" si="134"/>
        <v>0</v>
      </c>
      <c r="DS102" s="477">
        <f t="shared" si="135"/>
        <v>0</v>
      </c>
      <c r="DT102" s="477">
        <f t="shared" si="136"/>
        <v>0</v>
      </c>
      <c r="DU102" s="477">
        <f t="shared" si="137"/>
        <v>0</v>
      </c>
      <c r="DV102" s="477">
        <f t="shared" si="138"/>
        <v>0</v>
      </c>
      <c r="DW102" s="477">
        <f t="shared" si="139"/>
        <v>0</v>
      </c>
      <c r="DX102" s="477">
        <f t="shared" si="140"/>
        <v>0</v>
      </c>
      <c r="DY102" s="477">
        <f t="shared" si="141"/>
        <v>0</v>
      </c>
      <c r="DZ102" s="477">
        <f t="shared" si="142"/>
        <v>0</v>
      </c>
      <c r="EA102" s="477">
        <f t="shared" si="143"/>
        <v>0</v>
      </c>
      <c r="EB102" s="477">
        <f t="shared" si="144"/>
        <v>0</v>
      </c>
      <c r="EC102" s="477">
        <f t="shared" si="145"/>
        <v>0</v>
      </c>
      <c r="ED102" s="477">
        <f t="shared" si="146"/>
        <v>0</v>
      </c>
      <c r="EE102" s="477">
        <f t="shared" si="147"/>
        <v>0</v>
      </c>
      <c r="EF102" s="477">
        <f t="shared" si="148"/>
        <v>0</v>
      </c>
      <c r="EG102" s="477">
        <f t="shared" si="149"/>
        <v>0</v>
      </c>
      <c r="EH102" s="477">
        <f t="shared" si="150"/>
        <v>0</v>
      </c>
      <c r="EI102" s="477">
        <f t="shared" si="151"/>
        <v>0</v>
      </c>
      <c r="EJ102" s="477">
        <f t="shared" si="152"/>
        <v>0</v>
      </c>
      <c r="EK102" s="477">
        <f t="shared" si="153"/>
        <v>0</v>
      </c>
      <c r="EL102" s="477">
        <f t="shared" si="154"/>
        <v>0</v>
      </c>
      <c r="EM102" s="477">
        <f t="shared" si="155"/>
        <v>0</v>
      </c>
      <c r="EN102" s="477">
        <f t="shared" si="156"/>
        <v>0</v>
      </c>
      <c r="EO102" s="946">
        <f t="shared" si="157"/>
        <v>0</v>
      </c>
      <c r="EP102" s="946">
        <f t="shared" si="158"/>
        <v>0</v>
      </c>
      <c r="EQ102" s="946">
        <f t="shared" si="159"/>
        <v>0</v>
      </c>
      <c r="ER102" s="946">
        <f t="shared" si="160"/>
        <v>0</v>
      </c>
      <c r="ES102" s="946">
        <f t="shared" si="161"/>
        <v>0</v>
      </c>
      <c r="ET102" s="946">
        <f t="shared" si="162"/>
        <v>0</v>
      </c>
      <c r="EU102" s="946">
        <f t="shared" si="163"/>
        <v>0</v>
      </c>
      <c r="EV102" s="946">
        <f t="shared" si="164"/>
        <v>0</v>
      </c>
      <c r="EW102" s="946">
        <f t="shared" si="165"/>
        <v>0</v>
      </c>
      <c r="EX102" s="946">
        <f t="shared" si="166"/>
        <v>0</v>
      </c>
      <c r="EY102" s="946">
        <f t="shared" si="167"/>
        <v>0</v>
      </c>
      <c r="EZ102" s="946">
        <f t="shared" si="168"/>
        <v>0</v>
      </c>
      <c r="FA102" s="946">
        <f t="shared" si="169"/>
        <v>0</v>
      </c>
      <c r="FB102" s="946">
        <f t="shared" si="170"/>
        <v>0</v>
      </c>
      <c r="FC102" s="946">
        <f t="shared" si="171"/>
        <v>0</v>
      </c>
      <c r="FD102" s="946">
        <f t="shared" si="172"/>
        <v>0</v>
      </c>
      <c r="FE102" s="946">
        <f t="shared" si="173"/>
        <v>0</v>
      </c>
      <c r="FF102" s="946">
        <f t="shared" si="174"/>
        <v>0</v>
      </c>
      <c r="FG102" s="946">
        <f t="shared" si="175"/>
        <v>0</v>
      </c>
      <c r="FH102" s="946">
        <f t="shared" si="176"/>
        <v>0</v>
      </c>
      <c r="FI102" s="946">
        <f t="shared" si="177"/>
        <v>0</v>
      </c>
      <c r="FJ102" s="946">
        <f t="shared" si="178"/>
        <v>0</v>
      </c>
      <c r="FK102" s="946">
        <f t="shared" si="179"/>
        <v>0</v>
      </c>
      <c r="FL102" s="946">
        <f t="shared" si="180"/>
        <v>0</v>
      </c>
      <c r="FM102" s="946">
        <f t="shared" si="181"/>
        <v>0</v>
      </c>
      <c r="FN102" s="946">
        <f t="shared" si="182"/>
        <v>0</v>
      </c>
      <c r="FO102" s="946">
        <f t="shared" si="183"/>
        <v>0</v>
      </c>
      <c r="FP102" s="946">
        <f t="shared" si="184"/>
        <v>0</v>
      </c>
      <c r="FQ102" s="946">
        <f t="shared" si="185"/>
        <v>0</v>
      </c>
      <c r="FR102" s="946">
        <f t="shared" si="186"/>
        <v>0</v>
      </c>
      <c r="FS102" s="946">
        <f t="shared" si="187"/>
        <v>0</v>
      </c>
      <c r="FT102" s="946">
        <f t="shared" si="188"/>
        <v>0</v>
      </c>
      <c r="FU102" s="946">
        <f t="shared" si="189"/>
        <v>0</v>
      </c>
      <c r="FV102" s="946">
        <f t="shared" si="190"/>
        <v>0</v>
      </c>
      <c r="FW102" s="946">
        <f t="shared" si="191"/>
        <v>0</v>
      </c>
      <c r="FX102" s="946">
        <f t="shared" si="192"/>
        <v>0</v>
      </c>
      <c r="FY102" s="946">
        <f t="shared" si="193"/>
        <v>0</v>
      </c>
      <c r="FZ102" s="946">
        <f t="shared" si="194"/>
        <v>0</v>
      </c>
      <c r="GA102" s="946">
        <f t="shared" si="195"/>
        <v>0</v>
      </c>
      <c r="GB102" s="946">
        <f t="shared" si="196"/>
        <v>0</v>
      </c>
      <c r="GC102" s="946">
        <f t="shared" si="197"/>
        <v>0</v>
      </c>
      <c r="GD102" s="946">
        <f t="shared" si="198"/>
        <v>0</v>
      </c>
      <c r="GE102" s="946">
        <f t="shared" si="199"/>
        <v>0</v>
      </c>
      <c r="GF102" s="946">
        <f t="shared" si="200"/>
        <v>0</v>
      </c>
      <c r="GG102" s="946">
        <f t="shared" si="201"/>
        <v>0</v>
      </c>
      <c r="GH102" s="946" t="s">
        <v>543</v>
      </c>
    </row>
    <row r="103" spans="1:190" ht="15">
      <c r="A103" s="725" t="str">
        <f>Compute1a!A103</f>
        <v>15.2</v>
      </c>
      <c r="B103" s="527" t="str">
        <f>Compute1a!B103</f>
        <v>Contrôle du sous-traitant</v>
      </c>
      <c r="C103" s="527">
        <f>Compute1a!C103</f>
        <v>0</v>
      </c>
      <c r="D103" s="528" t="str">
        <f>Compute1a!D103</f>
        <v>1: Initial</v>
      </c>
      <c r="E103" s="733" t="str">
        <f>Compute1a!E103</f>
        <v>1</v>
      </c>
      <c r="F103" s="727">
        <f>INDEX(References!$B$51:$C$56,$E103+1,2)*C103</f>
        <v>0</v>
      </c>
      <c r="G103" s="726">
        <f>Compute4a!$DE103</f>
        <v>0</v>
      </c>
      <c r="H103" s="942">
        <f>IF($F103&gt;=$C$1,$G103/$F103,$G103)</f>
        <v>0</v>
      </c>
      <c r="I103" s="671">
        <f>Compute4a!I103</f>
        <v>0</v>
      </c>
      <c r="J103" s="782">
        <f>IFERROR((I103*$H103*INDEX(References!$C$51:$D$56, $E103+1,2))+(ROW()/10000),0)</f>
        <v>1.03E-2</v>
      </c>
      <c r="K103" s="671">
        <f>Compute4a!H103</f>
        <v>0</v>
      </c>
      <c r="L103" s="782">
        <f>IFERROR((K103*$H103*INDEX(References!$C$51:$D$56, $E103+1,2))+(ROW()/10000),0)</f>
        <v>1.03E-2</v>
      </c>
      <c r="M103" s="671">
        <f>Compute4a!H103</f>
        <v>0</v>
      </c>
      <c r="N103" s="782">
        <f>IFERROR((M103*$H103*INDEX(References!$C$51:$D$56, $E103+1,2))+(ROW()/10000),0)</f>
        <v>1.03E-2</v>
      </c>
      <c r="O103" s="671">
        <f>Compute4a!N103</f>
        <v>0</v>
      </c>
      <c r="P103" s="782">
        <f>IFERROR((O103*$H103*INDEX(References!$C$51:$D$56, $E103+1,2))+(ROW()/10000),0)</f>
        <v>1.03E-2</v>
      </c>
      <c r="Q103" s="671">
        <v>0</v>
      </c>
      <c r="R103" s="782">
        <f>IFERROR((Q103*$H103*INDEX(References!$C$51:$D$56, $E103+1,2))+(ROW()/10000),0)</f>
        <v>1.03E-2</v>
      </c>
      <c r="S103" s="671">
        <f>Compute4a!R103</f>
        <v>0</v>
      </c>
      <c r="T103" s="782">
        <f>IFERROR((S103*$H103*INDEX(References!$C$51:$D$56, $E103+1,2))+(ROW()/10000),0)</f>
        <v>1.03E-2</v>
      </c>
      <c r="U103" s="671">
        <f>Compute4a!S103</f>
        <v>0</v>
      </c>
      <c r="V103" s="782">
        <f>IFERROR((U103*$H103*INDEX(References!$C$51:$D$56, $E103+1,2))+(ROW()/10000),0)</f>
        <v>1.03E-2</v>
      </c>
      <c r="W103" s="671">
        <f>Compute4a!R103</f>
        <v>0</v>
      </c>
      <c r="X103" s="782">
        <f>IFERROR((W103*$H103*INDEX(References!$C$51:$D$56, $E103+1,2))+(ROW()/10000),0)</f>
        <v>1.03E-2</v>
      </c>
      <c r="Y103" s="671">
        <f>Compute4a!I103</f>
        <v>0</v>
      </c>
      <c r="Z103" s="782">
        <f>IFERROR((Y103*$H103*INDEX(References!$C$51:$D$56, $E103+1,2))+(ROW()/10000),0)</f>
        <v>1.03E-2</v>
      </c>
      <c r="AA103" s="671">
        <f>Compute4a!H103</f>
        <v>0</v>
      </c>
      <c r="AB103" s="782">
        <f>IFERROR((AA103*$H103*INDEX(References!$C$51:$D$56, $E103+1,2))+(ROW()/10000),0)</f>
        <v>1.03E-2</v>
      </c>
      <c r="AC103" s="671">
        <f>Compute4a!T103</f>
        <v>1</v>
      </c>
      <c r="AD103" s="782">
        <f>IFERROR((AC103*$H103*INDEX(References!$C$51:$D$56, $E103+1,2))+(ROW()/10000),0)</f>
        <v>1.03E-2</v>
      </c>
      <c r="AE103" s="671">
        <f>Compute4a!I103</f>
        <v>0</v>
      </c>
      <c r="AF103" s="782">
        <f>IFERROR((AE103*$H103*INDEX(References!$C$51:$D$56, $E103+1,2))+(ROW()/10000),0)</f>
        <v>1.03E-2</v>
      </c>
      <c r="AG103" s="671">
        <f>Compute4a!N103</f>
        <v>0</v>
      </c>
      <c r="AH103" s="782">
        <f>IFERROR((AG103*$H103*INDEX(References!$C$51:$D$56, $E103+1,2))+(ROW()/10000),0)</f>
        <v>1.03E-2</v>
      </c>
      <c r="AI103" s="671">
        <f>Compute4a!I103</f>
        <v>0</v>
      </c>
      <c r="AJ103" s="782">
        <f>IFERROR((AI103*$H103*INDEX(References!$C$51:$D$56, $E103+1,2))+(ROW()/10000),0)</f>
        <v>1.03E-2</v>
      </c>
      <c r="AK103" s="671">
        <v>0</v>
      </c>
      <c r="AL103" s="782">
        <f>IFERROR((AK103*$H103*INDEX(References!$C$51:$D$56, $E103+1,2))+(ROW()/10000),0)</f>
        <v>1.03E-2</v>
      </c>
      <c r="AM103" s="671">
        <f>Compute4a!K103</f>
        <v>0</v>
      </c>
      <c r="AN103" s="782">
        <f>IFERROR((AM103*$H103*INDEX(References!$C$51:$D$56, $E103+1,2))+(ROW()/10000),0)</f>
        <v>1.03E-2</v>
      </c>
      <c r="AO103" s="671">
        <f>Compute4a!S103</f>
        <v>0</v>
      </c>
      <c r="AP103" s="782">
        <f>IFERROR((AO103*$H103*INDEX(References!$C$51:$D$56, $E103+1,2))+(ROW()/10000),0)</f>
        <v>1.03E-2</v>
      </c>
      <c r="AQ103" s="671">
        <f>Compute4a!M103</f>
        <v>1</v>
      </c>
      <c r="AR103" s="782">
        <f>IFERROR((AQ103*$H103*INDEX(References!$C$51:$D$56, $E103+1,2))+(ROW()/10000),0)</f>
        <v>1.03E-2</v>
      </c>
      <c r="AS103" s="671">
        <f>Compute4a!K103</f>
        <v>0</v>
      </c>
      <c r="AT103" s="782">
        <f>IFERROR((AS103*$H103*INDEX(References!$C$51:$D$56, $E103+1,2))+(ROW()/10000),0)</f>
        <v>1.03E-2</v>
      </c>
      <c r="AU103" s="671">
        <f>Compute4a!T103</f>
        <v>1</v>
      </c>
      <c r="AV103" s="782">
        <f>IFERROR((AU103*$H103*INDEX(References!$C$51:$D$56, $E103+1,2))+(ROW()/10000),0)</f>
        <v>1.03E-2</v>
      </c>
      <c r="AW103" s="671">
        <f>Compute4a!J103</f>
        <v>0</v>
      </c>
      <c r="AX103" s="782">
        <f>IFERROR((AW103*$H103*INDEX(References!$C$51:$D$56, $E103+1,2))+(ROW()/10000),0)</f>
        <v>1.03E-2</v>
      </c>
      <c r="AY103" s="671">
        <f>Compute4a!L103</f>
        <v>0</v>
      </c>
      <c r="AZ103" s="782">
        <f>IFERROR((AY103*$H103*INDEX(References!$C$51:$D$56, $E103+1,2))+(ROW()/10000),0)</f>
        <v>1.03E-2</v>
      </c>
      <c r="BA103" s="671">
        <f>Compute4a!M103</f>
        <v>1</v>
      </c>
      <c r="BB103" s="782">
        <f>IFERROR((BA103*$H103*INDEX(References!$C$51:$D$56, $E103+1,2))+(ROW()/10000),0)</f>
        <v>1.03E-2</v>
      </c>
      <c r="BC103" s="671">
        <f>Compute4a!O103</f>
        <v>0</v>
      </c>
      <c r="BD103" s="782">
        <f>IFERROR((BC103*$H103*INDEX(References!$C$51:$D$56, $E103+1,2))+(ROW()/10000),0)</f>
        <v>1.03E-2</v>
      </c>
      <c r="BE103" s="671">
        <f>Compute4a!V103</f>
        <v>1</v>
      </c>
      <c r="BF103" s="782">
        <f>IFERROR((BE103*$H103*INDEX(References!$C$51:$D$56, $E103+1,2))+(ROW()/10000),0)</f>
        <v>1.03E-2</v>
      </c>
      <c r="BG103" s="671">
        <f>Compute4a!P103</f>
        <v>0</v>
      </c>
      <c r="BH103" s="782">
        <f>IFERROR((BG103*$H103*INDEX(References!$C$51:$D$56, $E103+1,2))+(ROW()/10000),0)</f>
        <v>1.03E-2</v>
      </c>
      <c r="BI103" s="671">
        <f>Compute4a!N103</f>
        <v>0</v>
      </c>
      <c r="BJ103" s="782">
        <f>IFERROR((BI103*$H103*INDEX(References!$C$51:$D$56, $E103+1,2))+(ROW()/10000),0)</f>
        <v>1.03E-2</v>
      </c>
      <c r="BK103" s="671">
        <v>0</v>
      </c>
      <c r="BL103" s="782">
        <f>IFERROR((BK103*$H103*INDEX(References!$C$51:$D$56, $E103+1,2))+(ROW()/10000),0)</f>
        <v>1.03E-2</v>
      </c>
      <c r="BM103" s="671">
        <f>Compute4a!R103</f>
        <v>0</v>
      </c>
      <c r="BN103" s="782">
        <f>IFERROR((BM103*$H103*INDEX(References!$C$51:$D$56, $E103+1,2))+(ROW()/10000),0)</f>
        <v>1.03E-2</v>
      </c>
      <c r="BO103" s="671">
        <v>0</v>
      </c>
      <c r="BP103" s="782">
        <f>IFERROR((BO103*$H103*INDEX(References!$C$51:$D$56, $E103+1,2))+(ROW()/10000),0)</f>
        <v>1.03E-2</v>
      </c>
      <c r="BQ103" s="671">
        <f>Compute4a!S103</f>
        <v>0</v>
      </c>
      <c r="BR103" s="782">
        <f>IFERROR((BQ103*$H103*INDEX(References!$C$51:$D$56, $E103+1,2))+(ROW()/10000),0)</f>
        <v>1.03E-2</v>
      </c>
      <c r="BS103" s="671">
        <v>0</v>
      </c>
      <c r="BT103" s="782">
        <f>IFERROR((BS103*$H103*INDEX(References!$C$51:$D$56, $E103+1,2))+(ROW()/10000),0)</f>
        <v>1.03E-2</v>
      </c>
      <c r="BU103" s="671">
        <v>0</v>
      </c>
      <c r="BV103" s="782">
        <f>IFERROR((BU103*$H103*INDEX(References!$C$51:$D$56, $E103+1,2))+(ROW()/10000),0)</f>
        <v>1.03E-2</v>
      </c>
      <c r="BW103" s="671">
        <v>0</v>
      </c>
      <c r="BX103" s="782">
        <f>IFERROR((BW103*$H103*INDEX(References!$C$51:$D$56, $E103+1,2))+(ROW()/10000),0)</f>
        <v>1.03E-2</v>
      </c>
      <c r="BY103" s="671">
        <f>Compute4a!N103</f>
        <v>0</v>
      </c>
      <c r="BZ103" s="782">
        <f>IFERROR((BY103*$H103*INDEX(References!$C$51:$D$56, $E103+1,2))+(ROW()/10000),0)</f>
        <v>1.03E-2</v>
      </c>
      <c r="CA103" s="671">
        <v>0</v>
      </c>
      <c r="CB103" s="782">
        <f>IFERROR((CA103*$H103*INDEX(References!$C$51:$D$56, $E103+1,2))+(ROW()/10000),0)</f>
        <v>1.03E-2</v>
      </c>
      <c r="CC103" s="671">
        <v>0</v>
      </c>
      <c r="CD103" s="782">
        <f>IFERROR((CC103*$H103*INDEX(References!$C$51:$D$56, $E103+1,2))+(ROW()/10000),0)</f>
        <v>1.03E-2</v>
      </c>
      <c r="CE103" s="671">
        <f>Compute4a!T103</f>
        <v>1</v>
      </c>
      <c r="CF103" s="782">
        <f>IFERROR((CE103*$H103*INDEX(References!$C$51:$D$56, $E103+1,2))+(ROW()/10000),0)</f>
        <v>1.03E-2</v>
      </c>
      <c r="CG103" s="671">
        <v>0</v>
      </c>
      <c r="CH103" s="782">
        <f>IFERROR((CG103*$H103*INDEX(References!$C$51:$D$56, $E103+1,2))+(ROW()/10000),0)</f>
        <v>1.03E-2</v>
      </c>
      <c r="CI103" s="671">
        <v>0</v>
      </c>
      <c r="CJ103" s="782">
        <f>IFERROR((CI103*$H103*INDEX(References!$C$51:$D$56, $E103+1,2))+(ROW()/10000),0)</f>
        <v>1.03E-2</v>
      </c>
      <c r="CK103" s="671">
        <f>Compute4a!N103</f>
        <v>0</v>
      </c>
      <c r="CL103" s="782">
        <f>IFERROR((CK103*$H103*INDEX(References!$C$51:$D$56, $E103+1,2))+(ROW()/10000),0)</f>
        <v>1.03E-2</v>
      </c>
      <c r="CM103" s="671">
        <f>Compute4a!U103</f>
        <v>1</v>
      </c>
      <c r="CN103" s="782">
        <f>IFERROR((CM103*$H103*INDEX(References!$C$51:$D$56, $E103+1,2))+(ROW()/10000),0)</f>
        <v>1.03E-2</v>
      </c>
      <c r="CO103" s="671">
        <v>0</v>
      </c>
      <c r="CP103" s="782">
        <f>IFERROR((CO103*$H103*INDEX(References!$C$51:$D$56, $E103+1,2))+(ROW()/10000),0)</f>
        <v>1.03E-2</v>
      </c>
      <c r="CQ103" s="671">
        <f>Compute4a!T103</f>
        <v>1</v>
      </c>
      <c r="CR103" s="782">
        <f>IFERROR((CQ103*$H103*INDEX(References!$C$51:$D$56, $E103+1,2))+(ROW()/10000),0)</f>
        <v>1.03E-2</v>
      </c>
      <c r="CS103" s="671">
        <f>Compute4a!Q103</f>
        <v>1</v>
      </c>
      <c r="CT103" s="782">
        <f>IFERROR((CS103*$H103*INDEX(References!$C$51:$D$56, $E103+1,2))+(ROW()/10000),0)</f>
        <v>1.03E-2</v>
      </c>
      <c r="CU103" s="477">
        <f t="shared" si="211"/>
        <v>1</v>
      </c>
      <c r="CV103" s="477">
        <f t="shared" si="112"/>
        <v>0</v>
      </c>
      <c r="CW103" s="477">
        <f t="shared" si="113"/>
        <v>0</v>
      </c>
      <c r="CX103" s="477">
        <f t="shared" si="114"/>
        <v>0</v>
      </c>
      <c r="CY103" s="477">
        <f t="shared" si="115"/>
        <v>0</v>
      </c>
      <c r="CZ103" s="477">
        <f t="shared" si="116"/>
        <v>0</v>
      </c>
      <c r="DA103" s="477">
        <f t="shared" si="117"/>
        <v>0</v>
      </c>
      <c r="DB103" s="477">
        <f t="shared" si="118"/>
        <v>0</v>
      </c>
      <c r="DC103" s="477">
        <f t="shared" si="119"/>
        <v>0</v>
      </c>
      <c r="DD103" s="477">
        <f t="shared" si="120"/>
        <v>0</v>
      </c>
      <c r="DE103" s="477">
        <f t="shared" si="121"/>
        <v>0</v>
      </c>
      <c r="DF103" s="477">
        <f t="shared" si="122"/>
        <v>0</v>
      </c>
      <c r="DG103" s="477">
        <f t="shared" si="123"/>
        <v>0</v>
      </c>
      <c r="DH103" s="477">
        <f t="shared" si="124"/>
        <v>0</v>
      </c>
      <c r="DI103" s="477">
        <f t="shared" si="125"/>
        <v>0</v>
      </c>
      <c r="DJ103" s="477">
        <f t="shared" si="126"/>
        <v>0</v>
      </c>
      <c r="DK103" s="477">
        <f t="shared" si="127"/>
        <v>0</v>
      </c>
      <c r="DL103" s="477">
        <f t="shared" si="128"/>
        <v>0</v>
      </c>
      <c r="DM103" s="477">
        <f t="shared" si="129"/>
        <v>0</v>
      </c>
      <c r="DN103" s="477">
        <f t="shared" si="130"/>
        <v>0</v>
      </c>
      <c r="DO103" s="477">
        <f t="shared" si="131"/>
        <v>0</v>
      </c>
      <c r="DP103" s="477">
        <f t="shared" si="132"/>
        <v>0</v>
      </c>
      <c r="DQ103" s="477">
        <f t="shared" si="133"/>
        <v>0</v>
      </c>
      <c r="DR103" s="477">
        <f t="shared" si="134"/>
        <v>0</v>
      </c>
      <c r="DS103" s="477">
        <f t="shared" si="135"/>
        <v>0</v>
      </c>
      <c r="DT103" s="477">
        <f t="shared" si="136"/>
        <v>0</v>
      </c>
      <c r="DU103" s="477">
        <f t="shared" si="137"/>
        <v>0</v>
      </c>
      <c r="DV103" s="477">
        <f t="shared" si="138"/>
        <v>0</v>
      </c>
      <c r="DW103" s="477">
        <f t="shared" si="139"/>
        <v>0</v>
      </c>
      <c r="DX103" s="477">
        <f t="shared" si="140"/>
        <v>0</v>
      </c>
      <c r="DY103" s="477">
        <f t="shared" si="141"/>
        <v>0</v>
      </c>
      <c r="DZ103" s="477">
        <f t="shared" si="142"/>
        <v>0</v>
      </c>
      <c r="EA103" s="477">
        <f t="shared" si="143"/>
        <v>0</v>
      </c>
      <c r="EB103" s="477">
        <f t="shared" si="144"/>
        <v>0</v>
      </c>
      <c r="EC103" s="477">
        <f t="shared" si="145"/>
        <v>0</v>
      </c>
      <c r="ED103" s="477">
        <f t="shared" si="146"/>
        <v>0</v>
      </c>
      <c r="EE103" s="477">
        <f t="shared" si="147"/>
        <v>0</v>
      </c>
      <c r="EF103" s="477">
        <f t="shared" si="148"/>
        <v>0</v>
      </c>
      <c r="EG103" s="477">
        <f t="shared" si="149"/>
        <v>0</v>
      </c>
      <c r="EH103" s="477">
        <f t="shared" si="150"/>
        <v>0</v>
      </c>
      <c r="EI103" s="477">
        <f t="shared" si="151"/>
        <v>0</v>
      </c>
      <c r="EJ103" s="477">
        <f t="shared" si="152"/>
        <v>0</v>
      </c>
      <c r="EK103" s="477">
        <f t="shared" si="153"/>
        <v>0</v>
      </c>
      <c r="EL103" s="477">
        <f t="shared" si="154"/>
        <v>0</v>
      </c>
      <c r="EM103" s="477">
        <f t="shared" si="155"/>
        <v>0</v>
      </c>
      <c r="EN103" s="477">
        <f t="shared" si="156"/>
        <v>0</v>
      </c>
      <c r="EO103" s="946">
        <f t="shared" si="157"/>
        <v>0</v>
      </c>
      <c r="EP103" s="946">
        <f t="shared" si="158"/>
        <v>0</v>
      </c>
      <c r="EQ103" s="946">
        <f t="shared" si="159"/>
        <v>0</v>
      </c>
      <c r="ER103" s="946">
        <f t="shared" si="160"/>
        <v>0</v>
      </c>
      <c r="ES103" s="946">
        <f t="shared" si="161"/>
        <v>0</v>
      </c>
      <c r="ET103" s="946">
        <f t="shared" si="162"/>
        <v>0</v>
      </c>
      <c r="EU103" s="946">
        <f t="shared" si="163"/>
        <v>0</v>
      </c>
      <c r="EV103" s="946">
        <f t="shared" si="164"/>
        <v>0</v>
      </c>
      <c r="EW103" s="946">
        <f t="shared" si="165"/>
        <v>0</v>
      </c>
      <c r="EX103" s="946">
        <f t="shared" si="166"/>
        <v>0</v>
      </c>
      <c r="EY103" s="946">
        <f t="shared" si="167"/>
        <v>0</v>
      </c>
      <c r="EZ103" s="946">
        <f t="shared" si="168"/>
        <v>0</v>
      </c>
      <c r="FA103" s="946">
        <f t="shared" si="169"/>
        <v>0</v>
      </c>
      <c r="FB103" s="946">
        <f t="shared" si="170"/>
        <v>0</v>
      </c>
      <c r="FC103" s="946">
        <f t="shared" si="171"/>
        <v>0</v>
      </c>
      <c r="FD103" s="946">
        <f t="shared" si="172"/>
        <v>0</v>
      </c>
      <c r="FE103" s="946">
        <f t="shared" si="173"/>
        <v>0</v>
      </c>
      <c r="FF103" s="946">
        <f t="shared" si="174"/>
        <v>0</v>
      </c>
      <c r="FG103" s="946">
        <f t="shared" si="175"/>
        <v>0</v>
      </c>
      <c r="FH103" s="946">
        <f t="shared" si="176"/>
        <v>0</v>
      </c>
      <c r="FI103" s="946">
        <f t="shared" si="177"/>
        <v>0</v>
      </c>
      <c r="FJ103" s="946">
        <f t="shared" si="178"/>
        <v>0</v>
      </c>
      <c r="FK103" s="946">
        <f t="shared" si="179"/>
        <v>0</v>
      </c>
      <c r="FL103" s="946">
        <f t="shared" si="180"/>
        <v>0</v>
      </c>
      <c r="FM103" s="946">
        <f t="shared" si="181"/>
        <v>0</v>
      </c>
      <c r="FN103" s="946">
        <f t="shared" si="182"/>
        <v>0</v>
      </c>
      <c r="FO103" s="946">
        <f t="shared" si="183"/>
        <v>0</v>
      </c>
      <c r="FP103" s="946">
        <f t="shared" si="184"/>
        <v>0</v>
      </c>
      <c r="FQ103" s="946">
        <f t="shared" si="185"/>
        <v>0</v>
      </c>
      <c r="FR103" s="946">
        <f t="shared" si="186"/>
        <v>0</v>
      </c>
      <c r="FS103" s="946">
        <f t="shared" si="187"/>
        <v>0</v>
      </c>
      <c r="FT103" s="946">
        <f t="shared" si="188"/>
        <v>0</v>
      </c>
      <c r="FU103" s="946">
        <f t="shared" si="189"/>
        <v>0</v>
      </c>
      <c r="FV103" s="946">
        <f t="shared" si="190"/>
        <v>0</v>
      </c>
      <c r="FW103" s="946">
        <f t="shared" si="191"/>
        <v>0</v>
      </c>
      <c r="FX103" s="946">
        <f t="shared" si="192"/>
        <v>0</v>
      </c>
      <c r="FY103" s="946">
        <f t="shared" si="193"/>
        <v>0</v>
      </c>
      <c r="FZ103" s="946">
        <f t="shared" si="194"/>
        <v>0</v>
      </c>
      <c r="GA103" s="946">
        <f t="shared" si="195"/>
        <v>0</v>
      </c>
      <c r="GB103" s="946">
        <f t="shared" si="196"/>
        <v>0</v>
      </c>
      <c r="GC103" s="946">
        <f t="shared" si="197"/>
        <v>0</v>
      </c>
      <c r="GD103" s="946">
        <f t="shared" si="198"/>
        <v>0</v>
      </c>
      <c r="GE103" s="946">
        <f t="shared" si="199"/>
        <v>0</v>
      </c>
      <c r="GF103" s="946">
        <f t="shared" si="200"/>
        <v>0</v>
      </c>
      <c r="GG103" s="946">
        <f t="shared" si="201"/>
        <v>0</v>
      </c>
      <c r="GH103" s="946" t="s">
        <v>912</v>
      </c>
    </row>
    <row r="104" spans="1:190" ht="15">
      <c r="A104" s="725">
        <f>Compute1a!A104</f>
        <v>16</v>
      </c>
      <c r="B104" s="527" t="str">
        <f>Compute1a!B104</f>
        <v>GESTION D'INCIDENTS RELATIFS A LA SECURITE DE L'INFORMATION</v>
      </c>
      <c r="C104" s="527">
        <f>Compute1a!C104</f>
        <v>0</v>
      </c>
      <c r="D104" s="528">
        <f>Compute1a!D104</f>
        <v>0</v>
      </c>
      <c r="E104" s="733" t="str">
        <f>Compute1a!E104</f>
        <v>0</v>
      </c>
      <c r="F104" s="727">
        <f>INDEX(References!$B$51:$C$56,$E104+1,2)*C104</f>
        <v>0</v>
      </c>
      <c r="G104" s="726">
        <f>Compute4a!$DE104</f>
        <v>0</v>
      </c>
      <c r="H104" s="942">
        <f>G104</f>
        <v>0</v>
      </c>
      <c r="I104" s="671">
        <f>Compute4a!I104</f>
        <v>0</v>
      </c>
      <c r="J104" s="782">
        <f>IFERROR((I104*$H104*INDEX(References!$C$51:$D$56, $E104+1,2))+(ROW()/10000),0)</f>
        <v>1.04E-2</v>
      </c>
      <c r="K104" s="671">
        <f>Compute4a!H104</f>
        <v>0</v>
      </c>
      <c r="L104" s="782">
        <f>IFERROR((K104*$H104*INDEX(References!$C$51:$D$56, $E104+1,2))+(ROW()/10000),0)</f>
        <v>1.04E-2</v>
      </c>
      <c r="M104" s="671">
        <f>Compute4a!H104</f>
        <v>0</v>
      </c>
      <c r="N104" s="782">
        <f>IFERROR((M104*$H104*INDEX(References!$C$51:$D$56, $E104+1,2))+(ROW()/10000),0)</f>
        <v>1.04E-2</v>
      </c>
      <c r="O104" s="671">
        <f>Compute4a!N104</f>
        <v>0</v>
      </c>
      <c r="P104" s="782">
        <f>IFERROR((O104*$H104*INDEX(References!$C$51:$D$56, $E104+1,2))+(ROW()/10000),0)</f>
        <v>1.04E-2</v>
      </c>
      <c r="Q104" s="671">
        <f>Compute4a!M104</f>
        <v>0</v>
      </c>
      <c r="R104" s="782">
        <f>IFERROR((Q104*$H104*INDEX(References!$C$51:$D$56, $E104+1,2))+(ROW()/10000),0)</f>
        <v>1.04E-2</v>
      </c>
      <c r="S104" s="671">
        <f>Compute4a!R104</f>
        <v>0</v>
      </c>
      <c r="T104" s="782">
        <f>IFERROR((S104*$H104*INDEX(References!$C$51:$D$56, $E104+1,2))+(ROW()/10000),0)</f>
        <v>1.04E-2</v>
      </c>
      <c r="U104" s="671">
        <f>Compute4a!S104</f>
        <v>0</v>
      </c>
      <c r="V104" s="782">
        <f>IFERROR((U104*$H104*INDEX(References!$C$51:$D$56, $E104+1,2))+(ROW()/10000),0)</f>
        <v>1.04E-2</v>
      </c>
      <c r="W104" s="671">
        <f>Compute4a!R104</f>
        <v>0</v>
      </c>
      <c r="X104" s="782">
        <f>IFERROR((W104*$H104*INDEX(References!$C$51:$D$56, $E104+1,2))+(ROW()/10000),0)</f>
        <v>1.04E-2</v>
      </c>
      <c r="Y104" s="671">
        <f>Compute4a!I104</f>
        <v>0</v>
      </c>
      <c r="Z104" s="782">
        <f>IFERROR((Y104*$H104*INDEX(References!$C$51:$D$56, $E104+1,2))+(ROW()/10000),0)</f>
        <v>1.04E-2</v>
      </c>
      <c r="AA104" s="671">
        <f>Compute4a!H104</f>
        <v>0</v>
      </c>
      <c r="AB104" s="782">
        <f>IFERROR((AA104*$H104*INDEX(References!$C$51:$D$56, $E104+1,2))+(ROW()/10000),0)</f>
        <v>1.04E-2</v>
      </c>
      <c r="AC104" s="671">
        <f>Compute4a!T104</f>
        <v>0</v>
      </c>
      <c r="AD104" s="782">
        <f>IFERROR((AC104*$H104*INDEX(References!$C$51:$D$56, $E104+1,2))+(ROW()/10000),0)</f>
        <v>1.04E-2</v>
      </c>
      <c r="AE104" s="671">
        <f>Compute4a!I104</f>
        <v>0</v>
      </c>
      <c r="AF104" s="782">
        <f>IFERROR((AE104*$H104*INDEX(References!$C$51:$D$56, $E104+1,2))+(ROW()/10000),0)</f>
        <v>1.04E-2</v>
      </c>
      <c r="AG104" s="671">
        <f>Compute4a!N104</f>
        <v>0</v>
      </c>
      <c r="AH104" s="782">
        <f>IFERROR((AG104*$H104*INDEX(References!$C$51:$D$56, $E104+1,2))+(ROW()/10000),0)</f>
        <v>1.04E-2</v>
      </c>
      <c r="AI104" s="671">
        <f>Compute4a!I104</f>
        <v>0</v>
      </c>
      <c r="AJ104" s="782">
        <f>IFERROR((AI104*$H104*INDEX(References!$C$51:$D$56, $E104+1,2))+(ROW()/10000),0)</f>
        <v>1.04E-2</v>
      </c>
      <c r="AK104" s="671">
        <f>Compute4a!U104</f>
        <v>0</v>
      </c>
      <c r="AL104" s="782">
        <f>IFERROR((AK104*$H104*INDEX(References!$C$51:$D$56, $E104+1,2))+(ROW()/10000),0)</f>
        <v>1.04E-2</v>
      </c>
      <c r="AM104" s="671">
        <f>Compute4a!K104</f>
        <v>0</v>
      </c>
      <c r="AN104" s="782">
        <f>IFERROR((AM104*$H104*INDEX(References!$C$51:$D$56, $E104+1,2))+(ROW()/10000),0)</f>
        <v>1.04E-2</v>
      </c>
      <c r="AO104" s="671">
        <f>Compute4a!S104</f>
        <v>0</v>
      </c>
      <c r="AP104" s="782">
        <f>IFERROR((AO104*$H104*INDEX(References!$C$51:$D$56, $E104+1,2))+(ROW()/10000),0)</f>
        <v>1.04E-2</v>
      </c>
      <c r="AQ104" s="671">
        <f>Compute4a!M104</f>
        <v>0</v>
      </c>
      <c r="AR104" s="782">
        <f>IFERROR((AQ104*$H104*INDEX(References!$C$51:$D$56, $E104+1,2))+(ROW()/10000),0)</f>
        <v>1.04E-2</v>
      </c>
      <c r="AS104" s="671">
        <f>Compute4a!K104</f>
        <v>0</v>
      </c>
      <c r="AT104" s="782">
        <f>IFERROR((AS104*$H104*INDEX(References!$C$51:$D$56, $E104+1,2))+(ROW()/10000),0)</f>
        <v>1.04E-2</v>
      </c>
      <c r="AU104" s="671">
        <f>Compute4a!T104</f>
        <v>0</v>
      </c>
      <c r="AV104" s="782">
        <f>IFERROR((AU104*$H104*INDEX(References!$C$51:$D$56, $E104+1,2))+(ROW()/10000),0)</f>
        <v>1.04E-2</v>
      </c>
      <c r="AW104" s="671">
        <f>Compute4a!J104</f>
        <v>0</v>
      </c>
      <c r="AX104" s="782">
        <f>IFERROR((AW104*$H104*INDEX(References!$C$51:$D$56, $E104+1,2))+(ROW()/10000),0)</f>
        <v>1.04E-2</v>
      </c>
      <c r="AY104" s="671">
        <f>Compute4a!L104</f>
        <v>0</v>
      </c>
      <c r="AZ104" s="782">
        <f>IFERROR((AY104*$H104*INDEX(References!$C$51:$D$56, $E104+1,2))+(ROW()/10000),0)</f>
        <v>1.04E-2</v>
      </c>
      <c r="BA104" s="671">
        <f>Compute4a!M104</f>
        <v>0</v>
      </c>
      <c r="BB104" s="782">
        <f>IFERROR((BA104*$H104*INDEX(References!$C$51:$D$56, $E104+1,2))+(ROW()/10000),0)</f>
        <v>1.04E-2</v>
      </c>
      <c r="BC104" s="671">
        <f>Compute4a!O104</f>
        <v>0</v>
      </c>
      <c r="BD104" s="782">
        <f>IFERROR((BC104*$H104*INDEX(References!$C$51:$D$56, $E104+1,2))+(ROW()/10000),0)</f>
        <v>1.04E-2</v>
      </c>
      <c r="BE104" s="671">
        <f>Compute4a!V104</f>
        <v>0</v>
      </c>
      <c r="BF104" s="782">
        <f>IFERROR((BE104*$H104*INDEX(References!$C$51:$D$56, $E104+1,2))+(ROW()/10000),0)</f>
        <v>1.04E-2</v>
      </c>
      <c r="BG104" s="671">
        <f>Compute4a!P104</f>
        <v>0</v>
      </c>
      <c r="BH104" s="782">
        <f>IFERROR((BG104*$H104*INDEX(References!$C$51:$D$56, $E104+1,2))+(ROW()/10000),0)</f>
        <v>1.04E-2</v>
      </c>
      <c r="BI104" s="671">
        <f>Compute4a!N104</f>
        <v>0</v>
      </c>
      <c r="BJ104" s="782">
        <f>IFERROR((BI104*$H104*INDEX(References!$C$51:$D$56, $E104+1,2))+(ROW()/10000),0)</f>
        <v>1.04E-2</v>
      </c>
      <c r="BK104" s="671">
        <f>Compute4a!T104</f>
        <v>0</v>
      </c>
      <c r="BL104" s="782">
        <f>IFERROR((BK104*$H104*INDEX(References!$C$51:$D$56, $E104+1,2))+(ROW()/10000),0)</f>
        <v>1.04E-2</v>
      </c>
      <c r="BM104" s="671">
        <f>Compute4a!R104</f>
        <v>0</v>
      </c>
      <c r="BN104" s="782">
        <f>IFERROR((BM104*$H104*INDEX(References!$C$51:$D$56, $E104+1,2))+(ROW()/10000),0)</f>
        <v>1.04E-2</v>
      </c>
      <c r="BO104" s="671">
        <v>0</v>
      </c>
      <c r="BP104" s="782">
        <f>IFERROR((BO104*$H104*INDEX(References!$C$51:$D$56, $E104+1,2))+(ROW()/10000),0)</f>
        <v>1.04E-2</v>
      </c>
      <c r="BQ104" s="671">
        <f>Compute4a!S104</f>
        <v>0</v>
      </c>
      <c r="BR104" s="782">
        <f>IFERROR((BQ104*$H104*INDEX(References!$C$51:$D$56, $E104+1,2))+(ROW()/10000),0)</f>
        <v>1.04E-2</v>
      </c>
      <c r="BS104" s="671">
        <f>Compute4a!V104</f>
        <v>0</v>
      </c>
      <c r="BT104" s="782">
        <f>IFERROR((BS104*$H104*INDEX(References!$C$51:$D$56, $E104+1,2))+(ROW()/10000),0)</f>
        <v>1.04E-2</v>
      </c>
      <c r="BU104" s="671">
        <f>Compute4a!M104</f>
        <v>0</v>
      </c>
      <c r="BV104" s="782">
        <f>IFERROR((BU104*$H104*INDEX(References!$C$51:$D$56, $E104+1,2))+(ROW()/10000),0)</f>
        <v>1.04E-2</v>
      </c>
      <c r="BW104" s="671">
        <f>Compute4a!U104</f>
        <v>0</v>
      </c>
      <c r="BX104" s="782">
        <f>IFERROR((BW104*$H104*INDEX(References!$C$51:$D$56, $E104+1,2))+(ROW()/10000),0)</f>
        <v>1.04E-2</v>
      </c>
      <c r="BY104" s="671">
        <f>Compute4a!N104</f>
        <v>0</v>
      </c>
      <c r="BZ104" s="782">
        <f>IFERROR((BY104*$H104*INDEX(References!$C$51:$D$56, $E104+1,2))+(ROW()/10000),0)</f>
        <v>1.04E-2</v>
      </c>
      <c r="CA104" s="671">
        <f>Compute4a!T104</f>
        <v>0</v>
      </c>
      <c r="CB104" s="782">
        <f>IFERROR((CA104*$H104*INDEX(References!$C$51:$D$56, $E104+1,2))+(ROW()/10000),0)</f>
        <v>1.04E-2</v>
      </c>
      <c r="CC104" s="671">
        <f>Compute4a!T104</f>
        <v>0</v>
      </c>
      <c r="CD104" s="782">
        <f>IFERROR((CC104*$H104*INDEX(References!$C$51:$D$56, $E104+1,2))+(ROW()/10000),0)</f>
        <v>1.04E-2</v>
      </c>
      <c r="CE104" s="671">
        <f>Compute4a!T104</f>
        <v>0</v>
      </c>
      <c r="CF104" s="782">
        <f>IFERROR((CE104*$H104*INDEX(References!$C$51:$D$56, $E104+1,2))+(ROW()/10000),0)</f>
        <v>1.04E-2</v>
      </c>
      <c r="CG104" s="671">
        <f>Compute4a!U104</f>
        <v>0</v>
      </c>
      <c r="CH104" s="782">
        <f>IFERROR((CG104*$H104*INDEX(References!$C$51:$D$56, $E104+1,2))+(ROW()/10000),0)</f>
        <v>1.04E-2</v>
      </c>
      <c r="CI104" s="671">
        <f>Compute4a!U104</f>
        <v>0</v>
      </c>
      <c r="CJ104" s="782">
        <f>IFERROR((CI104*$H104*INDEX(References!$C$51:$D$56, $E104+1,2))+(ROW()/10000),0)</f>
        <v>1.04E-2</v>
      </c>
      <c r="CK104" s="671">
        <f>Compute4a!N104</f>
        <v>0</v>
      </c>
      <c r="CL104" s="782">
        <f>IFERROR((CK104*$H104*INDEX(References!$C$51:$D$56, $E104+1,2))+(ROW()/10000),0)</f>
        <v>1.04E-2</v>
      </c>
      <c r="CM104" s="671">
        <f>Compute4a!U104</f>
        <v>0</v>
      </c>
      <c r="CN104" s="782">
        <f>IFERROR((CM104*$H104*INDEX(References!$C$51:$D$56, $E104+1,2))+(ROW()/10000),0)</f>
        <v>1.04E-2</v>
      </c>
      <c r="CO104" s="671">
        <f>Compute4a!Q104</f>
        <v>0</v>
      </c>
      <c r="CP104" s="782">
        <f>IFERROR((CO104*$H104*INDEX(References!$C$51:$D$56, $E104+1,2))+(ROW()/10000),0)</f>
        <v>1.04E-2</v>
      </c>
      <c r="CQ104" s="671">
        <f>Compute4a!T104</f>
        <v>0</v>
      </c>
      <c r="CR104" s="782">
        <f>IFERROR((CQ104*$H104*INDEX(References!$C$51:$D$56, $E104+1,2))+(ROW()/10000),0)</f>
        <v>1.04E-2</v>
      </c>
      <c r="CS104" s="671">
        <f>Compute4a!Q104</f>
        <v>0</v>
      </c>
      <c r="CT104" s="782">
        <f>IFERROR((CS104*$H104*INDEX(References!$C$51:$D$56, $E104+1,2))+(ROW()/10000),0)</f>
        <v>1.04E-2</v>
      </c>
      <c r="CU104" s="477">
        <f t="shared" si="211"/>
        <v>0</v>
      </c>
      <c r="CV104" s="477">
        <f t="shared" si="112"/>
        <v>0</v>
      </c>
      <c r="CW104" s="477">
        <f t="shared" si="113"/>
        <v>0</v>
      </c>
      <c r="CX104" s="477">
        <f t="shared" si="114"/>
        <v>0</v>
      </c>
      <c r="CY104" s="477">
        <f t="shared" si="115"/>
        <v>0</v>
      </c>
      <c r="CZ104" s="477">
        <f t="shared" si="116"/>
        <v>0</v>
      </c>
      <c r="DA104" s="477">
        <f t="shared" si="117"/>
        <v>0</v>
      </c>
      <c r="DB104" s="477">
        <f t="shared" si="118"/>
        <v>0</v>
      </c>
      <c r="DC104" s="477">
        <f t="shared" si="119"/>
        <v>0</v>
      </c>
      <c r="DD104" s="477">
        <f t="shared" si="120"/>
        <v>0</v>
      </c>
      <c r="DE104" s="477">
        <f t="shared" si="121"/>
        <v>0</v>
      </c>
      <c r="DF104" s="477">
        <f t="shared" si="122"/>
        <v>0</v>
      </c>
      <c r="DG104" s="477">
        <f t="shared" si="123"/>
        <v>0</v>
      </c>
      <c r="DH104" s="477">
        <f t="shared" si="124"/>
        <v>0</v>
      </c>
      <c r="DI104" s="477">
        <f t="shared" si="125"/>
        <v>0</v>
      </c>
      <c r="DJ104" s="477">
        <f t="shared" si="126"/>
        <v>0</v>
      </c>
      <c r="DK104" s="477">
        <f t="shared" si="127"/>
        <v>0</v>
      </c>
      <c r="DL104" s="477">
        <f t="shared" si="128"/>
        <v>0</v>
      </c>
      <c r="DM104" s="477">
        <f t="shared" si="129"/>
        <v>0</v>
      </c>
      <c r="DN104" s="477">
        <f t="shared" si="130"/>
        <v>0</v>
      </c>
      <c r="DO104" s="477">
        <f t="shared" si="131"/>
        <v>0</v>
      </c>
      <c r="DP104" s="477">
        <f t="shared" si="132"/>
        <v>0</v>
      </c>
      <c r="DQ104" s="477">
        <f t="shared" si="133"/>
        <v>0</v>
      </c>
      <c r="DR104" s="477">
        <f t="shared" si="134"/>
        <v>0</v>
      </c>
      <c r="DS104" s="477">
        <f t="shared" si="135"/>
        <v>0</v>
      </c>
      <c r="DT104" s="477">
        <f t="shared" si="136"/>
        <v>0</v>
      </c>
      <c r="DU104" s="477">
        <f t="shared" si="137"/>
        <v>0</v>
      </c>
      <c r="DV104" s="477">
        <f t="shared" si="138"/>
        <v>0</v>
      </c>
      <c r="DW104" s="477">
        <f t="shared" si="139"/>
        <v>0</v>
      </c>
      <c r="DX104" s="477">
        <f t="shared" si="140"/>
        <v>0</v>
      </c>
      <c r="DY104" s="477">
        <f t="shared" si="141"/>
        <v>0</v>
      </c>
      <c r="DZ104" s="477">
        <f t="shared" si="142"/>
        <v>0</v>
      </c>
      <c r="EA104" s="477">
        <f t="shared" si="143"/>
        <v>0</v>
      </c>
      <c r="EB104" s="477">
        <f t="shared" si="144"/>
        <v>0</v>
      </c>
      <c r="EC104" s="477">
        <f t="shared" si="145"/>
        <v>0</v>
      </c>
      <c r="ED104" s="477">
        <f t="shared" si="146"/>
        <v>0</v>
      </c>
      <c r="EE104" s="477">
        <f t="shared" si="147"/>
        <v>0</v>
      </c>
      <c r="EF104" s="477">
        <f t="shared" si="148"/>
        <v>0</v>
      </c>
      <c r="EG104" s="477">
        <f t="shared" si="149"/>
        <v>0</v>
      </c>
      <c r="EH104" s="477">
        <f t="shared" si="150"/>
        <v>0</v>
      </c>
      <c r="EI104" s="477">
        <f t="shared" si="151"/>
        <v>0</v>
      </c>
      <c r="EJ104" s="477">
        <f t="shared" si="152"/>
        <v>0</v>
      </c>
      <c r="EK104" s="477">
        <f t="shared" si="153"/>
        <v>0</v>
      </c>
      <c r="EL104" s="477">
        <f t="shared" si="154"/>
        <v>0</v>
      </c>
      <c r="EM104" s="477">
        <f t="shared" si="155"/>
        <v>0</v>
      </c>
      <c r="EN104" s="477">
        <f t="shared" si="156"/>
        <v>0</v>
      </c>
      <c r="EO104" s="946">
        <f t="shared" si="157"/>
        <v>0</v>
      </c>
      <c r="EP104" s="946">
        <f t="shared" si="158"/>
        <v>0</v>
      </c>
      <c r="EQ104" s="946">
        <f t="shared" si="159"/>
        <v>0</v>
      </c>
      <c r="ER104" s="946">
        <f t="shared" si="160"/>
        <v>0</v>
      </c>
      <c r="ES104" s="946">
        <f t="shared" si="161"/>
        <v>0</v>
      </c>
      <c r="ET104" s="946">
        <f t="shared" si="162"/>
        <v>0</v>
      </c>
      <c r="EU104" s="946">
        <f t="shared" si="163"/>
        <v>0</v>
      </c>
      <c r="EV104" s="946">
        <f t="shared" si="164"/>
        <v>0</v>
      </c>
      <c r="EW104" s="946">
        <f t="shared" si="165"/>
        <v>0</v>
      </c>
      <c r="EX104" s="946">
        <f t="shared" si="166"/>
        <v>0</v>
      </c>
      <c r="EY104" s="946">
        <f t="shared" si="167"/>
        <v>0</v>
      </c>
      <c r="EZ104" s="946">
        <f t="shared" si="168"/>
        <v>0</v>
      </c>
      <c r="FA104" s="946">
        <f t="shared" si="169"/>
        <v>0</v>
      </c>
      <c r="FB104" s="946">
        <f t="shared" si="170"/>
        <v>0</v>
      </c>
      <c r="FC104" s="946">
        <f t="shared" si="171"/>
        <v>0</v>
      </c>
      <c r="FD104" s="946">
        <f t="shared" si="172"/>
        <v>0</v>
      </c>
      <c r="FE104" s="946">
        <f t="shared" si="173"/>
        <v>0</v>
      </c>
      <c r="FF104" s="946">
        <f t="shared" si="174"/>
        <v>0</v>
      </c>
      <c r="FG104" s="946">
        <f t="shared" si="175"/>
        <v>0</v>
      </c>
      <c r="FH104" s="946">
        <f t="shared" si="176"/>
        <v>0</v>
      </c>
      <c r="FI104" s="946">
        <f t="shared" si="177"/>
        <v>0</v>
      </c>
      <c r="FJ104" s="946">
        <f t="shared" si="178"/>
        <v>0</v>
      </c>
      <c r="FK104" s="946">
        <f t="shared" si="179"/>
        <v>0</v>
      </c>
      <c r="FL104" s="946">
        <f t="shared" si="180"/>
        <v>0</v>
      </c>
      <c r="FM104" s="946">
        <f t="shared" si="181"/>
        <v>0</v>
      </c>
      <c r="FN104" s="946">
        <f t="shared" si="182"/>
        <v>0</v>
      </c>
      <c r="FO104" s="946">
        <f t="shared" si="183"/>
        <v>0</v>
      </c>
      <c r="FP104" s="946">
        <f t="shared" si="184"/>
        <v>0</v>
      </c>
      <c r="FQ104" s="946">
        <f t="shared" si="185"/>
        <v>0</v>
      </c>
      <c r="FR104" s="946">
        <f t="shared" si="186"/>
        <v>0</v>
      </c>
      <c r="FS104" s="946">
        <f t="shared" si="187"/>
        <v>0</v>
      </c>
      <c r="FT104" s="946">
        <f t="shared" si="188"/>
        <v>0</v>
      </c>
      <c r="FU104" s="946">
        <f t="shared" si="189"/>
        <v>0</v>
      </c>
      <c r="FV104" s="946">
        <f t="shared" si="190"/>
        <v>0</v>
      </c>
      <c r="FW104" s="946">
        <f t="shared" si="191"/>
        <v>0</v>
      </c>
      <c r="FX104" s="946">
        <f t="shared" si="192"/>
        <v>0</v>
      </c>
      <c r="FY104" s="946">
        <f t="shared" si="193"/>
        <v>0</v>
      </c>
      <c r="FZ104" s="946">
        <f t="shared" si="194"/>
        <v>0</v>
      </c>
      <c r="GA104" s="946">
        <f t="shared" si="195"/>
        <v>0</v>
      </c>
      <c r="GB104" s="946">
        <f t="shared" si="196"/>
        <v>0</v>
      </c>
      <c r="GC104" s="946">
        <f t="shared" si="197"/>
        <v>0</v>
      </c>
      <c r="GD104" s="946">
        <f t="shared" si="198"/>
        <v>0</v>
      </c>
      <c r="GE104" s="946">
        <f t="shared" si="199"/>
        <v>0</v>
      </c>
      <c r="GF104" s="946">
        <f t="shared" si="200"/>
        <v>0</v>
      </c>
      <c r="GG104" s="946">
        <f t="shared" si="201"/>
        <v>0</v>
      </c>
      <c r="GH104" s="946">
        <v>16</v>
      </c>
    </row>
    <row r="105" spans="1:190" ht="15">
      <c r="A105" s="725" t="str">
        <f>Compute1a!A105</f>
        <v>16.1</v>
      </c>
      <c r="B105" s="527" t="str">
        <f>Compute1a!B105</f>
        <v>Gestion des Incidents de sécurité</v>
      </c>
      <c r="C105" s="527">
        <f>Compute1a!C105</f>
        <v>1</v>
      </c>
      <c r="D105" s="528" t="str">
        <f>Compute1a!D105</f>
        <v>3: Défini</v>
      </c>
      <c r="E105" s="733" t="str">
        <f>Compute1a!E105</f>
        <v>3</v>
      </c>
      <c r="F105" s="727">
        <f>INDEX(References!$B$51:$C$56,$E105+1,2)*C105</f>
        <v>3</v>
      </c>
      <c r="G105" s="726">
        <f>Compute4a!$DE105</f>
        <v>0.44538097661827125</v>
      </c>
      <c r="H105" s="942">
        <f>IF($F105&gt;=$C$1,$G105/$F105,$G105)</f>
        <v>0.44538097661827125</v>
      </c>
      <c r="I105" s="671">
        <v>0</v>
      </c>
      <c r="J105" s="782">
        <f>IFERROR((I105*$H105*INDEX(References!$C$51:$D$56, $E105+1,2))+(ROW()/10000),0)</f>
        <v>1.0500000000000001E-2</v>
      </c>
      <c r="K105" s="671">
        <v>0</v>
      </c>
      <c r="L105" s="782">
        <f>IFERROR((K105*$H105*INDEX(References!$C$51:$D$56, $E105+1,2))+(ROW()/10000),0)</f>
        <v>1.0500000000000001E-2</v>
      </c>
      <c r="M105" s="671">
        <f>Compute4a!H105</f>
        <v>1</v>
      </c>
      <c r="N105" s="782">
        <f>IFERROR((M105*$H105*INDEX(References!$C$51:$D$56, $E105+1,2))+(ROW()/10000),0)</f>
        <v>1.3466429298548137</v>
      </c>
      <c r="O105" s="671">
        <f>Compute4a!N105</f>
        <v>1</v>
      </c>
      <c r="P105" s="782">
        <f>IFERROR((O105*$H105*INDEX(References!$C$51:$D$56, $E105+1,2))+(ROW()/10000),0)</f>
        <v>1.3466429298548137</v>
      </c>
      <c r="Q105" s="671">
        <f>Compute4a!M105</f>
        <v>1</v>
      </c>
      <c r="R105" s="782">
        <f>IFERROR((Q105*$H105*INDEX(References!$C$51:$D$56, $E105+1,2))+(ROW()/10000),0)</f>
        <v>1.3466429298548137</v>
      </c>
      <c r="S105" s="671">
        <f>Compute4a!R105</f>
        <v>1</v>
      </c>
      <c r="T105" s="782">
        <f>IFERROR((S105*$H105*INDEX(References!$C$51:$D$56, $E105+1,2))+(ROW()/10000),0)</f>
        <v>1.3466429298548137</v>
      </c>
      <c r="U105" s="671">
        <v>1</v>
      </c>
      <c r="V105" s="782">
        <f>IFERROR((U105*$H105*INDEX(References!$C$51:$D$56, $E105+1,2))+(ROW()/10000),0)</f>
        <v>1.3466429298548137</v>
      </c>
      <c r="W105" s="671">
        <f>Compute4a!R105</f>
        <v>1</v>
      </c>
      <c r="X105" s="782">
        <f>IFERROR((W105*$H105*INDEX(References!$C$51:$D$56, $E105+1,2))+(ROW()/10000),0)</f>
        <v>1.3466429298548137</v>
      </c>
      <c r="Y105" s="671">
        <v>0</v>
      </c>
      <c r="Z105" s="782">
        <f>IFERROR((Y105*$H105*INDEX(References!$C$51:$D$56, $E105+1,2))+(ROW()/10000),0)</f>
        <v>1.0500000000000001E-2</v>
      </c>
      <c r="AA105" s="671">
        <v>0</v>
      </c>
      <c r="AB105" s="782">
        <f>IFERROR((AA105*$H105*INDEX(References!$C$51:$D$56, $E105+1,2))+(ROW()/10000),0)</f>
        <v>1.0500000000000001E-2</v>
      </c>
      <c r="AC105" s="671">
        <f>Compute4a!T105</f>
        <v>1</v>
      </c>
      <c r="AD105" s="782">
        <f>IFERROR((AC105*$H105*INDEX(References!$C$51:$D$56, $E105+1,2))+(ROW()/10000),0)</f>
        <v>1.3466429298548137</v>
      </c>
      <c r="AE105" s="671">
        <v>0</v>
      </c>
      <c r="AF105" s="782">
        <f>IFERROR((AE105*$H105*INDEX(References!$C$51:$D$56, $E105+1,2))+(ROW()/10000),0)</f>
        <v>1.0500000000000001E-2</v>
      </c>
      <c r="AG105" s="671">
        <v>0</v>
      </c>
      <c r="AH105" s="782">
        <f>IFERROR((AG105*$H105*INDEX(References!$C$51:$D$56, $E105+1,2))+(ROW()/10000),0)</f>
        <v>1.0500000000000001E-2</v>
      </c>
      <c r="AI105" s="671">
        <v>0</v>
      </c>
      <c r="AJ105" s="782">
        <f>IFERROR((AI105*$H105*INDEX(References!$C$51:$D$56, $E105+1,2))+(ROW()/10000),0)</f>
        <v>1.0500000000000001E-2</v>
      </c>
      <c r="AK105" s="671">
        <f>Compute4a!U105</f>
        <v>1</v>
      </c>
      <c r="AL105" s="782">
        <f>IFERROR((AK105*$H105*INDEX(References!$C$51:$D$56, $E105+1,2))+(ROW()/10000),0)</f>
        <v>1.3466429298548137</v>
      </c>
      <c r="AM105" s="671">
        <f>Compute4a!K105</f>
        <v>1</v>
      </c>
      <c r="AN105" s="782">
        <f>IFERROR((AM105*$H105*INDEX(References!$C$51:$D$56, $E105+1,2))+(ROW()/10000),0)</f>
        <v>1.3466429298548137</v>
      </c>
      <c r="AO105" s="671">
        <v>0</v>
      </c>
      <c r="AP105" s="782">
        <f>IFERROR((AO105*$H105*INDEX(References!$C$51:$D$56, $E105+1,2))+(ROW()/10000),0)</f>
        <v>1.0500000000000001E-2</v>
      </c>
      <c r="AQ105" s="671">
        <f>Compute4a!M105</f>
        <v>1</v>
      </c>
      <c r="AR105" s="782">
        <f>IFERROR((AQ105*$H105*INDEX(References!$C$51:$D$56, $E105+1,2))+(ROW()/10000),0)</f>
        <v>1.3466429298548137</v>
      </c>
      <c r="AS105" s="671">
        <f>Compute4a!K105</f>
        <v>1</v>
      </c>
      <c r="AT105" s="782">
        <f>IFERROR((AS105*$H105*INDEX(References!$C$51:$D$56, $E105+1,2))+(ROW()/10000),0)</f>
        <v>1.3466429298548137</v>
      </c>
      <c r="AU105" s="671">
        <v>0</v>
      </c>
      <c r="AV105" s="782">
        <f>IFERROR((AU105*$H105*INDEX(References!$C$51:$D$56, $E105+1,2))+(ROW()/10000),0)</f>
        <v>1.0500000000000001E-2</v>
      </c>
      <c r="AW105" s="671">
        <v>0</v>
      </c>
      <c r="AX105" s="782">
        <f>IFERROR((AW105*$H105*INDEX(References!$C$51:$D$56, $E105+1,2))+(ROW()/10000),0)</f>
        <v>1.0500000000000001E-2</v>
      </c>
      <c r="AY105" s="671">
        <v>0</v>
      </c>
      <c r="AZ105" s="782">
        <f>IFERROR((AY105*$H105*INDEX(References!$C$51:$D$56, $E105+1,2))+(ROW()/10000),0)</f>
        <v>1.0500000000000001E-2</v>
      </c>
      <c r="BA105" s="671">
        <f>Compute4a!M105</f>
        <v>1</v>
      </c>
      <c r="BB105" s="782">
        <f>IFERROR((BA105*$H105*INDEX(References!$C$51:$D$56, $E105+1,2))+(ROW()/10000),0)</f>
        <v>1.3466429298548137</v>
      </c>
      <c r="BC105" s="671">
        <f>Compute4a!O105</f>
        <v>1</v>
      </c>
      <c r="BD105" s="782">
        <f>IFERROR((BC105*$H105*INDEX(References!$C$51:$D$56, $E105+1,2))+(ROW()/10000),0)</f>
        <v>1.3466429298548137</v>
      </c>
      <c r="BE105" s="671">
        <v>0</v>
      </c>
      <c r="BF105" s="782">
        <f>IFERROR((BE105*$H105*INDEX(References!$C$51:$D$56, $E105+1,2))+(ROW()/10000),0)</f>
        <v>1.0500000000000001E-2</v>
      </c>
      <c r="BG105" s="671">
        <v>0</v>
      </c>
      <c r="BH105" s="782">
        <f>IFERROR((BG105*$H105*INDEX(References!$C$51:$D$56, $E105+1,2))+(ROW()/10000),0)</f>
        <v>1.0500000000000001E-2</v>
      </c>
      <c r="BI105" s="671">
        <f>Compute4a!N105</f>
        <v>1</v>
      </c>
      <c r="BJ105" s="782">
        <f>IFERROR((BI105*$H105*INDEX(References!$C$51:$D$56, $E105+1,2))+(ROW()/10000),0)</f>
        <v>1.3466429298548137</v>
      </c>
      <c r="BK105" s="671">
        <v>0</v>
      </c>
      <c r="BL105" s="782">
        <f>IFERROR((BK105*$H105*INDEX(References!$C$51:$D$56, $E105+1,2))+(ROW()/10000),0)</f>
        <v>1.0500000000000001E-2</v>
      </c>
      <c r="BM105" s="671">
        <f>Compute4a!R105</f>
        <v>1</v>
      </c>
      <c r="BN105" s="782">
        <f>IFERROR((BM105*$H105*INDEX(References!$C$51:$D$56, $E105+1,2))+(ROW()/10000),0)</f>
        <v>1.3466429298548137</v>
      </c>
      <c r="BO105" s="671">
        <v>0</v>
      </c>
      <c r="BP105" s="782">
        <f>IFERROR((BO105*$H105*INDEX(References!$C$51:$D$56, $E105+1,2))+(ROW()/10000),0)</f>
        <v>1.0500000000000001E-2</v>
      </c>
      <c r="BQ105" s="671">
        <f>Compute4a!S105</f>
        <v>1</v>
      </c>
      <c r="BR105" s="782">
        <f>IFERROR((BQ105*$H105*INDEX(References!$C$51:$D$56, $E105+1,2))+(ROW()/10000),0)</f>
        <v>1.3466429298548137</v>
      </c>
      <c r="BS105" s="671">
        <v>0</v>
      </c>
      <c r="BT105" s="782">
        <f>IFERROR((BS105*$H105*INDEX(References!$C$51:$D$56, $E105+1,2))+(ROW()/10000),0)</f>
        <v>1.0500000000000001E-2</v>
      </c>
      <c r="BU105" s="671">
        <f>Compute4a!M105</f>
        <v>1</v>
      </c>
      <c r="BV105" s="782">
        <f>IFERROR((BU105*$H105*INDEX(References!$C$51:$D$56, $E105+1,2))+(ROW()/10000),0)</f>
        <v>1.3466429298548137</v>
      </c>
      <c r="BW105" s="671">
        <v>0</v>
      </c>
      <c r="BX105" s="782">
        <f>IFERROR((BW105*$H105*INDEX(References!$C$51:$D$56, $E105+1,2))+(ROW()/10000),0)</f>
        <v>1.0500000000000001E-2</v>
      </c>
      <c r="BY105" s="671">
        <f>Compute4a!N105</f>
        <v>1</v>
      </c>
      <c r="BZ105" s="782">
        <f>IFERROR((BY105*$H105*INDEX(References!$C$51:$D$56, $E105+1,2))+(ROW()/10000),0)</f>
        <v>1.3466429298548137</v>
      </c>
      <c r="CA105" s="671">
        <f>Compute4a!T105</f>
        <v>1</v>
      </c>
      <c r="CB105" s="782">
        <f>IFERROR((CA105*$H105*INDEX(References!$C$51:$D$56, $E105+1,2))+(ROW()/10000),0)</f>
        <v>1.3466429298548137</v>
      </c>
      <c r="CC105" s="671">
        <v>0</v>
      </c>
      <c r="CD105" s="782">
        <f>IFERROR((CC105*$H105*INDEX(References!$C$51:$D$56, $E105+1,2))+(ROW()/10000),0)</f>
        <v>1.0500000000000001E-2</v>
      </c>
      <c r="CE105" s="671">
        <v>0</v>
      </c>
      <c r="CF105" s="782">
        <f>IFERROR((CE105*$H105*INDEX(References!$C$51:$D$56, $E105+1,2))+(ROW()/10000),0)</f>
        <v>1.0500000000000001E-2</v>
      </c>
      <c r="CG105" s="671">
        <v>0</v>
      </c>
      <c r="CH105" s="782">
        <f>IFERROR((CG105*$H105*INDEX(References!$C$51:$D$56, $E105+1,2))+(ROW()/10000),0)</f>
        <v>1.0500000000000001E-2</v>
      </c>
      <c r="CI105" s="671">
        <f>Compute4a!U105</f>
        <v>1</v>
      </c>
      <c r="CJ105" s="782">
        <f>IFERROR((CI105*$H105*INDEX(References!$C$51:$D$56, $E105+1,2))+(ROW()/10000),0)</f>
        <v>1.3466429298548137</v>
      </c>
      <c r="CK105" s="671">
        <f>Compute4a!N105</f>
        <v>1</v>
      </c>
      <c r="CL105" s="782">
        <f>IFERROR((CK105*$H105*INDEX(References!$C$51:$D$56, $E105+1,2))+(ROW()/10000),0)</f>
        <v>1.3466429298548137</v>
      </c>
      <c r="CM105" s="671">
        <v>0</v>
      </c>
      <c r="CN105" s="782">
        <f>IFERROR((CM105*$H105*INDEX(References!$C$51:$D$56, $E105+1,2))+(ROW()/10000),0)</f>
        <v>1.0500000000000001E-2</v>
      </c>
      <c r="CO105" s="671">
        <f>Compute4a!Q105</f>
        <v>1</v>
      </c>
      <c r="CP105" s="782">
        <f>IFERROR((CO105*$H105*INDEX(References!$C$51:$D$56, $E105+1,2))+(ROW()/10000),0)</f>
        <v>1.3466429298548137</v>
      </c>
      <c r="CQ105" s="671">
        <f>Compute4a!T105</f>
        <v>1</v>
      </c>
      <c r="CR105" s="782">
        <f>IFERROR((CQ105*$H105*INDEX(References!$C$51:$D$56, $E105+1,2))+(ROW()/10000),0)</f>
        <v>1.3466429298548137</v>
      </c>
      <c r="CS105" s="671">
        <f>Compute4a!Q105</f>
        <v>1</v>
      </c>
      <c r="CT105" s="782">
        <f>IFERROR((CS105*$H105*INDEX(References!$C$51:$D$56, $E105+1,2))+(ROW()/10000),0)</f>
        <v>1.3466429298548137</v>
      </c>
      <c r="CU105" s="477">
        <f t="shared" si="211"/>
        <v>7</v>
      </c>
      <c r="CV105" s="477">
        <f t="shared" si="112"/>
        <v>0</v>
      </c>
      <c r="CW105" s="477">
        <f t="shared" si="113"/>
        <v>0</v>
      </c>
      <c r="CX105" s="477">
        <f t="shared" si="114"/>
        <v>1.3361429298548138</v>
      </c>
      <c r="CY105" s="477">
        <f t="shared" si="115"/>
        <v>1.3361429298548138</v>
      </c>
      <c r="CZ105" s="477">
        <f t="shared" si="116"/>
        <v>1.3361429298548138</v>
      </c>
      <c r="DA105" s="477">
        <f t="shared" si="117"/>
        <v>1.3361429298548138</v>
      </c>
      <c r="DB105" s="477">
        <f t="shared" si="118"/>
        <v>1.3361429298548138</v>
      </c>
      <c r="DC105" s="477">
        <f t="shared" si="119"/>
        <v>1.3361429298548138</v>
      </c>
      <c r="DD105" s="477">
        <f t="shared" si="120"/>
        <v>0</v>
      </c>
      <c r="DE105" s="477">
        <f t="shared" si="121"/>
        <v>0</v>
      </c>
      <c r="DF105" s="477">
        <f t="shared" si="122"/>
        <v>1.3361429298548138</v>
      </c>
      <c r="DG105" s="477">
        <f t="shared" si="123"/>
        <v>0</v>
      </c>
      <c r="DH105" s="477">
        <f t="shared" si="124"/>
        <v>0</v>
      </c>
      <c r="DI105" s="477">
        <f t="shared" si="125"/>
        <v>0</v>
      </c>
      <c r="DJ105" s="477">
        <f t="shared" si="126"/>
        <v>1.3361429298548138</v>
      </c>
      <c r="DK105" s="477">
        <f t="shared" si="127"/>
        <v>1.3361429298548138</v>
      </c>
      <c r="DL105" s="477">
        <f t="shared" si="128"/>
        <v>0</v>
      </c>
      <c r="DM105" s="477">
        <f t="shared" si="129"/>
        <v>1.3361429298548138</v>
      </c>
      <c r="DN105" s="477">
        <f t="shared" si="130"/>
        <v>1.3361429298548138</v>
      </c>
      <c r="DO105" s="477">
        <f t="shared" si="131"/>
        <v>0</v>
      </c>
      <c r="DP105" s="477">
        <f t="shared" si="132"/>
        <v>0</v>
      </c>
      <c r="DQ105" s="477">
        <f t="shared" si="133"/>
        <v>0</v>
      </c>
      <c r="DR105" s="477">
        <f t="shared" si="134"/>
        <v>1.3361429298548138</v>
      </c>
      <c r="DS105" s="477">
        <f t="shared" si="135"/>
        <v>1.3361429298548138</v>
      </c>
      <c r="DT105" s="477">
        <f t="shared" si="136"/>
        <v>0</v>
      </c>
      <c r="DU105" s="477">
        <f t="shared" si="137"/>
        <v>0</v>
      </c>
      <c r="DV105" s="477">
        <f t="shared" si="138"/>
        <v>1.3361429298548138</v>
      </c>
      <c r="DW105" s="477">
        <f t="shared" si="139"/>
        <v>0</v>
      </c>
      <c r="DX105" s="477">
        <f t="shared" si="140"/>
        <v>1.3361429298548138</v>
      </c>
      <c r="DY105" s="477">
        <f t="shared" si="141"/>
        <v>0</v>
      </c>
      <c r="DZ105" s="477">
        <f t="shared" si="142"/>
        <v>1.3361429298548138</v>
      </c>
      <c r="EA105" s="477">
        <f t="shared" si="143"/>
        <v>0</v>
      </c>
      <c r="EB105" s="477">
        <f t="shared" si="144"/>
        <v>1.3361429298548138</v>
      </c>
      <c r="EC105" s="477">
        <f t="shared" si="145"/>
        <v>0</v>
      </c>
      <c r="ED105" s="477">
        <f t="shared" si="146"/>
        <v>1.3361429298548138</v>
      </c>
      <c r="EE105" s="477">
        <f t="shared" si="147"/>
        <v>1.3361429298548138</v>
      </c>
      <c r="EF105" s="477">
        <f t="shared" si="148"/>
        <v>0</v>
      </c>
      <c r="EG105" s="477">
        <f t="shared" si="149"/>
        <v>0</v>
      </c>
      <c r="EH105" s="477">
        <f t="shared" si="150"/>
        <v>0</v>
      </c>
      <c r="EI105" s="477">
        <f t="shared" si="151"/>
        <v>1.3361429298548138</v>
      </c>
      <c r="EJ105" s="477">
        <f t="shared" si="152"/>
        <v>0.44538097661827125</v>
      </c>
      <c r="EK105" s="477">
        <f t="shared" si="153"/>
        <v>0</v>
      </c>
      <c r="EL105" s="477">
        <f t="shared" si="154"/>
        <v>1.3361429298548138</v>
      </c>
      <c r="EM105" s="477">
        <f t="shared" si="155"/>
        <v>1.3361429298548138</v>
      </c>
      <c r="EN105" s="477">
        <f t="shared" si="156"/>
        <v>1.3361429298548138</v>
      </c>
      <c r="EO105" s="946">
        <f t="shared" si="157"/>
        <v>0</v>
      </c>
      <c r="EP105" s="946">
        <f t="shared" si="158"/>
        <v>0</v>
      </c>
      <c r="EQ105" s="946">
        <f t="shared" si="159"/>
        <v>0.17387000378711792</v>
      </c>
      <c r="ER105" s="946">
        <f t="shared" si="160"/>
        <v>0.17234680566031013</v>
      </c>
      <c r="ES105" s="946">
        <f t="shared" si="161"/>
        <v>0.10519472970165206</v>
      </c>
      <c r="ET105" s="946">
        <f t="shared" si="162"/>
        <v>0.14448764636266659</v>
      </c>
      <c r="EU105" s="946">
        <f t="shared" si="163"/>
        <v>0.10096472031417233</v>
      </c>
      <c r="EV105" s="946">
        <f t="shared" si="164"/>
        <v>0.19878091884171403</v>
      </c>
      <c r="EW105" s="946">
        <f t="shared" si="165"/>
        <v>0</v>
      </c>
      <c r="EX105" s="946">
        <f t="shared" si="166"/>
        <v>0</v>
      </c>
      <c r="EY105" s="946">
        <f t="shared" si="167"/>
        <v>0.1072243048466499</v>
      </c>
      <c r="EZ105" s="946">
        <f t="shared" si="168"/>
        <v>0</v>
      </c>
      <c r="FA105" s="946">
        <f t="shared" si="169"/>
        <v>0</v>
      </c>
      <c r="FB105" s="946">
        <f t="shared" si="170"/>
        <v>0</v>
      </c>
      <c r="FC105" s="946">
        <f t="shared" si="171"/>
        <v>0.15523795393656306</v>
      </c>
      <c r="FD105" s="946">
        <f t="shared" si="172"/>
        <v>0.16057842180297183</v>
      </c>
      <c r="FE105" s="946">
        <f t="shared" si="173"/>
        <v>0</v>
      </c>
      <c r="FF105" s="946">
        <f t="shared" si="174"/>
        <v>0.11556712071879918</v>
      </c>
      <c r="FG105" s="946">
        <f t="shared" si="175"/>
        <v>0.17888761328028344</v>
      </c>
      <c r="FH105" s="946">
        <f t="shared" si="176"/>
        <v>0</v>
      </c>
      <c r="FI105" s="946">
        <f t="shared" si="177"/>
        <v>0</v>
      </c>
      <c r="FJ105" s="946">
        <f t="shared" si="178"/>
        <v>0</v>
      </c>
      <c r="FK105" s="946">
        <f t="shared" si="179"/>
        <v>0.14787800825849545</v>
      </c>
      <c r="FL105" s="946">
        <f t="shared" si="180"/>
        <v>0.21546831554170362</v>
      </c>
      <c r="FM105" s="946">
        <f t="shared" si="181"/>
        <v>0</v>
      </c>
      <c r="FN105" s="946">
        <f t="shared" si="182"/>
        <v>0</v>
      </c>
      <c r="FO105" s="946">
        <f t="shared" si="183"/>
        <v>0.18862734482307611</v>
      </c>
      <c r="FP105" s="946">
        <f t="shared" si="184"/>
        <v>0</v>
      </c>
      <c r="FQ105" s="946">
        <f t="shared" si="185"/>
        <v>7.6210229205361441E-2</v>
      </c>
      <c r="FR105" s="946">
        <f t="shared" si="186"/>
        <v>0</v>
      </c>
      <c r="FS105" s="946">
        <f t="shared" si="187"/>
        <v>0.1077307142553187</v>
      </c>
      <c r="FT105" s="946">
        <f t="shared" si="188"/>
        <v>0</v>
      </c>
      <c r="FU105" s="946">
        <f t="shared" si="189"/>
        <v>0.12659583838334501</v>
      </c>
      <c r="FV105" s="946">
        <f t="shared" si="190"/>
        <v>0</v>
      </c>
      <c r="FW105" s="946">
        <f t="shared" si="191"/>
        <v>0.261860871100627</v>
      </c>
      <c r="FX105" s="946">
        <f t="shared" si="192"/>
        <v>0.21429032280806756</v>
      </c>
      <c r="FY105" s="946">
        <f t="shared" si="193"/>
        <v>0</v>
      </c>
      <c r="FZ105" s="946">
        <f t="shared" si="194"/>
        <v>0</v>
      </c>
      <c r="GA105" s="946">
        <f t="shared" si="195"/>
        <v>0</v>
      </c>
      <c r="GB105" s="946">
        <f t="shared" si="196"/>
        <v>0.23000750430293135</v>
      </c>
      <c r="GC105" s="946">
        <f t="shared" si="197"/>
        <v>0.18650104274172918</v>
      </c>
      <c r="GD105" s="946">
        <f t="shared" si="198"/>
        <v>0</v>
      </c>
      <c r="GE105" s="946">
        <f t="shared" si="199"/>
        <v>0.19325102790859319</v>
      </c>
      <c r="GF105" s="946">
        <f t="shared" si="200"/>
        <v>0.19641729112300577</v>
      </c>
      <c r="GG105" s="946">
        <f t="shared" si="201"/>
        <v>0.13608710844837479</v>
      </c>
      <c r="GH105" s="946" t="s">
        <v>544</v>
      </c>
    </row>
    <row r="106" spans="1:190" ht="15" hidden="1">
      <c r="A106" s="725" t="str">
        <f>Compute1a!A106</f>
        <v>16.1.a</v>
      </c>
      <c r="B106" s="527">
        <f>Compute1a!B106</f>
        <v>0</v>
      </c>
      <c r="C106" s="527">
        <f>Compute1a!C106</f>
        <v>0</v>
      </c>
      <c r="D106" s="528">
        <f>Compute1a!D106</f>
        <v>0</v>
      </c>
      <c r="E106" s="731" t="str">
        <f>Compute1a!E106</f>
        <v>0</v>
      </c>
      <c r="F106" s="727">
        <f>INDEX(References!$B$51:$C$56,$E106+1,2)*C106</f>
        <v>0</v>
      </c>
      <c r="G106" s="726">
        <f>Compute4a!$DE106</f>
        <v>0</v>
      </c>
      <c r="H106" s="942">
        <f t="shared" ref="H106:H108" si="212">G106</f>
        <v>0</v>
      </c>
      <c r="I106" s="671">
        <f>Compute4a!I106</f>
        <v>0</v>
      </c>
      <c r="J106" s="782">
        <f>IFERROR((I106*$H106*INDEX(References!$C$51:$D$56, $E106+1,2))+(ROW()/10000),0)</f>
        <v>1.06E-2</v>
      </c>
      <c r="K106" s="671">
        <f>Compute4a!H106</f>
        <v>0</v>
      </c>
      <c r="L106" s="782">
        <f>IFERROR((K106*$H106*INDEX(References!$C$51:$D$56, $E106+1,2))+(ROW()/10000),0)</f>
        <v>1.06E-2</v>
      </c>
      <c r="M106" s="671">
        <f>Compute4a!H106</f>
        <v>0</v>
      </c>
      <c r="N106" s="782">
        <f>IFERROR((M106*$H106*INDEX(References!$C$51:$D$56, $E106+1,2))+(ROW()/10000),0)</f>
        <v>1.06E-2</v>
      </c>
      <c r="O106" s="671">
        <f>Compute4a!N106</f>
        <v>0</v>
      </c>
      <c r="P106" s="782">
        <f>IFERROR((O106*$H106*INDEX(References!$C$51:$D$56, $E106+1,2))+(ROW()/10000),0)</f>
        <v>1.06E-2</v>
      </c>
      <c r="Q106" s="671">
        <f>Compute4a!M106</f>
        <v>0</v>
      </c>
      <c r="R106" s="782">
        <f>IFERROR((Q106*$H106*INDEX(References!$C$51:$D$56, $E106+1,2))+(ROW()/10000),0)</f>
        <v>1.06E-2</v>
      </c>
      <c r="S106" s="671">
        <f>Compute4a!R106</f>
        <v>0</v>
      </c>
      <c r="T106" s="782">
        <f>IFERROR((S106*$H106*INDEX(References!$C$51:$D$56, $E106+1,2))+(ROW()/10000),0)</f>
        <v>1.06E-2</v>
      </c>
      <c r="U106" s="671">
        <f>Compute4a!S106</f>
        <v>0</v>
      </c>
      <c r="V106" s="782">
        <f>IFERROR((U106*$H106*INDEX(References!$C$51:$D$56, $E106+1,2))+(ROW()/10000),0)</f>
        <v>1.06E-2</v>
      </c>
      <c r="W106" s="671">
        <f>Compute4a!R106</f>
        <v>0</v>
      </c>
      <c r="X106" s="782">
        <f>IFERROR((W106*$H106*INDEX(References!$C$51:$D$56, $E106+1,2))+(ROW()/10000),0)</f>
        <v>1.06E-2</v>
      </c>
      <c r="Y106" s="671">
        <f>Compute4a!I106</f>
        <v>0</v>
      </c>
      <c r="Z106" s="782">
        <f>IFERROR((Y106*$H106*INDEX(References!$C$51:$D$56, $E106+1,2))+(ROW()/10000),0)</f>
        <v>1.06E-2</v>
      </c>
      <c r="AA106" s="671">
        <f>Compute4a!H106</f>
        <v>0</v>
      </c>
      <c r="AB106" s="782">
        <f>IFERROR((AA106*$H106*INDEX(References!$C$51:$D$56, $E106+1,2))+(ROW()/10000),0)</f>
        <v>1.06E-2</v>
      </c>
      <c r="AC106" s="671">
        <f>Compute4a!T106</f>
        <v>0</v>
      </c>
      <c r="AD106" s="782">
        <f>IFERROR((AC106*$H106*INDEX(References!$C$51:$D$56, $E106+1,2))+(ROW()/10000),0)</f>
        <v>1.06E-2</v>
      </c>
      <c r="AE106" s="671">
        <f>Compute4a!I106</f>
        <v>0</v>
      </c>
      <c r="AF106" s="782">
        <f>IFERROR((AE106*$H106*INDEX(References!$C$51:$D$56, $E106+1,2))+(ROW()/10000),0)</f>
        <v>1.06E-2</v>
      </c>
      <c r="AG106" s="671">
        <f>Compute4a!N106</f>
        <v>0</v>
      </c>
      <c r="AH106" s="782">
        <f>IFERROR((AG106*$H106*INDEX(References!$C$51:$D$56, $E106+1,2))+(ROW()/10000),0)</f>
        <v>1.06E-2</v>
      </c>
      <c r="AI106" s="671">
        <f>Compute4a!I106</f>
        <v>0</v>
      </c>
      <c r="AJ106" s="782">
        <f>IFERROR((AI106*$H106*INDEX(References!$C$51:$D$56, $E106+1,2))+(ROW()/10000),0)</f>
        <v>1.06E-2</v>
      </c>
      <c r="AK106" s="671">
        <f>Compute4a!U106</f>
        <v>0</v>
      </c>
      <c r="AL106" s="782">
        <f>IFERROR((AK106*$H106*INDEX(References!$C$51:$D$56, $E106+1,2))+(ROW()/10000),0)</f>
        <v>1.06E-2</v>
      </c>
      <c r="AM106" s="671">
        <f>Compute4a!K106</f>
        <v>0</v>
      </c>
      <c r="AN106" s="782">
        <f>IFERROR((AM106*$H106*INDEX(References!$C$51:$D$56, $E106+1,2))+(ROW()/10000),0)</f>
        <v>1.06E-2</v>
      </c>
      <c r="AO106" s="671">
        <f>Compute4a!S106</f>
        <v>0</v>
      </c>
      <c r="AP106" s="782">
        <f>IFERROR((AO106*$H106*INDEX(References!$C$51:$D$56, $E106+1,2))+(ROW()/10000),0)</f>
        <v>1.06E-2</v>
      </c>
      <c r="AQ106" s="671">
        <f>Compute4a!M106</f>
        <v>0</v>
      </c>
      <c r="AR106" s="782">
        <f>IFERROR((AQ106*$H106*INDEX(References!$C$51:$D$56, $E106+1,2))+(ROW()/10000),0)</f>
        <v>1.06E-2</v>
      </c>
      <c r="AS106" s="671">
        <f>Compute4a!K106</f>
        <v>0</v>
      </c>
      <c r="AT106" s="782">
        <f>IFERROR((AS106*$H106*INDEX(References!$C$51:$D$56, $E106+1,2))+(ROW()/10000),0)</f>
        <v>1.06E-2</v>
      </c>
      <c r="AU106" s="671">
        <f>Compute4a!T106</f>
        <v>0</v>
      </c>
      <c r="AV106" s="782">
        <f>IFERROR((AU106*$H106*INDEX(References!$C$51:$D$56, $E106+1,2))+(ROW()/10000),0)</f>
        <v>1.06E-2</v>
      </c>
      <c r="AW106" s="671">
        <f>Compute4a!J106</f>
        <v>0</v>
      </c>
      <c r="AX106" s="782">
        <f>IFERROR((AW106*$H106*INDEX(References!$C$51:$D$56, $E106+1,2))+(ROW()/10000),0)</f>
        <v>1.06E-2</v>
      </c>
      <c r="AY106" s="671">
        <f>Compute4a!L106</f>
        <v>0</v>
      </c>
      <c r="AZ106" s="782">
        <f>IFERROR((AY106*$H106*INDEX(References!$C$51:$D$56, $E106+1,2))+(ROW()/10000),0)</f>
        <v>1.06E-2</v>
      </c>
      <c r="BA106" s="671">
        <f>Compute4a!M106</f>
        <v>0</v>
      </c>
      <c r="BB106" s="782">
        <f>IFERROR((BA106*$H106*INDEX(References!$C$51:$D$56, $E106+1,2))+(ROW()/10000),0)</f>
        <v>1.06E-2</v>
      </c>
      <c r="BC106" s="671">
        <f>Compute4a!O106</f>
        <v>0</v>
      </c>
      <c r="BD106" s="782">
        <f>IFERROR((BC106*$H106*INDEX(References!$C$51:$D$56, $E106+1,2))+(ROW()/10000),0)</f>
        <v>1.06E-2</v>
      </c>
      <c r="BE106" s="671">
        <f>Compute4a!V106</f>
        <v>0</v>
      </c>
      <c r="BF106" s="782">
        <f>IFERROR((BE106*$H106*INDEX(References!$C$51:$D$56, $E106+1,2))+(ROW()/10000),0)</f>
        <v>1.06E-2</v>
      </c>
      <c r="BG106" s="671">
        <f>Compute4a!P106</f>
        <v>0</v>
      </c>
      <c r="BH106" s="782">
        <f>IFERROR((BG106*$H106*INDEX(References!$C$51:$D$56, $E106+1,2))+(ROW()/10000),0)</f>
        <v>1.06E-2</v>
      </c>
      <c r="BI106" s="671">
        <f>Compute4a!N106</f>
        <v>0</v>
      </c>
      <c r="BJ106" s="782">
        <f>IFERROR((BI106*$H106*INDEX(References!$C$51:$D$56, $E106+1,2))+(ROW()/10000),0)</f>
        <v>1.06E-2</v>
      </c>
      <c r="BK106" s="671">
        <f>Compute4a!T106</f>
        <v>0</v>
      </c>
      <c r="BL106" s="782">
        <f>IFERROR((BK106*$H106*INDEX(References!$C$51:$D$56, $E106+1,2))+(ROW()/10000),0)</f>
        <v>1.06E-2</v>
      </c>
      <c r="BM106" s="671">
        <f>Compute4a!R106</f>
        <v>0</v>
      </c>
      <c r="BN106" s="782">
        <f>IFERROR((BM106*$H106*INDEX(References!$C$51:$D$56, $E106+1,2))+(ROW()/10000),0)</f>
        <v>1.06E-2</v>
      </c>
      <c r="BO106" s="671">
        <f>Compute4a!V106</f>
        <v>0</v>
      </c>
      <c r="BP106" s="782">
        <f>IFERROR((BO106*$H106*INDEX(References!$C$51:$D$56, $E106+1,2))+(ROW()/10000),0)</f>
        <v>1.06E-2</v>
      </c>
      <c r="BQ106" s="671">
        <f>Compute4a!S106</f>
        <v>0</v>
      </c>
      <c r="BR106" s="782">
        <f>IFERROR((BQ106*$H106*INDEX(References!$C$51:$D$56, $E106+1,2))+(ROW()/10000),0)</f>
        <v>1.06E-2</v>
      </c>
      <c r="BS106" s="671">
        <f>Compute4a!V106</f>
        <v>0</v>
      </c>
      <c r="BT106" s="782">
        <f>IFERROR((BS106*$H106*INDEX(References!$C$51:$D$56, $E106+1,2))+(ROW()/10000),0)</f>
        <v>1.06E-2</v>
      </c>
      <c r="BU106" s="671">
        <f>Compute4a!M106</f>
        <v>0</v>
      </c>
      <c r="BV106" s="782">
        <f>IFERROR((BU106*$H106*INDEX(References!$C$51:$D$56, $E106+1,2))+(ROW()/10000),0)</f>
        <v>1.06E-2</v>
      </c>
      <c r="BW106" s="671">
        <f>Compute4a!U106</f>
        <v>0</v>
      </c>
      <c r="BX106" s="782">
        <f>IFERROR((BW106*$H106*INDEX(References!$C$51:$D$56, $E106+1,2))+(ROW()/10000),0)</f>
        <v>1.06E-2</v>
      </c>
      <c r="BY106" s="671">
        <f>Compute4a!N106</f>
        <v>0</v>
      </c>
      <c r="BZ106" s="782">
        <f>IFERROR((BY106*$H106*INDEX(References!$C$51:$D$56, $E106+1,2))+(ROW()/10000),0)</f>
        <v>1.06E-2</v>
      </c>
      <c r="CA106" s="671">
        <f>Compute4a!T106</f>
        <v>0</v>
      </c>
      <c r="CB106" s="782">
        <f>IFERROR((CA106*$H106*INDEX(References!$C$51:$D$56, $E106+1,2))+(ROW()/10000),0)</f>
        <v>1.06E-2</v>
      </c>
      <c r="CC106" s="671">
        <f>Compute4a!T106</f>
        <v>0</v>
      </c>
      <c r="CD106" s="782">
        <f>IFERROR((CC106*$H106*INDEX(References!$C$51:$D$56, $E106+1,2))+(ROW()/10000),0)</f>
        <v>1.06E-2</v>
      </c>
      <c r="CE106" s="671">
        <f>Compute4a!T106</f>
        <v>0</v>
      </c>
      <c r="CF106" s="782">
        <f>IFERROR((CE106*$H106*INDEX(References!$C$51:$D$56, $E106+1,2))+(ROW()/10000),0)</f>
        <v>1.06E-2</v>
      </c>
      <c r="CG106" s="671">
        <f>Compute4a!U106</f>
        <v>0</v>
      </c>
      <c r="CH106" s="782">
        <f>IFERROR((CG106*$H106*INDEX(References!$C$51:$D$56, $E106+1,2))+(ROW()/10000),0)</f>
        <v>1.06E-2</v>
      </c>
      <c r="CI106" s="671">
        <f>Compute4a!U106</f>
        <v>0</v>
      </c>
      <c r="CJ106" s="782">
        <f>IFERROR((CI106*$H106*INDEX(References!$C$51:$D$56, $E106+1,2))+(ROW()/10000),0)</f>
        <v>1.06E-2</v>
      </c>
      <c r="CK106" s="671">
        <f>Compute4a!N106</f>
        <v>0</v>
      </c>
      <c r="CL106" s="782">
        <f>IFERROR((CK106*$H106*INDEX(References!$C$51:$D$56, $E106+1,2))+(ROW()/10000),0)</f>
        <v>1.06E-2</v>
      </c>
      <c r="CM106" s="671">
        <f>Compute4a!U106</f>
        <v>0</v>
      </c>
      <c r="CN106" s="782">
        <f>IFERROR((CM106*$H106*INDEX(References!$C$51:$D$56, $E106+1,2))+(ROW()/10000),0)</f>
        <v>1.06E-2</v>
      </c>
      <c r="CO106" s="671">
        <f>Compute4a!Q106</f>
        <v>0</v>
      </c>
      <c r="CP106" s="782">
        <f>IFERROR((CO106*$H106*INDEX(References!$C$51:$D$56, $E106+1,2))+(ROW()/10000),0)</f>
        <v>1.06E-2</v>
      </c>
      <c r="CQ106" s="671">
        <f>Compute4a!T106</f>
        <v>0</v>
      </c>
      <c r="CR106" s="782">
        <f>IFERROR((CQ106*$H106*INDEX(References!$C$51:$D$56, $E106+1,2))+(ROW()/10000),0)</f>
        <v>1.06E-2</v>
      </c>
      <c r="CS106" s="671">
        <f>Compute4a!Q106</f>
        <v>0</v>
      </c>
      <c r="CT106" s="782">
        <f>IFERROR((CS106*$H106*INDEX(References!$C$51:$D$56, $E106+1,2))+(ROW()/10000),0)</f>
        <v>1.06E-2</v>
      </c>
      <c r="CU106" s="477">
        <f t="shared" si="211"/>
        <v>0</v>
      </c>
      <c r="CV106" s="477">
        <f t="shared" si="112"/>
        <v>0</v>
      </c>
      <c r="CW106" s="477">
        <f t="shared" si="113"/>
        <v>0</v>
      </c>
      <c r="CX106" s="477">
        <f t="shared" si="114"/>
        <v>0</v>
      </c>
      <c r="CY106" s="477">
        <f t="shared" si="115"/>
        <v>0</v>
      </c>
      <c r="CZ106" s="477">
        <f t="shared" si="116"/>
        <v>0</v>
      </c>
      <c r="DA106" s="477">
        <f t="shared" si="117"/>
        <v>0</v>
      </c>
      <c r="DB106" s="477">
        <f t="shared" si="118"/>
        <v>0</v>
      </c>
      <c r="DC106" s="477">
        <f t="shared" si="119"/>
        <v>0</v>
      </c>
      <c r="DD106" s="477">
        <f t="shared" si="120"/>
        <v>0</v>
      </c>
      <c r="DE106" s="477">
        <f t="shared" si="121"/>
        <v>0</v>
      </c>
      <c r="DF106" s="477">
        <f t="shared" si="122"/>
        <v>0</v>
      </c>
      <c r="DG106" s="477">
        <f t="shared" si="123"/>
        <v>0</v>
      </c>
      <c r="DH106" s="477">
        <f t="shared" si="124"/>
        <v>0</v>
      </c>
      <c r="DI106" s="477">
        <f t="shared" si="125"/>
        <v>0</v>
      </c>
      <c r="DJ106" s="477">
        <f t="shared" si="126"/>
        <v>0</v>
      </c>
      <c r="DK106" s="477">
        <f t="shared" si="127"/>
        <v>0</v>
      </c>
      <c r="DL106" s="477">
        <f t="shared" si="128"/>
        <v>0</v>
      </c>
      <c r="DM106" s="477">
        <f t="shared" si="129"/>
        <v>0</v>
      </c>
      <c r="DN106" s="477">
        <f t="shared" si="130"/>
        <v>0</v>
      </c>
      <c r="DO106" s="477">
        <f t="shared" si="131"/>
        <v>0</v>
      </c>
      <c r="DP106" s="477">
        <f t="shared" si="132"/>
        <v>0</v>
      </c>
      <c r="DQ106" s="477">
        <f t="shared" si="133"/>
        <v>0</v>
      </c>
      <c r="DR106" s="477">
        <f t="shared" si="134"/>
        <v>0</v>
      </c>
      <c r="DS106" s="477">
        <f t="shared" si="135"/>
        <v>0</v>
      </c>
      <c r="DT106" s="477">
        <f t="shared" si="136"/>
        <v>0</v>
      </c>
      <c r="DU106" s="477">
        <f t="shared" si="137"/>
        <v>0</v>
      </c>
      <c r="DV106" s="477">
        <f t="shared" si="138"/>
        <v>0</v>
      </c>
      <c r="DW106" s="477">
        <f t="shared" si="139"/>
        <v>0</v>
      </c>
      <c r="DX106" s="477">
        <f t="shared" si="140"/>
        <v>0</v>
      </c>
      <c r="DY106" s="477">
        <f t="shared" si="141"/>
        <v>0</v>
      </c>
      <c r="DZ106" s="477">
        <f t="shared" si="142"/>
        <v>0</v>
      </c>
      <c r="EA106" s="477">
        <f t="shared" si="143"/>
        <v>0</v>
      </c>
      <c r="EB106" s="477">
        <f t="shared" si="144"/>
        <v>0</v>
      </c>
      <c r="EC106" s="477">
        <f t="shared" si="145"/>
        <v>0</v>
      </c>
      <c r="ED106" s="477">
        <f t="shared" si="146"/>
        <v>0</v>
      </c>
      <c r="EE106" s="477">
        <f t="shared" si="147"/>
        <v>0</v>
      </c>
      <c r="EF106" s="477">
        <f t="shared" si="148"/>
        <v>0</v>
      </c>
      <c r="EG106" s="477">
        <f t="shared" si="149"/>
        <v>0</v>
      </c>
      <c r="EH106" s="477">
        <f t="shared" si="150"/>
        <v>0</v>
      </c>
      <c r="EI106" s="477">
        <f t="shared" si="151"/>
        <v>0</v>
      </c>
      <c r="EJ106" s="477">
        <f t="shared" si="152"/>
        <v>0</v>
      </c>
      <c r="EK106" s="477">
        <f t="shared" si="153"/>
        <v>0</v>
      </c>
      <c r="EL106" s="477">
        <f t="shared" si="154"/>
        <v>0</v>
      </c>
      <c r="EM106" s="477">
        <f t="shared" si="155"/>
        <v>0</v>
      </c>
      <c r="EN106" s="477">
        <f t="shared" si="156"/>
        <v>0</v>
      </c>
      <c r="EO106" s="946">
        <f t="shared" si="157"/>
        <v>0</v>
      </c>
      <c r="EP106" s="946">
        <f t="shared" si="158"/>
        <v>0</v>
      </c>
      <c r="EQ106" s="946">
        <f t="shared" si="159"/>
        <v>0</v>
      </c>
      <c r="ER106" s="946">
        <f t="shared" si="160"/>
        <v>0</v>
      </c>
      <c r="ES106" s="946">
        <f t="shared" si="161"/>
        <v>0</v>
      </c>
      <c r="ET106" s="946">
        <f t="shared" si="162"/>
        <v>0</v>
      </c>
      <c r="EU106" s="946">
        <f t="shared" si="163"/>
        <v>0</v>
      </c>
      <c r="EV106" s="946">
        <f t="shared" si="164"/>
        <v>0</v>
      </c>
      <c r="EW106" s="946">
        <f t="shared" si="165"/>
        <v>0</v>
      </c>
      <c r="EX106" s="946">
        <f t="shared" si="166"/>
        <v>0</v>
      </c>
      <c r="EY106" s="946">
        <f t="shared" si="167"/>
        <v>0</v>
      </c>
      <c r="EZ106" s="946">
        <f t="shared" si="168"/>
        <v>0</v>
      </c>
      <c r="FA106" s="946">
        <f t="shared" si="169"/>
        <v>0</v>
      </c>
      <c r="FB106" s="946">
        <f t="shared" si="170"/>
        <v>0</v>
      </c>
      <c r="FC106" s="946">
        <f t="shared" si="171"/>
        <v>0</v>
      </c>
      <c r="FD106" s="946">
        <f t="shared" si="172"/>
        <v>0</v>
      </c>
      <c r="FE106" s="946">
        <f t="shared" si="173"/>
        <v>0</v>
      </c>
      <c r="FF106" s="946">
        <f t="shared" si="174"/>
        <v>0</v>
      </c>
      <c r="FG106" s="946">
        <f t="shared" si="175"/>
        <v>0</v>
      </c>
      <c r="FH106" s="946">
        <f t="shared" si="176"/>
        <v>0</v>
      </c>
      <c r="FI106" s="946">
        <f t="shared" si="177"/>
        <v>0</v>
      </c>
      <c r="FJ106" s="946">
        <f t="shared" si="178"/>
        <v>0</v>
      </c>
      <c r="FK106" s="946">
        <f t="shared" si="179"/>
        <v>0</v>
      </c>
      <c r="FL106" s="946">
        <f t="shared" si="180"/>
        <v>0</v>
      </c>
      <c r="FM106" s="946">
        <f t="shared" si="181"/>
        <v>0</v>
      </c>
      <c r="FN106" s="946">
        <f t="shared" si="182"/>
        <v>0</v>
      </c>
      <c r="FO106" s="946">
        <f t="shared" si="183"/>
        <v>0</v>
      </c>
      <c r="FP106" s="946">
        <f t="shared" si="184"/>
        <v>0</v>
      </c>
      <c r="FQ106" s="946">
        <f t="shared" si="185"/>
        <v>0</v>
      </c>
      <c r="FR106" s="946">
        <f t="shared" si="186"/>
        <v>0</v>
      </c>
      <c r="FS106" s="946">
        <f t="shared" si="187"/>
        <v>0</v>
      </c>
      <c r="FT106" s="946">
        <f t="shared" si="188"/>
        <v>0</v>
      </c>
      <c r="FU106" s="946">
        <f t="shared" si="189"/>
        <v>0</v>
      </c>
      <c r="FV106" s="946">
        <f t="shared" si="190"/>
        <v>0</v>
      </c>
      <c r="FW106" s="946">
        <f t="shared" si="191"/>
        <v>0</v>
      </c>
      <c r="FX106" s="946">
        <f t="shared" si="192"/>
        <v>0</v>
      </c>
      <c r="FY106" s="946">
        <f t="shared" si="193"/>
        <v>0</v>
      </c>
      <c r="FZ106" s="946">
        <f t="shared" si="194"/>
        <v>0</v>
      </c>
      <c r="GA106" s="946">
        <f t="shared" si="195"/>
        <v>0</v>
      </c>
      <c r="GB106" s="946">
        <f t="shared" si="196"/>
        <v>0</v>
      </c>
      <c r="GC106" s="946">
        <f t="shared" si="197"/>
        <v>0</v>
      </c>
      <c r="GD106" s="946">
        <f t="shared" si="198"/>
        <v>0</v>
      </c>
      <c r="GE106" s="946">
        <f t="shared" si="199"/>
        <v>0</v>
      </c>
      <c r="GF106" s="946">
        <f t="shared" si="200"/>
        <v>0</v>
      </c>
      <c r="GG106" s="946">
        <f t="shared" si="201"/>
        <v>0</v>
      </c>
      <c r="GH106" s="946" t="s">
        <v>546</v>
      </c>
    </row>
    <row r="107" spans="1:190" ht="15" hidden="1">
      <c r="A107" s="725" t="str">
        <f>Compute1a!A107</f>
        <v>16.1.b</v>
      </c>
      <c r="B107" s="527">
        <f>Compute1a!B107</f>
        <v>0</v>
      </c>
      <c r="C107" s="527">
        <f>Compute1a!C107</f>
        <v>0</v>
      </c>
      <c r="D107" s="528">
        <f>Compute1a!D107</f>
        <v>0</v>
      </c>
      <c r="E107" s="727" t="str">
        <f>Compute1a!E107</f>
        <v>0</v>
      </c>
      <c r="F107" s="727">
        <f>INDEX(References!$B$51:$C$56,$E107+1,2)*C107</f>
        <v>0</v>
      </c>
      <c r="G107" s="726">
        <f>Compute4a!$DE107</f>
        <v>0</v>
      </c>
      <c r="H107" s="942">
        <f t="shared" si="212"/>
        <v>0</v>
      </c>
      <c r="I107" s="671">
        <f>Compute4a!I107</f>
        <v>0</v>
      </c>
      <c r="J107" s="782">
        <f>IFERROR((I107*$H107*INDEX(References!$C$51:$D$56, $E107+1,2))+(ROW()/10000),0)</f>
        <v>1.0699999999999999E-2</v>
      </c>
      <c r="K107" s="671">
        <f>Compute4a!H107</f>
        <v>0</v>
      </c>
      <c r="L107" s="782">
        <f>IFERROR((K107*$H107*INDEX(References!$C$51:$D$56, $E107+1,2))+(ROW()/10000),0)</f>
        <v>1.0699999999999999E-2</v>
      </c>
      <c r="M107" s="671">
        <f>Compute4a!H107</f>
        <v>0</v>
      </c>
      <c r="N107" s="782">
        <f>IFERROR((M107*$H107*INDEX(References!$C$51:$D$56, $E107+1,2))+(ROW()/10000),0)</f>
        <v>1.0699999999999999E-2</v>
      </c>
      <c r="O107" s="671">
        <f>Compute4a!N107</f>
        <v>0</v>
      </c>
      <c r="P107" s="782">
        <f>IFERROR((O107*$H107*INDEX(References!$C$51:$D$56, $E107+1,2))+(ROW()/10000),0)</f>
        <v>1.0699999999999999E-2</v>
      </c>
      <c r="Q107" s="671">
        <f>Compute4a!M107</f>
        <v>0</v>
      </c>
      <c r="R107" s="782">
        <f>IFERROR((Q107*$H107*INDEX(References!$C$51:$D$56, $E107+1,2))+(ROW()/10000),0)</f>
        <v>1.0699999999999999E-2</v>
      </c>
      <c r="S107" s="671">
        <f>Compute4a!R107</f>
        <v>0</v>
      </c>
      <c r="T107" s="782">
        <f>IFERROR((S107*$H107*INDEX(References!$C$51:$D$56, $E107+1,2))+(ROW()/10000),0)</f>
        <v>1.0699999999999999E-2</v>
      </c>
      <c r="U107" s="671">
        <f>Compute4a!S107</f>
        <v>0</v>
      </c>
      <c r="V107" s="782">
        <f>IFERROR((U107*$H107*INDEX(References!$C$51:$D$56, $E107+1,2))+(ROW()/10000),0)</f>
        <v>1.0699999999999999E-2</v>
      </c>
      <c r="W107" s="671">
        <f>Compute4a!R107</f>
        <v>0</v>
      </c>
      <c r="X107" s="782">
        <f>IFERROR((W107*$H107*INDEX(References!$C$51:$D$56, $E107+1,2))+(ROW()/10000),0)</f>
        <v>1.0699999999999999E-2</v>
      </c>
      <c r="Y107" s="671">
        <f>Compute4a!I107</f>
        <v>0</v>
      </c>
      <c r="Z107" s="782">
        <f>IFERROR((Y107*$H107*INDEX(References!$C$51:$D$56, $E107+1,2))+(ROW()/10000),0)</f>
        <v>1.0699999999999999E-2</v>
      </c>
      <c r="AA107" s="671">
        <f>Compute4a!H107</f>
        <v>0</v>
      </c>
      <c r="AB107" s="782">
        <f>IFERROR((AA107*$H107*INDEX(References!$C$51:$D$56, $E107+1,2))+(ROW()/10000),0)</f>
        <v>1.0699999999999999E-2</v>
      </c>
      <c r="AC107" s="671">
        <f>Compute4a!T107</f>
        <v>0</v>
      </c>
      <c r="AD107" s="782">
        <f>IFERROR((AC107*$H107*INDEX(References!$C$51:$D$56, $E107+1,2))+(ROW()/10000),0)</f>
        <v>1.0699999999999999E-2</v>
      </c>
      <c r="AE107" s="671">
        <f>Compute4a!I107</f>
        <v>0</v>
      </c>
      <c r="AF107" s="782">
        <f>IFERROR((AE107*$H107*INDEX(References!$C$51:$D$56, $E107+1,2))+(ROW()/10000),0)</f>
        <v>1.0699999999999999E-2</v>
      </c>
      <c r="AG107" s="671">
        <f>Compute4a!N107</f>
        <v>0</v>
      </c>
      <c r="AH107" s="782">
        <f>IFERROR((AG107*$H107*INDEX(References!$C$51:$D$56, $E107+1,2))+(ROW()/10000),0)</f>
        <v>1.0699999999999999E-2</v>
      </c>
      <c r="AI107" s="671">
        <f>Compute4a!I107</f>
        <v>0</v>
      </c>
      <c r="AJ107" s="782">
        <f>IFERROR((AI107*$H107*INDEX(References!$C$51:$D$56, $E107+1,2))+(ROW()/10000),0)</f>
        <v>1.0699999999999999E-2</v>
      </c>
      <c r="AK107" s="671">
        <f>Compute4a!U107</f>
        <v>0</v>
      </c>
      <c r="AL107" s="782">
        <f>IFERROR((AK107*$H107*INDEX(References!$C$51:$D$56, $E107+1,2))+(ROW()/10000),0)</f>
        <v>1.0699999999999999E-2</v>
      </c>
      <c r="AM107" s="671">
        <f>Compute4a!K107</f>
        <v>0</v>
      </c>
      <c r="AN107" s="782">
        <f>IFERROR((AM107*$H107*INDEX(References!$C$51:$D$56, $E107+1,2))+(ROW()/10000),0)</f>
        <v>1.0699999999999999E-2</v>
      </c>
      <c r="AO107" s="671">
        <f>Compute4a!S107</f>
        <v>0</v>
      </c>
      <c r="AP107" s="782">
        <f>IFERROR((AO107*$H107*INDEX(References!$C$51:$D$56, $E107+1,2))+(ROW()/10000),0)</f>
        <v>1.0699999999999999E-2</v>
      </c>
      <c r="AQ107" s="671">
        <f>Compute4a!M107</f>
        <v>0</v>
      </c>
      <c r="AR107" s="782">
        <f>IFERROR((AQ107*$H107*INDEX(References!$C$51:$D$56, $E107+1,2))+(ROW()/10000),0)</f>
        <v>1.0699999999999999E-2</v>
      </c>
      <c r="AS107" s="671">
        <f>Compute4a!K107</f>
        <v>0</v>
      </c>
      <c r="AT107" s="782">
        <f>IFERROR((AS107*$H107*INDEX(References!$C$51:$D$56, $E107+1,2))+(ROW()/10000),0)</f>
        <v>1.0699999999999999E-2</v>
      </c>
      <c r="AU107" s="671">
        <f>Compute4a!T107</f>
        <v>0</v>
      </c>
      <c r="AV107" s="782">
        <f>IFERROR((AU107*$H107*INDEX(References!$C$51:$D$56, $E107+1,2))+(ROW()/10000),0)</f>
        <v>1.0699999999999999E-2</v>
      </c>
      <c r="AW107" s="671">
        <f>Compute4a!J107</f>
        <v>0</v>
      </c>
      <c r="AX107" s="782">
        <f>IFERROR((AW107*$H107*INDEX(References!$C$51:$D$56, $E107+1,2))+(ROW()/10000),0)</f>
        <v>1.0699999999999999E-2</v>
      </c>
      <c r="AY107" s="671">
        <f>Compute4a!L107</f>
        <v>0</v>
      </c>
      <c r="AZ107" s="782">
        <f>IFERROR((AY107*$H107*INDEX(References!$C$51:$D$56, $E107+1,2))+(ROW()/10000),0)</f>
        <v>1.0699999999999999E-2</v>
      </c>
      <c r="BA107" s="671">
        <f>Compute4a!M107</f>
        <v>0</v>
      </c>
      <c r="BB107" s="782">
        <f>IFERROR((BA107*$H107*INDEX(References!$C$51:$D$56, $E107+1,2))+(ROW()/10000),0)</f>
        <v>1.0699999999999999E-2</v>
      </c>
      <c r="BC107" s="671">
        <f>Compute4a!O107</f>
        <v>0</v>
      </c>
      <c r="BD107" s="782">
        <f>IFERROR((BC107*$H107*INDEX(References!$C$51:$D$56, $E107+1,2))+(ROW()/10000),0)</f>
        <v>1.0699999999999999E-2</v>
      </c>
      <c r="BE107" s="671">
        <f>Compute4a!V107</f>
        <v>0</v>
      </c>
      <c r="BF107" s="782">
        <f>IFERROR((BE107*$H107*INDEX(References!$C$51:$D$56, $E107+1,2))+(ROW()/10000),0)</f>
        <v>1.0699999999999999E-2</v>
      </c>
      <c r="BG107" s="671">
        <f>Compute4a!P107</f>
        <v>0</v>
      </c>
      <c r="BH107" s="782">
        <f>IFERROR((BG107*$H107*INDEX(References!$C$51:$D$56, $E107+1,2))+(ROW()/10000),0)</f>
        <v>1.0699999999999999E-2</v>
      </c>
      <c r="BI107" s="671">
        <f>Compute4a!N107</f>
        <v>0</v>
      </c>
      <c r="BJ107" s="782">
        <f>IFERROR((BI107*$H107*INDEX(References!$C$51:$D$56, $E107+1,2))+(ROW()/10000),0)</f>
        <v>1.0699999999999999E-2</v>
      </c>
      <c r="BK107" s="671">
        <f>Compute4a!T107</f>
        <v>0</v>
      </c>
      <c r="BL107" s="782">
        <f>IFERROR((BK107*$H107*INDEX(References!$C$51:$D$56, $E107+1,2))+(ROW()/10000),0)</f>
        <v>1.0699999999999999E-2</v>
      </c>
      <c r="BM107" s="671">
        <f>Compute4a!R107</f>
        <v>0</v>
      </c>
      <c r="BN107" s="782">
        <f>IFERROR((BM107*$H107*INDEX(References!$C$51:$D$56, $E107+1,2))+(ROW()/10000),0)</f>
        <v>1.0699999999999999E-2</v>
      </c>
      <c r="BO107" s="671">
        <f>Compute4a!V107</f>
        <v>0</v>
      </c>
      <c r="BP107" s="782">
        <f>IFERROR((BO107*$H107*INDEX(References!$C$51:$D$56, $E107+1,2))+(ROW()/10000),0)</f>
        <v>1.0699999999999999E-2</v>
      </c>
      <c r="BQ107" s="671">
        <f>Compute4a!S107</f>
        <v>0</v>
      </c>
      <c r="BR107" s="782">
        <f>IFERROR((BQ107*$H107*INDEX(References!$C$51:$D$56, $E107+1,2))+(ROW()/10000),0)</f>
        <v>1.0699999999999999E-2</v>
      </c>
      <c r="BS107" s="671">
        <f>Compute4a!V107</f>
        <v>0</v>
      </c>
      <c r="BT107" s="782">
        <f>IFERROR((BS107*$H107*INDEX(References!$C$51:$D$56, $E107+1,2))+(ROW()/10000),0)</f>
        <v>1.0699999999999999E-2</v>
      </c>
      <c r="BU107" s="671">
        <f>Compute4a!M107</f>
        <v>0</v>
      </c>
      <c r="BV107" s="782">
        <f>IFERROR((BU107*$H107*INDEX(References!$C$51:$D$56, $E107+1,2))+(ROW()/10000),0)</f>
        <v>1.0699999999999999E-2</v>
      </c>
      <c r="BW107" s="671">
        <f>Compute4a!U107</f>
        <v>0</v>
      </c>
      <c r="BX107" s="782">
        <f>IFERROR((BW107*$H107*INDEX(References!$C$51:$D$56, $E107+1,2))+(ROW()/10000),0)</f>
        <v>1.0699999999999999E-2</v>
      </c>
      <c r="BY107" s="671">
        <f>Compute4a!N107</f>
        <v>0</v>
      </c>
      <c r="BZ107" s="782">
        <f>IFERROR((BY107*$H107*INDEX(References!$C$51:$D$56, $E107+1,2))+(ROW()/10000),0)</f>
        <v>1.0699999999999999E-2</v>
      </c>
      <c r="CA107" s="671">
        <f>Compute4a!T107</f>
        <v>0</v>
      </c>
      <c r="CB107" s="782">
        <f>IFERROR((CA107*$H107*INDEX(References!$C$51:$D$56, $E107+1,2))+(ROW()/10000),0)</f>
        <v>1.0699999999999999E-2</v>
      </c>
      <c r="CC107" s="671">
        <f>Compute4a!T107</f>
        <v>0</v>
      </c>
      <c r="CD107" s="782">
        <f>IFERROR((CC107*$H107*INDEX(References!$C$51:$D$56, $E107+1,2))+(ROW()/10000),0)</f>
        <v>1.0699999999999999E-2</v>
      </c>
      <c r="CE107" s="671">
        <f>Compute4a!T107</f>
        <v>0</v>
      </c>
      <c r="CF107" s="782">
        <f>IFERROR((CE107*$H107*INDEX(References!$C$51:$D$56, $E107+1,2))+(ROW()/10000),0)</f>
        <v>1.0699999999999999E-2</v>
      </c>
      <c r="CG107" s="671">
        <f>Compute4a!U107</f>
        <v>0</v>
      </c>
      <c r="CH107" s="782">
        <f>IFERROR((CG107*$H107*INDEX(References!$C$51:$D$56, $E107+1,2))+(ROW()/10000),0)</f>
        <v>1.0699999999999999E-2</v>
      </c>
      <c r="CI107" s="671">
        <f>Compute4a!U107</f>
        <v>0</v>
      </c>
      <c r="CJ107" s="782">
        <f>IFERROR((CI107*$H107*INDEX(References!$C$51:$D$56, $E107+1,2))+(ROW()/10000),0)</f>
        <v>1.0699999999999999E-2</v>
      </c>
      <c r="CK107" s="671">
        <f>Compute4a!N107</f>
        <v>0</v>
      </c>
      <c r="CL107" s="782">
        <f>IFERROR((CK107*$H107*INDEX(References!$C$51:$D$56, $E107+1,2))+(ROW()/10000),0)</f>
        <v>1.0699999999999999E-2</v>
      </c>
      <c r="CM107" s="671">
        <f>Compute4a!U107</f>
        <v>0</v>
      </c>
      <c r="CN107" s="782">
        <f>IFERROR((CM107*$H107*INDEX(References!$C$51:$D$56, $E107+1,2))+(ROW()/10000),0)</f>
        <v>1.0699999999999999E-2</v>
      </c>
      <c r="CO107" s="671">
        <f>Compute4a!Q107</f>
        <v>0</v>
      </c>
      <c r="CP107" s="782">
        <f>IFERROR((CO107*$H107*INDEX(References!$C$51:$D$56, $E107+1,2))+(ROW()/10000),0)</f>
        <v>1.0699999999999999E-2</v>
      </c>
      <c r="CQ107" s="671">
        <f>Compute4a!T107</f>
        <v>0</v>
      </c>
      <c r="CR107" s="782">
        <f>IFERROR((CQ107*$H107*INDEX(References!$C$51:$D$56, $E107+1,2))+(ROW()/10000),0)</f>
        <v>1.0699999999999999E-2</v>
      </c>
      <c r="CS107" s="671">
        <f>Compute4a!Q107</f>
        <v>0</v>
      </c>
      <c r="CT107" s="782">
        <f>IFERROR((CS107*$H107*INDEX(References!$C$51:$D$56, $E107+1,2))+(ROW()/10000),0)</f>
        <v>1.0699999999999999E-2</v>
      </c>
      <c r="CU107" s="477">
        <f t="shared" si="211"/>
        <v>0</v>
      </c>
      <c r="CV107" s="477">
        <f t="shared" si="112"/>
        <v>0</v>
      </c>
      <c r="CW107" s="477">
        <f t="shared" si="113"/>
        <v>0</v>
      </c>
      <c r="CX107" s="477">
        <f t="shared" si="114"/>
        <v>0</v>
      </c>
      <c r="CY107" s="477">
        <f t="shared" si="115"/>
        <v>0</v>
      </c>
      <c r="CZ107" s="477">
        <f t="shared" si="116"/>
        <v>0</v>
      </c>
      <c r="DA107" s="477">
        <f t="shared" si="117"/>
        <v>0</v>
      </c>
      <c r="DB107" s="477">
        <f t="shared" si="118"/>
        <v>0</v>
      </c>
      <c r="DC107" s="477">
        <f t="shared" si="119"/>
        <v>0</v>
      </c>
      <c r="DD107" s="477">
        <f t="shared" si="120"/>
        <v>0</v>
      </c>
      <c r="DE107" s="477">
        <f t="shared" si="121"/>
        <v>0</v>
      </c>
      <c r="DF107" s="477">
        <f t="shared" si="122"/>
        <v>0</v>
      </c>
      <c r="DG107" s="477">
        <f t="shared" si="123"/>
        <v>0</v>
      </c>
      <c r="DH107" s="477">
        <f t="shared" si="124"/>
        <v>0</v>
      </c>
      <c r="DI107" s="477">
        <f t="shared" si="125"/>
        <v>0</v>
      </c>
      <c r="DJ107" s="477">
        <f t="shared" si="126"/>
        <v>0</v>
      </c>
      <c r="DK107" s="477">
        <f t="shared" si="127"/>
        <v>0</v>
      </c>
      <c r="DL107" s="477">
        <f t="shared" si="128"/>
        <v>0</v>
      </c>
      <c r="DM107" s="477">
        <f t="shared" si="129"/>
        <v>0</v>
      </c>
      <c r="DN107" s="477">
        <f t="shared" si="130"/>
        <v>0</v>
      </c>
      <c r="DO107" s="477">
        <f t="shared" si="131"/>
        <v>0</v>
      </c>
      <c r="DP107" s="477">
        <f t="shared" si="132"/>
        <v>0</v>
      </c>
      <c r="DQ107" s="477">
        <f t="shared" si="133"/>
        <v>0</v>
      </c>
      <c r="DR107" s="477">
        <f t="shared" si="134"/>
        <v>0</v>
      </c>
      <c r="DS107" s="477">
        <f t="shared" si="135"/>
        <v>0</v>
      </c>
      <c r="DT107" s="477">
        <f t="shared" si="136"/>
        <v>0</v>
      </c>
      <c r="DU107" s="477">
        <f t="shared" si="137"/>
        <v>0</v>
      </c>
      <c r="DV107" s="477">
        <f t="shared" si="138"/>
        <v>0</v>
      </c>
      <c r="DW107" s="477">
        <f t="shared" si="139"/>
        <v>0</v>
      </c>
      <c r="DX107" s="477">
        <f t="shared" si="140"/>
        <v>0</v>
      </c>
      <c r="DY107" s="477">
        <f t="shared" si="141"/>
        <v>0</v>
      </c>
      <c r="DZ107" s="477">
        <f t="shared" si="142"/>
        <v>0</v>
      </c>
      <c r="EA107" s="477">
        <f t="shared" si="143"/>
        <v>0</v>
      </c>
      <c r="EB107" s="477">
        <f t="shared" si="144"/>
        <v>0</v>
      </c>
      <c r="EC107" s="477">
        <f t="shared" si="145"/>
        <v>0</v>
      </c>
      <c r="ED107" s="477">
        <f t="shared" si="146"/>
        <v>0</v>
      </c>
      <c r="EE107" s="477">
        <f t="shared" si="147"/>
        <v>0</v>
      </c>
      <c r="EF107" s="477">
        <f t="shared" si="148"/>
        <v>0</v>
      </c>
      <c r="EG107" s="477">
        <f t="shared" si="149"/>
        <v>0</v>
      </c>
      <c r="EH107" s="477">
        <f t="shared" si="150"/>
        <v>0</v>
      </c>
      <c r="EI107" s="477">
        <f t="shared" si="151"/>
        <v>0</v>
      </c>
      <c r="EJ107" s="477">
        <f t="shared" si="152"/>
        <v>0</v>
      </c>
      <c r="EK107" s="477">
        <f t="shared" si="153"/>
        <v>0</v>
      </c>
      <c r="EL107" s="477">
        <f t="shared" si="154"/>
        <v>0</v>
      </c>
      <c r="EM107" s="477">
        <f t="shared" si="155"/>
        <v>0</v>
      </c>
      <c r="EN107" s="477">
        <f t="shared" si="156"/>
        <v>0</v>
      </c>
      <c r="EO107" s="946">
        <f t="shared" si="157"/>
        <v>0</v>
      </c>
      <c r="EP107" s="946">
        <f t="shared" si="158"/>
        <v>0</v>
      </c>
      <c r="EQ107" s="946">
        <f t="shared" si="159"/>
        <v>0</v>
      </c>
      <c r="ER107" s="946">
        <f t="shared" si="160"/>
        <v>0</v>
      </c>
      <c r="ES107" s="946">
        <f t="shared" si="161"/>
        <v>0</v>
      </c>
      <c r="ET107" s="946">
        <f t="shared" si="162"/>
        <v>0</v>
      </c>
      <c r="EU107" s="946">
        <f t="shared" si="163"/>
        <v>0</v>
      </c>
      <c r="EV107" s="946">
        <f t="shared" si="164"/>
        <v>0</v>
      </c>
      <c r="EW107" s="946">
        <f t="shared" si="165"/>
        <v>0</v>
      </c>
      <c r="EX107" s="946">
        <f t="shared" si="166"/>
        <v>0</v>
      </c>
      <c r="EY107" s="946">
        <f t="shared" si="167"/>
        <v>0</v>
      </c>
      <c r="EZ107" s="946">
        <f t="shared" si="168"/>
        <v>0</v>
      </c>
      <c r="FA107" s="946">
        <f t="shared" si="169"/>
        <v>0</v>
      </c>
      <c r="FB107" s="946">
        <f t="shared" si="170"/>
        <v>0</v>
      </c>
      <c r="FC107" s="946">
        <f t="shared" si="171"/>
        <v>0</v>
      </c>
      <c r="FD107" s="946">
        <f t="shared" si="172"/>
        <v>0</v>
      </c>
      <c r="FE107" s="946">
        <f t="shared" si="173"/>
        <v>0</v>
      </c>
      <c r="FF107" s="946">
        <f t="shared" si="174"/>
        <v>0</v>
      </c>
      <c r="FG107" s="946">
        <f t="shared" si="175"/>
        <v>0</v>
      </c>
      <c r="FH107" s="946">
        <f t="shared" si="176"/>
        <v>0</v>
      </c>
      <c r="FI107" s="946">
        <f t="shared" si="177"/>
        <v>0</v>
      </c>
      <c r="FJ107" s="946">
        <f t="shared" si="178"/>
        <v>0</v>
      </c>
      <c r="FK107" s="946">
        <f t="shared" si="179"/>
        <v>0</v>
      </c>
      <c r="FL107" s="946">
        <f t="shared" si="180"/>
        <v>0</v>
      </c>
      <c r="FM107" s="946">
        <f t="shared" si="181"/>
        <v>0</v>
      </c>
      <c r="FN107" s="946">
        <f t="shared" si="182"/>
        <v>0</v>
      </c>
      <c r="FO107" s="946">
        <f t="shared" si="183"/>
        <v>0</v>
      </c>
      <c r="FP107" s="946">
        <f t="shared" si="184"/>
        <v>0</v>
      </c>
      <c r="FQ107" s="946">
        <f t="shared" si="185"/>
        <v>0</v>
      </c>
      <c r="FR107" s="946">
        <f t="shared" si="186"/>
        <v>0</v>
      </c>
      <c r="FS107" s="946">
        <f t="shared" si="187"/>
        <v>0</v>
      </c>
      <c r="FT107" s="946">
        <f t="shared" si="188"/>
        <v>0</v>
      </c>
      <c r="FU107" s="946">
        <f t="shared" si="189"/>
        <v>0</v>
      </c>
      <c r="FV107" s="946">
        <f t="shared" si="190"/>
        <v>0</v>
      </c>
      <c r="FW107" s="946">
        <f t="shared" si="191"/>
        <v>0</v>
      </c>
      <c r="FX107" s="946">
        <f t="shared" si="192"/>
        <v>0</v>
      </c>
      <c r="FY107" s="946">
        <f t="shared" si="193"/>
        <v>0</v>
      </c>
      <c r="FZ107" s="946">
        <f t="shared" si="194"/>
        <v>0</v>
      </c>
      <c r="GA107" s="946">
        <f t="shared" si="195"/>
        <v>0</v>
      </c>
      <c r="GB107" s="946">
        <f t="shared" si="196"/>
        <v>0</v>
      </c>
      <c r="GC107" s="946">
        <f t="shared" si="197"/>
        <v>0</v>
      </c>
      <c r="GD107" s="946">
        <f t="shared" si="198"/>
        <v>0</v>
      </c>
      <c r="GE107" s="946">
        <f t="shared" si="199"/>
        <v>0</v>
      </c>
      <c r="GF107" s="946">
        <f t="shared" si="200"/>
        <v>0</v>
      </c>
      <c r="GG107" s="946">
        <f t="shared" si="201"/>
        <v>0</v>
      </c>
      <c r="GH107" s="946" t="s">
        <v>547</v>
      </c>
    </row>
    <row r="108" spans="1:190" ht="15">
      <c r="A108" s="725">
        <f>Compute1a!A108</f>
        <v>17</v>
      </c>
      <c r="B108" s="527" t="str">
        <f>Compute1a!B108</f>
        <v>ASPECT DE LA SECURITE DE L'INFORMATION DANS LA GESTION DE LA CONTINUITE</v>
      </c>
      <c r="C108" s="527">
        <f>Compute1a!C108</f>
        <v>0</v>
      </c>
      <c r="D108" s="528">
        <f>Compute1a!D108</f>
        <v>0</v>
      </c>
      <c r="E108" s="733" t="str">
        <f>Compute1a!E108</f>
        <v>0</v>
      </c>
      <c r="F108" s="727">
        <f>INDEX(References!$B$51:$C$56,$E108+1,2)*C108</f>
        <v>0</v>
      </c>
      <c r="G108" s="726">
        <f>Compute4a!$DE108</f>
        <v>0</v>
      </c>
      <c r="H108" s="942">
        <f t="shared" si="212"/>
        <v>0</v>
      </c>
      <c r="I108" s="671">
        <f>Compute4a!I108</f>
        <v>0</v>
      </c>
      <c r="J108" s="782">
        <f>IFERROR((I108*$H108*INDEX(References!$C$51:$D$56, $E108+1,2))+(ROW()/10000),0)</f>
        <v>1.0800000000000001E-2</v>
      </c>
      <c r="K108" s="671">
        <f>Compute4a!H108</f>
        <v>0</v>
      </c>
      <c r="L108" s="782">
        <f>IFERROR((K108*$H108*INDEX(References!$C$51:$D$56, $E108+1,2))+(ROW()/10000),0)</f>
        <v>1.0800000000000001E-2</v>
      </c>
      <c r="M108" s="671">
        <f>Compute4a!H108</f>
        <v>0</v>
      </c>
      <c r="N108" s="782">
        <f>IFERROR((M108*$H108*INDEX(References!$C$51:$D$56, $E108+1,2))+(ROW()/10000),0)</f>
        <v>1.0800000000000001E-2</v>
      </c>
      <c r="O108" s="671">
        <f>Compute4a!N108</f>
        <v>0</v>
      </c>
      <c r="P108" s="782">
        <f>IFERROR((O108*$H108*INDEX(References!$C$51:$D$56, $E108+1,2))+(ROW()/10000),0)</f>
        <v>1.0800000000000001E-2</v>
      </c>
      <c r="Q108" s="671">
        <f>Compute4a!M108</f>
        <v>0</v>
      </c>
      <c r="R108" s="782">
        <f>IFERROR((Q108*$H108*INDEX(References!$C$51:$D$56, $E108+1,2))+(ROW()/10000),0)</f>
        <v>1.0800000000000001E-2</v>
      </c>
      <c r="S108" s="671">
        <f>Compute4a!R108</f>
        <v>0</v>
      </c>
      <c r="T108" s="782">
        <f>IFERROR((S108*$H108*INDEX(References!$C$51:$D$56, $E108+1,2))+(ROW()/10000),0)</f>
        <v>1.0800000000000001E-2</v>
      </c>
      <c r="U108" s="671">
        <f>Compute4a!S108</f>
        <v>0</v>
      </c>
      <c r="V108" s="782">
        <f>IFERROR((U108*$H108*INDEX(References!$C$51:$D$56, $E108+1,2))+(ROW()/10000),0)</f>
        <v>1.0800000000000001E-2</v>
      </c>
      <c r="W108" s="671">
        <f>Compute4a!R108</f>
        <v>0</v>
      </c>
      <c r="X108" s="782">
        <f>IFERROR((W108*$H108*INDEX(References!$C$51:$D$56, $E108+1,2))+(ROW()/10000),0)</f>
        <v>1.0800000000000001E-2</v>
      </c>
      <c r="Y108" s="671">
        <f>Compute4a!I108</f>
        <v>0</v>
      </c>
      <c r="Z108" s="782">
        <f>IFERROR((Y108*$H108*INDEX(References!$C$51:$D$56, $E108+1,2))+(ROW()/10000),0)</f>
        <v>1.0800000000000001E-2</v>
      </c>
      <c r="AA108" s="671">
        <f>Compute4a!H108</f>
        <v>0</v>
      </c>
      <c r="AB108" s="782">
        <f>IFERROR((AA108*$H108*INDEX(References!$C$51:$D$56, $E108+1,2))+(ROW()/10000),0)</f>
        <v>1.0800000000000001E-2</v>
      </c>
      <c r="AC108" s="671">
        <f>Compute4a!T108</f>
        <v>0</v>
      </c>
      <c r="AD108" s="782">
        <f>IFERROR((AC108*$H108*INDEX(References!$C$51:$D$56, $E108+1,2))+(ROW()/10000),0)</f>
        <v>1.0800000000000001E-2</v>
      </c>
      <c r="AE108" s="671">
        <f>Compute4a!I108</f>
        <v>0</v>
      </c>
      <c r="AF108" s="782">
        <f>IFERROR((AE108*$H108*INDEX(References!$C$51:$D$56, $E108+1,2))+(ROW()/10000),0)</f>
        <v>1.0800000000000001E-2</v>
      </c>
      <c r="AG108" s="671">
        <f>Compute4a!N108</f>
        <v>0</v>
      </c>
      <c r="AH108" s="782">
        <f>IFERROR((AG108*$H108*INDEX(References!$C$51:$D$56, $E108+1,2))+(ROW()/10000),0)</f>
        <v>1.0800000000000001E-2</v>
      </c>
      <c r="AI108" s="671">
        <f>Compute4a!I108</f>
        <v>0</v>
      </c>
      <c r="AJ108" s="782">
        <f>IFERROR((AI108*$H108*INDEX(References!$C$51:$D$56, $E108+1,2))+(ROW()/10000),0)</f>
        <v>1.0800000000000001E-2</v>
      </c>
      <c r="AK108" s="671">
        <f>Compute4a!U108</f>
        <v>0</v>
      </c>
      <c r="AL108" s="782">
        <f>IFERROR((AK108*$H108*INDEX(References!$C$51:$D$56, $E108+1,2))+(ROW()/10000),0)</f>
        <v>1.0800000000000001E-2</v>
      </c>
      <c r="AM108" s="671">
        <f>Compute4a!K108</f>
        <v>0</v>
      </c>
      <c r="AN108" s="782">
        <f>IFERROR((AM108*$H108*INDEX(References!$C$51:$D$56, $E108+1,2))+(ROW()/10000),0)</f>
        <v>1.0800000000000001E-2</v>
      </c>
      <c r="AO108" s="671">
        <f>Compute4a!S108</f>
        <v>0</v>
      </c>
      <c r="AP108" s="782">
        <f>IFERROR((AO108*$H108*INDEX(References!$C$51:$D$56, $E108+1,2))+(ROW()/10000),0)</f>
        <v>1.0800000000000001E-2</v>
      </c>
      <c r="AQ108" s="671">
        <f>Compute4a!M108</f>
        <v>0</v>
      </c>
      <c r="AR108" s="782">
        <f>IFERROR((AQ108*$H108*INDEX(References!$C$51:$D$56, $E108+1,2))+(ROW()/10000),0)</f>
        <v>1.0800000000000001E-2</v>
      </c>
      <c r="AS108" s="671">
        <f>Compute4a!K108</f>
        <v>0</v>
      </c>
      <c r="AT108" s="782">
        <f>IFERROR((AS108*$H108*INDEX(References!$C$51:$D$56, $E108+1,2))+(ROW()/10000),0)</f>
        <v>1.0800000000000001E-2</v>
      </c>
      <c r="AU108" s="671">
        <f>Compute4a!T108</f>
        <v>0</v>
      </c>
      <c r="AV108" s="782">
        <f>IFERROR((AU108*$H108*INDEX(References!$C$51:$D$56, $E108+1,2))+(ROW()/10000),0)</f>
        <v>1.0800000000000001E-2</v>
      </c>
      <c r="AW108" s="671">
        <f>Compute4a!J108</f>
        <v>0</v>
      </c>
      <c r="AX108" s="782">
        <f>IFERROR((AW108*$H108*INDEX(References!$C$51:$D$56, $E108+1,2))+(ROW()/10000),0)</f>
        <v>1.0800000000000001E-2</v>
      </c>
      <c r="AY108" s="671">
        <f>Compute4a!L108</f>
        <v>0</v>
      </c>
      <c r="AZ108" s="782">
        <f>IFERROR((AY108*$H108*INDEX(References!$C$51:$D$56, $E108+1,2))+(ROW()/10000),0)</f>
        <v>1.0800000000000001E-2</v>
      </c>
      <c r="BA108" s="671">
        <f>Compute4a!M108</f>
        <v>0</v>
      </c>
      <c r="BB108" s="782">
        <f>IFERROR((BA108*$H108*INDEX(References!$C$51:$D$56, $E108+1,2))+(ROW()/10000),0)</f>
        <v>1.0800000000000001E-2</v>
      </c>
      <c r="BC108" s="671">
        <f>Compute4a!O108</f>
        <v>0</v>
      </c>
      <c r="BD108" s="782">
        <f>IFERROR((BC108*$H108*INDEX(References!$C$51:$D$56, $E108+1,2))+(ROW()/10000),0)</f>
        <v>1.0800000000000001E-2</v>
      </c>
      <c r="BE108" s="671">
        <f>Compute4a!V108</f>
        <v>0</v>
      </c>
      <c r="BF108" s="782">
        <f>IFERROR((BE108*$H108*INDEX(References!$C$51:$D$56, $E108+1,2))+(ROW()/10000),0)</f>
        <v>1.0800000000000001E-2</v>
      </c>
      <c r="BG108" s="671">
        <f>Compute4a!P108</f>
        <v>0</v>
      </c>
      <c r="BH108" s="782">
        <f>IFERROR((BG108*$H108*INDEX(References!$C$51:$D$56, $E108+1,2))+(ROW()/10000),0)</f>
        <v>1.0800000000000001E-2</v>
      </c>
      <c r="BI108" s="671">
        <f>Compute4a!N108</f>
        <v>0</v>
      </c>
      <c r="BJ108" s="782">
        <f>IFERROR((BI108*$H108*INDEX(References!$C$51:$D$56, $E108+1,2))+(ROW()/10000),0)</f>
        <v>1.0800000000000001E-2</v>
      </c>
      <c r="BK108" s="671">
        <f>Compute4a!T108</f>
        <v>0</v>
      </c>
      <c r="BL108" s="782">
        <f>IFERROR((BK108*$H108*INDEX(References!$C$51:$D$56, $E108+1,2))+(ROW()/10000),0)</f>
        <v>1.0800000000000001E-2</v>
      </c>
      <c r="BM108" s="671">
        <f>Compute4a!R108</f>
        <v>0</v>
      </c>
      <c r="BN108" s="782">
        <f>IFERROR((BM108*$H108*INDEX(References!$C$51:$D$56, $E108+1,2))+(ROW()/10000),0)</f>
        <v>1.0800000000000001E-2</v>
      </c>
      <c r="BO108" s="671">
        <f>Compute4a!V108</f>
        <v>0</v>
      </c>
      <c r="BP108" s="782">
        <f>IFERROR((BO108*$H108*INDEX(References!$C$51:$D$56, $E108+1,2))+(ROW()/10000),0)</f>
        <v>1.0800000000000001E-2</v>
      </c>
      <c r="BQ108" s="671">
        <f>Compute4a!S108</f>
        <v>0</v>
      </c>
      <c r="BR108" s="782">
        <f>IFERROR((BQ108*$H108*INDEX(References!$C$51:$D$56, $E108+1,2))+(ROW()/10000),0)</f>
        <v>1.0800000000000001E-2</v>
      </c>
      <c r="BS108" s="671">
        <f>Compute4a!V108</f>
        <v>0</v>
      </c>
      <c r="BT108" s="782">
        <f>IFERROR((BS108*$H108*INDEX(References!$C$51:$D$56, $E108+1,2))+(ROW()/10000),0)</f>
        <v>1.0800000000000001E-2</v>
      </c>
      <c r="BU108" s="671">
        <f>Compute4a!M108</f>
        <v>0</v>
      </c>
      <c r="BV108" s="782">
        <f>IFERROR((BU108*$H108*INDEX(References!$C$51:$D$56, $E108+1,2))+(ROW()/10000),0)</f>
        <v>1.0800000000000001E-2</v>
      </c>
      <c r="BW108" s="671">
        <f>Compute4a!U108</f>
        <v>0</v>
      </c>
      <c r="BX108" s="782">
        <f>IFERROR((BW108*$H108*INDEX(References!$C$51:$D$56, $E108+1,2))+(ROW()/10000),0)</f>
        <v>1.0800000000000001E-2</v>
      </c>
      <c r="BY108" s="671">
        <f>Compute4a!N108</f>
        <v>0</v>
      </c>
      <c r="BZ108" s="782">
        <f>IFERROR((BY108*$H108*INDEX(References!$C$51:$D$56, $E108+1,2))+(ROW()/10000),0)</f>
        <v>1.0800000000000001E-2</v>
      </c>
      <c r="CA108" s="671">
        <f>Compute4a!T108</f>
        <v>0</v>
      </c>
      <c r="CB108" s="782">
        <f>IFERROR((CA108*$H108*INDEX(References!$C$51:$D$56, $E108+1,2))+(ROW()/10000),0)</f>
        <v>1.0800000000000001E-2</v>
      </c>
      <c r="CC108" s="671">
        <f>Compute4a!T108</f>
        <v>0</v>
      </c>
      <c r="CD108" s="782">
        <f>IFERROR((CC108*$H108*INDEX(References!$C$51:$D$56, $E108+1,2))+(ROW()/10000),0)</f>
        <v>1.0800000000000001E-2</v>
      </c>
      <c r="CE108" s="671">
        <f>Compute4a!T108</f>
        <v>0</v>
      </c>
      <c r="CF108" s="782">
        <f>IFERROR((CE108*$H108*INDEX(References!$C$51:$D$56, $E108+1,2))+(ROW()/10000),0)</f>
        <v>1.0800000000000001E-2</v>
      </c>
      <c r="CG108" s="671">
        <f>Compute4a!U108</f>
        <v>0</v>
      </c>
      <c r="CH108" s="782">
        <f>IFERROR((CG108*$H108*INDEX(References!$C$51:$D$56, $E108+1,2))+(ROW()/10000),0)</f>
        <v>1.0800000000000001E-2</v>
      </c>
      <c r="CI108" s="671">
        <f>Compute4a!U108</f>
        <v>0</v>
      </c>
      <c r="CJ108" s="782">
        <f>IFERROR((CI108*$H108*INDEX(References!$C$51:$D$56, $E108+1,2))+(ROW()/10000),0)</f>
        <v>1.0800000000000001E-2</v>
      </c>
      <c r="CK108" s="671">
        <f>Compute4a!N108</f>
        <v>0</v>
      </c>
      <c r="CL108" s="782">
        <f>IFERROR((CK108*$H108*INDEX(References!$C$51:$D$56, $E108+1,2))+(ROW()/10000),0)</f>
        <v>1.0800000000000001E-2</v>
      </c>
      <c r="CM108" s="671">
        <f>Compute4a!U108</f>
        <v>0</v>
      </c>
      <c r="CN108" s="782">
        <f>IFERROR((CM108*$H108*INDEX(References!$C$51:$D$56, $E108+1,2))+(ROW()/10000),0)</f>
        <v>1.0800000000000001E-2</v>
      </c>
      <c r="CO108" s="671">
        <f>Compute4a!Q108</f>
        <v>0</v>
      </c>
      <c r="CP108" s="782">
        <f>IFERROR((CO108*$H108*INDEX(References!$C$51:$D$56, $E108+1,2))+(ROW()/10000),0)</f>
        <v>1.0800000000000001E-2</v>
      </c>
      <c r="CQ108" s="671">
        <f>Compute4a!T108</f>
        <v>0</v>
      </c>
      <c r="CR108" s="782">
        <f>IFERROR((CQ108*$H108*INDEX(References!$C$51:$D$56, $E108+1,2))+(ROW()/10000),0)</f>
        <v>1.0800000000000001E-2</v>
      </c>
      <c r="CS108" s="671">
        <f>Compute4a!Q108</f>
        <v>0</v>
      </c>
      <c r="CT108" s="782">
        <f>IFERROR((CS108*$H108*INDEX(References!$C$51:$D$56, $E108+1,2))+(ROW()/10000),0)</f>
        <v>1.0800000000000001E-2</v>
      </c>
      <c r="CU108" s="477">
        <f t="shared" si="211"/>
        <v>0</v>
      </c>
      <c r="CV108" s="477">
        <f t="shared" si="112"/>
        <v>0</v>
      </c>
      <c r="CW108" s="477">
        <f t="shared" si="113"/>
        <v>0</v>
      </c>
      <c r="CX108" s="477">
        <f t="shared" si="114"/>
        <v>0</v>
      </c>
      <c r="CY108" s="477">
        <f t="shared" si="115"/>
        <v>0</v>
      </c>
      <c r="CZ108" s="477">
        <f t="shared" si="116"/>
        <v>0</v>
      </c>
      <c r="DA108" s="477">
        <f t="shared" si="117"/>
        <v>0</v>
      </c>
      <c r="DB108" s="477">
        <f t="shared" si="118"/>
        <v>0</v>
      </c>
      <c r="DC108" s="477">
        <f t="shared" si="119"/>
        <v>0</v>
      </c>
      <c r="DD108" s="477">
        <f t="shared" si="120"/>
        <v>0</v>
      </c>
      <c r="DE108" s="477">
        <f t="shared" si="121"/>
        <v>0</v>
      </c>
      <c r="DF108" s="477">
        <f t="shared" si="122"/>
        <v>0</v>
      </c>
      <c r="DG108" s="477">
        <f t="shared" si="123"/>
        <v>0</v>
      </c>
      <c r="DH108" s="477">
        <f t="shared" si="124"/>
        <v>0</v>
      </c>
      <c r="DI108" s="477">
        <f t="shared" si="125"/>
        <v>0</v>
      </c>
      <c r="DJ108" s="477">
        <f t="shared" si="126"/>
        <v>0</v>
      </c>
      <c r="DK108" s="477">
        <f t="shared" si="127"/>
        <v>0</v>
      </c>
      <c r="DL108" s="477">
        <f t="shared" si="128"/>
        <v>0</v>
      </c>
      <c r="DM108" s="477">
        <f t="shared" si="129"/>
        <v>0</v>
      </c>
      <c r="DN108" s="477">
        <f t="shared" si="130"/>
        <v>0</v>
      </c>
      <c r="DO108" s="477">
        <f t="shared" si="131"/>
        <v>0</v>
      </c>
      <c r="DP108" s="477">
        <f t="shared" si="132"/>
        <v>0</v>
      </c>
      <c r="DQ108" s="477">
        <f t="shared" si="133"/>
        <v>0</v>
      </c>
      <c r="DR108" s="477">
        <f t="shared" si="134"/>
        <v>0</v>
      </c>
      <c r="DS108" s="477">
        <f t="shared" si="135"/>
        <v>0</v>
      </c>
      <c r="DT108" s="477">
        <f t="shared" si="136"/>
        <v>0</v>
      </c>
      <c r="DU108" s="477">
        <f t="shared" si="137"/>
        <v>0</v>
      </c>
      <c r="DV108" s="477">
        <f t="shared" si="138"/>
        <v>0</v>
      </c>
      <c r="DW108" s="477">
        <f t="shared" si="139"/>
        <v>0</v>
      </c>
      <c r="DX108" s="477">
        <f t="shared" si="140"/>
        <v>0</v>
      </c>
      <c r="DY108" s="477">
        <f t="shared" si="141"/>
        <v>0</v>
      </c>
      <c r="DZ108" s="477">
        <f t="shared" si="142"/>
        <v>0</v>
      </c>
      <c r="EA108" s="477">
        <f t="shared" si="143"/>
        <v>0</v>
      </c>
      <c r="EB108" s="477">
        <f t="shared" si="144"/>
        <v>0</v>
      </c>
      <c r="EC108" s="477">
        <f t="shared" si="145"/>
        <v>0</v>
      </c>
      <c r="ED108" s="477">
        <f t="shared" si="146"/>
        <v>0</v>
      </c>
      <c r="EE108" s="477">
        <f t="shared" si="147"/>
        <v>0</v>
      </c>
      <c r="EF108" s="477">
        <f t="shared" si="148"/>
        <v>0</v>
      </c>
      <c r="EG108" s="477">
        <f t="shared" si="149"/>
        <v>0</v>
      </c>
      <c r="EH108" s="477">
        <f t="shared" si="150"/>
        <v>0</v>
      </c>
      <c r="EI108" s="477">
        <f t="shared" si="151"/>
        <v>0</v>
      </c>
      <c r="EJ108" s="477">
        <f t="shared" si="152"/>
        <v>0</v>
      </c>
      <c r="EK108" s="477">
        <f t="shared" si="153"/>
        <v>0</v>
      </c>
      <c r="EL108" s="477">
        <f t="shared" si="154"/>
        <v>0</v>
      </c>
      <c r="EM108" s="477">
        <f t="shared" si="155"/>
        <v>0</v>
      </c>
      <c r="EN108" s="477">
        <f t="shared" si="156"/>
        <v>0</v>
      </c>
      <c r="EO108" s="946">
        <f t="shared" si="157"/>
        <v>0</v>
      </c>
      <c r="EP108" s="946">
        <f t="shared" si="158"/>
        <v>0</v>
      </c>
      <c r="EQ108" s="946">
        <f t="shared" si="159"/>
        <v>0</v>
      </c>
      <c r="ER108" s="946">
        <f t="shared" si="160"/>
        <v>0</v>
      </c>
      <c r="ES108" s="946">
        <f t="shared" si="161"/>
        <v>0</v>
      </c>
      <c r="ET108" s="946">
        <f t="shared" si="162"/>
        <v>0</v>
      </c>
      <c r="EU108" s="946">
        <f t="shared" si="163"/>
        <v>0</v>
      </c>
      <c r="EV108" s="946">
        <f t="shared" si="164"/>
        <v>0</v>
      </c>
      <c r="EW108" s="946">
        <f t="shared" si="165"/>
        <v>0</v>
      </c>
      <c r="EX108" s="946">
        <f t="shared" si="166"/>
        <v>0</v>
      </c>
      <c r="EY108" s="946">
        <f t="shared" si="167"/>
        <v>0</v>
      </c>
      <c r="EZ108" s="946">
        <f t="shared" si="168"/>
        <v>0</v>
      </c>
      <c r="FA108" s="946">
        <f t="shared" si="169"/>
        <v>0</v>
      </c>
      <c r="FB108" s="946">
        <f t="shared" si="170"/>
        <v>0</v>
      </c>
      <c r="FC108" s="946">
        <f t="shared" si="171"/>
        <v>0</v>
      </c>
      <c r="FD108" s="946">
        <f t="shared" si="172"/>
        <v>0</v>
      </c>
      <c r="FE108" s="946">
        <f t="shared" si="173"/>
        <v>0</v>
      </c>
      <c r="FF108" s="946">
        <f t="shared" si="174"/>
        <v>0</v>
      </c>
      <c r="FG108" s="946">
        <f t="shared" si="175"/>
        <v>0</v>
      </c>
      <c r="FH108" s="946">
        <f t="shared" si="176"/>
        <v>0</v>
      </c>
      <c r="FI108" s="946">
        <f t="shared" si="177"/>
        <v>0</v>
      </c>
      <c r="FJ108" s="946">
        <f t="shared" si="178"/>
        <v>0</v>
      </c>
      <c r="FK108" s="946">
        <f t="shared" si="179"/>
        <v>0</v>
      </c>
      <c r="FL108" s="946">
        <f t="shared" si="180"/>
        <v>0</v>
      </c>
      <c r="FM108" s="946">
        <f t="shared" si="181"/>
        <v>0</v>
      </c>
      <c r="FN108" s="946">
        <f t="shared" si="182"/>
        <v>0</v>
      </c>
      <c r="FO108" s="946">
        <f t="shared" si="183"/>
        <v>0</v>
      </c>
      <c r="FP108" s="946">
        <f t="shared" si="184"/>
        <v>0</v>
      </c>
      <c r="FQ108" s="946">
        <f t="shared" si="185"/>
        <v>0</v>
      </c>
      <c r="FR108" s="946">
        <f t="shared" si="186"/>
        <v>0</v>
      </c>
      <c r="FS108" s="946">
        <f t="shared" si="187"/>
        <v>0</v>
      </c>
      <c r="FT108" s="946">
        <f t="shared" si="188"/>
        <v>0</v>
      </c>
      <c r="FU108" s="946">
        <f t="shared" si="189"/>
        <v>0</v>
      </c>
      <c r="FV108" s="946">
        <f t="shared" si="190"/>
        <v>0</v>
      </c>
      <c r="FW108" s="946">
        <f t="shared" si="191"/>
        <v>0</v>
      </c>
      <c r="FX108" s="946">
        <f t="shared" si="192"/>
        <v>0</v>
      </c>
      <c r="FY108" s="946">
        <f t="shared" si="193"/>
        <v>0</v>
      </c>
      <c r="FZ108" s="946">
        <f t="shared" si="194"/>
        <v>0</v>
      </c>
      <c r="GA108" s="946">
        <f t="shared" si="195"/>
        <v>0</v>
      </c>
      <c r="GB108" s="946">
        <f t="shared" si="196"/>
        <v>0</v>
      </c>
      <c r="GC108" s="946">
        <f t="shared" si="197"/>
        <v>0</v>
      </c>
      <c r="GD108" s="946">
        <f t="shared" si="198"/>
        <v>0</v>
      </c>
      <c r="GE108" s="946">
        <f t="shared" si="199"/>
        <v>0</v>
      </c>
      <c r="GF108" s="946">
        <f t="shared" si="200"/>
        <v>0</v>
      </c>
      <c r="GG108" s="946">
        <f t="shared" si="201"/>
        <v>0</v>
      </c>
      <c r="GH108" s="946">
        <v>17</v>
      </c>
    </row>
    <row r="109" spans="1:190" ht="15">
      <c r="A109" s="725" t="str">
        <f>Compute1a!A109</f>
        <v>17.1</v>
      </c>
      <c r="B109" s="527" t="str">
        <f>Compute1a!B109</f>
        <v>Gestion de la Continuité</v>
      </c>
      <c r="C109" s="527">
        <f>Compute1a!C109</f>
        <v>1</v>
      </c>
      <c r="D109" s="528" t="str">
        <f>Compute1a!D109</f>
        <v>2: Reproductible</v>
      </c>
      <c r="E109" s="733" t="str">
        <f>Compute1a!E109</f>
        <v>2</v>
      </c>
      <c r="F109" s="727">
        <f>INDEX(References!$B$51:$C$56,$E109+1,2)*C109</f>
        <v>2</v>
      </c>
      <c r="G109" s="726">
        <f>Compute4a!$DE109</f>
        <v>0.7388247757380666</v>
      </c>
      <c r="H109" s="942">
        <f t="shared" ref="H109:H110" si="213">IF($F109&gt;=$C$1,$G109/$F109,$G109)</f>
        <v>0.7388247757380666</v>
      </c>
      <c r="I109" s="671">
        <f>Compute4a!I109</f>
        <v>0</v>
      </c>
      <c r="J109" s="782">
        <f>IFERROR((I109*$H109*INDEX(References!$C$51:$D$56, $E109+1,2))+(ROW()/10000),0)</f>
        <v>1.09E-2</v>
      </c>
      <c r="K109" s="671">
        <f>Compute4a!H109</f>
        <v>0</v>
      </c>
      <c r="L109" s="782">
        <f>IFERROR((K109*$H109*INDEX(References!$C$51:$D$56, $E109+1,2))+(ROW()/10000),0)</f>
        <v>1.09E-2</v>
      </c>
      <c r="M109" s="671">
        <f>Compute4a!H109</f>
        <v>0</v>
      </c>
      <c r="N109" s="782">
        <f>IFERROR((M109*$H109*INDEX(References!$C$51:$D$56, $E109+1,2))+(ROW()/10000),0)</f>
        <v>1.09E-2</v>
      </c>
      <c r="O109" s="671">
        <f>Compute4a!N109</f>
        <v>0</v>
      </c>
      <c r="P109" s="782">
        <f>IFERROR((O109*$H109*INDEX(References!$C$51:$D$56, $E109+1,2))+(ROW()/10000),0)</f>
        <v>1.09E-2</v>
      </c>
      <c r="Q109" s="671">
        <v>0</v>
      </c>
      <c r="R109" s="782">
        <f>IFERROR((Q109*$H109*INDEX(References!$C$51:$D$56, $E109+1,2))+(ROW()/10000),0)</f>
        <v>1.09E-2</v>
      </c>
      <c r="S109" s="671">
        <v>0</v>
      </c>
      <c r="T109" s="782">
        <f>IFERROR((S109*$H109*INDEX(References!$C$51:$D$56, $E109+1,2))+(ROW()/10000),0)</f>
        <v>1.09E-2</v>
      </c>
      <c r="U109" s="671">
        <v>0</v>
      </c>
      <c r="V109" s="782">
        <f>IFERROR((U109*$H109*INDEX(References!$C$51:$D$56, $E109+1,2))+(ROW()/10000),0)</f>
        <v>1.09E-2</v>
      </c>
      <c r="W109" s="671">
        <v>0</v>
      </c>
      <c r="X109" s="782">
        <f>IFERROR((W109*$H109*INDEX(References!$C$51:$D$56, $E109+1,2))+(ROW()/10000),0)</f>
        <v>1.09E-2</v>
      </c>
      <c r="Y109" s="671">
        <f>Compute4a!I109</f>
        <v>0</v>
      </c>
      <c r="Z109" s="782">
        <f>IFERROR((Y109*$H109*INDEX(References!$C$51:$D$56, $E109+1,2))+(ROW()/10000),0)</f>
        <v>1.09E-2</v>
      </c>
      <c r="AA109" s="671">
        <f>Compute4a!H109</f>
        <v>0</v>
      </c>
      <c r="AB109" s="782">
        <f>IFERROR((AA109*$H109*INDEX(References!$C$51:$D$56, $E109+1,2))+(ROW()/10000),0)</f>
        <v>1.09E-2</v>
      </c>
      <c r="AC109" s="671">
        <f>Compute4a!T109</f>
        <v>1</v>
      </c>
      <c r="AD109" s="782">
        <f>IFERROR((AC109*$H109*INDEX(References!$C$51:$D$56, $E109+1,2))+(ROW()/10000),0)</f>
        <v>2.9661991029522663</v>
      </c>
      <c r="AE109" s="671">
        <f>Compute4a!I109</f>
        <v>0</v>
      </c>
      <c r="AF109" s="782">
        <f>IFERROR((AE109*$H109*INDEX(References!$C$51:$D$56, $E109+1,2))+(ROW()/10000),0)</f>
        <v>1.09E-2</v>
      </c>
      <c r="AG109" s="671">
        <f>Compute4a!N109</f>
        <v>0</v>
      </c>
      <c r="AH109" s="782">
        <f>IFERROR((AG109*$H109*INDEX(References!$C$51:$D$56, $E109+1,2))+(ROW()/10000),0)</f>
        <v>1.09E-2</v>
      </c>
      <c r="AI109" s="671">
        <f>Compute4a!I109</f>
        <v>0</v>
      </c>
      <c r="AJ109" s="782">
        <f>IFERROR((AI109*$H109*INDEX(References!$C$51:$D$56, $E109+1,2))+(ROW()/10000),0)</f>
        <v>1.09E-2</v>
      </c>
      <c r="AK109" s="671">
        <f>Compute4a!U109</f>
        <v>0</v>
      </c>
      <c r="AL109" s="782">
        <f>IFERROR((AK109*$H109*INDEX(References!$C$51:$D$56, $E109+1,2))+(ROW()/10000),0)</f>
        <v>1.09E-2</v>
      </c>
      <c r="AM109" s="671">
        <f>Compute4a!K109</f>
        <v>0</v>
      </c>
      <c r="AN109" s="782">
        <f>IFERROR((AM109*$H109*INDEX(References!$C$51:$D$56, $E109+1,2))+(ROW()/10000),0)</f>
        <v>1.09E-2</v>
      </c>
      <c r="AO109" s="671">
        <v>0</v>
      </c>
      <c r="AP109" s="782">
        <f>IFERROR((AO109*$H109*INDEX(References!$C$51:$D$56, $E109+1,2))+(ROW()/10000),0)</f>
        <v>1.09E-2</v>
      </c>
      <c r="AQ109" s="671">
        <v>0</v>
      </c>
      <c r="AR109" s="782">
        <f>IFERROR((AQ109*$H109*INDEX(References!$C$51:$D$56, $E109+1,2))+(ROW()/10000),0)</f>
        <v>1.09E-2</v>
      </c>
      <c r="AS109" s="671">
        <f>Compute4a!K109</f>
        <v>0</v>
      </c>
      <c r="AT109" s="782">
        <f>IFERROR((AS109*$H109*INDEX(References!$C$51:$D$56, $E109+1,2))+(ROW()/10000),0)</f>
        <v>1.09E-2</v>
      </c>
      <c r="AU109" s="671">
        <v>0</v>
      </c>
      <c r="AV109" s="782">
        <f>IFERROR((AU109*$H109*INDEX(References!$C$51:$D$56, $E109+1,2))+(ROW()/10000),0)</f>
        <v>1.09E-2</v>
      </c>
      <c r="AW109" s="671">
        <f>Compute4a!J109</f>
        <v>0</v>
      </c>
      <c r="AX109" s="782">
        <f>IFERROR((AW109*$H109*INDEX(References!$C$51:$D$56, $E109+1,2))+(ROW()/10000),0)</f>
        <v>1.09E-2</v>
      </c>
      <c r="AY109" s="671">
        <f>Compute4a!L109</f>
        <v>0</v>
      </c>
      <c r="AZ109" s="782">
        <f>IFERROR((AY109*$H109*INDEX(References!$C$51:$D$56, $E109+1,2))+(ROW()/10000),0)</f>
        <v>1.09E-2</v>
      </c>
      <c r="BA109" s="671">
        <v>0</v>
      </c>
      <c r="BB109" s="782">
        <f>IFERROR((BA109*$H109*INDEX(References!$C$51:$D$56, $E109+1,2))+(ROW()/10000),0)</f>
        <v>1.09E-2</v>
      </c>
      <c r="BC109" s="671">
        <v>0</v>
      </c>
      <c r="BD109" s="782">
        <f>IFERROR((BC109*$H109*INDEX(References!$C$51:$D$56, $E109+1,2))+(ROW()/10000),0)</f>
        <v>1.09E-2</v>
      </c>
      <c r="BE109" s="671">
        <f>Compute4a!V109</f>
        <v>0</v>
      </c>
      <c r="BF109" s="782">
        <f>IFERROR((BE109*$H109*INDEX(References!$C$51:$D$56, $E109+1,2))+(ROW()/10000),0)</f>
        <v>1.09E-2</v>
      </c>
      <c r="BG109" s="671">
        <f>Compute4a!P109</f>
        <v>1</v>
      </c>
      <c r="BH109" s="782">
        <f>IFERROR((BG109*$H109*INDEX(References!$C$51:$D$56, $E109+1,2))+(ROW()/10000),0)</f>
        <v>2.9661991029522663</v>
      </c>
      <c r="BI109" s="671">
        <f>Compute4a!N109</f>
        <v>0</v>
      </c>
      <c r="BJ109" s="782">
        <f>IFERROR((BI109*$H109*INDEX(References!$C$51:$D$56, $E109+1,2))+(ROW()/10000),0)</f>
        <v>1.09E-2</v>
      </c>
      <c r="BK109" s="671">
        <v>0</v>
      </c>
      <c r="BL109" s="782">
        <f>IFERROR((BK109*$H109*INDEX(References!$C$51:$D$56, $E109+1,2))+(ROW()/10000),0)</f>
        <v>1.09E-2</v>
      </c>
      <c r="BM109" s="671">
        <f>Compute4a!R109</f>
        <v>1</v>
      </c>
      <c r="BN109" s="782">
        <f>IFERROR((BM109*$H109*INDEX(References!$C$51:$D$56, $E109+1,2))+(ROW()/10000),0)</f>
        <v>2.9661991029522663</v>
      </c>
      <c r="BO109" s="671">
        <f>Compute4a!V109</f>
        <v>0</v>
      </c>
      <c r="BP109" s="782">
        <f>IFERROR((BO109*$H109*INDEX(References!$C$51:$D$56, $E109+1,2))+(ROW()/10000),0)</f>
        <v>1.09E-2</v>
      </c>
      <c r="BQ109" s="671">
        <v>0</v>
      </c>
      <c r="BR109" s="782">
        <f>IFERROR((BQ109*$H109*INDEX(References!$C$51:$D$56, $E109+1,2))+(ROW()/10000),0)</f>
        <v>1.09E-2</v>
      </c>
      <c r="BS109" s="671">
        <f>Compute4a!V109</f>
        <v>0</v>
      </c>
      <c r="BT109" s="782">
        <f>IFERROR((BS109*$H109*INDEX(References!$C$51:$D$56, $E109+1,2))+(ROW()/10000),0)</f>
        <v>1.09E-2</v>
      </c>
      <c r="BU109" s="671">
        <v>0</v>
      </c>
      <c r="BV109" s="782">
        <f>IFERROR((BU109*$H109*INDEX(References!$C$51:$D$56, $E109+1,2))+(ROW()/10000),0)</f>
        <v>1.09E-2</v>
      </c>
      <c r="BW109" s="671">
        <f>Compute4a!U109</f>
        <v>0</v>
      </c>
      <c r="BX109" s="782">
        <f>IFERROR((BW109*$H109*INDEX(References!$C$51:$D$56, $E109+1,2))+(ROW()/10000),0)</f>
        <v>1.09E-2</v>
      </c>
      <c r="BY109" s="671">
        <f>Compute4a!N109</f>
        <v>0</v>
      </c>
      <c r="BZ109" s="782">
        <f>IFERROR((BY109*$H109*INDEX(References!$C$51:$D$56, $E109+1,2))+(ROW()/10000),0)</f>
        <v>1.09E-2</v>
      </c>
      <c r="CA109" s="671">
        <f>Compute4a!T109</f>
        <v>1</v>
      </c>
      <c r="CB109" s="782">
        <f>IFERROR((CA109*$H109*INDEX(References!$C$51:$D$56, $E109+1,2))+(ROW()/10000),0)</f>
        <v>2.9661991029522663</v>
      </c>
      <c r="CC109" s="671">
        <f>Compute4a!T109</f>
        <v>1</v>
      </c>
      <c r="CD109" s="782">
        <f>IFERROR((CC109*$H109*INDEX(References!$C$51:$D$56, $E109+1,2))+(ROW()/10000),0)</f>
        <v>2.9661991029522663</v>
      </c>
      <c r="CE109" s="671">
        <f>Compute4a!T109</f>
        <v>1</v>
      </c>
      <c r="CF109" s="782">
        <f>IFERROR((CE109*$H109*INDEX(References!$C$51:$D$56, $E109+1,2))+(ROW()/10000),0)</f>
        <v>2.9661991029522663</v>
      </c>
      <c r="CG109" s="671">
        <f>Compute4a!U109</f>
        <v>0</v>
      </c>
      <c r="CH109" s="782">
        <f>IFERROR((CG109*$H109*INDEX(References!$C$51:$D$56, $E109+1,2))+(ROW()/10000),0)</f>
        <v>1.09E-2</v>
      </c>
      <c r="CI109" s="671">
        <f>Compute4a!U109</f>
        <v>0</v>
      </c>
      <c r="CJ109" s="782">
        <f>IFERROR((CI109*$H109*INDEX(References!$C$51:$D$56, $E109+1,2))+(ROW()/10000),0)</f>
        <v>1.09E-2</v>
      </c>
      <c r="CK109" s="671">
        <f>Compute4a!N109</f>
        <v>0</v>
      </c>
      <c r="CL109" s="782">
        <f>IFERROR((CK109*$H109*INDEX(References!$C$51:$D$56, $E109+1,2))+(ROW()/10000),0)</f>
        <v>1.09E-2</v>
      </c>
      <c r="CM109" s="671">
        <v>1</v>
      </c>
      <c r="CN109" s="782">
        <f>IFERROR((CM109*$H109*INDEX(References!$C$51:$D$56, $E109+1,2))+(ROW()/10000),0)</f>
        <v>2.9661991029522663</v>
      </c>
      <c r="CO109" s="671">
        <f>Compute4a!Q109</f>
        <v>1</v>
      </c>
      <c r="CP109" s="782">
        <f>IFERROR((CO109*$H109*INDEX(References!$C$51:$D$56, $E109+1,2))+(ROW()/10000),0)</f>
        <v>2.9661991029522663</v>
      </c>
      <c r="CQ109" s="671">
        <f>Compute4a!T109</f>
        <v>1</v>
      </c>
      <c r="CR109" s="782">
        <f>IFERROR((CQ109*$H109*INDEX(References!$C$51:$D$56, $E109+1,2))+(ROW()/10000),0)</f>
        <v>2.9661991029522663</v>
      </c>
      <c r="CS109" s="671">
        <f>Compute4a!Q109</f>
        <v>1</v>
      </c>
      <c r="CT109" s="782">
        <f>IFERROR((CS109*$H109*INDEX(References!$C$51:$D$56, $E109+1,2))+(ROW()/10000),0)</f>
        <v>2.9661991029522663</v>
      </c>
      <c r="CU109" s="477">
        <f t="shared" si="211"/>
        <v>1</v>
      </c>
      <c r="CV109" s="477">
        <f t="shared" si="112"/>
        <v>0</v>
      </c>
      <c r="CW109" s="477">
        <f t="shared" si="113"/>
        <v>0</v>
      </c>
      <c r="CX109" s="477">
        <f t="shared" si="114"/>
        <v>0</v>
      </c>
      <c r="CY109" s="477">
        <f t="shared" si="115"/>
        <v>0</v>
      </c>
      <c r="CZ109" s="477">
        <f t="shared" si="116"/>
        <v>0</v>
      </c>
      <c r="DA109" s="477">
        <f t="shared" si="117"/>
        <v>0</v>
      </c>
      <c r="DB109" s="477">
        <f t="shared" si="118"/>
        <v>0</v>
      </c>
      <c r="DC109" s="477">
        <f t="shared" si="119"/>
        <v>0</v>
      </c>
      <c r="DD109" s="477">
        <f t="shared" si="120"/>
        <v>0</v>
      </c>
      <c r="DE109" s="477">
        <f t="shared" si="121"/>
        <v>0</v>
      </c>
      <c r="DF109" s="477">
        <f t="shared" si="122"/>
        <v>1.4776495514761332</v>
      </c>
      <c r="DG109" s="477">
        <f t="shared" si="123"/>
        <v>0</v>
      </c>
      <c r="DH109" s="477">
        <f t="shared" si="124"/>
        <v>0</v>
      </c>
      <c r="DI109" s="477">
        <f t="shared" si="125"/>
        <v>0</v>
      </c>
      <c r="DJ109" s="477">
        <f t="shared" si="126"/>
        <v>0</v>
      </c>
      <c r="DK109" s="477">
        <f t="shared" si="127"/>
        <v>0</v>
      </c>
      <c r="DL109" s="477">
        <f t="shared" si="128"/>
        <v>0</v>
      </c>
      <c r="DM109" s="477">
        <f t="shared" si="129"/>
        <v>0</v>
      </c>
      <c r="DN109" s="477">
        <f t="shared" si="130"/>
        <v>0</v>
      </c>
      <c r="DO109" s="477">
        <f t="shared" si="131"/>
        <v>0</v>
      </c>
      <c r="DP109" s="477">
        <f t="shared" si="132"/>
        <v>0</v>
      </c>
      <c r="DQ109" s="477">
        <f t="shared" si="133"/>
        <v>0</v>
      </c>
      <c r="DR109" s="477">
        <f t="shared" si="134"/>
        <v>0</v>
      </c>
      <c r="DS109" s="477">
        <f t="shared" si="135"/>
        <v>0</v>
      </c>
      <c r="DT109" s="477">
        <f t="shared" si="136"/>
        <v>0</v>
      </c>
      <c r="DU109" s="477">
        <f t="shared" si="137"/>
        <v>1.4776495514761332</v>
      </c>
      <c r="DV109" s="477">
        <f t="shared" si="138"/>
        <v>0</v>
      </c>
      <c r="DW109" s="477">
        <f t="shared" si="139"/>
        <v>0</v>
      </c>
      <c r="DX109" s="477">
        <f t="shared" si="140"/>
        <v>1.4776495514761332</v>
      </c>
      <c r="DY109" s="477">
        <f t="shared" si="141"/>
        <v>0</v>
      </c>
      <c r="DZ109" s="477">
        <f t="shared" si="142"/>
        <v>0</v>
      </c>
      <c r="EA109" s="477">
        <f t="shared" si="143"/>
        <v>0</v>
      </c>
      <c r="EB109" s="477">
        <f t="shared" si="144"/>
        <v>0</v>
      </c>
      <c r="EC109" s="477">
        <f t="shared" si="145"/>
        <v>0</v>
      </c>
      <c r="ED109" s="477">
        <f t="shared" si="146"/>
        <v>0</v>
      </c>
      <c r="EE109" s="477">
        <f t="shared" si="147"/>
        <v>1.4776495514761332</v>
      </c>
      <c r="EF109" s="477">
        <f t="shared" si="148"/>
        <v>1.4776495514761332</v>
      </c>
      <c r="EG109" s="477">
        <f t="shared" si="149"/>
        <v>1.4776495514761332</v>
      </c>
      <c r="EH109" s="477">
        <f t="shared" si="150"/>
        <v>0</v>
      </c>
      <c r="EI109" s="477">
        <f t="shared" si="151"/>
        <v>0</v>
      </c>
      <c r="EJ109" s="477">
        <f t="shared" si="152"/>
        <v>0</v>
      </c>
      <c r="EK109" s="477">
        <f t="shared" si="153"/>
        <v>1.4776495514761332</v>
      </c>
      <c r="EL109" s="477">
        <f t="shared" si="154"/>
        <v>1.4776495514761332</v>
      </c>
      <c r="EM109" s="477">
        <f t="shared" si="155"/>
        <v>1.4776495514761332</v>
      </c>
      <c r="EN109" s="477">
        <f t="shared" si="156"/>
        <v>1.4776495514761332</v>
      </c>
      <c r="EO109" s="946">
        <f t="shared" si="157"/>
        <v>0</v>
      </c>
      <c r="EP109" s="946">
        <f t="shared" si="158"/>
        <v>0</v>
      </c>
      <c r="EQ109" s="946">
        <f t="shared" si="159"/>
        <v>0</v>
      </c>
      <c r="ER109" s="946">
        <f t="shared" si="160"/>
        <v>0</v>
      </c>
      <c r="ES109" s="946">
        <f t="shared" si="161"/>
        <v>0</v>
      </c>
      <c r="ET109" s="946">
        <f t="shared" si="162"/>
        <v>0</v>
      </c>
      <c r="EU109" s="946">
        <f t="shared" si="163"/>
        <v>0</v>
      </c>
      <c r="EV109" s="946">
        <f t="shared" si="164"/>
        <v>0</v>
      </c>
      <c r="EW109" s="946">
        <f t="shared" si="165"/>
        <v>0</v>
      </c>
      <c r="EX109" s="946">
        <f t="shared" si="166"/>
        <v>0</v>
      </c>
      <c r="EY109" s="946">
        <f t="shared" si="167"/>
        <v>7.9053391880866422E-2</v>
      </c>
      <c r="EZ109" s="946">
        <f t="shared" si="168"/>
        <v>0</v>
      </c>
      <c r="FA109" s="946">
        <f t="shared" si="169"/>
        <v>0</v>
      </c>
      <c r="FB109" s="946">
        <f t="shared" si="170"/>
        <v>0</v>
      </c>
      <c r="FC109" s="946">
        <f t="shared" si="171"/>
        <v>0</v>
      </c>
      <c r="FD109" s="946">
        <f t="shared" si="172"/>
        <v>0</v>
      </c>
      <c r="FE109" s="946">
        <f t="shared" si="173"/>
        <v>0</v>
      </c>
      <c r="FF109" s="946">
        <f t="shared" si="174"/>
        <v>0</v>
      </c>
      <c r="FG109" s="946">
        <f t="shared" si="175"/>
        <v>0</v>
      </c>
      <c r="FH109" s="946">
        <f t="shared" si="176"/>
        <v>0</v>
      </c>
      <c r="FI109" s="946">
        <f t="shared" si="177"/>
        <v>0</v>
      </c>
      <c r="FJ109" s="946">
        <f t="shared" si="178"/>
        <v>0</v>
      </c>
      <c r="FK109" s="946">
        <f t="shared" si="179"/>
        <v>0</v>
      </c>
      <c r="FL109" s="946">
        <f t="shared" si="180"/>
        <v>0</v>
      </c>
      <c r="FM109" s="946">
        <f t="shared" si="181"/>
        <v>0</v>
      </c>
      <c r="FN109" s="946">
        <f t="shared" si="182"/>
        <v>0.12995306441958859</v>
      </c>
      <c r="FO109" s="946">
        <f t="shared" si="183"/>
        <v>0</v>
      </c>
      <c r="FP109" s="946">
        <f t="shared" si="184"/>
        <v>0</v>
      </c>
      <c r="FQ109" s="946">
        <f t="shared" si="185"/>
        <v>5.6187607122456656E-2</v>
      </c>
      <c r="FR109" s="946">
        <f t="shared" si="186"/>
        <v>0</v>
      </c>
      <c r="FS109" s="946">
        <f t="shared" si="187"/>
        <v>0</v>
      </c>
      <c r="FT109" s="946">
        <f t="shared" si="188"/>
        <v>0</v>
      </c>
      <c r="FU109" s="946">
        <f t="shared" si="189"/>
        <v>0</v>
      </c>
      <c r="FV109" s="946">
        <f t="shared" si="190"/>
        <v>0</v>
      </c>
      <c r="FW109" s="946">
        <f t="shared" si="191"/>
        <v>0</v>
      </c>
      <c r="FX109" s="946">
        <f t="shared" si="192"/>
        <v>0.15799008339994675</v>
      </c>
      <c r="FY109" s="946">
        <f t="shared" si="193"/>
        <v>0.17634847346112514</v>
      </c>
      <c r="FZ109" s="946">
        <f t="shared" si="194"/>
        <v>0.14400173838166605</v>
      </c>
      <c r="GA109" s="946">
        <f t="shared" si="195"/>
        <v>0</v>
      </c>
      <c r="GB109" s="946">
        <f t="shared" si="196"/>
        <v>0</v>
      </c>
      <c r="GC109" s="946">
        <f t="shared" si="197"/>
        <v>0</v>
      </c>
      <c r="GD109" s="946">
        <f t="shared" si="198"/>
        <v>0.12729947739476655</v>
      </c>
      <c r="GE109" s="946">
        <f t="shared" si="199"/>
        <v>0.14247841720668977</v>
      </c>
      <c r="GF109" s="946">
        <f t="shared" si="200"/>
        <v>0.14481281188562856</v>
      </c>
      <c r="GG109" s="946">
        <f t="shared" si="201"/>
        <v>0.10033310572159393</v>
      </c>
      <c r="GH109" s="946" t="s">
        <v>549</v>
      </c>
    </row>
    <row r="110" spans="1:190" ht="15">
      <c r="A110" s="725" t="str">
        <f>Compute1a!A110</f>
        <v>17.2</v>
      </c>
      <c r="B110" s="527" t="str">
        <f>Compute1a!B110</f>
        <v>Plan de secours informatique</v>
      </c>
      <c r="C110" s="527">
        <f>Compute1a!C110</f>
        <v>1</v>
      </c>
      <c r="D110" s="528" t="str">
        <f>Compute1a!D110</f>
        <v>2: Reproductible</v>
      </c>
      <c r="E110" s="731" t="str">
        <f>Compute1a!E110</f>
        <v>2</v>
      </c>
      <c r="F110" s="727">
        <f>INDEX(References!$B$51:$C$56,$E110+1,2)*C110</f>
        <v>2</v>
      </c>
      <c r="G110" s="726">
        <f>Compute4a!$DE110</f>
        <v>0.72860042521504353</v>
      </c>
      <c r="H110" s="942">
        <f t="shared" si="213"/>
        <v>0.72860042521504353</v>
      </c>
      <c r="I110" s="671">
        <f>Compute4a!I110</f>
        <v>0</v>
      </c>
      <c r="J110" s="782">
        <f>IFERROR((I110*$H110*INDEX(References!$C$51:$D$56, $E110+1,2))+(ROW()/10000),0)</f>
        <v>1.0999999999999999E-2</v>
      </c>
      <c r="K110" s="671">
        <f>Compute4a!H110</f>
        <v>0</v>
      </c>
      <c r="L110" s="782">
        <f>IFERROR((K110*$H110*INDEX(References!$C$51:$D$56, $E110+1,2))+(ROW()/10000),0)</f>
        <v>1.0999999999999999E-2</v>
      </c>
      <c r="M110" s="671">
        <f>Compute4a!H110</f>
        <v>0</v>
      </c>
      <c r="N110" s="782">
        <f>IFERROR((M110*$H110*INDEX(References!$C$51:$D$56, $E110+1,2))+(ROW()/10000),0)</f>
        <v>1.0999999999999999E-2</v>
      </c>
      <c r="O110" s="671">
        <f>Compute4a!N110</f>
        <v>0</v>
      </c>
      <c r="P110" s="782">
        <f>IFERROR((O110*$H110*INDEX(References!$C$51:$D$56, $E110+1,2))+(ROW()/10000),0)</f>
        <v>1.0999999999999999E-2</v>
      </c>
      <c r="Q110" s="671">
        <f>Compute4a!M110</f>
        <v>0</v>
      </c>
      <c r="R110" s="782">
        <f>IFERROR((Q110*$H110*INDEX(References!$C$51:$D$56, $E110+1,2))+(ROW()/10000),0)</f>
        <v>1.0999999999999999E-2</v>
      </c>
      <c r="S110" s="671">
        <v>0</v>
      </c>
      <c r="T110" s="782">
        <f>IFERROR((S110*$H110*INDEX(References!$C$51:$D$56, $E110+1,2))+(ROW()/10000),0)</f>
        <v>1.0999999999999999E-2</v>
      </c>
      <c r="U110" s="671">
        <f>Compute4a!S110</f>
        <v>0</v>
      </c>
      <c r="V110" s="782">
        <f>IFERROR((U110*$H110*INDEX(References!$C$51:$D$56, $E110+1,2))+(ROW()/10000),0)</f>
        <v>1.0999999999999999E-2</v>
      </c>
      <c r="W110" s="671">
        <v>0</v>
      </c>
      <c r="X110" s="782">
        <f>IFERROR((W110*$H110*INDEX(References!$C$51:$D$56, $E110+1,2))+(ROW()/10000),0)</f>
        <v>1.0999999999999999E-2</v>
      </c>
      <c r="Y110" s="671">
        <f>Compute4a!I110</f>
        <v>0</v>
      </c>
      <c r="Z110" s="782">
        <f>IFERROR((Y110*$H110*INDEX(References!$C$51:$D$56, $E110+1,2))+(ROW()/10000),0)</f>
        <v>1.0999999999999999E-2</v>
      </c>
      <c r="AA110" s="671">
        <f>Compute4a!H110</f>
        <v>0</v>
      </c>
      <c r="AB110" s="782">
        <f>IFERROR((AA110*$H110*INDEX(References!$C$51:$D$56, $E110+1,2))+(ROW()/10000),0)</f>
        <v>1.0999999999999999E-2</v>
      </c>
      <c r="AC110" s="671">
        <f>Compute4a!T110</f>
        <v>0</v>
      </c>
      <c r="AD110" s="782">
        <f>IFERROR((AC110*$H110*INDEX(References!$C$51:$D$56, $E110+1,2))+(ROW()/10000),0)</f>
        <v>1.0999999999999999E-2</v>
      </c>
      <c r="AE110" s="671">
        <f>Compute4a!I110</f>
        <v>0</v>
      </c>
      <c r="AF110" s="782">
        <f>IFERROR((AE110*$H110*INDEX(References!$C$51:$D$56, $E110+1,2))+(ROW()/10000),0)</f>
        <v>1.0999999999999999E-2</v>
      </c>
      <c r="AG110" s="671">
        <f>Compute4a!N110</f>
        <v>0</v>
      </c>
      <c r="AH110" s="782">
        <f>IFERROR((AG110*$H110*INDEX(References!$C$51:$D$56, $E110+1,2))+(ROW()/10000),0)</f>
        <v>1.0999999999999999E-2</v>
      </c>
      <c r="AI110" s="671">
        <f>Compute4a!I110</f>
        <v>0</v>
      </c>
      <c r="AJ110" s="782">
        <f>IFERROR((AI110*$H110*INDEX(References!$C$51:$D$56, $E110+1,2))+(ROW()/10000),0)</f>
        <v>1.0999999999999999E-2</v>
      </c>
      <c r="AK110" s="671">
        <v>1</v>
      </c>
      <c r="AL110" s="782">
        <f>IFERROR((AK110*$H110*INDEX(References!$C$51:$D$56, $E110+1,2))+(ROW()/10000),0)</f>
        <v>2.9254017008601743</v>
      </c>
      <c r="AM110" s="671">
        <v>0</v>
      </c>
      <c r="AN110" s="782">
        <f>IFERROR((AM110*$H110*INDEX(References!$C$51:$D$56, $E110+1,2))+(ROW()/10000),0)</f>
        <v>1.0999999999999999E-2</v>
      </c>
      <c r="AO110" s="671">
        <f>Compute4a!S110</f>
        <v>0</v>
      </c>
      <c r="AP110" s="782">
        <f>IFERROR((AO110*$H110*INDEX(References!$C$51:$D$56, $E110+1,2))+(ROW()/10000),0)</f>
        <v>1.0999999999999999E-2</v>
      </c>
      <c r="AQ110" s="671">
        <f>Compute4a!M110</f>
        <v>0</v>
      </c>
      <c r="AR110" s="782">
        <f>IFERROR((AQ110*$H110*INDEX(References!$C$51:$D$56, $E110+1,2))+(ROW()/10000),0)</f>
        <v>1.0999999999999999E-2</v>
      </c>
      <c r="AS110" s="671">
        <f>Compute4a!K110</f>
        <v>1</v>
      </c>
      <c r="AT110" s="782">
        <f>IFERROR((AS110*$H110*INDEX(References!$C$51:$D$56, $E110+1,2))+(ROW()/10000),0)</f>
        <v>2.9254017008601743</v>
      </c>
      <c r="AU110" s="671">
        <f>Compute4a!T110</f>
        <v>0</v>
      </c>
      <c r="AV110" s="782">
        <f>IFERROR((AU110*$H110*INDEX(References!$C$51:$D$56, $E110+1,2))+(ROW()/10000),0)</f>
        <v>1.0999999999999999E-2</v>
      </c>
      <c r="AW110" s="671">
        <v>0</v>
      </c>
      <c r="AX110" s="782">
        <f>IFERROR((AW110*$H110*INDEX(References!$C$51:$D$56, $E110+1,2))+(ROW()/10000),0)</f>
        <v>1.0999999999999999E-2</v>
      </c>
      <c r="AY110" s="671">
        <v>0</v>
      </c>
      <c r="AZ110" s="782">
        <f>IFERROR((AY110*$H110*INDEX(References!$C$51:$D$56, $E110+1,2))+(ROW()/10000),0)</f>
        <v>1.0999999999999999E-2</v>
      </c>
      <c r="BA110" s="671">
        <f>Compute4a!M110</f>
        <v>0</v>
      </c>
      <c r="BB110" s="782">
        <f>IFERROR((BA110*$H110*INDEX(References!$C$51:$D$56, $E110+1,2))+(ROW()/10000),0)</f>
        <v>1.0999999999999999E-2</v>
      </c>
      <c r="BC110" s="671">
        <v>0</v>
      </c>
      <c r="BD110" s="782">
        <f>IFERROR((BC110*$H110*INDEX(References!$C$51:$D$56, $E110+1,2))+(ROW()/10000),0)</f>
        <v>1.0999999999999999E-2</v>
      </c>
      <c r="BE110" s="671">
        <v>0</v>
      </c>
      <c r="BF110" s="782">
        <f>IFERROR((BE110*$H110*INDEX(References!$C$51:$D$56, $E110+1,2))+(ROW()/10000),0)</f>
        <v>1.0999999999999999E-2</v>
      </c>
      <c r="BG110" s="671">
        <f>Compute4a!P110</f>
        <v>1</v>
      </c>
      <c r="BH110" s="782">
        <f>IFERROR((BG110*$H110*INDEX(References!$C$51:$D$56, $E110+1,2))+(ROW()/10000),0)</f>
        <v>2.9254017008601743</v>
      </c>
      <c r="BI110" s="671">
        <f>Compute4a!N110</f>
        <v>0</v>
      </c>
      <c r="BJ110" s="782">
        <f>IFERROR((BI110*$H110*INDEX(References!$C$51:$D$56, $E110+1,2))+(ROW()/10000),0)</f>
        <v>1.0999999999999999E-2</v>
      </c>
      <c r="BK110" s="671">
        <f>Compute4a!T110</f>
        <v>0</v>
      </c>
      <c r="BL110" s="782">
        <f>IFERROR((BK110*$H110*INDEX(References!$C$51:$D$56, $E110+1,2))+(ROW()/10000),0)</f>
        <v>1.0999999999999999E-2</v>
      </c>
      <c r="BM110" s="671">
        <f>Compute4a!R110</f>
        <v>1</v>
      </c>
      <c r="BN110" s="782">
        <f>IFERROR((BM110*$H110*INDEX(References!$C$51:$D$56, $E110+1,2))+(ROW()/10000),0)</f>
        <v>2.9254017008601743</v>
      </c>
      <c r="BO110" s="671">
        <v>0</v>
      </c>
      <c r="BP110" s="782">
        <f>IFERROR((BO110*$H110*INDEX(References!$C$51:$D$56, $E110+1,2))+(ROW()/10000),0)</f>
        <v>1.0999999999999999E-2</v>
      </c>
      <c r="BQ110" s="671">
        <v>1</v>
      </c>
      <c r="BR110" s="782">
        <f>IFERROR((BQ110*$H110*INDEX(References!$C$51:$D$56, $E110+1,2))+(ROW()/10000),0)</f>
        <v>2.9254017008601743</v>
      </c>
      <c r="BS110" s="671">
        <v>0</v>
      </c>
      <c r="BT110" s="782">
        <f>IFERROR((BS110*$H110*INDEX(References!$C$51:$D$56, $E110+1,2))+(ROW()/10000),0)</f>
        <v>1.0999999999999999E-2</v>
      </c>
      <c r="BU110" s="671">
        <v>1</v>
      </c>
      <c r="BV110" s="782">
        <f>IFERROR((BU110*$H110*INDEX(References!$C$51:$D$56, $E110+1,2))+(ROW()/10000),0)</f>
        <v>2.9254017008601743</v>
      </c>
      <c r="BW110" s="671">
        <v>0</v>
      </c>
      <c r="BX110" s="782">
        <f>IFERROR((BW110*$H110*INDEX(References!$C$51:$D$56, $E110+1,2))+(ROW()/10000),0)</f>
        <v>1.0999999999999999E-2</v>
      </c>
      <c r="BY110" s="671">
        <f>Compute4a!N110</f>
        <v>0</v>
      </c>
      <c r="BZ110" s="782">
        <f>IFERROR((BY110*$H110*INDEX(References!$C$51:$D$56, $E110+1,2))+(ROW()/10000),0)</f>
        <v>1.0999999999999999E-2</v>
      </c>
      <c r="CA110" s="671">
        <f>Compute4a!T110</f>
        <v>0</v>
      </c>
      <c r="CB110" s="782">
        <f>IFERROR((CA110*$H110*INDEX(References!$C$51:$D$56, $E110+1,2))+(ROW()/10000),0)</f>
        <v>1.0999999999999999E-2</v>
      </c>
      <c r="CC110" s="671">
        <f>Compute4a!T110</f>
        <v>0</v>
      </c>
      <c r="CD110" s="782">
        <f>IFERROR((CC110*$H110*INDEX(References!$C$51:$D$56, $E110+1,2))+(ROW()/10000),0)</f>
        <v>1.0999999999999999E-2</v>
      </c>
      <c r="CE110" s="671">
        <f>Compute4a!T110</f>
        <v>0</v>
      </c>
      <c r="CF110" s="782">
        <f>IFERROR((CE110*$H110*INDEX(References!$C$51:$D$56, $E110+1,2))+(ROW()/10000),0)</f>
        <v>1.0999999999999999E-2</v>
      </c>
      <c r="CG110" s="671">
        <f>Compute4a!U110</f>
        <v>1</v>
      </c>
      <c r="CH110" s="782">
        <f>IFERROR((CG110*$H110*INDEX(References!$C$51:$D$56, $E110+1,2))+(ROW()/10000),0)</f>
        <v>2.9254017008601743</v>
      </c>
      <c r="CI110" s="671">
        <v>0</v>
      </c>
      <c r="CJ110" s="782">
        <f>IFERROR((CI110*$H110*INDEX(References!$C$51:$D$56, $E110+1,2))+(ROW()/10000),0)</f>
        <v>1.0999999999999999E-2</v>
      </c>
      <c r="CK110" s="671">
        <f>Compute4a!N110</f>
        <v>0</v>
      </c>
      <c r="CL110" s="782">
        <f>IFERROR((CK110*$H110*INDEX(References!$C$51:$D$56, $E110+1,2))+(ROW()/10000),0)</f>
        <v>1.0999999999999999E-2</v>
      </c>
      <c r="CM110" s="671">
        <v>0</v>
      </c>
      <c r="CN110" s="782">
        <f>IFERROR((CM110*$H110*INDEX(References!$C$51:$D$56, $E110+1,2))+(ROW()/10000),0)</f>
        <v>1.0999999999999999E-2</v>
      </c>
      <c r="CO110" s="671">
        <v>0</v>
      </c>
      <c r="CP110" s="782">
        <f>IFERROR((CO110*$H110*INDEX(References!$C$51:$D$56, $E110+1,2))+(ROW()/10000),0)</f>
        <v>1.0999999999999999E-2</v>
      </c>
      <c r="CQ110" s="671">
        <f>Compute4a!T110</f>
        <v>0</v>
      </c>
      <c r="CR110" s="782">
        <f>IFERROR((CQ110*$H110*INDEX(References!$C$51:$D$56, $E110+1,2))+(ROW()/10000),0)</f>
        <v>1.0999999999999999E-2</v>
      </c>
      <c r="CS110" s="671">
        <v>0</v>
      </c>
      <c r="CT110" s="782">
        <f>IFERROR((CS110*$H110*INDEX(References!$C$51:$D$56, $E110+1,2))+(ROW()/10000),0)</f>
        <v>1.0999999999999999E-2</v>
      </c>
      <c r="CU110" s="477">
        <f t="shared" si="211"/>
        <v>0</v>
      </c>
      <c r="CV110" s="477">
        <f t="shared" si="112"/>
        <v>0</v>
      </c>
      <c r="CW110" s="477">
        <f t="shared" si="113"/>
        <v>0</v>
      </c>
      <c r="CX110" s="477">
        <f t="shared" si="114"/>
        <v>0</v>
      </c>
      <c r="CY110" s="477">
        <f t="shared" si="115"/>
        <v>0</v>
      </c>
      <c r="CZ110" s="477">
        <f t="shared" si="116"/>
        <v>0</v>
      </c>
      <c r="DA110" s="477">
        <f t="shared" si="117"/>
        <v>0</v>
      </c>
      <c r="DB110" s="477">
        <f t="shared" si="118"/>
        <v>0</v>
      </c>
      <c r="DC110" s="477">
        <f t="shared" si="119"/>
        <v>0</v>
      </c>
      <c r="DD110" s="477">
        <f t="shared" si="120"/>
        <v>0</v>
      </c>
      <c r="DE110" s="477">
        <f t="shared" si="121"/>
        <v>0</v>
      </c>
      <c r="DF110" s="477">
        <f t="shared" si="122"/>
        <v>0</v>
      </c>
      <c r="DG110" s="477">
        <f t="shared" si="123"/>
        <v>0</v>
      </c>
      <c r="DH110" s="477">
        <f t="shared" si="124"/>
        <v>0</v>
      </c>
      <c r="DI110" s="477">
        <f t="shared" si="125"/>
        <v>0</v>
      </c>
      <c r="DJ110" s="477">
        <f t="shared" si="126"/>
        <v>1.4572008504300871</v>
      </c>
      <c r="DK110" s="477">
        <f t="shared" si="127"/>
        <v>0</v>
      </c>
      <c r="DL110" s="477">
        <f t="shared" si="128"/>
        <v>0</v>
      </c>
      <c r="DM110" s="477">
        <f t="shared" si="129"/>
        <v>0</v>
      </c>
      <c r="DN110" s="477">
        <f t="shared" si="130"/>
        <v>1.4572008504300871</v>
      </c>
      <c r="DO110" s="477">
        <f t="shared" si="131"/>
        <v>0</v>
      </c>
      <c r="DP110" s="477">
        <f t="shared" si="132"/>
        <v>0</v>
      </c>
      <c r="DQ110" s="477">
        <f t="shared" si="133"/>
        <v>0</v>
      </c>
      <c r="DR110" s="477">
        <f t="shared" si="134"/>
        <v>0</v>
      </c>
      <c r="DS110" s="477">
        <f t="shared" si="135"/>
        <v>0</v>
      </c>
      <c r="DT110" s="477">
        <f t="shared" si="136"/>
        <v>0</v>
      </c>
      <c r="DU110" s="477">
        <f t="shared" si="137"/>
        <v>1.4572008504300871</v>
      </c>
      <c r="DV110" s="477">
        <f t="shared" si="138"/>
        <v>0</v>
      </c>
      <c r="DW110" s="477">
        <f t="shared" si="139"/>
        <v>0</v>
      </c>
      <c r="DX110" s="477">
        <f t="shared" si="140"/>
        <v>1.4572008504300871</v>
      </c>
      <c r="DY110" s="477">
        <f t="shared" si="141"/>
        <v>0</v>
      </c>
      <c r="DZ110" s="477">
        <f t="shared" si="142"/>
        <v>1.4572008504300871</v>
      </c>
      <c r="EA110" s="477">
        <f t="shared" si="143"/>
        <v>0</v>
      </c>
      <c r="EB110" s="477">
        <f t="shared" si="144"/>
        <v>1.4572008504300871</v>
      </c>
      <c r="EC110" s="477">
        <f t="shared" si="145"/>
        <v>0</v>
      </c>
      <c r="ED110" s="477">
        <f t="shared" si="146"/>
        <v>0</v>
      </c>
      <c r="EE110" s="477">
        <f t="shared" si="147"/>
        <v>0</v>
      </c>
      <c r="EF110" s="477">
        <f t="shared" si="148"/>
        <v>0</v>
      </c>
      <c r="EG110" s="477">
        <f t="shared" si="149"/>
        <v>0</v>
      </c>
      <c r="EH110" s="477">
        <f t="shared" si="150"/>
        <v>1.4572008504300871</v>
      </c>
      <c r="EI110" s="477">
        <f t="shared" si="151"/>
        <v>0</v>
      </c>
      <c r="EJ110" s="477">
        <f t="shared" si="152"/>
        <v>0</v>
      </c>
      <c r="EK110" s="477">
        <f t="shared" si="153"/>
        <v>0</v>
      </c>
      <c r="EL110" s="477">
        <f t="shared" si="154"/>
        <v>0</v>
      </c>
      <c r="EM110" s="477">
        <f t="shared" si="155"/>
        <v>0</v>
      </c>
      <c r="EN110" s="477">
        <f t="shared" si="156"/>
        <v>0</v>
      </c>
      <c r="EO110" s="946">
        <f t="shared" si="157"/>
        <v>0</v>
      </c>
      <c r="EP110" s="946">
        <f t="shared" si="158"/>
        <v>0</v>
      </c>
      <c r="EQ110" s="946">
        <f t="shared" si="159"/>
        <v>0</v>
      </c>
      <c r="ER110" s="946">
        <f t="shared" si="160"/>
        <v>0</v>
      </c>
      <c r="ES110" s="946">
        <f t="shared" si="161"/>
        <v>0</v>
      </c>
      <c r="ET110" s="946">
        <f t="shared" si="162"/>
        <v>0</v>
      </c>
      <c r="EU110" s="946">
        <f t="shared" si="163"/>
        <v>0</v>
      </c>
      <c r="EV110" s="946">
        <f t="shared" si="164"/>
        <v>0</v>
      </c>
      <c r="EW110" s="946">
        <f t="shared" si="165"/>
        <v>0</v>
      </c>
      <c r="EX110" s="946">
        <f t="shared" si="166"/>
        <v>0</v>
      </c>
      <c r="EY110" s="946">
        <f t="shared" si="167"/>
        <v>0</v>
      </c>
      <c r="EZ110" s="946">
        <f t="shared" si="168"/>
        <v>0</v>
      </c>
      <c r="FA110" s="946">
        <f t="shared" si="169"/>
        <v>0</v>
      </c>
      <c r="FB110" s="946">
        <f t="shared" si="170"/>
        <v>0</v>
      </c>
      <c r="FC110" s="946">
        <f t="shared" si="171"/>
        <v>0.11286860282228781</v>
      </c>
      <c r="FD110" s="946">
        <f t="shared" si="172"/>
        <v>0</v>
      </c>
      <c r="FE110" s="946">
        <f t="shared" si="173"/>
        <v>0</v>
      </c>
      <c r="FF110" s="946">
        <f t="shared" si="174"/>
        <v>0</v>
      </c>
      <c r="FG110" s="946">
        <f t="shared" si="175"/>
        <v>0.13006352158834919</v>
      </c>
      <c r="FH110" s="946">
        <f t="shared" si="176"/>
        <v>0</v>
      </c>
      <c r="FI110" s="946">
        <f t="shared" si="177"/>
        <v>0</v>
      </c>
      <c r="FJ110" s="946">
        <f t="shared" si="178"/>
        <v>0</v>
      </c>
      <c r="FK110" s="946">
        <f t="shared" si="179"/>
        <v>0</v>
      </c>
      <c r="FL110" s="946">
        <f t="shared" si="180"/>
        <v>0</v>
      </c>
      <c r="FM110" s="946">
        <f t="shared" si="181"/>
        <v>0</v>
      </c>
      <c r="FN110" s="946">
        <f t="shared" si="182"/>
        <v>0.12815468715098718</v>
      </c>
      <c r="FO110" s="946">
        <f t="shared" si="183"/>
        <v>0</v>
      </c>
      <c r="FP110" s="946">
        <f t="shared" si="184"/>
        <v>0</v>
      </c>
      <c r="FQ110" s="946">
        <f t="shared" si="185"/>
        <v>5.5410045501440346E-2</v>
      </c>
      <c r="FR110" s="946">
        <f t="shared" si="186"/>
        <v>0</v>
      </c>
      <c r="FS110" s="946">
        <f t="shared" si="187"/>
        <v>7.8327592516542754E-2</v>
      </c>
      <c r="FT110" s="946">
        <f t="shared" si="188"/>
        <v>0</v>
      </c>
      <c r="FU110" s="946">
        <f t="shared" si="189"/>
        <v>9.2043827164092137E-2</v>
      </c>
      <c r="FV110" s="946">
        <f t="shared" si="190"/>
        <v>0</v>
      </c>
      <c r="FW110" s="946">
        <f t="shared" si="191"/>
        <v>0</v>
      </c>
      <c r="FX110" s="946">
        <f t="shared" si="192"/>
        <v>0</v>
      </c>
      <c r="FY110" s="946">
        <f t="shared" si="193"/>
        <v>0</v>
      </c>
      <c r="FZ110" s="946">
        <f t="shared" si="194"/>
        <v>0</v>
      </c>
      <c r="GA110" s="946">
        <f t="shared" si="195"/>
        <v>0.18592679009247706</v>
      </c>
      <c r="GB110" s="946">
        <f t="shared" si="196"/>
        <v>0</v>
      </c>
      <c r="GC110" s="946">
        <f t="shared" si="197"/>
        <v>0</v>
      </c>
      <c r="GD110" s="946">
        <f t="shared" si="198"/>
        <v>0</v>
      </c>
      <c r="GE110" s="946">
        <f t="shared" si="199"/>
        <v>0</v>
      </c>
      <c r="GF110" s="946">
        <f t="shared" si="200"/>
        <v>0</v>
      </c>
      <c r="GG110" s="946">
        <f t="shared" si="201"/>
        <v>0</v>
      </c>
      <c r="GH110" s="946" t="s">
        <v>705</v>
      </c>
    </row>
    <row r="111" spans="1:190" ht="15" hidden="1">
      <c r="A111" s="725" t="str">
        <f>Compute1a!A111</f>
        <v>17.2.a</v>
      </c>
      <c r="B111" s="527">
        <f>Compute1a!B111</f>
        <v>0</v>
      </c>
      <c r="C111" s="527">
        <f>Compute1a!C111</f>
        <v>0</v>
      </c>
      <c r="D111" s="528">
        <f>Compute1a!D111</f>
        <v>0</v>
      </c>
      <c r="E111" s="733" t="str">
        <f>Compute1a!E111</f>
        <v>0</v>
      </c>
      <c r="F111" s="727">
        <f>INDEX(References!$B$51:$C$56,$E111+1,2)*C111</f>
        <v>0</v>
      </c>
      <c r="G111" s="726">
        <f>Compute4a!$DE111</f>
        <v>0</v>
      </c>
      <c r="H111" s="942">
        <f t="shared" ref="H111:H113" si="214">G111</f>
        <v>0</v>
      </c>
      <c r="I111" s="671">
        <f>Compute4a!I111</f>
        <v>0</v>
      </c>
      <c r="J111" s="782">
        <f>IFERROR((I111*$H111*INDEX(References!$C$51:$D$56, $E111+1,2))+(ROW()/10000),0)</f>
        <v>1.11E-2</v>
      </c>
      <c r="K111" s="671">
        <f>Compute4a!H111</f>
        <v>0</v>
      </c>
      <c r="L111" s="782">
        <f>IFERROR((K111*$H111*INDEX(References!$C$51:$D$56, $E111+1,2))+(ROW()/10000),0)</f>
        <v>1.11E-2</v>
      </c>
      <c r="M111" s="671">
        <f>Compute4a!H111</f>
        <v>0</v>
      </c>
      <c r="N111" s="782">
        <f>IFERROR((M111*$H111*INDEX(References!$C$51:$D$56, $E111+1,2))+(ROW()/10000),0)</f>
        <v>1.11E-2</v>
      </c>
      <c r="O111" s="671">
        <f>Compute4a!N111</f>
        <v>0</v>
      </c>
      <c r="P111" s="782">
        <f>IFERROR((O111*$H111*INDEX(References!$C$51:$D$56, $E111+1,2))+(ROW()/10000),0)</f>
        <v>1.11E-2</v>
      </c>
      <c r="Q111" s="671">
        <f>Compute4a!M111</f>
        <v>0</v>
      </c>
      <c r="R111" s="782">
        <f>IFERROR((Q111*$H111*INDEX(References!$C$51:$D$56, $E111+1,2))+(ROW()/10000),0)</f>
        <v>1.11E-2</v>
      </c>
      <c r="S111" s="671">
        <f>Compute4a!R111</f>
        <v>0</v>
      </c>
      <c r="T111" s="782">
        <f>IFERROR((S111*$H111*INDEX(References!$C$51:$D$56, $E111+1,2))+(ROW()/10000),0)</f>
        <v>1.11E-2</v>
      </c>
      <c r="U111" s="671">
        <f>Compute4a!S111</f>
        <v>0</v>
      </c>
      <c r="V111" s="782">
        <f>IFERROR((U111*$H111*INDEX(References!$C$51:$D$56, $E111+1,2))+(ROW()/10000),0)</f>
        <v>1.11E-2</v>
      </c>
      <c r="W111" s="671">
        <f>Compute4a!R111</f>
        <v>0</v>
      </c>
      <c r="X111" s="782">
        <f>IFERROR((W111*$H111*INDEX(References!$C$51:$D$56, $E111+1,2))+(ROW()/10000),0)</f>
        <v>1.11E-2</v>
      </c>
      <c r="Y111" s="671">
        <f>Compute4a!I111</f>
        <v>0</v>
      </c>
      <c r="Z111" s="782">
        <f>IFERROR((Y111*$H111*INDEX(References!$C$51:$D$56, $E111+1,2))+(ROW()/10000),0)</f>
        <v>1.11E-2</v>
      </c>
      <c r="AA111" s="671">
        <f>Compute4a!H111</f>
        <v>0</v>
      </c>
      <c r="AB111" s="782">
        <f>IFERROR((AA111*$H111*INDEX(References!$C$51:$D$56, $E111+1,2))+(ROW()/10000),0)</f>
        <v>1.11E-2</v>
      </c>
      <c r="AC111" s="671">
        <f>Compute4a!T111</f>
        <v>0</v>
      </c>
      <c r="AD111" s="782">
        <f>IFERROR((AC111*$H111*INDEX(References!$C$51:$D$56, $E111+1,2))+(ROW()/10000),0)</f>
        <v>1.11E-2</v>
      </c>
      <c r="AE111" s="671">
        <f>Compute4a!I111</f>
        <v>0</v>
      </c>
      <c r="AF111" s="782">
        <f>IFERROR((AE111*$H111*INDEX(References!$C$51:$D$56, $E111+1,2))+(ROW()/10000),0)</f>
        <v>1.11E-2</v>
      </c>
      <c r="AG111" s="671">
        <f>Compute4a!N111</f>
        <v>0</v>
      </c>
      <c r="AH111" s="782">
        <f>IFERROR((AG111*$H111*INDEX(References!$C$51:$D$56, $E111+1,2))+(ROW()/10000),0)</f>
        <v>1.11E-2</v>
      </c>
      <c r="AI111" s="671">
        <f>Compute4a!I111</f>
        <v>0</v>
      </c>
      <c r="AJ111" s="782">
        <f>IFERROR((AI111*$H111*INDEX(References!$C$51:$D$56, $E111+1,2))+(ROW()/10000),0)</f>
        <v>1.11E-2</v>
      </c>
      <c r="AK111" s="671">
        <f>Compute4a!U111</f>
        <v>0</v>
      </c>
      <c r="AL111" s="782">
        <f>IFERROR((AK111*$H111*INDEX(References!$C$51:$D$56, $E111+1,2))+(ROW()/10000),0)</f>
        <v>1.11E-2</v>
      </c>
      <c r="AM111" s="671">
        <f>Compute4a!K111</f>
        <v>0</v>
      </c>
      <c r="AN111" s="782">
        <f>IFERROR((AM111*$H111*INDEX(References!$C$51:$D$56, $E111+1,2))+(ROW()/10000),0)</f>
        <v>1.11E-2</v>
      </c>
      <c r="AO111" s="671">
        <f>Compute4a!S111</f>
        <v>0</v>
      </c>
      <c r="AP111" s="782">
        <f>IFERROR((AO111*$H111*INDEX(References!$C$51:$D$56, $E111+1,2))+(ROW()/10000),0)</f>
        <v>1.11E-2</v>
      </c>
      <c r="AQ111" s="671">
        <f>Compute4a!M111</f>
        <v>0</v>
      </c>
      <c r="AR111" s="782">
        <f>IFERROR((AQ111*$H111*INDEX(References!$C$51:$D$56, $E111+1,2))+(ROW()/10000),0)</f>
        <v>1.11E-2</v>
      </c>
      <c r="AS111" s="671">
        <f>Compute4a!K111</f>
        <v>0</v>
      </c>
      <c r="AT111" s="782">
        <f>IFERROR((AS111*$H111*INDEX(References!$C$51:$D$56, $E111+1,2))+(ROW()/10000),0)</f>
        <v>1.11E-2</v>
      </c>
      <c r="AU111" s="671">
        <f>Compute4a!T111</f>
        <v>0</v>
      </c>
      <c r="AV111" s="782">
        <f>IFERROR((AU111*$H111*INDEX(References!$C$51:$D$56, $E111+1,2))+(ROW()/10000),0)</f>
        <v>1.11E-2</v>
      </c>
      <c r="AW111" s="671">
        <f>Compute4a!J111</f>
        <v>0</v>
      </c>
      <c r="AX111" s="782">
        <f>IFERROR((AW111*$H111*INDEX(References!$C$51:$D$56, $E111+1,2))+(ROW()/10000),0)</f>
        <v>1.11E-2</v>
      </c>
      <c r="AY111" s="671">
        <f>Compute4a!L111</f>
        <v>0</v>
      </c>
      <c r="AZ111" s="782">
        <f>IFERROR((AY111*$H111*INDEX(References!$C$51:$D$56, $E111+1,2))+(ROW()/10000),0)</f>
        <v>1.11E-2</v>
      </c>
      <c r="BA111" s="671">
        <f>Compute4a!M111</f>
        <v>0</v>
      </c>
      <c r="BB111" s="782">
        <f>IFERROR((BA111*$H111*INDEX(References!$C$51:$D$56, $E111+1,2))+(ROW()/10000),0)</f>
        <v>1.11E-2</v>
      </c>
      <c r="BC111" s="671">
        <f>Compute4a!O111</f>
        <v>0</v>
      </c>
      <c r="BD111" s="782">
        <f>IFERROR((BC111*$H111*INDEX(References!$C$51:$D$56, $E111+1,2))+(ROW()/10000),0)</f>
        <v>1.11E-2</v>
      </c>
      <c r="BE111" s="671">
        <f>Compute4a!V111</f>
        <v>0</v>
      </c>
      <c r="BF111" s="782">
        <f>IFERROR((BE111*$H111*INDEX(References!$C$51:$D$56, $E111+1,2))+(ROW()/10000),0)</f>
        <v>1.11E-2</v>
      </c>
      <c r="BG111" s="671">
        <f>Compute4a!P111</f>
        <v>0</v>
      </c>
      <c r="BH111" s="782">
        <f>IFERROR((BG111*$H111*INDEX(References!$C$51:$D$56, $E111+1,2))+(ROW()/10000),0)</f>
        <v>1.11E-2</v>
      </c>
      <c r="BI111" s="671">
        <f>Compute4a!N111</f>
        <v>0</v>
      </c>
      <c r="BJ111" s="782">
        <f>IFERROR((BI111*$H111*INDEX(References!$C$51:$D$56, $E111+1,2))+(ROW()/10000),0)</f>
        <v>1.11E-2</v>
      </c>
      <c r="BK111" s="671">
        <f>Compute4a!T111</f>
        <v>0</v>
      </c>
      <c r="BL111" s="782">
        <f>IFERROR((BK111*$H111*INDEX(References!$C$51:$D$56, $E111+1,2))+(ROW()/10000),0)</f>
        <v>1.11E-2</v>
      </c>
      <c r="BM111" s="671">
        <f>Compute4a!R111</f>
        <v>0</v>
      </c>
      <c r="BN111" s="782">
        <f>IFERROR((BM111*$H111*INDEX(References!$C$51:$D$56, $E111+1,2))+(ROW()/10000),0)</f>
        <v>1.11E-2</v>
      </c>
      <c r="BO111" s="671">
        <f>Compute4a!V111</f>
        <v>0</v>
      </c>
      <c r="BP111" s="782">
        <f>IFERROR((BO111*$H111*INDEX(References!$C$51:$D$56, $E111+1,2))+(ROW()/10000),0)</f>
        <v>1.11E-2</v>
      </c>
      <c r="BQ111" s="671">
        <f>Compute4a!S111</f>
        <v>0</v>
      </c>
      <c r="BR111" s="782">
        <f>IFERROR((BQ111*$H111*INDEX(References!$C$51:$D$56, $E111+1,2))+(ROW()/10000),0)</f>
        <v>1.11E-2</v>
      </c>
      <c r="BS111" s="671">
        <f>Compute4a!V111</f>
        <v>0</v>
      </c>
      <c r="BT111" s="782">
        <f>IFERROR((BS111*$H111*INDEX(References!$C$51:$D$56, $E111+1,2))+(ROW()/10000),0)</f>
        <v>1.11E-2</v>
      </c>
      <c r="BU111" s="671">
        <f>Compute4a!M111</f>
        <v>0</v>
      </c>
      <c r="BV111" s="782">
        <f>IFERROR((BU111*$H111*INDEX(References!$C$51:$D$56, $E111+1,2))+(ROW()/10000),0)</f>
        <v>1.11E-2</v>
      </c>
      <c r="BW111" s="671">
        <f>Compute4a!U111</f>
        <v>0</v>
      </c>
      <c r="BX111" s="782">
        <f>IFERROR((BW111*$H111*INDEX(References!$C$51:$D$56, $E111+1,2))+(ROW()/10000),0)</f>
        <v>1.11E-2</v>
      </c>
      <c r="BY111" s="671">
        <f>Compute4a!N111</f>
        <v>0</v>
      </c>
      <c r="BZ111" s="782">
        <f>IFERROR((BY111*$H111*INDEX(References!$C$51:$D$56, $E111+1,2))+(ROW()/10000),0)</f>
        <v>1.11E-2</v>
      </c>
      <c r="CA111" s="671">
        <f>Compute4a!T111</f>
        <v>0</v>
      </c>
      <c r="CB111" s="782">
        <f>IFERROR((CA111*$H111*INDEX(References!$C$51:$D$56, $E111+1,2))+(ROW()/10000),0)</f>
        <v>1.11E-2</v>
      </c>
      <c r="CC111" s="671">
        <f>Compute4a!T111</f>
        <v>0</v>
      </c>
      <c r="CD111" s="782">
        <f>IFERROR((CC111*$H111*INDEX(References!$C$51:$D$56, $E111+1,2))+(ROW()/10000),0)</f>
        <v>1.11E-2</v>
      </c>
      <c r="CE111" s="671">
        <f>Compute4a!T111</f>
        <v>0</v>
      </c>
      <c r="CF111" s="782">
        <f>IFERROR((CE111*$H111*INDEX(References!$C$51:$D$56, $E111+1,2))+(ROW()/10000),0)</f>
        <v>1.11E-2</v>
      </c>
      <c r="CG111" s="671">
        <f>Compute4a!U111</f>
        <v>0</v>
      </c>
      <c r="CH111" s="782">
        <f>IFERROR((CG111*$H111*INDEX(References!$C$51:$D$56, $E111+1,2))+(ROW()/10000),0)</f>
        <v>1.11E-2</v>
      </c>
      <c r="CI111" s="671">
        <f>Compute4a!U111</f>
        <v>0</v>
      </c>
      <c r="CJ111" s="782">
        <f>IFERROR((CI111*$H111*INDEX(References!$C$51:$D$56, $E111+1,2))+(ROW()/10000),0)</f>
        <v>1.11E-2</v>
      </c>
      <c r="CK111" s="671">
        <f>Compute4a!N111</f>
        <v>0</v>
      </c>
      <c r="CL111" s="782">
        <f>IFERROR((CK111*$H111*INDEX(References!$C$51:$D$56, $E111+1,2))+(ROW()/10000),0)</f>
        <v>1.11E-2</v>
      </c>
      <c r="CM111" s="671">
        <f>Compute4a!U111</f>
        <v>0</v>
      </c>
      <c r="CN111" s="782">
        <f>IFERROR((CM111*$H111*INDEX(References!$C$51:$D$56, $E111+1,2))+(ROW()/10000),0)</f>
        <v>1.11E-2</v>
      </c>
      <c r="CO111" s="671">
        <f>Compute4a!Q111</f>
        <v>0</v>
      </c>
      <c r="CP111" s="782">
        <f>IFERROR((CO111*$H111*INDEX(References!$C$51:$D$56, $E111+1,2))+(ROW()/10000),0)</f>
        <v>1.11E-2</v>
      </c>
      <c r="CQ111" s="671">
        <f>Compute4a!T111</f>
        <v>0</v>
      </c>
      <c r="CR111" s="782">
        <f>IFERROR((CQ111*$H111*INDEX(References!$C$51:$D$56, $E111+1,2))+(ROW()/10000),0)</f>
        <v>1.11E-2</v>
      </c>
      <c r="CS111" s="671">
        <f>Compute4a!Q111</f>
        <v>0</v>
      </c>
      <c r="CT111" s="782">
        <f>IFERROR((CS111*$H111*INDEX(References!$C$51:$D$56, $E111+1,2))+(ROW()/10000),0)</f>
        <v>1.11E-2</v>
      </c>
      <c r="CU111" s="477">
        <f t="shared" si="211"/>
        <v>0</v>
      </c>
      <c r="CV111" s="477">
        <f t="shared" si="112"/>
        <v>0</v>
      </c>
      <c r="CW111" s="477">
        <f t="shared" si="113"/>
        <v>0</v>
      </c>
      <c r="CX111" s="477">
        <f t="shared" si="114"/>
        <v>0</v>
      </c>
      <c r="CY111" s="477">
        <f t="shared" si="115"/>
        <v>0</v>
      </c>
      <c r="CZ111" s="477">
        <f t="shared" si="116"/>
        <v>0</v>
      </c>
      <c r="DA111" s="477">
        <f t="shared" si="117"/>
        <v>0</v>
      </c>
      <c r="DB111" s="477">
        <f t="shared" si="118"/>
        <v>0</v>
      </c>
      <c r="DC111" s="477">
        <f t="shared" si="119"/>
        <v>0</v>
      </c>
      <c r="DD111" s="477">
        <f t="shared" si="120"/>
        <v>0</v>
      </c>
      <c r="DE111" s="477">
        <f t="shared" si="121"/>
        <v>0</v>
      </c>
      <c r="DF111" s="477">
        <f t="shared" si="122"/>
        <v>0</v>
      </c>
      <c r="DG111" s="477">
        <f t="shared" si="123"/>
        <v>0</v>
      </c>
      <c r="DH111" s="477">
        <f t="shared" si="124"/>
        <v>0</v>
      </c>
      <c r="DI111" s="477">
        <f t="shared" si="125"/>
        <v>0</v>
      </c>
      <c r="DJ111" s="477">
        <f t="shared" si="126"/>
        <v>0</v>
      </c>
      <c r="DK111" s="477">
        <f t="shared" si="127"/>
        <v>0</v>
      </c>
      <c r="DL111" s="477">
        <f t="shared" si="128"/>
        <v>0</v>
      </c>
      <c r="DM111" s="477">
        <f t="shared" si="129"/>
        <v>0</v>
      </c>
      <c r="DN111" s="477">
        <f t="shared" si="130"/>
        <v>0</v>
      </c>
      <c r="DO111" s="477">
        <f t="shared" si="131"/>
        <v>0</v>
      </c>
      <c r="DP111" s="477">
        <f t="shared" si="132"/>
        <v>0</v>
      </c>
      <c r="DQ111" s="477">
        <f t="shared" si="133"/>
        <v>0</v>
      </c>
      <c r="DR111" s="477">
        <f t="shared" si="134"/>
        <v>0</v>
      </c>
      <c r="DS111" s="477">
        <f t="shared" si="135"/>
        <v>0</v>
      </c>
      <c r="DT111" s="477">
        <f t="shared" si="136"/>
        <v>0</v>
      </c>
      <c r="DU111" s="477">
        <f t="shared" si="137"/>
        <v>0</v>
      </c>
      <c r="DV111" s="477">
        <f t="shared" si="138"/>
        <v>0</v>
      </c>
      <c r="DW111" s="477">
        <f t="shared" si="139"/>
        <v>0</v>
      </c>
      <c r="DX111" s="477">
        <f t="shared" si="140"/>
        <v>0</v>
      </c>
      <c r="DY111" s="477">
        <f t="shared" si="141"/>
        <v>0</v>
      </c>
      <c r="DZ111" s="477">
        <f t="shared" si="142"/>
        <v>0</v>
      </c>
      <c r="EA111" s="477">
        <f t="shared" si="143"/>
        <v>0</v>
      </c>
      <c r="EB111" s="477">
        <f t="shared" si="144"/>
        <v>0</v>
      </c>
      <c r="EC111" s="477">
        <f t="shared" si="145"/>
        <v>0</v>
      </c>
      <c r="ED111" s="477">
        <f t="shared" si="146"/>
        <v>0</v>
      </c>
      <c r="EE111" s="477">
        <f t="shared" si="147"/>
        <v>0</v>
      </c>
      <c r="EF111" s="477">
        <f t="shared" si="148"/>
        <v>0</v>
      </c>
      <c r="EG111" s="477">
        <f t="shared" si="149"/>
        <v>0</v>
      </c>
      <c r="EH111" s="477">
        <f t="shared" si="150"/>
        <v>0</v>
      </c>
      <c r="EI111" s="477">
        <f t="shared" si="151"/>
        <v>0</v>
      </c>
      <c r="EJ111" s="477">
        <f t="shared" si="152"/>
        <v>0</v>
      </c>
      <c r="EK111" s="477">
        <f t="shared" si="153"/>
        <v>0</v>
      </c>
      <c r="EL111" s="477">
        <f t="shared" si="154"/>
        <v>0</v>
      </c>
      <c r="EM111" s="477">
        <f t="shared" si="155"/>
        <v>0</v>
      </c>
      <c r="EN111" s="477">
        <f t="shared" si="156"/>
        <v>0</v>
      </c>
      <c r="EO111" s="946">
        <f t="shared" si="157"/>
        <v>0</v>
      </c>
      <c r="EP111" s="946">
        <f t="shared" si="158"/>
        <v>0</v>
      </c>
      <c r="EQ111" s="946">
        <f t="shared" si="159"/>
        <v>0</v>
      </c>
      <c r="ER111" s="946">
        <f t="shared" si="160"/>
        <v>0</v>
      </c>
      <c r="ES111" s="946">
        <f t="shared" si="161"/>
        <v>0</v>
      </c>
      <c r="ET111" s="946">
        <f t="shared" si="162"/>
        <v>0</v>
      </c>
      <c r="EU111" s="946">
        <f t="shared" si="163"/>
        <v>0</v>
      </c>
      <c r="EV111" s="946">
        <f t="shared" si="164"/>
        <v>0</v>
      </c>
      <c r="EW111" s="946">
        <f t="shared" si="165"/>
        <v>0</v>
      </c>
      <c r="EX111" s="946">
        <f t="shared" si="166"/>
        <v>0</v>
      </c>
      <c r="EY111" s="946">
        <f t="shared" si="167"/>
        <v>0</v>
      </c>
      <c r="EZ111" s="946">
        <f t="shared" si="168"/>
        <v>0</v>
      </c>
      <c r="FA111" s="946">
        <f t="shared" si="169"/>
        <v>0</v>
      </c>
      <c r="FB111" s="946">
        <f t="shared" si="170"/>
        <v>0</v>
      </c>
      <c r="FC111" s="946">
        <f t="shared" si="171"/>
        <v>0</v>
      </c>
      <c r="FD111" s="946">
        <f t="shared" si="172"/>
        <v>0</v>
      </c>
      <c r="FE111" s="946">
        <f t="shared" si="173"/>
        <v>0</v>
      </c>
      <c r="FF111" s="946">
        <f t="shared" si="174"/>
        <v>0</v>
      </c>
      <c r="FG111" s="946">
        <f t="shared" si="175"/>
        <v>0</v>
      </c>
      <c r="FH111" s="946">
        <f t="shared" si="176"/>
        <v>0</v>
      </c>
      <c r="FI111" s="946">
        <f t="shared" si="177"/>
        <v>0</v>
      </c>
      <c r="FJ111" s="946">
        <f t="shared" si="178"/>
        <v>0</v>
      </c>
      <c r="FK111" s="946">
        <f t="shared" si="179"/>
        <v>0</v>
      </c>
      <c r="FL111" s="946">
        <f t="shared" si="180"/>
        <v>0</v>
      </c>
      <c r="FM111" s="946">
        <f t="shared" si="181"/>
        <v>0</v>
      </c>
      <c r="FN111" s="946">
        <f t="shared" si="182"/>
        <v>0</v>
      </c>
      <c r="FO111" s="946">
        <f t="shared" si="183"/>
        <v>0</v>
      </c>
      <c r="FP111" s="946">
        <f t="shared" si="184"/>
        <v>0</v>
      </c>
      <c r="FQ111" s="946">
        <f t="shared" si="185"/>
        <v>0</v>
      </c>
      <c r="FR111" s="946">
        <f t="shared" si="186"/>
        <v>0</v>
      </c>
      <c r="FS111" s="946">
        <f t="shared" si="187"/>
        <v>0</v>
      </c>
      <c r="FT111" s="946">
        <f t="shared" si="188"/>
        <v>0</v>
      </c>
      <c r="FU111" s="946">
        <f t="shared" si="189"/>
        <v>0</v>
      </c>
      <c r="FV111" s="946">
        <f t="shared" si="190"/>
        <v>0</v>
      </c>
      <c r="FW111" s="946">
        <f t="shared" si="191"/>
        <v>0</v>
      </c>
      <c r="FX111" s="946">
        <f t="shared" si="192"/>
        <v>0</v>
      </c>
      <c r="FY111" s="946">
        <f t="shared" si="193"/>
        <v>0</v>
      </c>
      <c r="FZ111" s="946">
        <f t="shared" si="194"/>
        <v>0</v>
      </c>
      <c r="GA111" s="946">
        <f t="shared" si="195"/>
        <v>0</v>
      </c>
      <c r="GB111" s="946">
        <f t="shared" si="196"/>
        <v>0</v>
      </c>
      <c r="GC111" s="946">
        <f t="shared" si="197"/>
        <v>0</v>
      </c>
      <c r="GD111" s="946">
        <f t="shared" si="198"/>
        <v>0</v>
      </c>
      <c r="GE111" s="946">
        <f t="shared" si="199"/>
        <v>0</v>
      </c>
      <c r="GF111" s="946">
        <f t="shared" si="200"/>
        <v>0</v>
      </c>
      <c r="GG111" s="946">
        <f t="shared" si="201"/>
        <v>0</v>
      </c>
      <c r="GH111" s="946" t="s">
        <v>706</v>
      </c>
    </row>
    <row r="112" spans="1:190" ht="15" hidden="1">
      <c r="A112" s="725" t="str">
        <f>Compute1a!A112</f>
        <v>17.2.b</v>
      </c>
      <c r="B112" s="527">
        <f>Compute1a!B112</f>
        <v>0</v>
      </c>
      <c r="C112" s="527">
        <f>Compute1a!C112</f>
        <v>0</v>
      </c>
      <c r="D112" s="528">
        <f>Compute1a!D112</f>
        <v>0</v>
      </c>
      <c r="E112" s="733" t="str">
        <f>Compute1a!E112</f>
        <v>0</v>
      </c>
      <c r="F112" s="727">
        <f>INDEX(References!$B$51:$C$56,$E112+1,2)*C112</f>
        <v>0</v>
      </c>
      <c r="G112" s="726">
        <f>Compute4a!$DE112</f>
        <v>0</v>
      </c>
      <c r="H112" s="942">
        <f t="shared" si="214"/>
        <v>0</v>
      </c>
      <c r="I112" s="671">
        <f>Compute4a!I112</f>
        <v>0</v>
      </c>
      <c r="J112" s="782">
        <f>IFERROR((I112*$H112*INDEX(References!$C$51:$D$56, $E112+1,2))+(ROW()/10000),0)</f>
        <v>1.12E-2</v>
      </c>
      <c r="K112" s="671">
        <f>Compute4a!H112</f>
        <v>0</v>
      </c>
      <c r="L112" s="782">
        <f>IFERROR((K112*$H112*INDEX(References!$C$51:$D$56, $E112+1,2))+(ROW()/10000),0)</f>
        <v>1.12E-2</v>
      </c>
      <c r="M112" s="671">
        <f>Compute4a!H112</f>
        <v>0</v>
      </c>
      <c r="N112" s="782">
        <f>IFERROR((M112*$H112*INDEX(References!$C$51:$D$56, $E112+1,2))+(ROW()/10000),0)</f>
        <v>1.12E-2</v>
      </c>
      <c r="O112" s="671">
        <f>Compute4a!N112</f>
        <v>0</v>
      </c>
      <c r="P112" s="782">
        <f>IFERROR((O112*$H112*INDEX(References!$C$51:$D$56, $E112+1,2))+(ROW()/10000),0)</f>
        <v>1.12E-2</v>
      </c>
      <c r="Q112" s="671">
        <f>Compute4a!M112</f>
        <v>0</v>
      </c>
      <c r="R112" s="782">
        <f>IFERROR((Q112*$H112*INDEX(References!$C$51:$D$56, $E112+1,2))+(ROW()/10000),0)</f>
        <v>1.12E-2</v>
      </c>
      <c r="S112" s="671">
        <f>Compute4a!R112</f>
        <v>0</v>
      </c>
      <c r="T112" s="782">
        <f>IFERROR((S112*$H112*INDEX(References!$C$51:$D$56, $E112+1,2))+(ROW()/10000),0)</f>
        <v>1.12E-2</v>
      </c>
      <c r="U112" s="671">
        <f>Compute4a!S112</f>
        <v>0</v>
      </c>
      <c r="V112" s="782">
        <f>IFERROR((U112*$H112*INDEX(References!$C$51:$D$56, $E112+1,2))+(ROW()/10000),0)</f>
        <v>1.12E-2</v>
      </c>
      <c r="W112" s="671">
        <f>Compute4a!R112</f>
        <v>0</v>
      </c>
      <c r="X112" s="782">
        <f>IFERROR((W112*$H112*INDEX(References!$C$51:$D$56, $E112+1,2))+(ROW()/10000),0)</f>
        <v>1.12E-2</v>
      </c>
      <c r="Y112" s="671">
        <f>Compute4a!I112</f>
        <v>0</v>
      </c>
      <c r="Z112" s="782">
        <f>IFERROR((Y112*$H112*INDEX(References!$C$51:$D$56, $E112+1,2))+(ROW()/10000),0)</f>
        <v>1.12E-2</v>
      </c>
      <c r="AA112" s="671">
        <f>Compute4a!H112</f>
        <v>0</v>
      </c>
      <c r="AB112" s="782">
        <f>IFERROR((AA112*$H112*INDEX(References!$C$51:$D$56, $E112+1,2))+(ROW()/10000),0)</f>
        <v>1.12E-2</v>
      </c>
      <c r="AC112" s="671">
        <f>Compute4a!T112</f>
        <v>0</v>
      </c>
      <c r="AD112" s="782">
        <f>IFERROR((AC112*$H112*INDEX(References!$C$51:$D$56, $E112+1,2))+(ROW()/10000),0)</f>
        <v>1.12E-2</v>
      </c>
      <c r="AE112" s="671">
        <f>Compute4a!I112</f>
        <v>0</v>
      </c>
      <c r="AF112" s="782">
        <f>IFERROR((AE112*$H112*INDEX(References!$C$51:$D$56, $E112+1,2))+(ROW()/10000),0)</f>
        <v>1.12E-2</v>
      </c>
      <c r="AG112" s="671">
        <f>Compute4a!N112</f>
        <v>0</v>
      </c>
      <c r="AH112" s="782">
        <f>IFERROR((AG112*$H112*INDEX(References!$C$51:$D$56, $E112+1,2))+(ROW()/10000),0)</f>
        <v>1.12E-2</v>
      </c>
      <c r="AI112" s="671">
        <f>Compute4a!I112</f>
        <v>0</v>
      </c>
      <c r="AJ112" s="782">
        <f>IFERROR((AI112*$H112*INDEX(References!$C$51:$D$56, $E112+1,2))+(ROW()/10000),0)</f>
        <v>1.12E-2</v>
      </c>
      <c r="AK112" s="671">
        <f>Compute4a!U112</f>
        <v>0</v>
      </c>
      <c r="AL112" s="782">
        <f>IFERROR((AK112*$H112*INDEX(References!$C$51:$D$56, $E112+1,2))+(ROW()/10000),0)</f>
        <v>1.12E-2</v>
      </c>
      <c r="AM112" s="671">
        <f>Compute4a!K112</f>
        <v>0</v>
      </c>
      <c r="AN112" s="782">
        <f>IFERROR((AM112*$H112*INDEX(References!$C$51:$D$56, $E112+1,2))+(ROW()/10000),0)</f>
        <v>1.12E-2</v>
      </c>
      <c r="AO112" s="671">
        <f>Compute4a!S112</f>
        <v>0</v>
      </c>
      <c r="AP112" s="782">
        <f>IFERROR((AO112*$H112*INDEX(References!$C$51:$D$56, $E112+1,2))+(ROW()/10000),0)</f>
        <v>1.12E-2</v>
      </c>
      <c r="AQ112" s="671">
        <f>Compute4a!M112</f>
        <v>0</v>
      </c>
      <c r="AR112" s="782">
        <f>IFERROR((AQ112*$H112*INDEX(References!$C$51:$D$56, $E112+1,2))+(ROW()/10000),0)</f>
        <v>1.12E-2</v>
      </c>
      <c r="AS112" s="671">
        <f>Compute4a!K112</f>
        <v>0</v>
      </c>
      <c r="AT112" s="782">
        <f>IFERROR((AS112*$H112*INDEX(References!$C$51:$D$56, $E112+1,2))+(ROW()/10000),0)</f>
        <v>1.12E-2</v>
      </c>
      <c r="AU112" s="671">
        <f>Compute4a!T112</f>
        <v>0</v>
      </c>
      <c r="AV112" s="782">
        <f>IFERROR((AU112*$H112*INDEX(References!$C$51:$D$56, $E112+1,2))+(ROW()/10000),0)</f>
        <v>1.12E-2</v>
      </c>
      <c r="AW112" s="671">
        <f>Compute4a!J112</f>
        <v>0</v>
      </c>
      <c r="AX112" s="782">
        <f>IFERROR((AW112*$H112*INDEX(References!$C$51:$D$56, $E112+1,2))+(ROW()/10000),0)</f>
        <v>1.12E-2</v>
      </c>
      <c r="AY112" s="671">
        <f>Compute4a!L112</f>
        <v>0</v>
      </c>
      <c r="AZ112" s="782">
        <f>IFERROR((AY112*$H112*INDEX(References!$C$51:$D$56, $E112+1,2))+(ROW()/10000),0)</f>
        <v>1.12E-2</v>
      </c>
      <c r="BA112" s="671">
        <f>Compute4a!M112</f>
        <v>0</v>
      </c>
      <c r="BB112" s="782">
        <f>IFERROR((BA112*$H112*INDEX(References!$C$51:$D$56, $E112+1,2))+(ROW()/10000),0)</f>
        <v>1.12E-2</v>
      </c>
      <c r="BC112" s="671">
        <f>Compute4a!O112</f>
        <v>0</v>
      </c>
      <c r="BD112" s="782">
        <f>IFERROR((BC112*$H112*INDEX(References!$C$51:$D$56, $E112+1,2))+(ROW()/10000),0)</f>
        <v>1.12E-2</v>
      </c>
      <c r="BE112" s="671">
        <f>Compute4a!V112</f>
        <v>0</v>
      </c>
      <c r="BF112" s="782">
        <f>IFERROR((BE112*$H112*INDEX(References!$C$51:$D$56, $E112+1,2))+(ROW()/10000),0)</f>
        <v>1.12E-2</v>
      </c>
      <c r="BG112" s="671">
        <f>Compute4a!P112</f>
        <v>0</v>
      </c>
      <c r="BH112" s="782">
        <f>IFERROR((BG112*$H112*INDEX(References!$C$51:$D$56, $E112+1,2))+(ROW()/10000),0)</f>
        <v>1.12E-2</v>
      </c>
      <c r="BI112" s="671">
        <f>Compute4a!N112</f>
        <v>0</v>
      </c>
      <c r="BJ112" s="782">
        <f>IFERROR((BI112*$H112*INDEX(References!$C$51:$D$56, $E112+1,2))+(ROW()/10000),0)</f>
        <v>1.12E-2</v>
      </c>
      <c r="BK112" s="671">
        <f>Compute4a!T112</f>
        <v>0</v>
      </c>
      <c r="BL112" s="782">
        <f>IFERROR((BK112*$H112*INDEX(References!$C$51:$D$56, $E112+1,2))+(ROW()/10000),0)</f>
        <v>1.12E-2</v>
      </c>
      <c r="BM112" s="671">
        <f>Compute4a!R112</f>
        <v>0</v>
      </c>
      <c r="BN112" s="782">
        <f>IFERROR((BM112*$H112*INDEX(References!$C$51:$D$56, $E112+1,2))+(ROW()/10000),0)</f>
        <v>1.12E-2</v>
      </c>
      <c r="BO112" s="671">
        <f>Compute4a!V112</f>
        <v>0</v>
      </c>
      <c r="BP112" s="782">
        <f>IFERROR((BO112*$H112*INDEX(References!$C$51:$D$56, $E112+1,2))+(ROW()/10000),0)</f>
        <v>1.12E-2</v>
      </c>
      <c r="BQ112" s="671">
        <f>Compute4a!S112</f>
        <v>0</v>
      </c>
      <c r="BR112" s="782">
        <f>IFERROR((BQ112*$H112*INDEX(References!$C$51:$D$56, $E112+1,2))+(ROW()/10000),0)</f>
        <v>1.12E-2</v>
      </c>
      <c r="BS112" s="671">
        <f>Compute4a!V112</f>
        <v>0</v>
      </c>
      <c r="BT112" s="782">
        <f>IFERROR((BS112*$H112*INDEX(References!$C$51:$D$56, $E112+1,2))+(ROW()/10000),0)</f>
        <v>1.12E-2</v>
      </c>
      <c r="BU112" s="671">
        <f>Compute4a!M112</f>
        <v>0</v>
      </c>
      <c r="BV112" s="782">
        <f>IFERROR((BU112*$H112*INDEX(References!$C$51:$D$56, $E112+1,2))+(ROW()/10000),0)</f>
        <v>1.12E-2</v>
      </c>
      <c r="BW112" s="671">
        <f>Compute4a!U112</f>
        <v>0</v>
      </c>
      <c r="BX112" s="782">
        <f>IFERROR((BW112*$H112*INDEX(References!$C$51:$D$56, $E112+1,2))+(ROW()/10000),0)</f>
        <v>1.12E-2</v>
      </c>
      <c r="BY112" s="671">
        <f>Compute4a!N112</f>
        <v>0</v>
      </c>
      <c r="BZ112" s="782">
        <f>IFERROR((BY112*$H112*INDEX(References!$C$51:$D$56, $E112+1,2))+(ROW()/10000),0)</f>
        <v>1.12E-2</v>
      </c>
      <c r="CA112" s="671">
        <f>Compute4a!T112</f>
        <v>0</v>
      </c>
      <c r="CB112" s="782">
        <f>IFERROR((CA112*$H112*INDEX(References!$C$51:$D$56, $E112+1,2))+(ROW()/10000),0)</f>
        <v>1.12E-2</v>
      </c>
      <c r="CC112" s="671">
        <f>Compute4a!T112</f>
        <v>0</v>
      </c>
      <c r="CD112" s="782">
        <f>IFERROR((CC112*$H112*INDEX(References!$C$51:$D$56, $E112+1,2))+(ROW()/10000),0)</f>
        <v>1.12E-2</v>
      </c>
      <c r="CE112" s="671">
        <f>Compute4a!T112</f>
        <v>0</v>
      </c>
      <c r="CF112" s="782">
        <f>IFERROR((CE112*$H112*INDEX(References!$C$51:$D$56, $E112+1,2))+(ROW()/10000),0)</f>
        <v>1.12E-2</v>
      </c>
      <c r="CG112" s="671">
        <f>Compute4a!U112</f>
        <v>0</v>
      </c>
      <c r="CH112" s="782">
        <f>IFERROR((CG112*$H112*INDEX(References!$C$51:$D$56, $E112+1,2))+(ROW()/10000),0)</f>
        <v>1.12E-2</v>
      </c>
      <c r="CI112" s="671">
        <f>Compute4a!U112</f>
        <v>0</v>
      </c>
      <c r="CJ112" s="782">
        <f>IFERROR((CI112*$H112*INDEX(References!$C$51:$D$56, $E112+1,2))+(ROW()/10000),0)</f>
        <v>1.12E-2</v>
      </c>
      <c r="CK112" s="671">
        <f>Compute4a!N112</f>
        <v>0</v>
      </c>
      <c r="CL112" s="782">
        <f>IFERROR((CK112*$H112*INDEX(References!$C$51:$D$56, $E112+1,2))+(ROW()/10000),0)</f>
        <v>1.12E-2</v>
      </c>
      <c r="CM112" s="671">
        <f>Compute4a!U112</f>
        <v>0</v>
      </c>
      <c r="CN112" s="782">
        <f>IFERROR((CM112*$H112*INDEX(References!$C$51:$D$56, $E112+1,2))+(ROW()/10000),0)</f>
        <v>1.12E-2</v>
      </c>
      <c r="CO112" s="671">
        <f>Compute4a!Q112</f>
        <v>0</v>
      </c>
      <c r="CP112" s="782">
        <f>IFERROR((CO112*$H112*INDEX(References!$C$51:$D$56, $E112+1,2))+(ROW()/10000),0)</f>
        <v>1.12E-2</v>
      </c>
      <c r="CQ112" s="671">
        <f>Compute4a!T112</f>
        <v>0</v>
      </c>
      <c r="CR112" s="782">
        <f>IFERROR((CQ112*$H112*INDEX(References!$C$51:$D$56, $E112+1,2))+(ROW()/10000),0)</f>
        <v>1.12E-2</v>
      </c>
      <c r="CS112" s="671">
        <f>Compute4a!Q112</f>
        <v>0</v>
      </c>
      <c r="CT112" s="782">
        <f>IFERROR((CS112*$H112*INDEX(References!$C$51:$D$56, $E112+1,2))+(ROW()/10000),0)</f>
        <v>1.12E-2</v>
      </c>
      <c r="CU112" s="477">
        <f t="shared" si="211"/>
        <v>0</v>
      </c>
      <c r="CV112" s="477">
        <f t="shared" si="112"/>
        <v>0</v>
      </c>
      <c r="CW112" s="477">
        <f t="shared" si="113"/>
        <v>0</v>
      </c>
      <c r="CX112" s="477">
        <f t="shared" si="114"/>
        <v>0</v>
      </c>
      <c r="CY112" s="477">
        <f t="shared" si="115"/>
        <v>0</v>
      </c>
      <c r="CZ112" s="477">
        <f t="shared" si="116"/>
        <v>0</v>
      </c>
      <c r="DA112" s="477">
        <f t="shared" si="117"/>
        <v>0</v>
      </c>
      <c r="DB112" s="477">
        <f t="shared" si="118"/>
        <v>0</v>
      </c>
      <c r="DC112" s="477">
        <f t="shared" si="119"/>
        <v>0</v>
      </c>
      <c r="DD112" s="477">
        <f t="shared" si="120"/>
        <v>0</v>
      </c>
      <c r="DE112" s="477">
        <f t="shared" si="121"/>
        <v>0</v>
      </c>
      <c r="DF112" s="477">
        <f t="shared" si="122"/>
        <v>0</v>
      </c>
      <c r="DG112" s="477">
        <f t="shared" si="123"/>
        <v>0</v>
      </c>
      <c r="DH112" s="477">
        <f t="shared" si="124"/>
        <v>0</v>
      </c>
      <c r="DI112" s="477">
        <f t="shared" si="125"/>
        <v>0</v>
      </c>
      <c r="DJ112" s="477">
        <f t="shared" si="126"/>
        <v>0</v>
      </c>
      <c r="DK112" s="477">
        <f t="shared" si="127"/>
        <v>0</v>
      </c>
      <c r="DL112" s="477">
        <f t="shared" si="128"/>
        <v>0</v>
      </c>
      <c r="DM112" s="477">
        <f t="shared" si="129"/>
        <v>0</v>
      </c>
      <c r="DN112" s="477">
        <f t="shared" si="130"/>
        <v>0</v>
      </c>
      <c r="DO112" s="477">
        <f t="shared" si="131"/>
        <v>0</v>
      </c>
      <c r="DP112" s="477">
        <f t="shared" si="132"/>
        <v>0</v>
      </c>
      <c r="DQ112" s="477">
        <f t="shared" si="133"/>
        <v>0</v>
      </c>
      <c r="DR112" s="477">
        <f t="shared" si="134"/>
        <v>0</v>
      </c>
      <c r="DS112" s="477">
        <f t="shared" si="135"/>
        <v>0</v>
      </c>
      <c r="DT112" s="477">
        <f t="shared" si="136"/>
        <v>0</v>
      </c>
      <c r="DU112" s="477">
        <f t="shared" si="137"/>
        <v>0</v>
      </c>
      <c r="DV112" s="477">
        <f t="shared" si="138"/>
        <v>0</v>
      </c>
      <c r="DW112" s="477">
        <f t="shared" si="139"/>
        <v>0</v>
      </c>
      <c r="DX112" s="477">
        <f t="shared" si="140"/>
        <v>0</v>
      </c>
      <c r="DY112" s="477">
        <f t="shared" si="141"/>
        <v>0</v>
      </c>
      <c r="DZ112" s="477">
        <f t="shared" si="142"/>
        <v>0</v>
      </c>
      <c r="EA112" s="477">
        <f t="shared" si="143"/>
        <v>0</v>
      </c>
      <c r="EB112" s="477">
        <f t="shared" si="144"/>
        <v>0</v>
      </c>
      <c r="EC112" s="477">
        <f t="shared" si="145"/>
        <v>0</v>
      </c>
      <c r="ED112" s="477">
        <f t="shared" si="146"/>
        <v>0</v>
      </c>
      <c r="EE112" s="477">
        <f t="shared" si="147"/>
        <v>0</v>
      </c>
      <c r="EF112" s="477">
        <f t="shared" si="148"/>
        <v>0</v>
      </c>
      <c r="EG112" s="477">
        <f t="shared" si="149"/>
        <v>0</v>
      </c>
      <c r="EH112" s="477">
        <f t="shared" si="150"/>
        <v>0</v>
      </c>
      <c r="EI112" s="477">
        <f t="shared" si="151"/>
        <v>0</v>
      </c>
      <c r="EJ112" s="477">
        <f t="shared" si="152"/>
        <v>0</v>
      </c>
      <c r="EK112" s="477">
        <f t="shared" si="153"/>
        <v>0</v>
      </c>
      <c r="EL112" s="477">
        <f t="shared" si="154"/>
        <v>0</v>
      </c>
      <c r="EM112" s="477">
        <f t="shared" si="155"/>
        <v>0</v>
      </c>
      <c r="EN112" s="477">
        <f t="shared" si="156"/>
        <v>0</v>
      </c>
      <c r="EO112" s="946">
        <f t="shared" si="157"/>
        <v>0</v>
      </c>
      <c r="EP112" s="946">
        <f t="shared" si="158"/>
        <v>0</v>
      </c>
      <c r="EQ112" s="946">
        <f t="shared" si="159"/>
        <v>0</v>
      </c>
      <c r="ER112" s="946">
        <f t="shared" si="160"/>
        <v>0</v>
      </c>
      <c r="ES112" s="946">
        <f t="shared" si="161"/>
        <v>0</v>
      </c>
      <c r="ET112" s="946">
        <f t="shared" si="162"/>
        <v>0</v>
      </c>
      <c r="EU112" s="946">
        <f t="shared" si="163"/>
        <v>0</v>
      </c>
      <c r="EV112" s="946">
        <f t="shared" si="164"/>
        <v>0</v>
      </c>
      <c r="EW112" s="946">
        <f t="shared" si="165"/>
        <v>0</v>
      </c>
      <c r="EX112" s="946">
        <f t="shared" si="166"/>
        <v>0</v>
      </c>
      <c r="EY112" s="946">
        <f t="shared" si="167"/>
        <v>0</v>
      </c>
      <c r="EZ112" s="946">
        <f t="shared" si="168"/>
        <v>0</v>
      </c>
      <c r="FA112" s="946">
        <f t="shared" si="169"/>
        <v>0</v>
      </c>
      <c r="FB112" s="946">
        <f t="shared" si="170"/>
        <v>0</v>
      </c>
      <c r="FC112" s="946">
        <f t="shared" si="171"/>
        <v>0</v>
      </c>
      <c r="FD112" s="946">
        <f t="shared" si="172"/>
        <v>0</v>
      </c>
      <c r="FE112" s="946">
        <f t="shared" si="173"/>
        <v>0</v>
      </c>
      <c r="FF112" s="946">
        <f t="shared" si="174"/>
        <v>0</v>
      </c>
      <c r="FG112" s="946">
        <f t="shared" si="175"/>
        <v>0</v>
      </c>
      <c r="FH112" s="946">
        <f t="shared" si="176"/>
        <v>0</v>
      </c>
      <c r="FI112" s="946">
        <f t="shared" si="177"/>
        <v>0</v>
      </c>
      <c r="FJ112" s="946">
        <f t="shared" si="178"/>
        <v>0</v>
      </c>
      <c r="FK112" s="946">
        <f t="shared" si="179"/>
        <v>0</v>
      </c>
      <c r="FL112" s="946">
        <f t="shared" si="180"/>
        <v>0</v>
      </c>
      <c r="FM112" s="946">
        <f t="shared" si="181"/>
        <v>0</v>
      </c>
      <c r="FN112" s="946">
        <f t="shared" si="182"/>
        <v>0</v>
      </c>
      <c r="FO112" s="946">
        <f t="shared" si="183"/>
        <v>0</v>
      </c>
      <c r="FP112" s="946">
        <f t="shared" si="184"/>
        <v>0</v>
      </c>
      <c r="FQ112" s="946">
        <f t="shared" si="185"/>
        <v>0</v>
      </c>
      <c r="FR112" s="946">
        <f t="shared" si="186"/>
        <v>0</v>
      </c>
      <c r="FS112" s="946">
        <f t="shared" si="187"/>
        <v>0</v>
      </c>
      <c r="FT112" s="946">
        <f t="shared" si="188"/>
        <v>0</v>
      </c>
      <c r="FU112" s="946">
        <f t="shared" si="189"/>
        <v>0</v>
      </c>
      <c r="FV112" s="946">
        <f t="shared" si="190"/>
        <v>0</v>
      </c>
      <c r="FW112" s="946">
        <f t="shared" si="191"/>
        <v>0</v>
      </c>
      <c r="FX112" s="946">
        <f t="shared" si="192"/>
        <v>0</v>
      </c>
      <c r="FY112" s="946">
        <f t="shared" si="193"/>
        <v>0</v>
      </c>
      <c r="FZ112" s="946">
        <f t="shared" si="194"/>
        <v>0</v>
      </c>
      <c r="GA112" s="946">
        <f t="shared" si="195"/>
        <v>0</v>
      </c>
      <c r="GB112" s="946">
        <f t="shared" si="196"/>
        <v>0</v>
      </c>
      <c r="GC112" s="946">
        <f t="shared" si="197"/>
        <v>0</v>
      </c>
      <c r="GD112" s="946">
        <f t="shared" si="198"/>
        <v>0</v>
      </c>
      <c r="GE112" s="946">
        <f t="shared" si="199"/>
        <v>0</v>
      </c>
      <c r="GF112" s="946">
        <f t="shared" si="200"/>
        <v>0</v>
      </c>
      <c r="GG112" s="946">
        <f t="shared" si="201"/>
        <v>0</v>
      </c>
      <c r="GH112" s="946" t="s">
        <v>707</v>
      </c>
    </row>
    <row r="113" spans="1:190" ht="15">
      <c r="A113" s="725">
        <f>Compute1a!A113</f>
        <v>18</v>
      </c>
      <c r="B113" s="527" t="str">
        <f>Compute1a!B113</f>
        <v>CONFORMITE</v>
      </c>
      <c r="C113" s="527">
        <f>Compute1a!C113</f>
        <v>0</v>
      </c>
      <c r="D113" s="528">
        <f>Compute1a!D113</f>
        <v>0</v>
      </c>
      <c r="E113" s="733" t="str">
        <f>Compute1a!E113</f>
        <v>0</v>
      </c>
      <c r="F113" s="727">
        <f>INDEX(References!$B$51:$C$56,$E113+1,2)*C113</f>
        <v>0</v>
      </c>
      <c r="G113" s="726">
        <f>Compute4a!$DE113</f>
        <v>0</v>
      </c>
      <c r="H113" s="942">
        <f t="shared" si="214"/>
        <v>0</v>
      </c>
      <c r="I113" s="671">
        <f>Compute4a!I113</f>
        <v>0</v>
      </c>
      <c r="J113" s="782">
        <f>IFERROR((I113*$H113*INDEX(References!$C$51:$D$56, $E113+1,2))+(ROW()/10000),0)</f>
        <v>1.1299999999999999E-2</v>
      </c>
      <c r="K113" s="671">
        <f>Compute4a!H113</f>
        <v>0</v>
      </c>
      <c r="L113" s="782">
        <f>IFERROR((K113*$H113*INDEX(References!$C$51:$D$56, $E113+1,2))+(ROW()/10000),0)</f>
        <v>1.1299999999999999E-2</v>
      </c>
      <c r="M113" s="671">
        <f>Compute4a!H113</f>
        <v>0</v>
      </c>
      <c r="N113" s="782">
        <f>IFERROR((M113*$H113*INDEX(References!$C$51:$D$56, $E113+1,2))+(ROW()/10000),0)</f>
        <v>1.1299999999999999E-2</v>
      </c>
      <c r="O113" s="671">
        <f>Compute4a!N113</f>
        <v>0</v>
      </c>
      <c r="P113" s="782">
        <f>IFERROR((O113*$H113*INDEX(References!$C$51:$D$56, $E113+1,2))+(ROW()/10000),0)</f>
        <v>1.1299999999999999E-2</v>
      </c>
      <c r="Q113" s="671">
        <f>Compute4a!M113</f>
        <v>0</v>
      </c>
      <c r="R113" s="782">
        <f>IFERROR((Q113*$H113*INDEX(References!$C$51:$D$56, $E113+1,2))+(ROW()/10000),0)</f>
        <v>1.1299999999999999E-2</v>
      </c>
      <c r="S113" s="671">
        <f>Compute4a!R113</f>
        <v>0</v>
      </c>
      <c r="T113" s="782">
        <f>IFERROR((S113*$H113*INDEX(References!$C$51:$D$56, $E113+1,2))+(ROW()/10000),0)</f>
        <v>1.1299999999999999E-2</v>
      </c>
      <c r="U113" s="671">
        <f>Compute4a!S113</f>
        <v>0</v>
      </c>
      <c r="V113" s="782">
        <f>IFERROR((U113*$H113*INDEX(References!$C$51:$D$56, $E113+1,2))+(ROW()/10000),0)</f>
        <v>1.1299999999999999E-2</v>
      </c>
      <c r="W113" s="671">
        <f>Compute4a!R113</f>
        <v>0</v>
      </c>
      <c r="X113" s="782">
        <f>IFERROR((W113*$H113*INDEX(References!$C$51:$D$56, $E113+1,2))+(ROW()/10000),0)</f>
        <v>1.1299999999999999E-2</v>
      </c>
      <c r="Y113" s="671">
        <f>Compute4a!I113</f>
        <v>0</v>
      </c>
      <c r="Z113" s="782">
        <f>IFERROR((Y113*$H113*INDEX(References!$C$51:$D$56, $E113+1,2))+(ROW()/10000),0)</f>
        <v>1.1299999999999999E-2</v>
      </c>
      <c r="AA113" s="671">
        <f>Compute4a!H113</f>
        <v>0</v>
      </c>
      <c r="AB113" s="782">
        <f>IFERROR((AA113*$H113*INDEX(References!$C$51:$D$56, $E113+1,2))+(ROW()/10000),0)</f>
        <v>1.1299999999999999E-2</v>
      </c>
      <c r="AC113" s="671">
        <f>Compute4a!T113</f>
        <v>0</v>
      </c>
      <c r="AD113" s="782">
        <f>IFERROR((AC113*$H113*INDEX(References!$C$51:$D$56, $E113+1,2))+(ROW()/10000),0)</f>
        <v>1.1299999999999999E-2</v>
      </c>
      <c r="AE113" s="671">
        <f>Compute4a!I113</f>
        <v>0</v>
      </c>
      <c r="AF113" s="782">
        <f>IFERROR((AE113*$H113*INDEX(References!$C$51:$D$56, $E113+1,2))+(ROW()/10000),0)</f>
        <v>1.1299999999999999E-2</v>
      </c>
      <c r="AG113" s="671">
        <f>Compute4a!N113</f>
        <v>0</v>
      </c>
      <c r="AH113" s="782">
        <f>IFERROR((AG113*$H113*INDEX(References!$C$51:$D$56, $E113+1,2))+(ROW()/10000),0)</f>
        <v>1.1299999999999999E-2</v>
      </c>
      <c r="AI113" s="671">
        <f>Compute4a!I113</f>
        <v>0</v>
      </c>
      <c r="AJ113" s="782">
        <f>IFERROR((AI113*$H113*INDEX(References!$C$51:$D$56, $E113+1,2))+(ROW()/10000),0)</f>
        <v>1.1299999999999999E-2</v>
      </c>
      <c r="AK113" s="671">
        <f>Compute4a!U113</f>
        <v>0</v>
      </c>
      <c r="AL113" s="782">
        <f>IFERROR((AK113*$H113*INDEX(References!$C$51:$D$56, $E113+1,2))+(ROW()/10000),0)</f>
        <v>1.1299999999999999E-2</v>
      </c>
      <c r="AM113" s="671">
        <v>1</v>
      </c>
      <c r="AN113" s="782">
        <f>IFERROR((AM113*$H113*INDEX(References!$C$51:$D$56, $E113+1,2))+(ROW()/10000),0)</f>
        <v>1.1299999999999999E-2</v>
      </c>
      <c r="AO113" s="671">
        <f>Compute4a!S113</f>
        <v>0</v>
      </c>
      <c r="AP113" s="782">
        <f>IFERROR((AO113*$H113*INDEX(References!$C$51:$D$56, $E113+1,2))+(ROW()/10000),0)</f>
        <v>1.1299999999999999E-2</v>
      </c>
      <c r="AQ113" s="671">
        <f>Compute4a!M113</f>
        <v>0</v>
      </c>
      <c r="AR113" s="782">
        <f>IFERROR((AQ113*$H113*INDEX(References!$C$51:$D$56, $E113+1,2))+(ROW()/10000),0)</f>
        <v>1.1299999999999999E-2</v>
      </c>
      <c r="AS113" s="671">
        <f>Compute4a!K113</f>
        <v>0</v>
      </c>
      <c r="AT113" s="782">
        <f>IFERROR((AS113*$H113*INDEX(References!$C$51:$D$56, $E113+1,2))+(ROW()/10000),0)</f>
        <v>1.1299999999999999E-2</v>
      </c>
      <c r="AU113" s="671">
        <f>Compute4a!T113</f>
        <v>0</v>
      </c>
      <c r="AV113" s="782">
        <f>IFERROR((AU113*$H113*INDEX(References!$C$51:$D$56, $E113+1,2))+(ROW()/10000),0)</f>
        <v>1.1299999999999999E-2</v>
      </c>
      <c r="AW113" s="671">
        <f>Compute4a!J113</f>
        <v>0</v>
      </c>
      <c r="AX113" s="782">
        <f>IFERROR((AW113*$H113*INDEX(References!$C$51:$D$56, $E113+1,2))+(ROW()/10000),0)</f>
        <v>1.1299999999999999E-2</v>
      </c>
      <c r="AY113" s="671">
        <f>Compute4a!L113</f>
        <v>0</v>
      </c>
      <c r="AZ113" s="782">
        <f>IFERROR((AY113*$H113*INDEX(References!$C$51:$D$56, $E113+1,2))+(ROW()/10000),0)</f>
        <v>1.1299999999999999E-2</v>
      </c>
      <c r="BA113" s="671">
        <f>Compute4a!M113</f>
        <v>0</v>
      </c>
      <c r="BB113" s="782">
        <f>IFERROR((BA113*$H113*INDEX(References!$C$51:$D$56, $E113+1,2))+(ROW()/10000),0)</f>
        <v>1.1299999999999999E-2</v>
      </c>
      <c r="BC113" s="671">
        <f>Compute4a!O113</f>
        <v>0</v>
      </c>
      <c r="BD113" s="782">
        <f>IFERROR((BC113*$H113*INDEX(References!$C$51:$D$56, $E113+1,2))+(ROW()/10000),0)</f>
        <v>1.1299999999999999E-2</v>
      </c>
      <c r="BE113" s="671">
        <v>0</v>
      </c>
      <c r="BF113" s="782">
        <f>IFERROR((BE113*$H113*INDEX(References!$C$51:$D$56, $E113+1,2))+(ROW()/10000),0)</f>
        <v>1.1299999999999999E-2</v>
      </c>
      <c r="BG113" s="671">
        <f>Compute4a!P113</f>
        <v>0</v>
      </c>
      <c r="BH113" s="782">
        <f>IFERROR((BG113*$H113*INDEX(References!$C$51:$D$56, $E113+1,2))+(ROW()/10000),0)</f>
        <v>1.1299999999999999E-2</v>
      </c>
      <c r="BI113" s="671">
        <f>Compute4a!N113</f>
        <v>0</v>
      </c>
      <c r="BJ113" s="782">
        <f>IFERROR((BI113*$H113*INDEX(References!$C$51:$D$56, $E113+1,2))+(ROW()/10000),0)</f>
        <v>1.1299999999999999E-2</v>
      </c>
      <c r="BK113" s="671">
        <f>Compute4a!T113</f>
        <v>0</v>
      </c>
      <c r="BL113" s="782">
        <f>IFERROR((BK113*$H113*INDEX(References!$C$51:$D$56, $E113+1,2))+(ROW()/10000),0)</f>
        <v>1.1299999999999999E-2</v>
      </c>
      <c r="BM113" s="671">
        <f>Compute4a!R113</f>
        <v>0</v>
      </c>
      <c r="BN113" s="782">
        <f>IFERROR((BM113*$H113*INDEX(References!$C$51:$D$56, $E113+1,2))+(ROW()/10000),0)</f>
        <v>1.1299999999999999E-2</v>
      </c>
      <c r="BO113" s="671">
        <f>Compute4a!V113</f>
        <v>0</v>
      </c>
      <c r="BP113" s="782">
        <f>IFERROR((BO113*$H113*INDEX(References!$C$51:$D$56, $E113+1,2))+(ROW()/10000),0)</f>
        <v>1.1299999999999999E-2</v>
      </c>
      <c r="BQ113" s="671">
        <f>Compute4a!S113</f>
        <v>0</v>
      </c>
      <c r="BR113" s="782">
        <f>IFERROR((BQ113*$H113*INDEX(References!$C$51:$D$56, $E113+1,2))+(ROW()/10000),0)</f>
        <v>1.1299999999999999E-2</v>
      </c>
      <c r="BS113" s="671">
        <f>Compute4a!V113</f>
        <v>0</v>
      </c>
      <c r="BT113" s="782">
        <f>IFERROR((BS113*$H113*INDEX(References!$C$51:$D$56, $E113+1,2))+(ROW()/10000),0)</f>
        <v>1.1299999999999999E-2</v>
      </c>
      <c r="BU113" s="671">
        <f>Compute4a!M113</f>
        <v>0</v>
      </c>
      <c r="BV113" s="782">
        <f>IFERROR((BU113*$H113*INDEX(References!$C$51:$D$56, $E113+1,2))+(ROW()/10000),0)</f>
        <v>1.1299999999999999E-2</v>
      </c>
      <c r="BW113" s="671">
        <f>Compute4a!U113</f>
        <v>0</v>
      </c>
      <c r="BX113" s="782">
        <f>IFERROR((BW113*$H113*INDEX(References!$C$51:$D$56, $E113+1,2))+(ROW()/10000),0)</f>
        <v>1.1299999999999999E-2</v>
      </c>
      <c r="BY113" s="671">
        <f>Compute4a!N113</f>
        <v>0</v>
      </c>
      <c r="BZ113" s="782">
        <f>IFERROR((BY113*$H113*INDEX(References!$C$51:$D$56, $E113+1,2))+(ROW()/10000),0)</f>
        <v>1.1299999999999999E-2</v>
      </c>
      <c r="CA113" s="671">
        <f>Compute4a!T113</f>
        <v>0</v>
      </c>
      <c r="CB113" s="782">
        <f>IFERROR((CA113*$H113*INDEX(References!$C$51:$D$56, $E113+1,2))+(ROW()/10000),0)</f>
        <v>1.1299999999999999E-2</v>
      </c>
      <c r="CC113" s="671">
        <f>Compute4a!T113</f>
        <v>0</v>
      </c>
      <c r="CD113" s="782">
        <f>IFERROR((CC113*$H113*INDEX(References!$C$51:$D$56, $E113+1,2))+(ROW()/10000),0)</f>
        <v>1.1299999999999999E-2</v>
      </c>
      <c r="CE113" s="671">
        <f>Compute4a!T113</f>
        <v>0</v>
      </c>
      <c r="CF113" s="782">
        <f>IFERROR((CE113*$H113*INDEX(References!$C$51:$D$56, $E113+1,2))+(ROW()/10000),0)</f>
        <v>1.1299999999999999E-2</v>
      </c>
      <c r="CG113" s="671">
        <f>Compute4a!U113</f>
        <v>0</v>
      </c>
      <c r="CH113" s="782">
        <f>IFERROR((CG113*$H113*INDEX(References!$C$51:$D$56, $E113+1,2))+(ROW()/10000),0)</f>
        <v>1.1299999999999999E-2</v>
      </c>
      <c r="CI113" s="671">
        <f>Compute4a!U113</f>
        <v>0</v>
      </c>
      <c r="CJ113" s="782">
        <f>IFERROR((CI113*$H113*INDEX(References!$C$51:$D$56, $E113+1,2))+(ROW()/10000),0)</f>
        <v>1.1299999999999999E-2</v>
      </c>
      <c r="CK113" s="671">
        <f>Compute4a!N113</f>
        <v>0</v>
      </c>
      <c r="CL113" s="782">
        <f>IFERROR((CK113*$H113*INDEX(References!$C$51:$D$56, $E113+1,2))+(ROW()/10000),0)</f>
        <v>1.1299999999999999E-2</v>
      </c>
      <c r="CM113" s="671">
        <f>Compute4a!U113</f>
        <v>0</v>
      </c>
      <c r="CN113" s="782">
        <f>IFERROR((CM113*$H113*INDEX(References!$C$51:$D$56, $E113+1,2))+(ROW()/10000),0)</f>
        <v>1.1299999999999999E-2</v>
      </c>
      <c r="CO113" s="671">
        <f>Compute4a!Q113</f>
        <v>0</v>
      </c>
      <c r="CP113" s="782">
        <f>IFERROR((CO113*$H113*INDEX(References!$C$51:$D$56, $E113+1,2))+(ROW()/10000),0)</f>
        <v>1.1299999999999999E-2</v>
      </c>
      <c r="CQ113" s="671">
        <f>Compute4a!T113</f>
        <v>0</v>
      </c>
      <c r="CR113" s="782">
        <f>IFERROR((CQ113*$H113*INDEX(References!$C$51:$D$56, $E113+1,2))+(ROW()/10000),0)</f>
        <v>1.1299999999999999E-2</v>
      </c>
      <c r="CS113" s="671">
        <f>Compute4a!Q113</f>
        <v>0</v>
      </c>
      <c r="CT113" s="782">
        <f>IFERROR((CS113*$H113*INDEX(References!$C$51:$D$56, $E113+1,2))+(ROW()/10000),0)</f>
        <v>1.1299999999999999E-2</v>
      </c>
      <c r="CU113" s="477">
        <f t="shared" si="211"/>
        <v>0</v>
      </c>
      <c r="CV113" s="477">
        <f t="shared" si="112"/>
        <v>0</v>
      </c>
      <c r="CW113" s="477">
        <f t="shared" si="113"/>
        <v>0</v>
      </c>
      <c r="CX113" s="477">
        <f t="shared" si="114"/>
        <v>0</v>
      </c>
      <c r="CY113" s="477">
        <f t="shared" si="115"/>
        <v>0</v>
      </c>
      <c r="CZ113" s="477">
        <f t="shared" si="116"/>
        <v>0</v>
      </c>
      <c r="DA113" s="477">
        <f t="shared" si="117"/>
        <v>0</v>
      </c>
      <c r="DB113" s="477">
        <f t="shared" si="118"/>
        <v>0</v>
      </c>
      <c r="DC113" s="477">
        <f t="shared" si="119"/>
        <v>0</v>
      </c>
      <c r="DD113" s="477">
        <f t="shared" si="120"/>
        <v>0</v>
      </c>
      <c r="DE113" s="477">
        <f t="shared" si="121"/>
        <v>0</v>
      </c>
      <c r="DF113" s="477">
        <f t="shared" si="122"/>
        <v>0</v>
      </c>
      <c r="DG113" s="477">
        <f t="shared" si="123"/>
        <v>0</v>
      </c>
      <c r="DH113" s="477">
        <f t="shared" si="124"/>
        <v>0</v>
      </c>
      <c r="DI113" s="477">
        <f t="shared" si="125"/>
        <v>0</v>
      </c>
      <c r="DJ113" s="477">
        <f t="shared" si="126"/>
        <v>0</v>
      </c>
      <c r="DK113" s="477">
        <f t="shared" si="127"/>
        <v>0</v>
      </c>
      <c r="DL113" s="477">
        <f t="shared" si="128"/>
        <v>0</v>
      </c>
      <c r="DM113" s="477">
        <f t="shared" si="129"/>
        <v>0</v>
      </c>
      <c r="DN113" s="477">
        <f t="shared" si="130"/>
        <v>0</v>
      </c>
      <c r="DO113" s="477">
        <f t="shared" si="131"/>
        <v>0</v>
      </c>
      <c r="DP113" s="477">
        <f t="shared" si="132"/>
        <v>0</v>
      </c>
      <c r="DQ113" s="477">
        <f t="shared" si="133"/>
        <v>0</v>
      </c>
      <c r="DR113" s="477">
        <f t="shared" si="134"/>
        <v>0</v>
      </c>
      <c r="DS113" s="477">
        <f t="shared" si="135"/>
        <v>0</v>
      </c>
      <c r="DT113" s="477">
        <f t="shared" si="136"/>
        <v>0</v>
      </c>
      <c r="DU113" s="477">
        <f t="shared" si="137"/>
        <v>0</v>
      </c>
      <c r="DV113" s="477">
        <f t="shared" si="138"/>
        <v>0</v>
      </c>
      <c r="DW113" s="477">
        <f t="shared" si="139"/>
        <v>0</v>
      </c>
      <c r="DX113" s="477">
        <f t="shared" si="140"/>
        <v>0</v>
      </c>
      <c r="DY113" s="477">
        <f t="shared" si="141"/>
        <v>0</v>
      </c>
      <c r="DZ113" s="477">
        <f t="shared" si="142"/>
        <v>0</v>
      </c>
      <c r="EA113" s="477">
        <f t="shared" si="143"/>
        <v>0</v>
      </c>
      <c r="EB113" s="477">
        <f t="shared" si="144"/>
        <v>0</v>
      </c>
      <c r="EC113" s="477">
        <f t="shared" si="145"/>
        <v>0</v>
      </c>
      <c r="ED113" s="477">
        <f t="shared" si="146"/>
        <v>0</v>
      </c>
      <c r="EE113" s="477">
        <f t="shared" si="147"/>
        <v>0</v>
      </c>
      <c r="EF113" s="477">
        <f t="shared" si="148"/>
        <v>0</v>
      </c>
      <c r="EG113" s="477">
        <f t="shared" si="149"/>
        <v>0</v>
      </c>
      <c r="EH113" s="477">
        <f t="shared" si="150"/>
        <v>0</v>
      </c>
      <c r="EI113" s="477">
        <f t="shared" si="151"/>
        <v>0</v>
      </c>
      <c r="EJ113" s="477">
        <f t="shared" si="152"/>
        <v>0</v>
      </c>
      <c r="EK113" s="477">
        <f t="shared" si="153"/>
        <v>0</v>
      </c>
      <c r="EL113" s="477">
        <f t="shared" si="154"/>
        <v>0</v>
      </c>
      <c r="EM113" s="477">
        <f t="shared" si="155"/>
        <v>0</v>
      </c>
      <c r="EN113" s="477">
        <f t="shared" si="156"/>
        <v>0</v>
      </c>
      <c r="EO113" s="946">
        <f t="shared" si="157"/>
        <v>0</v>
      </c>
      <c r="EP113" s="946">
        <f t="shared" si="158"/>
        <v>0</v>
      </c>
      <c r="EQ113" s="946">
        <f t="shared" si="159"/>
        <v>0</v>
      </c>
      <c r="ER113" s="946">
        <f t="shared" si="160"/>
        <v>0</v>
      </c>
      <c r="ES113" s="946">
        <f t="shared" si="161"/>
        <v>0</v>
      </c>
      <c r="ET113" s="946">
        <f t="shared" si="162"/>
        <v>0</v>
      </c>
      <c r="EU113" s="946">
        <f t="shared" si="163"/>
        <v>0</v>
      </c>
      <c r="EV113" s="946">
        <f t="shared" si="164"/>
        <v>0</v>
      </c>
      <c r="EW113" s="946">
        <f t="shared" si="165"/>
        <v>0</v>
      </c>
      <c r="EX113" s="946">
        <f t="shared" si="166"/>
        <v>0</v>
      </c>
      <c r="EY113" s="946">
        <f t="shared" si="167"/>
        <v>0</v>
      </c>
      <c r="EZ113" s="946">
        <f t="shared" si="168"/>
        <v>0</v>
      </c>
      <c r="FA113" s="946">
        <f t="shared" si="169"/>
        <v>0</v>
      </c>
      <c r="FB113" s="946">
        <f t="shared" si="170"/>
        <v>0</v>
      </c>
      <c r="FC113" s="946">
        <f t="shared" si="171"/>
        <v>0</v>
      </c>
      <c r="FD113" s="946">
        <f t="shared" si="172"/>
        <v>0</v>
      </c>
      <c r="FE113" s="946">
        <f t="shared" si="173"/>
        <v>0</v>
      </c>
      <c r="FF113" s="946">
        <f t="shared" si="174"/>
        <v>0</v>
      </c>
      <c r="FG113" s="946">
        <f t="shared" si="175"/>
        <v>0</v>
      </c>
      <c r="FH113" s="946">
        <f t="shared" si="176"/>
        <v>0</v>
      </c>
      <c r="FI113" s="946">
        <f t="shared" si="177"/>
        <v>0</v>
      </c>
      <c r="FJ113" s="946">
        <f t="shared" si="178"/>
        <v>0</v>
      </c>
      <c r="FK113" s="946">
        <f t="shared" si="179"/>
        <v>0</v>
      </c>
      <c r="FL113" s="946">
        <f t="shared" si="180"/>
        <v>0</v>
      </c>
      <c r="FM113" s="946">
        <f t="shared" si="181"/>
        <v>0</v>
      </c>
      <c r="FN113" s="946">
        <f t="shared" si="182"/>
        <v>0</v>
      </c>
      <c r="FO113" s="946">
        <f t="shared" si="183"/>
        <v>0</v>
      </c>
      <c r="FP113" s="946">
        <f t="shared" si="184"/>
        <v>0</v>
      </c>
      <c r="FQ113" s="946">
        <f t="shared" si="185"/>
        <v>0</v>
      </c>
      <c r="FR113" s="946">
        <f t="shared" si="186"/>
        <v>0</v>
      </c>
      <c r="FS113" s="946">
        <f t="shared" si="187"/>
        <v>0</v>
      </c>
      <c r="FT113" s="946">
        <f t="shared" si="188"/>
        <v>0</v>
      </c>
      <c r="FU113" s="946">
        <f t="shared" si="189"/>
        <v>0</v>
      </c>
      <c r="FV113" s="946">
        <f t="shared" si="190"/>
        <v>0</v>
      </c>
      <c r="FW113" s="946">
        <f t="shared" si="191"/>
        <v>0</v>
      </c>
      <c r="FX113" s="946">
        <f t="shared" si="192"/>
        <v>0</v>
      </c>
      <c r="FY113" s="946">
        <f t="shared" si="193"/>
        <v>0</v>
      </c>
      <c r="FZ113" s="946">
        <f t="shared" si="194"/>
        <v>0</v>
      </c>
      <c r="GA113" s="946">
        <f t="shared" si="195"/>
        <v>0</v>
      </c>
      <c r="GB113" s="946">
        <f t="shared" si="196"/>
        <v>0</v>
      </c>
      <c r="GC113" s="946">
        <f t="shared" si="197"/>
        <v>0</v>
      </c>
      <c r="GD113" s="946">
        <f t="shared" si="198"/>
        <v>0</v>
      </c>
      <c r="GE113" s="946">
        <f t="shared" si="199"/>
        <v>0</v>
      </c>
      <c r="GF113" s="946">
        <f t="shared" si="200"/>
        <v>0</v>
      </c>
      <c r="GG113" s="946">
        <f t="shared" si="201"/>
        <v>0</v>
      </c>
      <c r="GH113" s="946">
        <v>18</v>
      </c>
    </row>
    <row r="114" spans="1:190" ht="15">
      <c r="A114" s="725" t="str">
        <f>Compute1a!A114</f>
        <v>18.1</v>
      </c>
      <c r="B114" s="527" t="str">
        <f>Compute1a!B114</f>
        <v>Respect des prescriptions légales</v>
      </c>
      <c r="C114" s="527">
        <f>Compute1a!C114</f>
        <v>0</v>
      </c>
      <c r="D114" s="528" t="str">
        <f>Compute1a!D114</f>
        <v>2: Reproductible</v>
      </c>
      <c r="E114" s="733" t="str">
        <f>Compute1a!E114</f>
        <v>2</v>
      </c>
      <c r="F114" s="727">
        <f>INDEX(References!$B$51:$C$56,$E114+1,2)*C114</f>
        <v>0</v>
      </c>
      <c r="G114" s="726">
        <f>Compute4a!$DE114</f>
        <v>0</v>
      </c>
      <c r="H114" s="942">
        <f>IF($F114&gt;=$C$1,$G114/$F114,$G114)</f>
        <v>0</v>
      </c>
      <c r="I114" s="671">
        <f>Compute4a!I114</f>
        <v>0</v>
      </c>
      <c r="J114" s="782">
        <f>IFERROR((I114*$H114*INDEX(References!$C$51:$D$56, $E114+1,2))+(ROW()/10000),0)</f>
        <v>1.14E-2</v>
      </c>
      <c r="K114" s="671">
        <f>Compute4a!H114</f>
        <v>0</v>
      </c>
      <c r="L114" s="782">
        <f>IFERROR((K114*$H114*INDEX(References!$C$51:$D$56, $E114+1,2))+(ROW()/10000),0)</f>
        <v>1.14E-2</v>
      </c>
      <c r="M114" s="671">
        <f>Compute4a!H114</f>
        <v>0</v>
      </c>
      <c r="N114" s="782">
        <f>IFERROR((M114*$H114*INDEX(References!$C$51:$D$56, $E114+1,2))+(ROW()/10000),0)</f>
        <v>1.14E-2</v>
      </c>
      <c r="O114" s="671">
        <f>Compute4a!N114</f>
        <v>0</v>
      </c>
      <c r="P114" s="782">
        <f>IFERROR((O114*$H114*INDEX(References!$C$51:$D$56, $E114+1,2))+(ROW()/10000),0)</f>
        <v>1.14E-2</v>
      </c>
      <c r="Q114" s="671">
        <v>0</v>
      </c>
      <c r="R114" s="782">
        <f>IFERROR((Q114*$H114*INDEX(References!$C$51:$D$56, $E114+1,2))+(ROW()/10000),0)</f>
        <v>1.14E-2</v>
      </c>
      <c r="S114" s="671">
        <f>Compute4a!R114</f>
        <v>0</v>
      </c>
      <c r="T114" s="782">
        <f>IFERROR((S114*$H114*INDEX(References!$C$51:$D$56, $E114+1,2))+(ROW()/10000),0)</f>
        <v>1.14E-2</v>
      </c>
      <c r="U114" s="671">
        <f>Compute4a!S114</f>
        <v>0</v>
      </c>
      <c r="V114" s="782">
        <f>IFERROR((U114*$H114*INDEX(References!$C$51:$D$56, $E114+1,2))+(ROW()/10000),0)</f>
        <v>1.14E-2</v>
      </c>
      <c r="W114" s="671">
        <f>Compute4a!R114</f>
        <v>0</v>
      </c>
      <c r="X114" s="782">
        <f>IFERROR((W114*$H114*INDEX(References!$C$51:$D$56, $E114+1,2))+(ROW()/10000),0)</f>
        <v>1.14E-2</v>
      </c>
      <c r="Y114" s="671">
        <f>Compute4a!I114</f>
        <v>0</v>
      </c>
      <c r="Z114" s="782">
        <f>IFERROR((Y114*$H114*INDEX(References!$C$51:$D$56, $E114+1,2))+(ROW()/10000),0)</f>
        <v>1.14E-2</v>
      </c>
      <c r="AA114" s="671">
        <f>Compute4a!H114</f>
        <v>0</v>
      </c>
      <c r="AB114" s="782">
        <f>IFERROR((AA114*$H114*INDEX(References!$C$51:$D$56, $E114+1,2))+(ROW()/10000),0)</f>
        <v>1.14E-2</v>
      </c>
      <c r="AC114" s="671">
        <v>0</v>
      </c>
      <c r="AD114" s="782">
        <f>IFERROR((AC114*$H114*INDEX(References!$C$51:$D$56, $E114+1,2))+(ROW()/10000),0)</f>
        <v>1.14E-2</v>
      </c>
      <c r="AE114" s="671">
        <f>Compute4a!I114</f>
        <v>0</v>
      </c>
      <c r="AF114" s="782">
        <f>IFERROR((AE114*$H114*INDEX(References!$C$51:$D$56, $E114+1,2))+(ROW()/10000),0)</f>
        <v>1.14E-2</v>
      </c>
      <c r="AG114" s="671">
        <f>Compute4a!N114</f>
        <v>0</v>
      </c>
      <c r="AH114" s="782">
        <f>IFERROR((AG114*$H114*INDEX(References!$C$51:$D$56, $E114+1,2))+(ROW()/10000),0)</f>
        <v>1.14E-2</v>
      </c>
      <c r="AI114" s="671">
        <f>Compute4a!I114</f>
        <v>0</v>
      </c>
      <c r="AJ114" s="782">
        <f>IFERROR((AI114*$H114*INDEX(References!$C$51:$D$56, $E114+1,2))+(ROW()/10000),0)</f>
        <v>1.14E-2</v>
      </c>
      <c r="AK114" s="671">
        <f>Compute4a!U114</f>
        <v>0</v>
      </c>
      <c r="AL114" s="782">
        <f>IFERROR((AK114*$H114*INDEX(References!$C$51:$D$56, $E114+1,2))+(ROW()/10000),0)</f>
        <v>1.14E-2</v>
      </c>
      <c r="AM114" s="671">
        <f>Compute4a!K114</f>
        <v>0</v>
      </c>
      <c r="AN114" s="782">
        <f>IFERROR((AM114*$H114*INDEX(References!$C$51:$D$56, $E114+1,2))+(ROW()/10000),0)</f>
        <v>1.14E-2</v>
      </c>
      <c r="AO114" s="671">
        <f>Compute4a!S114</f>
        <v>0</v>
      </c>
      <c r="AP114" s="782">
        <f>IFERROR((AO114*$H114*INDEX(References!$C$51:$D$56, $E114+1,2))+(ROW()/10000),0)</f>
        <v>1.14E-2</v>
      </c>
      <c r="AQ114" s="671">
        <v>0</v>
      </c>
      <c r="AR114" s="782">
        <f>IFERROR((AQ114*$H114*INDEX(References!$C$51:$D$56, $E114+1,2))+(ROW()/10000),0)</f>
        <v>1.14E-2</v>
      </c>
      <c r="AS114" s="671">
        <f>Compute4a!K114</f>
        <v>0</v>
      </c>
      <c r="AT114" s="782">
        <f>IFERROR((AS114*$H114*INDEX(References!$C$51:$D$56, $E114+1,2))+(ROW()/10000),0)</f>
        <v>1.14E-2</v>
      </c>
      <c r="AU114" s="671">
        <f>Compute4a!T114</f>
        <v>1</v>
      </c>
      <c r="AV114" s="782">
        <f>IFERROR((AU114*$H114*INDEX(References!$C$51:$D$56, $E114+1,2))+(ROW()/10000),0)</f>
        <v>1.14E-2</v>
      </c>
      <c r="AW114" s="671">
        <f>Compute4a!J114</f>
        <v>0</v>
      </c>
      <c r="AX114" s="782">
        <f>IFERROR((AW114*$H114*INDEX(References!$C$51:$D$56, $E114+1,2))+(ROW()/10000),0)</f>
        <v>1.14E-2</v>
      </c>
      <c r="AY114" s="671">
        <f>Compute4a!L114</f>
        <v>0</v>
      </c>
      <c r="AZ114" s="782">
        <f>IFERROR((AY114*$H114*INDEX(References!$C$51:$D$56, $E114+1,2))+(ROW()/10000),0)</f>
        <v>1.14E-2</v>
      </c>
      <c r="BA114" s="671">
        <v>0</v>
      </c>
      <c r="BB114" s="782">
        <f>IFERROR((BA114*$H114*INDEX(References!$C$51:$D$56, $E114+1,2))+(ROW()/10000),0)</f>
        <v>1.14E-2</v>
      </c>
      <c r="BC114" s="671">
        <f>Compute4a!O114</f>
        <v>0</v>
      </c>
      <c r="BD114" s="782">
        <f>IFERROR((BC114*$H114*INDEX(References!$C$51:$D$56, $E114+1,2))+(ROW()/10000),0)</f>
        <v>1.14E-2</v>
      </c>
      <c r="BE114" s="671">
        <f>Compute4a!V114</f>
        <v>0</v>
      </c>
      <c r="BF114" s="782">
        <f>IFERROR((BE114*$H114*INDEX(References!$C$51:$D$56, $E114+1,2))+(ROW()/10000),0)</f>
        <v>1.14E-2</v>
      </c>
      <c r="BG114" s="671">
        <f>Compute4a!P114</f>
        <v>0</v>
      </c>
      <c r="BH114" s="782">
        <f>IFERROR((BG114*$H114*INDEX(References!$C$51:$D$56, $E114+1,2))+(ROW()/10000),0)</f>
        <v>1.14E-2</v>
      </c>
      <c r="BI114" s="671">
        <f>Compute4a!N114</f>
        <v>0</v>
      </c>
      <c r="BJ114" s="782">
        <f>IFERROR((BI114*$H114*INDEX(References!$C$51:$D$56, $E114+1,2))+(ROW()/10000),0)</f>
        <v>1.14E-2</v>
      </c>
      <c r="BK114" s="671">
        <f>Compute4a!T114</f>
        <v>1</v>
      </c>
      <c r="BL114" s="782">
        <f>IFERROR((BK114*$H114*INDEX(References!$C$51:$D$56, $E114+1,2))+(ROW()/10000),0)</f>
        <v>1.14E-2</v>
      </c>
      <c r="BM114" s="671">
        <f>Compute4a!R114</f>
        <v>0</v>
      </c>
      <c r="BN114" s="782">
        <f>IFERROR((BM114*$H114*INDEX(References!$C$51:$D$56, $E114+1,2))+(ROW()/10000),0)</f>
        <v>1.14E-2</v>
      </c>
      <c r="BO114" s="671">
        <f>Compute4a!V114</f>
        <v>0</v>
      </c>
      <c r="BP114" s="782">
        <f>IFERROR((BO114*$H114*INDEX(References!$C$51:$D$56, $E114+1,2))+(ROW()/10000),0)</f>
        <v>1.14E-2</v>
      </c>
      <c r="BQ114" s="671">
        <f>Compute4a!S114</f>
        <v>0</v>
      </c>
      <c r="BR114" s="782">
        <f>IFERROR((BQ114*$H114*INDEX(References!$C$51:$D$56, $E114+1,2))+(ROW()/10000),0)</f>
        <v>1.14E-2</v>
      </c>
      <c r="BS114" s="671">
        <v>1</v>
      </c>
      <c r="BT114" s="782">
        <f>IFERROR((BS114*$H114*INDEX(References!$C$51:$D$56, $E114+1,2))+(ROW()/10000),0)</f>
        <v>1.14E-2</v>
      </c>
      <c r="BU114" s="671">
        <v>0</v>
      </c>
      <c r="BV114" s="782">
        <f>IFERROR((BU114*$H114*INDEX(References!$C$51:$D$56, $E114+1,2))+(ROW()/10000),0)</f>
        <v>1.14E-2</v>
      </c>
      <c r="BW114" s="671">
        <f>Compute4a!U114</f>
        <v>0</v>
      </c>
      <c r="BX114" s="782">
        <f>IFERROR((BW114*$H114*INDEX(References!$C$51:$D$56, $E114+1,2))+(ROW()/10000),0)</f>
        <v>1.14E-2</v>
      </c>
      <c r="BY114" s="671">
        <f>Compute4a!N114</f>
        <v>0</v>
      </c>
      <c r="BZ114" s="782">
        <f>IFERROR((BY114*$H114*INDEX(References!$C$51:$D$56, $E114+1,2))+(ROW()/10000),0)</f>
        <v>1.14E-2</v>
      </c>
      <c r="CA114" s="671">
        <v>0</v>
      </c>
      <c r="CB114" s="782">
        <f>IFERROR((CA114*$H114*INDEX(References!$C$51:$D$56, $E114+1,2))+(ROW()/10000),0)</f>
        <v>1.14E-2</v>
      </c>
      <c r="CC114" s="671">
        <v>0</v>
      </c>
      <c r="CD114" s="782">
        <f>IFERROR((CC114*$H114*INDEX(References!$C$51:$D$56, $E114+1,2))+(ROW()/10000),0)</f>
        <v>1.14E-2</v>
      </c>
      <c r="CE114" s="671">
        <f>Compute4a!T114</f>
        <v>1</v>
      </c>
      <c r="CF114" s="782">
        <f>IFERROR((CE114*$H114*INDEX(References!$C$51:$D$56, $E114+1,2))+(ROW()/10000),0)</f>
        <v>1.14E-2</v>
      </c>
      <c r="CG114" s="671">
        <f>Compute4a!U114</f>
        <v>0</v>
      </c>
      <c r="CH114" s="782">
        <f>IFERROR((CG114*$H114*INDEX(References!$C$51:$D$56, $E114+1,2))+(ROW()/10000),0)</f>
        <v>1.14E-2</v>
      </c>
      <c r="CI114" s="671">
        <f>Compute4a!U114</f>
        <v>0</v>
      </c>
      <c r="CJ114" s="782">
        <f>IFERROR((CI114*$H114*INDEX(References!$C$51:$D$56, $E114+1,2))+(ROW()/10000),0)</f>
        <v>1.14E-2</v>
      </c>
      <c r="CK114" s="671">
        <f>Compute4a!N114</f>
        <v>0</v>
      </c>
      <c r="CL114" s="782">
        <f>IFERROR((CK114*$H114*INDEX(References!$C$51:$D$56, $E114+1,2))+(ROW()/10000),0)</f>
        <v>1.14E-2</v>
      </c>
      <c r="CM114" s="671">
        <f>Compute4a!U114</f>
        <v>0</v>
      </c>
      <c r="CN114" s="782">
        <f>IFERROR((CM114*$H114*INDEX(References!$C$51:$D$56, $E114+1,2))+(ROW()/10000),0)</f>
        <v>1.14E-2</v>
      </c>
      <c r="CO114" s="671">
        <f>Compute4a!Q114</f>
        <v>0</v>
      </c>
      <c r="CP114" s="782">
        <f>IFERROR((CO114*$H114*INDEX(References!$C$51:$D$56, $E114+1,2))+(ROW()/10000),0)</f>
        <v>1.14E-2</v>
      </c>
      <c r="CQ114" s="671">
        <f>Compute4a!T114</f>
        <v>1</v>
      </c>
      <c r="CR114" s="782">
        <f>IFERROR((CQ114*$H114*INDEX(References!$C$51:$D$56, $E114+1,2))+(ROW()/10000),0)</f>
        <v>1.14E-2</v>
      </c>
      <c r="CS114" s="671">
        <f>Compute4a!Q114</f>
        <v>0</v>
      </c>
      <c r="CT114" s="782">
        <f>IFERROR((CS114*$H114*INDEX(References!$C$51:$D$56, $E114+1,2))+(ROW()/10000),0)</f>
        <v>1.14E-2</v>
      </c>
      <c r="CU114" s="477">
        <f t="shared" si="211"/>
        <v>0</v>
      </c>
      <c r="CV114" s="477">
        <f t="shared" si="112"/>
        <v>0</v>
      </c>
      <c r="CW114" s="477">
        <f t="shared" si="113"/>
        <v>0</v>
      </c>
      <c r="CX114" s="477">
        <f t="shared" si="114"/>
        <v>0</v>
      </c>
      <c r="CY114" s="477">
        <f t="shared" si="115"/>
        <v>0</v>
      </c>
      <c r="CZ114" s="477">
        <f t="shared" si="116"/>
        <v>0</v>
      </c>
      <c r="DA114" s="477">
        <f t="shared" si="117"/>
        <v>0</v>
      </c>
      <c r="DB114" s="477">
        <f t="shared" si="118"/>
        <v>0</v>
      </c>
      <c r="DC114" s="477">
        <f t="shared" si="119"/>
        <v>0</v>
      </c>
      <c r="DD114" s="477">
        <f t="shared" si="120"/>
        <v>0</v>
      </c>
      <c r="DE114" s="477">
        <f t="shared" si="121"/>
        <v>0</v>
      </c>
      <c r="DF114" s="477">
        <f t="shared" si="122"/>
        <v>0</v>
      </c>
      <c r="DG114" s="477">
        <f t="shared" si="123"/>
        <v>0</v>
      </c>
      <c r="DH114" s="477">
        <f t="shared" si="124"/>
        <v>0</v>
      </c>
      <c r="DI114" s="477">
        <f t="shared" si="125"/>
        <v>0</v>
      </c>
      <c r="DJ114" s="477">
        <f t="shared" si="126"/>
        <v>0</v>
      </c>
      <c r="DK114" s="477">
        <f t="shared" si="127"/>
        <v>0</v>
      </c>
      <c r="DL114" s="477">
        <f t="shared" si="128"/>
        <v>0</v>
      </c>
      <c r="DM114" s="477">
        <f t="shared" si="129"/>
        <v>0</v>
      </c>
      <c r="DN114" s="477">
        <f t="shared" si="130"/>
        <v>0</v>
      </c>
      <c r="DO114" s="477">
        <f t="shared" si="131"/>
        <v>0</v>
      </c>
      <c r="DP114" s="477">
        <f t="shared" si="132"/>
        <v>0</v>
      </c>
      <c r="DQ114" s="477">
        <f t="shared" si="133"/>
        <v>0</v>
      </c>
      <c r="DR114" s="477">
        <f t="shared" si="134"/>
        <v>0</v>
      </c>
      <c r="DS114" s="477">
        <f t="shared" si="135"/>
        <v>0</v>
      </c>
      <c r="DT114" s="477">
        <f t="shared" si="136"/>
        <v>0</v>
      </c>
      <c r="DU114" s="477">
        <f t="shared" si="137"/>
        <v>0</v>
      </c>
      <c r="DV114" s="477">
        <f t="shared" si="138"/>
        <v>0</v>
      </c>
      <c r="DW114" s="477">
        <f t="shared" si="139"/>
        <v>0</v>
      </c>
      <c r="DX114" s="477">
        <f t="shared" si="140"/>
        <v>0</v>
      </c>
      <c r="DY114" s="477">
        <f t="shared" si="141"/>
        <v>0</v>
      </c>
      <c r="DZ114" s="477">
        <f t="shared" si="142"/>
        <v>0</v>
      </c>
      <c r="EA114" s="477">
        <f t="shared" si="143"/>
        <v>0</v>
      </c>
      <c r="EB114" s="477">
        <f t="shared" si="144"/>
        <v>0</v>
      </c>
      <c r="EC114" s="477">
        <f t="shared" si="145"/>
        <v>0</v>
      </c>
      <c r="ED114" s="477">
        <f t="shared" si="146"/>
        <v>0</v>
      </c>
      <c r="EE114" s="477">
        <f t="shared" si="147"/>
        <v>0</v>
      </c>
      <c r="EF114" s="477">
        <f t="shared" si="148"/>
        <v>0</v>
      </c>
      <c r="EG114" s="477">
        <f t="shared" si="149"/>
        <v>0</v>
      </c>
      <c r="EH114" s="477">
        <f t="shared" si="150"/>
        <v>0</v>
      </c>
      <c r="EI114" s="477">
        <f t="shared" si="151"/>
        <v>0</v>
      </c>
      <c r="EJ114" s="477">
        <f t="shared" si="152"/>
        <v>0</v>
      </c>
      <c r="EK114" s="477">
        <f t="shared" si="153"/>
        <v>0</v>
      </c>
      <c r="EL114" s="477">
        <f t="shared" si="154"/>
        <v>0</v>
      </c>
      <c r="EM114" s="477">
        <f t="shared" si="155"/>
        <v>0</v>
      </c>
      <c r="EN114" s="477">
        <f t="shared" si="156"/>
        <v>0</v>
      </c>
      <c r="EO114" s="946">
        <f t="shared" si="157"/>
        <v>0</v>
      </c>
      <c r="EP114" s="946">
        <f t="shared" si="158"/>
        <v>0</v>
      </c>
      <c r="EQ114" s="946">
        <f t="shared" si="159"/>
        <v>0</v>
      </c>
      <c r="ER114" s="946">
        <f t="shared" si="160"/>
        <v>0</v>
      </c>
      <c r="ES114" s="946">
        <f t="shared" si="161"/>
        <v>0</v>
      </c>
      <c r="ET114" s="946">
        <f t="shared" si="162"/>
        <v>0</v>
      </c>
      <c r="EU114" s="946">
        <f t="shared" si="163"/>
        <v>0</v>
      </c>
      <c r="EV114" s="946">
        <f t="shared" si="164"/>
        <v>0</v>
      </c>
      <c r="EW114" s="946">
        <f t="shared" si="165"/>
        <v>0</v>
      </c>
      <c r="EX114" s="946">
        <f t="shared" si="166"/>
        <v>0</v>
      </c>
      <c r="EY114" s="946">
        <f t="shared" si="167"/>
        <v>0</v>
      </c>
      <c r="EZ114" s="946">
        <f t="shared" si="168"/>
        <v>0</v>
      </c>
      <c r="FA114" s="946">
        <f t="shared" si="169"/>
        <v>0</v>
      </c>
      <c r="FB114" s="946">
        <f t="shared" si="170"/>
        <v>0</v>
      </c>
      <c r="FC114" s="946">
        <f t="shared" si="171"/>
        <v>0</v>
      </c>
      <c r="FD114" s="946">
        <f t="shared" si="172"/>
        <v>0</v>
      </c>
      <c r="FE114" s="946">
        <f t="shared" si="173"/>
        <v>0</v>
      </c>
      <c r="FF114" s="946">
        <f t="shared" si="174"/>
        <v>0</v>
      </c>
      <c r="FG114" s="946">
        <f t="shared" si="175"/>
        <v>0</v>
      </c>
      <c r="FH114" s="946">
        <f t="shared" si="176"/>
        <v>0</v>
      </c>
      <c r="FI114" s="946">
        <f t="shared" si="177"/>
        <v>0</v>
      </c>
      <c r="FJ114" s="946">
        <f t="shared" si="178"/>
        <v>0</v>
      </c>
      <c r="FK114" s="946">
        <f t="shared" si="179"/>
        <v>0</v>
      </c>
      <c r="FL114" s="946">
        <f t="shared" si="180"/>
        <v>0</v>
      </c>
      <c r="FM114" s="946">
        <f t="shared" si="181"/>
        <v>0</v>
      </c>
      <c r="FN114" s="946">
        <f t="shared" si="182"/>
        <v>0</v>
      </c>
      <c r="FO114" s="946">
        <f t="shared" si="183"/>
        <v>0</v>
      </c>
      <c r="FP114" s="946">
        <f t="shared" si="184"/>
        <v>0</v>
      </c>
      <c r="FQ114" s="946">
        <f t="shared" si="185"/>
        <v>0</v>
      </c>
      <c r="FR114" s="946">
        <f t="shared" si="186"/>
        <v>0</v>
      </c>
      <c r="FS114" s="946">
        <f t="shared" si="187"/>
        <v>0</v>
      </c>
      <c r="FT114" s="946">
        <f t="shared" si="188"/>
        <v>0</v>
      </c>
      <c r="FU114" s="946">
        <f t="shared" si="189"/>
        <v>0</v>
      </c>
      <c r="FV114" s="946">
        <f t="shared" si="190"/>
        <v>0</v>
      </c>
      <c r="FW114" s="946">
        <f t="shared" si="191"/>
        <v>0</v>
      </c>
      <c r="FX114" s="946">
        <f t="shared" si="192"/>
        <v>0</v>
      </c>
      <c r="FY114" s="946">
        <f t="shared" si="193"/>
        <v>0</v>
      </c>
      <c r="FZ114" s="946">
        <f t="shared" si="194"/>
        <v>0</v>
      </c>
      <c r="GA114" s="946">
        <f t="shared" si="195"/>
        <v>0</v>
      </c>
      <c r="GB114" s="946">
        <f t="shared" si="196"/>
        <v>0</v>
      </c>
      <c r="GC114" s="946">
        <f t="shared" si="197"/>
        <v>0</v>
      </c>
      <c r="GD114" s="946">
        <f t="shared" si="198"/>
        <v>0</v>
      </c>
      <c r="GE114" s="946">
        <f t="shared" si="199"/>
        <v>0</v>
      </c>
      <c r="GF114" s="946">
        <f t="shared" si="200"/>
        <v>0</v>
      </c>
      <c r="GG114" s="946">
        <f t="shared" si="201"/>
        <v>0</v>
      </c>
      <c r="GH114" s="946" t="s">
        <v>551</v>
      </c>
    </row>
    <row r="115" spans="1:190" ht="15" hidden="1">
      <c r="A115" s="725" t="str">
        <f>Compute1a!A115</f>
        <v>18.1.a</v>
      </c>
      <c r="B115" s="527">
        <f>Compute1a!B115</f>
        <v>0</v>
      </c>
      <c r="C115" s="527">
        <f>Compute1a!C115</f>
        <v>0</v>
      </c>
      <c r="D115" s="528">
        <f>Compute1a!D115</f>
        <v>0</v>
      </c>
      <c r="E115" s="733" t="str">
        <f>Compute1a!E115</f>
        <v>0</v>
      </c>
      <c r="F115" s="727">
        <f>INDEX(References!$B$51:$C$56,$E115+1,2)*C115</f>
        <v>0</v>
      </c>
      <c r="G115" s="726">
        <f>Compute4a!$DE115</f>
        <v>0</v>
      </c>
      <c r="H115" s="942">
        <f t="shared" ref="H115:H116" si="215">G115</f>
        <v>0</v>
      </c>
      <c r="I115" s="671">
        <f>Compute4a!I115</f>
        <v>0</v>
      </c>
      <c r="J115" s="782">
        <f>IFERROR((I115*$H115*INDEX(References!$C$51:$D$56, $E115+1,2))+(ROW()/10000),0)</f>
        <v>1.15E-2</v>
      </c>
      <c r="K115" s="671">
        <f>Compute4a!H115</f>
        <v>0</v>
      </c>
      <c r="L115" s="782">
        <f>IFERROR((K115*$H115*INDEX(References!$C$51:$D$56, $E115+1,2))+(ROW()/10000),0)</f>
        <v>1.15E-2</v>
      </c>
      <c r="M115" s="671">
        <f>Compute4a!H115</f>
        <v>0</v>
      </c>
      <c r="N115" s="782">
        <f>IFERROR((M115*$H115*INDEX(References!$C$51:$D$56, $E115+1,2))+(ROW()/10000),0)</f>
        <v>1.15E-2</v>
      </c>
      <c r="O115" s="671">
        <f>Compute4a!N115</f>
        <v>0</v>
      </c>
      <c r="P115" s="782">
        <f>IFERROR((O115*$H115*INDEX(References!$C$51:$D$56, $E115+1,2))+(ROW()/10000),0)</f>
        <v>1.15E-2</v>
      </c>
      <c r="Q115" s="671">
        <f>Compute4a!M115</f>
        <v>0</v>
      </c>
      <c r="R115" s="782">
        <f>IFERROR((Q115*$H115*INDEX(References!$C$51:$D$56, $E115+1,2))+(ROW()/10000),0)</f>
        <v>1.15E-2</v>
      </c>
      <c r="S115" s="671">
        <f>Compute4a!R115</f>
        <v>0</v>
      </c>
      <c r="T115" s="782">
        <f>IFERROR((S115*$H115*INDEX(References!$C$51:$D$56, $E115+1,2))+(ROW()/10000),0)</f>
        <v>1.15E-2</v>
      </c>
      <c r="U115" s="671">
        <f>Compute4a!S115</f>
        <v>0</v>
      </c>
      <c r="V115" s="782">
        <f>IFERROR((U115*$H115*INDEX(References!$C$51:$D$56, $E115+1,2))+(ROW()/10000),0)</f>
        <v>1.15E-2</v>
      </c>
      <c r="W115" s="671">
        <f>Compute4a!R115</f>
        <v>0</v>
      </c>
      <c r="X115" s="782">
        <f>IFERROR((W115*$H115*INDEX(References!$C$51:$D$56, $E115+1,2))+(ROW()/10000),0)</f>
        <v>1.15E-2</v>
      </c>
      <c r="Y115" s="671">
        <f>Compute4a!I115</f>
        <v>0</v>
      </c>
      <c r="Z115" s="782">
        <f>IFERROR((Y115*$H115*INDEX(References!$C$51:$D$56, $E115+1,2))+(ROW()/10000),0)</f>
        <v>1.15E-2</v>
      </c>
      <c r="AA115" s="671">
        <f>Compute4a!H115</f>
        <v>0</v>
      </c>
      <c r="AB115" s="782">
        <f>IFERROR((AA115*$H115*INDEX(References!$C$51:$D$56, $E115+1,2))+(ROW()/10000),0)</f>
        <v>1.15E-2</v>
      </c>
      <c r="AC115" s="671">
        <f>Compute4a!T115</f>
        <v>0</v>
      </c>
      <c r="AD115" s="782">
        <f>IFERROR((AC115*$H115*INDEX(References!$C$51:$D$56, $E115+1,2))+(ROW()/10000),0)</f>
        <v>1.15E-2</v>
      </c>
      <c r="AE115" s="671">
        <f>Compute4a!I115</f>
        <v>0</v>
      </c>
      <c r="AF115" s="782">
        <f>IFERROR((AE115*$H115*INDEX(References!$C$51:$D$56, $E115+1,2))+(ROW()/10000),0)</f>
        <v>1.15E-2</v>
      </c>
      <c r="AG115" s="671">
        <f>Compute4a!N115</f>
        <v>0</v>
      </c>
      <c r="AH115" s="782">
        <f>IFERROR((AG115*$H115*INDEX(References!$C$51:$D$56, $E115+1,2))+(ROW()/10000),0)</f>
        <v>1.15E-2</v>
      </c>
      <c r="AI115" s="671">
        <f>Compute4a!I115</f>
        <v>0</v>
      </c>
      <c r="AJ115" s="782">
        <f>IFERROR((AI115*$H115*INDEX(References!$C$51:$D$56, $E115+1,2))+(ROW()/10000),0)</f>
        <v>1.15E-2</v>
      </c>
      <c r="AK115" s="671">
        <f>Compute4a!U115</f>
        <v>0</v>
      </c>
      <c r="AL115" s="782">
        <f>IFERROR((AK115*$H115*INDEX(References!$C$51:$D$56, $E115+1,2))+(ROW()/10000),0)</f>
        <v>1.15E-2</v>
      </c>
      <c r="AM115" s="671">
        <f>Compute4a!K115</f>
        <v>0</v>
      </c>
      <c r="AN115" s="782">
        <f>IFERROR((AM115*$H115*INDEX(References!$C$51:$D$56, $E115+1,2))+(ROW()/10000),0)</f>
        <v>1.15E-2</v>
      </c>
      <c r="AO115" s="671">
        <f>Compute4a!S115</f>
        <v>0</v>
      </c>
      <c r="AP115" s="782">
        <f>IFERROR((AO115*$H115*INDEX(References!$C$51:$D$56, $E115+1,2))+(ROW()/10000),0)</f>
        <v>1.15E-2</v>
      </c>
      <c r="AQ115" s="671">
        <f>Compute4a!M115</f>
        <v>0</v>
      </c>
      <c r="AR115" s="782">
        <f>IFERROR((AQ115*$H115*INDEX(References!$C$51:$D$56, $E115+1,2))+(ROW()/10000),0)</f>
        <v>1.15E-2</v>
      </c>
      <c r="AS115" s="671">
        <f>Compute4a!K115</f>
        <v>0</v>
      </c>
      <c r="AT115" s="782">
        <f>IFERROR((AS115*$H115*INDEX(References!$C$51:$D$56, $E115+1,2))+(ROW()/10000),0)</f>
        <v>1.15E-2</v>
      </c>
      <c r="AU115" s="671">
        <f>Compute4a!T115</f>
        <v>0</v>
      </c>
      <c r="AV115" s="782">
        <f>IFERROR((AU115*$H115*INDEX(References!$C$51:$D$56, $E115+1,2))+(ROW()/10000),0)</f>
        <v>1.15E-2</v>
      </c>
      <c r="AW115" s="671">
        <f>Compute4a!J115</f>
        <v>0</v>
      </c>
      <c r="AX115" s="782">
        <f>IFERROR((AW115*$H115*INDEX(References!$C$51:$D$56, $E115+1,2))+(ROW()/10000),0)</f>
        <v>1.15E-2</v>
      </c>
      <c r="AY115" s="671">
        <f>Compute4a!L115</f>
        <v>0</v>
      </c>
      <c r="AZ115" s="782">
        <f>IFERROR((AY115*$H115*INDEX(References!$C$51:$D$56, $E115+1,2))+(ROW()/10000),0)</f>
        <v>1.15E-2</v>
      </c>
      <c r="BA115" s="671">
        <f>Compute4a!M115</f>
        <v>0</v>
      </c>
      <c r="BB115" s="782">
        <f>IFERROR((BA115*$H115*INDEX(References!$C$51:$D$56, $E115+1,2))+(ROW()/10000),0)</f>
        <v>1.15E-2</v>
      </c>
      <c r="BC115" s="671">
        <f>Compute4a!O115</f>
        <v>0</v>
      </c>
      <c r="BD115" s="782">
        <f>IFERROR((BC115*$H115*INDEX(References!$C$51:$D$56, $E115+1,2))+(ROW()/10000),0)</f>
        <v>1.15E-2</v>
      </c>
      <c r="BE115" s="671">
        <f>Compute4a!V115</f>
        <v>0</v>
      </c>
      <c r="BF115" s="782">
        <f>IFERROR((BE115*$H115*INDEX(References!$C$51:$D$56, $E115+1,2))+(ROW()/10000),0)</f>
        <v>1.15E-2</v>
      </c>
      <c r="BG115" s="671">
        <f>Compute4a!P115</f>
        <v>0</v>
      </c>
      <c r="BH115" s="782">
        <f>IFERROR((BG115*$H115*INDEX(References!$C$51:$D$56, $E115+1,2))+(ROW()/10000),0)</f>
        <v>1.15E-2</v>
      </c>
      <c r="BI115" s="671">
        <f>Compute4a!N115</f>
        <v>0</v>
      </c>
      <c r="BJ115" s="782">
        <f>IFERROR((BI115*$H115*INDEX(References!$C$51:$D$56, $E115+1,2))+(ROW()/10000),0)</f>
        <v>1.15E-2</v>
      </c>
      <c r="BK115" s="671">
        <f>Compute4a!T115</f>
        <v>0</v>
      </c>
      <c r="BL115" s="782">
        <f>IFERROR((BK115*$H115*INDEX(References!$C$51:$D$56, $E115+1,2))+(ROW()/10000),0)</f>
        <v>1.15E-2</v>
      </c>
      <c r="BM115" s="671">
        <f>Compute4a!R115</f>
        <v>0</v>
      </c>
      <c r="BN115" s="782">
        <f>IFERROR((BM115*$H115*INDEX(References!$C$51:$D$56, $E115+1,2))+(ROW()/10000),0)</f>
        <v>1.15E-2</v>
      </c>
      <c r="BO115" s="671">
        <f>Compute4a!V115</f>
        <v>0</v>
      </c>
      <c r="BP115" s="782">
        <f>IFERROR((BO115*$H115*INDEX(References!$C$51:$D$56, $E115+1,2))+(ROW()/10000),0)</f>
        <v>1.15E-2</v>
      </c>
      <c r="BQ115" s="671">
        <f>Compute4a!S115</f>
        <v>0</v>
      </c>
      <c r="BR115" s="782">
        <f>IFERROR((BQ115*$H115*INDEX(References!$C$51:$D$56, $E115+1,2))+(ROW()/10000),0)</f>
        <v>1.15E-2</v>
      </c>
      <c r="BS115" s="671">
        <f>Compute4a!V115</f>
        <v>0</v>
      </c>
      <c r="BT115" s="782">
        <f>IFERROR((BS115*$H115*INDEX(References!$C$51:$D$56, $E115+1,2))+(ROW()/10000),0)</f>
        <v>1.15E-2</v>
      </c>
      <c r="BU115" s="671">
        <f>Compute4a!M115</f>
        <v>0</v>
      </c>
      <c r="BV115" s="782">
        <f>IFERROR((BU115*$H115*INDEX(References!$C$51:$D$56, $E115+1,2))+(ROW()/10000),0)</f>
        <v>1.15E-2</v>
      </c>
      <c r="BW115" s="671">
        <f>Compute4a!U115</f>
        <v>0</v>
      </c>
      <c r="BX115" s="782">
        <f>IFERROR((BW115*$H115*INDEX(References!$C$51:$D$56, $E115+1,2))+(ROW()/10000),0)</f>
        <v>1.15E-2</v>
      </c>
      <c r="BY115" s="671">
        <f>Compute4a!N115</f>
        <v>0</v>
      </c>
      <c r="BZ115" s="782">
        <f>IFERROR((BY115*$H115*INDEX(References!$C$51:$D$56, $E115+1,2))+(ROW()/10000),0)</f>
        <v>1.15E-2</v>
      </c>
      <c r="CA115" s="671">
        <f>Compute4a!T115</f>
        <v>0</v>
      </c>
      <c r="CB115" s="782">
        <f>IFERROR((CA115*$H115*INDEX(References!$C$51:$D$56, $E115+1,2))+(ROW()/10000),0)</f>
        <v>1.15E-2</v>
      </c>
      <c r="CC115" s="671">
        <f>Compute4a!T115</f>
        <v>0</v>
      </c>
      <c r="CD115" s="782">
        <f>IFERROR((CC115*$H115*INDEX(References!$C$51:$D$56, $E115+1,2))+(ROW()/10000),0)</f>
        <v>1.15E-2</v>
      </c>
      <c r="CE115" s="671">
        <f>Compute4a!T115</f>
        <v>0</v>
      </c>
      <c r="CF115" s="782">
        <f>IFERROR((CE115*$H115*INDEX(References!$C$51:$D$56, $E115+1,2))+(ROW()/10000),0)</f>
        <v>1.15E-2</v>
      </c>
      <c r="CG115" s="671">
        <f>Compute4a!U115</f>
        <v>0</v>
      </c>
      <c r="CH115" s="782">
        <f>IFERROR((CG115*$H115*INDEX(References!$C$51:$D$56, $E115+1,2))+(ROW()/10000),0)</f>
        <v>1.15E-2</v>
      </c>
      <c r="CI115" s="671">
        <f>Compute4a!U115</f>
        <v>0</v>
      </c>
      <c r="CJ115" s="782">
        <f>IFERROR((CI115*$H115*INDEX(References!$C$51:$D$56, $E115+1,2))+(ROW()/10000),0)</f>
        <v>1.15E-2</v>
      </c>
      <c r="CK115" s="671">
        <f>Compute4a!N115</f>
        <v>0</v>
      </c>
      <c r="CL115" s="782">
        <f>IFERROR((CK115*$H115*INDEX(References!$C$51:$D$56, $E115+1,2))+(ROW()/10000),0)</f>
        <v>1.15E-2</v>
      </c>
      <c r="CM115" s="671">
        <f>Compute4a!U115</f>
        <v>0</v>
      </c>
      <c r="CN115" s="782">
        <f>IFERROR((CM115*$H115*INDEX(References!$C$51:$D$56, $E115+1,2))+(ROW()/10000),0)</f>
        <v>1.15E-2</v>
      </c>
      <c r="CO115" s="671">
        <f>Compute4a!Q115</f>
        <v>0</v>
      </c>
      <c r="CP115" s="782">
        <f>IFERROR((CO115*$H115*INDEX(References!$C$51:$D$56, $E115+1,2))+(ROW()/10000),0)</f>
        <v>1.15E-2</v>
      </c>
      <c r="CQ115" s="671">
        <f>Compute4a!T115</f>
        <v>0</v>
      </c>
      <c r="CR115" s="782">
        <f>IFERROR((CQ115*$H115*INDEX(References!$C$51:$D$56, $E115+1,2))+(ROW()/10000),0)</f>
        <v>1.15E-2</v>
      </c>
      <c r="CS115" s="671">
        <f>Compute4a!Q115</f>
        <v>0</v>
      </c>
      <c r="CT115" s="782">
        <f>IFERROR((CS115*$H115*INDEX(References!$C$51:$D$56, $E115+1,2))+(ROW()/10000),0)</f>
        <v>1.15E-2</v>
      </c>
      <c r="CU115" s="477">
        <f t="shared" si="211"/>
        <v>0</v>
      </c>
      <c r="CV115" s="477">
        <f t="shared" si="112"/>
        <v>0</v>
      </c>
      <c r="CW115" s="477">
        <f t="shared" si="113"/>
        <v>0</v>
      </c>
      <c r="CX115" s="477">
        <f t="shared" si="114"/>
        <v>0</v>
      </c>
      <c r="CY115" s="477">
        <f t="shared" si="115"/>
        <v>0</v>
      </c>
      <c r="CZ115" s="477">
        <f t="shared" si="116"/>
        <v>0</v>
      </c>
      <c r="DA115" s="477">
        <f t="shared" si="117"/>
        <v>0</v>
      </c>
      <c r="DB115" s="477">
        <f t="shared" si="118"/>
        <v>0</v>
      </c>
      <c r="DC115" s="477">
        <f t="shared" si="119"/>
        <v>0</v>
      </c>
      <c r="DD115" s="477">
        <f t="shared" si="120"/>
        <v>0</v>
      </c>
      <c r="DE115" s="477">
        <f t="shared" si="121"/>
        <v>0</v>
      </c>
      <c r="DF115" s="477">
        <f t="shared" si="122"/>
        <v>0</v>
      </c>
      <c r="DG115" s="477">
        <f t="shared" si="123"/>
        <v>0</v>
      </c>
      <c r="DH115" s="477">
        <f t="shared" si="124"/>
        <v>0</v>
      </c>
      <c r="DI115" s="477">
        <f t="shared" si="125"/>
        <v>0</v>
      </c>
      <c r="DJ115" s="477">
        <f t="shared" si="126"/>
        <v>0</v>
      </c>
      <c r="DK115" s="477">
        <f t="shared" si="127"/>
        <v>0</v>
      </c>
      <c r="DL115" s="477">
        <f t="shared" si="128"/>
        <v>0</v>
      </c>
      <c r="DM115" s="477">
        <f t="shared" si="129"/>
        <v>0</v>
      </c>
      <c r="DN115" s="477">
        <f t="shared" si="130"/>
        <v>0</v>
      </c>
      <c r="DO115" s="477">
        <f t="shared" si="131"/>
        <v>0</v>
      </c>
      <c r="DP115" s="477">
        <f t="shared" si="132"/>
        <v>0</v>
      </c>
      <c r="DQ115" s="477">
        <f t="shared" si="133"/>
        <v>0</v>
      </c>
      <c r="DR115" s="477">
        <f t="shared" si="134"/>
        <v>0</v>
      </c>
      <c r="DS115" s="477">
        <f t="shared" si="135"/>
        <v>0</v>
      </c>
      <c r="DT115" s="477">
        <f t="shared" si="136"/>
        <v>0</v>
      </c>
      <c r="DU115" s="477">
        <f t="shared" si="137"/>
        <v>0</v>
      </c>
      <c r="DV115" s="477">
        <f t="shared" si="138"/>
        <v>0</v>
      </c>
      <c r="DW115" s="477">
        <f t="shared" si="139"/>
        <v>0</v>
      </c>
      <c r="DX115" s="477">
        <f t="shared" si="140"/>
        <v>0</v>
      </c>
      <c r="DY115" s="477">
        <f t="shared" si="141"/>
        <v>0</v>
      </c>
      <c r="DZ115" s="477">
        <f t="shared" si="142"/>
        <v>0</v>
      </c>
      <c r="EA115" s="477">
        <f t="shared" si="143"/>
        <v>0</v>
      </c>
      <c r="EB115" s="477">
        <f t="shared" si="144"/>
        <v>0</v>
      </c>
      <c r="EC115" s="477">
        <f t="shared" si="145"/>
        <v>0</v>
      </c>
      <c r="ED115" s="477">
        <f t="shared" si="146"/>
        <v>0</v>
      </c>
      <c r="EE115" s="477">
        <f t="shared" si="147"/>
        <v>0</v>
      </c>
      <c r="EF115" s="477">
        <f t="shared" si="148"/>
        <v>0</v>
      </c>
      <c r="EG115" s="477">
        <f t="shared" si="149"/>
        <v>0</v>
      </c>
      <c r="EH115" s="477">
        <f t="shared" si="150"/>
        <v>0</v>
      </c>
      <c r="EI115" s="477">
        <f t="shared" si="151"/>
        <v>0</v>
      </c>
      <c r="EJ115" s="477">
        <f t="shared" si="152"/>
        <v>0</v>
      </c>
      <c r="EK115" s="477">
        <f t="shared" si="153"/>
        <v>0</v>
      </c>
      <c r="EL115" s="477">
        <f t="shared" si="154"/>
        <v>0</v>
      </c>
      <c r="EM115" s="477">
        <f t="shared" si="155"/>
        <v>0</v>
      </c>
      <c r="EN115" s="477">
        <f t="shared" si="156"/>
        <v>0</v>
      </c>
      <c r="EO115" s="946">
        <f t="shared" si="157"/>
        <v>0</v>
      </c>
      <c r="EP115" s="946">
        <f t="shared" si="158"/>
        <v>0</v>
      </c>
      <c r="EQ115" s="946">
        <f t="shared" si="159"/>
        <v>0</v>
      </c>
      <c r="ER115" s="946">
        <f t="shared" si="160"/>
        <v>0</v>
      </c>
      <c r="ES115" s="946">
        <f t="shared" si="161"/>
        <v>0</v>
      </c>
      <c r="ET115" s="946">
        <f t="shared" si="162"/>
        <v>0</v>
      </c>
      <c r="EU115" s="946">
        <f t="shared" si="163"/>
        <v>0</v>
      </c>
      <c r="EV115" s="946">
        <f t="shared" si="164"/>
        <v>0</v>
      </c>
      <c r="EW115" s="946">
        <f t="shared" si="165"/>
        <v>0</v>
      </c>
      <c r="EX115" s="946">
        <f t="shared" si="166"/>
        <v>0</v>
      </c>
      <c r="EY115" s="946">
        <f t="shared" si="167"/>
        <v>0</v>
      </c>
      <c r="EZ115" s="946">
        <f t="shared" si="168"/>
        <v>0</v>
      </c>
      <c r="FA115" s="946">
        <f t="shared" si="169"/>
        <v>0</v>
      </c>
      <c r="FB115" s="946">
        <f t="shared" si="170"/>
        <v>0</v>
      </c>
      <c r="FC115" s="946">
        <f t="shared" si="171"/>
        <v>0</v>
      </c>
      <c r="FD115" s="946">
        <f t="shared" si="172"/>
        <v>0</v>
      </c>
      <c r="FE115" s="946">
        <f t="shared" si="173"/>
        <v>0</v>
      </c>
      <c r="FF115" s="946">
        <f t="shared" si="174"/>
        <v>0</v>
      </c>
      <c r="FG115" s="946">
        <f t="shared" si="175"/>
        <v>0</v>
      </c>
      <c r="FH115" s="946">
        <f t="shared" si="176"/>
        <v>0</v>
      </c>
      <c r="FI115" s="946">
        <f t="shared" si="177"/>
        <v>0</v>
      </c>
      <c r="FJ115" s="946">
        <f t="shared" si="178"/>
        <v>0</v>
      </c>
      <c r="FK115" s="946">
        <f t="shared" si="179"/>
        <v>0</v>
      </c>
      <c r="FL115" s="946">
        <f t="shared" si="180"/>
        <v>0</v>
      </c>
      <c r="FM115" s="946">
        <f t="shared" si="181"/>
        <v>0</v>
      </c>
      <c r="FN115" s="946">
        <f t="shared" si="182"/>
        <v>0</v>
      </c>
      <c r="FO115" s="946">
        <f t="shared" si="183"/>
        <v>0</v>
      </c>
      <c r="FP115" s="946">
        <f t="shared" si="184"/>
        <v>0</v>
      </c>
      <c r="FQ115" s="946">
        <f t="shared" si="185"/>
        <v>0</v>
      </c>
      <c r="FR115" s="946">
        <f t="shared" si="186"/>
        <v>0</v>
      </c>
      <c r="FS115" s="946">
        <f t="shared" si="187"/>
        <v>0</v>
      </c>
      <c r="FT115" s="946">
        <f t="shared" si="188"/>
        <v>0</v>
      </c>
      <c r="FU115" s="946">
        <f t="shared" si="189"/>
        <v>0</v>
      </c>
      <c r="FV115" s="946">
        <f t="shared" si="190"/>
        <v>0</v>
      </c>
      <c r="FW115" s="946">
        <f t="shared" si="191"/>
        <v>0</v>
      </c>
      <c r="FX115" s="946">
        <f t="shared" si="192"/>
        <v>0</v>
      </c>
      <c r="FY115" s="946">
        <f t="shared" si="193"/>
        <v>0</v>
      </c>
      <c r="FZ115" s="946">
        <f t="shared" si="194"/>
        <v>0</v>
      </c>
      <c r="GA115" s="946">
        <f t="shared" si="195"/>
        <v>0</v>
      </c>
      <c r="GB115" s="946">
        <f t="shared" si="196"/>
        <v>0</v>
      </c>
      <c r="GC115" s="946">
        <f t="shared" si="197"/>
        <v>0</v>
      </c>
      <c r="GD115" s="946">
        <f t="shared" si="198"/>
        <v>0</v>
      </c>
      <c r="GE115" s="946">
        <f t="shared" si="199"/>
        <v>0</v>
      </c>
      <c r="GF115" s="946">
        <f t="shared" si="200"/>
        <v>0</v>
      </c>
      <c r="GG115" s="946">
        <f t="shared" si="201"/>
        <v>0</v>
      </c>
      <c r="GH115" s="946" t="s">
        <v>1473</v>
      </c>
    </row>
    <row r="116" spans="1:190" ht="15" hidden="1">
      <c r="A116" s="725" t="str">
        <f>Compute1a!A116</f>
        <v>18.1.b</v>
      </c>
      <c r="B116" s="527">
        <f>Compute1a!B116</f>
        <v>0</v>
      </c>
      <c r="C116" s="527">
        <f>Compute1a!C116</f>
        <v>0</v>
      </c>
      <c r="D116" s="528">
        <f>Compute1a!D116</f>
        <v>0</v>
      </c>
      <c r="E116" s="733" t="str">
        <f>Compute1a!E116</f>
        <v>0</v>
      </c>
      <c r="F116" s="727">
        <f>INDEX(References!$B$51:$C$56,$E116+1,2)*C116</f>
        <v>0</v>
      </c>
      <c r="G116" s="726">
        <f>Compute4a!$DE116</f>
        <v>0</v>
      </c>
      <c r="H116" s="942">
        <f t="shared" si="215"/>
        <v>0</v>
      </c>
      <c r="I116" s="671">
        <f>Compute4a!I116</f>
        <v>0</v>
      </c>
      <c r="J116" s="782">
        <f>IFERROR((I116*$H116*INDEX(References!$C$51:$D$56, $E116+1,2))+(ROW()/10000),0)</f>
        <v>1.1599999999999999E-2</v>
      </c>
      <c r="K116" s="671">
        <f>Compute4a!H116</f>
        <v>0</v>
      </c>
      <c r="L116" s="782">
        <f>IFERROR((K116*$H116*INDEX(References!$C$51:$D$56, $E116+1,2))+(ROW()/10000),0)</f>
        <v>1.1599999999999999E-2</v>
      </c>
      <c r="M116" s="671">
        <f>Compute4a!H116</f>
        <v>0</v>
      </c>
      <c r="N116" s="782">
        <f>IFERROR((M116*$H116*INDEX(References!$C$51:$D$56, $E116+1,2))+(ROW()/10000),0)</f>
        <v>1.1599999999999999E-2</v>
      </c>
      <c r="O116" s="671">
        <f>Compute4a!N116</f>
        <v>0</v>
      </c>
      <c r="P116" s="782">
        <f>IFERROR((O116*$H116*INDEX(References!$C$51:$D$56, $E116+1,2))+(ROW()/10000),0)</f>
        <v>1.1599999999999999E-2</v>
      </c>
      <c r="Q116" s="671">
        <f>Compute4a!M116</f>
        <v>0</v>
      </c>
      <c r="R116" s="782">
        <f>IFERROR((Q116*$H116*INDEX(References!$C$51:$D$56, $E116+1,2))+(ROW()/10000),0)</f>
        <v>1.1599999999999999E-2</v>
      </c>
      <c r="S116" s="671">
        <f>Compute4a!R116</f>
        <v>0</v>
      </c>
      <c r="T116" s="782">
        <f>IFERROR((S116*$H116*INDEX(References!$C$51:$D$56, $E116+1,2))+(ROW()/10000),0)</f>
        <v>1.1599999999999999E-2</v>
      </c>
      <c r="U116" s="671">
        <f>Compute4a!S116</f>
        <v>0</v>
      </c>
      <c r="V116" s="782">
        <f>IFERROR((U116*$H116*INDEX(References!$C$51:$D$56, $E116+1,2))+(ROW()/10000),0)</f>
        <v>1.1599999999999999E-2</v>
      </c>
      <c r="W116" s="671">
        <f>Compute4a!R116</f>
        <v>0</v>
      </c>
      <c r="X116" s="782">
        <f>IFERROR((W116*$H116*INDEX(References!$C$51:$D$56, $E116+1,2))+(ROW()/10000),0)</f>
        <v>1.1599999999999999E-2</v>
      </c>
      <c r="Y116" s="671">
        <f>Compute4a!I116</f>
        <v>0</v>
      </c>
      <c r="Z116" s="782">
        <f>IFERROR((Y116*$H116*INDEX(References!$C$51:$D$56, $E116+1,2))+(ROW()/10000),0)</f>
        <v>1.1599999999999999E-2</v>
      </c>
      <c r="AA116" s="671">
        <f>Compute4a!H116</f>
        <v>0</v>
      </c>
      <c r="AB116" s="782">
        <f>IFERROR((AA116*$H116*INDEX(References!$C$51:$D$56, $E116+1,2))+(ROW()/10000),0)</f>
        <v>1.1599999999999999E-2</v>
      </c>
      <c r="AC116" s="671">
        <f>Compute4a!T116</f>
        <v>0</v>
      </c>
      <c r="AD116" s="782">
        <f>IFERROR((AC116*$H116*INDEX(References!$C$51:$D$56, $E116+1,2))+(ROW()/10000),0)</f>
        <v>1.1599999999999999E-2</v>
      </c>
      <c r="AE116" s="671">
        <f>Compute4a!I116</f>
        <v>0</v>
      </c>
      <c r="AF116" s="782">
        <f>IFERROR((AE116*$H116*INDEX(References!$C$51:$D$56, $E116+1,2))+(ROW()/10000),0)</f>
        <v>1.1599999999999999E-2</v>
      </c>
      <c r="AG116" s="671">
        <f>Compute4a!N116</f>
        <v>0</v>
      </c>
      <c r="AH116" s="782">
        <f>IFERROR((AG116*$H116*INDEX(References!$C$51:$D$56, $E116+1,2))+(ROW()/10000),0)</f>
        <v>1.1599999999999999E-2</v>
      </c>
      <c r="AI116" s="671">
        <f>Compute4a!I116</f>
        <v>0</v>
      </c>
      <c r="AJ116" s="782">
        <f>IFERROR((AI116*$H116*INDEX(References!$C$51:$D$56, $E116+1,2))+(ROW()/10000),0)</f>
        <v>1.1599999999999999E-2</v>
      </c>
      <c r="AK116" s="671">
        <f>Compute4a!U116</f>
        <v>0</v>
      </c>
      <c r="AL116" s="782">
        <f>IFERROR((AK116*$H116*INDEX(References!$C$51:$D$56, $E116+1,2))+(ROW()/10000),0)</f>
        <v>1.1599999999999999E-2</v>
      </c>
      <c r="AM116" s="671">
        <f>Compute4a!K116</f>
        <v>0</v>
      </c>
      <c r="AN116" s="782">
        <f>IFERROR((AM116*$H116*INDEX(References!$C$51:$D$56, $E116+1,2))+(ROW()/10000),0)</f>
        <v>1.1599999999999999E-2</v>
      </c>
      <c r="AO116" s="671">
        <f>Compute4a!S116</f>
        <v>0</v>
      </c>
      <c r="AP116" s="782">
        <f>IFERROR((AO116*$H116*INDEX(References!$C$51:$D$56, $E116+1,2))+(ROW()/10000),0)</f>
        <v>1.1599999999999999E-2</v>
      </c>
      <c r="AQ116" s="671">
        <f>Compute4a!M116</f>
        <v>0</v>
      </c>
      <c r="AR116" s="782">
        <f>IFERROR((AQ116*$H116*INDEX(References!$C$51:$D$56, $E116+1,2))+(ROW()/10000),0)</f>
        <v>1.1599999999999999E-2</v>
      </c>
      <c r="AS116" s="671">
        <f>Compute4a!K116</f>
        <v>0</v>
      </c>
      <c r="AT116" s="782">
        <f>IFERROR((AS116*$H116*INDEX(References!$C$51:$D$56, $E116+1,2))+(ROW()/10000),0)</f>
        <v>1.1599999999999999E-2</v>
      </c>
      <c r="AU116" s="671">
        <f>Compute4a!T116</f>
        <v>0</v>
      </c>
      <c r="AV116" s="782">
        <f>IFERROR((AU116*$H116*INDEX(References!$C$51:$D$56, $E116+1,2))+(ROW()/10000),0)</f>
        <v>1.1599999999999999E-2</v>
      </c>
      <c r="AW116" s="671">
        <f>Compute4a!J116</f>
        <v>0</v>
      </c>
      <c r="AX116" s="782">
        <f>IFERROR((AW116*$H116*INDEX(References!$C$51:$D$56, $E116+1,2))+(ROW()/10000),0)</f>
        <v>1.1599999999999999E-2</v>
      </c>
      <c r="AY116" s="671">
        <f>Compute4a!L116</f>
        <v>0</v>
      </c>
      <c r="AZ116" s="782">
        <f>IFERROR((AY116*$H116*INDEX(References!$C$51:$D$56, $E116+1,2))+(ROW()/10000),0)</f>
        <v>1.1599999999999999E-2</v>
      </c>
      <c r="BA116" s="671">
        <f>Compute4a!M116</f>
        <v>0</v>
      </c>
      <c r="BB116" s="782">
        <f>IFERROR((BA116*$H116*INDEX(References!$C$51:$D$56, $E116+1,2))+(ROW()/10000),0)</f>
        <v>1.1599999999999999E-2</v>
      </c>
      <c r="BC116" s="671">
        <f>Compute4a!O116</f>
        <v>0</v>
      </c>
      <c r="BD116" s="782">
        <f>IFERROR((BC116*$H116*INDEX(References!$C$51:$D$56, $E116+1,2))+(ROW()/10000),0)</f>
        <v>1.1599999999999999E-2</v>
      </c>
      <c r="BE116" s="671">
        <f>Compute4a!V116</f>
        <v>0</v>
      </c>
      <c r="BF116" s="782">
        <f>IFERROR((BE116*$H116*INDEX(References!$C$51:$D$56, $E116+1,2))+(ROW()/10000),0)</f>
        <v>1.1599999999999999E-2</v>
      </c>
      <c r="BG116" s="671">
        <f>Compute4a!P116</f>
        <v>0</v>
      </c>
      <c r="BH116" s="782">
        <f>IFERROR((BG116*$H116*INDEX(References!$C$51:$D$56, $E116+1,2))+(ROW()/10000),0)</f>
        <v>1.1599999999999999E-2</v>
      </c>
      <c r="BI116" s="671">
        <f>Compute4a!N116</f>
        <v>0</v>
      </c>
      <c r="BJ116" s="782">
        <f>IFERROR((BI116*$H116*INDEX(References!$C$51:$D$56, $E116+1,2))+(ROW()/10000),0)</f>
        <v>1.1599999999999999E-2</v>
      </c>
      <c r="BK116" s="671">
        <f>Compute4a!T116</f>
        <v>0</v>
      </c>
      <c r="BL116" s="782">
        <f>IFERROR((BK116*$H116*INDEX(References!$C$51:$D$56, $E116+1,2))+(ROW()/10000),0)</f>
        <v>1.1599999999999999E-2</v>
      </c>
      <c r="BM116" s="671">
        <f>Compute4a!R116</f>
        <v>0</v>
      </c>
      <c r="BN116" s="782">
        <f>IFERROR((BM116*$H116*INDEX(References!$C$51:$D$56, $E116+1,2))+(ROW()/10000),0)</f>
        <v>1.1599999999999999E-2</v>
      </c>
      <c r="BO116" s="671">
        <f>Compute4a!V116</f>
        <v>0</v>
      </c>
      <c r="BP116" s="782">
        <f>IFERROR((BO116*$H116*INDEX(References!$C$51:$D$56, $E116+1,2))+(ROW()/10000),0)</f>
        <v>1.1599999999999999E-2</v>
      </c>
      <c r="BQ116" s="671">
        <f>Compute4a!S116</f>
        <v>0</v>
      </c>
      <c r="BR116" s="782">
        <f>IFERROR((BQ116*$H116*INDEX(References!$C$51:$D$56, $E116+1,2))+(ROW()/10000),0)</f>
        <v>1.1599999999999999E-2</v>
      </c>
      <c r="BS116" s="671">
        <f>Compute4a!V116</f>
        <v>0</v>
      </c>
      <c r="BT116" s="782">
        <f>IFERROR((BS116*$H116*INDEX(References!$C$51:$D$56, $E116+1,2))+(ROW()/10000),0)</f>
        <v>1.1599999999999999E-2</v>
      </c>
      <c r="BU116" s="671">
        <f>Compute4a!M116</f>
        <v>0</v>
      </c>
      <c r="BV116" s="782">
        <f>IFERROR((BU116*$H116*INDEX(References!$C$51:$D$56, $E116+1,2))+(ROW()/10000),0)</f>
        <v>1.1599999999999999E-2</v>
      </c>
      <c r="BW116" s="671">
        <f>Compute4a!U116</f>
        <v>0</v>
      </c>
      <c r="BX116" s="782">
        <f>IFERROR((BW116*$H116*INDEX(References!$C$51:$D$56, $E116+1,2))+(ROW()/10000),0)</f>
        <v>1.1599999999999999E-2</v>
      </c>
      <c r="BY116" s="671">
        <f>Compute4a!N116</f>
        <v>0</v>
      </c>
      <c r="BZ116" s="782">
        <f>IFERROR((BY116*$H116*INDEX(References!$C$51:$D$56, $E116+1,2))+(ROW()/10000),0)</f>
        <v>1.1599999999999999E-2</v>
      </c>
      <c r="CA116" s="671">
        <f>Compute4a!T116</f>
        <v>0</v>
      </c>
      <c r="CB116" s="782">
        <f>IFERROR((CA116*$H116*INDEX(References!$C$51:$D$56, $E116+1,2))+(ROW()/10000),0)</f>
        <v>1.1599999999999999E-2</v>
      </c>
      <c r="CC116" s="671">
        <f>Compute4a!T116</f>
        <v>0</v>
      </c>
      <c r="CD116" s="782">
        <f>IFERROR((CC116*$H116*INDEX(References!$C$51:$D$56, $E116+1,2))+(ROW()/10000),0)</f>
        <v>1.1599999999999999E-2</v>
      </c>
      <c r="CE116" s="671">
        <f>Compute4a!T116</f>
        <v>0</v>
      </c>
      <c r="CF116" s="782">
        <f>IFERROR((CE116*$H116*INDEX(References!$C$51:$D$56, $E116+1,2))+(ROW()/10000),0)</f>
        <v>1.1599999999999999E-2</v>
      </c>
      <c r="CG116" s="671">
        <f>Compute4a!U116</f>
        <v>0</v>
      </c>
      <c r="CH116" s="782">
        <f>IFERROR((CG116*$H116*INDEX(References!$C$51:$D$56, $E116+1,2))+(ROW()/10000),0)</f>
        <v>1.1599999999999999E-2</v>
      </c>
      <c r="CI116" s="671">
        <f>Compute4a!U116</f>
        <v>0</v>
      </c>
      <c r="CJ116" s="782">
        <f>IFERROR((CI116*$H116*INDEX(References!$C$51:$D$56, $E116+1,2))+(ROW()/10000),0)</f>
        <v>1.1599999999999999E-2</v>
      </c>
      <c r="CK116" s="671">
        <f>Compute4a!N116</f>
        <v>0</v>
      </c>
      <c r="CL116" s="782">
        <f>IFERROR((CK116*$H116*INDEX(References!$C$51:$D$56, $E116+1,2))+(ROW()/10000),0)</f>
        <v>1.1599999999999999E-2</v>
      </c>
      <c r="CM116" s="671">
        <f>Compute4a!U116</f>
        <v>0</v>
      </c>
      <c r="CN116" s="782">
        <f>IFERROR((CM116*$H116*INDEX(References!$C$51:$D$56, $E116+1,2))+(ROW()/10000),0)</f>
        <v>1.1599999999999999E-2</v>
      </c>
      <c r="CO116" s="671">
        <f>Compute4a!Q116</f>
        <v>0</v>
      </c>
      <c r="CP116" s="782">
        <f>IFERROR((CO116*$H116*INDEX(References!$C$51:$D$56, $E116+1,2))+(ROW()/10000),0)</f>
        <v>1.1599999999999999E-2</v>
      </c>
      <c r="CQ116" s="671">
        <f>Compute4a!T116</f>
        <v>0</v>
      </c>
      <c r="CR116" s="782">
        <f>IFERROR((CQ116*$H116*INDEX(References!$C$51:$D$56, $E116+1,2))+(ROW()/10000),0)</f>
        <v>1.1599999999999999E-2</v>
      </c>
      <c r="CS116" s="671">
        <f>Compute4a!Q116</f>
        <v>0</v>
      </c>
      <c r="CT116" s="782">
        <f>IFERROR((CS116*$H116*INDEX(References!$C$51:$D$56, $E116+1,2))+(ROW()/10000),0)</f>
        <v>1.1599999999999999E-2</v>
      </c>
      <c r="CU116" s="477">
        <f t="shared" si="211"/>
        <v>0</v>
      </c>
      <c r="CV116" s="477">
        <f t="shared" si="112"/>
        <v>0</v>
      </c>
      <c r="CW116" s="477">
        <f t="shared" si="113"/>
        <v>0</v>
      </c>
      <c r="CX116" s="477">
        <f t="shared" si="114"/>
        <v>0</v>
      </c>
      <c r="CY116" s="477">
        <f t="shared" si="115"/>
        <v>0</v>
      </c>
      <c r="CZ116" s="477">
        <f t="shared" si="116"/>
        <v>0</v>
      </c>
      <c r="DA116" s="477">
        <f t="shared" si="117"/>
        <v>0</v>
      </c>
      <c r="DB116" s="477">
        <f t="shared" si="118"/>
        <v>0</v>
      </c>
      <c r="DC116" s="477">
        <f t="shared" si="119"/>
        <v>0</v>
      </c>
      <c r="DD116" s="477">
        <f t="shared" si="120"/>
        <v>0</v>
      </c>
      <c r="DE116" s="477">
        <f t="shared" si="121"/>
        <v>0</v>
      </c>
      <c r="DF116" s="477">
        <f t="shared" si="122"/>
        <v>0</v>
      </c>
      <c r="DG116" s="477">
        <f t="shared" si="123"/>
        <v>0</v>
      </c>
      <c r="DH116" s="477">
        <f t="shared" si="124"/>
        <v>0</v>
      </c>
      <c r="DI116" s="477">
        <f t="shared" si="125"/>
        <v>0</v>
      </c>
      <c r="DJ116" s="477">
        <f t="shared" si="126"/>
        <v>0</v>
      </c>
      <c r="DK116" s="477">
        <f t="shared" si="127"/>
        <v>0</v>
      </c>
      <c r="DL116" s="477">
        <f t="shared" si="128"/>
        <v>0</v>
      </c>
      <c r="DM116" s="477">
        <f t="shared" si="129"/>
        <v>0</v>
      </c>
      <c r="DN116" s="477">
        <f t="shared" si="130"/>
        <v>0</v>
      </c>
      <c r="DO116" s="477">
        <f t="shared" si="131"/>
        <v>0</v>
      </c>
      <c r="DP116" s="477">
        <f t="shared" si="132"/>
        <v>0</v>
      </c>
      <c r="DQ116" s="477">
        <f t="shared" si="133"/>
        <v>0</v>
      </c>
      <c r="DR116" s="477">
        <f t="shared" si="134"/>
        <v>0</v>
      </c>
      <c r="DS116" s="477">
        <f t="shared" si="135"/>
        <v>0</v>
      </c>
      <c r="DT116" s="477">
        <f t="shared" si="136"/>
        <v>0</v>
      </c>
      <c r="DU116" s="477">
        <f t="shared" si="137"/>
        <v>0</v>
      </c>
      <c r="DV116" s="477">
        <f t="shared" si="138"/>
        <v>0</v>
      </c>
      <c r="DW116" s="477">
        <f t="shared" si="139"/>
        <v>0</v>
      </c>
      <c r="DX116" s="477">
        <f t="shared" si="140"/>
        <v>0</v>
      </c>
      <c r="DY116" s="477">
        <f t="shared" si="141"/>
        <v>0</v>
      </c>
      <c r="DZ116" s="477">
        <f t="shared" si="142"/>
        <v>0</v>
      </c>
      <c r="EA116" s="477">
        <f t="shared" si="143"/>
        <v>0</v>
      </c>
      <c r="EB116" s="477">
        <f t="shared" si="144"/>
        <v>0</v>
      </c>
      <c r="EC116" s="477">
        <f t="shared" si="145"/>
        <v>0</v>
      </c>
      <c r="ED116" s="477">
        <f t="shared" si="146"/>
        <v>0</v>
      </c>
      <c r="EE116" s="477">
        <f t="shared" si="147"/>
        <v>0</v>
      </c>
      <c r="EF116" s="477">
        <f t="shared" si="148"/>
        <v>0</v>
      </c>
      <c r="EG116" s="477">
        <f t="shared" si="149"/>
        <v>0</v>
      </c>
      <c r="EH116" s="477">
        <f t="shared" si="150"/>
        <v>0</v>
      </c>
      <c r="EI116" s="477">
        <f t="shared" si="151"/>
        <v>0</v>
      </c>
      <c r="EJ116" s="477">
        <f t="shared" si="152"/>
        <v>0</v>
      </c>
      <c r="EK116" s="477">
        <f t="shared" si="153"/>
        <v>0</v>
      </c>
      <c r="EL116" s="477">
        <f t="shared" si="154"/>
        <v>0</v>
      </c>
      <c r="EM116" s="477">
        <f t="shared" si="155"/>
        <v>0</v>
      </c>
      <c r="EN116" s="477">
        <f t="shared" si="156"/>
        <v>0</v>
      </c>
      <c r="EO116" s="946">
        <f t="shared" si="157"/>
        <v>0</v>
      </c>
      <c r="EP116" s="946">
        <f t="shared" si="158"/>
        <v>0</v>
      </c>
      <c r="EQ116" s="946">
        <f t="shared" si="159"/>
        <v>0</v>
      </c>
      <c r="ER116" s="946">
        <f t="shared" si="160"/>
        <v>0</v>
      </c>
      <c r="ES116" s="946">
        <f t="shared" si="161"/>
        <v>0</v>
      </c>
      <c r="ET116" s="946">
        <f t="shared" si="162"/>
        <v>0</v>
      </c>
      <c r="EU116" s="946">
        <f t="shared" si="163"/>
        <v>0</v>
      </c>
      <c r="EV116" s="946">
        <f t="shared" si="164"/>
        <v>0</v>
      </c>
      <c r="EW116" s="946">
        <f t="shared" si="165"/>
        <v>0</v>
      </c>
      <c r="EX116" s="946">
        <f t="shared" si="166"/>
        <v>0</v>
      </c>
      <c r="EY116" s="946">
        <f t="shared" si="167"/>
        <v>0</v>
      </c>
      <c r="EZ116" s="946">
        <f t="shared" si="168"/>
        <v>0</v>
      </c>
      <c r="FA116" s="946">
        <f t="shared" si="169"/>
        <v>0</v>
      </c>
      <c r="FB116" s="946">
        <f t="shared" si="170"/>
        <v>0</v>
      </c>
      <c r="FC116" s="946">
        <f t="shared" si="171"/>
        <v>0</v>
      </c>
      <c r="FD116" s="946">
        <f t="shared" si="172"/>
        <v>0</v>
      </c>
      <c r="FE116" s="946">
        <f t="shared" si="173"/>
        <v>0</v>
      </c>
      <c r="FF116" s="946">
        <f t="shared" si="174"/>
        <v>0</v>
      </c>
      <c r="FG116" s="946">
        <f t="shared" si="175"/>
        <v>0</v>
      </c>
      <c r="FH116" s="946">
        <f t="shared" si="176"/>
        <v>0</v>
      </c>
      <c r="FI116" s="946">
        <f t="shared" si="177"/>
        <v>0</v>
      </c>
      <c r="FJ116" s="946">
        <f t="shared" si="178"/>
        <v>0</v>
      </c>
      <c r="FK116" s="946">
        <f t="shared" si="179"/>
        <v>0</v>
      </c>
      <c r="FL116" s="946">
        <f t="shared" si="180"/>
        <v>0</v>
      </c>
      <c r="FM116" s="946">
        <f t="shared" si="181"/>
        <v>0</v>
      </c>
      <c r="FN116" s="946">
        <f t="shared" si="182"/>
        <v>0</v>
      </c>
      <c r="FO116" s="946">
        <f t="shared" si="183"/>
        <v>0</v>
      </c>
      <c r="FP116" s="946">
        <f t="shared" si="184"/>
        <v>0</v>
      </c>
      <c r="FQ116" s="946">
        <f t="shared" si="185"/>
        <v>0</v>
      </c>
      <c r="FR116" s="946">
        <f t="shared" si="186"/>
        <v>0</v>
      </c>
      <c r="FS116" s="946">
        <f t="shared" si="187"/>
        <v>0</v>
      </c>
      <c r="FT116" s="946">
        <f t="shared" si="188"/>
        <v>0</v>
      </c>
      <c r="FU116" s="946">
        <f t="shared" si="189"/>
        <v>0</v>
      </c>
      <c r="FV116" s="946">
        <f t="shared" si="190"/>
        <v>0</v>
      </c>
      <c r="FW116" s="946">
        <f t="shared" si="191"/>
        <v>0</v>
      </c>
      <c r="FX116" s="946">
        <f t="shared" si="192"/>
        <v>0</v>
      </c>
      <c r="FY116" s="946">
        <f t="shared" si="193"/>
        <v>0</v>
      </c>
      <c r="FZ116" s="946">
        <f t="shared" si="194"/>
        <v>0</v>
      </c>
      <c r="GA116" s="946">
        <f t="shared" si="195"/>
        <v>0</v>
      </c>
      <c r="GB116" s="946">
        <f t="shared" si="196"/>
        <v>0</v>
      </c>
      <c r="GC116" s="946">
        <f t="shared" si="197"/>
        <v>0</v>
      </c>
      <c r="GD116" s="946">
        <f t="shared" si="198"/>
        <v>0</v>
      </c>
      <c r="GE116" s="946">
        <f t="shared" si="199"/>
        <v>0</v>
      </c>
      <c r="GF116" s="946">
        <f t="shared" si="200"/>
        <v>0</v>
      </c>
      <c r="GG116" s="946">
        <f t="shared" si="201"/>
        <v>0</v>
      </c>
      <c r="GH116" s="946" t="s">
        <v>1474</v>
      </c>
    </row>
    <row r="117" spans="1:190" ht="15">
      <c r="A117" s="725" t="str">
        <f>Compute1a!A117</f>
        <v>18.2</v>
      </c>
      <c r="B117" s="527" t="str">
        <f>Compute1a!B117</f>
        <v>Protection de la vie privée</v>
      </c>
      <c r="C117" s="527">
        <f>Compute1a!C117</f>
        <v>0</v>
      </c>
      <c r="D117" s="528" t="str">
        <f>Compute1a!D117</f>
        <v>1: Initial</v>
      </c>
      <c r="E117" s="733" t="str">
        <f>Compute1a!E117</f>
        <v>1</v>
      </c>
      <c r="F117" s="727">
        <f>INDEX(References!$B$51:$C$56,$E117+1,2)*C117</f>
        <v>0</v>
      </c>
      <c r="G117" s="726">
        <f>Compute4a!$DE117</f>
        <v>0</v>
      </c>
      <c r="H117" s="942">
        <f>IF($F117&gt;=$C$1,$G117/$F117,$G117)</f>
        <v>0</v>
      </c>
      <c r="I117" s="671">
        <v>0</v>
      </c>
      <c r="J117" s="782">
        <f>IFERROR((I117*$H117*INDEX(References!$C$51:$D$56, $E117+1,2))+(ROW()/10000),0)</f>
        <v>1.17E-2</v>
      </c>
      <c r="K117" s="671">
        <v>0</v>
      </c>
      <c r="L117" s="782">
        <f>IFERROR((K117*$H117*INDEX(References!$C$51:$D$56, $E117+1,2))+(ROW()/10000),0)</f>
        <v>1.17E-2</v>
      </c>
      <c r="M117" s="671">
        <v>0</v>
      </c>
      <c r="N117" s="782">
        <f>IFERROR((M117*$H117*INDEX(References!$C$51:$D$56, $E117+1,2))+(ROW()/10000),0)</f>
        <v>1.17E-2</v>
      </c>
      <c r="O117" s="671">
        <f>Compute4a!N117</f>
        <v>0</v>
      </c>
      <c r="P117" s="782">
        <f>IFERROR((O117*$H117*INDEX(References!$C$51:$D$56, $E117+1,2))+(ROW()/10000),0)</f>
        <v>1.17E-2</v>
      </c>
      <c r="Q117" s="671">
        <f>Compute4a!M117</f>
        <v>0</v>
      </c>
      <c r="R117" s="782">
        <f>IFERROR((Q117*$H117*INDEX(References!$C$51:$D$56, $E117+1,2))+(ROW()/10000),0)</f>
        <v>1.17E-2</v>
      </c>
      <c r="S117" s="671">
        <f>Compute4a!R117</f>
        <v>0</v>
      </c>
      <c r="T117" s="782">
        <f>IFERROR((S117*$H117*INDEX(References!$C$51:$D$56, $E117+1,2))+(ROW()/10000),0)</f>
        <v>1.17E-2</v>
      </c>
      <c r="U117" s="671">
        <f>Compute4a!S117</f>
        <v>0</v>
      </c>
      <c r="V117" s="782">
        <f>IFERROR((U117*$H117*INDEX(References!$C$51:$D$56, $E117+1,2))+(ROW()/10000),0)</f>
        <v>1.17E-2</v>
      </c>
      <c r="W117" s="671">
        <f>Compute4a!R117</f>
        <v>0</v>
      </c>
      <c r="X117" s="782">
        <f>IFERROR((W117*$H117*INDEX(References!$C$51:$D$56, $E117+1,2))+(ROW()/10000),0)</f>
        <v>1.17E-2</v>
      </c>
      <c r="Y117" s="671">
        <v>0</v>
      </c>
      <c r="Z117" s="782">
        <f>IFERROR((Y117*$H117*INDEX(References!$C$51:$D$56, $E117+1,2))+(ROW()/10000),0)</f>
        <v>1.17E-2</v>
      </c>
      <c r="AA117" s="671">
        <v>1</v>
      </c>
      <c r="AB117" s="782">
        <f>IFERROR((AA117*$H117*INDEX(References!$C$51:$D$56, $E117+1,2))+(ROW()/10000),0)</f>
        <v>1.17E-2</v>
      </c>
      <c r="AC117" s="671">
        <f>Compute4a!T117</f>
        <v>0</v>
      </c>
      <c r="AD117" s="782">
        <f>IFERROR((AC117*$H117*INDEX(References!$C$51:$D$56, $E117+1,2))+(ROW()/10000),0)</f>
        <v>1.17E-2</v>
      </c>
      <c r="AE117" s="671">
        <v>0</v>
      </c>
      <c r="AF117" s="782">
        <f>IFERROR((AE117*$H117*INDEX(References!$C$51:$D$56, $E117+1,2))+(ROW()/10000),0)</f>
        <v>1.17E-2</v>
      </c>
      <c r="AG117" s="671">
        <f>Compute4a!N117</f>
        <v>0</v>
      </c>
      <c r="AH117" s="782">
        <f>IFERROR((AG117*$H117*INDEX(References!$C$51:$D$56, $E117+1,2))+(ROW()/10000),0)</f>
        <v>1.17E-2</v>
      </c>
      <c r="AI117" s="671">
        <v>0</v>
      </c>
      <c r="AJ117" s="782">
        <f>IFERROR((AI117*$H117*INDEX(References!$C$51:$D$56, $E117+1,2))+(ROW()/10000),0)</f>
        <v>1.17E-2</v>
      </c>
      <c r="AK117" s="671">
        <f>Compute4a!U117</f>
        <v>0</v>
      </c>
      <c r="AL117" s="782">
        <f>IFERROR((AK117*$H117*INDEX(References!$C$51:$D$56, $E117+1,2))+(ROW()/10000),0)</f>
        <v>1.17E-2</v>
      </c>
      <c r="AM117" s="671">
        <f>Compute4a!K117</f>
        <v>0</v>
      </c>
      <c r="AN117" s="782">
        <f>IFERROR((AM117*$H117*INDEX(References!$C$51:$D$56, $E117+1,2))+(ROW()/10000),0)</f>
        <v>1.17E-2</v>
      </c>
      <c r="AO117" s="671">
        <f>Compute4a!S117</f>
        <v>0</v>
      </c>
      <c r="AP117" s="782">
        <f>IFERROR((AO117*$H117*INDEX(References!$C$51:$D$56, $E117+1,2))+(ROW()/10000),0)</f>
        <v>1.17E-2</v>
      </c>
      <c r="AQ117" s="671">
        <f>Compute4a!M117</f>
        <v>0</v>
      </c>
      <c r="AR117" s="782">
        <f>IFERROR((AQ117*$H117*INDEX(References!$C$51:$D$56, $E117+1,2))+(ROW()/10000),0)</f>
        <v>1.17E-2</v>
      </c>
      <c r="AS117" s="671">
        <f>Compute4a!K117</f>
        <v>0</v>
      </c>
      <c r="AT117" s="782">
        <f>IFERROR((AS117*$H117*INDEX(References!$C$51:$D$56, $E117+1,2))+(ROW()/10000),0)</f>
        <v>1.17E-2</v>
      </c>
      <c r="AU117" s="671">
        <v>1</v>
      </c>
      <c r="AV117" s="782">
        <f>IFERROR((AU117*$H117*INDEX(References!$C$51:$D$56, $E117+1,2))+(ROW()/10000),0)</f>
        <v>1.17E-2</v>
      </c>
      <c r="AW117" s="671">
        <v>0</v>
      </c>
      <c r="AX117" s="782">
        <f>IFERROR((AW117*$H117*INDEX(References!$C$51:$D$56, $E117+1,2))+(ROW()/10000),0)</f>
        <v>1.17E-2</v>
      </c>
      <c r="AY117" s="671">
        <f>Compute4a!L117</f>
        <v>1</v>
      </c>
      <c r="AZ117" s="782">
        <f>IFERROR((AY117*$H117*INDEX(References!$C$51:$D$56, $E117+1,2))+(ROW()/10000),0)</f>
        <v>1.17E-2</v>
      </c>
      <c r="BA117" s="671">
        <f>Compute4a!M117</f>
        <v>0</v>
      </c>
      <c r="BB117" s="782">
        <f>IFERROR((BA117*$H117*INDEX(References!$C$51:$D$56, $E117+1,2))+(ROW()/10000),0)</f>
        <v>1.17E-2</v>
      </c>
      <c r="BC117" s="671">
        <f>Compute4a!O117</f>
        <v>0</v>
      </c>
      <c r="BD117" s="782">
        <f>IFERROR((BC117*$H117*INDEX(References!$C$51:$D$56, $E117+1,2))+(ROW()/10000),0)</f>
        <v>1.17E-2</v>
      </c>
      <c r="BE117" s="671">
        <f>Compute4a!V117</f>
        <v>0</v>
      </c>
      <c r="BF117" s="782">
        <f>IFERROR((BE117*$H117*INDEX(References!$C$51:$D$56, $E117+1,2))+(ROW()/10000),0)</f>
        <v>1.17E-2</v>
      </c>
      <c r="BG117" s="671">
        <f>Compute4a!P117</f>
        <v>0</v>
      </c>
      <c r="BH117" s="782">
        <f>IFERROR((BG117*$H117*INDEX(References!$C$51:$D$56, $E117+1,2))+(ROW()/10000),0)</f>
        <v>1.17E-2</v>
      </c>
      <c r="BI117" s="671">
        <f>Compute4a!N117</f>
        <v>0</v>
      </c>
      <c r="BJ117" s="782">
        <f>IFERROR((BI117*$H117*INDEX(References!$C$51:$D$56, $E117+1,2))+(ROW()/10000),0)</f>
        <v>1.17E-2</v>
      </c>
      <c r="BK117" s="671">
        <f>Compute4a!T117</f>
        <v>0</v>
      </c>
      <c r="BL117" s="782">
        <f>IFERROR((BK117*$H117*INDEX(References!$C$51:$D$56, $E117+1,2))+(ROW()/10000),0)</f>
        <v>1.17E-2</v>
      </c>
      <c r="BM117" s="671">
        <f>Compute4a!R117</f>
        <v>0</v>
      </c>
      <c r="BN117" s="782">
        <f>IFERROR((BM117*$H117*INDEX(References!$C$51:$D$56, $E117+1,2))+(ROW()/10000),0)</f>
        <v>1.17E-2</v>
      </c>
      <c r="BO117" s="671">
        <f>Compute4a!V117</f>
        <v>0</v>
      </c>
      <c r="BP117" s="782">
        <f>IFERROR((BO117*$H117*INDEX(References!$C$51:$D$56, $E117+1,2))+(ROW()/10000),0)</f>
        <v>1.17E-2</v>
      </c>
      <c r="BQ117" s="671">
        <f>Compute4a!S117</f>
        <v>0</v>
      </c>
      <c r="BR117" s="782">
        <f>IFERROR((BQ117*$H117*INDEX(References!$C$51:$D$56, $E117+1,2))+(ROW()/10000),0)</f>
        <v>1.17E-2</v>
      </c>
      <c r="BS117" s="671">
        <f>Compute4a!V117</f>
        <v>0</v>
      </c>
      <c r="BT117" s="782">
        <f>IFERROR((BS117*$H117*INDEX(References!$C$51:$D$56, $E117+1,2))+(ROW()/10000),0)</f>
        <v>1.17E-2</v>
      </c>
      <c r="BU117" s="671">
        <f>Compute4a!M117</f>
        <v>0</v>
      </c>
      <c r="BV117" s="782">
        <f>IFERROR((BU117*$H117*INDEX(References!$C$51:$D$56, $E117+1,2))+(ROW()/10000),0)</f>
        <v>1.17E-2</v>
      </c>
      <c r="BW117" s="671">
        <f>Compute4a!U117</f>
        <v>0</v>
      </c>
      <c r="BX117" s="782">
        <f>IFERROR((BW117*$H117*INDEX(References!$C$51:$D$56, $E117+1,2))+(ROW()/10000),0)</f>
        <v>1.17E-2</v>
      </c>
      <c r="BY117" s="671">
        <f>Compute4a!N117</f>
        <v>0</v>
      </c>
      <c r="BZ117" s="782">
        <f>IFERROR((BY117*$H117*INDEX(References!$C$51:$D$56, $E117+1,2))+(ROW()/10000),0)</f>
        <v>1.17E-2</v>
      </c>
      <c r="CA117" s="671">
        <f>Compute4a!T117</f>
        <v>0</v>
      </c>
      <c r="CB117" s="782">
        <f>IFERROR((CA117*$H117*INDEX(References!$C$51:$D$56, $E117+1,2))+(ROW()/10000),0)</f>
        <v>1.17E-2</v>
      </c>
      <c r="CC117" s="671">
        <f>Compute4a!T117</f>
        <v>0</v>
      </c>
      <c r="CD117" s="782">
        <f>IFERROR((CC117*$H117*INDEX(References!$C$51:$D$56, $E117+1,2))+(ROW()/10000),0)</f>
        <v>1.17E-2</v>
      </c>
      <c r="CE117" s="671">
        <f>Compute4a!T117</f>
        <v>0</v>
      </c>
      <c r="CF117" s="782">
        <f>IFERROR((CE117*$H117*INDEX(References!$C$51:$D$56, $E117+1,2))+(ROW()/10000),0)</f>
        <v>1.17E-2</v>
      </c>
      <c r="CG117" s="671">
        <f>Compute4a!U117</f>
        <v>0</v>
      </c>
      <c r="CH117" s="782">
        <f>IFERROR((CG117*$H117*INDEX(References!$C$51:$D$56, $E117+1,2))+(ROW()/10000),0)</f>
        <v>1.17E-2</v>
      </c>
      <c r="CI117" s="671">
        <f>Compute4a!U117</f>
        <v>0</v>
      </c>
      <c r="CJ117" s="782">
        <f>IFERROR((CI117*$H117*INDEX(References!$C$51:$D$56, $E117+1,2))+(ROW()/10000),0)</f>
        <v>1.17E-2</v>
      </c>
      <c r="CK117" s="671">
        <f>Compute4a!N117</f>
        <v>0</v>
      </c>
      <c r="CL117" s="782">
        <f>IFERROR((CK117*$H117*INDEX(References!$C$51:$D$56, $E117+1,2))+(ROW()/10000),0)</f>
        <v>1.17E-2</v>
      </c>
      <c r="CM117" s="671">
        <f>Compute4a!U117</f>
        <v>0</v>
      </c>
      <c r="CN117" s="782">
        <f>IFERROR((CM117*$H117*INDEX(References!$C$51:$D$56, $E117+1,2))+(ROW()/10000),0)</f>
        <v>1.17E-2</v>
      </c>
      <c r="CO117" s="671">
        <f>Compute4a!Q117</f>
        <v>0</v>
      </c>
      <c r="CP117" s="782">
        <f>IFERROR((CO117*$H117*INDEX(References!$C$51:$D$56, $E117+1,2))+(ROW()/10000),0)</f>
        <v>1.17E-2</v>
      </c>
      <c r="CQ117" s="671">
        <f>Compute4a!T117</f>
        <v>0</v>
      </c>
      <c r="CR117" s="782">
        <f>IFERROR((CQ117*$H117*INDEX(References!$C$51:$D$56, $E117+1,2))+(ROW()/10000),0)</f>
        <v>1.17E-2</v>
      </c>
      <c r="CS117" s="671">
        <f>Compute4a!Q117</f>
        <v>0</v>
      </c>
      <c r="CT117" s="782">
        <f>IFERROR((CS117*$H117*INDEX(References!$C$51:$D$56, $E117+1,2))+(ROW()/10000),0)</f>
        <v>1.17E-2</v>
      </c>
      <c r="CU117" s="477">
        <f t="shared" si="211"/>
        <v>1</v>
      </c>
      <c r="CV117" s="477">
        <f t="shared" si="112"/>
        <v>0</v>
      </c>
      <c r="CW117" s="477">
        <f t="shared" si="113"/>
        <v>0</v>
      </c>
      <c r="CX117" s="477">
        <f t="shared" si="114"/>
        <v>0</v>
      </c>
      <c r="CY117" s="477">
        <f t="shared" si="115"/>
        <v>0</v>
      </c>
      <c r="CZ117" s="477">
        <f t="shared" si="116"/>
        <v>0</v>
      </c>
      <c r="DA117" s="477">
        <f t="shared" si="117"/>
        <v>0</v>
      </c>
      <c r="DB117" s="477">
        <f t="shared" si="118"/>
        <v>0</v>
      </c>
      <c r="DC117" s="477">
        <f t="shared" si="119"/>
        <v>0</v>
      </c>
      <c r="DD117" s="477">
        <f t="shared" si="120"/>
        <v>0</v>
      </c>
      <c r="DE117" s="477">
        <f t="shared" si="121"/>
        <v>0</v>
      </c>
      <c r="DF117" s="477">
        <f t="shared" si="122"/>
        <v>0</v>
      </c>
      <c r="DG117" s="477">
        <f t="shared" si="123"/>
        <v>0</v>
      </c>
      <c r="DH117" s="477">
        <f t="shared" si="124"/>
        <v>0</v>
      </c>
      <c r="DI117" s="477">
        <f t="shared" si="125"/>
        <v>0</v>
      </c>
      <c r="DJ117" s="477">
        <f t="shared" si="126"/>
        <v>0</v>
      </c>
      <c r="DK117" s="477">
        <f t="shared" si="127"/>
        <v>0</v>
      </c>
      <c r="DL117" s="477">
        <f t="shared" si="128"/>
        <v>0</v>
      </c>
      <c r="DM117" s="477">
        <f t="shared" si="129"/>
        <v>0</v>
      </c>
      <c r="DN117" s="477">
        <f t="shared" si="130"/>
        <v>0</v>
      </c>
      <c r="DO117" s="477">
        <f t="shared" si="131"/>
        <v>0</v>
      </c>
      <c r="DP117" s="477">
        <f t="shared" si="132"/>
        <v>0</v>
      </c>
      <c r="DQ117" s="477">
        <f t="shared" si="133"/>
        <v>0</v>
      </c>
      <c r="DR117" s="477">
        <f t="shared" si="134"/>
        <v>0</v>
      </c>
      <c r="DS117" s="477">
        <f t="shared" si="135"/>
        <v>0</v>
      </c>
      <c r="DT117" s="477">
        <f t="shared" si="136"/>
        <v>0</v>
      </c>
      <c r="DU117" s="477">
        <f t="shared" si="137"/>
        <v>0</v>
      </c>
      <c r="DV117" s="477">
        <f t="shared" si="138"/>
        <v>0</v>
      </c>
      <c r="DW117" s="477">
        <f t="shared" si="139"/>
        <v>0</v>
      </c>
      <c r="DX117" s="477">
        <f t="shared" si="140"/>
        <v>0</v>
      </c>
      <c r="DY117" s="477">
        <f t="shared" si="141"/>
        <v>0</v>
      </c>
      <c r="DZ117" s="477">
        <f t="shared" si="142"/>
        <v>0</v>
      </c>
      <c r="EA117" s="477">
        <f t="shared" si="143"/>
        <v>0</v>
      </c>
      <c r="EB117" s="477">
        <f t="shared" si="144"/>
        <v>0</v>
      </c>
      <c r="EC117" s="477">
        <f t="shared" si="145"/>
        <v>0</v>
      </c>
      <c r="ED117" s="477">
        <f t="shared" si="146"/>
        <v>0</v>
      </c>
      <c r="EE117" s="477">
        <f t="shared" si="147"/>
        <v>0</v>
      </c>
      <c r="EF117" s="477">
        <f t="shared" si="148"/>
        <v>0</v>
      </c>
      <c r="EG117" s="477">
        <f t="shared" si="149"/>
        <v>0</v>
      </c>
      <c r="EH117" s="477">
        <f t="shared" si="150"/>
        <v>0</v>
      </c>
      <c r="EI117" s="477">
        <f t="shared" si="151"/>
        <v>0</v>
      </c>
      <c r="EJ117" s="477">
        <f t="shared" si="152"/>
        <v>0</v>
      </c>
      <c r="EK117" s="477">
        <f t="shared" si="153"/>
        <v>0</v>
      </c>
      <c r="EL117" s="477">
        <f t="shared" si="154"/>
        <v>0</v>
      </c>
      <c r="EM117" s="477">
        <f t="shared" si="155"/>
        <v>0</v>
      </c>
      <c r="EN117" s="477">
        <f t="shared" si="156"/>
        <v>0</v>
      </c>
      <c r="EO117" s="946">
        <f t="shared" si="157"/>
        <v>0</v>
      </c>
      <c r="EP117" s="946">
        <f t="shared" si="158"/>
        <v>0</v>
      </c>
      <c r="EQ117" s="946">
        <f t="shared" si="159"/>
        <v>0</v>
      </c>
      <c r="ER117" s="946">
        <f t="shared" si="160"/>
        <v>0</v>
      </c>
      <c r="ES117" s="946">
        <f t="shared" si="161"/>
        <v>0</v>
      </c>
      <c r="ET117" s="946">
        <f t="shared" si="162"/>
        <v>0</v>
      </c>
      <c r="EU117" s="946">
        <f t="shared" si="163"/>
        <v>0</v>
      </c>
      <c r="EV117" s="946">
        <f t="shared" si="164"/>
        <v>0</v>
      </c>
      <c r="EW117" s="946">
        <f t="shared" si="165"/>
        <v>0</v>
      </c>
      <c r="EX117" s="946">
        <f t="shared" si="166"/>
        <v>0</v>
      </c>
      <c r="EY117" s="946">
        <f t="shared" si="167"/>
        <v>0</v>
      </c>
      <c r="EZ117" s="946">
        <f t="shared" si="168"/>
        <v>0</v>
      </c>
      <c r="FA117" s="946">
        <f t="shared" si="169"/>
        <v>0</v>
      </c>
      <c r="FB117" s="946">
        <f t="shared" si="170"/>
        <v>0</v>
      </c>
      <c r="FC117" s="946">
        <f t="shared" si="171"/>
        <v>0</v>
      </c>
      <c r="FD117" s="946">
        <f t="shared" si="172"/>
        <v>0</v>
      </c>
      <c r="FE117" s="946">
        <f t="shared" si="173"/>
        <v>0</v>
      </c>
      <c r="FF117" s="946">
        <f t="shared" si="174"/>
        <v>0</v>
      </c>
      <c r="FG117" s="946">
        <f t="shared" si="175"/>
        <v>0</v>
      </c>
      <c r="FH117" s="946">
        <f t="shared" si="176"/>
        <v>0</v>
      </c>
      <c r="FI117" s="946">
        <f t="shared" si="177"/>
        <v>0</v>
      </c>
      <c r="FJ117" s="946">
        <f t="shared" si="178"/>
        <v>0</v>
      </c>
      <c r="FK117" s="946">
        <f t="shared" si="179"/>
        <v>0</v>
      </c>
      <c r="FL117" s="946">
        <f t="shared" si="180"/>
        <v>0</v>
      </c>
      <c r="FM117" s="946">
        <f t="shared" si="181"/>
        <v>0</v>
      </c>
      <c r="FN117" s="946">
        <f t="shared" si="182"/>
        <v>0</v>
      </c>
      <c r="FO117" s="946">
        <f t="shared" si="183"/>
        <v>0</v>
      </c>
      <c r="FP117" s="946">
        <f t="shared" si="184"/>
        <v>0</v>
      </c>
      <c r="FQ117" s="946">
        <f t="shared" si="185"/>
        <v>0</v>
      </c>
      <c r="FR117" s="946">
        <f t="shared" si="186"/>
        <v>0</v>
      </c>
      <c r="FS117" s="946">
        <f t="shared" si="187"/>
        <v>0</v>
      </c>
      <c r="FT117" s="946">
        <f t="shared" si="188"/>
        <v>0</v>
      </c>
      <c r="FU117" s="946">
        <f t="shared" si="189"/>
        <v>0</v>
      </c>
      <c r="FV117" s="946">
        <f t="shared" si="190"/>
        <v>0</v>
      </c>
      <c r="FW117" s="946">
        <f t="shared" si="191"/>
        <v>0</v>
      </c>
      <c r="FX117" s="946">
        <f t="shared" si="192"/>
        <v>0</v>
      </c>
      <c r="FY117" s="946">
        <f t="shared" si="193"/>
        <v>0</v>
      </c>
      <c r="FZ117" s="946">
        <f t="shared" si="194"/>
        <v>0</v>
      </c>
      <c r="GA117" s="946">
        <f t="shared" si="195"/>
        <v>0</v>
      </c>
      <c r="GB117" s="946">
        <f t="shared" si="196"/>
        <v>0</v>
      </c>
      <c r="GC117" s="946">
        <f t="shared" si="197"/>
        <v>0</v>
      </c>
      <c r="GD117" s="946">
        <f t="shared" si="198"/>
        <v>0</v>
      </c>
      <c r="GE117" s="946">
        <f t="shared" si="199"/>
        <v>0</v>
      </c>
      <c r="GF117" s="946">
        <f t="shared" si="200"/>
        <v>0</v>
      </c>
      <c r="GG117" s="946">
        <f t="shared" si="201"/>
        <v>0</v>
      </c>
      <c r="GH117" s="946" t="s">
        <v>552</v>
      </c>
    </row>
    <row r="118" spans="1:190" ht="15" hidden="1">
      <c r="A118" s="725" t="str">
        <f>Compute1a!A118</f>
        <v>18.2.a</v>
      </c>
      <c r="B118" s="527">
        <f>Compute1a!B118</f>
        <v>0</v>
      </c>
      <c r="C118" s="527">
        <f>Compute1a!C118</f>
        <v>0</v>
      </c>
      <c r="D118" s="528">
        <f>Compute1a!D118</f>
        <v>0</v>
      </c>
      <c r="E118" s="733" t="str">
        <f>Compute1a!E118</f>
        <v>0</v>
      </c>
      <c r="F118" s="727">
        <f>INDEX(References!$B$51:$C$56,$E118+1,2)*C118</f>
        <v>0</v>
      </c>
      <c r="G118" s="726">
        <f>Compute4a!$DE118</f>
        <v>0</v>
      </c>
      <c r="H118" s="942">
        <f t="shared" ref="H118:H120" si="216">G118</f>
        <v>0</v>
      </c>
      <c r="I118" s="671">
        <f>Compute4a!I118</f>
        <v>0</v>
      </c>
      <c r="J118" s="782">
        <f>IFERROR((I118*$H118*INDEX(References!$C$51:$D$56, $E118+1,2))+(ROW()/10000),0)</f>
        <v>1.18E-2</v>
      </c>
      <c r="K118" s="671">
        <f>Compute4a!H118</f>
        <v>0</v>
      </c>
      <c r="L118" s="782">
        <f>IFERROR((K118*$H118*INDEX(References!$C$51:$D$56, $E118+1,2))+(ROW()/10000),0)</f>
        <v>1.18E-2</v>
      </c>
      <c r="M118" s="671">
        <f>Compute4a!H118</f>
        <v>0</v>
      </c>
      <c r="N118" s="782">
        <f>IFERROR((M118*$H118*INDEX(References!$C$51:$D$56, $E118+1,2))+(ROW()/10000),0)</f>
        <v>1.18E-2</v>
      </c>
      <c r="O118" s="671">
        <f>Compute4a!N118</f>
        <v>0</v>
      </c>
      <c r="P118" s="782">
        <f>IFERROR((O118*$H118*INDEX(References!$C$51:$D$56, $E118+1,2))+(ROW()/10000),0)</f>
        <v>1.18E-2</v>
      </c>
      <c r="Q118" s="671">
        <f>Compute4a!M118</f>
        <v>0</v>
      </c>
      <c r="R118" s="782">
        <f>IFERROR((Q118*$H118*INDEX(References!$C$51:$D$56, $E118+1,2))+(ROW()/10000),0)</f>
        <v>1.18E-2</v>
      </c>
      <c r="S118" s="671">
        <f>Compute4a!R118</f>
        <v>0</v>
      </c>
      <c r="T118" s="782">
        <f>IFERROR((S118*$H118*INDEX(References!$C$51:$D$56, $E118+1,2))+(ROW()/10000),0)</f>
        <v>1.18E-2</v>
      </c>
      <c r="U118" s="671">
        <f>Compute4a!S118</f>
        <v>0</v>
      </c>
      <c r="V118" s="782">
        <f>IFERROR((U118*$H118*INDEX(References!$C$51:$D$56, $E118+1,2))+(ROW()/10000),0)</f>
        <v>1.18E-2</v>
      </c>
      <c r="W118" s="671">
        <f>Compute4a!R118</f>
        <v>0</v>
      </c>
      <c r="X118" s="782">
        <f>IFERROR((W118*$H118*INDEX(References!$C$51:$D$56, $E118+1,2))+(ROW()/10000),0)</f>
        <v>1.18E-2</v>
      </c>
      <c r="Y118" s="671">
        <f>Compute4a!I118</f>
        <v>0</v>
      </c>
      <c r="Z118" s="782">
        <f>IFERROR((Y118*$H118*INDEX(References!$C$51:$D$56, $E118+1,2))+(ROW()/10000),0)</f>
        <v>1.18E-2</v>
      </c>
      <c r="AA118" s="671">
        <f>Compute4a!H118</f>
        <v>0</v>
      </c>
      <c r="AB118" s="782">
        <f>IFERROR((AA118*$H118*INDEX(References!$C$51:$D$56, $E118+1,2))+(ROW()/10000),0)</f>
        <v>1.18E-2</v>
      </c>
      <c r="AC118" s="671">
        <f>Compute4a!T118</f>
        <v>0</v>
      </c>
      <c r="AD118" s="782">
        <f>IFERROR((AC118*$H118*INDEX(References!$C$51:$D$56, $E118+1,2))+(ROW()/10000),0)</f>
        <v>1.18E-2</v>
      </c>
      <c r="AE118" s="671">
        <f>Compute4a!I118</f>
        <v>0</v>
      </c>
      <c r="AF118" s="782">
        <f>IFERROR((AE118*$H118*INDEX(References!$C$51:$D$56, $E118+1,2))+(ROW()/10000),0)</f>
        <v>1.18E-2</v>
      </c>
      <c r="AG118" s="671">
        <f>Compute4a!N118</f>
        <v>0</v>
      </c>
      <c r="AH118" s="782">
        <f>IFERROR((AG118*$H118*INDEX(References!$C$51:$D$56, $E118+1,2))+(ROW()/10000),0)</f>
        <v>1.18E-2</v>
      </c>
      <c r="AI118" s="671">
        <f>Compute4a!I118</f>
        <v>0</v>
      </c>
      <c r="AJ118" s="782">
        <f>IFERROR((AI118*$H118*INDEX(References!$C$51:$D$56, $E118+1,2))+(ROW()/10000),0)</f>
        <v>1.18E-2</v>
      </c>
      <c r="AK118" s="671">
        <f>Compute4a!U118</f>
        <v>0</v>
      </c>
      <c r="AL118" s="782">
        <f>IFERROR((AK118*$H118*INDEX(References!$C$51:$D$56, $E118+1,2))+(ROW()/10000),0)</f>
        <v>1.18E-2</v>
      </c>
      <c r="AM118" s="671">
        <f>Compute4a!K118</f>
        <v>0</v>
      </c>
      <c r="AN118" s="782">
        <f>IFERROR((AM118*$H118*INDEX(References!$C$51:$D$56, $E118+1,2))+(ROW()/10000),0)</f>
        <v>1.18E-2</v>
      </c>
      <c r="AO118" s="671">
        <f>Compute4a!S118</f>
        <v>0</v>
      </c>
      <c r="AP118" s="782">
        <f>IFERROR((AO118*$H118*INDEX(References!$C$51:$D$56, $E118+1,2))+(ROW()/10000),0)</f>
        <v>1.18E-2</v>
      </c>
      <c r="AQ118" s="671">
        <f>Compute4a!M118</f>
        <v>0</v>
      </c>
      <c r="AR118" s="782">
        <f>IFERROR((AQ118*$H118*INDEX(References!$C$51:$D$56, $E118+1,2))+(ROW()/10000),0)</f>
        <v>1.18E-2</v>
      </c>
      <c r="AS118" s="671">
        <f>Compute4a!K118</f>
        <v>0</v>
      </c>
      <c r="AT118" s="782">
        <f>IFERROR((AS118*$H118*INDEX(References!$C$51:$D$56, $E118+1,2))+(ROW()/10000),0)</f>
        <v>1.18E-2</v>
      </c>
      <c r="AU118" s="671">
        <f>Compute4a!T118</f>
        <v>0</v>
      </c>
      <c r="AV118" s="782">
        <f>IFERROR((AU118*$H118*INDEX(References!$C$51:$D$56, $E118+1,2))+(ROW()/10000),0)</f>
        <v>1.18E-2</v>
      </c>
      <c r="AW118" s="671">
        <f>Compute4a!J118</f>
        <v>0</v>
      </c>
      <c r="AX118" s="782">
        <f>IFERROR((AW118*$H118*INDEX(References!$C$51:$D$56, $E118+1,2))+(ROW()/10000),0)</f>
        <v>1.18E-2</v>
      </c>
      <c r="AY118" s="671">
        <f>Compute4a!L118</f>
        <v>0</v>
      </c>
      <c r="AZ118" s="782">
        <f>IFERROR((AY118*$H118*INDEX(References!$C$51:$D$56, $E118+1,2))+(ROW()/10000),0)</f>
        <v>1.18E-2</v>
      </c>
      <c r="BA118" s="671">
        <f>Compute4a!M118</f>
        <v>0</v>
      </c>
      <c r="BB118" s="782">
        <f>IFERROR((BA118*$H118*INDEX(References!$C$51:$D$56, $E118+1,2))+(ROW()/10000),0)</f>
        <v>1.18E-2</v>
      </c>
      <c r="BC118" s="671">
        <f>Compute4a!O118</f>
        <v>0</v>
      </c>
      <c r="BD118" s="782">
        <f>IFERROR((BC118*$H118*INDEX(References!$C$51:$D$56, $E118+1,2))+(ROW()/10000),0)</f>
        <v>1.18E-2</v>
      </c>
      <c r="BE118" s="671">
        <f>Compute4a!V118</f>
        <v>0</v>
      </c>
      <c r="BF118" s="782">
        <f>IFERROR((BE118*$H118*INDEX(References!$C$51:$D$56, $E118+1,2))+(ROW()/10000),0)</f>
        <v>1.18E-2</v>
      </c>
      <c r="BG118" s="671">
        <f>Compute4a!P118</f>
        <v>0</v>
      </c>
      <c r="BH118" s="782">
        <f>IFERROR((BG118*$H118*INDEX(References!$C$51:$D$56, $E118+1,2))+(ROW()/10000),0)</f>
        <v>1.18E-2</v>
      </c>
      <c r="BI118" s="671">
        <f>Compute4a!N118</f>
        <v>0</v>
      </c>
      <c r="BJ118" s="782">
        <f>IFERROR((BI118*$H118*INDEX(References!$C$51:$D$56, $E118+1,2))+(ROW()/10000),0)</f>
        <v>1.18E-2</v>
      </c>
      <c r="BK118" s="671">
        <f>Compute4a!T118</f>
        <v>0</v>
      </c>
      <c r="BL118" s="782">
        <f>IFERROR((BK118*$H118*INDEX(References!$C$51:$D$56, $E118+1,2))+(ROW()/10000),0)</f>
        <v>1.18E-2</v>
      </c>
      <c r="BM118" s="671">
        <f>Compute4a!R118</f>
        <v>0</v>
      </c>
      <c r="BN118" s="782">
        <f>IFERROR((BM118*$H118*INDEX(References!$C$51:$D$56, $E118+1,2))+(ROW()/10000),0)</f>
        <v>1.18E-2</v>
      </c>
      <c r="BO118" s="671">
        <f>Compute4a!V118</f>
        <v>0</v>
      </c>
      <c r="BP118" s="782">
        <f>IFERROR((BO118*$H118*INDEX(References!$C$51:$D$56, $E118+1,2))+(ROW()/10000),0)</f>
        <v>1.18E-2</v>
      </c>
      <c r="BQ118" s="671">
        <f>Compute4a!S118</f>
        <v>0</v>
      </c>
      <c r="BR118" s="782">
        <f>IFERROR((BQ118*$H118*INDEX(References!$C$51:$D$56, $E118+1,2))+(ROW()/10000),0)</f>
        <v>1.18E-2</v>
      </c>
      <c r="BS118" s="671">
        <f>Compute4a!V118</f>
        <v>0</v>
      </c>
      <c r="BT118" s="782">
        <f>IFERROR((BS118*$H118*INDEX(References!$C$51:$D$56, $E118+1,2))+(ROW()/10000),0)</f>
        <v>1.18E-2</v>
      </c>
      <c r="BU118" s="671">
        <f>Compute4a!M118</f>
        <v>0</v>
      </c>
      <c r="BV118" s="782">
        <f>IFERROR((BU118*$H118*INDEX(References!$C$51:$D$56, $E118+1,2))+(ROW()/10000),0)</f>
        <v>1.18E-2</v>
      </c>
      <c r="BW118" s="671">
        <f>Compute4a!U118</f>
        <v>0</v>
      </c>
      <c r="BX118" s="782">
        <f>IFERROR((BW118*$H118*INDEX(References!$C$51:$D$56, $E118+1,2))+(ROW()/10000),0)</f>
        <v>1.18E-2</v>
      </c>
      <c r="BY118" s="671">
        <f>Compute4a!N118</f>
        <v>0</v>
      </c>
      <c r="BZ118" s="782">
        <f>IFERROR((BY118*$H118*INDEX(References!$C$51:$D$56, $E118+1,2))+(ROW()/10000),0)</f>
        <v>1.18E-2</v>
      </c>
      <c r="CA118" s="671">
        <f>Compute4a!T118</f>
        <v>0</v>
      </c>
      <c r="CB118" s="782">
        <f>IFERROR((CA118*$H118*INDEX(References!$C$51:$D$56, $E118+1,2))+(ROW()/10000),0)</f>
        <v>1.18E-2</v>
      </c>
      <c r="CC118" s="671">
        <f>Compute4a!T118</f>
        <v>0</v>
      </c>
      <c r="CD118" s="782">
        <f>IFERROR((CC118*$H118*INDEX(References!$C$51:$D$56, $E118+1,2))+(ROW()/10000),0)</f>
        <v>1.18E-2</v>
      </c>
      <c r="CE118" s="671">
        <f>Compute4a!T118</f>
        <v>0</v>
      </c>
      <c r="CF118" s="782">
        <f>IFERROR((CE118*$H118*INDEX(References!$C$51:$D$56, $E118+1,2))+(ROW()/10000),0)</f>
        <v>1.18E-2</v>
      </c>
      <c r="CG118" s="671">
        <f>Compute4a!U118</f>
        <v>0</v>
      </c>
      <c r="CH118" s="782">
        <f>IFERROR((CG118*$H118*INDEX(References!$C$51:$D$56, $E118+1,2))+(ROW()/10000),0)</f>
        <v>1.18E-2</v>
      </c>
      <c r="CI118" s="671">
        <f>Compute4a!U118</f>
        <v>0</v>
      </c>
      <c r="CJ118" s="782">
        <f>IFERROR((CI118*$H118*INDEX(References!$C$51:$D$56, $E118+1,2))+(ROW()/10000),0)</f>
        <v>1.18E-2</v>
      </c>
      <c r="CK118" s="671">
        <f>Compute4a!N118</f>
        <v>0</v>
      </c>
      <c r="CL118" s="782">
        <f>IFERROR((CK118*$H118*INDEX(References!$C$51:$D$56, $E118+1,2))+(ROW()/10000),0)</f>
        <v>1.18E-2</v>
      </c>
      <c r="CM118" s="671">
        <f>Compute4a!U118</f>
        <v>0</v>
      </c>
      <c r="CN118" s="782">
        <f>IFERROR((CM118*$H118*INDEX(References!$C$51:$D$56, $E118+1,2))+(ROW()/10000),0)</f>
        <v>1.18E-2</v>
      </c>
      <c r="CO118" s="671">
        <f>Compute4a!Q118</f>
        <v>0</v>
      </c>
      <c r="CP118" s="782">
        <f>IFERROR((CO118*$H118*INDEX(References!$C$51:$D$56, $E118+1,2))+(ROW()/10000),0)</f>
        <v>1.18E-2</v>
      </c>
      <c r="CQ118" s="671">
        <f>Compute4a!T118</f>
        <v>0</v>
      </c>
      <c r="CR118" s="782">
        <f>IFERROR((CQ118*$H118*INDEX(References!$C$51:$D$56, $E118+1,2))+(ROW()/10000),0)</f>
        <v>1.18E-2</v>
      </c>
      <c r="CS118" s="671">
        <f>Compute4a!Q118</f>
        <v>0</v>
      </c>
      <c r="CT118" s="782">
        <f>IFERROR((CS118*$H118*INDEX(References!$C$51:$D$56, $E118+1,2))+(ROW()/10000),0)</f>
        <v>1.18E-2</v>
      </c>
      <c r="CU118" s="477">
        <f t="shared" si="211"/>
        <v>0</v>
      </c>
      <c r="CV118" s="477">
        <f t="shared" si="112"/>
        <v>0</v>
      </c>
      <c r="CW118" s="477">
        <f t="shared" si="113"/>
        <v>0</v>
      </c>
      <c r="CX118" s="477">
        <f t="shared" si="114"/>
        <v>0</v>
      </c>
      <c r="CY118" s="477">
        <f t="shared" si="115"/>
        <v>0</v>
      </c>
      <c r="CZ118" s="477">
        <f t="shared" si="116"/>
        <v>0</v>
      </c>
      <c r="DA118" s="477">
        <f t="shared" si="117"/>
        <v>0</v>
      </c>
      <c r="DB118" s="477">
        <f t="shared" si="118"/>
        <v>0</v>
      </c>
      <c r="DC118" s="477">
        <f t="shared" si="119"/>
        <v>0</v>
      </c>
      <c r="DD118" s="477">
        <f t="shared" si="120"/>
        <v>0</v>
      </c>
      <c r="DE118" s="477">
        <f t="shared" si="121"/>
        <v>0</v>
      </c>
      <c r="DF118" s="477">
        <f t="shared" si="122"/>
        <v>0</v>
      </c>
      <c r="DG118" s="477">
        <f t="shared" si="123"/>
        <v>0</v>
      </c>
      <c r="DH118" s="477">
        <f t="shared" si="124"/>
        <v>0</v>
      </c>
      <c r="DI118" s="477">
        <f t="shared" si="125"/>
        <v>0</v>
      </c>
      <c r="DJ118" s="477">
        <f t="shared" si="126"/>
        <v>0</v>
      </c>
      <c r="DK118" s="477">
        <f t="shared" si="127"/>
        <v>0</v>
      </c>
      <c r="DL118" s="477">
        <f t="shared" si="128"/>
        <v>0</v>
      </c>
      <c r="DM118" s="477">
        <f t="shared" si="129"/>
        <v>0</v>
      </c>
      <c r="DN118" s="477">
        <f t="shared" si="130"/>
        <v>0</v>
      </c>
      <c r="DO118" s="477">
        <f t="shared" si="131"/>
        <v>0</v>
      </c>
      <c r="DP118" s="477">
        <f t="shared" si="132"/>
        <v>0</v>
      </c>
      <c r="DQ118" s="477">
        <f t="shared" si="133"/>
        <v>0</v>
      </c>
      <c r="DR118" s="477">
        <f t="shared" si="134"/>
        <v>0</v>
      </c>
      <c r="DS118" s="477">
        <f t="shared" si="135"/>
        <v>0</v>
      </c>
      <c r="DT118" s="477">
        <f t="shared" si="136"/>
        <v>0</v>
      </c>
      <c r="DU118" s="477">
        <f t="shared" si="137"/>
        <v>0</v>
      </c>
      <c r="DV118" s="477">
        <f t="shared" si="138"/>
        <v>0</v>
      </c>
      <c r="DW118" s="477">
        <f t="shared" si="139"/>
        <v>0</v>
      </c>
      <c r="DX118" s="477">
        <f t="shared" si="140"/>
        <v>0</v>
      </c>
      <c r="DY118" s="477">
        <f t="shared" si="141"/>
        <v>0</v>
      </c>
      <c r="DZ118" s="477">
        <f t="shared" si="142"/>
        <v>0</v>
      </c>
      <c r="EA118" s="477">
        <f t="shared" si="143"/>
        <v>0</v>
      </c>
      <c r="EB118" s="477">
        <f t="shared" si="144"/>
        <v>0</v>
      </c>
      <c r="EC118" s="477">
        <f t="shared" si="145"/>
        <v>0</v>
      </c>
      <c r="ED118" s="477">
        <f t="shared" si="146"/>
        <v>0</v>
      </c>
      <c r="EE118" s="477">
        <f t="shared" si="147"/>
        <v>0</v>
      </c>
      <c r="EF118" s="477">
        <f t="shared" si="148"/>
        <v>0</v>
      </c>
      <c r="EG118" s="477">
        <f t="shared" si="149"/>
        <v>0</v>
      </c>
      <c r="EH118" s="477">
        <f t="shared" si="150"/>
        <v>0</v>
      </c>
      <c r="EI118" s="477">
        <f t="shared" si="151"/>
        <v>0</v>
      </c>
      <c r="EJ118" s="477">
        <f t="shared" si="152"/>
        <v>0</v>
      </c>
      <c r="EK118" s="477">
        <f t="shared" si="153"/>
        <v>0</v>
      </c>
      <c r="EL118" s="477">
        <f t="shared" si="154"/>
        <v>0</v>
      </c>
      <c r="EM118" s="477">
        <f t="shared" si="155"/>
        <v>0</v>
      </c>
      <c r="EN118" s="477">
        <f t="shared" si="156"/>
        <v>0</v>
      </c>
      <c r="EO118" s="946">
        <f t="shared" si="157"/>
        <v>0</v>
      </c>
      <c r="EP118" s="946">
        <f t="shared" si="158"/>
        <v>0</v>
      </c>
      <c r="EQ118" s="946">
        <f t="shared" si="159"/>
        <v>0</v>
      </c>
      <c r="ER118" s="946">
        <f t="shared" si="160"/>
        <v>0</v>
      </c>
      <c r="ES118" s="946">
        <f t="shared" si="161"/>
        <v>0</v>
      </c>
      <c r="ET118" s="946">
        <f t="shared" si="162"/>
        <v>0</v>
      </c>
      <c r="EU118" s="946">
        <f t="shared" si="163"/>
        <v>0</v>
      </c>
      <c r="EV118" s="946">
        <f t="shared" si="164"/>
        <v>0</v>
      </c>
      <c r="EW118" s="946">
        <f t="shared" si="165"/>
        <v>0</v>
      </c>
      <c r="EX118" s="946">
        <f t="shared" si="166"/>
        <v>0</v>
      </c>
      <c r="EY118" s="946">
        <f t="shared" si="167"/>
        <v>0</v>
      </c>
      <c r="EZ118" s="946">
        <f t="shared" si="168"/>
        <v>0</v>
      </c>
      <c r="FA118" s="946">
        <f t="shared" si="169"/>
        <v>0</v>
      </c>
      <c r="FB118" s="946">
        <f t="shared" si="170"/>
        <v>0</v>
      </c>
      <c r="FC118" s="946">
        <f t="shared" si="171"/>
        <v>0</v>
      </c>
      <c r="FD118" s="946">
        <f t="shared" si="172"/>
        <v>0</v>
      </c>
      <c r="FE118" s="946">
        <f t="shared" si="173"/>
        <v>0</v>
      </c>
      <c r="FF118" s="946">
        <f t="shared" si="174"/>
        <v>0</v>
      </c>
      <c r="FG118" s="946">
        <f t="shared" si="175"/>
        <v>0</v>
      </c>
      <c r="FH118" s="946">
        <f t="shared" si="176"/>
        <v>0</v>
      </c>
      <c r="FI118" s="946">
        <f t="shared" si="177"/>
        <v>0</v>
      </c>
      <c r="FJ118" s="946">
        <f t="shared" si="178"/>
        <v>0</v>
      </c>
      <c r="FK118" s="946">
        <f t="shared" si="179"/>
        <v>0</v>
      </c>
      <c r="FL118" s="946">
        <f t="shared" si="180"/>
        <v>0</v>
      </c>
      <c r="FM118" s="946">
        <f t="shared" si="181"/>
        <v>0</v>
      </c>
      <c r="FN118" s="946">
        <f t="shared" si="182"/>
        <v>0</v>
      </c>
      <c r="FO118" s="946">
        <f t="shared" si="183"/>
        <v>0</v>
      </c>
      <c r="FP118" s="946">
        <f t="shared" si="184"/>
        <v>0</v>
      </c>
      <c r="FQ118" s="946">
        <f t="shared" si="185"/>
        <v>0</v>
      </c>
      <c r="FR118" s="946">
        <f t="shared" si="186"/>
        <v>0</v>
      </c>
      <c r="FS118" s="946">
        <f t="shared" si="187"/>
        <v>0</v>
      </c>
      <c r="FT118" s="946">
        <f t="shared" si="188"/>
        <v>0</v>
      </c>
      <c r="FU118" s="946">
        <f t="shared" si="189"/>
        <v>0</v>
      </c>
      <c r="FV118" s="946">
        <f t="shared" si="190"/>
        <v>0</v>
      </c>
      <c r="FW118" s="946">
        <f t="shared" si="191"/>
        <v>0</v>
      </c>
      <c r="FX118" s="946">
        <f t="shared" si="192"/>
        <v>0</v>
      </c>
      <c r="FY118" s="946">
        <f t="shared" si="193"/>
        <v>0</v>
      </c>
      <c r="FZ118" s="946">
        <f t="shared" si="194"/>
        <v>0</v>
      </c>
      <c r="GA118" s="946">
        <f t="shared" si="195"/>
        <v>0</v>
      </c>
      <c r="GB118" s="946">
        <f t="shared" si="196"/>
        <v>0</v>
      </c>
      <c r="GC118" s="946">
        <f t="shared" si="197"/>
        <v>0</v>
      </c>
      <c r="GD118" s="946">
        <f t="shared" si="198"/>
        <v>0</v>
      </c>
      <c r="GE118" s="946">
        <f t="shared" si="199"/>
        <v>0</v>
      </c>
      <c r="GF118" s="946">
        <f t="shared" si="200"/>
        <v>0</v>
      </c>
      <c r="GG118" s="946">
        <f t="shared" si="201"/>
        <v>0</v>
      </c>
      <c r="GH118" s="946" t="s">
        <v>555</v>
      </c>
    </row>
    <row r="119" spans="1:190" ht="15" hidden="1">
      <c r="A119" s="725" t="str">
        <f>Compute1a!A119</f>
        <v>18.2.b</v>
      </c>
      <c r="B119" s="527">
        <f>Compute1a!B119</f>
        <v>0</v>
      </c>
      <c r="C119" s="527">
        <f>Compute1a!C119</f>
        <v>0</v>
      </c>
      <c r="D119" s="528">
        <f>Compute1a!D119</f>
        <v>0</v>
      </c>
      <c r="E119" s="733" t="str">
        <f>Compute1a!E119</f>
        <v>0</v>
      </c>
      <c r="F119" s="727">
        <f>INDEX(References!$B$51:$C$56,$E119+1,2)*C119</f>
        <v>0</v>
      </c>
      <c r="G119" s="726">
        <f>Compute4a!$DE119</f>
        <v>0</v>
      </c>
      <c r="H119" s="942">
        <f t="shared" si="216"/>
        <v>0</v>
      </c>
      <c r="I119" s="671">
        <f>Compute4a!I119</f>
        <v>0</v>
      </c>
      <c r="J119" s="782">
        <f>IFERROR((I119*$H119*INDEX(References!$C$51:$D$56, $E119+1,2))+(ROW()/10000),0)</f>
        <v>1.1900000000000001E-2</v>
      </c>
      <c r="K119" s="671">
        <f>Compute4a!H119</f>
        <v>0</v>
      </c>
      <c r="L119" s="782">
        <f>IFERROR((K119*$H119*INDEX(References!$C$51:$D$56, $E119+1,2))+(ROW()/10000),0)</f>
        <v>1.1900000000000001E-2</v>
      </c>
      <c r="M119" s="671">
        <f>Compute4a!H119</f>
        <v>0</v>
      </c>
      <c r="N119" s="782">
        <f>IFERROR((M119*$H119*INDEX(References!$C$51:$D$56, $E119+1,2))+(ROW()/10000),0)</f>
        <v>1.1900000000000001E-2</v>
      </c>
      <c r="O119" s="671">
        <f>Compute4a!N119</f>
        <v>0</v>
      </c>
      <c r="P119" s="782">
        <f>IFERROR((O119*$H119*INDEX(References!$C$51:$D$56, $E119+1,2))+(ROW()/10000),0)</f>
        <v>1.1900000000000001E-2</v>
      </c>
      <c r="Q119" s="671">
        <f>Compute4a!M119</f>
        <v>0</v>
      </c>
      <c r="R119" s="782">
        <f>IFERROR((Q119*$H119*INDEX(References!$C$51:$D$56, $E119+1,2))+(ROW()/10000),0)</f>
        <v>1.1900000000000001E-2</v>
      </c>
      <c r="S119" s="671">
        <f>Compute4a!R119</f>
        <v>0</v>
      </c>
      <c r="T119" s="782">
        <f>IFERROR((S119*$H119*INDEX(References!$C$51:$D$56, $E119+1,2))+(ROW()/10000),0)</f>
        <v>1.1900000000000001E-2</v>
      </c>
      <c r="U119" s="671">
        <f>Compute4a!S119</f>
        <v>0</v>
      </c>
      <c r="V119" s="782">
        <f>IFERROR((U119*$H119*INDEX(References!$C$51:$D$56, $E119+1,2))+(ROW()/10000),0)</f>
        <v>1.1900000000000001E-2</v>
      </c>
      <c r="W119" s="671">
        <f>Compute4a!R119</f>
        <v>0</v>
      </c>
      <c r="X119" s="782">
        <f>IFERROR((W119*$H119*INDEX(References!$C$51:$D$56, $E119+1,2))+(ROW()/10000),0)</f>
        <v>1.1900000000000001E-2</v>
      </c>
      <c r="Y119" s="671">
        <f>Compute4a!I119</f>
        <v>0</v>
      </c>
      <c r="Z119" s="782">
        <f>IFERROR((Y119*$H119*INDEX(References!$C$51:$D$56, $E119+1,2))+(ROW()/10000),0)</f>
        <v>1.1900000000000001E-2</v>
      </c>
      <c r="AA119" s="671">
        <f>Compute4a!H119</f>
        <v>0</v>
      </c>
      <c r="AB119" s="782">
        <f>IFERROR((AA119*$H119*INDEX(References!$C$51:$D$56, $E119+1,2))+(ROW()/10000),0)</f>
        <v>1.1900000000000001E-2</v>
      </c>
      <c r="AC119" s="671">
        <f>Compute4a!T119</f>
        <v>0</v>
      </c>
      <c r="AD119" s="782">
        <f>IFERROR((AC119*$H119*INDEX(References!$C$51:$D$56, $E119+1,2))+(ROW()/10000),0)</f>
        <v>1.1900000000000001E-2</v>
      </c>
      <c r="AE119" s="671">
        <f>Compute4a!I119</f>
        <v>0</v>
      </c>
      <c r="AF119" s="782">
        <f>IFERROR((AE119*$H119*INDEX(References!$C$51:$D$56, $E119+1,2))+(ROW()/10000),0)</f>
        <v>1.1900000000000001E-2</v>
      </c>
      <c r="AG119" s="671">
        <f>Compute4a!N119</f>
        <v>0</v>
      </c>
      <c r="AH119" s="782">
        <f>IFERROR((AG119*$H119*INDEX(References!$C$51:$D$56, $E119+1,2))+(ROW()/10000),0)</f>
        <v>1.1900000000000001E-2</v>
      </c>
      <c r="AI119" s="671">
        <f>Compute4a!I119</f>
        <v>0</v>
      </c>
      <c r="AJ119" s="782">
        <f>IFERROR((AI119*$H119*INDEX(References!$C$51:$D$56, $E119+1,2))+(ROW()/10000),0)</f>
        <v>1.1900000000000001E-2</v>
      </c>
      <c r="AK119" s="671">
        <f>Compute4a!U119</f>
        <v>0</v>
      </c>
      <c r="AL119" s="782">
        <f>IFERROR((AK119*$H119*INDEX(References!$C$51:$D$56, $E119+1,2))+(ROW()/10000),0)</f>
        <v>1.1900000000000001E-2</v>
      </c>
      <c r="AM119" s="671">
        <f>Compute4a!K119</f>
        <v>0</v>
      </c>
      <c r="AN119" s="782">
        <f>IFERROR((AM119*$H119*INDEX(References!$C$51:$D$56, $E119+1,2))+(ROW()/10000),0)</f>
        <v>1.1900000000000001E-2</v>
      </c>
      <c r="AO119" s="671">
        <f>Compute4a!S119</f>
        <v>0</v>
      </c>
      <c r="AP119" s="782">
        <f>IFERROR((AO119*$H119*INDEX(References!$C$51:$D$56, $E119+1,2))+(ROW()/10000),0)</f>
        <v>1.1900000000000001E-2</v>
      </c>
      <c r="AQ119" s="671">
        <f>Compute4a!M119</f>
        <v>0</v>
      </c>
      <c r="AR119" s="782">
        <f>IFERROR((AQ119*$H119*INDEX(References!$C$51:$D$56, $E119+1,2))+(ROW()/10000),0)</f>
        <v>1.1900000000000001E-2</v>
      </c>
      <c r="AS119" s="671">
        <f>Compute4a!K119</f>
        <v>0</v>
      </c>
      <c r="AT119" s="782">
        <f>IFERROR((AS119*$H119*INDEX(References!$C$51:$D$56, $E119+1,2))+(ROW()/10000),0)</f>
        <v>1.1900000000000001E-2</v>
      </c>
      <c r="AU119" s="671">
        <f>Compute4a!T119</f>
        <v>0</v>
      </c>
      <c r="AV119" s="782">
        <f>IFERROR((AU119*$H119*INDEX(References!$C$51:$D$56, $E119+1,2))+(ROW()/10000),0)</f>
        <v>1.1900000000000001E-2</v>
      </c>
      <c r="AW119" s="671">
        <f>Compute4a!J119</f>
        <v>0</v>
      </c>
      <c r="AX119" s="782">
        <f>IFERROR((AW119*$H119*INDEX(References!$C$51:$D$56, $E119+1,2))+(ROW()/10000),0)</f>
        <v>1.1900000000000001E-2</v>
      </c>
      <c r="AY119" s="671">
        <f>Compute4a!L119</f>
        <v>0</v>
      </c>
      <c r="AZ119" s="782">
        <f>IFERROR((AY119*$H119*INDEX(References!$C$51:$D$56, $E119+1,2))+(ROW()/10000),0)</f>
        <v>1.1900000000000001E-2</v>
      </c>
      <c r="BA119" s="671">
        <f>Compute4a!M119</f>
        <v>0</v>
      </c>
      <c r="BB119" s="782">
        <f>IFERROR((BA119*$H119*INDEX(References!$C$51:$D$56, $E119+1,2))+(ROW()/10000),0)</f>
        <v>1.1900000000000001E-2</v>
      </c>
      <c r="BC119" s="671">
        <f>Compute4a!O119</f>
        <v>0</v>
      </c>
      <c r="BD119" s="782">
        <f>IFERROR((BC119*$H119*INDEX(References!$C$51:$D$56, $E119+1,2))+(ROW()/10000),0)</f>
        <v>1.1900000000000001E-2</v>
      </c>
      <c r="BE119" s="671">
        <f>Compute4a!V119</f>
        <v>0</v>
      </c>
      <c r="BF119" s="782">
        <f>IFERROR((BE119*$H119*INDEX(References!$C$51:$D$56, $E119+1,2))+(ROW()/10000),0)</f>
        <v>1.1900000000000001E-2</v>
      </c>
      <c r="BG119" s="671">
        <f>Compute4a!P119</f>
        <v>0</v>
      </c>
      <c r="BH119" s="782">
        <f>IFERROR((BG119*$H119*INDEX(References!$C$51:$D$56, $E119+1,2))+(ROW()/10000),0)</f>
        <v>1.1900000000000001E-2</v>
      </c>
      <c r="BI119" s="671">
        <f>Compute4a!N119</f>
        <v>0</v>
      </c>
      <c r="BJ119" s="782">
        <f>IFERROR((BI119*$H119*INDEX(References!$C$51:$D$56, $E119+1,2))+(ROW()/10000),0)</f>
        <v>1.1900000000000001E-2</v>
      </c>
      <c r="BK119" s="671">
        <f>Compute4a!T119</f>
        <v>0</v>
      </c>
      <c r="BL119" s="782">
        <f>IFERROR((BK119*$H119*INDEX(References!$C$51:$D$56, $E119+1,2))+(ROW()/10000),0)</f>
        <v>1.1900000000000001E-2</v>
      </c>
      <c r="BM119" s="671">
        <f>Compute4a!R119</f>
        <v>0</v>
      </c>
      <c r="BN119" s="782">
        <f>IFERROR((BM119*$H119*INDEX(References!$C$51:$D$56, $E119+1,2))+(ROW()/10000),0)</f>
        <v>1.1900000000000001E-2</v>
      </c>
      <c r="BO119" s="671">
        <f>Compute4a!V119</f>
        <v>0</v>
      </c>
      <c r="BP119" s="782">
        <f>IFERROR((BO119*$H119*INDEX(References!$C$51:$D$56, $E119+1,2))+(ROW()/10000),0)</f>
        <v>1.1900000000000001E-2</v>
      </c>
      <c r="BQ119" s="671">
        <f>Compute4a!S119</f>
        <v>0</v>
      </c>
      <c r="BR119" s="782">
        <f>IFERROR((BQ119*$H119*INDEX(References!$C$51:$D$56, $E119+1,2))+(ROW()/10000),0)</f>
        <v>1.1900000000000001E-2</v>
      </c>
      <c r="BS119" s="671">
        <f>Compute4a!V119</f>
        <v>0</v>
      </c>
      <c r="BT119" s="782">
        <f>IFERROR((BS119*$H119*INDEX(References!$C$51:$D$56, $E119+1,2))+(ROW()/10000),0)</f>
        <v>1.1900000000000001E-2</v>
      </c>
      <c r="BU119" s="671">
        <f>Compute4a!M119</f>
        <v>0</v>
      </c>
      <c r="BV119" s="782">
        <f>IFERROR((BU119*$H119*INDEX(References!$C$51:$D$56, $E119+1,2))+(ROW()/10000),0)</f>
        <v>1.1900000000000001E-2</v>
      </c>
      <c r="BW119" s="671">
        <f>Compute4a!U119</f>
        <v>0</v>
      </c>
      <c r="BX119" s="782">
        <f>IFERROR((BW119*$H119*INDEX(References!$C$51:$D$56, $E119+1,2))+(ROW()/10000),0)</f>
        <v>1.1900000000000001E-2</v>
      </c>
      <c r="BY119" s="671">
        <f>Compute4a!N119</f>
        <v>0</v>
      </c>
      <c r="BZ119" s="782">
        <f>IFERROR((BY119*$H119*INDEX(References!$C$51:$D$56, $E119+1,2))+(ROW()/10000),0)</f>
        <v>1.1900000000000001E-2</v>
      </c>
      <c r="CA119" s="671">
        <f>Compute4a!T119</f>
        <v>0</v>
      </c>
      <c r="CB119" s="782">
        <f>IFERROR((CA119*$H119*INDEX(References!$C$51:$D$56, $E119+1,2))+(ROW()/10000),0)</f>
        <v>1.1900000000000001E-2</v>
      </c>
      <c r="CC119" s="671">
        <f>Compute4a!T119</f>
        <v>0</v>
      </c>
      <c r="CD119" s="782">
        <f>IFERROR((CC119*$H119*INDEX(References!$C$51:$D$56, $E119+1,2))+(ROW()/10000),0)</f>
        <v>1.1900000000000001E-2</v>
      </c>
      <c r="CE119" s="671">
        <f>Compute4a!T119</f>
        <v>0</v>
      </c>
      <c r="CF119" s="782">
        <f>IFERROR((CE119*$H119*INDEX(References!$C$51:$D$56, $E119+1,2))+(ROW()/10000),0)</f>
        <v>1.1900000000000001E-2</v>
      </c>
      <c r="CG119" s="671">
        <f>Compute4a!U119</f>
        <v>0</v>
      </c>
      <c r="CH119" s="782">
        <f>IFERROR((CG119*$H119*INDEX(References!$C$51:$D$56, $E119+1,2))+(ROW()/10000),0)</f>
        <v>1.1900000000000001E-2</v>
      </c>
      <c r="CI119" s="671">
        <f>Compute4a!U119</f>
        <v>0</v>
      </c>
      <c r="CJ119" s="782">
        <f>IFERROR((CI119*$H119*INDEX(References!$C$51:$D$56, $E119+1,2))+(ROW()/10000),0)</f>
        <v>1.1900000000000001E-2</v>
      </c>
      <c r="CK119" s="671">
        <f>Compute4a!N119</f>
        <v>0</v>
      </c>
      <c r="CL119" s="782">
        <f>IFERROR((CK119*$H119*INDEX(References!$C$51:$D$56, $E119+1,2))+(ROW()/10000),0)</f>
        <v>1.1900000000000001E-2</v>
      </c>
      <c r="CM119" s="671">
        <f>Compute4a!U119</f>
        <v>0</v>
      </c>
      <c r="CN119" s="782">
        <f>IFERROR((CM119*$H119*INDEX(References!$C$51:$D$56, $E119+1,2))+(ROW()/10000),0)</f>
        <v>1.1900000000000001E-2</v>
      </c>
      <c r="CO119" s="671">
        <f>Compute4a!Q119</f>
        <v>0</v>
      </c>
      <c r="CP119" s="782">
        <f>IFERROR((CO119*$H119*INDEX(References!$C$51:$D$56, $E119+1,2))+(ROW()/10000),0)</f>
        <v>1.1900000000000001E-2</v>
      </c>
      <c r="CQ119" s="671">
        <f>Compute4a!T119</f>
        <v>0</v>
      </c>
      <c r="CR119" s="782">
        <f>IFERROR((CQ119*$H119*INDEX(References!$C$51:$D$56, $E119+1,2))+(ROW()/10000),0)</f>
        <v>1.1900000000000001E-2</v>
      </c>
      <c r="CS119" s="671">
        <f>Compute4a!Q119</f>
        <v>0</v>
      </c>
      <c r="CT119" s="782">
        <f>IFERROR((CS119*$H119*INDEX(References!$C$51:$D$56, $E119+1,2))+(ROW()/10000),0)</f>
        <v>1.1900000000000001E-2</v>
      </c>
      <c r="CU119" s="477">
        <f t="shared" si="211"/>
        <v>0</v>
      </c>
      <c r="CV119" s="477">
        <f t="shared" si="112"/>
        <v>0</v>
      </c>
      <c r="CW119" s="477">
        <f t="shared" si="113"/>
        <v>0</v>
      </c>
      <c r="CX119" s="477">
        <f t="shared" si="114"/>
        <v>0</v>
      </c>
      <c r="CY119" s="477">
        <f t="shared" si="115"/>
        <v>0</v>
      </c>
      <c r="CZ119" s="477">
        <f t="shared" si="116"/>
        <v>0</v>
      </c>
      <c r="DA119" s="477">
        <f t="shared" si="117"/>
        <v>0</v>
      </c>
      <c r="DB119" s="477">
        <f t="shared" si="118"/>
        <v>0</v>
      </c>
      <c r="DC119" s="477">
        <f t="shared" si="119"/>
        <v>0</v>
      </c>
      <c r="DD119" s="477">
        <f t="shared" si="120"/>
        <v>0</v>
      </c>
      <c r="DE119" s="477">
        <f t="shared" si="121"/>
        <v>0</v>
      </c>
      <c r="DF119" s="477">
        <f t="shared" si="122"/>
        <v>0</v>
      </c>
      <c r="DG119" s="477">
        <f t="shared" si="123"/>
        <v>0</v>
      </c>
      <c r="DH119" s="477">
        <f t="shared" si="124"/>
        <v>0</v>
      </c>
      <c r="DI119" s="477">
        <f t="shared" si="125"/>
        <v>0</v>
      </c>
      <c r="DJ119" s="477">
        <f t="shared" si="126"/>
        <v>0</v>
      </c>
      <c r="DK119" s="477">
        <f t="shared" si="127"/>
        <v>0</v>
      </c>
      <c r="DL119" s="477">
        <f t="shared" si="128"/>
        <v>0</v>
      </c>
      <c r="DM119" s="477">
        <f t="shared" si="129"/>
        <v>0</v>
      </c>
      <c r="DN119" s="477">
        <f t="shared" si="130"/>
        <v>0</v>
      </c>
      <c r="DO119" s="477">
        <f t="shared" si="131"/>
        <v>0</v>
      </c>
      <c r="DP119" s="477">
        <f t="shared" si="132"/>
        <v>0</v>
      </c>
      <c r="DQ119" s="477">
        <f t="shared" si="133"/>
        <v>0</v>
      </c>
      <c r="DR119" s="477">
        <f t="shared" si="134"/>
        <v>0</v>
      </c>
      <c r="DS119" s="477">
        <f t="shared" si="135"/>
        <v>0</v>
      </c>
      <c r="DT119" s="477">
        <f t="shared" si="136"/>
        <v>0</v>
      </c>
      <c r="DU119" s="477">
        <f t="shared" si="137"/>
        <v>0</v>
      </c>
      <c r="DV119" s="477">
        <f t="shared" si="138"/>
        <v>0</v>
      </c>
      <c r="DW119" s="477">
        <f t="shared" si="139"/>
        <v>0</v>
      </c>
      <c r="DX119" s="477">
        <f t="shared" si="140"/>
        <v>0</v>
      </c>
      <c r="DY119" s="477">
        <f t="shared" si="141"/>
        <v>0</v>
      </c>
      <c r="DZ119" s="477">
        <f t="shared" si="142"/>
        <v>0</v>
      </c>
      <c r="EA119" s="477">
        <f t="shared" si="143"/>
        <v>0</v>
      </c>
      <c r="EB119" s="477">
        <f t="shared" si="144"/>
        <v>0</v>
      </c>
      <c r="EC119" s="477">
        <f t="shared" si="145"/>
        <v>0</v>
      </c>
      <c r="ED119" s="477">
        <f t="shared" si="146"/>
        <v>0</v>
      </c>
      <c r="EE119" s="477">
        <f t="shared" si="147"/>
        <v>0</v>
      </c>
      <c r="EF119" s="477">
        <f t="shared" si="148"/>
        <v>0</v>
      </c>
      <c r="EG119" s="477">
        <f t="shared" si="149"/>
        <v>0</v>
      </c>
      <c r="EH119" s="477">
        <f t="shared" si="150"/>
        <v>0</v>
      </c>
      <c r="EI119" s="477">
        <f t="shared" si="151"/>
        <v>0</v>
      </c>
      <c r="EJ119" s="477">
        <f t="shared" si="152"/>
        <v>0</v>
      </c>
      <c r="EK119" s="477">
        <f t="shared" si="153"/>
        <v>0</v>
      </c>
      <c r="EL119" s="477">
        <f t="shared" si="154"/>
        <v>0</v>
      </c>
      <c r="EM119" s="477">
        <f t="shared" si="155"/>
        <v>0</v>
      </c>
      <c r="EN119" s="477">
        <f t="shared" si="156"/>
        <v>0</v>
      </c>
      <c r="EO119" s="946">
        <f t="shared" si="157"/>
        <v>0</v>
      </c>
      <c r="EP119" s="946">
        <f t="shared" si="158"/>
        <v>0</v>
      </c>
      <c r="EQ119" s="946">
        <f t="shared" si="159"/>
        <v>0</v>
      </c>
      <c r="ER119" s="946">
        <f t="shared" si="160"/>
        <v>0</v>
      </c>
      <c r="ES119" s="946">
        <f t="shared" si="161"/>
        <v>0</v>
      </c>
      <c r="ET119" s="946">
        <f t="shared" si="162"/>
        <v>0</v>
      </c>
      <c r="EU119" s="946">
        <f t="shared" si="163"/>
        <v>0</v>
      </c>
      <c r="EV119" s="946">
        <f t="shared" si="164"/>
        <v>0</v>
      </c>
      <c r="EW119" s="946">
        <f t="shared" si="165"/>
        <v>0</v>
      </c>
      <c r="EX119" s="946">
        <f t="shared" si="166"/>
        <v>0</v>
      </c>
      <c r="EY119" s="946">
        <f t="shared" si="167"/>
        <v>0</v>
      </c>
      <c r="EZ119" s="946">
        <f t="shared" si="168"/>
        <v>0</v>
      </c>
      <c r="FA119" s="946">
        <f t="shared" si="169"/>
        <v>0</v>
      </c>
      <c r="FB119" s="946">
        <f t="shared" si="170"/>
        <v>0</v>
      </c>
      <c r="FC119" s="946">
        <f t="shared" si="171"/>
        <v>0</v>
      </c>
      <c r="FD119" s="946">
        <f t="shared" si="172"/>
        <v>0</v>
      </c>
      <c r="FE119" s="946">
        <f t="shared" si="173"/>
        <v>0</v>
      </c>
      <c r="FF119" s="946">
        <f t="shared" si="174"/>
        <v>0</v>
      </c>
      <c r="FG119" s="946">
        <f t="shared" si="175"/>
        <v>0</v>
      </c>
      <c r="FH119" s="946">
        <f t="shared" si="176"/>
        <v>0</v>
      </c>
      <c r="FI119" s="946">
        <f t="shared" si="177"/>
        <v>0</v>
      </c>
      <c r="FJ119" s="946">
        <f t="shared" si="178"/>
        <v>0</v>
      </c>
      <c r="FK119" s="946">
        <f t="shared" si="179"/>
        <v>0</v>
      </c>
      <c r="FL119" s="946">
        <f t="shared" si="180"/>
        <v>0</v>
      </c>
      <c r="FM119" s="946">
        <f t="shared" si="181"/>
        <v>0</v>
      </c>
      <c r="FN119" s="946">
        <f t="shared" si="182"/>
        <v>0</v>
      </c>
      <c r="FO119" s="946">
        <f t="shared" si="183"/>
        <v>0</v>
      </c>
      <c r="FP119" s="946">
        <f t="shared" si="184"/>
        <v>0</v>
      </c>
      <c r="FQ119" s="946">
        <f t="shared" si="185"/>
        <v>0</v>
      </c>
      <c r="FR119" s="946">
        <f t="shared" si="186"/>
        <v>0</v>
      </c>
      <c r="FS119" s="946">
        <f t="shared" si="187"/>
        <v>0</v>
      </c>
      <c r="FT119" s="946">
        <f t="shared" si="188"/>
        <v>0</v>
      </c>
      <c r="FU119" s="946">
        <f t="shared" si="189"/>
        <v>0</v>
      </c>
      <c r="FV119" s="946">
        <f t="shared" si="190"/>
        <v>0</v>
      </c>
      <c r="FW119" s="946">
        <f t="shared" si="191"/>
        <v>0</v>
      </c>
      <c r="FX119" s="946">
        <f t="shared" si="192"/>
        <v>0</v>
      </c>
      <c r="FY119" s="946">
        <f t="shared" si="193"/>
        <v>0</v>
      </c>
      <c r="FZ119" s="946">
        <f t="shared" si="194"/>
        <v>0</v>
      </c>
      <c r="GA119" s="946">
        <f t="shared" si="195"/>
        <v>0</v>
      </c>
      <c r="GB119" s="946">
        <f t="shared" si="196"/>
        <v>0</v>
      </c>
      <c r="GC119" s="946">
        <f t="shared" si="197"/>
        <v>0</v>
      </c>
      <c r="GD119" s="946">
        <f t="shared" si="198"/>
        <v>0</v>
      </c>
      <c r="GE119" s="946">
        <f t="shared" si="199"/>
        <v>0</v>
      </c>
      <c r="GF119" s="946">
        <f t="shared" si="200"/>
        <v>0</v>
      </c>
      <c r="GG119" s="946">
        <f t="shared" si="201"/>
        <v>0</v>
      </c>
      <c r="GH119" s="946" t="s">
        <v>556</v>
      </c>
    </row>
    <row r="120" spans="1:190" ht="15" hidden="1">
      <c r="A120" s="725" t="str">
        <f>Compute1a!A120</f>
        <v>18.2.c</v>
      </c>
      <c r="B120" s="527">
        <f>Compute1a!B120</f>
        <v>0</v>
      </c>
      <c r="C120" s="527">
        <f>Compute1a!C120</f>
        <v>0</v>
      </c>
      <c r="D120" s="528">
        <f>Compute1a!D120</f>
        <v>0</v>
      </c>
      <c r="E120" s="731" t="str">
        <f>Compute1a!E120</f>
        <v>0</v>
      </c>
      <c r="F120" s="727">
        <f>INDEX(References!$B$51:$C$56,$E120+1,2)*C120</f>
        <v>0</v>
      </c>
      <c r="G120" s="726">
        <f>Compute4a!$DE120</f>
        <v>0</v>
      </c>
      <c r="H120" s="942">
        <f t="shared" si="216"/>
        <v>0</v>
      </c>
      <c r="I120" s="671">
        <f>Compute4a!I120</f>
        <v>0</v>
      </c>
      <c r="J120" s="782">
        <f>IFERROR((I120*$H120*INDEX(References!$C$51:$D$56, $E120+1,2))+(ROW()/10000),0)</f>
        <v>1.2E-2</v>
      </c>
      <c r="K120" s="671">
        <f>Compute4a!H120</f>
        <v>0</v>
      </c>
      <c r="L120" s="782">
        <f>IFERROR((K120*$H120*INDEX(References!$C$51:$D$56, $E120+1,2))+(ROW()/10000),0)</f>
        <v>1.2E-2</v>
      </c>
      <c r="M120" s="671">
        <f>Compute4a!H120</f>
        <v>0</v>
      </c>
      <c r="N120" s="782">
        <f>IFERROR((M120*$H120*INDEX(References!$C$51:$D$56, $E120+1,2))+(ROW()/10000),0)</f>
        <v>1.2E-2</v>
      </c>
      <c r="O120" s="671">
        <f>Compute4a!N120</f>
        <v>0</v>
      </c>
      <c r="P120" s="782">
        <f>IFERROR((O120*$H120*INDEX(References!$C$51:$D$56, $E120+1,2))+(ROW()/10000),0)</f>
        <v>1.2E-2</v>
      </c>
      <c r="Q120" s="671">
        <f>Compute4a!M120</f>
        <v>0</v>
      </c>
      <c r="R120" s="782">
        <f>IFERROR((Q120*$H120*INDEX(References!$C$51:$D$56, $E120+1,2))+(ROW()/10000),0)</f>
        <v>1.2E-2</v>
      </c>
      <c r="S120" s="671">
        <f>Compute4a!R120</f>
        <v>0</v>
      </c>
      <c r="T120" s="782">
        <f>IFERROR((S120*$H120*INDEX(References!$C$51:$D$56, $E120+1,2))+(ROW()/10000),0)</f>
        <v>1.2E-2</v>
      </c>
      <c r="U120" s="671">
        <f>Compute4a!S120</f>
        <v>0</v>
      </c>
      <c r="V120" s="782">
        <f>IFERROR((U120*$H120*INDEX(References!$C$51:$D$56, $E120+1,2))+(ROW()/10000),0)</f>
        <v>1.2E-2</v>
      </c>
      <c r="W120" s="671">
        <f>Compute4a!R120</f>
        <v>0</v>
      </c>
      <c r="X120" s="782">
        <f>IFERROR((W120*$H120*INDEX(References!$C$51:$D$56, $E120+1,2))+(ROW()/10000),0)</f>
        <v>1.2E-2</v>
      </c>
      <c r="Y120" s="671">
        <f>Compute4a!I120</f>
        <v>0</v>
      </c>
      <c r="Z120" s="782">
        <f>IFERROR((Y120*$H120*INDEX(References!$C$51:$D$56, $E120+1,2))+(ROW()/10000),0)</f>
        <v>1.2E-2</v>
      </c>
      <c r="AA120" s="671">
        <f>Compute4a!H120</f>
        <v>0</v>
      </c>
      <c r="AB120" s="782">
        <f>IFERROR((AA120*$H120*INDEX(References!$C$51:$D$56, $E120+1,2))+(ROW()/10000),0)</f>
        <v>1.2E-2</v>
      </c>
      <c r="AC120" s="671">
        <f>Compute4a!T120</f>
        <v>0</v>
      </c>
      <c r="AD120" s="782">
        <f>IFERROR((AC120*$H120*INDEX(References!$C$51:$D$56, $E120+1,2))+(ROW()/10000),0)</f>
        <v>1.2E-2</v>
      </c>
      <c r="AE120" s="671">
        <f>Compute4a!I120</f>
        <v>0</v>
      </c>
      <c r="AF120" s="782">
        <f>IFERROR((AE120*$H120*INDEX(References!$C$51:$D$56, $E120+1,2))+(ROW()/10000),0)</f>
        <v>1.2E-2</v>
      </c>
      <c r="AG120" s="671">
        <f>Compute4a!N120</f>
        <v>0</v>
      </c>
      <c r="AH120" s="782">
        <f>IFERROR((AG120*$H120*INDEX(References!$C$51:$D$56, $E120+1,2))+(ROW()/10000),0)</f>
        <v>1.2E-2</v>
      </c>
      <c r="AI120" s="671">
        <f>Compute4a!I120</f>
        <v>0</v>
      </c>
      <c r="AJ120" s="782">
        <f>IFERROR((AI120*$H120*INDEX(References!$C$51:$D$56, $E120+1,2))+(ROW()/10000),0)</f>
        <v>1.2E-2</v>
      </c>
      <c r="AK120" s="671">
        <f>Compute4a!U120</f>
        <v>0</v>
      </c>
      <c r="AL120" s="782">
        <f>IFERROR((AK120*$H120*INDEX(References!$C$51:$D$56, $E120+1,2))+(ROW()/10000),0)</f>
        <v>1.2E-2</v>
      </c>
      <c r="AM120" s="671">
        <f>Compute4a!K120</f>
        <v>0</v>
      </c>
      <c r="AN120" s="782">
        <f>IFERROR((AM120*$H120*INDEX(References!$C$51:$D$56, $E120+1,2))+(ROW()/10000),0)</f>
        <v>1.2E-2</v>
      </c>
      <c r="AO120" s="671">
        <f>Compute4a!S120</f>
        <v>0</v>
      </c>
      <c r="AP120" s="782">
        <f>IFERROR((AO120*$H120*INDEX(References!$C$51:$D$56, $E120+1,2))+(ROW()/10000),0)</f>
        <v>1.2E-2</v>
      </c>
      <c r="AQ120" s="671">
        <f>Compute4a!M120</f>
        <v>0</v>
      </c>
      <c r="AR120" s="782">
        <f>IFERROR((AQ120*$H120*INDEX(References!$C$51:$D$56, $E120+1,2))+(ROW()/10000),0)</f>
        <v>1.2E-2</v>
      </c>
      <c r="AS120" s="671">
        <f>Compute4a!K120</f>
        <v>0</v>
      </c>
      <c r="AT120" s="782">
        <f>IFERROR((AS120*$H120*INDEX(References!$C$51:$D$56, $E120+1,2))+(ROW()/10000),0)</f>
        <v>1.2E-2</v>
      </c>
      <c r="AU120" s="671">
        <f>Compute4a!T120</f>
        <v>0</v>
      </c>
      <c r="AV120" s="782">
        <f>IFERROR((AU120*$H120*INDEX(References!$C$51:$D$56, $E120+1,2))+(ROW()/10000),0)</f>
        <v>1.2E-2</v>
      </c>
      <c r="AW120" s="671">
        <f>Compute4a!J120</f>
        <v>0</v>
      </c>
      <c r="AX120" s="782">
        <f>IFERROR((AW120*$H120*INDEX(References!$C$51:$D$56, $E120+1,2))+(ROW()/10000),0)</f>
        <v>1.2E-2</v>
      </c>
      <c r="AY120" s="671">
        <f>Compute4a!L120</f>
        <v>0</v>
      </c>
      <c r="AZ120" s="782">
        <f>IFERROR((AY120*$H120*INDEX(References!$C$51:$D$56, $E120+1,2))+(ROW()/10000),0)</f>
        <v>1.2E-2</v>
      </c>
      <c r="BA120" s="671">
        <f>Compute4a!M120</f>
        <v>0</v>
      </c>
      <c r="BB120" s="782">
        <f>IFERROR((BA120*$H120*INDEX(References!$C$51:$D$56, $E120+1,2))+(ROW()/10000),0)</f>
        <v>1.2E-2</v>
      </c>
      <c r="BC120" s="671">
        <f>Compute4a!O120</f>
        <v>0</v>
      </c>
      <c r="BD120" s="782">
        <f>IFERROR((BC120*$H120*INDEX(References!$C$51:$D$56, $E120+1,2))+(ROW()/10000),0)</f>
        <v>1.2E-2</v>
      </c>
      <c r="BE120" s="671">
        <f>Compute4a!V120</f>
        <v>0</v>
      </c>
      <c r="BF120" s="782">
        <f>IFERROR((BE120*$H120*INDEX(References!$C$51:$D$56, $E120+1,2))+(ROW()/10000),0)</f>
        <v>1.2E-2</v>
      </c>
      <c r="BG120" s="671">
        <f>Compute4a!P120</f>
        <v>0</v>
      </c>
      <c r="BH120" s="782">
        <f>IFERROR((BG120*$H120*INDEX(References!$C$51:$D$56, $E120+1,2))+(ROW()/10000),0)</f>
        <v>1.2E-2</v>
      </c>
      <c r="BI120" s="671">
        <f>Compute4a!N120</f>
        <v>0</v>
      </c>
      <c r="BJ120" s="782">
        <f>IFERROR((BI120*$H120*INDEX(References!$C$51:$D$56, $E120+1,2))+(ROW()/10000),0)</f>
        <v>1.2E-2</v>
      </c>
      <c r="BK120" s="671">
        <f>Compute4a!T120</f>
        <v>0</v>
      </c>
      <c r="BL120" s="782">
        <f>IFERROR((BK120*$H120*INDEX(References!$C$51:$D$56, $E120+1,2))+(ROW()/10000),0)</f>
        <v>1.2E-2</v>
      </c>
      <c r="BM120" s="671">
        <f>Compute4a!R120</f>
        <v>0</v>
      </c>
      <c r="BN120" s="782">
        <f>IFERROR((BM120*$H120*INDEX(References!$C$51:$D$56, $E120+1,2))+(ROW()/10000),0)</f>
        <v>1.2E-2</v>
      </c>
      <c r="BO120" s="671">
        <f>Compute4a!V120</f>
        <v>0</v>
      </c>
      <c r="BP120" s="782">
        <f>IFERROR((BO120*$H120*INDEX(References!$C$51:$D$56, $E120+1,2))+(ROW()/10000),0)</f>
        <v>1.2E-2</v>
      </c>
      <c r="BQ120" s="671">
        <f>Compute4a!S120</f>
        <v>0</v>
      </c>
      <c r="BR120" s="782">
        <f>IFERROR((BQ120*$H120*INDEX(References!$C$51:$D$56, $E120+1,2))+(ROW()/10000),0)</f>
        <v>1.2E-2</v>
      </c>
      <c r="BS120" s="671">
        <f>Compute4a!V120</f>
        <v>0</v>
      </c>
      <c r="BT120" s="782">
        <f>IFERROR((BS120*$H120*INDEX(References!$C$51:$D$56, $E120+1,2))+(ROW()/10000),0)</f>
        <v>1.2E-2</v>
      </c>
      <c r="BU120" s="671">
        <f>Compute4a!M120</f>
        <v>0</v>
      </c>
      <c r="BV120" s="782">
        <f>IFERROR((BU120*$H120*INDEX(References!$C$51:$D$56, $E120+1,2))+(ROW()/10000),0)</f>
        <v>1.2E-2</v>
      </c>
      <c r="BW120" s="671">
        <f>Compute4a!U120</f>
        <v>0</v>
      </c>
      <c r="BX120" s="782">
        <f>IFERROR((BW120*$H120*INDEX(References!$C$51:$D$56, $E120+1,2))+(ROW()/10000),0)</f>
        <v>1.2E-2</v>
      </c>
      <c r="BY120" s="671">
        <f>Compute4a!N120</f>
        <v>0</v>
      </c>
      <c r="BZ120" s="782">
        <f>IFERROR((BY120*$H120*INDEX(References!$C$51:$D$56, $E120+1,2))+(ROW()/10000),0)</f>
        <v>1.2E-2</v>
      </c>
      <c r="CA120" s="671">
        <f>Compute4a!T120</f>
        <v>0</v>
      </c>
      <c r="CB120" s="782">
        <f>IFERROR((CA120*$H120*INDEX(References!$C$51:$D$56, $E120+1,2))+(ROW()/10000),0)</f>
        <v>1.2E-2</v>
      </c>
      <c r="CC120" s="671">
        <f>Compute4a!T120</f>
        <v>0</v>
      </c>
      <c r="CD120" s="782">
        <f>IFERROR((CC120*$H120*INDEX(References!$C$51:$D$56, $E120+1,2))+(ROW()/10000),0)</f>
        <v>1.2E-2</v>
      </c>
      <c r="CE120" s="671">
        <f>Compute4a!T120</f>
        <v>0</v>
      </c>
      <c r="CF120" s="782">
        <f>IFERROR((CE120*$H120*INDEX(References!$C$51:$D$56, $E120+1,2))+(ROW()/10000),0)</f>
        <v>1.2E-2</v>
      </c>
      <c r="CG120" s="671">
        <f>Compute4a!U120</f>
        <v>0</v>
      </c>
      <c r="CH120" s="782">
        <f>IFERROR((CG120*$H120*INDEX(References!$C$51:$D$56, $E120+1,2))+(ROW()/10000),0)</f>
        <v>1.2E-2</v>
      </c>
      <c r="CI120" s="671">
        <f>Compute4a!U120</f>
        <v>0</v>
      </c>
      <c r="CJ120" s="782">
        <f>IFERROR((CI120*$H120*INDEX(References!$C$51:$D$56, $E120+1,2))+(ROW()/10000),0)</f>
        <v>1.2E-2</v>
      </c>
      <c r="CK120" s="671">
        <f>Compute4a!N120</f>
        <v>0</v>
      </c>
      <c r="CL120" s="782">
        <f>IFERROR((CK120*$H120*INDEX(References!$C$51:$D$56, $E120+1,2))+(ROW()/10000),0)</f>
        <v>1.2E-2</v>
      </c>
      <c r="CM120" s="671">
        <f>Compute4a!U120</f>
        <v>0</v>
      </c>
      <c r="CN120" s="782">
        <f>IFERROR((CM120*$H120*INDEX(References!$C$51:$D$56, $E120+1,2))+(ROW()/10000),0)</f>
        <v>1.2E-2</v>
      </c>
      <c r="CO120" s="671">
        <f>Compute4a!Q120</f>
        <v>0</v>
      </c>
      <c r="CP120" s="782">
        <f>IFERROR((CO120*$H120*INDEX(References!$C$51:$D$56, $E120+1,2))+(ROW()/10000),0)</f>
        <v>1.2E-2</v>
      </c>
      <c r="CQ120" s="671">
        <f>Compute4a!T120</f>
        <v>0</v>
      </c>
      <c r="CR120" s="782">
        <f>IFERROR((CQ120*$H120*INDEX(References!$C$51:$D$56, $E120+1,2))+(ROW()/10000),0)</f>
        <v>1.2E-2</v>
      </c>
      <c r="CS120" s="671">
        <f>Compute4a!Q120</f>
        <v>0</v>
      </c>
      <c r="CT120" s="782">
        <f>IFERROR((CS120*$H120*INDEX(References!$C$51:$D$56, $E120+1,2))+(ROW()/10000),0)</f>
        <v>1.2E-2</v>
      </c>
      <c r="CU120" s="477">
        <f t="shared" si="211"/>
        <v>0</v>
      </c>
      <c r="CV120" s="477">
        <f t="shared" si="112"/>
        <v>0</v>
      </c>
      <c r="CW120" s="477">
        <f t="shared" si="113"/>
        <v>0</v>
      </c>
      <c r="CX120" s="477">
        <f t="shared" si="114"/>
        <v>0</v>
      </c>
      <c r="CY120" s="477">
        <f t="shared" si="115"/>
        <v>0</v>
      </c>
      <c r="CZ120" s="477">
        <f t="shared" si="116"/>
        <v>0</v>
      </c>
      <c r="DA120" s="477">
        <f t="shared" si="117"/>
        <v>0</v>
      </c>
      <c r="DB120" s="477">
        <f t="shared" si="118"/>
        <v>0</v>
      </c>
      <c r="DC120" s="477">
        <f t="shared" si="119"/>
        <v>0</v>
      </c>
      <c r="DD120" s="477">
        <f t="shared" si="120"/>
        <v>0</v>
      </c>
      <c r="DE120" s="477">
        <f t="shared" si="121"/>
        <v>0</v>
      </c>
      <c r="DF120" s="477">
        <f t="shared" si="122"/>
        <v>0</v>
      </c>
      <c r="DG120" s="477">
        <f t="shared" si="123"/>
        <v>0</v>
      </c>
      <c r="DH120" s="477">
        <f t="shared" si="124"/>
        <v>0</v>
      </c>
      <c r="DI120" s="477">
        <f t="shared" si="125"/>
        <v>0</v>
      </c>
      <c r="DJ120" s="477">
        <f t="shared" si="126"/>
        <v>0</v>
      </c>
      <c r="DK120" s="477">
        <f t="shared" si="127"/>
        <v>0</v>
      </c>
      <c r="DL120" s="477">
        <f t="shared" si="128"/>
        <v>0</v>
      </c>
      <c r="DM120" s="477">
        <f t="shared" si="129"/>
        <v>0</v>
      </c>
      <c r="DN120" s="477">
        <f t="shared" si="130"/>
        <v>0</v>
      </c>
      <c r="DO120" s="477">
        <f t="shared" si="131"/>
        <v>0</v>
      </c>
      <c r="DP120" s="477">
        <f t="shared" si="132"/>
        <v>0</v>
      </c>
      <c r="DQ120" s="477">
        <f t="shared" si="133"/>
        <v>0</v>
      </c>
      <c r="DR120" s="477">
        <f t="shared" si="134"/>
        <v>0</v>
      </c>
      <c r="DS120" s="477">
        <f t="shared" si="135"/>
        <v>0</v>
      </c>
      <c r="DT120" s="477">
        <f t="shared" si="136"/>
        <v>0</v>
      </c>
      <c r="DU120" s="477">
        <f t="shared" si="137"/>
        <v>0</v>
      </c>
      <c r="DV120" s="477">
        <f t="shared" si="138"/>
        <v>0</v>
      </c>
      <c r="DW120" s="477">
        <f t="shared" si="139"/>
        <v>0</v>
      </c>
      <c r="DX120" s="477">
        <f t="shared" si="140"/>
        <v>0</v>
      </c>
      <c r="DY120" s="477">
        <f t="shared" si="141"/>
        <v>0</v>
      </c>
      <c r="DZ120" s="477">
        <f t="shared" si="142"/>
        <v>0</v>
      </c>
      <c r="EA120" s="477">
        <f t="shared" si="143"/>
        <v>0</v>
      </c>
      <c r="EB120" s="477">
        <f t="shared" si="144"/>
        <v>0</v>
      </c>
      <c r="EC120" s="477">
        <f t="shared" si="145"/>
        <v>0</v>
      </c>
      <c r="ED120" s="477">
        <f t="shared" si="146"/>
        <v>0</v>
      </c>
      <c r="EE120" s="477">
        <f t="shared" si="147"/>
        <v>0</v>
      </c>
      <c r="EF120" s="477">
        <f t="shared" si="148"/>
        <v>0</v>
      </c>
      <c r="EG120" s="477">
        <f t="shared" si="149"/>
        <v>0</v>
      </c>
      <c r="EH120" s="477">
        <f t="shared" si="150"/>
        <v>0</v>
      </c>
      <c r="EI120" s="477">
        <f t="shared" si="151"/>
        <v>0</v>
      </c>
      <c r="EJ120" s="477">
        <f t="shared" si="152"/>
        <v>0</v>
      </c>
      <c r="EK120" s="477">
        <f t="shared" si="153"/>
        <v>0</v>
      </c>
      <c r="EL120" s="477">
        <f t="shared" si="154"/>
        <v>0</v>
      </c>
      <c r="EM120" s="477">
        <f t="shared" si="155"/>
        <v>0</v>
      </c>
      <c r="EN120" s="477">
        <f t="shared" si="156"/>
        <v>0</v>
      </c>
      <c r="EO120" s="946">
        <f t="shared" si="157"/>
        <v>0</v>
      </c>
      <c r="EP120" s="946">
        <f t="shared" si="158"/>
        <v>0</v>
      </c>
      <c r="EQ120" s="946">
        <f t="shared" si="159"/>
        <v>0</v>
      </c>
      <c r="ER120" s="946">
        <f t="shared" si="160"/>
        <v>0</v>
      </c>
      <c r="ES120" s="946">
        <f t="shared" si="161"/>
        <v>0</v>
      </c>
      <c r="ET120" s="946">
        <f t="shared" si="162"/>
        <v>0</v>
      </c>
      <c r="EU120" s="946">
        <f t="shared" si="163"/>
        <v>0</v>
      </c>
      <c r="EV120" s="946">
        <f t="shared" si="164"/>
        <v>0</v>
      </c>
      <c r="EW120" s="946">
        <f t="shared" si="165"/>
        <v>0</v>
      </c>
      <c r="EX120" s="946">
        <f t="shared" si="166"/>
        <v>0</v>
      </c>
      <c r="EY120" s="946">
        <f t="shared" si="167"/>
        <v>0</v>
      </c>
      <c r="EZ120" s="946">
        <f t="shared" si="168"/>
        <v>0</v>
      </c>
      <c r="FA120" s="946">
        <f t="shared" si="169"/>
        <v>0</v>
      </c>
      <c r="FB120" s="946">
        <f t="shared" si="170"/>
        <v>0</v>
      </c>
      <c r="FC120" s="946">
        <f t="shared" si="171"/>
        <v>0</v>
      </c>
      <c r="FD120" s="946">
        <f t="shared" si="172"/>
        <v>0</v>
      </c>
      <c r="FE120" s="946">
        <f t="shared" si="173"/>
        <v>0</v>
      </c>
      <c r="FF120" s="946">
        <f t="shared" si="174"/>
        <v>0</v>
      </c>
      <c r="FG120" s="946">
        <f t="shared" si="175"/>
        <v>0</v>
      </c>
      <c r="FH120" s="946">
        <f t="shared" si="176"/>
        <v>0</v>
      </c>
      <c r="FI120" s="946">
        <f t="shared" si="177"/>
        <v>0</v>
      </c>
      <c r="FJ120" s="946">
        <f t="shared" si="178"/>
        <v>0</v>
      </c>
      <c r="FK120" s="946">
        <f t="shared" si="179"/>
        <v>0</v>
      </c>
      <c r="FL120" s="946">
        <f t="shared" si="180"/>
        <v>0</v>
      </c>
      <c r="FM120" s="946">
        <f t="shared" si="181"/>
        <v>0</v>
      </c>
      <c r="FN120" s="946">
        <f t="shared" si="182"/>
        <v>0</v>
      </c>
      <c r="FO120" s="946">
        <f t="shared" si="183"/>
        <v>0</v>
      </c>
      <c r="FP120" s="946">
        <f t="shared" si="184"/>
        <v>0</v>
      </c>
      <c r="FQ120" s="946">
        <f t="shared" si="185"/>
        <v>0</v>
      </c>
      <c r="FR120" s="946">
        <f t="shared" si="186"/>
        <v>0</v>
      </c>
      <c r="FS120" s="946">
        <f t="shared" si="187"/>
        <v>0</v>
      </c>
      <c r="FT120" s="946">
        <f t="shared" si="188"/>
        <v>0</v>
      </c>
      <c r="FU120" s="946">
        <f t="shared" si="189"/>
        <v>0</v>
      </c>
      <c r="FV120" s="946">
        <f t="shared" si="190"/>
        <v>0</v>
      </c>
      <c r="FW120" s="946">
        <f t="shared" si="191"/>
        <v>0</v>
      </c>
      <c r="FX120" s="946">
        <f t="shared" si="192"/>
        <v>0</v>
      </c>
      <c r="FY120" s="946">
        <f t="shared" si="193"/>
        <v>0</v>
      </c>
      <c r="FZ120" s="946">
        <f t="shared" si="194"/>
        <v>0</v>
      </c>
      <c r="GA120" s="946">
        <f t="shared" si="195"/>
        <v>0</v>
      </c>
      <c r="GB120" s="946">
        <f t="shared" si="196"/>
        <v>0</v>
      </c>
      <c r="GC120" s="946">
        <f t="shared" si="197"/>
        <v>0</v>
      </c>
      <c r="GD120" s="946">
        <f t="shared" si="198"/>
        <v>0</v>
      </c>
      <c r="GE120" s="946">
        <f t="shared" si="199"/>
        <v>0</v>
      </c>
      <c r="GF120" s="946">
        <f t="shared" si="200"/>
        <v>0</v>
      </c>
      <c r="GG120" s="946">
        <f t="shared" si="201"/>
        <v>0</v>
      </c>
      <c r="GH120" s="946" t="s">
        <v>696</v>
      </c>
    </row>
    <row r="121" spans="1:190" ht="15">
      <c r="A121" s="725" t="str">
        <f>Compute1a!A121</f>
        <v>18.3</v>
      </c>
      <c r="B121" s="527" t="str">
        <f>Compute1a!B121</f>
        <v xml:space="preserve">Revue de la sécurité de l'information </v>
      </c>
      <c r="C121" s="527">
        <f>Compute1a!C121</f>
        <v>0</v>
      </c>
      <c r="D121" s="528" t="str">
        <f>Compute1a!D121</f>
        <v>2: Reproductible</v>
      </c>
      <c r="E121" s="733" t="str">
        <f>Compute1a!E121</f>
        <v>2</v>
      </c>
      <c r="F121" s="727">
        <f>INDEX(References!$B$51:$C$56,$E121+1,2)*C121</f>
        <v>0</v>
      </c>
      <c r="G121" s="726">
        <f>Compute4a!$DE121</f>
        <v>0</v>
      </c>
      <c r="H121" s="942">
        <f>IF($F121&gt;=$C$1,$G121/$F121,$G121)</f>
        <v>0</v>
      </c>
      <c r="I121" s="671">
        <v>0</v>
      </c>
      <c r="J121" s="782">
        <f>IFERROR((I121*$H121*INDEX(References!$C$51:$D$56, $E121+1,2))+(ROW()/10000),0)</f>
        <v>1.21E-2</v>
      </c>
      <c r="K121" s="671">
        <v>0</v>
      </c>
      <c r="L121" s="782">
        <f>IFERROR((K121*$H121*INDEX(References!$C$51:$D$56, $E121+1,2))+(ROW()/10000),0)</f>
        <v>1.21E-2</v>
      </c>
      <c r="M121" s="671">
        <v>0</v>
      </c>
      <c r="N121" s="782">
        <f>IFERROR((M121*$H121*INDEX(References!$C$51:$D$56, $E121+1,2))+(ROW()/10000),0)</f>
        <v>1.21E-2</v>
      </c>
      <c r="O121" s="671">
        <f>Compute4a!N121</f>
        <v>0</v>
      </c>
      <c r="P121" s="782">
        <f>IFERROR((O121*$H121*INDEX(References!$C$51:$D$56, $E121+1,2))+(ROW()/10000),0)</f>
        <v>1.21E-2</v>
      </c>
      <c r="Q121" s="671">
        <v>0</v>
      </c>
      <c r="R121" s="782">
        <f>IFERROR((Q121*$H121*INDEX(References!$C$51:$D$56, $E121+1,2))+(ROW()/10000),0)</f>
        <v>1.21E-2</v>
      </c>
      <c r="S121" s="671">
        <f>Compute4a!R121</f>
        <v>1</v>
      </c>
      <c r="T121" s="782">
        <f>IFERROR((S121*$H121*INDEX(References!$C$51:$D$56, $E121+1,2))+(ROW()/10000),0)</f>
        <v>1.21E-2</v>
      </c>
      <c r="U121" s="671">
        <v>0</v>
      </c>
      <c r="V121" s="782">
        <f>IFERROR((U121*$H121*INDEX(References!$C$51:$D$56, $E121+1,2))+(ROW()/10000),0)</f>
        <v>1.21E-2</v>
      </c>
      <c r="W121" s="671">
        <v>0</v>
      </c>
      <c r="X121" s="782">
        <f>IFERROR((W121*$H121*INDEX(References!$C$51:$D$56, $E121+1,2))+(ROW()/10000),0)</f>
        <v>1.21E-2</v>
      </c>
      <c r="Y121" s="671">
        <v>0</v>
      </c>
      <c r="Z121" s="782">
        <f>IFERROR((Y121*$H121*INDEX(References!$C$51:$D$56, $E121+1,2))+(ROW()/10000),0)</f>
        <v>1.21E-2</v>
      </c>
      <c r="AA121" s="671">
        <v>0</v>
      </c>
      <c r="AB121" s="782">
        <f>IFERROR((AA121*$H121*INDEX(References!$C$51:$D$56, $E121+1,2))+(ROW()/10000),0)</f>
        <v>1.21E-2</v>
      </c>
      <c r="AC121" s="671">
        <v>0</v>
      </c>
      <c r="AD121" s="782">
        <f>IFERROR((AC121*$H121*INDEX(References!$C$51:$D$56, $E121+1,2))+(ROW()/10000),0)</f>
        <v>1.21E-2</v>
      </c>
      <c r="AE121" s="671">
        <v>0</v>
      </c>
      <c r="AF121" s="782">
        <f>IFERROR((AE121*$H121*INDEX(References!$C$51:$D$56, $E121+1,2))+(ROW()/10000),0)</f>
        <v>1.21E-2</v>
      </c>
      <c r="AG121" s="671">
        <f>Compute4a!N121</f>
        <v>0</v>
      </c>
      <c r="AH121" s="782">
        <f>IFERROR((AG121*$H121*INDEX(References!$C$51:$D$56, $E121+1,2))+(ROW()/10000),0)</f>
        <v>1.21E-2</v>
      </c>
      <c r="AI121" s="671">
        <v>0</v>
      </c>
      <c r="AJ121" s="782">
        <f>IFERROR((AI121*$H121*INDEX(References!$C$51:$D$56, $E121+1,2))+(ROW()/10000),0)</f>
        <v>1.21E-2</v>
      </c>
      <c r="AK121" s="671">
        <f>Compute4a!U121</f>
        <v>1</v>
      </c>
      <c r="AL121" s="782">
        <f>IFERROR((AK121*$H121*INDEX(References!$C$51:$D$56, $E121+1,2))+(ROW()/10000),0)</f>
        <v>1.21E-2</v>
      </c>
      <c r="AM121" s="671">
        <v>0</v>
      </c>
      <c r="AN121" s="782">
        <f>IFERROR((AM121*$H121*INDEX(References!$C$51:$D$56, $E121+1,2))+(ROW()/10000),0)</f>
        <v>1.21E-2</v>
      </c>
      <c r="AO121" s="671">
        <f>Compute4a!S121</f>
        <v>1</v>
      </c>
      <c r="AP121" s="782">
        <f>IFERROR((AO121*$H121*INDEX(References!$C$51:$D$56, $E121+1,2))+(ROW()/10000),0)</f>
        <v>1.21E-2</v>
      </c>
      <c r="AQ121" s="671">
        <f>Compute4a!M121</f>
        <v>1</v>
      </c>
      <c r="AR121" s="782">
        <f>IFERROR((AQ121*$H121*INDEX(References!$C$51:$D$56, $E121+1,2))+(ROW()/10000),0)</f>
        <v>1.21E-2</v>
      </c>
      <c r="AS121" s="671">
        <v>0</v>
      </c>
      <c r="AT121" s="782">
        <f>IFERROR((AS121*$H121*INDEX(References!$C$51:$D$56, $E121+1,2))+(ROW()/10000),0)</f>
        <v>1.21E-2</v>
      </c>
      <c r="AU121" s="671">
        <v>0</v>
      </c>
      <c r="AV121" s="782">
        <f>IFERROR((AU121*$H121*INDEX(References!$C$51:$D$56, $E121+1,2))+(ROW()/10000),0)</f>
        <v>1.21E-2</v>
      </c>
      <c r="AW121" s="671">
        <v>0</v>
      </c>
      <c r="AX121" s="782">
        <f>IFERROR((AW121*$H121*INDEX(References!$C$51:$D$56, $E121+1,2))+(ROW()/10000),0)</f>
        <v>1.21E-2</v>
      </c>
      <c r="AY121" s="671">
        <v>0</v>
      </c>
      <c r="AZ121" s="782">
        <f>IFERROR((AY121*$H121*INDEX(References!$C$51:$D$56, $E121+1,2))+(ROW()/10000),0)</f>
        <v>1.21E-2</v>
      </c>
      <c r="BA121" s="671">
        <f>Compute4a!M121</f>
        <v>1</v>
      </c>
      <c r="BB121" s="782">
        <f>IFERROR((BA121*$H121*INDEX(References!$C$51:$D$56, $E121+1,2))+(ROW()/10000),0)</f>
        <v>1.21E-2</v>
      </c>
      <c r="BC121" s="671">
        <f>Compute4a!O121</f>
        <v>1</v>
      </c>
      <c r="BD121" s="782">
        <f>IFERROR((BC121*$H121*INDEX(References!$C$51:$D$56, $E121+1,2))+(ROW()/10000),0)</f>
        <v>1.21E-2</v>
      </c>
      <c r="BE121" s="671">
        <f>Compute4a!V121</f>
        <v>1</v>
      </c>
      <c r="BF121" s="782">
        <f>IFERROR((BE121*$H121*INDEX(References!$C$51:$D$56, $E121+1,2))+(ROW()/10000),0)</f>
        <v>1.21E-2</v>
      </c>
      <c r="BG121" s="671">
        <f>Compute4a!P121</f>
        <v>1</v>
      </c>
      <c r="BH121" s="782">
        <f>IFERROR((BG121*$H121*INDEX(References!$C$51:$D$56, $E121+1,2))+(ROW()/10000),0)</f>
        <v>1.21E-2</v>
      </c>
      <c r="BI121" s="671">
        <f>Compute4a!N121</f>
        <v>0</v>
      </c>
      <c r="BJ121" s="782">
        <f>IFERROR((BI121*$H121*INDEX(References!$C$51:$D$56, $E121+1,2))+(ROW()/10000),0)</f>
        <v>1.21E-2</v>
      </c>
      <c r="BK121" s="671">
        <f>Compute4a!T121</f>
        <v>1</v>
      </c>
      <c r="BL121" s="782">
        <f>IFERROR((BK121*$H121*INDEX(References!$C$51:$D$56, $E121+1,2))+(ROW()/10000),0)</f>
        <v>1.21E-2</v>
      </c>
      <c r="BM121" s="671">
        <v>0</v>
      </c>
      <c r="BN121" s="782">
        <f>IFERROR((BM121*$H121*INDEX(References!$C$51:$D$56, $E121+1,2))+(ROW()/10000),0)</f>
        <v>1.21E-2</v>
      </c>
      <c r="BO121" s="671">
        <f>Compute4a!V121</f>
        <v>1</v>
      </c>
      <c r="BP121" s="782">
        <f>IFERROR((BO121*$H121*INDEX(References!$C$51:$D$56, $E121+1,2))+(ROW()/10000),0)</f>
        <v>1.21E-2</v>
      </c>
      <c r="BQ121" s="671">
        <v>0</v>
      </c>
      <c r="BR121" s="782">
        <f>IFERROR((BQ121*$H121*INDEX(References!$C$51:$D$56, $E121+1,2))+(ROW()/10000),0)</f>
        <v>1.21E-2</v>
      </c>
      <c r="BS121" s="671">
        <f>Compute4a!V121</f>
        <v>1</v>
      </c>
      <c r="BT121" s="782">
        <f>IFERROR((BS121*$H121*INDEX(References!$C$51:$D$56, $E121+1,2))+(ROW()/10000),0)</f>
        <v>1.21E-2</v>
      </c>
      <c r="BU121" s="671">
        <f>Compute4a!M121</f>
        <v>1</v>
      </c>
      <c r="BV121" s="782">
        <f>IFERROR((BU121*$H121*INDEX(References!$C$51:$D$56, $E121+1,2))+(ROW()/10000),0)</f>
        <v>1.21E-2</v>
      </c>
      <c r="BW121" s="671">
        <v>0</v>
      </c>
      <c r="BX121" s="782">
        <f>IFERROR((BW121*$H121*INDEX(References!$C$51:$D$56, $E121+1,2))+(ROW()/10000),0)</f>
        <v>1.21E-2</v>
      </c>
      <c r="BY121" s="671">
        <f>Compute4a!N121</f>
        <v>0</v>
      </c>
      <c r="BZ121" s="782">
        <f>IFERROR((BY121*$H121*INDEX(References!$C$51:$D$56, $E121+1,2))+(ROW()/10000),0)</f>
        <v>1.21E-2</v>
      </c>
      <c r="CA121" s="671">
        <v>0</v>
      </c>
      <c r="CB121" s="782">
        <f>IFERROR((CA121*$H121*INDEX(References!$C$51:$D$56, $E121+1,2))+(ROW()/10000),0)</f>
        <v>1.21E-2</v>
      </c>
      <c r="CC121" s="671">
        <v>0</v>
      </c>
      <c r="CD121" s="782">
        <f>IFERROR((CC121*$H121*INDEX(References!$C$51:$D$56, $E121+1,2))+(ROW()/10000),0)</f>
        <v>1.21E-2</v>
      </c>
      <c r="CE121" s="671">
        <v>0</v>
      </c>
      <c r="CF121" s="782">
        <f>IFERROR((CE121*$H121*INDEX(References!$C$51:$D$56, $E121+1,2))+(ROW()/10000),0)</f>
        <v>1.21E-2</v>
      </c>
      <c r="CG121" s="671">
        <v>0</v>
      </c>
      <c r="CH121" s="782">
        <f>IFERROR((CG121*$H121*INDEX(References!$C$51:$D$56, $E121+1,2))+(ROW()/10000),0)</f>
        <v>1.21E-2</v>
      </c>
      <c r="CI121" s="671">
        <v>1</v>
      </c>
      <c r="CJ121" s="782">
        <f>IFERROR((CI121*$H121*INDEX(References!$C$51:$D$56, $E121+1,2))+(ROW()/10000),0)</f>
        <v>1.21E-2</v>
      </c>
      <c r="CK121" s="671">
        <f>Compute4a!N121</f>
        <v>0</v>
      </c>
      <c r="CL121" s="782">
        <f>IFERROR((CK121*$H121*INDEX(References!$C$51:$D$56, $E121+1,2))+(ROW()/10000),0)</f>
        <v>1.21E-2</v>
      </c>
      <c r="CM121" s="671">
        <v>0</v>
      </c>
      <c r="CN121" s="782">
        <f>IFERROR((CM121*$H121*INDEX(References!$C$51:$D$56, $E121+1,2))+(ROW()/10000),0)</f>
        <v>1.21E-2</v>
      </c>
      <c r="CO121" s="671">
        <v>0</v>
      </c>
      <c r="CP121" s="782">
        <f>IFERROR((CO121*$H121*INDEX(References!$C$51:$D$56, $E121+1,2))+(ROW()/10000),0)</f>
        <v>1.21E-2</v>
      </c>
      <c r="CQ121" s="671">
        <v>0</v>
      </c>
      <c r="CR121" s="782">
        <f>IFERROR((CQ121*$H121*INDEX(References!$C$51:$D$56, $E121+1,2))+(ROW()/10000),0)</f>
        <v>1.21E-2</v>
      </c>
      <c r="CS121" s="671">
        <v>0</v>
      </c>
      <c r="CT121" s="782">
        <f>IFERROR((CS121*$H121*INDEX(References!$C$51:$D$56, $E121+1,2))+(ROW()/10000),0)</f>
        <v>1.21E-2</v>
      </c>
      <c r="CU121" s="477">
        <f t="shared" si="211"/>
        <v>1</v>
      </c>
      <c r="CV121" s="477">
        <f t="shared" si="112"/>
        <v>0</v>
      </c>
      <c r="CW121" s="477">
        <f t="shared" si="113"/>
        <v>0</v>
      </c>
      <c r="CX121" s="477">
        <f t="shared" si="114"/>
        <v>0</v>
      </c>
      <c r="CY121" s="477">
        <f t="shared" si="115"/>
        <v>0</v>
      </c>
      <c r="CZ121" s="477">
        <f t="shared" si="116"/>
        <v>0</v>
      </c>
      <c r="DA121" s="477">
        <f t="shared" si="117"/>
        <v>0</v>
      </c>
      <c r="DB121" s="477">
        <f t="shared" si="118"/>
        <v>0</v>
      </c>
      <c r="DC121" s="477">
        <f t="shared" si="119"/>
        <v>0</v>
      </c>
      <c r="DD121" s="477">
        <f t="shared" si="120"/>
        <v>0</v>
      </c>
      <c r="DE121" s="477">
        <f t="shared" si="121"/>
        <v>0</v>
      </c>
      <c r="DF121" s="477">
        <f t="shared" si="122"/>
        <v>0</v>
      </c>
      <c r="DG121" s="477">
        <f t="shared" si="123"/>
        <v>0</v>
      </c>
      <c r="DH121" s="477">
        <f t="shared" si="124"/>
        <v>0</v>
      </c>
      <c r="DI121" s="477">
        <f t="shared" si="125"/>
        <v>0</v>
      </c>
      <c r="DJ121" s="477">
        <f t="shared" si="126"/>
        <v>0</v>
      </c>
      <c r="DK121" s="477">
        <f t="shared" si="127"/>
        <v>0</v>
      </c>
      <c r="DL121" s="477">
        <f t="shared" si="128"/>
        <v>0</v>
      </c>
      <c r="DM121" s="477">
        <f t="shared" si="129"/>
        <v>0</v>
      </c>
      <c r="DN121" s="477">
        <f t="shared" si="130"/>
        <v>0</v>
      </c>
      <c r="DO121" s="477">
        <f t="shared" si="131"/>
        <v>0</v>
      </c>
      <c r="DP121" s="477">
        <f t="shared" si="132"/>
        <v>0</v>
      </c>
      <c r="DQ121" s="477">
        <f t="shared" si="133"/>
        <v>0</v>
      </c>
      <c r="DR121" s="477">
        <f t="shared" si="134"/>
        <v>0</v>
      </c>
      <c r="DS121" s="477">
        <f t="shared" si="135"/>
        <v>0</v>
      </c>
      <c r="DT121" s="477">
        <f t="shared" si="136"/>
        <v>0</v>
      </c>
      <c r="DU121" s="477">
        <f t="shared" si="137"/>
        <v>0</v>
      </c>
      <c r="DV121" s="477">
        <f t="shared" si="138"/>
        <v>0</v>
      </c>
      <c r="DW121" s="477">
        <f t="shared" si="139"/>
        <v>0</v>
      </c>
      <c r="DX121" s="477">
        <f t="shared" si="140"/>
        <v>0</v>
      </c>
      <c r="DY121" s="477">
        <f t="shared" si="141"/>
        <v>0</v>
      </c>
      <c r="DZ121" s="477">
        <f t="shared" si="142"/>
        <v>0</v>
      </c>
      <c r="EA121" s="477">
        <f t="shared" si="143"/>
        <v>0</v>
      </c>
      <c r="EB121" s="477">
        <f t="shared" si="144"/>
        <v>0</v>
      </c>
      <c r="EC121" s="477">
        <f t="shared" si="145"/>
        <v>0</v>
      </c>
      <c r="ED121" s="477">
        <f t="shared" si="146"/>
        <v>0</v>
      </c>
      <c r="EE121" s="477">
        <f t="shared" si="147"/>
        <v>0</v>
      </c>
      <c r="EF121" s="477">
        <f t="shared" si="148"/>
        <v>0</v>
      </c>
      <c r="EG121" s="477">
        <f t="shared" si="149"/>
        <v>0</v>
      </c>
      <c r="EH121" s="477">
        <f t="shared" si="150"/>
        <v>0</v>
      </c>
      <c r="EI121" s="477">
        <f t="shared" si="151"/>
        <v>0</v>
      </c>
      <c r="EJ121" s="477">
        <f t="shared" si="152"/>
        <v>0</v>
      </c>
      <c r="EK121" s="477">
        <f t="shared" si="153"/>
        <v>0</v>
      </c>
      <c r="EL121" s="477">
        <f t="shared" si="154"/>
        <v>0</v>
      </c>
      <c r="EM121" s="477">
        <f t="shared" si="155"/>
        <v>0</v>
      </c>
      <c r="EN121" s="477">
        <f t="shared" si="156"/>
        <v>0</v>
      </c>
      <c r="EO121" s="946">
        <f t="shared" si="157"/>
        <v>0</v>
      </c>
      <c r="EP121" s="946">
        <f t="shared" si="158"/>
        <v>0</v>
      </c>
      <c r="EQ121" s="946">
        <f t="shared" si="159"/>
        <v>0</v>
      </c>
      <c r="ER121" s="946">
        <f t="shared" si="160"/>
        <v>0</v>
      </c>
      <c r="ES121" s="946">
        <f t="shared" si="161"/>
        <v>0</v>
      </c>
      <c r="ET121" s="946">
        <f t="shared" si="162"/>
        <v>0</v>
      </c>
      <c r="EU121" s="946">
        <f t="shared" si="163"/>
        <v>0</v>
      </c>
      <c r="EV121" s="946">
        <f t="shared" si="164"/>
        <v>0</v>
      </c>
      <c r="EW121" s="946">
        <f t="shared" si="165"/>
        <v>0</v>
      </c>
      <c r="EX121" s="946">
        <f t="shared" si="166"/>
        <v>0</v>
      </c>
      <c r="EY121" s="946">
        <f t="shared" si="167"/>
        <v>0</v>
      </c>
      <c r="EZ121" s="946">
        <f t="shared" si="168"/>
        <v>0</v>
      </c>
      <c r="FA121" s="946">
        <f t="shared" si="169"/>
        <v>0</v>
      </c>
      <c r="FB121" s="946">
        <f t="shared" si="170"/>
        <v>0</v>
      </c>
      <c r="FC121" s="946">
        <f t="shared" si="171"/>
        <v>0</v>
      </c>
      <c r="FD121" s="946">
        <f t="shared" si="172"/>
        <v>0</v>
      </c>
      <c r="FE121" s="946">
        <f t="shared" si="173"/>
        <v>0</v>
      </c>
      <c r="FF121" s="946">
        <f t="shared" si="174"/>
        <v>0</v>
      </c>
      <c r="FG121" s="946">
        <f t="shared" si="175"/>
        <v>0</v>
      </c>
      <c r="FH121" s="946">
        <f t="shared" si="176"/>
        <v>0</v>
      </c>
      <c r="FI121" s="946">
        <f t="shared" si="177"/>
        <v>0</v>
      </c>
      <c r="FJ121" s="946">
        <f t="shared" si="178"/>
        <v>0</v>
      </c>
      <c r="FK121" s="946">
        <f t="shared" si="179"/>
        <v>0</v>
      </c>
      <c r="FL121" s="946">
        <f t="shared" si="180"/>
        <v>0</v>
      </c>
      <c r="FM121" s="946">
        <f t="shared" si="181"/>
        <v>0</v>
      </c>
      <c r="FN121" s="946">
        <f t="shared" si="182"/>
        <v>0</v>
      </c>
      <c r="FO121" s="946">
        <f t="shared" si="183"/>
        <v>0</v>
      </c>
      <c r="FP121" s="946">
        <f t="shared" si="184"/>
        <v>0</v>
      </c>
      <c r="FQ121" s="946">
        <f t="shared" si="185"/>
        <v>0</v>
      </c>
      <c r="FR121" s="946">
        <f t="shared" si="186"/>
        <v>0</v>
      </c>
      <c r="FS121" s="946">
        <f t="shared" si="187"/>
        <v>0</v>
      </c>
      <c r="FT121" s="946">
        <f t="shared" si="188"/>
        <v>0</v>
      </c>
      <c r="FU121" s="946">
        <f t="shared" si="189"/>
        <v>0</v>
      </c>
      <c r="FV121" s="946">
        <f t="shared" si="190"/>
        <v>0</v>
      </c>
      <c r="FW121" s="946">
        <f t="shared" si="191"/>
        <v>0</v>
      </c>
      <c r="FX121" s="946">
        <f t="shared" si="192"/>
        <v>0</v>
      </c>
      <c r="FY121" s="946">
        <f t="shared" si="193"/>
        <v>0</v>
      </c>
      <c r="FZ121" s="946">
        <f t="shared" si="194"/>
        <v>0</v>
      </c>
      <c r="GA121" s="946">
        <f t="shared" si="195"/>
        <v>0</v>
      </c>
      <c r="GB121" s="946">
        <f t="shared" si="196"/>
        <v>0</v>
      </c>
      <c r="GC121" s="946">
        <f t="shared" si="197"/>
        <v>0</v>
      </c>
      <c r="GD121" s="946">
        <f t="shared" si="198"/>
        <v>0</v>
      </c>
      <c r="GE121" s="946">
        <f t="shared" si="199"/>
        <v>0</v>
      </c>
      <c r="GF121" s="946">
        <f t="shared" si="200"/>
        <v>0</v>
      </c>
      <c r="GG121" s="946">
        <f t="shared" si="201"/>
        <v>0</v>
      </c>
      <c r="GH121" s="946" t="s">
        <v>701</v>
      </c>
    </row>
    <row r="122" spans="1:190" ht="15" hidden="1">
      <c r="A122" s="725" t="str">
        <f>Compute1a!A122</f>
        <v>18.3.a</v>
      </c>
      <c r="B122" s="527">
        <f>Compute1a!B122</f>
        <v>0</v>
      </c>
      <c r="C122" s="527">
        <f>Compute1a!C122</f>
        <v>0</v>
      </c>
      <c r="D122" s="528">
        <f>Compute1a!D122</f>
        <v>0</v>
      </c>
      <c r="E122" s="731" t="str">
        <f>Compute1a!E122</f>
        <v>0</v>
      </c>
      <c r="F122" s="727">
        <f>INDEX(References!$B$51:$C$56,$E122+1,2)*C122</f>
        <v>0</v>
      </c>
      <c r="G122" s="726">
        <f>Compute4a!$DE122</f>
        <v>0</v>
      </c>
      <c r="H122" s="942">
        <f t="shared" ref="H122:H124" si="217">G122</f>
        <v>0</v>
      </c>
      <c r="I122" s="671">
        <f>Compute4a!I122</f>
        <v>0</v>
      </c>
      <c r="J122" s="782">
        <f>IFERROR((I122*$H122*INDEX(References!$C$51:$D$56, $E122+1,2))+(ROW()/10000),0)</f>
        <v>1.2200000000000001E-2</v>
      </c>
      <c r="K122" s="671">
        <f>Compute4a!H122</f>
        <v>0</v>
      </c>
      <c r="L122" s="782">
        <f>IFERROR((K122*$H122*INDEX(References!$C$51:$D$56, $E122+1,2))+(ROW()/10000),0)</f>
        <v>1.2200000000000001E-2</v>
      </c>
      <c r="M122" s="671">
        <f>Compute4a!H122</f>
        <v>0</v>
      </c>
      <c r="N122" s="782">
        <f>IFERROR((M122*$H122*INDEX(References!$C$51:$D$56, $E122+1,2))+(ROW()/10000),0)</f>
        <v>1.2200000000000001E-2</v>
      </c>
      <c r="O122" s="671">
        <f>Compute4a!N122</f>
        <v>0</v>
      </c>
      <c r="P122" s="782">
        <f>IFERROR((O122*$H122*INDEX(References!$C$51:$D$56, $E122+1,2))+(ROW()/10000),0)</f>
        <v>1.2200000000000001E-2</v>
      </c>
      <c r="Q122" s="671">
        <f>Compute4a!M122</f>
        <v>0</v>
      </c>
      <c r="R122" s="782">
        <f>IFERROR((Q122*$H122*INDEX(References!$C$51:$D$56, $E122+1,2))+(ROW()/10000),0)</f>
        <v>1.2200000000000001E-2</v>
      </c>
      <c r="S122" s="671">
        <f>Compute4a!R122</f>
        <v>0</v>
      </c>
      <c r="T122" s="782">
        <f>IFERROR((S122*$H122*INDEX(References!$C$51:$D$56, $E122+1,2))+(ROW()/10000),0)</f>
        <v>1.2200000000000001E-2</v>
      </c>
      <c r="U122" s="671">
        <f>Compute4a!S122</f>
        <v>0</v>
      </c>
      <c r="V122" s="782">
        <f>IFERROR((U122*$H122*INDEX(References!$C$51:$D$56, $E122+1,2))+(ROW()/10000),0)</f>
        <v>1.2200000000000001E-2</v>
      </c>
      <c r="W122" s="671">
        <f>Compute4a!R122</f>
        <v>0</v>
      </c>
      <c r="X122" s="782">
        <f>IFERROR((W122*$H122*INDEX(References!$C$51:$D$56, $E122+1,2))+(ROW()/10000),0)</f>
        <v>1.2200000000000001E-2</v>
      </c>
      <c r="Y122" s="671">
        <f>Compute4a!I122</f>
        <v>0</v>
      </c>
      <c r="Z122" s="782">
        <f>IFERROR((Y122*$H122*INDEX(References!$C$51:$D$56, $E122+1,2))+(ROW()/10000),0)</f>
        <v>1.2200000000000001E-2</v>
      </c>
      <c r="AA122" s="671">
        <f>Compute4a!H122</f>
        <v>0</v>
      </c>
      <c r="AB122" s="782">
        <f>IFERROR((AA122*$H122*INDEX(References!$C$51:$D$56, $E122+1,2))+(ROW()/10000),0)</f>
        <v>1.2200000000000001E-2</v>
      </c>
      <c r="AC122" s="671">
        <f>Compute4a!T122</f>
        <v>0</v>
      </c>
      <c r="AD122" s="782">
        <f>IFERROR((AC122*$H122*INDEX(References!$C$51:$D$56, $E122+1,2))+(ROW()/10000),0)</f>
        <v>1.2200000000000001E-2</v>
      </c>
      <c r="AE122" s="671">
        <f>Compute4a!I122</f>
        <v>0</v>
      </c>
      <c r="AF122" s="782">
        <f>IFERROR((AE122*$H122*INDEX(References!$C$51:$D$56, $E122+1,2))+(ROW()/10000),0)</f>
        <v>1.2200000000000001E-2</v>
      </c>
      <c r="AG122" s="671">
        <f>Compute4a!N122</f>
        <v>0</v>
      </c>
      <c r="AH122" s="782">
        <f>IFERROR((AG122*$H122*INDEX(References!$C$51:$D$56, $E122+1,2))+(ROW()/10000),0)</f>
        <v>1.2200000000000001E-2</v>
      </c>
      <c r="AI122" s="671">
        <f>Compute4a!I122</f>
        <v>0</v>
      </c>
      <c r="AJ122" s="782">
        <f>IFERROR((AI122*$H122*INDEX(References!$C$51:$D$56, $E122+1,2))+(ROW()/10000),0)</f>
        <v>1.2200000000000001E-2</v>
      </c>
      <c r="AK122" s="671">
        <f>Compute4a!U122</f>
        <v>0</v>
      </c>
      <c r="AL122" s="782">
        <f>IFERROR((AK122*$H122*INDEX(References!$C$51:$D$56, $E122+1,2))+(ROW()/10000),0)</f>
        <v>1.2200000000000001E-2</v>
      </c>
      <c r="AM122" s="671">
        <f>Compute4a!K122</f>
        <v>0</v>
      </c>
      <c r="AN122" s="782">
        <f>IFERROR((AM122*$H122*INDEX(References!$C$51:$D$56, $E122+1,2))+(ROW()/10000),0)</f>
        <v>1.2200000000000001E-2</v>
      </c>
      <c r="AO122" s="671">
        <f>Compute4a!S122</f>
        <v>0</v>
      </c>
      <c r="AP122" s="782">
        <f>IFERROR((AO122*$H122*INDEX(References!$C$51:$D$56, $E122+1,2))+(ROW()/10000),0)</f>
        <v>1.2200000000000001E-2</v>
      </c>
      <c r="AQ122" s="671">
        <f>Compute4a!M122</f>
        <v>0</v>
      </c>
      <c r="AR122" s="782">
        <f>IFERROR((AQ122*$H122*INDEX(References!$C$51:$D$56, $E122+1,2))+(ROW()/10000),0)</f>
        <v>1.2200000000000001E-2</v>
      </c>
      <c r="AS122" s="671">
        <f>Compute4a!K122</f>
        <v>0</v>
      </c>
      <c r="AT122" s="782">
        <f>IFERROR((AS122*$H122*INDEX(References!$C$51:$D$56, $E122+1,2))+(ROW()/10000),0)</f>
        <v>1.2200000000000001E-2</v>
      </c>
      <c r="AU122" s="671">
        <f>Compute4a!T122</f>
        <v>0</v>
      </c>
      <c r="AV122" s="782">
        <f>IFERROR((AU122*$H122*INDEX(References!$C$51:$D$56, $E122+1,2))+(ROW()/10000),0)</f>
        <v>1.2200000000000001E-2</v>
      </c>
      <c r="AW122" s="671">
        <f>Compute4a!J122</f>
        <v>0</v>
      </c>
      <c r="AX122" s="782">
        <f>IFERROR((AW122*$H122*INDEX(References!$C$51:$D$56, $E122+1,2))+(ROW()/10000),0)</f>
        <v>1.2200000000000001E-2</v>
      </c>
      <c r="AY122" s="671">
        <f>Compute4a!L122</f>
        <v>0</v>
      </c>
      <c r="AZ122" s="782">
        <f>IFERROR((AY122*$H122*INDEX(References!$C$51:$D$56, $E122+1,2))+(ROW()/10000),0)</f>
        <v>1.2200000000000001E-2</v>
      </c>
      <c r="BA122" s="671">
        <f>Compute4a!M122</f>
        <v>0</v>
      </c>
      <c r="BB122" s="782">
        <f>IFERROR((BA122*$H122*INDEX(References!$C$51:$D$56, $E122+1,2))+(ROW()/10000),0)</f>
        <v>1.2200000000000001E-2</v>
      </c>
      <c r="BC122" s="671">
        <f>Compute4a!O122</f>
        <v>0</v>
      </c>
      <c r="BD122" s="782">
        <f>IFERROR((BC122*$H122*INDEX(References!$C$51:$D$56, $E122+1,2))+(ROW()/10000),0)</f>
        <v>1.2200000000000001E-2</v>
      </c>
      <c r="BE122" s="671">
        <f>Compute4a!V122</f>
        <v>0</v>
      </c>
      <c r="BF122" s="782">
        <f>IFERROR((BE122*$H122*INDEX(References!$C$51:$D$56, $E122+1,2))+(ROW()/10000),0)</f>
        <v>1.2200000000000001E-2</v>
      </c>
      <c r="BG122" s="671">
        <f>Compute4a!P122</f>
        <v>0</v>
      </c>
      <c r="BH122" s="782">
        <f>IFERROR((BG122*$H122*INDEX(References!$C$51:$D$56, $E122+1,2))+(ROW()/10000),0)</f>
        <v>1.2200000000000001E-2</v>
      </c>
      <c r="BI122" s="671">
        <f>Compute4a!N122</f>
        <v>0</v>
      </c>
      <c r="BJ122" s="782">
        <f>IFERROR((BI122*$H122*INDEX(References!$C$51:$D$56, $E122+1,2))+(ROW()/10000),0)</f>
        <v>1.2200000000000001E-2</v>
      </c>
      <c r="BK122" s="671">
        <f>Compute4a!T122</f>
        <v>0</v>
      </c>
      <c r="BL122" s="782">
        <f>IFERROR((BK122*$H122*INDEX(References!$C$51:$D$56, $E122+1,2))+(ROW()/10000),0)</f>
        <v>1.2200000000000001E-2</v>
      </c>
      <c r="BM122" s="671">
        <f>Compute4a!R122</f>
        <v>0</v>
      </c>
      <c r="BN122" s="782">
        <f>IFERROR((BM122*$H122*INDEX(References!$C$51:$D$56, $E122+1,2))+(ROW()/10000),0)</f>
        <v>1.2200000000000001E-2</v>
      </c>
      <c r="BO122" s="671">
        <f>Compute4a!V122</f>
        <v>0</v>
      </c>
      <c r="BP122" s="782">
        <f>IFERROR((BO122*$H122*INDEX(References!$C$51:$D$56, $E122+1,2))+(ROW()/10000),0)</f>
        <v>1.2200000000000001E-2</v>
      </c>
      <c r="BQ122" s="671">
        <f>Compute4a!S122</f>
        <v>0</v>
      </c>
      <c r="BR122" s="782">
        <f>IFERROR((BQ122*$H122*INDEX(References!$C$51:$D$56, $E122+1,2))+(ROW()/10000),0)</f>
        <v>1.2200000000000001E-2</v>
      </c>
      <c r="BS122" s="671">
        <f>Compute4a!V122</f>
        <v>0</v>
      </c>
      <c r="BT122" s="782">
        <f>IFERROR((BS122*$H122*INDEX(References!$C$51:$D$56, $E122+1,2))+(ROW()/10000),0)</f>
        <v>1.2200000000000001E-2</v>
      </c>
      <c r="BU122" s="671">
        <f>Compute4a!M122</f>
        <v>0</v>
      </c>
      <c r="BV122" s="782">
        <f>IFERROR((BU122*$H122*INDEX(References!$C$51:$D$56, $E122+1,2))+(ROW()/10000),0)</f>
        <v>1.2200000000000001E-2</v>
      </c>
      <c r="BW122" s="671">
        <f>Compute4a!U122</f>
        <v>0</v>
      </c>
      <c r="BX122" s="782">
        <f>IFERROR((BW122*$H122*INDEX(References!$C$51:$D$56, $E122+1,2))+(ROW()/10000),0)</f>
        <v>1.2200000000000001E-2</v>
      </c>
      <c r="BY122" s="671">
        <f>Compute4a!N122</f>
        <v>0</v>
      </c>
      <c r="BZ122" s="782">
        <f>IFERROR((BY122*$H122*INDEX(References!$C$51:$D$56, $E122+1,2))+(ROW()/10000),0)</f>
        <v>1.2200000000000001E-2</v>
      </c>
      <c r="CA122" s="671">
        <f>Compute4a!T122</f>
        <v>0</v>
      </c>
      <c r="CB122" s="782">
        <f>IFERROR((CA122*$H122*INDEX(References!$C$51:$D$56, $E122+1,2))+(ROW()/10000),0)</f>
        <v>1.2200000000000001E-2</v>
      </c>
      <c r="CC122" s="671">
        <f>Compute4a!T122</f>
        <v>0</v>
      </c>
      <c r="CD122" s="782">
        <f>IFERROR((CC122*$H122*INDEX(References!$C$51:$D$56, $E122+1,2))+(ROW()/10000),0)</f>
        <v>1.2200000000000001E-2</v>
      </c>
      <c r="CE122" s="671">
        <f>Compute4a!T122</f>
        <v>0</v>
      </c>
      <c r="CF122" s="782">
        <f>IFERROR((CE122*$H122*INDEX(References!$C$51:$D$56, $E122+1,2))+(ROW()/10000),0)</f>
        <v>1.2200000000000001E-2</v>
      </c>
      <c r="CG122" s="671">
        <f>Compute4a!U122</f>
        <v>0</v>
      </c>
      <c r="CH122" s="782">
        <f>IFERROR((CG122*$H122*INDEX(References!$C$51:$D$56, $E122+1,2))+(ROW()/10000),0)</f>
        <v>1.2200000000000001E-2</v>
      </c>
      <c r="CI122" s="671">
        <f>Compute4a!U122</f>
        <v>0</v>
      </c>
      <c r="CJ122" s="782">
        <f>IFERROR((CI122*$H122*INDEX(References!$C$51:$D$56, $E122+1,2))+(ROW()/10000),0)</f>
        <v>1.2200000000000001E-2</v>
      </c>
      <c r="CK122" s="671">
        <f>Compute4a!N122</f>
        <v>0</v>
      </c>
      <c r="CL122" s="782">
        <f>IFERROR((CK122*$H122*INDEX(References!$C$51:$D$56, $E122+1,2))+(ROW()/10000),0)</f>
        <v>1.2200000000000001E-2</v>
      </c>
      <c r="CM122" s="671">
        <f>Compute4a!U122</f>
        <v>0</v>
      </c>
      <c r="CN122" s="782">
        <f>IFERROR((CM122*$H122*INDEX(References!$C$51:$D$56, $E122+1,2))+(ROW()/10000),0)</f>
        <v>1.2200000000000001E-2</v>
      </c>
      <c r="CO122" s="671">
        <f>Compute4a!Q122</f>
        <v>0</v>
      </c>
      <c r="CP122" s="782">
        <f>IFERROR((CO122*$H122*INDEX(References!$C$51:$D$56, $E122+1,2))+(ROW()/10000),0)</f>
        <v>1.2200000000000001E-2</v>
      </c>
      <c r="CQ122" s="671">
        <f>Compute4a!T122</f>
        <v>0</v>
      </c>
      <c r="CR122" s="782">
        <f>IFERROR((CQ122*$H122*INDEX(References!$C$51:$D$56, $E122+1,2))+(ROW()/10000),0)</f>
        <v>1.2200000000000001E-2</v>
      </c>
      <c r="CS122" s="671">
        <f>Compute4a!Q122</f>
        <v>0</v>
      </c>
      <c r="CT122" s="782">
        <f>IFERROR((CS122*$H122*INDEX(References!$C$51:$D$56, $E122+1,2))+(ROW()/10000),0)</f>
        <v>1.2200000000000001E-2</v>
      </c>
      <c r="CU122" s="477">
        <f t="shared" si="211"/>
        <v>0</v>
      </c>
      <c r="CV122" s="477">
        <f t="shared" si="112"/>
        <v>0</v>
      </c>
      <c r="CW122" s="477">
        <f t="shared" si="113"/>
        <v>0</v>
      </c>
      <c r="CX122" s="477">
        <f t="shared" si="114"/>
        <v>0</v>
      </c>
      <c r="CY122" s="477">
        <f t="shared" si="115"/>
        <v>0</v>
      </c>
      <c r="CZ122" s="477">
        <f t="shared" si="116"/>
        <v>0</v>
      </c>
      <c r="DA122" s="477">
        <f t="shared" si="117"/>
        <v>0</v>
      </c>
      <c r="DB122" s="477">
        <f t="shared" si="118"/>
        <v>0</v>
      </c>
      <c r="DC122" s="477">
        <f t="shared" si="119"/>
        <v>0</v>
      </c>
      <c r="DD122" s="477">
        <f t="shared" si="120"/>
        <v>0</v>
      </c>
      <c r="DE122" s="477">
        <f t="shared" si="121"/>
        <v>0</v>
      </c>
      <c r="DF122" s="477">
        <f t="shared" si="122"/>
        <v>0</v>
      </c>
      <c r="DG122" s="477">
        <f t="shared" si="123"/>
        <v>0</v>
      </c>
      <c r="DH122" s="477">
        <f t="shared" si="124"/>
        <v>0</v>
      </c>
      <c r="DI122" s="477">
        <f t="shared" si="125"/>
        <v>0</v>
      </c>
      <c r="DJ122" s="477">
        <f t="shared" si="126"/>
        <v>0</v>
      </c>
      <c r="DK122" s="477">
        <f t="shared" si="127"/>
        <v>0</v>
      </c>
      <c r="DL122" s="477">
        <f t="shared" si="128"/>
        <v>0</v>
      </c>
      <c r="DM122" s="477">
        <f t="shared" si="129"/>
        <v>0</v>
      </c>
      <c r="DN122" s="477">
        <f t="shared" si="130"/>
        <v>0</v>
      </c>
      <c r="DO122" s="477">
        <f t="shared" si="131"/>
        <v>0</v>
      </c>
      <c r="DP122" s="477">
        <f t="shared" si="132"/>
        <v>0</v>
      </c>
      <c r="DQ122" s="477">
        <f t="shared" si="133"/>
        <v>0</v>
      </c>
      <c r="DR122" s="477">
        <f t="shared" si="134"/>
        <v>0</v>
      </c>
      <c r="DS122" s="477">
        <f t="shared" si="135"/>
        <v>0</v>
      </c>
      <c r="DT122" s="477">
        <f t="shared" si="136"/>
        <v>0</v>
      </c>
      <c r="DU122" s="477">
        <f t="shared" si="137"/>
        <v>0</v>
      </c>
      <c r="DV122" s="477">
        <f t="shared" si="138"/>
        <v>0</v>
      </c>
      <c r="DW122" s="477">
        <f t="shared" si="139"/>
        <v>0</v>
      </c>
      <c r="DX122" s="477">
        <f t="shared" si="140"/>
        <v>0</v>
      </c>
      <c r="DY122" s="477">
        <f t="shared" si="141"/>
        <v>0</v>
      </c>
      <c r="DZ122" s="477">
        <f t="shared" si="142"/>
        <v>0</v>
      </c>
      <c r="EA122" s="477">
        <f t="shared" si="143"/>
        <v>0</v>
      </c>
      <c r="EB122" s="477">
        <f t="shared" si="144"/>
        <v>0</v>
      </c>
      <c r="EC122" s="477">
        <f t="shared" si="145"/>
        <v>0</v>
      </c>
      <c r="ED122" s="477">
        <f t="shared" si="146"/>
        <v>0</v>
      </c>
      <c r="EE122" s="477">
        <f t="shared" si="147"/>
        <v>0</v>
      </c>
      <c r="EF122" s="477">
        <f t="shared" si="148"/>
        <v>0</v>
      </c>
      <c r="EG122" s="477">
        <f t="shared" si="149"/>
        <v>0</v>
      </c>
      <c r="EH122" s="477">
        <f t="shared" si="150"/>
        <v>0</v>
      </c>
      <c r="EI122" s="477">
        <f t="shared" si="151"/>
        <v>0</v>
      </c>
      <c r="EJ122" s="477">
        <f t="shared" si="152"/>
        <v>0</v>
      </c>
      <c r="EK122" s="477">
        <f t="shared" si="153"/>
        <v>0</v>
      </c>
      <c r="EL122" s="477">
        <f t="shared" si="154"/>
        <v>0</v>
      </c>
      <c r="EM122" s="477">
        <f t="shared" si="155"/>
        <v>0</v>
      </c>
      <c r="EN122" s="477">
        <f t="shared" si="156"/>
        <v>0</v>
      </c>
      <c r="EO122" s="946">
        <f t="shared" si="157"/>
        <v>0</v>
      </c>
      <c r="EP122" s="946">
        <f t="shared" si="158"/>
        <v>0</v>
      </c>
      <c r="EQ122" s="946">
        <f t="shared" si="159"/>
        <v>0</v>
      </c>
      <c r="ER122" s="946">
        <f t="shared" si="160"/>
        <v>0</v>
      </c>
      <c r="ES122" s="946">
        <f t="shared" si="161"/>
        <v>0</v>
      </c>
      <c r="ET122" s="946">
        <f t="shared" si="162"/>
        <v>0</v>
      </c>
      <c r="EU122" s="946">
        <f t="shared" si="163"/>
        <v>0</v>
      </c>
      <c r="EV122" s="946">
        <f t="shared" si="164"/>
        <v>0</v>
      </c>
      <c r="EW122" s="946">
        <f t="shared" si="165"/>
        <v>0</v>
      </c>
      <c r="EX122" s="946">
        <f t="shared" si="166"/>
        <v>0</v>
      </c>
      <c r="EY122" s="946">
        <f t="shared" si="167"/>
        <v>0</v>
      </c>
      <c r="EZ122" s="946">
        <f t="shared" si="168"/>
        <v>0</v>
      </c>
      <c r="FA122" s="946">
        <f t="shared" si="169"/>
        <v>0</v>
      </c>
      <c r="FB122" s="946">
        <f t="shared" si="170"/>
        <v>0</v>
      </c>
      <c r="FC122" s="946">
        <f t="shared" si="171"/>
        <v>0</v>
      </c>
      <c r="FD122" s="946">
        <f t="shared" si="172"/>
        <v>0</v>
      </c>
      <c r="FE122" s="946">
        <f t="shared" si="173"/>
        <v>0</v>
      </c>
      <c r="FF122" s="946">
        <f t="shared" si="174"/>
        <v>0</v>
      </c>
      <c r="FG122" s="946">
        <f t="shared" si="175"/>
        <v>0</v>
      </c>
      <c r="FH122" s="946">
        <f t="shared" si="176"/>
        <v>0</v>
      </c>
      <c r="FI122" s="946">
        <f t="shared" si="177"/>
        <v>0</v>
      </c>
      <c r="FJ122" s="946">
        <f t="shared" si="178"/>
        <v>0</v>
      </c>
      <c r="FK122" s="946">
        <f t="shared" si="179"/>
        <v>0</v>
      </c>
      <c r="FL122" s="946">
        <f t="shared" si="180"/>
        <v>0</v>
      </c>
      <c r="FM122" s="946">
        <f t="shared" si="181"/>
        <v>0</v>
      </c>
      <c r="FN122" s="946">
        <f t="shared" si="182"/>
        <v>0</v>
      </c>
      <c r="FO122" s="946">
        <f t="shared" si="183"/>
        <v>0</v>
      </c>
      <c r="FP122" s="946">
        <f t="shared" si="184"/>
        <v>0</v>
      </c>
      <c r="FQ122" s="946">
        <f t="shared" si="185"/>
        <v>0</v>
      </c>
      <c r="FR122" s="946">
        <f t="shared" si="186"/>
        <v>0</v>
      </c>
      <c r="FS122" s="946">
        <f t="shared" si="187"/>
        <v>0</v>
      </c>
      <c r="FT122" s="946">
        <f t="shared" si="188"/>
        <v>0</v>
      </c>
      <c r="FU122" s="946">
        <f t="shared" si="189"/>
        <v>0</v>
      </c>
      <c r="FV122" s="946">
        <f t="shared" si="190"/>
        <v>0</v>
      </c>
      <c r="FW122" s="946">
        <f t="shared" si="191"/>
        <v>0</v>
      </c>
      <c r="FX122" s="946">
        <f t="shared" si="192"/>
        <v>0</v>
      </c>
      <c r="FY122" s="946">
        <f t="shared" si="193"/>
        <v>0</v>
      </c>
      <c r="FZ122" s="946">
        <f t="shared" si="194"/>
        <v>0</v>
      </c>
      <c r="GA122" s="946">
        <f t="shared" si="195"/>
        <v>0</v>
      </c>
      <c r="GB122" s="946">
        <f t="shared" si="196"/>
        <v>0</v>
      </c>
      <c r="GC122" s="946">
        <f t="shared" si="197"/>
        <v>0</v>
      </c>
      <c r="GD122" s="946">
        <f t="shared" si="198"/>
        <v>0</v>
      </c>
      <c r="GE122" s="946">
        <f t="shared" si="199"/>
        <v>0</v>
      </c>
      <c r="GF122" s="946">
        <f t="shared" si="200"/>
        <v>0</v>
      </c>
      <c r="GG122" s="946">
        <f t="shared" si="201"/>
        <v>0</v>
      </c>
      <c r="GH122" s="946" t="s">
        <v>1478</v>
      </c>
    </row>
    <row r="123" spans="1:190" ht="15" hidden="1">
      <c r="A123" s="725" t="str">
        <f>Compute1a!A123</f>
        <v>18.3.b</v>
      </c>
      <c r="B123" s="527">
        <f>Compute1a!B123</f>
        <v>0</v>
      </c>
      <c r="C123" s="527">
        <f>Compute1a!C123</f>
        <v>0</v>
      </c>
      <c r="D123" s="528">
        <f>Compute1a!D123</f>
        <v>0</v>
      </c>
      <c r="E123" s="727" t="str">
        <f>Compute1a!E123</f>
        <v>0</v>
      </c>
      <c r="F123" s="727">
        <f>INDEX(References!$B$51:$C$56,$E123+1,2)*C123</f>
        <v>0</v>
      </c>
      <c r="G123" s="726">
        <f>Compute4a!$DE123</f>
        <v>0</v>
      </c>
      <c r="H123" s="942">
        <f t="shared" si="217"/>
        <v>0</v>
      </c>
      <c r="I123" s="671">
        <f>Compute4a!I123</f>
        <v>0</v>
      </c>
      <c r="J123" s="782">
        <f>IFERROR((I123*$H123*INDEX(References!$C$51:$D$56, $E123+1,2))+(ROW()/10000),0)</f>
        <v>1.23E-2</v>
      </c>
      <c r="K123" s="671">
        <f>Compute4a!H123</f>
        <v>0</v>
      </c>
      <c r="L123" s="782">
        <f>IFERROR((K123*$H123*INDEX(References!$C$51:$D$56, $E123+1,2))+(ROW()/10000),0)</f>
        <v>1.23E-2</v>
      </c>
      <c r="M123" s="671">
        <f>Compute4a!H123</f>
        <v>0</v>
      </c>
      <c r="N123" s="782">
        <f>IFERROR((M123*$H123*INDEX(References!$C$51:$D$56, $E123+1,2))+(ROW()/10000),0)</f>
        <v>1.23E-2</v>
      </c>
      <c r="O123" s="671">
        <f>Compute4a!N123</f>
        <v>0</v>
      </c>
      <c r="P123" s="782">
        <f>IFERROR((O123*$H123*INDEX(References!$C$51:$D$56, $E123+1,2))+(ROW()/10000),0)</f>
        <v>1.23E-2</v>
      </c>
      <c r="Q123" s="671">
        <f>Compute4a!M123</f>
        <v>0</v>
      </c>
      <c r="R123" s="782">
        <f>IFERROR((Q123*$H123*INDEX(References!$C$51:$D$56, $E123+1,2))+(ROW()/10000),0)</f>
        <v>1.23E-2</v>
      </c>
      <c r="S123" s="671">
        <f>Compute4a!R123</f>
        <v>0</v>
      </c>
      <c r="T123" s="782">
        <f>IFERROR((S123*$H123*INDEX(References!$C$51:$D$56, $E123+1,2))+(ROW()/10000),0)</f>
        <v>1.23E-2</v>
      </c>
      <c r="U123" s="671">
        <f>Compute4a!S123</f>
        <v>0</v>
      </c>
      <c r="V123" s="782">
        <f>IFERROR((U123*$H123*INDEX(References!$C$51:$D$56, $E123+1,2))+(ROW()/10000),0)</f>
        <v>1.23E-2</v>
      </c>
      <c r="W123" s="671">
        <f>Compute4a!R123</f>
        <v>0</v>
      </c>
      <c r="X123" s="782">
        <f>IFERROR((W123*$H123*INDEX(References!$C$51:$D$56, $E123+1,2))+(ROW()/10000),0)</f>
        <v>1.23E-2</v>
      </c>
      <c r="Y123" s="671">
        <f>Compute4a!I123</f>
        <v>0</v>
      </c>
      <c r="Z123" s="782">
        <f>IFERROR((Y123*$H123*INDEX(References!$C$51:$D$56, $E123+1,2))+(ROW()/10000),0)</f>
        <v>1.23E-2</v>
      </c>
      <c r="AA123" s="671">
        <f>Compute4a!H123</f>
        <v>0</v>
      </c>
      <c r="AB123" s="782">
        <f>IFERROR((AA123*$H123*INDEX(References!$C$51:$D$56, $E123+1,2))+(ROW()/10000),0)</f>
        <v>1.23E-2</v>
      </c>
      <c r="AC123" s="671">
        <f>Compute4a!T123</f>
        <v>0</v>
      </c>
      <c r="AD123" s="782">
        <f>IFERROR((AC123*$H123*INDEX(References!$C$51:$D$56, $E123+1,2))+(ROW()/10000),0)</f>
        <v>1.23E-2</v>
      </c>
      <c r="AE123" s="671">
        <f>Compute4a!I123</f>
        <v>0</v>
      </c>
      <c r="AF123" s="782">
        <f>IFERROR((AE123*$H123*INDEX(References!$C$51:$D$56, $E123+1,2))+(ROW()/10000),0)</f>
        <v>1.23E-2</v>
      </c>
      <c r="AG123" s="671">
        <f>Compute4a!N123</f>
        <v>0</v>
      </c>
      <c r="AH123" s="782">
        <f>IFERROR((AG123*$H123*INDEX(References!$C$51:$D$56, $E123+1,2))+(ROW()/10000),0)</f>
        <v>1.23E-2</v>
      </c>
      <c r="AI123" s="671">
        <f>Compute4a!I123</f>
        <v>0</v>
      </c>
      <c r="AJ123" s="782">
        <f>IFERROR((AI123*$H123*INDEX(References!$C$51:$D$56, $E123+1,2))+(ROW()/10000),0)</f>
        <v>1.23E-2</v>
      </c>
      <c r="AK123" s="671">
        <f>Compute4a!U123</f>
        <v>0</v>
      </c>
      <c r="AL123" s="782">
        <f>IFERROR((AK123*$H123*INDEX(References!$C$51:$D$56, $E123+1,2))+(ROW()/10000),0)</f>
        <v>1.23E-2</v>
      </c>
      <c r="AM123" s="671">
        <f>Compute4a!K123</f>
        <v>0</v>
      </c>
      <c r="AN123" s="782">
        <f>IFERROR((AM123*$H123*INDEX(References!$C$51:$D$56, $E123+1,2))+(ROW()/10000),0)</f>
        <v>1.23E-2</v>
      </c>
      <c r="AO123" s="671">
        <f>Compute4a!S123</f>
        <v>0</v>
      </c>
      <c r="AP123" s="782">
        <f>IFERROR((AO123*$H123*INDEX(References!$C$51:$D$56, $E123+1,2))+(ROW()/10000),0)</f>
        <v>1.23E-2</v>
      </c>
      <c r="AQ123" s="671">
        <f>Compute4a!M123</f>
        <v>0</v>
      </c>
      <c r="AR123" s="782">
        <f>IFERROR((AQ123*$H123*INDEX(References!$C$51:$D$56, $E123+1,2))+(ROW()/10000),0)</f>
        <v>1.23E-2</v>
      </c>
      <c r="AS123" s="671">
        <f>Compute4a!K123</f>
        <v>0</v>
      </c>
      <c r="AT123" s="782">
        <f>IFERROR((AS123*$H123*INDEX(References!$C$51:$D$56, $E123+1,2))+(ROW()/10000),0)</f>
        <v>1.23E-2</v>
      </c>
      <c r="AU123" s="671">
        <f>Compute4a!T123</f>
        <v>0</v>
      </c>
      <c r="AV123" s="782">
        <f>IFERROR((AU123*$H123*INDEX(References!$C$51:$D$56, $E123+1,2))+(ROW()/10000),0)</f>
        <v>1.23E-2</v>
      </c>
      <c r="AW123" s="671">
        <f>Compute4a!J123</f>
        <v>0</v>
      </c>
      <c r="AX123" s="782">
        <f>IFERROR((AW123*$H123*INDEX(References!$C$51:$D$56, $E123+1,2))+(ROW()/10000),0)</f>
        <v>1.23E-2</v>
      </c>
      <c r="AY123" s="671">
        <f>Compute4a!L123</f>
        <v>0</v>
      </c>
      <c r="AZ123" s="782">
        <f>IFERROR((AY123*$H123*INDEX(References!$C$51:$D$56, $E123+1,2))+(ROW()/10000),0)</f>
        <v>1.23E-2</v>
      </c>
      <c r="BA123" s="671">
        <f>Compute4a!M123</f>
        <v>0</v>
      </c>
      <c r="BB123" s="782">
        <f>IFERROR((BA123*$H123*INDEX(References!$C$51:$D$56, $E123+1,2))+(ROW()/10000),0)</f>
        <v>1.23E-2</v>
      </c>
      <c r="BC123" s="671">
        <f>Compute4a!O123</f>
        <v>0</v>
      </c>
      <c r="BD123" s="782">
        <f>IFERROR((BC123*$H123*INDEX(References!$C$51:$D$56, $E123+1,2))+(ROW()/10000),0)</f>
        <v>1.23E-2</v>
      </c>
      <c r="BE123" s="671">
        <f>Compute4a!V123</f>
        <v>0</v>
      </c>
      <c r="BF123" s="782">
        <f>IFERROR((BE123*$H123*INDEX(References!$C$51:$D$56, $E123+1,2))+(ROW()/10000),0)</f>
        <v>1.23E-2</v>
      </c>
      <c r="BG123" s="671">
        <f>Compute4a!P123</f>
        <v>0</v>
      </c>
      <c r="BH123" s="782">
        <f>IFERROR((BG123*$H123*INDEX(References!$C$51:$D$56, $E123+1,2))+(ROW()/10000),0)</f>
        <v>1.23E-2</v>
      </c>
      <c r="BI123" s="671">
        <f>Compute4a!N123</f>
        <v>0</v>
      </c>
      <c r="BJ123" s="782">
        <f>IFERROR((BI123*$H123*INDEX(References!$C$51:$D$56, $E123+1,2))+(ROW()/10000),0)</f>
        <v>1.23E-2</v>
      </c>
      <c r="BK123" s="671">
        <f>Compute4a!T123</f>
        <v>0</v>
      </c>
      <c r="BL123" s="782">
        <f>IFERROR((BK123*$H123*INDEX(References!$C$51:$D$56, $E123+1,2))+(ROW()/10000),0)</f>
        <v>1.23E-2</v>
      </c>
      <c r="BM123" s="671">
        <f>Compute4a!R123</f>
        <v>0</v>
      </c>
      <c r="BN123" s="782">
        <f>IFERROR((BM123*$H123*INDEX(References!$C$51:$D$56, $E123+1,2))+(ROW()/10000),0)</f>
        <v>1.23E-2</v>
      </c>
      <c r="BO123" s="671">
        <f>Compute4a!V123</f>
        <v>0</v>
      </c>
      <c r="BP123" s="782">
        <f>IFERROR((BO123*$H123*INDEX(References!$C$51:$D$56, $E123+1,2))+(ROW()/10000),0)</f>
        <v>1.23E-2</v>
      </c>
      <c r="BQ123" s="671">
        <f>Compute4a!S123</f>
        <v>0</v>
      </c>
      <c r="BR123" s="782">
        <f>IFERROR((BQ123*$H123*INDEX(References!$C$51:$D$56, $E123+1,2))+(ROW()/10000),0)</f>
        <v>1.23E-2</v>
      </c>
      <c r="BS123" s="671">
        <f>Compute4a!V123</f>
        <v>0</v>
      </c>
      <c r="BT123" s="782">
        <f>IFERROR((BS123*$H123*INDEX(References!$C$51:$D$56, $E123+1,2))+(ROW()/10000),0)</f>
        <v>1.23E-2</v>
      </c>
      <c r="BU123" s="671">
        <f>Compute4a!M123</f>
        <v>0</v>
      </c>
      <c r="BV123" s="782">
        <f>IFERROR((BU123*$H123*INDEX(References!$C$51:$D$56, $E123+1,2))+(ROW()/10000),0)</f>
        <v>1.23E-2</v>
      </c>
      <c r="BW123" s="671">
        <f>Compute4a!U123</f>
        <v>0</v>
      </c>
      <c r="BX123" s="782">
        <f>IFERROR((BW123*$H123*INDEX(References!$C$51:$D$56, $E123+1,2))+(ROW()/10000),0)</f>
        <v>1.23E-2</v>
      </c>
      <c r="BY123" s="671">
        <f>Compute4a!N123</f>
        <v>0</v>
      </c>
      <c r="BZ123" s="782">
        <f>IFERROR((BY123*$H123*INDEX(References!$C$51:$D$56, $E123+1,2))+(ROW()/10000),0)</f>
        <v>1.23E-2</v>
      </c>
      <c r="CA123" s="671">
        <f>Compute4a!T123</f>
        <v>0</v>
      </c>
      <c r="CB123" s="782">
        <f>IFERROR((CA123*$H123*INDEX(References!$C$51:$D$56, $E123+1,2))+(ROW()/10000),0)</f>
        <v>1.23E-2</v>
      </c>
      <c r="CC123" s="671">
        <f>Compute4a!T123</f>
        <v>0</v>
      </c>
      <c r="CD123" s="782">
        <f>IFERROR((CC123*$H123*INDEX(References!$C$51:$D$56, $E123+1,2))+(ROW()/10000),0)</f>
        <v>1.23E-2</v>
      </c>
      <c r="CE123" s="671">
        <f>Compute4a!T123</f>
        <v>0</v>
      </c>
      <c r="CF123" s="782">
        <f>IFERROR((CE123*$H123*INDEX(References!$C$51:$D$56, $E123+1,2))+(ROW()/10000),0)</f>
        <v>1.23E-2</v>
      </c>
      <c r="CG123" s="671">
        <f>Compute4a!U123</f>
        <v>0</v>
      </c>
      <c r="CH123" s="782">
        <f>IFERROR((CG123*$H123*INDEX(References!$C$51:$D$56, $E123+1,2))+(ROW()/10000),0)</f>
        <v>1.23E-2</v>
      </c>
      <c r="CI123" s="671">
        <f>Compute4a!U123</f>
        <v>0</v>
      </c>
      <c r="CJ123" s="782">
        <f>IFERROR((CI123*$H123*INDEX(References!$C$51:$D$56, $E123+1,2))+(ROW()/10000),0)</f>
        <v>1.23E-2</v>
      </c>
      <c r="CK123" s="671">
        <f>Compute4a!N123</f>
        <v>0</v>
      </c>
      <c r="CL123" s="782">
        <f>IFERROR((CK123*$H123*INDEX(References!$C$51:$D$56, $E123+1,2))+(ROW()/10000),0)</f>
        <v>1.23E-2</v>
      </c>
      <c r="CM123" s="671">
        <f>Compute4a!U123</f>
        <v>0</v>
      </c>
      <c r="CN123" s="782">
        <f>IFERROR((CM123*$H123*INDEX(References!$C$51:$D$56, $E123+1,2))+(ROW()/10000),0)</f>
        <v>1.23E-2</v>
      </c>
      <c r="CO123" s="671">
        <f>Compute4a!Q123</f>
        <v>0</v>
      </c>
      <c r="CP123" s="782">
        <f>IFERROR((CO123*$H123*INDEX(References!$C$51:$D$56, $E123+1,2))+(ROW()/10000),0)</f>
        <v>1.23E-2</v>
      </c>
      <c r="CQ123" s="671">
        <f>Compute4a!T123</f>
        <v>0</v>
      </c>
      <c r="CR123" s="782">
        <f>IFERROR((CQ123*$H123*INDEX(References!$C$51:$D$56, $E123+1,2))+(ROW()/10000),0)</f>
        <v>1.23E-2</v>
      </c>
      <c r="CS123" s="671">
        <f>Compute4a!Q123</f>
        <v>0</v>
      </c>
      <c r="CT123" s="782">
        <f>IFERROR((CS123*$H123*INDEX(References!$C$51:$D$56, $E123+1,2))+(ROW()/10000),0)</f>
        <v>1.23E-2</v>
      </c>
      <c r="CU123" s="477">
        <f t="shared" si="211"/>
        <v>0</v>
      </c>
      <c r="CV123" s="477">
        <f t="shared" si="112"/>
        <v>0</v>
      </c>
      <c r="CW123" s="477">
        <f t="shared" si="113"/>
        <v>0</v>
      </c>
      <c r="CX123" s="477">
        <f t="shared" si="114"/>
        <v>0</v>
      </c>
      <c r="CY123" s="477">
        <f t="shared" si="115"/>
        <v>0</v>
      </c>
      <c r="CZ123" s="477">
        <f t="shared" si="116"/>
        <v>0</v>
      </c>
      <c r="DA123" s="477">
        <f t="shared" si="117"/>
        <v>0</v>
      </c>
      <c r="DB123" s="477">
        <f t="shared" si="118"/>
        <v>0</v>
      </c>
      <c r="DC123" s="477">
        <f t="shared" si="119"/>
        <v>0</v>
      </c>
      <c r="DD123" s="477">
        <f t="shared" si="120"/>
        <v>0</v>
      </c>
      <c r="DE123" s="477">
        <f t="shared" si="121"/>
        <v>0</v>
      </c>
      <c r="DF123" s="477">
        <f t="shared" si="122"/>
        <v>0</v>
      </c>
      <c r="DG123" s="477">
        <f t="shared" si="123"/>
        <v>0</v>
      </c>
      <c r="DH123" s="477">
        <f t="shared" si="124"/>
        <v>0</v>
      </c>
      <c r="DI123" s="477">
        <f t="shared" si="125"/>
        <v>0</v>
      </c>
      <c r="DJ123" s="477">
        <f t="shared" si="126"/>
        <v>0</v>
      </c>
      <c r="DK123" s="477">
        <f t="shared" si="127"/>
        <v>0</v>
      </c>
      <c r="DL123" s="477">
        <f t="shared" si="128"/>
        <v>0</v>
      </c>
      <c r="DM123" s="477">
        <f t="shared" si="129"/>
        <v>0</v>
      </c>
      <c r="DN123" s="477">
        <f t="shared" si="130"/>
        <v>0</v>
      </c>
      <c r="DO123" s="477">
        <f t="shared" si="131"/>
        <v>0</v>
      </c>
      <c r="DP123" s="477">
        <f t="shared" si="132"/>
        <v>0</v>
      </c>
      <c r="DQ123" s="477">
        <f t="shared" si="133"/>
        <v>0</v>
      </c>
      <c r="DR123" s="477">
        <f t="shared" si="134"/>
        <v>0</v>
      </c>
      <c r="DS123" s="477">
        <f t="shared" si="135"/>
        <v>0</v>
      </c>
      <c r="DT123" s="477">
        <f t="shared" si="136"/>
        <v>0</v>
      </c>
      <c r="DU123" s="477">
        <f t="shared" si="137"/>
        <v>0</v>
      </c>
      <c r="DV123" s="477">
        <f t="shared" si="138"/>
        <v>0</v>
      </c>
      <c r="DW123" s="477">
        <f t="shared" si="139"/>
        <v>0</v>
      </c>
      <c r="DX123" s="477">
        <f t="shared" si="140"/>
        <v>0</v>
      </c>
      <c r="DY123" s="477">
        <f t="shared" si="141"/>
        <v>0</v>
      </c>
      <c r="DZ123" s="477">
        <f t="shared" si="142"/>
        <v>0</v>
      </c>
      <c r="EA123" s="477">
        <f t="shared" si="143"/>
        <v>0</v>
      </c>
      <c r="EB123" s="477">
        <f t="shared" si="144"/>
        <v>0</v>
      </c>
      <c r="EC123" s="477">
        <f t="shared" si="145"/>
        <v>0</v>
      </c>
      <c r="ED123" s="477">
        <f t="shared" si="146"/>
        <v>0</v>
      </c>
      <c r="EE123" s="477">
        <f t="shared" si="147"/>
        <v>0</v>
      </c>
      <c r="EF123" s="477">
        <f t="shared" si="148"/>
        <v>0</v>
      </c>
      <c r="EG123" s="477">
        <f t="shared" si="149"/>
        <v>0</v>
      </c>
      <c r="EH123" s="477">
        <f t="shared" si="150"/>
        <v>0</v>
      </c>
      <c r="EI123" s="477">
        <f t="shared" si="151"/>
        <v>0</v>
      </c>
      <c r="EJ123" s="477">
        <f t="shared" si="152"/>
        <v>0</v>
      </c>
      <c r="EK123" s="477">
        <f t="shared" si="153"/>
        <v>0</v>
      </c>
      <c r="EL123" s="477">
        <f t="shared" si="154"/>
        <v>0</v>
      </c>
      <c r="EM123" s="477">
        <f t="shared" si="155"/>
        <v>0</v>
      </c>
      <c r="EN123" s="477">
        <f t="shared" si="156"/>
        <v>0</v>
      </c>
      <c r="EO123" s="946">
        <f t="shared" si="157"/>
        <v>0</v>
      </c>
      <c r="EP123" s="946">
        <f t="shared" si="158"/>
        <v>0</v>
      </c>
      <c r="EQ123" s="946">
        <f t="shared" si="159"/>
        <v>0</v>
      </c>
      <c r="ER123" s="946">
        <f t="shared" si="160"/>
        <v>0</v>
      </c>
      <c r="ES123" s="946">
        <f t="shared" si="161"/>
        <v>0</v>
      </c>
      <c r="ET123" s="946">
        <f t="shared" si="162"/>
        <v>0</v>
      </c>
      <c r="EU123" s="946">
        <f t="shared" si="163"/>
        <v>0</v>
      </c>
      <c r="EV123" s="946">
        <f t="shared" si="164"/>
        <v>0</v>
      </c>
      <c r="EW123" s="946">
        <f t="shared" si="165"/>
        <v>0</v>
      </c>
      <c r="EX123" s="946">
        <f t="shared" si="166"/>
        <v>0</v>
      </c>
      <c r="EY123" s="946">
        <f t="shared" si="167"/>
        <v>0</v>
      </c>
      <c r="EZ123" s="946">
        <f t="shared" si="168"/>
        <v>0</v>
      </c>
      <c r="FA123" s="946">
        <f t="shared" si="169"/>
        <v>0</v>
      </c>
      <c r="FB123" s="946">
        <f t="shared" si="170"/>
        <v>0</v>
      </c>
      <c r="FC123" s="946">
        <f t="shared" si="171"/>
        <v>0</v>
      </c>
      <c r="FD123" s="946">
        <f t="shared" si="172"/>
        <v>0</v>
      </c>
      <c r="FE123" s="946">
        <f t="shared" si="173"/>
        <v>0</v>
      </c>
      <c r="FF123" s="946">
        <f t="shared" si="174"/>
        <v>0</v>
      </c>
      <c r="FG123" s="946">
        <f t="shared" si="175"/>
        <v>0</v>
      </c>
      <c r="FH123" s="946">
        <f t="shared" si="176"/>
        <v>0</v>
      </c>
      <c r="FI123" s="946">
        <f t="shared" si="177"/>
        <v>0</v>
      </c>
      <c r="FJ123" s="946">
        <f t="shared" si="178"/>
        <v>0</v>
      </c>
      <c r="FK123" s="946">
        <f t="shared" si="179"/>
        <v>0</v>
      </c>
      <c r="FL123" s="946">
        <f t="shared" si="180"/>
        <v>0</v>
      </c>
      <c r="FM123" s="946">
        <f t="shared" si="181"/>
        <v>0</v>
      </c>
      <c r="FN123" s="946">
        <f t="shared" si="182"/>
        <v>0</v>
      </c>
      <c r="FO123" s="946">
        <f t="shared" si="183"/>
        <v>0</v>
      </c>
      <c r="FP123" s="946">
        <f t="shared" si="184"/>
        <v>0</v>
      </c>
      <c r="FQ123" s="946">
        <f t="shared" si="185"/>
        <v>0</v>
      </c>
      <c r="FR123" s="946">
        <f t="shared" si="186"/>
        <v>0</v>
      </c>
      <c r="FS123" s="946">
        <f t="shared" si="187"/>
        <v>0</v>
      </c>
      <c r="FT123" s="946">
        <f t="shared" si="188"/>
        <v>0</v>
      </c>
      <c r="FU123" s="946">
        <f t="shared" si="189"/>
        <v>0</v>
      </c>
      <c r="FV123" s="946">
        <f t="shared" si="190"/>
        <v>0</v>
      </c>
      <c r="FW123" s="946">
        <f t="shared" si="191"/>
        <v>0</v>
      </c>
      <c r="FX123" s="946">
        <f t="shared" si="192"/>
        <v>0</v>
      </c>
      <c r="FY123" s="946">
        <f t="shared" si="193"/>
        <v>0</v>
      </c>
      <c r="FZ123" s="946">
        <f t="shared" si="194"/>
        <v>0</v>
      </c>
      <c r="GA123" s="946">
        <f t="shared" si="195"/>
        <v>0</v>
      </c>
      <c r="GB123" s="946">
        <f t="shared" si="196"/>
        <v>0</v>
      </c>
      <c r="GC123" s="946">
        <f t="shared" si="197"/>
        <v>0</v>
      </c>
      <c r="GD123" s="946">
        <f t="shared" si="198"/>
        <v>0</v>
      </c>
      <c r="GE123" s="946">
        <f t="shared" si="199"/>
        <v>0</v>
      </c>
      <c r="GF123" s="946">
        <f t="shared" si="200"/>
        <v>0</v>
      </c>
      <c r="GG123" s="946">
        <f t="shared" si="201"/>
        <v>0</v>
      </c>
      <c r="GH123" s="946" t="s">
        <v>1479</v>
      </c>
    </row>
    <row r="124" spans="1:190" ht="15" hidden="1">
      <c r="A124" s="725" t="str">
        <f>Compute1a!A124</f>
        <v>18.3.c</v>
      </c>
      <c r="B124" s="527">
        <f>Compute1a!B124</f>
        <v>0</v>
      </c>
      <c r="C124" s="527">
        <f>Compute1a!C124</f>
        <v>0</v>
      </c>
      <c r="D124" s="528">
        <f>Compute1a!D124</f>
        <v>0</v>
      </c>
      <c r="E124" s="727" t="str">
        <f>Compute1a!E124</f>
        <v>0</v>
      </c>
      <c r="F124" s="727">
        <f>INDEX(References!$B$51:$C$56,$E124+1,2)*C124</f>
        <v>0</v>
      </c>
      <c r="G124" s="726">
        <f>Compute4a!$DE124</f>
        <v>0</v>
      </c>
      <c r="H124" s="942">
        <f t="shared" si="217"/>
        <v>0</v>
      </c>
      <c r="I124" s="671">
        <f>Compute4a!I124</f>
        <v>0</v>
      </c>
      <c r="J124" s="782">
        <f>IFERROR((I124*$H124*INDEX(References!$C$51:$D$56, $E124+1,2))+(ROW()/10000),0)</f>
        <v>1.24E-2</v>
      </c>
      <c r="K124" s="671">
        <f>Compute4a!H124</f>
        <v>0</v>
      </c>
      <c r="L124" s="782">
        <f>IFERROR((K124*$H124*INDEX(References!$C$51:$D$56, $E124+1,2))+(ROW()/10000),0)</f>
        <v>1.24E-2</v>
      </c>
      <c r="M124" s="671">
        <f>Compute4a!H124</f>
        <v>0</v>
      </c>
      <c r="N124" s="782">
        <f>IFERROR((M124*$H124*INDEX(References!$C$51:$D$56, $E124+1,2))+(ROW()/10000),0)</f>
        <v>1.24E-2</v>
      </c>
      <c r="O124" s="671">
        <f>Compute4a!N124</f>
        <v>0</v>
      </c>
      <c r="P124" s="782">
        <f>IFERROR((O124*$H124*INDEX(References!$C$51:$D$56, $E124+1,2))+(ROW()/10000),0)</f>
        <v>1.24E-2</v>
      </c>
      <c r="Q124" s="671">
        <f>Compute4a!M124</f>
        <v>0</v>
      </c>
      <c r="R124" s="782">
        <f>IFERROR((Q124*$H124*INDEX(References!$C$51:$D$56, $E124+1,2))+(ROW()/10000),0)</f>
        <v>1.24E-2</v>
      </c>
      <c r="S124" s="671">
        <f>Compute4a!R124</f>
        <v>0</v>
      </c>
      <c r="T124" s="782">
        <f>IFERROR((S124*$H124*INDEX(References!$C$51:$D$56, $E124+1,2))+(ROW()/10000),0)</f>
        <v>1.24E-2</v>
      </c>
      <c r="U124" s="671">
        <f>Compute4a!S124</f>
        <v>0</v>
      </c>
      <c r="V124" s="782">
        <f>IFERROR((U124*$H124*INDEX(References!$C$51:$D$56, $E124+1,2))+(ROW()/10000),0)</f>
        <v>1.24E-2</v>
      </c>
      <c r="W124" s="671">
        <f>Compute4a!R124</f>
        <v>0</v>
      </c>
      <c r="X124" s="782">
        <f>IFERROR((W124*$H124*INDEX(References!$C$51:$D$56, $E124+1,2))+(ROW()/10000),0)</f>
        <v>1.24E-2</v>
      </c>
      <c r="Y124" s="671">
        <f>Compute4a!I124</f>
        <v>0</v>
      </c>
      <c r="Z124" s="782">
        <f>IFERROR((Y124*$H124*INDEX(References!$C$51:$D$56, $E124+1,2))+(ROW()/10000),0)</f>
        <v>1.24E-2</v>
      </c>
      <c r="AA124" s="671">
        <f>Compute4a!H124</f>
        <v>0</v>
      </c>
      <c r="AB124" s="782">
        <f>IFERROR((AA124*$H124*INDEX(References!$C$51:$D$56, $E124+1,2))+(ROW()/10000),0)</f>
        <v>1.24E-2</v>
      </c>
      <c r="AC124" s="671">
        <f>Compute4a!T124</f>
        <v>0</v>
      </c>
      <c r="AD124" s="782">
        <f>IFERROR((AC124*$H124*INDEX(References!$C$51:$D$56, $E124+1,2))+(ROW()/10000),0)</f>
        <v>1.24E-2</v>
      </c>
      <c r="AE124" s="671">
        <f>Compute4a!I124</f>
        <v>0</v>
      </c>
      <c r="AF124" s="782">
        <f>IFERROR((AE124*$H124*INDEX(References!$C$51:$D$56, $E124+1,2))+(ROW()/10000),0)</f>
        <v>1.24E-2</v>
      </c>
      <c r="AG124" s="671">
        <f>Compute4a!N124</f>
        <v>0</v>
      </c>
      <c r="AH124" s="782">
        <f>IFERROR((AG124*$H124*INDEX(References!$C$51:$D$56, $E124+1,2))+(ROW()/10000),0)</f>
        <v>1.24E-2</v>
      </c>
      <c r="AI124" s="671">
        <f>Compute4a!I124</f>
        <v>0</v>
      </c>
      <c r="AJ124" s="782">
        <f>IFERROR((AI124*$H124*INDEX(References!$C$51:$D$56, $E124+1,2))+(ROW()/10000),0)</f>
        <v>1.24E-2</v>
      </c>
      <c r="AK124" s="671">
        <f>Compute4a!U124</f>
        <v>0</v>
      </c>
      <c r="AL124" s="782">
        <f>IFERROR((AK124*$H124*INDEX(References!$C$51:$D$56, $E124+1,2))+(ROW()/10000),0)</f>
        <v>1.24E-2</v>
      </c>
      <c r="AM124" s="671">
        <f>Compute4a!K124</f>
        <v>0</v>
      </c>
      <c r="AN124" s="782">
        <f>IFERROR((AM124*$H124*INDEX(References!$C$51:$D$56, $E124+1,2))+(ROW()/10000),0)</f>
        <v>1.24E-2</v>
      </c>
      <c r="AO124" s="671">
        <f>Compute4a!S124</f>
        <v>0</v>
      </c>
      <c r="AP124" s="782">
        <f>IFERROR((AO124*$H124*INDEX(References!$C$51:$D$56, $E124+1,2))+(ROW()/10000),0)</f>
        <v>1.24E-2</v>
      </c>
      <c r="AQ124" s="671">
        <f>Compute4a!M124</f>
        <v>0</v>
      </c>
      <c r="AR124" s="782">
        <f>IFERROR((AQ124*$H124*INDEX(References!$C$51:$D$56, $E124+1,2))+(ROW()/10000),0)</f>
        <v>1.24E-2</v>
      </c>
      <c r="AS124" s="671">
        <f>Compute4a!K124</f>
        <v>0</v>
      </c>
      <c r="AT124" s="782">
        <f>IFERROR((AS124*$H124*INDEX(References!$C$51:$D$56, $E124+1,2))+(ROW()/10000),0)</f>
        <v>1.24E-2</v>
      </c>
      <c r="AU124" s="671">
        <f>Compute4a!T124</f>
        <v>0</v>
      </c>
      <c r="AV124" s="782">
        <f>IFERROR((AU124*$H124*INDEX(References!$C$51:$D$56, $E124+1,2))+(ROW()/10000),0)</f>
        <v>1.24E-2</v>
      </c>
      <c r="AW124" s="671">
        <f>Compute4a!J124</f>
        <v>0</v>
      </c>
      <c r="AX124" s="782">
        <f>IFERROR((AW124*$H124*INDEX(References!$C$51:$D$56, $E124+1,2))+(ROW()/10000),0)</f>
        <v>1.24E-2</v>
      </c>
      <c r="AY124" s="671">
        <f>Compute4a!L124</f>
        <v>0</v>
      </c>
      <c r="AZ124" s="782">
        <f>IFERROR((AY124*$H124*INDEX(References!$C$51:$D$56, $E124+1,2))+(ROW()/10000),0)</f>
        <v>1.24E-2</v>
      </c>
      <c r="BA124" s="671">
        <f>Compute4a!M124</f>
        <v>0</v>
      </c>
      <c r="BB124" s="782">
        <f>IFERROR((BA124*$H124*INDEX(References!$C$51:$D$56, $E124+1,2))+(ROW()/10000),0)</f>
        <v>1.24E-2</v>
      </c>
      <c r="BC124" s="671">
        <f>Compute4a!O124</f>
        <v>0</v>
      </c>
      <c r="BD124" s="782">
        <f>IFERROR((BC124*$H124*INDEX(References!$C$51:$D$56, $E124+1,2))+(ROW()/10000),0)</f>
        <v>1.24E-2</v>
      </c>
      <c r="BE124" s="671">
        <f>Compute4a!V124</f>
        <v>0</v>
      </c>
      <c r="BF124" s="782">
        <f>IFERROR((BE124*$H124*INDEX(References!$C$51:$D$56, $E124+1,2))+(ROW()/10000),0)</f>
        <v>1.24E-2</v>
      </c>
      <c r="BG124" s="671">
        <f>Compute4a!P124</f>
        <v>0</v>
      </c>
      <c r="BH124" s="782">
        <f>IFERROR((BG124*$H124*INDEX(References!$C$51:$D$56, $E124+1,2))+(ROW()/10000),0)</f>
        <v>1.24E-2</v>
      </c>
      <c r="BI124" s="671">
        <f>Compute4a!N124</f>
        <v>0</v>
      </c>
      <c r="BJ124" s="782">
        <f>IFERROR((BI124*$H124*INDEX(References!$C$51:$D$56, $E124+1,2))+(ROW()/10000),0)</f>
        <v>1.24E-2</v>
      </c>
      <c r="BK124" s="671">
        <f>Compute4a!T124</f>
        <v>0</v>
      </c>
      <c r="BL124" s="782">
        <f>IFERROR((BK124*$H124*INDEX(References!$C$51:$D$56, $E124+1,2))+(ROW()/10000),0)</f>
        <v>1.24E-2</v>
      </c>
      <c r="BM124" s="671">
        <f>Compute4a!R124</f>
        <v>0</v>
      </c>
      <c r="BN124" s="782">
        <f>IFERROR((BM124*$H124*INDEX(References!$C$51:$D$56, $E124+1,2))+(ROW()/10000),0)</f>
        <v>1.24E-2</v>
      </c>
      <c r="BO124" s="671">
        <f>Compute4a!V124</f>
        <v>0</v>
      </c>
      <c r="BP124" s="782">
        <f>IFERROR((BO124*$H124*INDEX(References!$C$51:$D$56, $E124+1,2))+(ROW()/10000),0)</f>
        <v>1.24E-2</v>
      </c>
      <c r="BQ124" s="671">
        <f>Compute4a!S124</f>
        <v>0</v>
      </c>
      <c r="BR124" s="782">
        <f>IFERROR((BQ124*$H124*INDEX(References!$C$51:$D$56, $E124+1,2))+(ROW()/10000),0)</f>
        <v>1.24E-2</v>
      </c>
      <c r="BS124" s="671">
        <f>Compute4a!V124</f>
        <v>0</v>
      </c>
      <c r="BT124" s="782">
        <f>IFERROR((BS124*$H124*INDEX(References!$C$51:$D$56, $E124+1,2))+(ROW()/10000),0)</f>
        <v>1.24E-2</v>
      </c>
      <c r="BU124" s="671">
        <f>Compute4a!M124</f>
        <v>0</v>
      </c>
      <c r="BV124" s="782">
        <f>IFERROR((BU124*$H124*INDEX(References!$C$51:$D$56, $E124+1,2))+(ROW()/10000),0)</f>
        <v>1.24E-2</v>
      </c>
      <c r="BW124" s="671">
        <f>Compute4a!U124</f>
        <v>0</v>
      </c>
      <c r="BX124" s="782">
        <f>IFERROR((BW124*$H124*INDEX(References!$C$51:$D$56, $E124+1,2))+(ROW()/10000),0)</f>
        <v>1.24E-2</v>
      </c>
      <c r="BY124" s="671">
        <f>Compute4a!N124</f>
        <v>0</v>
      </c>
      <c r="BZ124" s="782">
        <f>IFERROR((BY124*$H124*INDEX(References!$C$51:$D$56, $E124+1,2))+(ROW()/10000),0)</f>
        <v>1.24E-2</v>
      </c>
      <c r="CA124" s="671">
        <f>Compute4a!T124</f>
        <v>0</v>
      </c>
      <c r="CB124" s="782">
        <f>IFERROR((CA124*$H124*INDEX(References!$C$51:$D$56, $E124+1,2))+(ROW()/10000),0)</f>
        <v>1.24E-2</v>
      </c>
      <c r="CC124" s="671">
        <f>Compute4a!T124</f>
        <v>0</v>
      </c>
      <c r="CD124" s="782">
        <f>IFERROR((CC124*$H124*INDEX(References!$C$51:$D$56, $E124+1,2))+(ROW()/10000),0)</f>
        <v>1.24E-2</v>
      </c>
      <c r="CE124" s="671">
        <f>Compute4a!T124</f>
        <v>0</v>
      </c>
      <c r="CF124" s="782">
        <f>IFERROR((CE124*$H124*INDEX(References!$C$51:$D$56, $E124+1,2))+(ROW()/10000),0)</f>
        <v>1.24E-2</v>
      </c>
      <c r="CG124" s="671">
        <f>Compute4a!U124</f>
        <v>0</v>
      </c>
      <c r="CH124" s="782">
        <f>IFERROR((CG124*$H124*INDEX(References!$C$51:$D$56, $E124+1,2))+(ROW()/10000),0)</f>
        <v>1.24E-2</v>
      </c>
      <c r="CI124" s="671">
        <f>Compute4a!U124</f>
        <v>0</v>
      </c>
      <c r="CJ124" s="782">
        <f>IFERROR((CI124*$H124*INDEX(References!$C$51:$D$56, $E124+1,2))+(ROW()/10000),0)</f>
        <v>1.24E-2</v>
      </c>
      <c r="CK124" s="671">
        <f>Compute4a!N124</f>
        <v>0</v>
      </c>
      <c r="CL124" s="782">
        <f>IFERROR((CK124*$H124*INDEX(References!$C$51:$D$56, $E124+1,2))+(ROW()/10000),0)</f>
        <v>1.24E-2</v>
      </c>
      <c r="CM124" s="671">
        <f>Compute4a!U124</f>
        <v>0</v>
      </c>
      <c r="CN124" s="782">
        <f>IFERROR((CM124*$H124*INDEX(References!$C$51:$D$56, $E124+1,2))+(ROW()/10000),0)</f>
        <v>1.24E-2</v>
      </c>
      <c r="CO124" s="671">
        <f>Compute4a!Q124</f>
        <v>0</v>
      </c>
      <c r="CP124" s="782">
        <f>IFERROR((CO124*$H124*INDEX(References!$C$51:$D$56, $E124+1,2))+(ROW()/10000),0)</f>
        <v>1.24E-2</v>
      </c>
      <c r="CQ124" s="671">
        <f>Compute4a!T124</f>
        <v>0</v>
      </c>
      <c r="CR124" s="782">
        <f>IFERROR((CQ124*$H124*INDEX(References!$C$51:$D$56, $E124+1,2))+(ROW()/10000),0)</f>
        <v>1.24E-2</v>
      </c>
      <c r="CS124" s="671">
        <f>Compute4a!Q124</f>
        <v>0</v>
      </c>
      <c r="CT124" s="782">
        <f>IFERROR((CS124*$H124*INDEX(References!$C$51:$D$56, $E124+1,2))+(ROW()/10000),0)</f>
        <v>1.24E-2</v>
      </c>
      <c r="CU124" s="477">
        <f t="shared" si="211"/>
        <v>0</v>
      </c>
      <c r="CV124" s="477">
        <f t="shared" si="112"/>
        <v>0</v>
      </c>
      <c r="CW124" s="477">
        <f t="shared" si="113"/>
        <v>0</v>
      </c>
      <c r="CX124" s="477">
        <f t="shared" si="114"/>
        <v>0</v>
      </c>
      <c r="CY124" s="477">
        <f t="shared" si="115"/>
        <v>0</v>
      </c>
      <c r="CZ124" s="477">
        <f t="shared" si="116"/>
        <v>0</v>
      </c>
      <c r="DA124" s="477">
        <f t="shared" si="117"/>
        <v>0</v>
      </c>
      <c r="DB124" s="477">
        <f t="shared" si="118"/>
        <v>0</v>
      </c>
      <c r="DC124" s="477">
        <f t="shared" si="119"/>
        <v>0</v>
      </c>
      <c r="DD124" s="477">
        <f t="shared" si="120"/>
        <v>0</v>
      </c>
      <c r="DE124" s="477">
        <f t="shared" si="121"/>
        <v>0</v>
      </c>
      <c r="DF124" s="477">
        <f t="shared" si="122"/>
        <v>0</v>
      </c>
      <c r="DG124" s="477">
        <f t="shared" si="123"/>
        <v>0</v>
      </c>
      <c r="DH124" s="477">
        <f t="shared" si="124"/>
        <v>0</v>
      </c>
      <c r="DI124" s="477">
        <f t="shared" si="125"/>
        <v>0</v>
      </c>
      <c r="DJ124" s="477">
        <f t="shared" si="126"/>
        <v>0</v>
      </c>
      <c r="DK124" s="477">
        <f t="shared" si="127"/>
        <v>0</v>
      </c>
      <c r="DL124" s="477">
        <f t="shared" si="128"/>
        <v>0</v>
      </c>
      <c r="DM124" s="477">
        <f t="shared" si="129"/>
        <v>0</v>
      </c>
      <c r="DN124" s="477">
        <f t="shared" si="130"/>
        <v>0</v>
      </c>
      <c r="DO124" s="477">
        <f t="shared" si="131"/>
        <v>0</v>
      </c>
      <c r="DP124" s="477">
        <f t="shared" si="132"/>
        <v>0</v>
      </c>
      <c r="DQ124" s="477">
        <f t="shared" si="133"/>
        <v>0</v>
      </c>
      <c r="DR124" s="477">
        <f t="shared" si="134"/>
        <v>0</v>
      </c>
      <c r="DS124" s="477">
        <f t="shared" si="135"/>
        <v>0</v>
      </c>
      <c r="DT124" s="477">
        <f t="shared" si="136"/>
        <v>0</v>
      </c>
      <c r="DU124" s="477">
        <f t="shared" si="137"/>
        <v>0</v>
      </c>
      <c r="DV124" s="477">
        <f t="shared" si="138"/>
        <v>0</v>
      </c>
      <c r="DW124" s="477">
        <f t="shared" si="139"/>
        <v>0</v>
      </c>
      <c r="DX124" s="477">
        <f t="shared" si="140"/>
        <v>0</v>
      </c>
      <c r="DY124" s="477">
        <f t="shared" si="141"/>
        <v>0</v>
      </c>
      <c r="DZ124" s="477">
        <f t="shared" si="142"/>
        <v>0</v>
      </c>
      <c r="EA124" s="477">
        <f t="shared" si="143"/>
        <v>0</v>
      </c>
      <c r="EB124" s="477">
        <f t="shared" si="144"/>
        <v>0</v>
      </c>
      <c r="EC124" s="477">
        <f t="shared" si="145"/>
        <v>0</v>
      </c>
      <c r="ED124" s="477">
        <f t="shared" si="146"/>
        <v>0</v>
      </c>
      <c r="EE124" s="477">
        <f t="shared" si="147"/>
        <v>0</v>
      </c>
      <c r="EF124" s="477">
        <f t="shared" si="148"/>
        <v>0</v>
      </c>
      <c r="EG124" s="477">
        <f t="shared" si="149"/>
        <v>0</v>
      </c>
      <c r="EH124" s="477">
        <f t="shared" si="150"/>
        <v>0</v>
      </c>
      <c r="EI124" s="477">
        <f t="shared" si="151"/>
        <v>0</v>
      </c>
      <c r="EJ124" s="477">
        <f t="shared" si="152"/>
        <v>0</v>
      </c>
      <c r="EK124" s="477">
        <f t="shared" si="153"/>
        <v>0</v>
      </c>
      <c r="EL124" s="477">
        <f t="shared" si="154"/>
        <v>0</v>
      </c>
      <c r="EM124" s="477">
        <f t="shared" si="155"/>
        <v>0</v>
      </c>
      <c r="EN124" s="477">
        <f t="shared" si="156"/>
        <v>0</v>
      </c>
      <c r="EO124" s="946">
        <f t="shared" si="157"/>
        <v>0</v>
      </c>
      <c r="EP124" s="946">
        <f t="shared" si="158"/>
        <v>0</v>
      </c>
      <c r="EQ124" s="946">
        <f t="shared" si="159"/>
        <v>0</v>
      </c>
      <c r="ER124" s="946">
        <f t="shared" si="160"/>
        <v>0</v>
      </c>
      <c r="ES124" s="946">
        <f t="shared" si="161"/>
        <v>0</v>
      </c>
      <c r="ET124" s="946">
        <f t="shared" si="162"/>
        <v>0</v>
      </c>
      <c r="EU124" s="946">
        <f t="shared" si="163"/>
        <v>0</v>
      </c>
      <c r="EV124" s="946">
        <f t="shared" si="164"/>
        <v>0</v>
      </c>
      <c r="EW124" s="946">
        <f t="shared" si="165"/>
        <v>0</v>
      </c>
      <c r="EX124" s="946">
        <f t="shared" si="166"/>
        <v>0</v>
      </c>
      <c r="EY124" s="946">
        <f t="shared" si="167"/>
        <v>0</v>
      </c>
      <c r="EZ124" s="946">
        <f t="shared" si="168"/>
        <v>0</v>
      </c>
      <c r="FA124" s="946">
        <f t="shared" si="169"/>
        <v>0</v>
      </c>
      <c r="FB124" s="946">
        <f t="shared" si="170"/>
        <v>0</v>
      </c>
      <c r="FC124" s="946">
        <f t="shared" si="171"/>
        <v>0</v>
      </c>
      <c r="FD124" s="946">
        <f t="shared" si="172"/>
        <v>0</v>
      </c>
      <c r="FE124" s="946">
        <f t="shared" si="173"/>
        <v>0</v>
      </c>
      <c r="FF124" s="946">
        <f t="shared" si="174"/>
        <v>0</v>
      </c>
      <c r="FG124" s="946">
        <f t="shared" si="175"/>
        <v>0</v>
      </c>
      <c r="FH124" s="946">
        <f t="shared" si="176"/>
        <v>0</v>
      </c>
      <c r="FI124" s="946">
        <f t="shared" si="177"/>
        <v>0</v>
      </c>
      <c r="FJ124" s="946">
        <f t="shared" si="178"/>
        <v>0</v>
      </c>
      <c r="FK124" s="946">
        <f t="shared" si="179"/>
        <v>0</v>
      </c>
      <c r="FL124" s="946">
        <f t="shared" si="180"/>
        <v>0</v>
      </c>
      <c r="FM124" s="946">
        <f t="shared" si="181"/>
        <v>0</v>
      </c>
      <c r="FN124" s="946">
        <f t="shared" si="182"/>
        <v>0</v>
      </c>
      <c r="FO124" s="946">
        <f t="shared" si="183"/>
        <v>0</v>
      </c>
      <c r="FP124" s="946">
        <f t="shared" si="184"/>
        <v>0</v>
      </c>
      <c r="FQ124" s="946">
        <f t="shared" si="185"/>
        <v>0</v>
      </c>
      <c r="FR124" s="946">
        <f t="shared" si="186"/>
        <v>0</v>
      </c>
      <c r="FS124" s="946">
        <f t="shared" si="187"/>
        <v>0</v>
      </c>
      <c r="FT124" s="946">
        <f t="shared" si="188"/>
        <v>0</v>
      </c>
      <c r="FU124" s="946">
        <f t="shared" si="189"/>
        <v>0</v>
      </c>
      <c r="FV124" s="946">
        <f t="shared" si="190"/>
        <v>0</v>
      </c>
      <c r="FW124" s="946">
        <f t="shared" si="191"/>
        <v>0</v>
      </c>
      <c r="FX124" s="946">
        <f t="shared" si="192"/>
        <v>0</v>
      </c>
      <c r="FY124" s="946">
        <f t="shared" si="193"/>
        <v>0</v>
      </c>
      <c r="FZ124" s="946">
        <f t="shared" si="194"/>
        <v>0</v>
      </c>
      <c r="GA124" s="946">
        <f t="shared" si="195"/>
        <v>0</v>
      </c>
      <c r="GB124" s="946">
        <f t="shared" si="196"/>
        <v>0</v>
      </c>
      <c r="GC124" s="946">
        <f t="shared" si="197"/>
        <v>0</v>
      </c>
      <c r="GD124" s="946">
        <f t="shared" si="198"/>
        <v>0</v>
      </c>
      <c r="GE124" s="946">
        <f t="shared" si="199"/>
        <v>0</v>
      </c>
      <c r="GF124" s="946">
        <f t="shared" si="200"/>
        <v>0</v>
      </c>
      <c r="GG124" s="946">
        <f t="shared" si="201"/>
        <v>0</v>
      </c>
      <c r="GH124" s="946" t="s">
        <v>1480</v>
      </c>
    </row>
    <row r="125" spans="1:190">
      <c r="H125" s="760"/>
      <c r="I125">
        <f>SUMIF(I5:I124,1)</f>
        <v>11</v>
      </c>
      <c r="K125">
        <f t="shared" ref="K125:AI125" si="218">SUMIF(K5:K124,1)</f>
        <v>9</v>
      </c>
      <c r="M125">
        <f t="shared" si="218"/>
        <v>17</v>
      </c>
      <c r="O125">
        <f t="shared" si="218"/>
        <v>12</v>
      </c>
      <c r="Q125">
        <f t="shared" si="218"/>
        <v>17</v>
      </c>
      <c r="S125">
        <f t="shared" si="218"/>
        <v>13</v>
      </c>
      <c r="U125">
        <f t="shared" si="218"/>
        <v>20</v>
      </c>
      <c r="W125">
        <f t="shared" si="218"/>
        <v>10</v>
      </c>
      <c r="Y125">
        <f t="shared" si="218"/>
        <v>6</v>
      </c>
      <c r="AA125">
        <f t="shared" si="218"/>
        <v>10</v>
      </c>
      <c r="AC125">
        <f t="shared" si="218"/>
        <v>12</v>
      </c>
      <c r="AE125">
        <f t="shared" si="218"/>
        <v>8</v>
      </c>
      <c r="AG125">
        <f t="shared" si="218"/>
        <v>7</v>
      </c>
      <c r="AI125">
        <f t="shared" si="218"/>
        <v>11</v>
      </c>
      <c r="AK125">
        <f>SUMIF(AK5:AK124,1)</f>
        <v>10</v>
      </c>
      <c r="AM125">
        <f>SUMIF(AM5:AM124,1)</f>
        <v>12</v>
      </c>
      <c r="AO125">
        <f>SUMIF(AO5:AO124,1)</f>
        <v>15</v>
      </c>
      <c r="AQ125">
        <f>SUMIF(AQ5:AQ124,1)</f>
        <v>17</v>
      </c>
      <c r="AS125">
        <f>SUMIF(AS5:AS124,1)</f>
        <v>9</v>
      </c>
      <c r="AU125">
        <f>SUMIF(AU5:AU124,1)</f>
        <v>8</v>
      </c>
      <c r="AW125">
        <f>SUMIF(AW5:AW124,1)</f>
        <v>9</v>
      </c>
      <c r="AY125">
        <f t="shared" ref="AY125:CS125" si="219">SUMIF(AY5:AY124,1)</f>
        <v>12</v>
      </c>
      <c r="BA125">
        <f t="shared" si="219"/>
        <v>13</v>
      </c>
      <c r="BC125">
        <f t="shared" si="219"/>
        <v>7</v>
      </c>
      <c r="BE125">
        <f t="shared" si="219"/>
        <v>13</v>
      </c>
      <c r="BG125">
        <f t="shared" si="219"/>
        <v>7</v>
      </c>
      <c r="BI125">
        <f t="shared" si="219"/>
        <v>11</v>
      </c>
      <c r="BK125">
        <f t="shared" si="219"/>
        <v>11</v>
      </c>
      <c r="BM125">
        <f t="shared" si="219"/>
        <v>19</v>
      </c>
      <c r="BO125">
        <f t="shared" si="219"/>
        <v>16</v>
      </c>
      <c r="BQ125">
        <f t="shared" si="219"/>
        <v>11</v>
      </c>
      <c r="BS125">
        <f t="shared" si="219"/>
        <v>11</v>
      </c>
      <c r="BU125">
        <f t="shared" si="219"/>
        <v>12</v>
      </c>
      <c r="BW125">
        <f t="shared" si="219"/>
        <v>8</v>
      </c>
      <c r="BY125">
        <f t="shared" si="219"/>
        <v>8</v>
      </c>
      <c r="CA125">
        <f t="shared" si="219"/>
        <v>6</v>
      </c>
      <c r="CC125">
        <f t="shared" si="219"/>
        <v>5</v>
      </c>
      <c r="CE125">
        <f t="shared" si="219"/>
        <v>8</v>
      </c>
      <c r="CG125">
        <f t="shared" si="219"/>
        <v>8</v>
      </c>
      <c r="CI125">
        <f t="shared" si="219"/>
        <v>9</v>
      </c>
      <c r="CK125">
        <f t="shared" si="219"/>
        <v>10</v>
      </c>
      <c r="CM125">
        <f t="shared" si="219"/>
        <v>11</v>
      </c>
      <c r="CO125">
        <f t="shared" si="219"/>
        <v>8</v>
      </c>
      <c r="CQ125">
        <f t="shared" si="219"/>
        <v>9</v>
      </c>
      <c r="CS125">
        <f t="shared" si="219"/>
        <v>11</v>
      </c>
      <c r="CV125" s="149">
        <f t="shared" ref="CV125:DI125" si="220">SUM(CV5:CV124)</f>
        <v>4.0410900977313258</v>
      </c>
      <c r="CW125" s="149">
        <f t="shared" si="220"/>
        <v>2.4171220986749269</v>
      </c>
      <c r="CX125" s="149">
        <f t="shared" si="220"/>
        <v>4.610834189055705</v>
      </c>
      <c r="CY125" s="149">
        <f t="shared" si="220"/>
        <v>4.6515846629207873</v>
      </c>
      <c r="CZ125" s="149">
        <f t="shared" si="220"/>
        <v>7.6209688468860417</v>
      </c>
      <c r="DA125" s="149">
        <f t="shared" si="220"/>
        <v>5.5484726763466163</v>
      </c>
      <c r="DB125" s="149">
        <f t="shared" si="220"/>
        <v>7.9402563134754338</v>
      </c>
      <c r="DC125" s="149">
        <f t="shared" si="220"/>
        <v>4.0330116320231788</v>
      </c>
      <c r="DD125" s="149">
        <f t="shared" si="220"/>
        <v>1.6229843169185099</v>
      </c>
      <c r="DE125" s="149">
        <f t="shared" si="220"/>
        <v>2.7861536037297681</v>
      </c>
      <c r="DF125" s="149">
        <f t="shared" si="220"/>
        <v>7.4767167673359456</v>
      </c>
      <c r="DG125" s="149">
        <f t="shared" si="220"/>
        <v>2.3482166694173472</v>
      </c>
      <c r="DH125" s="149">
        <f t="shared" si="220"/>
        <v>1.0477557096354702</v>
      </c>
      <c r="DI125" s="149">
        <f t="shared" si="220"/>
        <v>3.5455473554656507</v>
      </c>
      <c r="DJ125" s="149">
        <f t="shared" ref="DJ125:DO125" si="221">SUM(DJ5:DJ124)</f>
        <v>5.1642381104848347</v>
      </c>
      <c r="DK125" s="149">
        <f t="shared" si="221"/>
        <v>4.9924874644524078</v>
      </c>
      <c r="DL125" s="149">
        <f t="shared" si="221"/>
        <v>7.1064398246390743</v>
      </c>
      <c r="DM125" s="149">
        <f t="shared" si="221"/>
        <v>6.9369709388500738</v>
      </c>
      <c r="DN125" s="149">
        <f t="shared" si="221"/>
        <v>4.4815051372886092</v>
      </c>
      <c r="DO125" s="149">
        <f t="shared" si="221"/>
        <v>2.4653851659612052</v>
      </c>
      <c r="DP125" s="149">
        <f t="shared" ref="DP125:GA125" si="222">SUM(DP5:DP124)</f>
        <v>1.4628268109274545</v>
      </c>
      <c r="DQ125" s="149">
        <f t="shared" si="222"/>
        <v>1.5405405980479157</v>
      </c>
      <c r="DR125" s="149">
        <f t="shared" si="222"/>
        <v>5.4212642390443619</v>
      </c>
      <c r="DS125" s="149">
        <f t="shared" si="222"/>
        <v>3.720666567134892</v>
      </c>
      <c r="DT125" s="149">
        <f t="shared" si="222"/>
        <v>3.9751853024418553</v>
      </c>
      <c r="DU125" s="149">
        <f t="shared" si="222"/>
        <v>4.5482561202408958</v>
      </c>
      <c r="DV125" s="149">
        <f t="shared" si="222"/>
        <v>4.2501036032969299</v>
      </c>
      <c r="DW125" s="149">
        <f t="shared" si="222"/>
        <v>3.5371516474214753</v>
      </c>
      <c r="DX125" s="149">
        <f t="shared" si="222"/>
        <v>10.519398331064053</v>
      </c>
      <c r="DY125" s="149">
        <f t="shared" si="222"/>
        <v>6.8453890130599984</v>
      </c>
      <c r="DZ125" s="149">
        <f t="shared" si="222"/>
        <v>7.4415709898006988</v>
      </c>
      <c r="EA125" s="149">
        <f t="shared" si="222"/>
        <v>3.2520198356231562</v>
      </c>
      <c r="EB125" s="149">
        <f t="shared" si="222"/>
        <v>6.3326391147653887</v>
      </c>
      <c r="EC125" s="149">
        <f t="shared" si="222"/>
        <v>2.0324354715547637</v>
      </c>
      <c r="ED125" s="149">
        <f t="shared" si="222"/>
        <v>3.0614950394968288</v>
      </c>
      <c r="EE125" s="149">
        <f t="shared" si="222"/>
        <v>3.7411197454349367</v>
      </c>
      <c r="EF125" s="149">
        <f t="shared" si="222"/>
        <v>3.3516582763090859</v>
      </c>
      <c r="EG125" s="149">
        <f t="shared" si="222"/>
        <v>4.1045325371273815</v>
      </c>
      <c r="EH125" s="149">
        <f t="shared" si="222"/>
        <v>3.1349992106146689</v>
      </c>
      <c r="EI125" s="149">
        <f t="shared" si="222"/>
        <v>3.4854765297441257</v>
      </c>
      <c r="EJ125" s="149">
        <f t="shared" si="222"/>
        <v>1.4328530395458801</v>
      </c>
      <c r="EK125" s="149">
        <f t="shared" si="222"/>
        <v>4.6430655701556915</v>
      </c>
      <c r="EL125" s="149">
        <f t="shared" si="222"/>
        <v>4.1484165263642563</v>
      </c>
      <c r="EM125" s="149">
        <f t="shared" si="222"/>
        <v>4.0815437038627866</v>
      </c>
      <c r="EN125" s="149">
        <f t="shared" si="222"/>
        <v>5.8909750310185398</v>
      </c>
      <c r="EO125" s="149">
        <f t="shared" si="222"/>
        <v>0.32865496408882555</v>
      </c>
      <c r="EP125" s="149">
        <f t="shared" si="222"/>
        <v>0.3920385429184105</v>
      </c>
      <c r="EQ125" s="149">
        <f t="shared" si="222"/>
        <v>0.53369028515498462</v>
      </c>
      <c r="ER125" s="149">
        <f t="shared" si="222"/>
        <v>0.40546334770054016</v>
      </c>
      <c r="ES125" s="149">
        <f t="shared" si="222"/>
        <v>0.4593197348465119</v>
      </c>
      <c r="ET125" s="149">
        <f t="shared" si="222"/>
        <v>0.4496652683612965</v>
      </c>
      <c r="EU125" s="149">
        <f t="shared" si="222"/>
        <v>0.42659498915131644</v>
      </c>
      <c r="EV125" s="149">
        <f t="shared" si="222"/>
        <v>0.42587109244835486</v>
      </c>
      <c r="EW125" s="149">
        <f t="shared" si="222"/>
        <v>0.46573532613445401</v>
      </c>
      <c r="EX125" s="149">
        <f t="shared" si="222"/>
        <v>0.35263389958447333</v>
      </c>
      <c r="EY125" s="149">
        <f t="shared" si="222"/>
        <v>0.38734899620233948</v>
      </c>
      <c r="EZ125" s="149">
        <f t="shared" si="222"/>
        <v>0.42731060027557116</v>
      </c>
      <c r="FA125" s="149">
        <f t="shared" si="222"/>
        <v>0.40152181257163244</v>
      </c>
      <c r="FB125" s="149">
        <f t="shared" si="222"/>
        <v>0.44291316820262189</v>
      </c>
      <c r="FC125" s="149">
        <f t="shared" si="222"/>
        <v>0.41690871889999015</v>
      </c>
      <c r="FD125" s="149">
        <f t="shared" si="222"/>
        <v>0.34485245857109709</v>
      </c>
      <c r="FE125" s="149">
        <f t="shared" si="222"/>
        <v>0.42526701818458496</v>
      </c>
      <c r="FF125" s="149">
        <f t="shared" si="222"/>
        <v>0.45030829409215367</v>
      </c>
      <c r="FG125" s="149">
        <f t="shared" si="222"/>
        <v>0.48218450490123443</v>
      </c>
      <c r="FH125" s="149">
        <f t="shared" si="222"/>
        <v>0.35590966846806138</v>
      </c>
      <c r="FI125" s="149">
        <f t="shared" si="222"/>
        <v>0.47198824328825906</v>
      </c>
      <c r="FJ125" s="149">
        <f t="shared" si="222"/>
        <v>0.61310636014594055</v>
      </c>
      <c r="FK125" s="149">
        <f t="shared" si="222"/>
        <v>0.43377408259511396</v>
      </c>
      <c r="FL125" s="149">
        <f t="shared" si="222"/>
        <v>0.39614733723918161</v>
      </c>
      <c r="FM125" s="149">
        <f t="shared" si="222"/>
        <v>0.31043027234956189</v>
      </c>
      <c r="FN125" s="149">
        <f t="shared" si="222"/>
        <v>0.46471850767020761</v>
      </c>
      <c r="FO125" s="149">
        <f t="shared" si="222"/>
        <v>0.3992073230135933</v>
      </c>
      <c r="FP125" s="149">
        <f t="shared" si="222"/>
        <v>0.48655713209286655</v>
      </c>
      <c r="FQ125" s="149">
        <f t="shared" si="222"/>
        <v>0.44514867904669742</v>
      </c>
      <c r="FR125" s="149">
        <f t="shared" si="222"/>
        <v>0.34166697051798861</v>
      </c>
      <c r="FS125" s="149">
        <f t="shared" si="222"/>
        <v>0.47329845866440906</v>
      </c>
      <c r="FT125" s="149">
        <f t="shared" si="222"/>
        <v>0.36796894812527597</v>
      </c>
      <c r="FU125" s="149">
        <f t="shared" si="222"/>
        <v>0.46324346241282771</v>
      </c>
      <c r="FV125" s="149">
        <f t="shared" si="222"/>
        <v>0.45983485800038681</v>
      </c>
      <c r="FW125" s="149">
        <f t="shared" si="222"/>
        <v>0.52312380603260022</v>
      </c>
      <c r="FX125" s="149">
        <f t="shared" si="222"/>
        <v>0.45777507191642458</v>
      </c>
      <c r="FY125" s="149">
        <f t="shared" si="222"/>
        <v>0.40285698544275289</v>
      </c>
      <c r="FZ125" s="149">
        <f t="shared" si="222"/>
        <v>0.3962596280677595</v>
      </c>
      <c r="GA125" s="149">
        <f t="shared" si="222"/>
        <v>0.42693069258953875</v>
      </c>
      <c r="GB125" s="149">
        <f t="shared" ref="GB125:GG125" si="223">SUM(GB5:GB124)</f>
        <v>0.50338779848597548</v>
      </c>
      <c r="GC125" s="149">
        <f t="shared" si="223"/>
        <v>0.38959967887624097</v>
      </c>
      <c r="GD125" s="149">
        <f t="shared" si="223"/>
        <v>0.27455456056875116</v>
      </c>
      <c r="GE125" s="149">
        <f t="shared" si="223"/>
        <v>0.45210264228936803</v>
      </c>
      <c r="GF125" s="149">
        <f t="shared" si="223"/>
        <v>0.45549123868898145</v>
      </c>
      <c r="GG125" s="149">
        <f t="shared" si="223"/>
        <v>0.39084413139238816</v>
      </c>
    </row>
    <row r="126" spans="1:190">
      <c r="H126" s="760"/>
      <c r="I126" s="390">
        <f>I125*5</f>
        <v>55</v>
      </c>
      <c r="J126" s="390"/>
      <c r="K126" s="390">
        <f t="shared" ref="K126:AI126" si="224">K125*5</f>
        <v>45</v>
      </c>
      <c r="L126" s="390"/>
      <c r="M126" s="390">
        <f t="shared" si="224"/>
        <v>85</v>
      </c>
      <c r="N126" s="390"/>
      <c r="O126" s="390">
        <f t="shared" si="224"/>
        <v>60</v>
      </c>
      <c r="P126" s="390"/>
      <c r="Q126" s="390">
        <f t="shared" si="224"/>
        <v>85</v>
      </c>
      <c r="R126" s="390"/>
      <c r="S126" s="390">
        <f t="shared" si="224"/>
        <v>65</v>
      </c>
      <c r="T126" s="390"/>
      <c r="U126" s="390">
        <f t="shared" si="224"/>
        <v>100</v>
      </c>
      <c r="V126" s="390"/>
      <c r="W126" s="390">
        <f t="shared" si="224"/>
        <v>50</v>
      </c>
      <c r="X126" s="390"/>
      <c r="Y126" s="390">
        <f t="shared" si="224"/>
        <v>30</v>
      </c>
      <c r="Z126" s="390"/>
      <c r="AA126" s="390">
        <f t="shared" si="224"/>
        <v>50</v>
      </c>
      <c r="AB126" s="390"/>
      <c r="AC126" s="390">
        <f t="shared" si="224"/>
        <v>60</v>
      </c>
      <c r="AD126" s="390"/>
      <c r="AE126" s="390">
        <f t="shared" si="224"/>
        <v>40</v>
      </c>
      <c r="AF126" s="390"/>
      <c r="AG126" s="390">
        <f t="shared" si="224"/>
        <v>35</v>
      </c>
      <c r="AH126" s="390"/>
      <c r="AI126" s="390">
        <f t="shared" si="224"/>
        <v>55</v>
      </c>
      <c r="AJ126" s="390"/>
      <c r="AK126" s="390">
        <f>AK125*5</f>
        <v>50</v>
      </c>
      <c r="AL126" s="390"/>
      <c r="AM126" s="390">
        <f>AM125*5</f>
        <v>60</v>
      </c>
      <c r="AN126" s="390"/>
      <c r="AO126" s="390">
        <f>AO125*5</f>
        <v>75</v>
      </c>
      <c r="AP126" s="390"/>
      <c r="AQ126" s="390">
        <f>AQ125*5</f>
        <v>85</v>
      </c>
      <c r="AR126" s="390"/>
      <c r="AS126" s="390">
        <f>AS125*5</f>
        <v>45</v>
      </c>
      <c r="AT126" s="390"/>
      <c r="AU126" s="390">
        <f>AU125*5</f>
        <v>40</v>
      </c>
      <c r="AV126" s="390"/>
      <c r="AW126" s="390">
        <f>AW125*5</f>
        <v>45</v>
      </c>
      <c r="AX126" s="390"/>
      <c r="AY126" s="390">
        <f t="shared" ref="AY126:CS126" si="225">AY125*5</f>
        <v>60</v>
      </c>
      <c r="AZ126" s="390"/>
      <c r="BA126" s="390">
        <f t="shared" si="225"/>
        <v>65</v>
      </c>
      <c r="BB126" s="390"/>
      <c r="BC126" s="390">
        <f t="shared" si="225"/>
        <v>35</v>
      </c>
      <c r="BD126" s="390"/>
      <c r="BE126" s="390">
        <f t="shared" si="225"/>
        <v>65</v>
      </c>
      <c r="BF126" s="390"/>
      <c r="BG126" s="390">
        <f t="shared" si="225"/>
        <v>35</v>
      </c>
      <c r="BH126" s="390"/>
      <c r="BI126" s="390">
        <f t="shared" si="225"/>
        <v>55</v>
      </c>
      <c r="BJ126" s="390"/>
      <c r="BK126" s="390">
        <f t="shared" si="225"/>
        <v>55</v>
      </c>
      <c r="BL126" s="390"/>
      <c r="BM126" s="390">
        <f t="shared" si="225"/>
        <v>95</v>
      </c>
      <c r="BN126" s="390"/>
      <c r="BO126" s="390">
        <f t="shared" si="225"/>
        <v>80</v>
      </c>
      <c r="BP126" s="390"/>
      <c r="BQ126" s="390">
        <f t="shared" si="225"/>
        <v>55</v>
      </c>
      <c r="BR126" s="390"/>
      <c r="BS126" s="390">
        <f t="shared" si="225"/>
        <v>55</v>
      </c>
      <c r="BT126" s="390"/>
      <c r="BU126" s="390">
        <f t="shared" si="225"/>
        <v>60</v>
      </c>
      <c r="BV126" s="390"/>
      <c r="BW126" s="390">
        <f t="shared" si="225"/>
        <v>40</v>
      </c>
      <c r="BX126" s="390"/>
      <c r="BY126" s="390">
        <f t="shared" si="225"/>
        <v>40</v>
      </c>
      <c r="BZ126" s="390"/>
      <c r="CA126" s="390">
        <f t="shared" si="225"/>
        <v>30</v>
      </c>
      <c r="CB126" s="390"/>
      <c r="CC126" s="390">
        <f t="shared" si="225"/>
        <v>25</v>
      </c>
      <c r="CD126" s="390"/>
      <c r="CE126" s="390">
        <f t="shared" si="225"/>
        <v>40</v>
      </c>
      <c r="CF126" s="390"/>
      <c r="CG126" s="390">
        <f t="shared" si="225"/>
        <v>40</v>
      </c>
      <c r="CH126" s="390"/>
      <c r="CI126" s="390">
        <f t="shared" si="225"/>
        <v>45</v>
      </c>
      <c r="CJ126" s="390"/>
      <c r="CK126" s="390">
        <f t="shared" si="225"/>
        <v>50</v>
      </c>
      <c r="CL126" s="390"/>
      <c r="CM126" s="390">
        <f t="shared" si="225"/>
        <v>55</v>
      </c>
      <c r="CN126" s="390"/>
      <c r="CO126" s="390">
        <f t="shared" si="225"/>
        <v>40</v>
      </c>
      <c r="CP126" s="390"/>
      <c r="CQ126" s="390">
        <f t="shared" si="225"/>
        <v>45</v>
      </c>
      <c r="CR126" s="390"/>
      <c r="CS126" s="390">
        <f t="shared" si="225"/>
        <v>55</v>
      </c>
      <c r="CT126" s="390"/>
      <c r="CU126" s="390"/>
      <c r="CV126" s="761">
        <f>CV125*5</f>
        <v>20.205450488656631</v>
      </c>
      <c r="CW126" s="761">
        <f t="shared" ref="CW126:EN126" si="226">CW125*5</f>
        <v>12.085610493374634</v>
      </c>
      <c r="CX126" s="761">
        <f t="shared" si="226"/>
        <v>23.054170945278525</v>
      </c>
      <c r="CY126" s="761">
        <f t="shared" si="226"/>
        <v>23.257923314603936</v>
      </c>
      <c r="CZ126" s="761">
        <f t="shared" si="226"/>
        <v>38.10484423443021</v>
      </c>
      <c r="DA126" s="761">
        <f t="shared" si="226"/>
        <v>27.742363381733082</v>
      </c>
      <c r="DB126" s="761">
        <f t="shared" si="226"/>
        <v>39.701281567377166</v>
      </c>
      <c r="DC126" s="761">
        <f t="shared" si="226"/>
        <v>20.165058160115894</v>
      </c>
      <c r="DD126" s="761">
        <f t="shared" si="226"/>
        <v>8.1149215845925493</v>
      </c>
      <c r="DE126" s="761">
        <f t="shared" si="226"/>
        <v>13.930768018648841</v>
      </c>
      <c r="DF126" s="761">
        <f t="shared" si="226"/>
        <v>37.383583836679726</v>
      </c>
      <c r="DG126" s="761">
        <f t="shared" si="226"/>
        <v>11.741083347086736</v>
      </c>
      <c r="DH126" s="761">
        <f t="shared" si="226"/>
        <v>5.2387785481773506</v>
      </c>
      <c r="DI126" s="761">
        <f t="shared" si="226"/>
        <v>17.727736777328253</v>
      </c>
      <c r="DJ126" s="761">
        <f t="shared" si="226"/>
        <v>25.821190552424174</v>
      </c>
      <c r="DK126" s="761">
        <f t="shared" si="226"/>
        <v>24.962437322262041</v>
      </c>
      <c r="DL126" s="761">
        <f t="shared" si="226"/>
        <v>35.532199123195369</v>
      </c>
      <c r="DM126" s="761">
        <f t="shared" si="226"/>
        <v>34.684854694250369</v>
      </c>
      <c r="DN126" s="761">
        <f t="shared" si="226"/>
        <v>22.407525686443044</v>
      </c>
      <c r="DO126" s="761">
        <f t="shared" si="226"/>
        <v>12.326925829806026</v>
      </c>
      <c r="DP126" s="761">
        <f t="shared" si="226"/>
        <v>7.3141340546372726</v>
      </c>
      <c r="DQ126" s="761">
        <f t="shared" si="226"/>
        <v>7.7027029902395778</v>
      </c>
      <c r="DR126" s="761">
        <f t="shared" si="226"/>
        <v>27.10632119522181</v>
      </c>
      <c r="DS126" s="761">
        <f t="shared" si="226"/>
        <v>18.603332835674461</v>
      </c>
      <c r="DT126" s="761">
        <f t="shared" si="226"/>
        <v>19.875926512209276</v>
      </c>
      <c r="DU126" s="761">
        <f t="shared" si="226"/>
        <v>22.74128060120448</v>
      </c>
      <c r="DV126" s="761">
        <f t="shared" si="226"/>
        <v>21.250518016484648</v>
      </c>
      <c r="DW126" s="761">
        <f t="shared" si="226"/>
        <v>17.685758237107375</v>
      </c>
      <c r="DX126" s="761">
        <f t="shared" si="226"/>
        <v>52.596991655320267</v>
      </c>
      <c r="DY126" s="761">
        <f t="shared" si="226"/>
        <v>34.226945065299994</v>
      </c>
      <c r="DZ126" s="761">
        <f t="shared" si="226"/>
        <v>37.20785494900349</v>
      </c>
      <c r="EA126" s="761">
        <f t="shared" si="226"/>
        <v>16.26009917811578</v>
      </c>
      <c r="EB126" s="761">
        <f t="shared" si="226"/>
        <v>31.663195573826943</v>
      </c>
      <c r="EC126" s="761">
        <f t="shared" si="226"/>
        <v>10.162177357773817</v>
      </c>
      <c r="ED126" s="761">
        <f t="shared" si="226"/>
        <v>15.307475197484145</v>
      </c>
      <c r="EE126" s="761">
        <f t="shared" si="226"/>
        <v>18.705598727174685</v>
      </c>
      <c r="EF126" s="761">
        <f t="shared" si="226"/>
        <v>16.75829138154543</v>
      </c>
      <c r="EG126" s="761">
        <f t="shared" si="226"/>
        <v>20.522662685636909</v>
      </c>
      <c r="EH126" s="761">
        <f t="shared" si="226"/>
        <v>15.674996053073345</v>
      </c>
      <c r="EI126" s="761">
        <f t="shared" si="226"/>
        <v>17.427382648720627</v>
      </c>
      <c r="EJ126" s="761">
        <f t="shared" si="226"/>
        <v>7.1642651977294003</v>
      </c>
      <c r="EK126" s="761">
        <f t="shared" si="226"/>
        <v>23.215327850778458</v>
      </c>
      <c r="EL126" s="761">
        <f t="shared" si="226"/>
        <v>20.742082631821283</v>
      </c>
      <c r="EM126" s="761">
        <f t="shared" si="226"/>
        <v>20.407718519313931</v>
      </c>
      <c r="EN126" s="761">
        <f t="shared" si="226"/>
        <v>29.454875155092701</v>
      </c>
      <c r="EO126" s="149">
        <f>IF(AND(EO$125&lt;=0.3),4,IF(AND(EO$125&gt;=0.3,EO$125&lt;0.5),3,IF(AND(EO$125&gt;=0.5,EO$125&lt;0.75),2,1)))</f>
        <v>3</v>
      </c>
      <c r="EP126" s="149">
        <f t="shared" ref="EP126:GG126" si="227">IF(AND(EP$125&lt;=0.3),4,IF(AND(EP$125&gt;=0.3,EP$125&lt;0.5),3,IF(AND(EP$125&gt;=0.5,EP$125&lt;0.75),2,1)))</f>
        <v>3</v>
      </c>
      <c r="EQ126" s="149">
        <f t="shared" si="227"/>
        <v>2</v>
      </c>
      <c r="ER126" s="149">
        <f t="shared" si="227"/>
        <v>3</v>
      </c>
      <c r="ES126" s="149">
        <f t="shared" si="227"/>
        <v>3</v>
      </c>
      <c r="ET126" s="149">
        <f t="shared" si="227"/>
        <v>3</v>
      </c>
      <c r="EU126" s="149">
        <f t="shared" si="227"/>
        <v>3</v>
      </c>
      <c r="EV126" s="149">
        <f t="shared" si="227"/>
        <v>3</v>
      </c>
      <c r="EW126" s="149">
        <f t="shared" si="227"/>
        <v>3</v>
      </c>
      <c r="EX126" s="149">
        <f t="shared" si="227"/>
        <v>3</v>
      </c>
      <c r="EY126" s="149">
        <f t="shared" si="227"/>
        <v>3</v>
      </c>
      <c r="EZ126" s="149">
        <f t="shared" si="227"/>
        <v>3</v>
      </c>
      <c r="FA126" s="149">
        <f t="shared" si="227"/>
        <v>3</v>
      </c>
      <c r="FB126" s="149">
        <f t="shared" si="227"/>
        <v>3</v>
      </c>
      <c r="FC126" s="149">
        <f t="shared" si="227"/>
        <v>3</v>
      </c>
      <c r="FD126" s="149">
        <f t="shared" si="227"/>
        <v>3</v>
      </c>
      <c r="FE126" s="149">
        <f t="shared" si="227"/>
        <v>3</v>
      </c>
      <c r="FF126" s="149">
        <f t="shared" si="227"/>
        <v>3</v>
      </c>
      <c r="FG126" s="149">
        <f t="shared" si="227"/>
        <v>3</v>
      </c>
      <c r="FH126" s="149">
        <f t="shared" si="227"/>
        <v>3</v>
      </c>
      <c r="FI126" s="149">
        <f t="shared" si="227"/>
        <v>3</v>
      </c>
      <c r="FJ126" s="149">
        <f t="shared" si="227"/>
        <v>2</v>
      </c>
      <c r="FK126" s="149">
        <f t="shared" si="227"/>
        <v>3</v>
      </c>
      <c r="FL126" s="149">
        <f t="shared" si="227"/>
        <v>3</v>
      </c>
      <c r="FM126" s="149">
        <f t="shared" si="227"/>
        <v>3</v>
      </c>
      <c r="FN126" s="149">
        <f t="shared" si="227"/>
        <v>3</v>
      </c>
      <c r="FO126" s="149">
        <f t="shared" si="227"/>
        <v>3</v>
      </c>
      <c r="FP126" s="149">
        <f t="shared" si="227"/>
        <v>3</v>
      </c>
      <c r="FQ126" s="149">
        <f t="shared" si="227"/>
        <v>3</v>
      </c>
      <c r="FR126" s="149">
        <f t="shared" si="227"/>
        <v>3</v>
      </c>
      <c r="FS126" s="149">
        <f t="shared" si="227"/>
        <v>3</v>
      </c>
      <c r="FT126" s="149">
        <f t="shared" si="227"/>
        <v>3</v>
      </c>
      <c r="FU126" s="149">
        <f t="shared" si="227"/>
        <v>3</v>
      </c>
      <c r="FV126" s="149">
        <f t="shared" si="227"/>
        <v>3</v>
      </c>
      <c r="FW126" s="149">
        <f t="shared" si="227"/>
        <v>2</v>
      </c>
      <c r="FX126" s="149">
        <f t="shared" si="227"/>
        <v>3</v>
      </c>
      <c r="FY126" s="149">
        <f t="shared" si="227"/>
        <v>3</v>
      </c>
      <c r="FZ126" s="149">
        <f t="shared" si="227"/>
        <v>3</v>
      </c>
      <c r="GA126" s="149">
        <f t="shared" si="227"/>
        <v>3</v>
      </c>
      <c r="GB126" s="149">
        <f t="shared" si="227"/>
        <v>2</v>
      </c>
      <c r="GC126" s="149">
        <f t="shared" si="227"/>
        <v>3</v>
      </c>
      <c r="GD126" s="149">
        <f t="shared" si="227"/>
        <v>4</v>
      </c>
      <c r="GE126" s="149">
        <f t="shared" si="227"/>
        <v>3</v>
      </c>
      <c r="GF126" s="149">
        <f t="shared" si="227"/>
        <v>3</v>
      </c>
      <c r="GG126" s="149">
        <f t="shared" si="227"/>
        <v>3</v>
      </c>
    </row>
    <row r="127" spans="1:190">
      <c r="A127" s="390">
        <v>1</v>
      </c>
      <c r="B127" s="390">
        <v>2</v>
      </c>
      <c r="C127" s="390">
        <v>3</v>
      </c>
      <c r="D127" s="390">
        <v>4</v>
      </c>
      <c r="E127" s="761">
        <v>5</v>
      </c>
      <c r="F127" s="761"/>
      <c r="G127" s="761"/>
      <c r="H127" s="390">
        <v>6</v>
      </c>
      <c r="I127" s="390">
        <v>7</v>
      </c>
      <c r="J127" s="390"/>
      <c r="K127" s="390">
        <v>8</v>
      </c>
      <c r="L127" s="390"/>
      <c r="M127" s="390">
        <v>9</v>
      </c>
      <c r="N127" s="390"/>
      <c r="O127" s="761">
        <v>10</v>
      </c>
      <c r="P127" s="761"/>
      <c r="Q127" s="390">
        <v>11</v>
      </c>
      <c r="R127" s="390"/>
      <c r="S127" s="390">
        <v>12</v>
      </c>
      <c r="T127" s="390"/>
      <c r="U127" s="390">
        <v>13</v>
      </c>
      <c r="V127" s="390"/>
      <c r="W127" s="390">
        <v>14</v>
      </c>
      <c r="X127" s="390"/>
      <c r="Y127" s="761">
        <v>15</v>
      </c>
      <c r="Z127" s="761"/>
      <c r="AA127" s="390">
        <v>16</v>
      </c>
      <c r="AB127" s="390"/>
      <c r="AC127" s="390">
        <v>17</v>
      </c>
      <c r="AD127" s="390"/>
      <c r="AE127" s="390">
        <v>18</v>
      </c>
      <c r="AF127" s="390"/>
      <c r="AG127" s="390">
        <v>19</v>
      </c>
      <c r="AH127" s="390"/>
      <c r="AI127" s="761">
        <v>20</v>
      </c>
      <c r="AJ127" s="761"/>
      <c r="AK127" s="390">
        <v>21</v>
      </c>
      <c r="AL127" s="390"/>
      <c r="AM127" s="390">
        <v>22</v>
      </c>
      <c r="AN127" s="390"/>
      <c r="AO127" s="390">
        <v>23</v>
      </c>
      <c r="AP127" s="390"/>
      <c r="AQ127" s="390">
        <v>24</v>
      </c>
      <c r="AR127" s="390"/>
      <c r="AS127" s="761">
        <v>25</v>
      </c>
      <c r="AT127" s="761"/>
      <c r="AU127" s="390">
        <v>26</v>
      </c>
      <c r="AV127" s="390"/>
      <c r="AW127" s="390">
        <v>27</v>
      </c>
      <c r="AX127" s="390"/>
      <c r="AY127" s="390">
        <v>28</v>
      </c>
      <c r="AZ127" s="390"/>
      <c r="BA127" s="390">
        <v>29</v>
      </c>
      <c r="BB127" s="390"/>
      <c r="BC127" s="761">
        <v>30</v>
      </c>
      <c r="BD127" s="761"/>
      <c r="BE127" s="390">
        <v>31</v>
      </c>
      <c r="BF127" s="390"/>
      <c r="BG127" s="390">
        <v>32</v>
      </c>
      <c r="BH127" s="390"/>
      <c r="BI127" s="390">
        <v>33</v>
      </c>
      <c r="BJ127" s="390"/>
      <c r="BK127" s="390">
        <v>34</v>
      </c>
      <c r="BL127" s="390"/>
      <c r="BM127" s="761">
        <v>35</v>
      </c>
      <c r="BN127" s="761"/>
      <c r="BO127" s="390">
        <v>36</v>
      </c>
      <c r="BP127" s="390"/>
      <c r="BQ127" s="390">
        <v>37</v>
      </c>
      <c r="BR127" s="390"/>
      <c r="BS127" s="390">
        <v>38</v>
      </c>
      <c r="BT127" s="390"/>
      <c r="BU127" s="390">
        <v>39</v>
      </c>
      <c r="BV127" s="390"/>
      <c r="BW127" s="761">
        <v>40</v>
      </c>
      <c r="BX127" s="761"/>
      <c r="BY127" s="390">
        <v>41</v>
      </c>
      <c r="BZ127" s="390"/>
      <c r="CA127" s="390">
        <v>42</v>
      </c>
      <c r="CB127" s="390"/>
      <c r="CC127" s="390">
        <v>43</v>
      </c>
      <c r="CD127" s="390"/>
      <c r="CE127" s="390">
        <v>44</v>
      </c>
      <c r="CF127" s="390"/>
      <c r="CG127" s="761">
        <v>45</v>
      </c>
      <c r="CH127" s="761"/>
      <c r="CI127" s="390">
        <v>46</v>
      </c>
      <c r="CJ127" s="390"/>
      <c r="CK127" s="390">
        <v>47</v>
      </c>
      <c r="CL127" s="390"/>
      <c r="CM127" s="390">
        <v>48</v>
      </c>
      <c r="CN127" s="390"/>
      <c r="CO127" s="390">
        <v>49</v>
      </c>
      <c r="CP127" s="390"/>
      <c r="CQ127" s="761">
        <v>50</v>
      </c>
      <c r="CR127" s="761"/>
      <c r="CS127" s="390">
        <v>51</v>
      </c>
      <c r="CT127" s="390"/>
      <c r="CU127" s="390">
        <v>52</v>
      </c>
      <c r="CV127" s="390">
        <v>53</v>
      </c>
      <c r="CW127" s="390">
        <v>54</v>
      </c>
      <c r="CX127" s="761">
        <v>55</v>
      </c>
      <c r="CY127" s="390">
        <v>56</v>
      </c>
      <c r="CZ127" s="390">
        <v>57</v>
      </c>
      <c r="DA127" s="390">
        <v>58</v>
      </c>
      <c r="DB127" s="390">
        <v>59</v>
      </c>
      <c r="DC127" s="761">
        <v>60</v>
      </c>
      <c r="DD127" s="390">
        <v>61</v>
      </c>
      <c r="DE127" s="390">
        <v>62</v>
      </c>
      <c r="DF127" s="390">
        <v>63</v>
      </c>
      <c r="DG127" s="390">
        <v>64</v>
      </c>
      <c r="DH127" s="761">
        <v>65</v>
      </c>
      <c r="DI127" s="390">
        <v>66</v>
      </c>
      <c r="DJ127" s="390">
        <v>67</v>
      </c>
      <c r="DK127" s="390">
        <v>68</v>
      </c>
      <c r="DL127" s="390">
        <v>69</v>
      </c>
      <c r="DM127" s="761">
        <v>70</v>
      </c>
      <c r="DN127" s="390">
        <v>71</v>
      </c>
      <c r="DO127" s="390">
        <v>72</v>
      </c>
      <c r="DP127" s="390">
        <v>73</v>
      </c>
      <c r="DQ127" s="390">
        <v>74</v>
      </c>
      <c r="DR127" s="761">
        <v>75</v>
      </c>
      <c r="DS127" s="390">
        <v>76</v>
      </c>
      <c r="DT127" s="390">
        <v>77</v>
      </c>
      <c r="DU127" s="390">
        <v>78</v>
      </c>
      <c r="DV127" s="390">
        <v>79</v>
      </c>
      <c r="DW127" s="761">
        <v>80</v>
      </c>
      <c r="DX127" s="390">
        <v>81</v>
      </c>
      <c r="DY127" s="390">
        <v>82</v>
      </c>
      <c r="DZ127" s="390">
        <v>83</v>
      </c>
      <c r="EA127" s="390">
        <v>84</v>
      </c>
      <c r="EB127" s="761">
        <v>85</v>
      </c>
      <c r="EC127" s="390">
        <v>86</v>
      </c>
      <c r="ED127" s="390">
        <v>87</v>
      </c>
      <c r="EE127" s="390">
        <v>88</v>
      </c>
      <c r="EF127" s="390">
        <v>89</v>
      </c>
      <c r="EG127" s="761">
        <v>90</v>
      </c>
      <c r="EH127" s="390">
        <v>91</v>
      </c>
      <c r="EI127" s="390">
        <v>92</v>
      </c>
      <c r="EJ127" s="390">
        <v>93</v>
      </c>
      <c r="EK127" s="390">
        <v>94</v>
      </c>
      <c r="EL127" s="761">
        <v>95</v>
      </c>
      <c r="EM127" s="390">
        <v>96</v>
      </c>
      <c r="EN127" s="390">
        <v>97</v>
      </c>
      <c r="EO127" s="390">
        <v>98</v>
      </c>
    </row>
    <row r="128" spans="1:190">
      <c r="E128" s="149"/>
      <c r="F128" s="149"/>
      <c r="G128" s="149"/>
      <c r="H128" s="760"/>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149"/>
      <c r="AL128" s="149"/>
      <c r="AM128" s="149"/>
      <c r="AN128" s="149"/>
      <c r="AO128" s="149"/>
      <c r="AP128" s="149"/>
      <c r="AQ128" s="149"/>
      <c r="AR128" s="149"/>
      <c r="AS128" s="149"/>
      <c r="AT128" s="149"/>
      <c r="AU128" s="149"/>
      <c r="AV128" s="149"/>
      <c r="AW128" s="149"/>
      <c r="AX128" s="149"/>
      <c r="AY128" s="149"/>
      <c r="AZ128" s="149"/>
      <c r="BA128" s="149"/>
      <c r="BB128" s="149"/>
      <c r="BC128" s="149"/>
      <c r="BD128" s="149"/>
      <c r="BE128" s="149"/>
      <c r="BF128" s="149"/>
      <c r="BG128" s="149"/>
      <c r="BH128" s="149"/>
      <c r="BI128" s="149"/>
      <c r="BJ128" s="149"/>
      <c r="BK128" s="149"/>
      <c r="BL128" s="149"/>
      <c r="BM128" s="149"/>
      <c r="BN128" s="149"/>
      <c r="BO128" s="149"/>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c r="CT128" s="149"/>
      <c r="CV128">
        <f>IF(AND(CV126&lt;=0.25),4,IF(AND(CV126&gt;=0.25,CV126&lt;0.5),3,IF(AND(CV126&gt;=0.5,CV126&lt;0.75),2,1)))</f>
        <v>1</v>
      </c>
      <c r="CW128">
        <f t="shared" ref="CW128:EN128" si="228">IF(AND(CW126&lt;=0.25),4,IF(AND(CW126&gt;=0.25,CW126&lt;0.5),3,IF(AND(CW126&gt;=0.5,CW126&lt;0.75),2,1)))</f>
        <v>1</v>
      </c>
      <c r="CX128">
        <f t="shared" si="228"/>
        <v>1</v>
      </c>
      <c r="CY128">
        <f t="shared" si="228"/>
        <v>1</v>
      </c>
      <c r="CZ128">
        <f t="shared" si="228"/>
        <v>1</v>
      </c>
      <c r="DA128">
        <f t="shared" si="228"/>
        <v>1</v>
      </c>
      <c r="DB128">
        <f t="shared" si="228"/>
        <v>1</v>
      </c>
      <c r="DC128">
        <f t="shared" si="228"/>
        <v>1</v>
      </c>
      <c r="DD128">
        <f t="shared" si="228"/>
        <v>1</v>
      </c>
      <c r="DE128">
        <f t="shared" si="228"/>
        <v>1</v>
      </c>
      <c r="DF128">
        <f t="shared" si="228"/>
        <v>1</v>
      </c>
      <c r="DG128">
        <f t="shared" si="228"/>
        <v>1</v>
      </c>
      <c r="DH128">
        <f t="shared" si="228"/>
        <v>1</v>
      </c>
      <c r="DI128">
        <f t="shared" si="228"/>
        <v>1</v>
      </c>
      <c r="DJ128">
        <f t="shared" si="228"/>
        <v>1</v>
      </c>
      <c r="DK128">
        <f t="shared" si="228"/>
        <v>1</v>
      </c>
      <c r="DL128">
        <f t="shared" si="228"/>
        <v>1</v>
      </c>
      <c r="DM128">
        <f t="shared" si="228"/>
        <v>1</v>
      </c>
      <c r="DN128">
        <f t="shared" si="228"/>
        <v>1</v>
      </c>
      <c r="DO128">
        <f t="shared" si="228"/>
        <v>1</v>
      </c>
      <c r="DP128">
        <f t="shared" si="228"/>
        <v>1</v>
      </c>
      <c r="DQ128">
        <f t="shared" si="228"/>
        <v>1</v>
      </c>
      <c r="DR128">
        <f t="shared" si="228"/>
        <v>1</v>
      </c>
      <c r="DS128">
        <f t="shared" si="228"/>
        <v>1</v>
      </c>
      <c r="DT128">
        <f t="shared" si="228"/>
        <v>1</v>
      </c>
      <c r="DU128">
        <f t="shared" si="228"/>
        <v>1</v>
      </c>
      <c r="DV128">
        <f t="shared" si="228"/>
        <v>1</v>
      </c>
      <c r="DW128">
        <f t="shared" si="228"/>
        <v>1</v>
      </c>
      <c r="DX128">
        <f t="shared" si="228"/>
        <v>1</v>
      </c>
      <c r="DY128">
        <f t="shared" si="228"/>
        <v>1</v>
      </c>
      <c r="DZ128">
        <f t="shared" si="228"/>
        <v>1</v>
      </c>
      <c r="EA128">
        <f t="shared" si="228"/>
        <v>1</v>
      </c>
      <c r="EB128">
        <f t="shared" si="228"/>
        <v>1</v>
      </c>
      <c r="EC128">
        <f t="shared" si="228"/>
        <v>1</v>
      </c>
      <c r="ED128">
        <f t="shared" si="228"/>
        <v>1</v>
      </c>
      <c r="EE128">
        <f t="shared" si="228"/>
        <v>1</v>
      </c>
      <c r="EF128">
        <f t="shared" si="228"/>
        <v>1</v>
      </c>
      <c r="EG128">
        <f t="shared" si="228"/>
        <v>1</v>
      </c>
      <c r="EH128">
        <f t="shared" si="228"/>
        <v>1</v>
      </c>
      <c r="EI128">
        <f t="shared" si="228"/>
        <v>1</v>
      </c>
      <c r="EJ128">
        <f t="shared" si="228"/>
        <v>1</v>
      </c>
      <c r="EK128">
        <f t="shared" si="228"/>
        <v>1</v>
      </c>
      <c r="EL128">
        <f t="shared" si="228"/>
        <v>1</v>
      </c>
      <c r="EM128">
        <f t="shared" si="228"/>
        <v>1</v>
      </c>
      <c r="EN128">
        <f t="shared" si="228"/>
        <v>1</v>
      </c>
    </row>
    <row r="129" spans="1:100">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149"/>
      <c r="AL129" s="149"/>
      <c r="AM129" s="149"/>
      <c r="AN129" s="149"/>
      <c r="AO129" s="149"/>
      <c r="AP129" s="149"/>
      <c r="AQ129" s="149"/>
      <c r="AR129" s="149"/>
      <c r="AS129" s="149"/>
      <c r="AT129" s="149"/>
      <c r="AU129" s="149"/>
      <c r="AV129" s="149"/>
      <c r="AW129" s="149"/>
      <c r="AX129" s="149"/>
      <c r="AY129" s="149"/>
      <c r="AZ129" s="149"/>
      <c r="BA129" s="149"/>
      <c r="BB129" s="149"/>
      <c r="BC129" s="149"/>
      <c r="BD129" s="149"/>
      <c r="BE129" s="149"/>
      <c r="BF129" s="149"/>
      <c r="BG129" s="149"/>
      <c r="BH129" s="149"/>
      <c r="BI129" s="149"/>
      <c r="BJ129" s="149"/>
      <c r="BK129" s="149"/>
      <c r="BL129" s="149"/>
      <c r="BM129" s="149"/>
      <c r="BN129" s="149"/>
      <c r="BO129" s="149"/>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c r="CT129" s="149"/>
      <c r="CV129" s="149"/>
    </row>
    <row r="130" spans="1:100">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149"/>
      <c r="AL130" s="149"/>
      <c r="AM130" s="149"/>
      <c r="AN130" s="149"/>
      <c r="AO130" s="149"/>
      <c r="AP130" s="149"/>
      <c r="AQ130" s="149"/>
      <c r="AR130" s="149"/>
      <c r="AS130" s="149"/>
      <c r="AT130" s="149"/>
      <c r="AU130" s="149"/>
      <c r="AV130" s="149"/>
      <c r="AW130" s="149"/>
      <c r="AX130" s="149"/>
      <c r="AY130" s="149"/>
      <c r="AZ130" s="149"/>
      <c r="BA130" s="149"/>
      <c r="BB130" s="149"/>
      <c r="BC130" s="149"/>
      <c r="BD130" s="149"/>
      <c r="BE130" s="149"/>
      <c r="BF130" s="149"/>
      <c r="BG130" s="149"/>
      <c r="BH130" s="149"/>
      <c r="BI130" s="149"/>
      <c r="BJ130" s="149"/>
      <c r="BK130" s="149"/>
      <c r="BL130" s="149"/>
      <c r="BM130" s="149"/>
      <c r="BN130" s="149"/>
      <c r="BO130" s="149"/>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c r="CT130" s="149"/>
      <c r="CV130" s="149"/>
    </row>
    <row r="131" spans="1:100">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149"/>
      <c r="AR131" s="149"/>
      <c r="AS131" s="149"/>
      <c r="AT131" s="149"/>
      <c r="AU131" s="149"/>
      <c r="AV131" s="149"/>
      <c r="AW131" s="149"/>
      <c r="AX131" s="149"/>
      <c r="AY131" s="149"/>
      <c r="AZ131" s="149"/>
      <c r="BA131" s="149"/>
      <c r="BB131" s="149"/>
      <c r="BC131" s="149"/>
      <c r="BD131" s="149"/>
      <c r="BE131" s="149"/>
      <c r="BF131" s="149"/>
      <c r="BG131" s="149"/>
      <c r="BH131" s="149"/>
      <c r="BI131" s="149"/>
      <c r="BJ131" s="149"/>
      <c r="BK131" s="149"/>
      <c r="BL131" s="149"/>
      <c r="BM131" s="149"/>
      <c r="BN131" s="149"/>
      <c r="BO131" s="149"/>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c r="CT131" s="149"/>
    </row>
    <row r="132" spans="1:100">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149"/>
      <c r="AL132" s="149"/>
      <c r="AM132" s="149"/>
      <c r="AN132" s="149"/>
      <c r="AO132" s="149"/>
      <c r="AP132" s="149"/>
      <c r="AQ132" s="149"/>
      <c r="AR132" s="149"/>
      <c r="AS132" s="149"/>
      <c r="AT132" s="149"/>
      <c r="AU132" s="149"/>
      <c r="AV132" s="149"/>
      <c r="AW132" s="149"/>
      <c r="AX132" s="149"/>
      <c r="AY132" s="149"/>
      <c r="AZ132" s="149"/>
      <c r="BA132" s="149"/>
      <c r="BB132" s="149"/>
      <c r="BC132" s="149"/>
      <c r="BD132" s="149"/>
      <c r="BE132" s="149"/>
      <c r="BF132" s="149"/>
      <c r="BG132" s="149"/>
      <c r="BH132" s="149"/>
      <c r="BI132" s="149"/>
      <c r="BJ132" s="149"/>
      <c r="BK132" s="149"/>
      <c r="BL132" s="149"/>
      <c r="BM132" s="149"/>
      <c r="BN132" s="149"/>
      <c r="BO132" s="149"/>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c r="CT132" s="149"/>
    </row>
    <row r="133" spans="1:100">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149"/>
      <c r="AL133" s="149"/>
      <c r="AM133" s="149"/>
      <c r="AN133" s="149"/>
      <c r="AO133" s="149"/>
      <c r="AP133" s="149"/>
      <c r="AQ133" s="149"/>
      <c r="AR133" s="149"/>
      <c r="AS133" s="149"/>
      <c r="AT133" s="149"/>
      <c r="AU133" s="149"/>
      <c r="AV133" s="149"/>
      <c r="AW133" s="149"/>
      <c r="AX133" s="149"/>
      <c r="AY133" s="149"/>
      <c r="AZ133" s="149"/>
      <c r="BA133" s="149"/>
      <c r="BB133" s="149"/>
      <c r="BC133" s="149"/>
      <c r="BD133" s="149"/>
      <c r="BE133" s="149"/>
      <c r="BF133" s="149"/>
      <c r="BG133" s="149"/>
      <c r="BH133" s="149"/>
      <c r="BI133" s="149"/>
      <c r="BJ133" s="149"/>
      <c r="BK133" s="149"/>
      <c r="BL133" s="149"/>
      <c r="BM133" s="149"/>
      <c r="BN133" s="149"/>
      <c r="BO133" s="149"/>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c r="CT133" s="149"/>
    </row>
    <row r="136" spans="1:100" ht="18.75" customHeight="1">
      <c r="A136" s="1699" t="s">
        <v>2206</v>
      </c>
      <c r="B136" s="1699"/>
      <c r="C136" s="1699"/>
      <c r="D136" s="1699"/>
      <c r="E136" s="1699"/>
      <c r="F136" s="1699"/>
      <c r="G136" s="1699"/>
      <c r="H136" s="1699"/>
      <c r="I136" s="1699"/>
      <c r="J136" s="1699"/>
      <c r="K136" s="1699"/>
      <c r="L136" s="1699"/>
      <c r="M136" s="1699"/>
    </row>
    <row r="137" spans="1:100">
      <c r="A137" s="1699"/>
      <c r="B137" s="1699"/>
      <c r="C137" s="1699"/>
      <c r="D137" s="1699"/>
      <c r="E137" s="1699"/>
      <c r="F137" s="1699"/>
      <c r="G137" s="1699"/>
      <c r="H137" s="1699"/>
      <c r="I137" s="1699"/>
      <c r="J137" s="1699"/>
      <c r="K137" s="1699"/>
      <c r="L137" s="1699"/>
      <c r="M137" s="1699"/>
    </row>
    <row r="138" spans="1:100" ht="13.5" thickBot="1">
      <c r="A138" s="1689"/>
      <c r="B138" s="1689"/>
      <c r="C138" s="1689"/>
      <c r="D138" s="1689"/>
      <c r="E138" s="1689"/>
      <c r="F138" s="1737"/>
      <c r="G138" s="1737"/>
      <c r="H138" s="1737"/>
      <c r="I138" s="1737"/>
      <c r="J138" s="1737"/>
      <c r="K138" s="1737"/>
      <c r="L138" s="1737"/>
      <c r="M138" s="1737"/>
    </row>
    <row r="139" spans="1:100" ht="26.25" thickBot="1">
      <c r="A139" s="465" t="s">
        <v>455</v>
      </c>
      <c r="B139" s="920" t="s">
        <v>1119</v>
      </c>
      <c r="C139" s="920"/>
      <c r="D139" s="920"/>
      <c r="E139" s="921" t="s">
        <v>1121</v>
      </c>
      <c r="F139" s="944"/>
      <c r="G139" s="944"/>
      <c r="H139" s="922"/>
      <c r="I139" s="922"/>
      <c r="J139" s="922"/>
      <c r="K139" s="922"/>
      <c r="L139" s="922"/>
      <c r="M139" s="923"/>
    </row>
    <row r="140" spans="1:100">
      <c r="A140" s="474" t="s">
        <v>1097</v>
      </c>
      <c r="B140" s="1731" t="s">
        <v>2073</v>
      </c>
      <c r="C140" s="1731"/>
      <c r="D140" s="1731"/>
      <c r="E140" s="474" t="s">
        <v>2162</v>
      </c>
      <c r="F140" s="474"/>
      <c r="G140" s="474"/>
      <c r="H140" s="924"/>
      <c r="I140" s="924"/>
      <c r="J140" s="924"/>
      <c r="K140" s="924"/>
      <c r="L140" s="924"/>
      <c r="M140" s="344"/>
    </row>
    <row r="141" spans="1:100" ht="38.25" customHeight="1">
      <c r="A141" s="474" t="s">
        <v>1099</v>
      </c>
      <c r="B141" s="1669" t="s">
        <v>2165</v>
      </c>
      <c r="C141" s="1669"/>
      <c r="D141" s="1669"/>
      <c r="E141" s="474" t="s">
        <v>1818</v>
      </c>
      <c r="F141" s="474"/>
      <c r="G141" s="474"/>
      <c r="H141" s="924"/>
      <c r="I141" s="924"/>
      <c r="J141" s="924"/>
      <c r="K141" s="924"/>
      <c r="L141" s="924"/>
      <c r="M141" s="344"/>
    </row>
    <row r="142" spans="1:100">
      <c r="A142" s="474" t="s">
        <v>1101</v>
      </c>
      <c r="B142" s="1517" t="s">
        <v>2158</v>
      </c>
      <c r="C142" s="1517"/>
      <c r="D142" s="1517"/>
      <c r="E142" s="474" t="s">
        <v>2163</v>
      </c>
      <c r="F142" s="474"/>
      <c r="G142" s="474"/>
      <c r="H142" s="925"/>
      <c r="I142" s="925"/>
      <c r="J142" s="925"/>
      <c r="K142" s="925"/>
      <c r="L142" s="926"/>
      <c r="M142" s="344"/>
    </row>
    <row r="143" spans="1:100" ht="38.25" customHeight="1">
      <c r="A143" s="474" t="s">
        <v>1103</v>
      </c>
      <c r="B143" s="1517" t="s">
        <v>2166</v>
      </c>
      <c r="C143" s="1517"/>
      <c r="D143" s="1517"/>
      <c r="E143" s="474" t="s">
        <v>2164</v>
      </c>
      <c r="F143" s="474"/>
      <c r="G143" s="474"/>
      <c r="H143" s="925"/>
      <c r="I143" s="925"/>
      <c r="J143" s="925"/>
      <c r="K143" s="925"/>
      <c r="L143" s="926"/>
      <c r="M143" s="344"/>
    </row>
    <row r="144" spans="1:100" ht="12.75" customHeight="1">
      <c r="A144" s="474" t="s">
        <v>1107</v>
      </c>
      <c r="B144" s="1700" t="s">
        <v>2159</v>
      </c>
      <c r="C144" s="1700"/>
      <c r="D144" s="1700"/>
      <c r="E144" s="474" t="s">
        <v>2160</v>
      </c>
      <c r="F144" s="474"/>
      <c r="G144" s="474"/>
      <c r="H144" s="927"/>
      <c r="I144" s="927"/>
      <c r="J144" s="927"/>
      <c r="K144" s="927"/>
      <c r="L144" s="928"/>
      <c r="M144" s="344"/>
    </row>
    <row r="145" spans="1:69" ht="12.75" customHeight="1">
      <c r="A145" s="474" t="s">
        <v>1109</v>
      </c>
      <c r="B145" s="1700" t="s">
        <v>2074</v>
      </c>
      <c r="C145" s="1700"/>
      <c r="D145" s="1700"/>
      <c r="E145" s="474" t="s">
        <v>2161</v>
      </c>
      <c r="F145" s="474"/>
      <c r="G145" s="474"/>
      <c r="H145" s="927"/>
      <c r="I145" s="927"/>
      <c r="J145" s="927"/>
      <c r="K145" s="927"/>
      <c r="L145" s="928"/>
      <c r="M145" s="344"/>
      <c r="BQ145" s="2" t="e">
        <f>Index</f>
        <v>#NAME?</v>
      </c>
    </row>
    <row r="146" spans="1:69" ht="26.25" customHeight="1">
      <c r="A146" s="474" t="s">
        <v>1112</v>
      </c>
      <c r="B146" s="1700" t="s">
        <v>2167</v>
      </c>
      <c r="C146" s="1700"/>
      <c r="D146" s="1700"/>
      <c r="E146" s="474" t="s">
        <v>2168</v>
      </c>
      <c r="F146" s="474"/>
      <c r="G146" s="474"/>
      <c r="H146" s="927"/>
      <c r="I146" s="927"/>
      <c r="J146" s="927"/>
      <c r="K146" s="927"/>
      <c r="L146" s="928"/>
      <c r="M146" s="344"/>
    </row>
    <row r="147" spans="1:69">
      <c r="A147" s="474" t="s">
        <v>1109</v>
      </c>
      <c r="B147" s="1700" t="s">
        <v>2207</v>
      </c>
      <c r="C147" s="1700"/>
      <c r="D147" s="1700"/>
      <c r="E147" s="474" t="s">
        <v>2169</v>
      </c>
      <c r="F147" s="474"/>
      <c r="G147" s="474"/>
      <c r="H147" s="105"/>
      <c r="I147" s="105"/>
      <c r="J147" s="105"/>
      <c r="K147" s="105"/>
      <c r="L147" s="306"/>
      <c r="M147" s="344"/>
    </row>
    <row r="148" spans="1:69">
      <c r="A148" s="474" t="s">
        <v>1113</v>
      </c>
      <c r="B148" s="1700" t="s">
        <v>2076</v>
      </c>
      <c r="C148" s="1700"/>
      <c r="D148" s="1700"/>
      <c r="E148" s="474" t="s">
        <v>2170</v>
      </c>
      <c r="F148" s="474"/>
      <c r="G148" s="474"/>
      <c r="H148" s="105"/>
      <c r="I148" s="105"/>
      <c r="J148" s="105"/>
      <c r="K148" s="105"/>
      <c r="L148" s="306"/>
      <c r="M148" s="344"/>
    </row>
    <row r="149" spans="1:69" ht="38.25" customHeight="1">
      <c r="A149" s="474" t="s">
        <v>2027</v>
      </c>
      <c r="B149" s="1700" t="s">
        <v>2172</v>
      </c>
      <c r="C149" s="1700"/>
      <c r="D149" s="1700"/>
      <c r="E149" s="474" t="s">
        <v>2171</v>
      </c>
      <c r="F149" s="474"/>
      <c r="G149" s="474"/>
      <c r="H149" s="105"/>
      <c r="I149" s="105"/>
      <c r="J149" s="105"/>
      <c r="K149" s="105"/>
      <c r="L149" s="306"/>
      <c r="M149" s="344"/>
    </row>
    <row r="150" spans="1:69" ht="38.25" customHeight="1">
      <c r="A150" s="474" t="s">
        <v>2028</v>
      </c>
      <c r="B150" s="1700" t="s">
        <v>2075</v>
      </c>
      <c r="C150" s="1700"/>
      <c r="D150" s="1700"/>
      <c r="E150" s="474" t="s">
        <v>2175</v>
      </c>
      <c r="F150" s="474"/>
      <c r="G150" s="474"/>
      <c r="H150" s="105"/>
      <c r="I150" s="105"/>
      <c r="J150" s="105"/>
      <c r="K150" s="105"/>
      <c r="L150" s="306"/>
      <c r="M150" s="344"/>
    </row>
    <row r="151" spans="1:69" ht="47.25" customHeight="1">
      <c r="A151" s="911" t="s">
        <v>2029</v>
      </c>
      <c r="B151" s="1700" t="s">
        <v>2224</v>
      </c>
      <c r="C151" s="1700"/>
      <c r="D151" s="1700"/>
      <c r="E151" s="474" t="s">
        <v>2174</v>
      </c>
      <c r="F151" s="474"/>
      <c r="G151" s="474"/>
      <c r="H151" s="105"/>
      <c r="I151" s="105"/>
      <c r="J151" s="105"/>
      <c r="K151" s="105"/>
      <c r="L151" s="306"/>
      <c r="M151" s="344"/>
    </row>
    <row r="152" spans="1:69">
      <c r="A152" s="474" t="s">
        <v>2030</v>
      </c>
      <c r="B152" s="1700" t="s">
        <v>2222</v>
      </c>
      <c r="C152" s="1700"/>
      <c r="D152" s="1700"/>
      <c r="E152" s="474" t="s">
        <v>2173</v>
      </c>
      <c r="F152" s="474"/>
      <c r="G152" s="474"/>
      <c r="H152" s="929"/>
      <c r="I152" s="929"/>
      <c r="J152" s="929"/>
      <c r="K152" s="929"/>
      <c r="L152" s="195"/>
      <c r="M152" s="344"/>
    </row>
    <row r="153" spans="1:69">
      <c r="A153" s="474"/>
      <c r="B153" s="1738"/>
      <c r="C153" s="1738"/>
      <c r="D153" s="1738"/>
      <c r="E153" s="474"/>
      <c r="F153" s="474"/>
      <c r="G153" s="474"/>
      <c r="H153" s="929"/>
      <c r="I153" s="929"/>
      <c r="J153" s="929"/>
      <c r="K153" s="929"/>
      <c r="L153" s="195"/>
      <c r="M153" s="344"/>
    </row>
    <row r="154" spans="1:69">
      <c r="E154"/>
      <c r="F154"/>
      <c r="G154"/>
      <c r="L154" s="149"/>
      <c r="M154" s="149"/>
    </row>
  </sheetData>
  <autoFilter ref="A4:CV128">
    <filterColumn colId="1">
      <filters blank="1">
        <filter val="2"/>
        <filter val="Accord de transfert d'information"/>
        <filter val="ACQUISITION, DEVELOPPEMENT ET MAINTENANCE DE SYSTEMES"/>
        <filter val="Appareils mobiles et télétravail"/>
        <filter val="ASPECT DE LA SECURITE DE L'INFORMATION DANS LA GESTION DE LA CONTINUITE"/>
        <filter val="Cartographie des flux"/>
        <filter val="Cartographie et documentation  de l'infrastructure"/>
        <filter val="Classification de l'information"/>
        <filter val="Cloisonnement"/>
        <filter val="CONFORMITE"/>
        <filter val="Contrôle de l'accès"/>
        <filter val="Contrôle du sous-traitant"/>
        <filter val="CRYPTOGRAPHIE"/>
        <filter val="Cycle de vie  des accès"/>
        <filter val="Données de test"/>
        <filter val="Exigences de sécurité"/>
        <filter val="Gestion de la Continuité"/>
        <filter val="Gestion de la sécurité des réseaux"/>
        <filter val="Gestion des clés cryptographiques"/>
        <filter val="Gestion des Incidents de sécurité"/>
        <filter val="GESTION DES RESSOURCES DE L'ENTREPRISE"/>
        <filter val="Gestion des vulnérabilités"/>
        <filter val="GESTION D'INCIDENTS RELATIFS A LA SECURITE DE L'INFORMATION"/>
        <filter val="Gestion du changement"/>
        <filter val="GESTION OPERATIONNELLE"/>
        <filter val="Impact des activités d'audit de sécurité"/>
        <filter val="Inventaire"/>
        <filter val="Journalisation et surveillance"/>
        <filter val="Limitation des programmes utilitaires"/>
        <filter val="Maîtrise des logiciels"/>
        <filter val="Manipulation des supports"/>
        <filter val="Matériels utilisateurs sans surveillance"/>
        <filter val="Messagerie électronique"/>
        <filter val="Méthode de développement structurée"/>
        <filter val="Organisation de la sécurité"/>
        <filter val="ORGANISATION DE LA SECURITE DE L'INFORMATION"/>
        <filter val="Organisation Interne"/>
        <filter val="Partage d'information"/>
        <filter val="Plan de secours informatique"/>
        <filter val="POLITIQUE DE LA SECURITE DE L'INFORMATION"/>
        <filter val="Politique de sauvegarde"/>
        <filter val="Politique de sécurité de l'information"/>
        <filter val="Politique de transfert d'information"/>
        <filter val="Protection contre des logiciels malveillants"/>
        <filter val="Protection de la vie privée"/>
        <filter val="PROTECTION DE L'ACCES (LOGIQUE)"/>
        <filter val="Protection de l'environnement"/>
        <filter val="Protection des accès aux données"/>
        <filter val="Protection des données  sur des médias mobiles"/>
        <filter val="Protection du matériel"/>
        <filter val="Protection Physique"/>
        <filter val="PROTECTION PHYSIQUE ET PROTECTION DE L'ENVIRONNEMENT"/>
        <filter val="RELATIONS AVEC LES FOURNISSEURS"/>
        <filter val="Respect des prescriptions légales"/>
        <filter val="Responsabilité de la direction"/>
        <filter val="Responsabilité des utilisateurs"/>
        <filter val="Revue de la sécurité de l'information"/>
        <filter val="Revue technique des applications"/>
        <filter val="Sécurité de l'information dans le cadre de projets"/>
        <filter val="SECURITE DES COMMUNICATIONS"/>
        <filter val="SECURITE LIEE AUX COLLABORATEURS"/>
        <filter val="Sensibilisation et formation"/>
        <filter val="Séparation des environnements"/>
        <filter val="Séparation des tâches"/>
        <filter val="Sous-traitant"/>
        <filter val="Télétravail"/>
        <filter val="Traitement des données"/>
      </filters>
    </filterColumn>
  </autoFilter>
  <mergeCells count="15">
    <mergeCell ref="B153:D153"/>
    <mergeCell ref="B146:D146"/>
    <mergeCell ref="B147:D147"/>
    <mergeCell ref="B148:D148"/>
    <mergeCell ref="B151:D151"/>
    <mergeCell ref="B152:D152"/>
    <mergeCell ref="B149:D149"/>
    <mergeCell ref="B150:D150"/>
    <mergeCell ref="A136:M138"/>
    <mergeCell ref="B140:D140"/>
    <mergeCell ref="B142:D142"/>
    <mergeCell ref="B144:D144"/>
    <mergeCell ref="B145:D145"/>
    <mergeCell ref="B143:D143"/>
    <mergeCell ref="B141:D14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AD53"/>
  <sheetViews>
    <sheetView topLeftCell="Q1" workbookViewId="0">
      <selection activeCell="C51" sqref="C51:G65"/>
    </sheetView>
  </sheetViews>
  <sheetFormatPr baseColWidth="10" defaultRowHeight="12.75"/>
  <cols>
    <col min="3" max="3" width="56.42578125" customWidth="1"/>
    <col min="4" max="4" width="26.28515625" customWidth="1"/>
    <col min="21" max="21" width="39.28515625" customWidth="1"/>
    <col min="23" max="23" width="48.7109375" customWidth="1"/>
  </cols>
  <sheetData>
    <row r="1" spans="1:30">
      <c r="A1" s="2" t="s">
        <v>455</v>
      </c>
      <c r="B1" s="2" t="s">
        <v>120</v>
      </c>
      <c r="C1" s="2" t="s">
        <v>320</v>
      </c>
      <c r="D1" s="2" t="s">
        <v>778</v>
      </c>
      <c r="E1" s="2" t="s">
        <v>1837</v>
      </c>
      <c r="F1" s="2" t="s">
        <v>1838</v>
      </c>
      <c r="G1" s="2" t="s">
        <v>1839</v>
      </c>
      <c r="T1" s="1699" t="s">
        <v>2208</v>
      </c>
      <c r="U1" s="1699"/>
      <c r="V1" s="1699"/>
      <c r="W1" s="1699"/>
      <c r="X1" s="1699"/>
      <c r="Y1" s="1699"/>
      <c r="Z1" s="1699"/>
      <c r="AA1" s="1699"/>
      <c r="AB1" s="1699"/>
      <c r="AC1" s="1699"/>
      <c r="AD1" s="1699"/>
    </row>
    <row r="2" spans="1:30">
      <c r="A2" s="2" t="str">
        <f>'Resultat_ DACP'!A7</f>
        <v>M1</v>
      </c>
      <c r="B2" s="2" t="str">
        <f>'Resultat_ DACP'!B7</f>
        <v>MC1</v>
      </c>
      <c r="C2" s="2" t="str">
        <f>'Resultat_ DACP'!E7</f>
        <v>Utilisation de clefs USB ou disques inappropriés à la sensibilité des informations, utilisation ou transport d'un matériel sensible à des fin personnelles, le disque dur contenant les informations est utilisé pour une fin non prévue</v>
      </c>
      <c r="D2" s="2">
        <f>'Resultat_ DACP'!I7</f>
        <v>3</v>
      </c>
      <c r="E2" t="str">
        <f>INDEX(DCP_compute2!$B$5:$B$124,MATCH(LARGE(DCP_compute2!$J5:$J$124,1),DCP_compute2!$J$5:$J$124,0))</f>
        <v>Politique de sauvegarde</v>
      </c>
      <c r="F2" t="str">
        <f>INDEX(DCP_compute2!$B$5:$B$124,MATCH(LARGE(DCP_compute2!$J5:$J$124,2),DCP_compute2!$J$5:$J$124,0))</f>
        <v>Journalisation et surveillance</v>
      </c>
      <c r="G2" t="str">
        <f>INDEX(DCP_compute2!$B$5:$B$124,MATCH(LARGE(DCP_compute2!$J5:$J$124,3),DCP_compute2!$J$5:$J$124,0))</f>
        <v>Inventaire</v>
      </c>
      <c r="H2" t="str">
        <f>INDEX(DCP_compute2!$B$5:$B$124,MATCH(LARGE(DCP_compute2!$J5:$J$124,4),DCP_compute2!$J$5:$J$124,0))</f>
        <v>Manipulation des supports</v>
      </c>
      <c r="I2" t="str">
        <f>INDEX(DCP_compute2!$B$5:$B$124,MATCH(LARGE(DCP_compute2!$J5:$J$124,5),DCP_compute2!$J$5:$J$124,0))</f>
        <v>Traitement des données</v>
      </c>
      <c r="J2" t="str">
        <f>INDEX(DCP_compute2!$B$5:$B$124,MATCH(LARGE(DCP_compute2!$J5:$J$124,6),DCP_compute2!$J$5:$J$124,0))</f>
        <v>Responsabilité de la direction</v>
      </c>
      <c r="K2" t="str">
        <f>INDEX(DCP_compute2!$B$5:$B$124,MATCH(LARGE(DCP_compute2!$J5:$J$124,7),DCP_compute2!$J$5:$J$124,0))</f>
        <v>Matériels utilisateurs sans surveillance</v>
      </c>
      <c r="L2">
        <f>INDEX(DCP_compute2!$B$5:$B$124,MATCH(LARGE(DCP_compute2!$J5:$J$124,8),DCP_compute2!$J$5:$J$124,0))</f>
        <v>0</v>
      </c>
      <c r="M2">
        <f>INDEX(DCP_compute2!$B$5:$B$124,MATCH(LARGE(DCP_compute2!$J5:$J$124,9),DCP_compute2!$J$5:$J$124,0))</f>
        <v>0</v>
      </c>
      <c r="N2">
        <f>INDEX(DCP_compute2!$B$5:$B$124,MATCH(LARGE(DCP_compute2!$J5:$J$124,10),DCP_compute2!$J$5:$J$124,0))</f>
        <v>0</v>
      </c>
      <c r="O2" t="str">
        <f>INDEX(DCP_compute2!$B$5:$B$124,MATCH(LARGE(DCP_compute2!$J5:$J$124,11),DCP_compute2!$J$5:$J$124,0))</f>
        <v xml:space="preserve">Revue de la sécurité de l'information </v>
      </c>
      <c r="P2">
        <f>INDEX(DCP_compute2!$B$5:$B$124,MATCH(LARGE(DCP_compute2!$J5:$J$124,12),DCP_compute2!$J$5:$J$124,0))</f>
        <v>0</v>
      </c>
      <c r="T2" s="1699"/>
      <c r="U2" s="1699"/>
      <c r="V2" s="1699"/>
      <c r="W2" s="1699"/>
      <c r="X2" s="1699"/>
      <c r="Y2" s="1699"/>
      <c r="Z2" s="1699"/>
      <c r="AA2" s="1699"/>
      <c r="AB2" s="1699"/>
      <c r="AC2" s="1699"/>
      <c r="AD2" s="1699"/>
    </row>
    <row r="3" spans="1:30" ht="13.5" thickBot="1">
      <c r="A3" s="2" t="str">
        <f>'Resultat_ DACP'!A8</f>
        <v>M2</v>
      </c>
      <c r="B3" s="2" t="str">
        <f>'Resultat_ DACP'!B8</f>
        <v>MC2</v>
      </c>
      <c r="C3" s="2" t="str">
        <f>'Resultat_ DACP'!E8</f>
        <v>Observation d'un écran à l'insu de son utilisateur dans un train, photographie d'un écran, géolocalisation d'un matériel, captation de signaux électromagnétiques à distance</v>
      </c>
      <c r="D3" s="2">
        <f>'Resultat_ DACP'!I8</f>
        <v>6</v>
      </c>
      <c r="E3" t="str">
        <f>INDEX(DCP_compute2!$B$5:$B$124,MATCH(LARGE(DCP_compute2!$L6:$L$124,1),DCP_compute2!$L$5:$L$124,0))</f>
        <v>Journalisation et surveillance</v>
      </c>
      <c r="F3" t="str">
        <f>INDEX(DCP_compute2!$B$5:$B$124,MATCH(LARGE(DCP_compute2!$L6:$L$124,2),DCP_compute2!$L$5:$L$124,0))</f>
        <v>Protection des accès aux données</v>
      </c>
      <c r="G3" t="str">
        <f>INDEX(DCP_compute2!$B$5:$B$124,MATCH(LARGE(DCP_compute2!$L6:$L$124,3),DCP_compute2!$L$5:$L$124,0))</f>
        <v>Manipulation des supports</v>
      </c>
      <c r="H3" t="str">
        <f>INDEX(DCP_compute2!$B$5:$B$124,MATCH(LARGE(DCP_compute2!$L6:$L$124,4),DCP_compute2!$L$5:$L$124,0))</f>
        <v>Protection Physique</v>
      </c>
      <c r="I3" t="str">
        <f>INDEX(DCP_compute2!$B$5:$B$124,MATCH(LARGE(DCP_compute2!$L6:$L$124,5),DCP_compute2!$L$5:$L$124,0))</f>
        <v>Matériels utilisateurs sans surveillance</v>
      </c>
      <c r="J3" t="str">
        <f>INDEX(DCP_compute2!$B$5:$B$124,MATCH(LARGE(DCP_compute2!$L6:$L$124,6),DCP_compute2!$L$5:$L$124,0))</f>
        <v>Responsabilité des utilisateurs</v>
      </c>
      <c r="K3">
        <f>INDEX(DCP_compute2!$B$5:$B$124,MATCH(LARGE(DCP_compute2!$L6:$L$124,7),DCP_compute2!$L$5:$L$124,0))</f>
        <v>0</v>
      </c>
      <c r="L3">
        <f>INDEX(DCP_compute2!$B$5:$B$124,MATCH(LARGE(DCP_compute2!$L6:$L$124,8),DCP_compute2!$L$5:$L$124,0))</f>
        <v>0</v>
      </c>
      <c r="M3">
        <f>INDEX(DCP_compute2!$B$5:$B$124,MATCH(LARGE(DCP_compute2!$L6:$L$124,9),DCP_compute2!$L$5:$L$124,0))</f>
        <v>0</v>
      </c>
      <c r="N3" t="str">
        <f>INDEX(DCP_compute2!$B$5:$B$124,MATCH(LARGE(DCP_compute2!$L6:$L$124,10),DCP_compute2!$L$5:$L$124,0))</f>
        <v xml:space="preserve">Revue de la sécurité de l'information </v>
      </c>
      <c r="O3">
        <f>INDEX(DCP_compute2!$B$5:$B$124,MATCH(LARGE(DCP_compute2!$L6:$L$124,11),DCP_compute2!$L$5:$L$124,0))</f>
        <v>0</v>
      </c>
      <c r="P3">
        <f>INDEX(DCP_compute2!$B$5:$B$124,MATCH(LARGE(DCP_compute2!$L6:$L$124,12),DCP_compute2!$L$5:$L$124,0))</f>
        <v>0</v>
      </c>
      <c r="T3" s="1689"/>
      <c r="U3" s="1689"/>
      <c r="V3" s="1689"/>
      <c r="W3" s="1689"/>
      <c r="X3" s="1689"/>
      <c r="Y3" s="1737"/>
      <c r="Z3" s="1737"/>
      <c r="AA3" s="1737"/>
      <c r="AB3" s="1737"/>
      <c r="AC3" s="1737"/>
      <c r="AD3" s="1737"/>
    </row>
    <row r="4" spans="1:30" ht="26.25" thickBot="1">
      <c r="A4" s="2" t="str">
        <f>'Resultat_ DACP'!A9</f>
        <v>M3</v>
      </c>
      <c r="B4" s="2" t="str">
        <f>'Resultat_ DACP'!B9</f>
        <v>MC3</v>
      </c>
      <c r="C4" s="2" t="str">
        <f>'Resultat_ DACP'!E9</f>
        <v>Piégeage par un keylogger, retrait d'un composant matériel, branchement d'un appareil pour lancer un système d'exploitation ou récupérer des données</v>
      </c>
      <c r="D4" s="2">
        <f>'Resultat_ DACP'!I9</f>
        <v>6</v>
      </c>
      <c r="E4" t="str">
        <f>INDEX(DCP_compute2!$B$5:$B$124,MATCH(LARGE(DCP_compute2!$N7:$N$124,1),DCP_compute2!$N$5:$N$124,0))</f>
        <v>Journalisation et surveillance</v>
      </c>
      <c r="F4" t="str">
        <f>INDEX(DCP_compute2!$B$5:$B$124,MATCH(LARGE(DCP_compute2!$N7:$N$124,2),DCP_compute2!$N$5:$N$124,0))</f>
        <v>Gestion des Incidents de sécurité</v>
      </c>
      <c r="G4" t="str">
        <f>INDEX(DCP_compute2!$B$5:$B$124,MATCH(LARGE(DCP_compute2!$N7:$N$124,3),DCP_compute2!$N$5:$N$124,0))</f>
        <v>Protection des données  sur des médias mobiles</v>
      </c>
      <c r="H4" t="str">
        <f>INDEX(DCP_compute2!$B$5:$B$124,MATCH(LARGE(DCP_compute2!$N7:$N$124,4),DCP_compute2!$N$5:$N$124,0))</f>
        <v>Télétravail</v>
      </c>
      <c r="I4" t="str">
        <f>INDEX(DCP_compute2!$B$5:$B$124,MATCH(LARGE(DCP_compute2!$N7:$N$124,5),DCP_compute2!$N$5:$N$124,0))</f>
        <v>Cartographie et documentation  de l'infrastructure</v>
      </c>
      <c r="J4" t="str">
        <f>INDEX(DCP_compute2!$B$5:$B$124,MATCH(LARGE(DCP_compute2!$N7:$N$124,6),DCP_compute2!$N$5:$N$124,0))</f>
        <v>Protection Physique</v>
      </c>
      <c r="K4" t="str">
        <f>INDEX(DCP_compute2!$B$5:$B$124,MATCH(LARGE(DCP_compute2!$N7:$N$124,7),DCP_compute2!$N$5:$N$124,0))</f>
        <v>Contrôle de l'accès</v>
      </c>
      <c r="L4" t="str">
        <f>INDEX(DCP_compute2!$B$5:$B$124,MATCH(LARGE(DCP_compute2!$N7:$N$124,8),DCP_compute2!$N$5:$N$124,0))</f>
        <v>Matériels utilisateurs sans surveillance</v>
      </c>
      <c r="M4" t="str">
        <f>INDEX(DCP_compute2!$B$5:$B$124,MATCH(LARGE(DCP_compute2!$N7:$N$124,9),DCP_compute2!$N$5:$N$124,0))</f>
        <v>Gestion du changement</v>
      </c>
      <c r="N4" t="str">
        <f>INDEX(DCP_compute2!$B$5:$B$124,MATCH(LARGE(DCP_compute2!$N7:$N$124,10),DCP_compute2!$N$5:$N$124,0))</f>
        <v>Responsabilité des utilisateurs</v>
      </c>
      <c r="O4">
        <f>INDEX(DCP_compute2!$B$5:$B$124,MATCH(LARGE(DCP_compute2!$N7:$N$124,11),DCP_compute2!$N$5:$N$124,0))</f>
        <v>0</v>
      </c>
      <c r="P4">
        <f>INDEX(DCP_compute2!$B$5:$B$124,MATCH(LARGE(DCP_compute2!$N7:$N$124,12),DCP_compute2!$N$5:$N$124,0))</f>
        <v>0</v>
      </c>
      <c r="T4" s="465" t="s">
        <v>455</v>
      </c>
      <c r="U4" s="920" t="s">
        <v>1119</v>
      </c>
      <c r="V4" s="920"/>
      <c r="W4" s="920"/>
      <c r="X4" s="921" t="s">
        <v>1121</v>
      </c>
      <c r="Y4" s="922"/>
      <c r="Z4" s="922"/>
      <c r="AA4" s="922"/>
      <c r="AB4" s="922"/>
      <c r="AC4" s="922"/>
      <c r="AD4" s="923"/>
    </row>
    <row r="5" spans="1:30">
      <c r="A5" s="2" t="str">
        <f>'Resultat_ DACP'!A10</f>
        <v>M4</v>
      </c>
      <c r="B5" s="2" t="str">
        <f>'Resultat_ DACP'!B10</f>
        <v>MC4</v>
      </c>
      <c r="C5" s="2" t="str">
        <f>'Resultat_ DACP'!E10</f>
        <v>Vol d'un ordinateur portable en dehors de l'organisation, vol d'un téléphone portable professionnel par un pickpocket, récupération d'un matériel  ou d'un support mis au rebut, perte d'un support de stockage électronique</v>
      </c>
      <c r="D5" s="2">
        <f>'Resultat_ DACP'!I10</f>
        <v>3</v>
      </c>
      <c r="E5" t="str">
        <f>INDEX(DCP_compute2!$B$5:$B$124,MATCH(LARGE(DCP_compute2!$P8:$P$124,1),DCP_compute2!$P$5:$P$124,0))</f>
        <v>Politique de sauvegarde</v>
      </c>
      <c r="F5" t="str">
        <f>INDEX(DCP_compute2!$B$5:$B$124,MATCH(LARGE(DCP_compute2!$P8:$P$124,2),DCP_compute2!$P$5:$P$124,0))</f>
        <v>Inventaire</v>
      </c>
      <c r="G5" t="str">
        <f>INDEX(DCP_compute2!$B$5:$B$124,MATCH(LARGE(DCP_compute2!$P8:$P$124,3),DCP_compute2!$P$5:$P$124,0))</f>
        <v>Protection des accès aux données</v>
      </c>
      <c r="H5" t="str">
        <f>INDEX(DCP_compute2!$B$5:$B$124,MATCH(LARGE(DCP_compute2!$P8:$P$124,4),DCP_compute2!$P$5:$P$124,0))</f>
        <v>Gestion des Incidents de sécurité</v>
      </c>
      <c r="I5" t="str">
        <f>INDEX(DCP_compute2!$B$5:$B$124,MATCH(LARGE(DCP_compute2!$P8:$P$124,5),DCP_compute2!$P$5:$P$124,0))</f>
        <v>Protection des données  sur des médias mobiles</v>
      </c>
      <c r="J5" t="str">
        <f>INDEX(DCP_compute2!$B$5:$B$124,MATCH(LARGE(DCP_compute2!$P8:$P$124,6),DCP_compute2!$P$5:$P$124,0))</f>
        <v>Contrôle de l'accès</v>
      </c>
      <c r="K5" t="str">
        <f>INDEX(DCP_compute2!$B$5:$B$124,MATCH(LARGE(DCP_compute2!$P8:$P$124,7),DCP_compute2!$P$5:$P$124,0))</f>
        <v>Matériels utilisateurs sans surveillance</v>
      </c>
      <c r="L5" t="str">
        <f>INDEX(DCP_compute2!$B$5:$B$124,MATCH(LARGE(DCP_compute2!$P8:$P$124,8),DCP_compute2!$P$5:$P$124,0))</f>
        <v>Responsabilité des utilisateurs</v>
      </c>
      <c r="M5">
        <f>INDEX(DCP_compute2!$B$5:$B$124,MATCH(LARGE(DCP_compute2!$P8:$P$124,9),DCP_compute2!$P$5:$P$124,0))</f>
        <v>0</v>
      </c>
      <c r="N5">
        <f>INDEX(DCP_compute2!$B$5:$B$124,MATCH(LARGE(DCP_compute2!$P8:$P$124,10),DCP_compute2!$P$5:$P$124,0))</f>
        <v>0</v>
      </c>
      <c r="O5">
        <f>INDEX(DCP_compute2!$B$5:$B$124,MATCH(LARGE(DCP_compute2!$P8:$P$124,11),DCP_compute2!$P$5:$P$124,0))</f>
        <v>0</v>
      </c>
      <c r="P5" t="str">
        <f>INDEX(DCP_compute2!$B$5:$B$124,MATCH(LARGE(DCP_compute2!$P8:$P$124,12),DCP_compute2!$P$5:$P$124,0))</f>
        <v xml:space="preserve">Revue de la sécurité de l'information </v>
      </c>
      <c r="T5" s="474" t="s">
        <v>1097</v>
      </c>
      <c r="U5" s="1731" t="s">
        <v>2077</v>
      </c>
      <c r="V5" s="1731"/>
      <c r="W5" s="1731"/>
      <c r="X5" s="474" t="s">
        <v>2078</v>
      </c>
      <c r="Y5" s="924"/>
      <c r="Z5" s="924"/>
      <c r="AA5" s="924"/>
      <c r="AB5" s="924"/>
      <c r="AC5" s="924"/>
      <c r="AD5" s="344"/>
    </row>
    <row r="6" spans="1:30">
      <c r="A6" s="2" t="str">
        <f>'Resultat_ DACP'!A11</f>
        <v>M5</v>
      </c>
      <c r="B6" s="2" t="str">
        <f>'Resultat_ DACP'!B11</f>
        <v>MC5</v>
      </c>
      <c r="C6" s="2" t="str">
        <f>'Resultat_ DACP'!E11</f>
        <v>Fouille de contenu, croisement illégitime de données, élévation de privilèges, effacement de traces, envoi de spams depuis la messagerie, détournement de fonction réseaux</v>
      </c>
      <c r="D6" s="2">
        <f>'Resultat_ DACP'!I11</f>
        <v>9</v>
      </c>
      <c r="E6" t="str">
        <f>INDEX(DCP_compute2!$B$5:$B$124,MATCH(LARGE(DCP_compute2!$R9:$R$124,1),DCP_compute2!$R$5:$R$124,0))</f>
        <v>Journalisation et surveillance</v>
      </c>
      <c r="F6" t="str">
        <f>INDEX(DCP_compute2!$B$5:$B$124,MATCH(LARGE(DCP_compute2!$R9:$R$124,2),DCP_compute2!$R$5:$R$124,0))</f>
        <v>Séparation des tâches</v>
      </c>
      <c r="G6" t="str">
        <f>INDEX(DCP_compute2!$B$5:$B$124,MATCH(LARGE(DCP_compute2!$R9:$R$124,3),DCP_compute2!$R$5:$R$124,0))</f>
        <v>Protection des accès aux données</v>
      </c>
      <c r="H6" t="str">
        <f>INDEX(DCP_compute2!$B$5:$B$124,MATCH(LARGE(DCP_compute2!$R9:$R$124,4),DCP_compute2!$R$5:$R$124,0))</f>
        <v xml:space="preserve">Gestion de la sécurité des réseaux </v>
      </c>
      <c r="I6" t="str">
        <f>INDEX(DCP_compute2!$B$5:$B$124,MATCH(LARGE(DCP_compute2!$R9:$R$124,5),DCP_compute2!$R$5:$R$124,0))</f>
        <v>Gestion des vulnérabilités</v>
      </c>
      <c r="J6" t="str">
        <f>INDEX(DCP_compute2!$B$5:$B$124,MATCH(LARGE(DCP_compute2!$R9:$R$124,6),DCP_compute2!$R$5:$R$124,0))</f>
        <v>Gestion des Incidents de sécurité</v>
      </c>
      <c r="K6" t="str">
        <f>INDEX(DCP_compute2!$B$5:$B$124,MATCH(LARGE(DCP_compute2!$R9:$R$124,7),DCP_compute2!$R$5:$R$124,0))</f>
        <v>Cycle de vie  des accès</v>
      </c>
      <c r="L6" t="str">
        <f>INDEX(DCP_compute2!$B$5:$B$124,MATCH(LARGE(DCP_compute2!$R9:$R$124,8),DCP_compute2!$R$5:$R$124,0))</f>
        <v>Protection contre des logiciels malveillants</v>
      </c>
      <c r="M6" t="str">
        <f>INDEX(DCP_compute2!$B$5:$B$124,MATCH(LARGE(DCP_compute2!$R9:$R$124,9),DCP_compute2!$R$5:$R$124,0))</f>
        <v>Traitement des données</v>
      </c>
      <c r="N6" t="str">
        <f>INDEX(DCP_compute2!$B$5:$B$124,MATCH(LARGE(DCP_compute2!$R9:$R$124,10),DCP_compute2!$R$5:$R$124,0))</f>
        <v>Maîtrise des logiciels</v>
      </c>
      <c r="O6" t="str">
        <f>INDEX(DCP_compute2!$B$5:$B$124,MATCH(LARGE(DCP_compute2!$R9:$R$124,11),DCP_compute2!$R$5:$R$124,0))</f>
        <v>Responsabilité de la direction</v>
      </c>
      <c r="P6" t="str">
        <f>INDEX(DCP_compute2!$B$5:$B$124,MATCH(LARGE(DCP_compute2!$R9:$R$124,12),DCP_compute2!$R$5:$R$124,0))</f>
        <v>Matériels utilisateurs sans surveillance</v>
      </c>
      <c r="T6" s="474" t="s">
        <v>1099</v>
      </c>
      <c r="U6" s="1517" t="s">
        <v>2083</v>
      </c>
      <c r="V6" s="1517"/>
      <c r="W6" s="1517"/>
      <c r="X6" s="474" t="s">
        <v>2079</v>
      </c>
      <c r="Y6" s="925"/>
      <c r="Z6" s="925"/>
      <c r="AA6" s="925"/>
      <c r="AB6" s="925"/>
      <c r="AC6" s="926"/>
      <c r="AD6" s="344"/>
    </row>
    <row r="7" spans="1:30">
      <c r="A7" s="2" t="str">
        <f>'Resultat_ DACP'!A12</f>
        <v>M6</v>
      </c>
      <c r="B7" s="2" t="str">
        <f>'Resultat_ DACP'!B12</f>
        <v>MC6</v>
      </c>
      <c r="C7" s="2" t="str">
        <f>'Resultat_ DACP'!E12</f>
        <v>Balayage d'adresses et ports réseau, collecte de données de configuration, étude d'un code source pour déterminer les défauts exploitables , test des réponses d'une base de données à des requêtes malveillantes</v>
      </c>
      <c r="D7" s="2">
        <f>'Resultat_ DACP'!I12</f>
        <v>3</v>
      </c>
      <c r="E7" t="str">
        <f>INDEX(DCP_compute2!$B$5:$B$124,MATCH(LARGE(DCP_compute2!$T10:$T$124,1),DCP_compute2!$T$5:$T$124,0))</f>
        <v>Sous-traitant</v>
      </c>
      <c r="F7" t="str">
        <f>INDEX(DCP_compute2!$B$5:$B$124,MATCH(LARGE(DCP_compute2!$T10:$T$124,2),DCP_compute2!$T$5:$T$124,0))</f>
        <v>Journalisation et surveillance</v>
      </c>
      <c r="G7" t="str">
        <f>INDEX(DCP_compute2!$B$5:$B$124,MATCH(LARGE(DCP_compute2!$T10:$T$124,3),DCP_compute2!$T$5:$T$124,0))</f>
        <v>Gestion des vulnérabilités</v>
      </c>
      <c r="H7" t="str">
        <f>INDEX(DCP_compute2!$B$5:$B$124,MATCH(LARGE(DCP_compute2!$T10:$T$124,4),DCP_compute2!$T$5:$T$124,0))</f>
        <v>Gestion des Incidents de sécurité</v>
      </c>
      <c r="I7" t="str">
        <f>INDEX(DCP_compute2!$B$5:$B$124,MATCH(LARGE(DCP_compute2!$T10:$T$124,5),DCP_compute2!$T$5:$T$124,0))</f>
        <v>Télétravail</v>
      </c>
      <c r="J7" t="str">
        <f>INDEX(DCP_compute2!$B$5:$B$124,MATCH(LARGE(DCP_compute2!$T10:$T$124,6),DCP_compute2!$T$5:$T$124,0))</f>
        <v>Protection contre des logiciels malveillants</v>
      </c>
      <c r="K7" t="str">
        <f>INDEX(DCP_compute2!$B$5:$B$124,MATCH(LARGE(DCP_compute2!$T10:$T$124,7),DCP_compute2!$T$5:$T$124,0))</f>
        <v>Contrôle de l'accès</v>
      </c>
      <c r="L7">
        <f>INDEX(DCP_compute2!$B$5:$B$124,MATCH(LARGE(DCP_compute2!$T10:$T$124,8),DCP_compute2!$T$5:$T$124,0))</f>
        <v>0</v>
      </c>
      <c r="M7">
        <f>INDEX(DCP_compute2!$B$5:$B$124,MATCH(LARGE(DCP_compute2!$T10:$T$124,9),DCP_compute2!$T$5:$T$124,0))</f>
        <v>0</v>
      </c>
      <c r="N7">
        <f>INDEX(DCP_compute2!$B$5:$B$124,MATCH(LARGE(DCP_compute2!$T10:$T$124,10),DCP_compute2!$T$5:$T$124,0))</f>
        <v>0</v>
      </c>
      <c r="O7" t="str">
        <f>INDEX(DCP_compute2!$B$5:$B$124,MATCH(LARGE(DCP_compute2!$T10:$T$124,11),DCP_compute2!$T$5:$T$124,0))</f>
        <v xml:space="preserve">Revue de la sécurité de l'information </v>
      </c>
      <c r="P7">
        <f>INDEX(DCP_compute2!$B$5:$B$124,MATCH(LARGE(DCP_compute2!$T10:$T$124,12),DCP_compute2!$T$5:$T$124,0))</f>
        <v>0</v>
      </c>
      <c r="T7" s="474" t="s">
        <v>1101</v>
      </c>
      <c r="U7" s="1517" t="s">
        <v>2084</v>
      </c>
      <c r="V7" s="1517"/>
      <c r="W7" s="1517"/>
      <c r="X7" s="474" t="s">
        <v>2080</v>
      </c>
      <c r="Y7" s="927"/>
      <c r="Z7" s="927"/>
      <c r="AA7" s="927"/>
      <c r="AB7" s="927"/>
      <c r="AC7" s="928"/>
      <c r="AD7" s="344"/>
    </row>
    <row r="8" spans="1:30" ht="12.75" customHeight="1">
      <c r="A8" s="2" t="str">
        <f>'Resultat_ DACP'!A13</f>
        <v>M7</v>
      </c>
      <c r="B8" s="2" t="str">
        <f>'Resultat_ DACP'!B13</f>
        <v>MC7</v>
      </c>
      <c r="C8" s="2" t="str">
        <f>'Resultat_ DACP'!E13</f>
        <v>Piégeage par un keylogger logiciel, contagion par un code malvaillant, installation d'un outil de prise de controle à distance, substitution d'un composant par un autre lors d'une mise à jour, d'une opération  de maintenance  ou d'une installation (des bouts de codes ou applications sont installés ou remplacés</v>
      </c>
      <c r="D8" s="2">
        <f>'Resultat_ DACP'!I13</f>
        <v>9</v>
      </c>
      <c r="E8" t="str">
        <f>INDEX(DCP_compute2!$B$5:$B$124,MATCH(LARGE(DCP_compute2!$V11:$V$124,1),DCP_compute2!$V$5:$V$124,0))</f>
        <v>Politique de sauvegarde</v>
      </c>
      <c r="F8" t="str">
        <f>INDEX(DCP_compute2!$B$5:$B$124,MATCH(LARGE(DCP_compute2!$V11:$V$124,2),DCP_compute2!$V$5:$V$124,0))</f>
        <v>Journalisation et surveillance</v>
      </c>
      <c r="G8" t="str">
        <f>INDEX(DCP_compute2!$B$5:$B$124,MATCH(LARGE(DCP_compute2!$V11:$V$124,3),DCP_compute2!$V$5:$V$124,0))</f>
        <v>Exigences de sécurité</v>
      </c>
      <c r="H8" t="str">
        <f>INDEX(DCP_compute2!$B$5:$B$124,MATCH(LARGE(DCP_compute2!$V11:$V$124,4),DCP_compute2!$V$5:$V$124,0))</f>
        <v xml:space="preserve">Gestion de la sécurité des réseaux </v>
      </c>
      <c r="I8" t="str">
        <f>INDEX(DCP_compute2!$B$5:$B$124,MATCH(LARGE(DCP_compute2!$V11:$V$124,5),DCP_compute2!$V$5:$V$124,0))</f>
        <v>Gestion des vulnérabilités</v>
      </c>
      <c r="J8" t="str">
        <f>INDEX(DCP_compute2!$B$5:$B$124,MATCH(LARGE(DCP_compute2!$V11:$V$124,6),DCP_compute2!$V$5:$V$124,0))</f>
        <v>Gestion des Incidents de sécurité</v>
      </c>
      <c r="K8" t="str">
        <f>INDEX(DCP_compute2!$B$5:$B$124,MATCH(LARGE(DCP_compute2!$V11:$V$124,7),DCP_compute2!$V$5:$V$124,0))</f>
        <v>Protection des données  sur des médias mobiles</v>
      </c>
      <c r="L8" t="str">
        <f>INDEX(DCP_compute2!$B$5:$B$124,MATCH(LARGE(DCP_compute2!$V11:$V$124,8),DCP_compute2!$V$5:$V$124,0))</f>
        <v>Télétravail</v>
      </c>
      <c r="M8" t="str">
        <f>INDEX(DCP_compute2!$B$5:$B$124,MATCH(LARGE(DCP_compute2!$V11:$V$124,9),DCP_compute2!$V$5:$V$124,0))</f>
        <v>Protection contre des logiciels malveillants</v>
      </c>
      <c r="N8" t="str">
        <f>INDEX(DCP_compute2!$B$5:$B$124,MATCH(LARGE(DCP_compute2!$V11:$V$124,10),DCP_compute2!$V$5:$V$124,0))</f>
        <v>Cartographie et documentation  de l'infrastructure</v>
      </c>
      <c r="O8" t="str">
        <f>INDEX(DCP_compute2!$B$5:$B$124,MATCH(LARGE(DCP_compute2!$V11:$V$124,11),DCP_compute2!$V$5:$V$124,0))</f>
        <v>Gestion du changement</v>
      </c>
      <c r="P8">
        <f>INDEX(DCP_compute2!$B$5:$B$124,MATCH(LARGE(DCP_compute2!$V11:$V$124,12),DCP_compute2!$V$5:$V$124,0))</f>
        <v>0</v>
      </c>
      <c r="T8" s="474" t="s">
        <v>1103</v>
      </c>
      <c r="U8" s="1517" t="s">
        <v>2085</v>
      </c>
      <c r="V8" s="1517"/>
      <c r="W8" s="1517"/>
      <c r="X8" s="474" t="s">
        <v>2081</v>
      </c>
      <c r="Y8" s="927"/>
      <c r="Z8" s="927"/>
      <c r="AA8" s="927"/>
      <c r="AB8" s="927"/>
      <c r="AC8" s="928"/>
      <c r="AD8" s="344"/>
    </row>
    <row r="9" spans="1:30" ht="12.75" customHeight="1">
      <c r="A9" s="2" t="str">
        <f>'Resultat_ DACP'!A14</f>
        <v>M8</v>
      </c>
      <c r="B9" s="2" t="str">
        <f>'Resultat_ DACP'!B14</f>
        <v>MC8</v>
      </c>
      <c r="C9" s="2" t="str">
        <f>'Resultat_ DACP'!E14</f>
        <v>Interception de flux sur le réseau ethernet, acquisition de données sur un réseau WIFI</v>
      </c>
      <c r="D9" s="2">
        <f>'Resultat_ DACP'!I14</f>
        <v>6</v>
      </c>
      <c r="E9" t="str">
        <f>INDEX(DCP_compute2!$B$5:$B$124,MATCH(LARGE(DCP_compute2!$X12:$X$124,1),DCP_compute2!$X$5:$X$124,0))</f>
        <v>Journalisation et surveillance</v>
      </c>
      <c r="F9" t="str">
        <f>INDEX(DCP_compute2!$B$5:$B$124,MATCH(LARGE(DCP_compute2!$X12:$X$124,2),DCP_compute2!$X$5:$X$124,0))</f>
        <v>Exigences de sécurité</v>
      </c>
      <c r="G9" t="str">
        <f>INDEX(DCP_compute2!$B$5:$B$124,MATCH(LARGE(DCP_compute2!$X12:$X$124,3),DCP_compute2!$X$5:$X$124,0))</f>
        <v xml:space="preserve">Gestion de la sécurité des réseaux </v>
      </c>
      <c r="H9" t="str">
        <f>INDEX(DCP_compute2!$B$5:$B$124,MATCH(LARGE(DCP_compute2!$X12:$X$124,4),DCP_compute2!$X$5:$X$124,0))</f>
        <v>Gestion des Incidents de sécurité</v>
      </c>
      <c r="I9" t="str">
        <f>INDEX(DCP_compute2!$B$5:$B$124,MATCH(LARGE(DCP_compute2!$X12:$X$124,5),DCP_compute2!$X$5:$X$124,0))</f>
        <v>Cartographie et documentation  de l'infrastructure</v>
      </c>
      <c r="J9" t="str">
        <f>INDEX(DCP_compute2!$B$5:$B$124,MATCH(LARGE(DCP_compute2!$X12:$X$124,6),DCP_compute2!$X$5:$X$124,0))</f>
        <v>Contrôle de l'accès</v>
      </c>
      <c r="K9">
        <f>INDEX(DCP_compute2!$B$5:$B$124,MATCH(LARGE(DCP_compute2!$X12:$X$124,7),DCP_compute2!$X$5:$X$124,0))</f>
        <v>0</v>
      </c>
      <c r="L9">
        <f>INDEX(DCP_compute2!$B$5:$B$124,MATCH(LARGE(DCP_compute2!$X12:$X$124,8),DCP_compute2!$X$5:$X$124,0))</f>
        <v>0</v>
      </c>
      <c r="M9">
        <f>INDEX(DCP_compute2!$B$5:$B$124,MATCH(LARGE(DCP_compute2!$X12:$X$124,9),DCP_compute2!$X$5:$X$124,0))</f>
        <v>0</v>
      </c>
      <c r="N9" t="str">
        <f>INDEX(DCP_compute2!$B$5:$B$124,MATCH(LARGE(DCP_compute2!$X12:$X$124,10),DCP_compute2!$X$5:$X$124,0))</f>
        <v xml:space="preserve">Revue de la sécurité de l'information </v>
      </c>
      <c r="O9">
        <f>INDEX(DCP_compute2!$B$5:$B$124,MATCH(LARGE(DCP_compute2!$X12:$X$124,11),DCP_compute2!$X$5:$X$124,0))</f>
        <v>0</v>
      </c>
      <c r="P9">
        <f>INDEX(DCP_compute2!$B$5:$B$124,MATCH(LARGE(DCP_compute2!$X12:$X$124,12),DCP_compute2!$X$5:$X$124,0))</f>
        <v>0</v>
      </c>
      <c r="T9" s="474" t="s">
        <v>466</v>
      </c>
      <c r="U9" s="1700" t="s">
        <v>2087</v>
      </c>
      <c r="V9" s="1700"/>
      <c r="W9" s="1700"/>
      <c r="X9" s="474" t="s">
        <v>2086</v>
      </c>
      <c r="Y9" s="927"/>
      <c r="Z9" s="927"/>
      <c r="AA9" s="927"/>
      <c r="AB9" s="927"/>
      <c r="AC9" s="928"/>
      <c r="AD9" s="344"/>
    </row>
    <row r="10" spans="1:30" ht="25.5" customHeight="1">
      <c r="A10" s="2" t="str">
        <f>'Resultat_ DACP'!A15</f>
        <v>M9</v>
      </c>
      <c r="B10" s="2" t="str">
        <f>'Resultat_ DACP'!B15</f>
        <v>MC9</v>
      </c>
      <c r="C10" s="2" t="str">
        <f>'Resultat_ DACP'!E15</f>
        <v xml:space="preserve">Divulgation involontaire en conservant, écoute d'une salle de réunion avec un matériel d'amplification </v>
      </c>
      <c r="D10" s="2">
        <f>'Resultat_ DACP'!I15</f>
        <v>6</v>
      </c>
      <c r="E10" t="str">
        <f>INDEX(DCP_compute2!$B$5:$B$124,MATCH(LARGE(DCP_compute2!$Z13:$Z$124,1),DCP_compute2!$Z$5:$Z$124,0))</f>
        <v>Inventaire</v>
      </c>
      <c r="F10" t="str">
        <f>INDEX(DCP_compute2!$B$5:$B$124,MATCH(LARGE(DCP_compute2!$Z13:$Z$124,2),DCP_compute2!$Z$5:$Z$124,0))</f>
        <v>Traitement des données</v>
      </c>
      <c r="G10" t="str">
        <f>INDEX(DCP_compute2!$B$5:$B$124,MATCH(LARGE(DCP_compute2!$Z13:$Z$124,3),DCP_compute2!$Z$5:$Z$124,0))</f>
        <v>Protection Physique</v>
      </c>
      <c r="H10" t="str">
        <f>INDEX(DCP_compute2!$B$5:$B$124,MATCH(LARGE(DCP_compute2!$Z13:$Z$124,4),DCP_compute2!$Z$5:$Z$124,0))</f>
        <v>Responsabilité des utilisateurs</v>
      </c>
      <c r="I10">
        <f>INDEX(DCP_compute2!$B$5:$B$124,MATCH(LARGE(DCP_compute2!$Z13:$Z$124,5),DCP_compute2!$Z$5:$Z$124,0))</f>
        <v>0</v>
      </c>
      <c r="J10">
        <f>INDEX(DCP_compute2!$B$5:$B$124,MATCH(LARGE(DCP_compute2!$Z13:$Z$124,6),DCP_compute2!$Z$5:$Z$124,0))</f>
        <v>0</v>
      </c>
      <c r="K10">
        <f>INDEX(DCP_compute2!$B$5:$B$124,MATCH(LARGE(DCP_compute2!$Z13:$Z$124,7),DCP_compute2!$Z$5:$Z$124,0))</f>
        <v>0</v>
      </c>
      <c r="L10" t="str">
        <f>INDEX(DCP_compute2!$B$5:$B$124,MATCH(LARGE(DCP_compute2!$Z13:$Z$124,8),DCP_compute2!$Z$5:$Z$124,0))</f>
        <v xml:space="preserve">Revue de la sécurité de l'information </v>
      </c>
      <c r="M10">
        <f>INDEX(DCP_compute2!$B$5:$B$124,MATCH(LARGE(DCP_compute2!$Z13:$Z$124,9),DCP_compute2!$Z$5:$Z$124,0))</f>
        <v>0</v>
      </c>
      <c r="N10">
        <f>INDEX(DCP_compute2!$B$5:$B$124,MATCH(LARGE(DCP_compute2!$Z13:$Z$124,10),DCP_compute2!$Z$5:$Z$124,0))</f>
        <v>0</v>
      </c>
      <c r="O10">
        <f>INDEX(DCP_compute2!$B$5:$B$124,MATCH(LARGE(DCP_compute2!$Z13:$Z$124,11),DCP_compute2!$Z$5:$Z$124,0))</f>
        <v>0</v>
      </c>
      <c r="P10" t="str">
        <f>INDEX(DCP_compute2!$B$5:$B$124,MATCH(LARGE(DCP_compute2!$Z13:$Z$124,12),DCP_compute2!$Z$5:$Z$124,0))</f>
        <v>Protection de la vie privée</v>
      </c>
      <c r="T10" s="474" t="s">
        <v>1639</v>
      </c>
      <c r="U10" s="1720" t="s">
        <v>2223</v>
      </c>
      <c r="V10" s="1720"/>
      <c r="W10" s="1720"/>
      <c r="X10" s="97"/>
    </row>
    <row r="11" spans="1:30">
      <c r="A11" s="2" t="str">
        <f>'Resultat_ DACP'!A16</f>
        <v>M10</v>
      </c>
      <c r="B11" s="2" t="str">
        <f>'Resultat_ DACP'!B16</f>
        <v>MC10</v>
      </c>
      <c r="C11" s="2" t="str">
        <f>'Resultat_ DACP'!E16</f>
        <v>Influence (Hameçonnage, filoutage, ingénierie sociale, corruption), pression (chantage, harcèlement moral)</v>
      </c>
      <c r="D11" s="2">
        <f>'Resultat_ DACP'!I16</f>
        <v>9</v>
      </c>
      <c r="E11" t="str">
        <f>INDEX(DCP_compute2!$B$5:$B$124,MATCH(LARGE(DCP_compute2!$AB14:$AB$124,1),DCP_compute2!$AB$5:$AB$124,0))</f>
        <v>Politique de sauvegarde</v>
      </c>
      <c r="F11" t="str">
        <f>INDEX(DCP_compute2!$B$5:$B$124,MATCH(LARGE(DCP_compute2!$AB14:$AB$124,2),DCP_compute2!$AB$5:$AB$124,0))</f>
        <v>Séparation des tâches</v>
      </c>
      <c r="G11" t="str">
        <f>INDEX(DCP_compute2!$B$5:$B$124,MATCH(LARGE(DCP_compute2!$AB14:$AB$124,3),DCP_compute2!$AB$5:$AB$124,0))</f>
        <v>Manipulation des supports</v>
      </c>
      <c r="H11" t="str">
        <f>INDEX(DCP_compute2!$B$5:$B$124,MATCH(LARGE(DCP_compute2!$AB14:$AB$124,4),DCP_compute2!$AB$5:$AB$124,0))</f>
        <v>Traitement des données</v>
      </c>
      <c r="I11" t="str">
        <f>INDEX(DCP_compute2!$B$5:$B$124,MATCH(LARGE(DCP_compute2!$AB14:$AB$124,5),DCP_compute2!$AB$5:$AB$124,0))</f>
        <v>Contrôle de l'accès</v>
      </c>
      <c r="J11" t="str">
        <f>INDEX(DCP_compute2!$B$5:$B$124,MATCH(LARGE(DCP_compute2!$AB14:$AB$124,6),DCP_compute2!$AB$5:$AB$124,0))</f>
        <v>Responsabilité des utilisateurs</v>
      </c>
      <c r="K11">
        <f>INDEX(DCP_compute2!$B$5:$B$124,MATCH(LARGE(DCP_compute2!$AB14:$AB$124,7),DCP_compute2!$AB$5:$AB$124,0))</f>
        <v>0</v>
      </c>
      <c r="L11">
        <f>INDEX(DCP_compute2!$B$5:$B$124,MATCH(LARGE(DCP_compute2!$AB14:$AB$124,8),DCP_compute2!$AB$5:$AB$124,0))</f>
        <v>0</v>
      </c>
      <c r="M11">
        <f>INDEX(DCP_compute2!$B$5:$B$124,MATCH(LARGE(DCP_compute2!$AB14:$AB$124,9),DCP_compute2!$AB$5:$AB$124,0))</f>
        <v>0</v>
      </c>
      <c r="N11" t="str">
        <f>INDEX(DCP_compute2!$B$5:$B$124,MATCH(LARGE(DCP_compute2!$AB14:$AB$124,10),DCP_compute2!$AB$5:$AB$124,0))</f>
        <v xml:space="preserve">Revue de la sécurité de l'information </v>
      </c>
      <c r="O11">
        <f>INDEX(DCP_compute2!$B$5:$B$124,MATCH(LARGE(DCP_compute2!$AB14:$AB$124,11),DCP_compute2!$AB$5:$AB$124,0))</f>
        <v>0</v>
      </c>
      <c r="P11">
        <f>INDEX(DCP_compute2!$B$5:$B$124,MATCH(LARGE(DCP_compute2!$AB14:$AB$124,12),DCP_compute2!$AB$5:$AB$124,0))</f>
        <v>0</v>
      </c>
      <c r="T11" s="474" t="s">
        <v>1640</v>
      </c>
      <c r="U11" s="97"/>
      <c r="V11" s="97"/>
      <c r="W11" s="97"/>
      <c r="X11" s="97"/>
    </row>
    <row r="12" spans="1:30">
      <c r="A12" s="2" t="str">
        <f>'Resultat_ DACP'!A17</f>
        <v>M11</v>
      </c>
      <c r="B12" s="2" t="str">
        <f>'Resultat_ DACP'!B17</f>
        <v>MC11</v>
      </c>
      <c r="C12" s="2" t="str">
        <f>'Resultat_ DACP'!E17</f>
        <v xml:space="preserve">Débauchage d'un employé, changement d'affectation, rachat de tout ou partie de l'organisation </v>
      </c>
      <c r="D12" s="2">
        <f>'Resultat_ DACP'!I17</f>
        <v>9</v>
      </c>
      <c r="E12" t="str">
        <f>INDEX(DCP_compute2!$B$5:$B$124,MATCH(LARGE(DCP_compute2!$AD15:$AD$124,1),DCP_compute2!$AD$5:$AD$124,0))</f>
        <v>Politique de sauvegarde</v>
      </c>
      <c r="F12" t="str">
        <f>INDEX(DCP_compute2!$B$5:$B$124,MATCH(LARGE(DCP_compute2!$AD15:$AD$124,2),DCP_compute2!$AD$5:$AD$124,0))</f>
        <v>Sous-traitant</v>
      </c>
      <c r="G12" t="str">
        <f>INDEX(DCP_compute2!$B$5:$B$124,MATCH(LARGE(DCP_compute2!$AD15:$AD$124,3),DCP_compute2!$AD$5:$AD$124,0))</f>
        <v>Journalisation et surveillance</v>
      </c>
      <c r="H12" t="str">
        <f>INDEX(DCP_compute2!$B$5:$B$124,MATCH(LARGE(DCP_compute2!$AD15:$AD$124,4),DCP_compute2!$AD$5:$AD$124,0))</f>
        <v>Gestion de la Continuité</v>
      </c>
      <c r="I12" t="str">
        <f>INDEX(DCP_compute2!$B$5:$B$124,MATCH(LARGE(DCP_compute2!$AD15:$AD$124,5),DCP_compute2!$AD$5:$AD$124,0))</f>
        <v>Séparation des tâches</v>
      </c>
      <c r="J12" t="str">
        <f>INDEX(DCP_compute2!$B$5:$B$124,MATCH(LARGE(DCP_compute2!$AD15:$AD$124,6),DCP_compute2!$AD$5:$AD$124,0))</f>
        <v>Gestion des Incidents de sécurité</v>
      </c>
      <c r="K12" t="str">
        <f>INDEX(DCP_compute2!$B$5:$B$124,MATCH(LARGE(DCP_compute2!$AD15:$AD$124,7),DCP_compute2!$AD$5:$AD$124,0))</f>
        <v>Traitement des données</v>
      </c>
      <c r="L12" t="str">
        <f>INDEX(DCP_compute2!$B$5:$B$124,MATCH(LARGE(DCP_compute2!$AD15:$AD$124,8),DCP_compute2!$AD$5:$AD$124,0))</f>
        <v>Responsabilité de la direction</v>
      </c>
      <c r="M12" t="str">
        <f>INDEX(DCP_compute2!$B$5:$B$124,MATCH(LARGE(DCP_compute2!$AD15:$AD$124,9),DCP_compute2!$AD$5:$AD$124,0))</f>
        <v>Cartographie et documentation  de l'infrastructure</v>
      </c>
      <c r="N12" t="str">
        <f>INDEX(DCP_compute2!$B$5:$B$124,MATCH(LARGE(DCP_compute2!$AD15:$AD$124,10),DCP_compute2!$AD$5:$AD$124,0))</f>
        <v>Responsabilité des utilisateurs</v>
      </c>
      <c r="O12">
        <f>INDEX(DCP_compute2!$B$5:$B$124,MATCH(LARGE(DCP_compute2!$AD15:$AD$124,11),DCP_compute2!$AD$5:$AD$124,0))</f>
        <v>0</v>
      </c>
      <c r="P12">
        <f>INDEX(DCP_compute2!$B$5:$B$124,MATCH(LARGE(DCP_compute2!$AD15:$AD$124,12),DCP_compute2!$AD$5:$AD$124,0))</f>
        <v>0</v>
      </c>
      <c r="T12" s="474" t="s">
        <v>1109</v>
      </c>
      <c r="U12" s="474" t="s">
        <v>2088</v>
      </c>
      <c r="V12" s="97"/>
      <c r="W12" s="97"/>
      <c r="X12" s="474" t="s">
        <v>2082</v>
      </c>
    </row>
    <row r="13" spans="1:30">
      <c r="A13" s="2" t="str">
        <f>'Resultat_ DACP'!A18</f>
        <v>M12</v>
      </c>
      <c r="B13" s="2" t="str">
        <f>'Resultat_ DACP'!B18</f>
        <v>MC12</v>
      </c>
      <c r="C13" s="2" t="str">
        <f>'Resultat_ DACP'!E18</f>
        <v>Lecture, photocopie, photographie</v>
      </c>
      <c r="D13" s="2">
        <f>'Resultat_ DACP'!I18</f>
        <v>6</v>
      </c>
      <c r="E13" t="str">
        <f>INDEX(DCP_compute2!$B$5:$B$124,MATCH(LARGE(DCP_compute2!$AF16:$AF$124,1),DCP_compute2!$AF$5:$AF$124,0))</f>
        <v>Inventaire</v>
      </c>
      <c r="F13" t="str">
        <f>INDEX(DCP_compute2!$B$5:$B$124,MATCH(LARGE(DCP_compute2!$AF16:$AF$124,2),DCP_compute2!$AF$5:$AF$124,0))</f>
        <v>Protection des accès aux données</v>
      </c>
      <c r="G13" t="str">
        <f>INDEX(DCP_compute2!$B$5:$B$124,MATCH(LARGE(DCP_compute2!$AF16:$AF$124,3),DCP_compute2!$AF$5:$AF$124,0))</f>
        <v>Manipulation des supports</v>
      </c>
      <c r="H13" t="str">
        <f>INDEX(DCP_compute2!$B$5:$B$124,MATCH(LARGE(DCP_compute2!$AF16:$AF$124,4),DCP_compute2!$AF$5:$AF$124,0))</f>
        <v>Protection Physique</v>
      </c>
      <c r="I13" t="str">
        <f>INDEX(DCP_compute2!$B$5:$B$124,MATCH(LARGE(DCP_compute2!$AF16:$AF$124,5),DCP_compute2!$AF$5:$AF$124,0))</f>
        <v>Contrôle de l'accès</v>
      </c>
      <c r="J13" t="str">
        <f>INDEX(DCP_compute2!$B$5:$B$124,MATCH(LARGE(DCP_compute2!$AF16:$AF$124,6),DCP_compute2!$AF$5:$AF$124,0))</f>
        <v>Matériels utilisateurs sans surveillance</v>
      </c>
      <c r="K13" t="str">
        <f>INDEX(DCP_compute2!$B$5:$B$124,MATCH(LARGE(DCP_compute2!$AF16:$AF$124,7),DCP_compute2!$AF$5:$AF$124,0))</f>
        <v>Responsabilité des utilisateurs</v>
      </c>
      <c r="L13">
        <f>INDEX(DCP_compute2!$B$5:$B$124,MATCH(LARGE(DCP_compute2!$AF16:$AF$124,8),DCP_compute2!$AF$5:$AF$124,0))</f>
        <v>0</v>
      </c>
      <c r="M13">
        <f>INDEX(DCP_compute2!$B$5:$B$124,MATCH(LARGE(DCP_compute2!$AF16:$AF$124,9),DCP_compute2!$AF$5:$AF$124,0))</f>
        <v>0</v>
      </c>
      <c r="N13">
        <f>INDEX(DCP_compute2!$B$5:$B$124,MATCH(LARGE(DCP_compute2!$AF16:$AF$124,10),DCP_compute2!$AF$5:$AF$124,0))</f>
        <v>0</v>
      </c>
      <c r="O13" t="str">
        <f>INDEX(DCP_compute2!$B$5:$B$124,MATCH(LARGE(DCP_compute2!$AF16:$AF$124,11),DCP_compute2!$AF$5:$AF$124,0))</f>
        <v xml:space="preserve">Revue de la sécurité de l'information </v>
      </c>
      <c r="P13">
        <f>INDEX(DCP_compute2!$B$5:$B$124,MATCH(LARGE(DCP_compute2!$AF16:$AF$124,12),DCP_compute2!$AF$5:$AF$124,0))</f>
        <v>0</v>
      </c>
      <c r="T13" s="97"/>
      <c r="U13" s="97"/>
      <c r="V13" s="97"/>
      <c r="W13" s="97"/>
      <c r="X13" s="97"/>
    </row>
    <row r="14" spans="1:30">
      <c r="A14" s="2" t="str">
        <f>'Resultat_ DACP'!A19</f>
        <v>M13</v>
      </c>
      <c r="B14" s="2" t="str">
        <f>'Resultat_ DACP'!B19</f>
        <v>MC13</v>
      </c>
      <c r="C14" s="2" t="str">
        <f>'Resultat_ DACP'!E19</f>
        <v>Vol de dossiers dans les bureaux, vol de courriers dans la boîtes aux lettres, récupérations de documents mis au rebut</v>
      </c>
      <c r="D14" s="2">
        <f>'Resultat_ DACP'!I19</f>
        <v>9</v>
      </c>
      <c r="E14" t="str">
        <f>INDEX(DCP_compute2!$B$5:$B$124,MATCH(LARGE(DCP_compute2!$AH17:$AH$124,1),DCP_compute2!$AH$5:$AH$124,0))</f>
        <v>Inventaire</v>
      </c>
      <c r="F14" t="str">
        <f>INDEX(DCP_compute2!$B$5:$B$124,MATCH(LARGE(DCP_compute2!$AH17:$AH$124,2),DCP_compute2!$AH$5:$AH$124,0))</f>
        <v>Protection Physique</v>
      </c>
      <c r="G14" t="str">
        <f>INDEX(DCP_compute2!$B$5:$B$124,MATCH(LARGE(DCP_compute2!$AH17:$AH$124,3),DCP_compute2!$AH$5:$AH$124,0))</f>
        <v>Matériels utilisateurs sans surveillance</v>
      </c>
      <c r="H14">
        <f>INDEX(DCP_compute2!$B$5:$B$124,MATCH(LARGE(DCP_compute2!$AH17:$AH$124,4),DCP_compute2!$AH$5:$AH$124,0))</f>
        <v>0</v>
      </c>
      <c r="I14">
        <f>INDEX(DCP_compute2!$B$5:$B$124,MATCH(LARGE(DCP_compute2!$AH17:$AH$124,5),DCP_compute2!$AH$5:$AH$124,0))</f>
        <v>0</v>
      </c>
      <c r="J14">
        <f>INDEX(DCP_compute2!$B$5:$B$124,MATCH(LARGE(DCP_compute2!$AH17:$AH$124,6),DCP_compute2!$AH$5:$AH$124,0))</f>
        <v>0</v>
      </c>
      <c r="K14" t="str">
        <f>INDEX(DCP_compute2!$B$5:$B$124,MATCH(LARGE(DCP_compute2!$AH17:$AH$124,7),DCP_compute2!$AH$5:$AH$124,0))</f>
        <v xml:space="preserve">Revue de la sécurité de l'information </v>
      </c>
      <c r="L14">
        <f>INDEX(DCP_compute2!$B$5:$B$124,MATCH(LARGE(DCP_compute2!$AH17:$AH$124,8),DCP_compute2!$AH$5:$AH$124,0))</f>
        <v>0</v>
      </c>
      <c r="M14">
        <f>INDEX(DCP_compute2!$B$5:$B$124,MATCH(LARGE(DCP_compute2!$AH17:$AH$124,9),DCP_compute2!$AH$5:$AH$124,0))</f>
        <v>0</v>
      </c>
      <c r="N14">
        <f>INDEX(DCP_compute2!$B$5:$B$124,MATCH(LARGE(DCP_compute2!$AH17:$AH$124,10),DCP_compute2!$AH$5:$AH$124,0))</f>
        <v>0</v>
      </c>
      <c r="O14" t="str">
        <f>INDEX(DCP_compute2!$B$5:$B$124,MATCH(LARGE(DCP_compute2!$AH17:$AH$124,11),DCP_compute2!$AH$5:$AH$124,0))</f>
        <v>Protection de la vie privée</v>
      </c>
      <c r="P14">
        <f>INDEX(DCP_compute2!$B$5:$B$124,MATCH(LARGE(DCP_compute2!$AH17:$AH$124,12),DCP_compute2!$AH$5:$AH$124,0))</f>
        <v>0</v>
      </c>
    </row>
    <row r="15" spans="1:30">
      <c r="A15" s="2" t="str">
        <f>'Resultat_ DACP'!A20</f>
        <v>M14</v>
      </c>
      <c r="B15" s="2" t="str">
        <f>'Resultat_ DACP'!B20</f>
        <v>MC14</v>
      </c>
      <c r="C15" s="2" t="str">
        <f>'Resultat_ DACP'!E20</f>
        <v>Lecture de parapheurs en circulation, reproduction de documents en transit</v>
      </c>
      <c r="D15" s="2">
        <f>'Resultat_ DACP'!I20</f>
        <v>6</v>
      </c>
      <c r="E15" t="str">
        <f>INDEX(DCP_compute2!$B$5:$B$124,MATCH(LARGE(DCP_compute2!$AJ18:$AJ$124,1),DCP_compute2!$AJ$5:$AJ$124,0))</f>
        <v>Journalisation et surveillance</v>
      </c>
      <c r="F15" t="str">
        <f>INDEX(DCP_compute2!$B$5:$B$124,MATCH(LARGE(DCP_compute2!$AJ18:$AJ$124,2),DCP_compute2!$AJ$5:$AJ$124,0))</f>
        <v>Protection des accès aux données</v>
      </c>
      <c r="G15" t="str">
        <f>INDEX(DCP_compute2!$B$5:$B$124,MATCH(LARGE(DCP_compute2!$AJ18:$AJ$124,3),DCP_compute2!$AJ$5:$AJ$124,0))</f>
        <v>Manipulation des supports</v>
      </c>
      <c r="H15" t="str">
        <f>INDEX(DCP_compute2!$B$5:$B$124,MATCH(LARGE(DCP_compute2!$AJ18:$AJ$124,4),DCP_compute2!$AJ$5:$AJ$124,0))</f>
        <v>Cycle de vie  des accès</v>
      </c>
      <c r="I15" t="str">
        <f>INDEX(DCP_compute2!$B$5:$B$124,MATCH(LARGE(DCP_compute2!$AJ18:$AJ$124,5),DCP_compute2!$AJ$5:$AJ$124,0))</f>
        <v>Traitement des données</v>
      </c>
      <c r="J15" t="str">
        <f>INDEX(DCP_compute2!$B$5:$B$124,MATCH(LARGE(DCP_compute2!$AJ18:$AJ$124,6),DCP_compute2!$AJ$5:$AJ$124,0))</f>
        <v>Protection Physique</v>
      </c>
      <c r="K15" t="str">
        <f>INDEX(DCP_compute2!$B$5:$B$124,MATCH(LARGE(DCP_compute2!$AJ18:$AJ$124,7),DCP_compute2!$AJ$5:$AJ$124,0))</f>
        <v>Contrôle de l'accès</v>
      </c>
      <c r="L15" t="str">
        <f>INDEX(DCP_compute2!$B$5:$B$124,MATCH(LARGE(DCP_compute2!$AJ18:$AJ$124,8),DCP_compute2!$AJ$5:$AJ$124,0))</f>
        <v>Matériels utilisateurs sans surveillance</v>
      </c>
      <c r="M15" t="str">
        <f>INDEX(DCP_compute2!$B$5:$B$124,MATCH(LARGE(DCP_compute2!$AJ18:$AJ$124,9),DCP_compute2!$AJ$5:$AJ$124,0))</f>
        <v>Responsabilité des utilisateurs</v>
      </c>
      <c r="N15">
        <f>INDEX(DCP_compute2!$B$5:$B$124,MATCH(LARGE(DCP_compute2!$AJ18:$AJ$124,10),DCP_compute2!$AJ$5:$AJ$124,0))</f>
        <v>0</v>
      </c>
      <c r="O15">
        <f>INDEX(DCP_compute2!$B$5:$B$124,MATCH(LARGE(DCP_compute2!$AJ18:$AJ$124,11),DCP_compute2!$AJ$5:$AJ$124,0))</f>
        <v>0</v>
      </c>
      <c r="P15">
        <f>INDEX(DCP_compute2!$B$5:$B$124,MATCH(LARGE(DCP_compute2!$AJ18:$AJ$124,12),DCP_compute2!$AJ$5:$AJ$124,0))</f>
        <v>0</v>
      </c>
    </row>
    <row r="16" spans="1:30">
      <c r="A16" s="2" t="str">
        <f>'Resultat_ DACP'!A21</f>
        <v>M15</v>
      </c>
      <c r="B16" s="2" t="str">
        <f>'Resultat_ DACP'!B21</f>
        <v>MI15</v>
      </c>
      <c r="C16" s="2" t="str">
        <f>'Resultat_ DACP'!E21</f>
        <v xml:space="preserve">Ajout d'un matériel incompatible menant à un dysfonctionnement, retrait d'un matériel indispensable au fonctionnement correct d'une application </v>
      </c>
      <c r="D16" s="2">
        <f>'Resultat_ DACP'!I21</f>
        <v>3</v>
      </c>
      <c r="E16" t="str">
        <f>INDEX(DCP_compute2!$B$5:$B$124,MATCH(LARGE(DCP_compute2!$AL19:$AL$124,1),DCP_compute2!$AL$5:$AL$124,0))</f>
        <v>Sous-traitant</v>
      </c>
      <c r="F16" t="str">
        <f>INDEX(DCP_compute2!$B$5:$B$124,MATCH(LARGE(DCP_compute2!$AL19:$AL$124,2),DCP_compute2!$AL$5:$AL$124,0))</f>
        <v>Inventaire</v>
      </c>
      <c r="G16" t="str">
        <f>INDEX(DCP_compute2!$B$5:$B$124,MATCH(LARGE(DCP_compute2!$AL19:$AL$124,3),DCP_compute2!$AL$5:$AL$124,0))</f>
        <v>Plan de secours informatique</v>
      </c>
      <c r="H16" t="str">
        <f>INDEX(DCP_compute2!$B$5:$B$124,MATCH(LARGE(DCP_compute2!$AL19:$AL$124,4),DCP_compute2!$AL$5:$AL$124,0))</f>
        <v>Gestion des Incidents de sécurité</v>
      </c>
      <c r="I16" t="str">
        <f>INDEX(DCP_compute2!$B$5:$B$124,MATCH(LARGE(DCP_compute2!$AL19:$AL$124,5),DCP_compute2!$AL$5:$AL$124,0))</f>
        <v>Manipulation des supports</v>
      </c>
      <c r="J16" t="str">
        <f>INDEX(DCP_compute2!$B$5:$B$124,MATCH(LARGE(DCP_compute2!$AL19:$AL$124,6),DCP_compute2!$AL$5:$AL$124,0))</f>
        <v>Cartographie et documentation  de l'infrastructure</v>
      </c>
      <c r="K16" t="str">
        <f>INDEX(DCP_compute2!$B$5:$B$124,MATCH(LARGE(DCP_compute2!$AL19:$AL$124,7),DCP_compute2!$AL$5:$AL$124,0))</f>
        <v>Gestion du changement</v>
      </c>
      <c r="L16">
        <f>INDEX(DCP_compute2!$B$5:$B$124,MATCH(LARGE(DCP_compute2!$AL19:$AL$124,8),DCP_compute2!$AL$5:$AL$124,0))</f>
        <v>0</v>
      </c>
      <c r="M16">
        <f>INDEX(DCP_compute2!$B$5:$B$124,MATCH(LARGE(DCP_compute2!$AL19:$AL$124,9),DCP_compute2!$AL$5:$AL$124,0))</f>
        <v>0</v>
      </c>
      <c r="N16">
        <f>INDEX(DCP_compute2!$B$5:$B$124,MATCH(LARGE(DCP_compute2!$AL19:$AL$124,10),DCP_compute2!$AL$5:$AL$124,0))</f>
        <v>0</v>
      </c>
      <c r="O16" t="str">
        <f>INDEX(DCP_compute2!$B$5:$B$124,MATCH(LARGE(DCP_compute2!$AL19:$AL$124,11),DCP_compute2!$AL$5:$AL$124,0))</f>
        <v xml:space="preserve">Revue de la sécurité de l'information </v>
      </c>
      <c r="P16">
        <f>INDEX(DCP_compute2!$B$5:$B$124,MATCH(LARGE(DCP_compute2!$AL19:$AL$124,12),DCP_compute2!$AL$5:$AL$124,0))</f>
        <v>0</v>
      </c>
    </row>
    <row r="17" spans="1:16">
      <c r="A17" s="2" t="str">
        <f>'Resultat_ DACP'!A22</f>
        <v>M16</v>
      </c>
      <c r="B17" s="2" t="str">
        <f>'Resultat_ DACP'!B22</f>
        <v>MI16</v>
      </c>
      <c r="C17" s="2" t="str">
        <f>'Resultat_ DACP'!E22</f>
        <v>Modifications inopportunes dans une base de données, effacement de fichiers utiles au bon fonctionnement, erreur de manipulation menant à la modification de données</v>
      </c>
      <c r="D17" s="2">
        <f>'Resultat_ DACP'!I22</f>
        <v>3</v>
      </c>
      <c r="E17" t="str">
        <f>INDEX(DCP_compute2!$B$5:$B$124,MATCH(LARGE(DCP_compute2!$AN20:$AN$124,1),DCP_compute2!$AN$5:$AN$124,0))</f>
        <v>Politique de sauvegarde</v>
      </c>
      <c r="F17" t="str">
        <f>INDEX(DCP_compute2!$B$5:$B$124,MATCH(LARGE(DCP_compute2!$AN20:$AN$124,2),DCP_compute2!$AN$5:$AN$124,0))</f>
        <v>Journalisation et surveillance</v>
      </c>
      <c r="G17" t="str">
        <f>INDEX(DCP_compute2!$B$5:$B$124,MATCH(LARGE(DCP_compute2!$AN20:$AN$124,3),DCP_compute2!$AN$5:$AN$124,0))</f>
        <v>Exigences de sécurité</v>
      </c>
      <c r="H17" t="str">
        <f>INDEX(DCP_compute2!$B$5:$B$124,MATCH(LARGE(DCP_compute2!$AN20:$AN$124,4),DCP_compute2!$AN$5:$AN$124,0))</f>
        <v>Séparation des tâches</v>
      </c>
      <c r="I17" t="str">
        <f>INDEX(DCP_compute2!$B$5:$B$124,MATCH(LARGE(DCP_compute2!$AN20:$AN$124,5),DCP_compute2!$AN$5:$AN$124,0))</f>
        <v>Gestion des Incidents de sécurité</v>
      </c>
      <c r="J17" t="str">
        <f>INDEX(DCP_compute2!$B$5:$B$124,MATCH(LARGE(DCP_compute2!$AN20:$AN$124,6),DCP_compute2!$AN$5:$AN$124,0))</f>
        <v>Maîtrise des logiciels</v>
      </c>
      <c r="K17">
        <f>INDEX(DCP_compute2!$B$5:$B$124,MATCH(LARGE(DCP_compute2!$AN20:$AN$124,7),DCP_compute2!$AN$5:$AN$124,0))</f>
        <v>0</v>
      </c>
      <c r="L17">
        <f>INDEX(DCP_compute2!$B$5:$B$124,MATCH(LARGE(DCP_compute2!$AN20:$AN$124,8),DCP_compute2!$AN$5:$AN$124,0))</f>
        <v>0</v>
      </c>
      <c r="M17">
        <f>INDEX(DCP_compute2!$B$5:$B$124,MATCH(LARGE(DCP_compute2!$AN20:$AN$124,9),DCP_compute2!$AN$5:$AN$124,0))</f>
        <v>0</v>
      </c>
      <c r="N17" t="str">
        <f>INDEX(DCP_compute2!$B$5:$B$124,MATCH(LARGE(DCP_compute2!$AN20:$AN$124,10),DCP_compute2!$AN$5:$AN$124,0))</f>
        <v xml:space="preserve">Revue de la sécurité de l'information </v>
      </c>
      <c r="O17">
        <f>INDEX(DCP_compute2!$B$5:$B$124,MATCH(LARGE(DCP_compute2!$AN20:$AN$124,11),DCP_compute2!$AN$5:$AN$124,0))</f>
        <v>0</v>
      </c>
      <c r="P17">
        <f>INDEX(DCP_compute2!$B$5:$B$124,MATCH(LARGE(DCP_compute2!$AN20:$AN$124,12),DCP_compute2!$AN$5:$AN$124,0))</f>
        <v>0</v>
      </c>
    </row>
    <row r="18" spans="1:16">
      <c r="A18" s="2" t="str">
        <f>'Resultat_ DACP'!A23</f>
        <v>M17</v>
      </c>
      <c r="B18" s="2" t="str">
        <f>'Resultat_ DACP'!B23</f>
        <v>MI17</v>
      </c>
      <c r="C18" s="2" t="str">
        <f>'Resultat_ DACP'!E23</f>
        <v>Manipulation inopportune lors de la mise à jour, configuration ou maintenance, contagion par un code malveillant, substituion d'un composant par un autre</v>
      </c>
      <c r="D18" s="2">
        <f>'Resultat_ DACP'!I23</f>
        <v>3</v>
      </c>
      <c r="E18" t="str">
        <f>INDEX(DCP_compute2!$B$5:$B$124,MATCH(LARGE(DCP_compute2!$AP21:$AP$124,1),DCP_compute2!$AP$5:$AP$124,0))</f>
        <v>Politique de sauvegarde</v>
      </c>
      <c r="F18" t="str">
        <f>INDEX(DCP_compute2!$B$5:$B$124,MATCH(LARGE(DCP_compute2!$AP21:$AP$124,2),DCP_compute2!$AP$5:$AP$124,0))</f>
        <v>Journalisation et surveillance</v>
      </c>
      <c r="G18" t="str">
        <f>INDEX(DCP_compute2!$B$5:$B$124,MATCH(LARGE(DCP_compute2!$AP21:$AP$124,3),DCP_compute2!$AP$5:$AP$124,0))</f>
        <v>Protection des accès aux données</v>
      </c>
      <c r="H18" t="str">
        <f>INDEX(DCP_compute2!$B$5:$B$124,MATCH(LARGE(DCP_compute2!$AP21:$AP$124,4),DCP_compute2!$AP$5:$AP$124,0))</f>
        <v xml:space="preserve">Gestion de la sécurité des réseaux </v>
      </c>
      <c r="I18" t="str">
        <f>INDEX(DCP_compute2!$B$5:$B$124,MATCH(LARGE(DCP_compute2!$AP21:$AP$124,5),DCP_compute2!$AP$5:$AP$124,0))</f>
        <v>Gestion des vulnérabilités</v>
      </c>
      <c r="J18" t="str">
        <f>INDEX(DCP_compute2!$B$5:$B$124,MATCH(LARGE(DCP_compute2!$AP21:$AP$124,6),DCP_compute2!$AP$5:$AP$124,0))</f>
        <v>Protection des données  sur des médias mobiles</v>
      </c>
      <c r="K18" t="str">
        <f>INDEX(DCP_compute2!$B$5:$B$124,MATCH(LARGE(DCP_compute2!$AP21:$AP$124,7),DCP_compute2!$AP$5:$AP$124,0))</f>
        <v>Télétravail</v>
      </c>
      <c r="L18" t="str">
        <f>INDEX(DCP_compute2!$B$5:$B$124,MATCH(LARGE(DCP_compute2!$AP21:$AP$124,8),DCP_compute2!$AP$5:$AP$124,0))</f>
        <v>Protection contre des logiciels malveillants</v>
      </c>
      <c r="M18" t="str">
        <f>INDEX(DCP_compute2!$B$5:$B$124,MATCH(LARGE(DCP_compute2!$AP21:$AP$124,9),DCP_compute2!$AP$5:$AP$124,0))</f>
        <v>Maîtrise des logiciels</v>
      </c>
      <c r="N18" t="str">
        <f>INDEX(DCP_compute2!$B$5:$B$124,MATCH(LARGE(DCP_compute2!$AP21:$AP$124,10),DCP_compute2!$AP$5:$AP$124,0))</f>
        <v>Cartographie et documentation  de l'infrastructure</v>
      </c>
      <c r="O18" t="str">
        <f>INDEX(DCP_compute2!$B$5:$B$124,MATCH(LARGE(DCP_compute2!$AP21:$AP$124,11),DCP_compute2!$AP$5:$AP$124,0))</f>
        <v>Gestion du changement</v>
      </c>
      <c r="P18">
        <f>INDEX(DCP_compute2!$B$5:$B$124,MATCH(LARGE(DCP_compute2!$AP21:$AP$124,12),DCP_compute2!$AP$5:$AP$124,0))</f>
        <v>0</v>
      </c>
    </row>
    <row r="19" spans="1:16">
      <c r="A19" s="2" t="str">
        <f>'Resultat_ DACP'!A24</f>
        <v>M18</v>
      </c>
      <c r="B19" s="2" t="str">
        <f>'Resultat_ DACP'!B24</f>
        <v>MI18</v>
      </c>
      <c r="C19" s="2" t="str">
        <f>'Resultat_ DACP'!E24</f>
        <v>Man in the middle pour modifier  ou ajouter des données à un flux réseau, rejeu (réémission d'un flux intercepté)</v>
      </c>
      <c r="D19" s="2">
        <f>'Resultat_ DACP'!I24</f>
        <v>12</v>
      </c>
      <c r="E19" t="str">
        <f>INDEX(DCP_compute2!$B$5:$B$124,MATCH(LARGE(DCP_compute2!$AR22:$AR$124,1),DCP_compute2!$AR$5:$AR$124,0))</f>
        <v>Sous-traitant</v>
      </c>
      <c r="F19" t="str">
        <f>INDEX(DCP_compute2!$B$5:$B$124,MATCH(LARGE(DCP_compute2!$AR22:$AR$124,2),DCP_compute2!$AR$5:$AR$124,0))</f>
        <v>Séparation des tâches</v>
      </c>
      <c r="G19" t="str">
        <f>INDEX(DCP_compute2!$B$5:$B$124,MATCH(LARGE(DCP_compute2!$AR22:$AR$124,3),DCP_compute2!$AR$5:$AR$124,0))</f>
        <v>Protection des accès aux données</v>
      </c>
      <c r="H19" t="str">
        <f>INDEX(DCP_compute2!$B$5:$B$124,MATCH(LARGE(DCP_compute2!$AR22:$AR$124,4),DCP_compute2!$AR$5:$AR$124,0))</f>
        <v>Gestion des vulnérabilités</v>
      </c>
      <c r="I19" t="str">
        <f>INDEX(DCP_compute2!$B$5:$B$124,MATCH(LARGE(DCP_compute2!$AR22:$AR$124,5),DCP_compute2!$AR$5:$AR$124,0))</f>
        <v>Gestion des Incidents de sécurité</v>
      </c>
      <c r="J19" t="str">
        <f>INDEX(DCP_compute2!$B$5:$B$124,MATCH(LARGE(DCP_compute2!$AR22:$AR$124,6),DCP_compute2!$AR$5:$AR$124,0))</f>
        <v>Protection des données  sur des médias mobiles</v>
      </c>
      <c r="K19" t="str">
        <f>INDEX(DCP_compute2!$B$5:$B$124,MATCH(LARGE(DCP_compute2!$AR22:$AR$124,7),DCP_compute2!$AR$5:$AR$124,0))</f>
        <v>Télétravail</v>
      </c>
      <c r="L19" t="str">
        <f>INDEX(DCP_compute2!$B$5:$B$124,MATCH(LARGE(DCP_compute2!$AR22:$AR$124,8),DCP_compute2!$AR$5:$AR$124,0))</f>
        <v>Cycle de vie  des accès</v>
      </c>
      <c r="M19" t="str">
        <f>INDEX(DCP_compute2!$B$5:$B$124,MATCH(LARGE(DCP_compute2!$AR22:$AR$124,9),DCP_compute2!$AR$5:$AR$124,0))</f>
        <v>Maîtrise des logiciels</v>
      </c>
      <c r="N19" t="str">
        <f>INDEX(DCP_compute2!$B$5:$B$124,MATCH(LARGE(DCP_compute2!$AR22:$AR$124,10),DCP_compute2!$AR$5:$AR$124,0))</f>
        <v>Cartographie et documentation  de l'infrastructure</v>
      </c>
      <c r="O19">
        <f>INDEX(DCP_compute2!$B$5:$B$124,MATCH(LARGE(DCP_compute2!$AR22:$AR$124,11),DCP_compute2!$AR$5:$AR$124,0))</f>
        <v>0</v>
      </c>
      <c r="P19">
        <f>INDEX(DCP_compute2!$B$5:$B$124,MATCH(LARGE(DCP_compute2!$AR22:$AR$124,12),DCP_compute2!$AR$5:$AR$124,0))</f>
        <v>0</v>
      </c>
    </row>
    <row r="20" spans="1:16">
      <c r="A20" s="2" t="str">
        <f>'Resultat_ DACP'!A25</f>
        <v>M19</v>
      </c>
      <c r="B20" s="2" t="str">
        <f>'Resultat_ DACP'!B25</f>
        <v>MI19</v>
      </c>
      <c r="C20" s="2" t="str">
        <f>'Resultat_ DACP'!E25</f>
        <v>Charge de travail important, stress ou perturbation des conditions de travail, emploi d'un personnel à une tâche non maîtrisée ou mauvaise utilisation des compétences</v>
      </c>
      <c r="D20" s="2">
        <f>'Resultat_ DACP'!I25</f>
        <v>3</v>
      </c>
      <c r="E20" t="str">
        <f>INDEX(DCP_compute2!$B$5:$B$124,MATCH(LARGE(DCP_compute2!$AT23:$AT$124,1),DCP_compute2!$AT$5:$AT$124,0))</f>
        <v>Plan de secours informatique</v>
      </c>
      <c r="F20" t="str">
        <f>INDEX(DCP_compute2!$B$5:$B$124,MATCH(LARGE(DCP_compute2!$AT23:$AT$124,2),DCP_compute2!$AT$5:$AT$124,0))</f>
        <v>Gestion des Incidents de sécurité</v>
      </c>
      <c r="G20" t="str">
        <f>INDEX(DCP_compute2!$B$5:$B$124,MATCH(LARGE(DCP_compute2!$AT23:$AT$124,3),DCP_compute2!$AT$5:$AT$124,0))</f>
        <v>Traitement des données</v>
      </c>
      <c r="H20" t="str">
        <f>INDEX(DCP_compute2!$B$5:$B$124,MATCH(LARGE(DCP_compute2!$AT23:$AT$124,4),DCP_compute2!$AT$5:$AT$124,0))</f>
        <v>Maîtrise des logiciels</v>
      </c>
      <c r="I20">
        <f>INDEX(DCP_compute2!$B$5:$B$124,MATCH(LARGE(DCP_compute2!$AT23:$AT$124,5),DCP_compute2!$AT$5:$AT$124,0))</f>
        <v>0</v>
      </c>
      <c r="J20">
        <f>INDEX(DCP_compute2!$B$5:$B$124,MATCH(LARGE(DCP_compute2!$AT23:$AT$124,6),DCP_compute2!$AT$5:$AT$124,0))</f>
        <v>0</v>
      </c>
      <c r="K20">
        <f>INDEX(DCP_compute2!$B$5:$B$124,MATCH(LARGE(DCP_compute2!$AT23:$AT$124,7),DCP_compute2!$AT$5:$AT$124,0))</f>
        <v>0</v>
      </c>
      <c r="L20" t="str">
        <f>INDEX(DCP_compute2!$B$5:$B$124,MATCH(LARGE(DCP_compute2!$AT23:$AT$124,8),DCP_compute2!$AT$5:$AT$124,0))</f>
        <v xml:space="preserve">Revue de la sécurité de l'information </v>
      </c>
      <c r="M20">
        <f>INDEX(DCP_compute2!$B$5:$B$124,MATCH(LARGE(DCP_compute2!$AT23:$AT$124,9),DCP_compute2!$AT$5:$AT$124,0))</f>
        <v>0</v>
      </c>
      <c r="N20">
        <f>INDEX(DCP_compute2!$B$5:$B$124,MATCH(LARGE(DCP_compute2!$AT23:$AT$124,10),DCP_compute2!$AT$5:$AT$124,0))</f>
        <v>0</v>
      </c>
      <c r="O20">
        <f>INDEX(DCP_compute2!$B$5:$B$124,MATCH(LARGE(DCP_compute2!$AT23:$AT$124,11),DCP_compute2!$AT$5:$AT$124,0))</f>
        <v>0</v>
      </c>
      <c r="P20" t="str">
        <f>INDEX(DCP_compute2!$B$5:$B$124,MATCH(LARGE(DCP_compute2!$AT23:$AT$124,12),DCP_compute2!$AT$5:$AT$124,0))</f>
        <v>Protection de la vie privée</v>
      </c>
    </row>
    <row r="21" spans="1:16">
      <c r="A21" s="2" t="str">
        <f>'Resultat_ DACP'!A26</f>
        <v>M20</v>
      </c>
      <c r="B21" s="2" t="str">
        <f>'Resultat_ DACP'!B26</f>
        <v>MI20</v>
      </c>
      <c r="C21" s="2" t="str">
        <f>'Resultat_ DACP'!E26</f>
        <v>Influence (rumeur,désinformation)</v>
      </c>
      <c r="D21" s="2">
        <f>'Resultat_ DACP'!I26</f>
        <v>12</v>
      </c>
      <c r="E21" t="str">
        <f>INDEX(DCP_compute2!$B$5:$B$124,MATCH(LARGE(DCP_compute2!$AV24:$AV$124,1),DCP_compute2!$AV$5:$AV$124,0))</f>
        <v>Sous-traitant</v>
      </c>
      <c r="F21" t="str">
        <f>INDEX(DCP_compute2!$B$5:$B$124,MATCH(LARGE(DCP_compute2!$AV24:$AV$124,2),DCP_compute2!$AV$5:$AV$124,0))</f>
        <v>Traitement des données</v>
      </c>
      <c r="G21" t="str">
        <f>INDEX(DCP_compute2!$B$5:$B$124,MATCH(LARGE(DCP_compute2!$AV24:$AV$124,3),DCP_compute2!$AV$5:$AV$124,0))</f>
        <v>Responsabilité de la direction</v>
      </c>
      <c r="H21">
        <f>INDEX(DCP_compute2!$B$5:$B$124,MATCH(LARGE(DCP_compute2!$AV24:$AV$124,4),DCP_compute2!$AV$5:$AV$124,0))</f>
        <v>0</v>
      </c>
      <c r="I21">
        <f>INDEX(DCP_compute2!$B$5:$B$124,MATCH(LARGE(DCP_compute2!$AV24:$AV$124,5),DCP_compute2!$AV$5:$AV$124,0))</f>
        <v>0</v>
      </c>
      <c r="J21">
        <f>INDEX(DCP_compute2!$B$5:$B$124,MATCH(LARGE(DCP_compute2!$AV24:$AV$124,6),DCP_compute2!$AV$5:$AV$124,0))</f>
        <v>0</v>
      </c>
      <c r="K21" t="str">
        <f>INDEX(DCP_compute2!$B$5:$B$124,MATCH(LARGE(DCP_compute2!$AV24:$AV$124,7),DCP_compute2!$AV$5:$AV$124,0))</f>
        <v xml:space="preserve">Revue de la sécurité de l'information </v>
      </c>
      <c r="L21">
        <f>INDEX(DCP_compute2!$B$5:$B$124,MATCH(LARGE(DCP_compute2!$AV24:$AV$124,8),DCP_compute2!$AV$5:$AV$124,0))</f>
        <v>0</v>
      </c>
      <c r="M21">
        <f>INDEX(DCP_compute2!$B$5:$B$124,MATCH(LARGE(DCP_compute2!$AV24:$AV$124,9),DCP_compute2!$AV$5:$AV$124,0))</f>
        <v>0</v>
      </c>
      <c r="N21">
        <f>INDEX(DCP_compute2!$B$5:$B$124,MATCH(LARGE(DCP_compute2!$AV24:$AV$124,10),DCP_compute2!$AV$5:$AV$124,0))</f>
        <v>0</v>
      </c>
      <c r="O21" t="str">
        <f>INDEX(DCP_compute2!$B$5:$B$124,MATCH(LARGE(DCP_compute2!$AV24:$AV$124,11),DCP_compute2!$AV$5:$AV$124,0))</f>
        <v>Protection de la vie privée</v>
      </c>
      <c r="P21">
        <f>INDEX(DCP_compute2!$B$5:$B$124,MATCH(LARGE(DCP_compute2!$AV24:$AV$124,12),DCP_compute2!$AV$5:$AV$124,0))</f>
        <v>0</v>
      </c>
    </row>
    <row r="22" spans="1:16">
      <c r="A22" s="2" t="str">
        <f>'Resultat_ DACP'!A27</f>
        <v>M21</v>
      </c>
      <c r="B22" s="2" t="str">
        <f>'Resultat_ DACP'!B27</f>
        <v>MI21</v>
      </c>
      <c r="C22" s="2" t="str">
        <f>'Resultat_ DACP'!E27</f>
        <v>Modification de chiffres dans un dossier, remplacement d'un document par un faux</v>
      </c>
      <c r="D22" s="2">
        <f>'Resultat_ DACP'!I27</f>
        <v>12</v>
      </c>
      <c r="E22" t="str">
        <f>INDEX(DCP_compute2!$B$5:$B$124,MATCH(LARGE(DCP_compute2!$AX25:$AX$124,1),DCP_compute2!$AX$5:$AX$124,0))</f>
        <v>Traitement des données</v>
      </c>
      <c r="F22" t="str">
        <f>INDEX(DCP_compute2!$B$5:$B$124,MATCH(LARGE(DCP_compute2!$AX25:$AX$124,2),DCP_compute2!$AX$5:$AX$124,0))</f>
        <v>Contrôle de l'accès</v>
      </c>
      <c r="G22" t="str">
        <f>INDEX(DCP_compute2!$B$5:$B$124,MATCH(LARGE(DCP_compute2!$AX25:$AX$124,3),DCP_compute2!$AX$5:$AX$124,0))</f>
        <v>Matériels utilisateurs sans surveillance</v>
      </c>
      <c r="H22" t="str">
        <f>INDEX(DCP_compute2!$B$5:$B$124,MATCH(LARGE(DCP_compute2!$AX25:$AX$124,4),DCP_compute2!$AX$5:$AX$124,0))</f>
        <v>Responsabilité des utilisateurs</v>
      </c>
      <c r="I22">
        <f>INDEX(DCP_compute2!$B$5:$B$124,MATCH(LARGE(DCP_compute2!$AX25:$AX$124,5),DCP_compute2!$AX$5:$AX$124,0))</f>
        <v>0</v>
      </c>
      <c r="J22">
        <f>INDEX(DCP_compute2!$B$5:$B$124,MATCH(LARGE(DCP_compute2!$AX25:$AX$124,6),DCP_compute2!$AX$5:$AX$124,0))</f>
        <v>0</v>
      </c>
      <c r="K22">
        <f>INDEX(DCP_compute2!$B$5:$B$124,MATCH(LARGE(DCP_compute2!$AX25:$AX$124,7),DCP_compute2!$AX$5:$AX$124,0))</f>
        <v>0</v>
      </c>
      <c r="L22" t="str">
        <f>INDEX(DCP_compute2!$B$5:$B$124,MATCH(LARGE(DCP_compute2!$AX25:$AX$124,8),DCP_compute2!$AX$5:$AX$124,0))</f>
        <v xml:space="preserve">Revue de la sécurité de l'information </v>
      </c>
      <c r="M22">
        <f>INDEX(DCP_compute2!$B$5:$B$124,MATCH(LARGE(DCP_compute2!$AX25:$AX$124,9),DCP_compute2!$AX$5:$AX$124,0))</f>
        <v>0</v>
      </c>
      <c r="N22">
        <f>INDEX(DCP_compute2!$B$5:$B$124,MATCH(LARGE(DCP_compute2!$AX25:$AX$124,10),DCP_compute2!$AX$5:$AX$124,0))</f>
        <v>0</v>
      </c>
      <c r="O22">
        <f>INDEX(DCP_compute2!$B$5:$B$124,MATCH(LARGE(DCP_compute2!$AX25:$AX$124,11),DCP_compute2!$AX$5:$AX$124,0))</f>
        <v>0</v>
      </c>
      <c r="P22" t="str">
        <f>INDEX(DCP_compute2!$B$5:$B$124,MATCH(LARGE(DCP_compute2!$AX25:$AX$124,12),DCP_compute2!$AX$5:$AX$124,0))</f>
        <v>Protection de la vie privée</v>
      </c>
    </row>
    <row r="23" spans="1:16">
      <c r="A23" s="2" t="str">
        <f>'Resultat_ DACP'!A28</f>
        <v>M22</v>
      </c>
      <c r="B23" s="2" t="str">
        <f>'Resultat_ DACP'!B28</f>
        <v>MI22</v>
      </c>
      <c r="C23" s="2" t="str">
        <f>'Resultat_ DACP'!E28</f>
        <v>Modification d'une note à l'insu du rédacteur, changement d'un parapheur par un autre, envoi multiple de courriers contradictoires</v>
      </c>
      <c r="D23" s="2">
        <f>'Resultat_ DACP'!I28</f>
        <v>8</v>
      </c>
      <c r="E23" t="str">
        <f>INDEX(DCP_compute2!$B$5:$B$124,MATCH(LARGE(DCP_compute2!$AZ26:$AZ$124,1),DCP_compute2!$AZ$5:$AZ$124,0))</f>
        <v>Manipulation des supports</v>
      </c>
      <c r="F23" t="str">
        <f>INDEX(DCP_compute2!$B$5:$B$124,MATCH(LARGE(DCP_compute2!$AZ26:$AZ$124,2),DCP_compute2!$AZ$5:$AZ$124,0))</f>
        <v>Traitement des données</v>
      </c>
      <c r="G23" t="str">
        <f>INDEX(DCP_compute2!$B$5:$B$124,MATCH(LARGE(DCP_compute2!$AZ26:$AZ$124,3),DCP_compute2!$AZ$5:$AZ$124,0))</f>
        <v>Protection Physique</v>
      </c>
      <c r="H23" t="str">
        <f>INDEX(DCP_compute2!$B$5:$B$124,MATCH(LARGE(DCP_compute2!$AZ26:$AZ$124,4),DCP_compute2!$AZ$5:$AZ$124,0))</f>
        <v>Contrôle de l'accès</v>
      </c>
      <c r="I23" t="str">
        <f>INDEX(DCP_compute2!$B$5:$B$124,MATCH(LARGE(DCP_compute2!$AZ26:$AZ$124,5),DCP_compute2!$AZ$5:$AZ$124,0))</f>
        <v>Matériels utilisateurs sans surveillance</v>
      </c>
      <c r="J23" t="str">
        <f>INDEX(DCP_compute2!$B$5:$B$124,MATCH(LARGE(DCP_compute2!$AZ26:$AZ$124,6),DCP_compute2!$AZ$5:$AZ$124,0))</f>
        <v>Responsabilité des utilisateurs</v>
      </c>
      <c r="K23">
        <f>INDEX(DCP_compute2!$B$5:$B$124,MATCH(LARGE(DCP_compute2!$AZ26:$AZ$124,7),DCP_compute2!$AZ$5:$AZ$124,0))</f>
        <v>0</v>
      </c>
      <c r="L23">
        <f>INDEX(DCP_compute2!$B$5:$B$124,MATCH(LARGE(DCP_compute2!$AZ26:$AZ$124,8),DCP_compute2!$AZ$5:$AZ$124,0))</f>
        <v>0</v>
      </c>
      <c r="M23">
        <f>INDEX(DCP_compute2!$B$5:$B$124,MATCH(LARGE(DCP_compute2!$AZ26:$AZ$124,9),DCP_compute2!$AZ$5:$AZ$124,0))</f>
        <v>0</v>
      </c>
      <c r="N23" t="str">
        <f>INDEX(DCP_compute2!$B$5:$B$124,MATCH(LARGE(DCP_compute2!$AZ26:$AZ$124,10),DCP_compute2!$AZ$5:$AZ$124,0))</f>
        <v xml:space="preserve">Revue de la sécurité de l'information </v>
      </c>
      <c r="O23">
        <f>INDEX(DCP_compute2!$B$5:$B$124,MATCH(LARGE(DCP_compute2!$AZ26:$AZ$124,11),DCP_compute2!$AZ$5:$AZ$124,0))</f>
        <v>0</v>
      </c>
      <c r="P23">
        <f>INDEX(DCP_compute2!$B$5:$B$124,MATCH(LARGE(DCP_compute2!$AZ26:$AZ$124,12),DCP_compute2!$AZ$5:$AZ$124,0))</f>
        <v>0</v>
      </c>
    </row>
    <row r="24" spans="1:16">
      <c r="A24" s="2" t="str">
        <f>'Resultat_ DACP'!A29</f>
        <v>M23</v>
      </c>
      <c r="B24" s="2" t="str">
        <f>'Resultat_ DACP'!B29</f>
        <v>MD23</v>
      </c>
      <c r="C24" s="2" t="str">
        <f>'Resultat_ DACP'!E29</f>
        <v>Stockage de fichiers personnels, utilisation à des fins personnelles</v>
      </c>
      <c r="D24" s="2">
        <f>'Resultat_ DACP'!I29</f>
        <v>3</v>
      </c>
      <c r="E24" t="str">
        <f>INDEX(DCP_compute2!$B$5:$B$124,MATCH(LARGE(DCP_compute2!$BB27:$BB$124,1),DCP_compute2!$BB$5:$BB$124,0))</f>
        <v>Sous-traitant</v>
      </c>
      <c r="F24" t="str">
        <f>INDEX(DCP_compute2!$B$5:$B$124,MATCH(LARGE(DCP_compute2!$BB27:$BB$124,2),DCP_compute2!$BB$5:$BB$124,0))</f>
        <v>Journalisation et surveillance</v>
      </c>
      <c r="G24" t="str">
        <f>INDEX(DCP_compute2!$B$5:$B$124,MATCH(LARGE(DCP_compute2!$BB27:$BB$124,3),DCP_compute2!$BB$5:$BB$124,0))</f>
        <v>Protection des accès aux données</v>
      </c>
      <c r="H24" t="str">
        <f>INDEX(DCP_compute2!$B$5:$B$124,MATCH(LARGE(DCP_compute2!$BB27:$BB$124,4),DCP_compute2!$BB$5:$BB$124,0))</f>
        <v>Gestion des Incidents de sécurité</v>
      </c>
      <c r="I24" t="str">
        <f>INDEX(DCP_compute2!$B$5:$B$124,MATCH(LARGE(DCP_compute2!$BB27:$BB$124,5),DCP_compute2!$BB$5:$BB$124,0))</f>
        <v>Cycle de vie  des accès</v>
      </c>
      <c r="J24" t="str">
        <f>INDEX(DCP_compute2!$B$5:$B$124,MATCH(LARGE(DCP_compute2!$BB27:$BB$124,6),DCP_compute2!$BB$5:$BB$124,0))</f>
        <v>Traitement des données</v>
      </c>
      <c r="K24" t="str">
        <f>INDEX(DCP_compute2!$B$5:$B$124,MATCH(LARGE(DCP_compute2!$BB27:$BB$124,7),DCP_compute2!$BB$5:$BB$124,0))</f>
        <v>Responsabilité de la direction</v>
      </c>
      <c r="L24" t="str">
        <f>INDEX(DCP_compute2!$B$5:$B$124,MATCH(LARGE(DCP_compute2!$BB27:$BB$124,8),DCP_compute2!$BB$5:$BB$124,0))</f>
        <v>Contrôle de l'accès</v>
      </c>
      <c r="M24" t="str">
        <f>INDEX(DCP_compute2!$B$5:$B$124,MATCH(LARGE(DCP_compute2!$BB27:$BB$124,9),DCP_compute2!$BB$5:$BB$124,0))</f>
        <v>Matériels utilisateurs sans surveillance</v>
      </c>
      <c r="N24">
        <f>INDEX(DCP_compute2!$B$5:$B$124,MATCH(LARGE(DCP_compute2!$BB27:$BB$124,10),DCP_compute2!$BB$5:$BB$124,0))</f>
        <v>0</v>
      </c>
      <c r="O24">
        <f>INDEX(DCP_compute2!$B$5:$B$124,MATCH(LARGE(DCP_compute2!$BB27:$BB$124,11),DCP_compute2!$BB$5:$BB$124,0))</f>
        <v>0</v>
      </c>
      <c r="P24">
        <f>INDEX(DCP_compute2!$B$5:$B$124,MATCH(LARGE(DCP_compute2!$BB27:$BB$124,12),DCP_compute2!$BB$5:$BB$124,0))</f>
        <v>0</v>
      </c>
    </row>
    <row r="25" spans="1:16">
      <c r="A25" s="2" t="str">
        <f>'Resultat_ DACP'!A30</f>
        <v>M24</v>
      </c>
      <c r="B25" s="2" t="str">
        <f>'Resultat_ DACP'!B30</f>
        <v>MD24</v>
      </c>
      <c r="C25" s="2" t="str">
        <f>'Resultat_ DACP'!E30</f>
        <v>Unité de stockage pleine, panne de courant, surexploitation des capacités de traitement, échauffement, température excessive, attaque par dénis de service</v>
      </c>
      <c r="D25" s="2">
        <f>'Resultat_ DACP'!I30</f>
        <v>6</v>
      </c>
      <c r="E25" t="str">
        <f>INDEX(DCP_compute2!$B$5:$B$124,MATCH(LARGE(DCP_compute2!$BD28:$BD$124,1),DCP_compute2!$BD$5:$BD$124,0))</f>
        <v>Journalisation et surveillance</v>
      </c>
      <c r="F25" t="str">
        <f>INDEX(DCP_compute2!$B$5:$B$124,MATCH(LARGE(DCP_compute2!$BD28:$BD$124,2),DCP_compute2!$BD$5:$BD$124,0))</f>
        <v>Inventaire</v>
      </c>
      <c r="G25" t="str">
        <f>INDEX(DCP_compute2!$B$5:$B$124,MATCH(LARGE(DCP_compute2!$BD28:$BD$124,3),DCP_compute2!$BD$5:$BD$124,0))</f>
        <v xml:space="preserve">Gestion de la sécurité des réseaux </v>
      </c>
      <c r="H25" t="str">
        <f>INDEX(DCP_compute2!$B$5:$B$124,MATCH(LARGE(DCP_compute2!$BD28:$BD$124,4),DCP_compute2!$BD$5:$BD$124,0))</f>
        <v>Gestion des Incidents de sécurité</v>
      </c>
      <c r="I25" t="str">
        <f>INDEX(DCP_compute2!$B$5:$B$124,MATCH(LARGE(DCP_compute2!$BD28:$BD$124,5),DCP_compute2!$BD$5:$BD$124,0))</f>
        <v>Gestion du changement</v>
      </c>
      <c r="J25">
        <f>INDEX(DCP_compute2!$B$5:$B$124,MATCH(LARGE(DCP_compute2!$BD28:$BD$124,6),DCP_compute2!$BD$5:$BD$124,0))</f>
        <v>0</v>
      </c>
      <c r="K25">
        <f>INDEX(DCP_compute2!$B$5:$B$124,MATCH(LARGE(DCP_compute2!$BD28:$BD$124,7),DCP_compute2!$BD$5:$BD$124,0))</f>
        <v>0</v>
      </c>
      <c r="L25">
        <f>INDEX(DCP_compute2!$B$5:$B$124,MATCH(LARGE(DCP_compute2!$BD28:$BD$124,8),DCP_compute2!$BD$5:$BD$124,0))</f>
        <v>0</v>
      </c>
      <c r="M25" t="str">
        <f>INDEX(DCP_compute2!$B$5:$B$124,MATCH(LARGE(DCP_compute2!$BD28:$BD$124,9),DCP_compute2!$BD$5:$BD$124,0))</f>
        <v xml:space="preserve">Revue de la sécurité de l'information </v>
      </c>
      <c r="N25">
        <f>INDEX(DCP_compute2!$B$5:$B$124,MATCH(LARGE(DCP_compute2!$BD28:$BD$124,10),DCP_compute2!$BD$5:$BD$124,0))</f>
        <v>0</v>
      </c>
      <c r="O25">
        <f>INDEX(DCP_compute2!$B$5:$B$124,MATCH(LARGE(DCP_compute2!$BD28:$BD$124,11),DCP_compute2!$BD$5:$BD$124,0))</f>
        <v>0</v>
      </c>
      <c r="P25">
        <f>INDEX(DCP_compute2!$B$5:$B$124,MATCH(LARGE(DCP_compute2!$BD28:$BD$124,12),DCP_compute2!$BD$5:$BD$124,0))</f>
        <v>0</v>
      </c>
    </row>
    <row r="26" spans="1:16">
      <c r="A26" s="2" t="str">
        <f>'Resultat_ DACP'!A31</f>
        <v>M25</v>
      </c>
      <c r="B26" s="2" t="str">
        <f>'Resultat_ DACP'!B31</f>
        <v>MD25</v>
      </c>
      <c r="C26" s="2" t="str">
        <f>'Resultat_ DACP'!E31</f>
        <v>Ajout d'un matériel incompatible menant à une panne,  retrait d'un matériel indispensable au fonctionnement du système</v>
      </c>
      <c r="D26" s="2">
        <f>'Resultat_ DACP'!I31</f>
        <v>3</v>
      </c>
      <c r="E26" t="str">
        <f>INDEX(DCP_compute2!$B$5:$B$124,MATCH(LARGE(DCP_compute2!$BF29:$BF$124,1),DCP_compute2!$BF$5:$BF$124,0))</f>
        <v>Sous-traitant</v>
      </c>
      <c r="F26" t="str">
        <f>INDEX(DCP_compute2!$B$5:$B$124,MATCH(LARGE(DCP_compute2!$BF29:$BF$124,2),DCP_compute2!$BF$5:$BF$124,0))</f>
        <v>Journalisation et surveillance</v>
      </c>
      <c r="G26" t="str">
        <f>INDEX(DCP_compute2!$B$5:$B$124,MATCH(LARGE(DCP_compute2!$BF29:$BF$124,3),DCP_compute2!$BF$5:$BF$124,0))</f>
        <v>Inventaire</v>
      </c>
      <c r="H26" t="str">
        <f>INDEX(DCP_compute2!$B$5:$B$124,MATCH(LARGE(DCP_compute2!$BF29:$BF$124,4),DCP_compute2!$BF$5:$BF$124,0))</f>
        <v xml:space="preserve">Gestion de la sécurité des réseaux </v>
      </c>
      <c r="I26" t="str">
        <f>INDEX(DCP_compute2!$B$5:$B$124,MATCH(LARGE(DCP_compute2!$BF29:$BF$124,5),DCP_compute2!$BF$5:$BF$124,0))</f>
        <v>Manipulation des supports</v>
      </c>
      <c r="J26" t="str">
        <f>INDEX(DCP_compute2!$B$5:$B$124,MATCH(LARGE(DCP_compute2!$BF29:$BF$124,6),DCP_compute2!$BF$5:$BF$124,0))</f>
        <v>Cartographie et documentation  de l'infrastructure</v>
      </c>
      <c r="K26" t="str">
        <f>INDEX(DCP_compute2!$B$5:$B$124,MATCH(LARGE(DCP_compute2!$BF29:$BF$124,7),DCP_compute2!$BF$5:$BF$124,0))</f>
        <v>Gestion du changement</v>
      </c>
      <c r="L26">
        <f>INDEX(DCP_compute2!$B$5:$B$124,MATCH(LARGE(DCP_compute2!$BF29:$BF$124,8),DCP_compute2!$BF$5:$BF$124,0))</f>
        <v>0</v>
      </c>
      <c r="M26">
        <f>INDEX(DCP_compute2!$B$5:$B$124,MATCH(LARGE(DCP_compute2!$BF29:$BF$124,9),DCP_compute2!$BF$5:$BF$124,0))</f>
        <v>0</v>
      </c>
      <c r="N26">
        <f>INDEX(DCP_compute2!$B$5:$B$124,MATCH(LARGE(DCP_compute2!$BF29:$BF$124,10),DCP_compute2!$BF$5:$BF$124,0))</f>
        <v>0</v>
      </c>
      <c r="O26" t="str">
        <f>INDEX(DCP_compute2!$B$5:$B$124,MATCH(LARGE(DCP_compute2!$BF29:$BF$124,11),DCP_compute2!$BF$5:$BF$124,0))</f>
        <v xml:space="preserve">Revue de la sécurité de l'information </v>
      </c>
      <c r="P26">
        <f>INDEX(DCP_compute2!$B$5:$B$124,MATCH(LARGE(DCP_compute2!$BF29:$BF$124,12),DCP_compute2!$BF$5:$BF$124,0))</f>
        <v>0</v>
      </c>
    </row>
    <row r="27" spans="1:16">
      <c r="A27" s="2" t="str">
        <f>'Resultat_ DACP'!A32</f>
        <v>M26</v>
      </c>
      <c r="B27" s="2" t="str">
        <f>'Resultat_ DACP'!B32</f>
        <v>MD26</v>
      </c>
      <c r="C27" s="2" t="str">
        <f>'Resultat_ DACP'!E32</f>
        <v>Inondation, incendie, vandalisme, dégradation du fait de l'usure naturelle, dysfonctionnement d'un dispositif de stockage</v>
      </c>
      <c r="D27" s="2">
        <f>'Resultat_ DACP'!I32</f>
        <v>6</v>
      </c>
      <c r="E27" t="str">
        <f>INDEX(DCP_compute2!$B$5:$B$124,MATCH(LARGE(DCP_compute2!$BH30:$BH$124,1),DCP_compute2!$BH$5:$BH$124,0))</f>
        <v>Gestion de la Continuité</v>
      </c>
      <c r="F27" t="str">
        <f>INDEX(DCP_compute2!$B$5:$B$124,MATCH(LARGE(DCP_compute2!$BH30:$BH$124,2),DCP_compute2!$BH$5:$BH$124,0))</f>
        <v>Plan de secours informatique</v>
      </c>
      <c r="G27" t="str">
        <f>INDEX(DCP_compute2!$B$5:$B$124,MATCH(LARGE(DCP_compute2!$BH30:$BH$124,3),DCP_compute2!$BH$5:$BH$124,0))</f>
        <v>Protection de l'environnement</v>
      </c>
      <c r="H27" t="str">
        <f>INDEX(DCP_compute2!$B$5:$B$124,MATCH(LARGE(DCP_compute2!$BH30:$BH$124,4),DCP_compute2!$BH$5:$BH$124,0))</f>
        <v>Protection Physique</v>
      </c>
      <c r="I27">
        <f>INDEX(DCP_compute2!$B$5:$B$124,MATCH(LARGE(DCP_compute2!$BH30:$BH$124,5),DCP_compute2!$BH$5:$BH$124,0))</f>
        <v>0</v>
      </c>
      <c r="J27">
        <f>INDEX(DCP_compute2!$B$5:$B$124,MATCH(LARGE(DCP_compute2!$BH30:$BH$124,6),DCP_compute2!$BH$5:$BH$124,0))</f>
        <v>0</v>
      </c>
      <c r="K27">
        <f>INDEX(DCP_compute2!$B$5:$B$124,MATCH(LARGE(DCP_compute2!$BH30:$BH$124,7),DCP_compute2!$BH$5:$BH$124,0))</f>
        <v>0</v>
      </c>
      <c r="L27" t="str">
        <f>INDEX(DCP_compute2!$B$5:$B$124,MATCH(LARGE(DCP_compute2!$BH30:$BH$124,8),DCP_compute2!$BH$5:$BH$124,0))</f>
        <v xml:space="preserve">Revue de la sécurité de l'information </v>
      </c>
      <c r="M27">
        <f>INDEX(DCP_compute2!$B$5:$B$124,MATCH(LARGE(DCP_compute2!$BH30:$BH$124,9),DCP_compute2!$BH$5:$BH$124,0))</f>
        <v>0</v>
      </c>
      <c r="N27">
        <f>INDEX(DCP_compute2!$B$5:$B$124,MATCH(LARGE(DCP_compute2!$BH30:$BH$124,10),DCP_compute2!$BH$5:$BH$124,0))</f>
        <v>0</v>
      </c>
      <c r="O27">
        <f>INDEX(DCP_compute2!$B$5:$B$124,MATCH(LARGE(DCP_compute2!$BH30:$BH$124,11),DCP_compute2!$BH$5:$BH$124,0))</f>
        <v>0</v>
      </c>
      <c r="P27" t="str">
        <f>INDEX(DCP_compute2!$B$5:$B$124,MATCH(LARGE(DCP_compute2!$BH30:$BH$124,12),DCP_compute2!$BH$5:$BH$124,0))</f>
        <v>Protection de la vie privée</v>
      </c>
    </row>
    <row r="28" spans="1:16">
      <c r="A28" s="2" t="str">
        <f>'Resultat_ DACP'!A33</f>
        <v>M27</v>
      </c>
      <c r="B28" s="2" t="str">
        <f>'Resultat_ DACP'!B33</f>
        <v>MD27</v>
      </c>
      <c r="C28" s="2" t="str">
        <f>'Resultat_ DACP'!E33</f>
        <v xml:space="preserve">Vol d'un ordinateur portable, perte d'un téléphone portable, mise au rebut d'un support ou d'un matériel,  disques sous dimenssionnés amenant à une multiplication des supports </v>
      </c>
      <c r="D28" s="2">
        <f>'Resultat_ DACP'!I33</f>
        <v>3</v>
      </c>
      <c r="E28" t="str">
        <f>INDEX(DCP_compute2!$B$5:$B$124,MATCH(LARGE(DCP_compute2!$BJ31:$BJ$124,1),DCP_compute2!$BJ$5:$BJ$124,0))</f>
        <v>Politique de sauvegarde</v>
      </c>
      <c r="F28" t="str">
        <f>INDEX(DCP_compute2!$B$5:$B$124,MATCH(LARGE(DCP_compute2!$BJ31:$BJ$124,2),DCP_compute2!$BJ$5:$BJ$124,0))</f>
        <v>Inventaire</v>
      </c>
      <c r="G28" t="str">
        <f>INDEX(DCP_compute2!$B$5:$B$124,MATCH(LARGE(DCP_compute2!$BJ31:$BJ$124,3),DCP_compute2!$BJ$5:$BJ$124,0))</f>
        <v>Gestion des Incidents de sécurité</v>
      </c>
      <c r="H28" t="str">
        <f>INDEX(DCP_compute2!$B$5:$B$124,MATCH(LARGE(DCP_compute2!$BJ31:$BJ$124,4),DCP_compute2!$BJ$5:$BJ$124,0))</f>
        <v>Manipulation des supports</v>
      </c>
      <c r="I28" t="str">
        <f>INDEX(DCP_compute2!$B$5:$B$124,MATCH(LARGE(DCP_compute2!$BJ31:$BJ$124,5),DCP_compute2!$BJ$5:$BJ$124,0))</f>
        <v>Matériels utilisateurs sans surveillance</v>
      </c>
      <c r="J28" t="str">
        <f>INDEX(DCP_compute2!$B$5:$B$124,MATCH(LARGE(DCP_compute2!$BJ31:$BJ$124,6),DCP_compute2!$BJ$5:$BJ$124,0))</f>
        <v>Gestion du changement</v>
      </c>
      <c r="K28">
        <f>INDEX(DCP_compute2!$B$5:$B$124,MATCH(LARGE(DCP_compute2!$BJ31:$BJ$124,7),DCP_compute2!$BJ$5:$BJ$124,0))</f>
        <v>0</v>
      </c>
      <c r="L28">
        <f>INDEX(DCP_compute2!$B$5:$B$124,MATCH(LARGE(DCP_compute2!$BJ31:$BJ$124,8),DCP_compute2!$BJ$5:$BJ$124,0))</f>
        <v>0</v>
      </c>
      <c r="M28">
        <f>INDEX(DCP_compute2!$B$5:$B$124,MATCH(LARGE(DCP_compute2!$BJ31:$BJ$124,9),DCP_compute2!$BJ$5:$BJ$124,0))</f>
        <v>0</v>
      </c>
      <c r="N28" t="str">
        <f>INDEX(DCP_compute2!$B$5:$B$124,MATCH(LARGE(DCP_compute2!$BJ31:$BJ$124,10),DCP_compute2!$BJ$5:$BJ$124,0))</f>
        <v xml:space="preserve">Revue de la sécurité de l'information </v>
      </c>
      <c r="O28">
        <f>INDEX(DCP_compute2!$B$5:$B$124,MATCH(LARGE(DCP_compute2!$BJ31:$BJ$124,11),DCP_compute2!$BJ$5:$BJ$124,0))</f>
        <v>0</v>
      </c>
      <c r="P28">
        <f>INDEX(DCP_compute2!$B$5:$B$124,MATCH(LARGE(DCP_compute2!$BJ31:$BJ$124,12),DCP_compute2!$BJ$5:$BJ$124,0))</f>
        <v>0</v>
      </c>
    </row>
    <row r="29" spans="1:16">
      <c r="A29" s="2" t="str">
        <f>'Resultat_ DACP'!A34</f>
        <v>M28</v>
      </c>
      <c r="B29" s="2" t="str">
        <f>'Resultat_ DACP'!B34</f>
        <v>MD28</v>
      </c>
      <c r="C29" s="2" t="str">
        <f>'Resultat_ DACP'!E34</f>
        <v>Effacement de données, utilisation de logiciels contrefaits ou copiés, erreur de manipulation menant à la suppression de données</v>
      </c>
      <c r="D29" s="2">
        <f>'Resultat_ DACP'!I34</f>
        <v>3</v>
      </c>
      <c r="E29" t="str">
        <f>INDEX(DCP_compute2!$B$5:$B$124,MATCH(LARGE(DCP_compute2!$BL32:$BL$124,1),DCP_compute2!$BL$5:$BL$124,0))</f>
        <v>Inventaire</v>
      </c>
      <c r="F29" t="str">
        <f>INDEX(DCP_compute2!$B$5:$B$124,MATCH(LARGE(DCP_compute2!$BL32:$BL$124,2),DCP_compute2!$BL$5:$BL$124,0))</f>
        <v>Gestion des vulnérabilités</v>
      </c>
      <c r="G29" t="str">
        <f>INDEX(DCP_compute2!$B$5:$B$124,MATCH(LARGE(DCP_compute2!$BL32:$BL$124,3),DCP_compute2!$BL$5:$BL$124,0))</f>
        <v>Maîtrise des logiciels</v>
      </c>
      <c r="H29" t="str">
        <f>INDEX(DCP_compute2!$B$5:$B$124,MATCH(LARGE(DCP_compute2!$BL32:$BL$124,4),DCP_compute2!$BL$5:$BL$124,0))</f>
        <v>Gestion du changement</v>
      </c>
      <c r="I29">
        <f>INDEX(DCP_compute2!$B$5:$B$124,MATCH(LARGE(DCP_compute2!$BL32:$BL$124,5),DCP_compute2!$BL$5:$BL$124,0))</f>
        <v>0</v>
      </c>
      <c r="J29">
        <f>INDEX(DCP_compute2!$B$5:$B$124,MATCH(LARGE(DCP_compute2!$BL32:$BL$124,6),DCP_compute2!$BL$5:$BL$124,0))</f>
        <v>0</v>
      </c>
      <c r="K29">
        <f>INDEX(DCP_compute2!$B$5:$B$124,MATCH(LARGE(DCP_compute2!$BL32:$BL$124,7),DCP_compute2!$BL$5:$BL$124,0))</f>
        <v>0</v>
      </c>
      <c r="L29" t="str">
        <f>INDEX(DCP_compute2!$B$5:$B$124,MATCH(LARGE(DCP_compute2!$BL32:$BL$124,8),DCP_compute2!$BL$5:$BL$124,0))</f>
        <v xml:space="preserve">Revue de la sécurité de l'information </v>
      </c>
      <c r="M29">
        <f>INDEX(DCP_compute2!$B$5:$B$124,MATCH(LARGE(DCP_compute2!$BL32:$BL$124,9),DCP_compute2!$BL$5:$BL$124,0))</f>
        <v>0</v>
      </c>
      <c r="N29">
        <f>INDEX(DCP_compute2!$B$5:$B$124,MATCH(LARGE(DCP_compute2!$BL32:$BL$124,10),DCP_compute2!$BL$5:$BL$124,0))</f>
        <v>0</v>
      </c>
      <c r="O29">
        <f>INDEX(DCP_compute2!$B$5:$B$124,MATCH(LARGE(DCP_compute2!$BL32:$BL$124,11),DCP_compute2!$BL$5:$BL$124,0))</f>
        <v>0</v>
      </c>
      <c r="P29" t="str">
        <f>INDEX(DCP_compute2!$B$5:$B$124,MATCH(LARGE(DCP_compute2!$BL32:$BL$124,12),DCP_compute2!$BL$5:$BL$124,0))</f>
        <v>Protection de la vie privée</v>
      </c>
    </row>
    <row r="30" spans="1:16">
      <c r="A30" s="2" t="str">
        <f>'Resultat_ DACP'!A35</f>
        <v>M29</v>
      </c>
      <c r="B30" s="2" t="str">
        <f>'Resultat_ DACP'!B35</f>
        <v>MD29</v>
      </c>
      <c r="C30" s="2" t="str">
        <f>'Resultat_ DACP'!E35</f>
        <v>Dépassement du dimensionnement d'une base de données, injection de données en dehors des valeurs prévues, attaque par dénis de service</v>
      </c>
      <c r="D30" s="2">
        <f>'Resultat_ DACP'!I35</f>
        <v>3</v>
      </c>
      <c r="E30" t="str">
        <f>INDEX(DCP_compute2!$B$5:$B$124,MATCH(LARGE(DCP_compute2!$BN33:$BN$124,1),DCP_compute2!$BN$5:$BN$124,0))</f>
        <v>Journalisation et surveillance</v>
      </c>
      <c r="F30" t="str">
        <f>INDEX(DCP_compute2!$B$5:$B$124,MATCH(LARGE(DCP_compute2!$BN33:$BN$124,2),DCP_compute2!$BN$5:$BN$124,0))</f>
        <v>Exigences de sécurité</v>
      </c>
      <c r="G30" t="str">
        <f>INDEX(DCP_compute2!$B$5:$B$124,MATCH(LARGE(DCP_compute2!$BN33:$BN$124,3),DCP_compute2!$BN$5:$BN$124,0))</f>
        <v>Gestion de la Continuité</v>
      </c>
      <c r="H30" t="str">
        <f>INDEX(DCP_compute2!$B$5:$B$124,MATCH(LARGE(DCP_compute2!$BN33:$BN$124,4),DCP_compute2!$BN$5:$BN$124,0))</f>
        <v>Plan de secours informatique</v>
      </c>
      <c r="I30" t="str">
        <f>INDEX(DCP_compute2!$B$5:$B$124,MATCH(LARGE(DCP_compute2!$BN33:$BN$124,5),DCP_compute2!$BN$5:$BN$124,0))</f>
        <v>Protection des accès aux données</v>
      </c>
      <c r="J30" t="str">
        <f>INDEX(DCP_compute2!$B$5:$B$124,MATCH(LARGE(DCP_compute2!$BN33:$BN$124,6),DCP_compute2!$BN$5:$BN$124,0))</f>
        <v xml:space="preserve">Gestion de la sécurité des réseaux </v>
      </c>
      <c r="K30" t="str">
        <f>INDEX(DCP_compute2!$B$5:$B$124,MATCH(LARGE(DCP_compute2!$BN33:$BN$124,7),DCP_compute2!$BN$5:$BN$124,0))</f>
        <v>Gestion des vulnérabilités</v>
      </c>
      <c r="L30" t="str">
        <f>INDEX(DCP_compute2!$B$5:$B$124,MATCH(LARGE(DCP_compute2!$BN33:$BN$124,8),DCP_compute2!$BN$5:$BN$124,0))</f>
        <v>Gestion des Incidents de sécurité</v>
      </c>
      <c r="M30" t="str">
        <f>INDEX(DCP_compute2!$B$5:$B$124,MATCH(LARGE(DCP_compute2!$BN33:$BN$124,9),DCP_compute2!$BN$5:$BN$124,0))</f>
        <v>Cycle de vie  des accès</v>
      </c>
      <c r="N30" t="str">
        <f>INDEX(DCP_compute2!$B$5:$B$124,MATCH(LARGE(DCP_compute2!$BN33:$BN$124,10),DCP_compute2!$BN$5:$BN$124,0))</f>
        <v>Protection contre des logiciels malveillants</v>
      </c>
      <c r="O30" t="str">
        <f>INDEX(DCP_compute2!$B$5:$B$124,MATCH(LARGE(DCP_compute2!$BN33:$BN$124,11),DCP_compute2!$BN$5:$BN$124,0))</f>
        <v>Cartographie et documentation  de l'infrastructure</v>
      </c>
      <c r="P30" t="str">
        <f>INDEX(DCP_compute2!$B$5:$B$124,MATCH(LARGE(DCP_compute2!$BN33:$BN$124,12),DCP_compute2!$BN$5:$BN$124,0))</f>
        <v>Contrôle de l'accès</v>
      </c>
    </row>
    <row r="31" spans="1:16">
      <c r="A31" s="2" t="str">
        <f>'Resultat_ DACP'!A36</f>
        <v>M30</v>
      </c>
      <c r="B31" s="2" t="str">
        <f>'Resultat_ DACP'!B36</f>
        <v>MD30</v>
      </c>
      <c r="C31" s="2" t="str">
        <f>'Resultat_ DACP'!E36</f>
        <v>Manipulation inopportune lors de la mise à jour, configuration ou maintenance, contagion par un code malveillant, substitution d'un composant par un autre</v>
      </c>
      <c r="D31" s="2">
        <f>'Resultat_ DACP'!I36</f>
        <v>6</v>
      </c>
      <c r="E31" t="str">
        <f>INDEX(DCP_compute2!$B$5:$B$124,MATCH(LARGE(DCP_compute2!$BP34:$BP$124,1),DCP_compute2!$BP$5:$BP$124,0))</f>
        <v>Politique de sauvegarde</v>
      </c>
      <c r="F31" t="str">
        <f>INDEX(DCP_compute2!$B$5:$B$124,MATCH(LARGE(DCP_compute2!$BP34:$BP$124,2),DCP_compute2!$BP$5:$BP$124,0))</f>
        <v>Journalisation et surveillance</v>
      </c>
      <c r="G31" t="str">
        <f>INDEX(DCP_compute2!$B$5:$B$124,MATCH(LARGE(DCP_compute2!$BP34:$BP$124,3),DCP_compute2!$BP$5:$BP$124,0))</f>
        <v>Exigences de sécurité</v>
      </c>
      <c r="H31" t="str">
        <f>INDEX(DCP_compute2!$B$5:$B$124,MATCH(LARGE(DCP_compute2!$BP34:$BP$124,4),DCP_compute2!$BP$5:$BP$124,0))</f>
        <v>Protection des accès aux données</v>
      </c>
      <c r="I31" t="str">
        <f>INDEX(DCP_compute2!$B$5:$B$124,MATCH(LARGE(DCP_compute2!$BP34:$BP$124,5),DCP_compute2!$BP$5:$BP$124,0))</f>
        <v>Gestion des vulnérabilités</v>
      </c>
      <c r="J31" t="str">
        <f>INDEX(DCP_compute2!$B$5:$B$124,MATCH(LARGE(DCP_compute2!$BP34:$BP$124,6),DCP_compute2!$BP$5:$BP$124,0))</f>
        <v>Protection contre des logiciels malveillants</v>
      </c>
      <c r="K31" t="str">
        <f>INDEX(DCP_compute2!$B$5:$B$124,MATCH(LARGE(DCP_compute2!$BP34:$BP$124,7),DCP_compute2!$BP$5:$BP$124,0))</f>
        <v>Maîtrise des logiciels</v>
      </c>
      <c r="L31" t="str">
        <f>INDEX(DCP_compute2!$B$5:$B$124,MATCH(LARGE(DCP_compute2!$BP34:$BP$124,8),DCP_compute2!$BP$5:$BP$124,0))</f>
        <v>Cartographie et documentation  de l'infrastructure</v>
      </c>
      <c r="M31" t="str">
        <f>INDEX(DCP_compute2!$B$5:$B$124,MATCH(LARGE(DCP_compute2!$BP34:$BP$124,9),DCP_compute2!$BP$5:$BP$124,0))</f>
        <v>Gestion du changement</v>
      </c>
      <c r="N31">
        <f>INDEX(DCP_compute2!$B$5:$B$124,MATCH(LARGE(DCP_compute2!$BP34:$BP$124,10),DCP_compute2!$BP$5:$BP$124,0))</f>
        <v>0</v>
      </c>
      <c r="O31">
        <f>INDEX(DCP_compute2!$B$5:$B$124,MATCH(LARGE(DCP_compute2!$BP34:$BP$124,11),DCP_compute2!$BP$5:$BP$124,0))</f>
        <v>0</v>
      </c>
      <c r="P31">
        <f>INDEX(DCP_compute2!$B$5:$B$124,MATCH(LARGE(DCP_compute2!$BP34:$BP$124,12),DCP_compute2!$BP$5:$BP$124,0))</f>
        <v>0</v>
      </c>
    </row>
    <row r="32" spans="1:16">
      <c r="A32" s="2" t="str">
        <f>'Resultat_ DACP'!A37</f>
        <v>M31</v>
      </c>
      <c r="B32" s="2" t="str">
        <f>'Resultat_ DACP'!B37</f>
        <v>MD31</v>
      </c>
      <c r="C32" s="2" t="str">
        <f>'Resultat_ DACP'!E37</f>
        <v>Effacement d'un exécutable en production ou de code sources, virus, bombe logique</v>
      </c>
      <c r="D32" s="2">
        <f>'Resultat_ DACP'!I37</f>
        <v>3</v>
      </c>
      <c r="E32" t="str">
        <f>INDEX(DCP_compute2!$B$5:$B$124,MATCH(LARGE(DCP_compute2!$BR35:$BR$124,1),DCP_compute2!$BR$5:$BR$124,0))</f>
        <v>Politique de sauvegarde</v>
      </c>
      <c r="F32" t="str">
        <f>INDEX(DCP_compute2!$B$5:$B$124,MATCH(LARGE(DCP_compute2!$BR35:$BR$124,2),DCP_compute2!$BR$5:$BR$124,0))</f>
        <v>Plan de secours informatique</v>
      </c>
      <c r="G32" t="str">
        <f>INDEX(DCP_compute2!$B$5:$B$124,MATCH(LARGE(DCP_compute2!$BR35:$BR$124,3),DCP_compute2!$BR$5:$BR$124,0))</f>
        <v>Gestion des vulnérabilités</v>
      </c>
      <c r="H32" t="str">
        <f>INDEX(DCP_compute2!$B$5:$B$124,MATCH(LARGE(DCP_compute2!$BR35:$BR$124,4),DCP_compute2!$BR$5:$BR$124,0))</f>
        <v>Gestion des Incidents de sécurité</v>
      </c>
      <c r="I32" t="str">
        <f>INDEX(DCP_compute2!$B$5:$B$124,MATCH(LARGE(DCP_compute2!$BR35:$BR$124,5),DCP_compute2!$BR$5:$BR$124,0))</f>
        <v>Protection contre des logiciels malveillants</v>
      </c>
      <c r="J32" t="str">
        <f>INDEX(DCP_compute2!$B$5:$B$124,MATCH(LARGE(DCP_compute2!$BR35:$BR$124,6),DCP_compute2!$BR$5:$BR$124,0))</f>
        <v>Gestion du changement</v>
      </c>
      <c r="K32">
        <f>INDEX(DCP_compute2!$B$5:$B$124,MATCH(LARGE(DCP_compute2!$BR35:$BR$124,7),DCP_compute2!$BR$5:$BR$124,0))</f>
        <v>0</v>
      </c>
      <c r="L32">
        <f>INDEX(DCP_compute2!$B$5:$B$124,MATCH(LARGE(DCP_compute2!$BR35:$BR$124,8),DCP_compute2!$BR$5:$BR$124,0))</f>
        <v>0</v>
      </c>
      <c r="M32">
        <f>INDEX(DCP_compute2!$B$5:$B$124,MATCH(LARGE(DCP_compute2!$BR35:$BR$124,9),DCP_compute2!$BR$5:$BR$124,0))</f>
        <v>0</v>
      </c>
      <c r="N32" t="str">
        <f>INDEX(DCP_compute2!$B$5:$B$124,MATCH(LARGE(DCP_compute2!$BR35:$BR$124,10),DCP_compute2!$BR$5:$BR$124,0))</f>
        <v xml:space="preserve">Revue de la sécurité de l'information </v>
      </c>
      <c r="O32">
        <f>INDEX(DCP_compute2!$B$5:$B$124,MATCH(LARGE(DCP_compute2!$BR35:$BR$124,11),DCP_compute2!$BR$5:$BR$124,0))</f>
        <v>0</v>
      </c>
      <c r="P32">
        <f>INDEX(DCP_compute2!$B$5:$B$124,MATCH(LARGE(DCP_compute2!$BR35:$BR$124,12),DCP_compute2!$BR$5:$BR$124,0))</f>
        <v>0</v>
      </c>
    </row>
    <row r="33" spans="1:16">
      <c r="A33" s="2" t="str">
        <f>'Resultat_ DACP'!A38</f>
        <v>M32</v>
      </c>
      <c r="B33" s="2" t="str">
        <f>'Resultat_ DACP'!B38</f>
        <v>MD32</v>
      </c>
      <c r="C33" s="2" t="str">
        <f>'Resultat_ DACP'!E38</f>
        <v>Non renouvellement de la licence d'un logiciel utilisé pour accéder les données, arrêt des mises à jour de maintenance de sécurité par l'éditeur , faillite de l'éditeur, corruption du module de stockage contenant les numéros de licence</v>
      </c>
      <c r="D33" s="2">
        <f>'Resultat_ DACP'!I38</f>
        <v>6</v>
      </c>
      <c r="E33" t="str">
        <f>INDEX(DCP_compute2!$B$5:$B$124,MATCH(LARGE(DCP_compute2!$BT36:$BT$124,1),DCP_compute2!$BT$5:$BT$124,0))</f>
        <v>Politique de sauvegarde</v>
      </c>
      <c r="F33" t="str">
        <f>INDEX(DCP_compute2!$B$5:$B$124,MATCH(LARGE(DCP_compute2!$BT36:$BT$124,2),DCP_compute2!$BT$5:$BT$124,0))</f>
        <v xml:space="preserve">Gestion de la sécurité des réseaux </v>
      </c>
      <c r="G33" t="str">
        <f>INDEX(DCP_compute2!$B$5:$B$124,MATCH(LARGE(DCP_compute2!$BT36:$BT$124,3),DCP_compute2!$BT$5:$BT$124,0))</f>
        <v>Maîtrise des logiciels</v>
      </c>
      <c r="H33" t="str">
        <f>INDEX(DCP_compute2!$B$5:$B$124,MATCH(LARGE(DCP_compute2!$BT36:$BT$124,4),DCP_compute2!$BT$5:$BT$124,0))</f>
        <v>Cartographie et documentation  de l'infrastructure</v>
      </c>
      <c r="I33" t="str">
        <f>INDEX(DCP_compute2!$B$5:$B$124,MATCH(LARGE(DCP_compute2!$BT36:$BT$124,5),DCP_compute2!$BT$5:$BT$124,0))</f>
        <v>Gestion du changement</v>
      </c>
      <c r="J33">
        <f>INDEX(DCP_compute2!$B$5:$B$124,MATCH(LARGE(DCP_compute2!$BT36:$BT$124,6),DCP_compute2!$BT$5:$BT$124,0))</f>
        <v>0</v>
      </c>
      <c r="K33">
        <f>INDEX(DCP_compute2!$B$5:$B$124,MATCH(LARGE(DCP_compute2!$BT36:$BT$124,7),DCP_compute2!$BT$5:$BT$124,0))</f>
        <v>0</v>
      </c>
      <c r="L33">
        <f>INDEX(DCP_compute2!$B$5:$B$124,MATCH(LARGE(DCP_compute2!$BT36:$BT$124,8),DCP_compute2!$BT$5:$BT$124,0))</f>
        <v>0</v>
      </c>
      <c r="M33" t="str">
        <f>INDEX(DCP_compute2!$B$5:$B$124,MATCH(LARGE(DCP_compute2!$BT36:$BT$124,9),DCP_compute2!$BT$5:$BT$124,0))</f>
        <v xml:space="preserve">Revue de la sécurité de l'information </v>
      </c>
      <c r="N33">
        <f>INDEX(DCP_compute2!$B$5:$B$124,MATCH(LARGE(DCP_compute2!$BT36:$BT$124,10),DCP_compute2!$BT$5:$BT$124,0))</f>
        <v>0</v>
      </c>
      <c r="O33">
        <f>INDEX(DCP_compute2!$B$5:$B$124,MATCH(LARGE(DCP_compute2!$BT36:$BT$124,11),DCP_compute2!$BT$5:$BT$124,0))</f>
        <v>0</v>
      </c>
      <c r="P33">
        <f>INDEX(DCP_compute2!$B$5:$B$124,MATCH(LARGE(DCP_compute2!$BT36:$BT$124,12),DCP_compute2!$BT$5:$BT$124,0))</f>
        <v>0</v>
      </c>
    </row>
    <row r="34" spans="1:16">
      <c r="A34" s="2" t="str">
        <f>'Resultat_ DACP'!A39</f>
        <v>M33</v>
      </c>
      <c r="B34" s="2" t="str">
        <f>'Resultat_ DACP'!B39</f>
        <v>MD33</v>
      </c>
      <c r="C34" s="2" t="str">
        <f>'Resultat_ DACP'!E39</f>
        <v>Détournement de la bande passante, téléchargement non autorisé, coupure d'accès internet</v>
      </c>
      <c r="D34" s="2">
        <f>'Resultat_ DACP'!I39</f>
        <v>3</v>
      </c>
      <c r="E34" t="str">
        <f>INDEX(DCP_compute2!$B$5:$B$124,MATCH(LARGE(DCP_compute2!$BV37:$BV$124,1),DCP_compute2!$BV$5:$BV$124,0))</f>
        <v>Exigences de sécurité</v>
      </c>
      <c r="F34" t="str">
        <f>INDEX(DCP_compute2!$B$5:$B$124,MATCH(LARGE(DCP_compute2!$BV37:$BV$124,2),DCP_compute2!$BV$5:$BV$124,0))</f>
        <v>Plan de secours informatique</v>
      </c>
      <c r="G34" t="str">
        <f>INDEX(DCP_compute2!$B$5:$B$124,MATCH(LARGE(DCP_compute2!$BV37:$BV$124,3),DCP_compute2!$BV$5:$BV$124,0))</f>
        <v>Protection des accès aux données</v>
      </c>
      <c r="H34" t="str">
        <f>INDEX(DCP_compute2!$B$5:$B$124,MATCH(LARGE(DCP_compute2!$BV37:$BV$124,4),DCP_compute2!$BV$5:$BV$124,0))</f>
        <v xml:space="preserve">Gestion de la sécurité des réseaux </v>
      </c>
      <c r="I34" t="str">
        <f>INDEX(DCP_compute2!$B$5:$B$124,MATCH(LARGE(DCP_compute2!$BV37:$BV$124,5),DCP_compute2!$BV$5:$BV$124,0))</f>
        <v>Gestion des Incidents de sécurité</v>
      </c>
      <c r="J34" t="str">
        <f>INDEX(DCP_compute2!$B$5:$B$124,MATCH(LARGE(DCP_compute2!$BV37:$BV$124,6),DCP_compute2!$BV$5:$BV$124,0))</f>
        <v>Maîtrise des logiciels</v>
      </c>
      <c r="K34">
        <f>INDEX(DCP_compute2!$B$5:$B$124,MATCH(LARGE(DCP_compute2!$BV37:$BV$124,7),DCP_compute2!$BV$5:$BV$124,0))</f>
        <v>0</v>
      </c>
      <c r="L34">
        <f>INDEX(DCP_compute2!$B$5:$B$124,MATCH(LARGE(DCP_compute2!$BV37:$BV$124,8),DCP_compute2!$BV$5:$BV$124,0))</f>
        <v>0</v>
      </c>
      <c r="M34">
        <f>INDEX(DCP_compute2!$B$5:$B$124,MATCH(LARGE(DCP_compute2!$BV37:$BV$124,9),DCP_compute2!$BV$5:$BV$124,0))</f>
        <v>0</v>
      </c>
      <c r="N34" t="str">
        <f>INDEX(DCP_compute2!$B$5:$B$124,MATCH(LARGE(DCP_compute2!$BV37:$BV$124,10),DCP_compute2!$BV$5:$BV$124,0))</f>
        <v xml:space="preserve">Revue de la sécurité de l'information </v>
      </c>
      <c r="O34">
        <f>INDEX(DCP_compute2!$B$5:$B$124,MATCH(LARGE(DCP_compute2!$BV37:$BV$124,11),DCP_compute2!$BV$5:$BV$124,0))</f>
        <v>0</v>
      </c>
      <c r="P34">
        <f>INDEX(DCP_compute2!$B$5:$B$124,MATCH(LARGE(DCP_compute2!$BV37:$BV$124,12),DCP_compute2!$BV$5:$BV$124,0))</f>
        <v>0</v>
      </c>
    </row>
    <row r="35" spans="1:16">
      <c r="A35" s="2" t="str">
        <f>'Resultat_ DACP'!A40</f>
        <v>M34</v>
      </c>
      <c r="B35" s="2" t="str">
        <f>'Resultat_ DACP'!B40</f>
        <v>MD34</v>
      </c>
      <c r="C35" s="2" t="str">
        <f>'Resultat_ DACP'!E40</f>
        <v>Sectionnement de câblage, mauvaise réception du réseau WIFI, oxydation des câbles</v>
      </c>
      <c r="D35" s="2">
        <f>'Resultat_ DACP'!I40</f>
        <v>3</v>
      </c>
      <c r="E35" t="str">
        <f>INDEX(DCP_compute2!$B$5:$B$124,MATCH(LARGE(DCP_compute2!$BX38:$BX$124,1),DCP_compute2!$BX$5:$BX$124,0))</f>
        <v>Journalisation et surveillance</v>
      </c>
      <c r="F35" t="str">
        <f>INDEX(DCP_compute2!$B$5:$B$124,MATCH(LARGE(DCP_compute2!$BX38:$BX$124,2),DCP_compute2!$BX$5:$BX$124,0))</f>
        <v>Manipulation des supports</v>
      </c>
      <c r="G35" t="str">
        <f>INDEX(DCP_compute2!$B$5:$B$124,MATCH(LARGE(DCP_compute2!$BX38:$BX$124,3),DCP_compute2!$BX$5:$BX$124,0))</f>
        <v>Protection de l'environnement</v>
      </c>
      <c r="H35" t="str">
        <f>INDEX(DCP_compute2!$B$5:$B$124,MATCH(LARGE(DCP_compute2!$BX38:$BX$124,4),DCP_compute2!$BX$5:$BX$124,0))</f>
        <v>Cartographie et documentation  de l'infrastructure</v>
      </c>
      <c r="I35">
        <f>INDEX(DCP_compute2!$B$5:$B$124,MATCH(LARGE(DCP_compute2!$BX38:$BX$124,5),DCP_compute2!$BX$5:$BX$124,0))</f>
        <v>0</v>
      </c>
      <c r="J35">
        <f>INDEX(DCP_compute2!$B$5:$B$124,MATCH(LARGE(DCP_compute2!$BX38:$BX$124,6),DCP_compute2!$BX$5:$BX$124,0))</f>
        <v>0</v>
      </c>
      <c r="K35">
        <f>INDEX(DCP_compute2!$B$5:$B$124,MATCH(LARGE(DCP_compute2!$BX38:$BX$124,7),DCP_compute2!$BX$5:$BX$124,0))</f>
        <v>0</v>
      </c>
      <c r="L35" t="str">
        <f>INDEX(DCP_compute2!$B$5:$B$124,MATCH(LARGE(DCP_compute2!$BX38:$BX$124,8),DCP_compute2!$BX$5:$BX$124,0))</f>
        <v xml:space="preserve">Revue de la sécurité de l'information </v>
      </c>
      <c r="M35">
        <f>INDEX(DCP_compute2!$B$5:$B$124,MATCH(LARGE(DCP_compute2!$BX38:$BX$124,9),DCP_compute2!$BX$5:$BX$124,0))</f>
        <v>0</v>
      </c>
      <c r="N35">
        <f>INDEX(DCP_compute2!$B$5:$B$124,MATCH(LARGE(DCP_compute2!$BX38:$BX$124,10),DCP_compute2!$BX$5:$BX$124,0))</f>
        <v>0</v>
      </c>
      <c r="O35">
        <f>INDEX(DCP_compute2!$B$5:$B$124,MATCH(LARGE(DCP_compute2!$BX38:$BX$124,11),DCP_compute2!$BX$5:$BX$124,0))</f>
        <v>0</v>
      </c>
      <c r="P35" t="str">
        <f>INDEX(DCP_compute2!$B$5:$B$124,MATCH(LARGE(DCP_compute2!$BX38:$BX$124,12),DCP_compute2!$BX$5:$BX$124,0))</f>
        <v>Protection de la vie privée</v>
      </c>
    </row>
    <row r="36" spans="1:16">
      <c r="A36" s="2" t="str">
        <f>'Resultat_ DACP'!A41</f>
        <v>M35</v>
      </c>
      <c r="B36" s="2" t="str">
        <f>'Resultat_ DACP'!B41</f>
        <v>MD35</v>
      </c>
      <c r="C36" s="2" t="str">
        <f>'Resultat_ DACP'!E41</f>
        <v>Vol de câbles de transmission en cuivre</v>
      </c>
      <c r="D36" s="2">
        <f>'Resultat_ DACP'!I41</f>
        <v>4</v>
      </c>
      <c r="E36" t="str">
        <f>INDEX(DCP_compute2!$B$5:$B$124,MATCH(LARGE(DCP_compute2!$BZ39:$BZ$124,1),DCP_compute2!$BZ$5:$BZ$124,0))</f>
        <v>Gestion des Incidents de sécurité</v>
      </c>
      <c r="F36" t="str">
        <f>INDEX(DCP_compute2!$B$5:$B$124,MATCH(LARGE(DCP_compute2!$BZ39:$BZ$124,2),DCP_compute2!$BZ$5:$BZ$124,0))</f>
        <v>Manipulation des supports</v>
      </c>
      <c r="G36" t="str">
        <f>INDEX(DCP_compute2!$B$5:$B$124,MATCH(LARGE(DCP_compute2!$BZ39:$BZ$124,3),DCP_compute2!$BZ$5:$BZ$124,0))</f>
        <v>Cartographie et documentation  de l'infrastructure</v>
      </c>
      <c r="H36" t="str">
        <f>INDEX(DCP_compute2!$B$5:$B$124,MATCH(LARGE(DCP_compute2!$BZ39:$BZ$124,4),DCP_compute2!$BZ$5:$BZ$124,0))</f>
        <v>Protection Physique</v>
      </c>
      <c r="I36" t="str">
        <f>INDEX(DCP_compute2!$B$5:$B$124,MATCH(LARGE(DCP_compute2!$BZ39:$BZ$124,5),DCP_compute2!$BZ$5:$BZ$124,0))</f>
        <v>Matériels utilisateurs sans surveillance</v>
      </c>
      <c r="J36">
        <f>INDEX(DCP_compute2!$B$5:$B$124,MATCH(LARGE(DCP_compute2!$BZ39:$BZ$124,6),DCP_compute2!$BZ$5:$BZ$124,0))</f>
        <v>0</v>
      </c>
      <c r="K36">
        <f>INDEX(DCP_compute2!$B$5:$B$124,MATCH(LARGE(DCP_compute2!$BZ39:$BZ$124,7),DCP_compute2!$BZ$5:$BZ$124,0))</f>
        <v>0</v>
      </c>
      <c r="L36">
        <f>INDEX(DCP_compute2!$B$5:$B$124,MATCH(LARGE(DCP_compute2!$BZ39:$BZ$124,8),DCP_compute2!$BZ$5:$BZ$124,0))</f>
        <v>0</v>
      </c>
      <c r="M36" t="str">
        <f>INDEX(DCP_compute2!$B$5:$B$124,MATCH(LARGE(DCP_compute2!$BZ39:$BZ$124,9),DCP_compute2!$BZ$5:$BZ$124,0))</f>
        <v xml:space="preserve">Revue de la sécurité de l'information </v>
      </c>
      <c r="N36">
        <f>INDEX(DCP_compute2!$B$5:$B$124,MATCH(LARGE(DCP_compute2!$BZ39:$BZ$124,10),DCP_compute2!$BZ$5:$BZ$124,0))</f>
        <v>0</v>
      </c>
      <c r="O36">
        <f>INDEX(DCP_compute2!$B$5:$B$124,MATCH(LARGE(DCP_compute2!$BZ39:$BZ$124,11),DCP_compute2!$BZ$5:$BZ$124,0))</f>
        <v>0</v>
      </c>
      <c r="P36">
        <f>INDEX(DCP_compute2!$B$5:$B$124,MATCH(LARGE(DCP_compute2!$BZ39:$BZ$124,12),DCP_compute2!$BZ$5:$BZ$124,0))</f>
        <v>0</v>
      </c>
    </row>
    <row r="37" spans="1:16">
      <c r="A37" s="2" t="str">
        <f>'Resultat_ DACP'!A42</f>
        <v>M36</v>
      </c>
      <c r="B37" s="2" t="str">
        <f>'Resultat_ DACP'!B42</f>
        <v>MD36</v>
      </c>
      <c r="C37" s="2" t="str">
        <f>'Resultat_ DACP'!E42</f>
        <v>Charge de travail important, stress ou perturbation des conditions de travail, emploi d'un personnel à une tâche non maîtrisée ou mauvaise utilisation des compétences</v>
      </c>
      <c r="D37" s="2">
        <f>'Resultat_ DACP'!I42</f>
        <v>3</v>
      </c>
      <c r="E37" t="str">
        <f>INDEX(DCP_compute2!$B$5:$B$124,MATCH(LARGE(DCP_compute2!$CB40:$CB$124,1),DCP_compute2!$CB$5:$CB$124,0))</f>
        <v>Gestion de la Continuité</v>
      </c>
      <c r="F37" t="str">
        <f>INDEX(DCP_compute2!$B$5:$B$124,MATCH(LARGE(DCP_compute2!$CB40:$CB$124,2),DCP_compute2!$CB$5:$CB$124,0))</f>
        <v>Gestion des Incidents de sécurité</v>
      </c>
      <c r="G37">
        <f>INDEX(DCP_compute2!$B$5:$B$124,MATCH(LARGE(DCP_compute2!$CB40:$CB$124,3),DCP_compute2!$CB$5:$CB$124,0))</f>
        <v>0</v>
      </c>
      <c r="H37">
        <f>INDEX(DCP_compute2!$B$5:$B$124,MATCH(LARGE(DCP_compute2!$CB40:$CB$124,4),DCP_compute2!$CB$5:$CB$124,0))</f>
        <v>0</v>
      </c>
      <c r="I37">
        <f>INDEX(DCP_compute2!$B$5:$B$124,MATCH(LARGE(DCP_compute2!$CB40:$CB$124,5),DCP_compute2!$CB$5:$CB$124,0))</f>
        <v>0</v>
      </c>
      <c r="J37" t="str">
        <f>INDEX(DCP_compute2!$B$5:$B$124,MATCH(LARGE(DCP_compute2!$CB40:$CB$124,6),DCP_compute2!$CB$5:$CB$124,0))</f>
        <v xml:space="preserve">Revue de la sécurité de l'information </v>
      </c>
      <c r="K37">
        <f>INDEX(DCP_compute2!$B$5:$B$124,MATCH(LARGE(DCP_compute2!$CB40:$CB$124,7),DCP_compute2!$CB$5:$CB$124,0))</f>
        <v>0</v>
      </c>
      <c r="L37">
        <f>INDEX(DCP_compute2!$B$5:$B$124,MATCH(LARGE(DCP_compute2!$CB40:$CB$124,8),DCP_compute2!$CB$5:$CB$124,0))</f>
        <v>0</v>
      </c>
      <c r="M37">
        <f>INDEX(DCP_compute2!$B$5:$B$124,MATCH(LARGE(DCP_compute2!$CB40:$CB$124,9),DCP_compute2!$CB$5:$CB$124,0))</f>
        <v>0</v>
      </c>
      <c r="N37" t="str">
        <f>INDEX(DCP_compute2!$B$5:$B$124,MATCH(LARGE(DCP_compute2!$CB40:$CB$124,10),DCP_compute2!$CB$5:$CB$124,0))</f>
        <v>Protection de la vie privée</v>
      </c>
      <c r="O37">
        <f>INDEX(DCP_compute2!$B$5:$B$124,MATCH(LARGE(DCP_compute2!$CB40:$CB$124,11),DCP_compute2!$CB$5:$CB$124,0))</f>
        <v>0</v>
      </c>
      <c r="P37">
        <f>INDEX(DCP_compute2!$B$5:$B$124,MATCH(LARGE(DCP_compute2!$CB40:$CB$124,12),DCP_compute2!$CB$5:$CB$124,0))</f>
        <v>0</v>
      </c>
    </row>
    <row r="38" spans="1:16">
      <c r="A38" s="2" t="str">
        <f>'Resultat_ DACP'!A43</f>
        <v>M37</v>
      </c>
      <c r="B38" s="2" t="str">
        <f>'Resultat_ DACP'!B43</f>
        <v>MD37</v>
      </c>
      <c r="C38" s="2" t="str">
        <f>'Resultat_ DACP'!E43</f>
        <v>Accident du travail, maladie professionnelle, autre blessure ou maladie, décès, affection neurologique, psychologique ou psychiatrique</v>
      </c>
      <c r="D38" s="2">
        <f>'Resultat_ DACP'!I43</f>
        <v>3</v>
      </c>
      <c r="E38" t="str">
        <f>INDEX(DCP_compute2!$B$5:$B$124,MATCH(LARGE(DCP_compute2!$CD41:$CD$124,1),DCP_compute2!$CD$5:$CD$124,0))</f>
        <v>Sous-traitant</v>
      </c>
      <c r="F38" t="str">
        <f>INDEX(DCP_compute2!$B$5:$B$124,MATCH(LARGE(DCP_compute2!$CD41:$CD$124,2),DCP_compute2!$CD$5:$CD$124,0))</f>
        <v>Gestion de la Continuité</v>
      </c>
      <c r="G38">
        <f>INDEX(DCP_compute2!$B$5:$B$124,MATCH(LARGE(DCP_compute2!$CD41:$CD$124,3),DCP_compute2!$CD$5:$CD$124,0))</f>
        <v>0</v>
      </c>
      <c r="H38">
        <f>INDEX(DCP_compute2!$B$5:$B$124,MATCH(LARGE(DCP_compute2!$CD41:$CD$124,4),DCP_compute2!$CD$5:$CD$124,0))</f>
        <v>0</v>
      </c>
      <c r="I38">
        <f>INDEX(DCP_compute2!$B$5:$B$124,MATCH(LARGE(DCP_compute2!$CD41:$CD$124,5),DCP_compute2!$CD$5:$CD$124,0))</f>
        <v>0</v>
      </c>
      <c r="J38" t="str">
        <f>INDEX(DCP_compute2!$B$5:$B$124,MATCH(LARGE(DCP_compute2!$CD41:$CD$124,6),DCP_compute2!$CD$5:$CD$124,0))</f>
        <v xml:space="preserve">Revue de la sécurité de l'information </v>
      </c>
      <c r="K38">
        <f>INDEX(DCP_compute2!$B$5:$B$124,MATCH(LARGE(DCP_compute2!$CD41:$CD$124,7),DCP_compute2!$CD$5:$CD$124,0))</f>
        <v>0</v>
      </c>
      <c r="L38">
        <f>INDEX(DCP_compute2!$B$5:$B$124,MATCH(LARGE(DCP_compute2!$CD41:$CD$124,8),DCP_compute2!$CD$5:$CD$124,0))</f>
        <v>0</v>
      </c>
      <c r="M38">
        <f>INDEX(DCP_compute2!$B$5:$B$124,MATCH(LARGE(DCP_compute2!$CD41:$CD$124,9),DCP_compute2!$CD$5:$CD$124,0))</f>
        <v>0</v>
      </c>
      <c r="N38" t="str">
        <f>INDEX(DCP_compute2!$B$5:$B$124,MATCH(LARGE(DCP_compute2!$CD41:$CD$124,10),DCP_compute2!$CD$5:$CD$124,0))</f>
        <v>Protection de la vie privée</v>
      </c>
      <c r="O38">
        <f>INDEX(DCP_compute2!$B$5:$B$124,MATCH(LARGE(DCP_compute2!$CD41:$CD$124,11),DCP_compute2!$CD$5:$CD$124,0))</f>
        <v>0</v>
      </c>
      <c r="P38">
        <f>INDEX(DCP_compute2!$B$5:$B$124,MATCH(LARGE(DCP_compute2!$CD41:$CD$124,12),DCP_compute2!$CD$5:$CD$124,0))</f>
        <v>0</v>
      </c>
    </row>
    <row r="39" spans="1:16">
      <c r="A39" s="2" t="str">
        <f>'Resultat_ DACP'!A44</f>
        <v>M38</v>
      </c>
      <c r="B39" s="2" t="str">
        <f>'Resultat_ DACP'!B44</f>
        <v>MD38</v>
      </c>
      <c r="C39" s="2" t="str">
        <f>'Resultat_ DACP'!E44</f>
        <v xml:space="preserve">Décès, retraite, changement d'affectation, fin de contrat ou licenciement, rachat de tout ou partie de l'organisation </v>
      </c>
      <c r="D39" s="2">
        <f>'Resultat_ DACP'!I44</f>
        <v>3</v>
      </c>
      <c r="E39" t="str">
        <f>INDEX(DCP_compute2!$B$5:$B$124,MATCH(LARGE(DCP_compute2!$CF42:$CF$124,1),DCP_compute2!$CF$5:$CF$124,0))</f>
        <v>Sous-traitant</v>
      </c>
      <c r="F39" t="str">
        <f>INDEX(DCP_compute2!$B$5:$B$124,MATCH(LARGE(DCP_compute2!$CF42:$CF$124,2),DCP_compute2!$CF$5:$CF$124,0))</f>
        <v>Gestion de la Continuité</v>
      </c>
      <c r="G39">
        <f>INDEX(DCP_compute2!$B$5:$B$124,MATCH(LARGE(DCP_compute2!$CF42:$CF$124,3),DCP_compute2!$CF$5:$CF$124,0))</f>
        <v>0</v>
      </c>
      <c r="H39">
        <f>INDEX(DCP_compute2!$B$5:$B$124,MATCH(LARGE(DCP_compute2!$CF42:$CF$124,4),DCP_compute2!$CF$5:$CF$124,0))</f>
        <v>0</v>
      </c>
      <c r="I39">
        <f>INDEX(DCP_compute2!$B$5:$B$124,MATCH(LARGE(DCP_compute2!$CF42:$CF$124,5),DCP_compute2!$CF$5:$CF$124,0))</f>
        <v>0</v>
      </c>
      <c r="J39" t="str">
        <f>INDEX(DCP_compute2!$B$5:$B$124,MATCH(LARGE(DCP_compute2!$CF42:$CF$124,6),DCP_compute2!$CF$5:$CF$124,0))</f>
        <v xml:space="preserve">Revue de la sécurité de l'information </v>
      </c>
      <c r="K39">
        <f>INDEX(DCP_compute2!$B$5:$B$124,MATCH(LARGE(DCP_compute2!$CF42:$CF$124,7),DCP_compute2!$CF$5:$CF$124,0))</f>
        <v>0</v>
      </c>
      <c r="L39">
        <f>INDEX(DCP_compute2!$B$5:$B$124,MATCH(LARGE(DCP_compute2!$CF42:$CF$124,8),DCP_compute2!$CF$5:$CF$124,0))</f>
        <v>0</v>
      </c>
      <c r="M39">
        <f>INDEX(DCP_compute2!$B$5:$B$124,MATCH(LARGE(DCP_compute2!$CF42:$CF$124,9),DCP_compute2!$CF$5:$CF$124,0))</f>
        <v>0</v>
      </c>
      <c r="N39" t="str">
        <f>INDEX(DCP_compute2!$B$5:$B$124,MATCH(LARGE(DCP_compute2!$CF42:$CF$124,10),DCP_compute2!$CF$5:$CF$124,0))</f>
        <v>Protection de la vie privée</v>
      </c>
      <c r="O39">
        <f>INDEX(DCP_compute2!$B$5:$B$124,MATCH(LARGE(DCP_compute2!$CF42:$CF$124,11),DCP_compute2!$CF$5:$CF$124,0))</f>
        <v>0</v>
      </c>
      <c r="P39">
        <f>INDEX(DCP_compute2!$B$5:$B$124,MATCH(LARGE(DCP_compute2!$CF42:$CF$124,12),DCP_compute2!$CF$5:$CF$124,0))</f>
        <v>0</v>
      </c>
    </row>
    <row r="40" spans="1:16">
      <c r="A40" s="2" t="str">
        <f>'Resultat_ DACP'!A45</f>
        <v>M39</v>
      </c>
      <c r="B40" s="2" t="str">
        <f>'Resultat_ DACP'!B45</f>
        <v>MD39</v>
      </c>
      <c r="C40" s="2" t="str">
        <f>'Resultat_ DACP'!E45</f>
        <v>Efffacement progressif avec le temps, effacement volontaire de parties d'un texte, réutilisation des papiers  pour prendre des notes sans relation avec le traitement, utilisation des cahiers pour faire autre chose</v>
      </c>
      <c r="D40" s="2">
        <f>'Resultat_ DACP'!I45</f>
        <v>3</v>
      </c>
      <c r="E40" t="str">
        <f>INDEX(DCP_compute2!$B$5:$B$124,MATCH(LARGE(DCP_compute2!$CH43:$CH$124,1),DCP_compute2!$CH$5:$CH$124,0))</f>
        <v>Exigences de sécurité</v>
      </c>
      <c r="F40" t="str">
        <f>INDEX(DCP_compute2!$B$5:$B$124,MATCH(LARGE(DCP_compute2!$CH43:$CH$124,2),DCP_compute2!$CH$5:$CH$124,0))</f>
        <v>Plan de secours informatique</v>
      </c>
      <c r="G40" t="str">
        <f>INDEX(DCP_compute2!$B$5:$B$124,MATCH(LARGE(DCP_compute2!$CH43:$CH$124,3),DCP_compute2!$CH$5:$CH$124,0))</f>
        <v>Protection de l'environnement</v>
      </c>
      <c r="H40" t="str">
        <f>INDEX(DCP_compute2!$B$5:$B$124,MATCH(LARGE(DCP_compute2!$CH43:$CH$124,4),DCP_compute2!$CH$5:$CH$124,0))</f>
        <v>Matériels utilisateurs sans surveillance</v>
      </c>
      <c r="I40">
        <f>INDEX(DCP_compute2!$B$5:$B$124,MATCH(LARGE(DCP_compute2!$CH43:$CH$124,5),DCP_compute2!$CH$5:$CH$124,0))</f>
        <v>0</v>
      </c>
      <c r="J40">
        <f>INDEX(DCP_compute2!$B$5:$B$124,MATCH(LARGE(DCP_compute2!$CH43:$CH$124,6),DCP_compute2!$CH$5:$CH$124,0))</f>
        <v>0</v>
      </c>
      <c r="K40">
        <f>INDEX(DCP_compute2!$B$5:$B$124,MATCH(LARGE(DCP_compute2!$CH43:$CH$124,7),DCP_compute2!$CH$5:$CH$124,0))</f>
        <v>0</v>
      </c>
      <c r="L40" t="str">
        <f>INDEX(DCP_compute2!$B$5:$B$124,MATCH(LARGE(DCP_compute2!$CH43:$CH$124,8),DCP_compute2!$CH$5:$CH$124,0))</f>
        <v xml:space="preserve">Revue de la sécurité de l'information </v>
      </c>
      <c r="M40">
        <f>INDEX(DCP_compute2!$B$5:$B$124,MATCH(LARGE(DCP_compute2!$CH43:$CH$124,9),DCP_compute2!$CH$5:$CH$124,0))</f>
        <v>0</v>
      </c>
      <c r="N40">
        <f>INDEX(DCP_compute2!$B$5:$B$124,MATCH(LARGE(DCP_compute2!$CH43:$CH$124,10),DCP_compute2!$CH$5:$CH$124,0))</f>
        <v>0</v>
      </c>
      <c r="O40">
        <f>INDEX(DCP_compute2!$B$5:$B$124,MATCH(LARGE(DCP_compute2!$CH43:$CH$124,11),DCP_compute2!$CH$5:$CH$124,0))</f>
        <v>0</v>
      </c>
      <c r="P40" t="str">
        <f>INDEX(DCP_compute2!$B$5:$B$124,MATCH(LARGE(DCP_compute2!$CH43:$CH$124,12),DCP_compute2!$CH$5:$CH$124,0))</f>
        <v>Protection de la vie privée</v>
      </c>
    </row>
    <row r="41" spans="1:16">
      <c r="A41" s="2" t="str">
        <f>'Resultat_ DACP'!A46</f>
        <v>M40</v>
      </c>
      <c r="B41" s="2" t="str">
        <f>'Resultat_ DACP'!B46</f>
        <v>MD40</v>
      </c>
      <c r="C41" s="2" t="str">
        <f>'Resultat_ DACP'!E46</f>
        <v>Viellissement de documents archivés, embrasement des dossiers lors d'un incendie</v>
      </c>
      <c r="D41" s="2">
        <f>'Resultat_ DACP'!I46</f>
        <v>2</v>
      </c>
      <c r="E41" t="str">
        <f>INDEX(DCP_compute2!$B$5:$B$124,MATCH(LARGE(DCP_compute2!$CJ44:$CJ$124,1),DCP_compute2!$CJ$5:$CJ$124,0))</f>
        <v>Politique de sauvegarde</v>
      </c>
      <c r="F41" t="str">
        <f>INDEX(DCP_compute2!$B$5:$B$124,MATCH(LARGE(DCP_compute2!$CJ44:$CJ$124,2),DCP_compute2!$CJ$5:$CJ$124,0))</f>
        <v>Gestion des Incidents de sécurité</v>
      </c>
      <c r="G41" t="str">
        <f>INDEX(DCP_compute2!$B$5:$B$124,MATCH(LARGE(DCP_compute2!$CJ44:$CJ$124,3),DCP_compute2!$CJ$5:$CJ$124,0))</f>
        <v>Protection de l'environnement</v>
      </c>
      <c r="H41" t="str">
        <f>INDEX(DCP_compute2!$B$5:$B$124,MATCH(LARGE(DCP_compute2!$CJ44:$CJ$124,4),DCP_compute2!$CJ$5:$CJ$124,0))</f>
        <v>Protection Physique</v>
      </c>
      <c r="I41">
        <f>INDEX(DCP_compute2!$B$5:$B$124,MATCH(LARGE(DCP_compute2!$CJ44:$CJ$124,5),DCP_compute2!$CJ$5:$CJ$124,0))</f>
        <v>0</v>
      </c>
      <c r="J41">
        <f>INDEX(DCP_compute2!$B$5:$B$124,MATCH(LARGE(DCP_compute2!$CJ44:$CJ$124,6),DCP_compute2!$CJ$5:$CJ$124,0))</f>
        <v>0</v>
      </c>
      <c r="K41">
        <f>INDEX(DCP_compute2!$B$5:$B$124,MATCH(LARGE(DCP_compute2!$CJ44:$CJ$124,7),DCP_compute2!$CJ$5:$CJ$124,0))</f>
        <v>0</v>
      </c>
      <c r="L41" t="str">
        <f>INDEX(DCP_compute2!$B$5:$B$124,MATCH(LARGE(DCP_compute2!$CJ44:$CJ$124,8),DCP_compute2!$CJ$5:$CJ$124,0))</f>
        <v xml:space="preserve">Revue de la sécurité de l'information </v>
      </c>
      <c r="M41">
        <f>INDEX(DCP_compute2!$B$5:$B$124,MATCH(LARGE(DCP_compute2!$CJ44:$CJ$124,9),DCP_compute2!$CJ$5:$CJ$124,0))</f>
        <v>0</v>
      </c>
      <c r="N41">
        <f>INDEX(DCP_compute2!$B$5:$B$124,MATCH(LARGE(DCP_compute2!$CJ44:$CJ$124,10),DCP_compute2!$CJ$5:$CJ$124,0))</f>
        <v>0</v>
      </c>
      <c r="O41">
        <f>INDEX(DCP_compute2!$B$5:$B$124,MATCH(LARGE(DCP_compute2!$CJ44:$CJ$124,11),DCP_compute2!$CJ$5:$CJ$124,0))</f>
        <v>0</v>
      </c>
      <c r="P41" t="str">
        <f>INDEX(DCP_compute2!$B$5:$B$124,MATCH(LARGE(DCP_compute2!$CJ44:$CJ$124,12),DCP_compute2!$CJ$5:$CJ$124,0))</f>
        <v>Protection de la vie privée</v>
      </c>
    </row>
    <row r="42" spans="1:16">
      <c r="A42" s="2" t="str">
        <f>'Resultat_ DACP'!A47</f>
        <v>M41</v>
      </c>
      <c r="B42" s="2" t="str">
        <f>'Resultat_ DACP'!B47</f>
        <v>MD41</v>
      </c>
      <c r="C42" s="2" t="str">
        <f>'Resultat_ DACP'!E47</f>
        <v>Vol de documents, perte de dossiers lors d'un déménagement, mise au rebut</v>
      </c>
      <c r="D42" s="2">
        <f>'Resultat_ DACP'!I47</f>
        <v>6</v>
      </c>
      <c r="E42" t="str">
        <f>INDEX(DCP_compute2!$B$5:$B$124,MATCH(LARGE(DCP_compute2!$CL45:$CL$124,1),DCP_compute2!$CL$5:$CL$124,0))</f>
        <v>Gestion des Incidents de sécurité</v>
      </c>
      <c r="F42" t="str">
        <f>INDEX(DCP_compute2!$B$5:$B$124,MATCH(LARGE(DCP_compute2!$J45:$J$124,2),DCP_compute2!$J$5:$J$124,0))</f>
        <v>Journalisation et surveillance</v>
      </c>
      <c r="G42" t="str">
        <f>INDEX(DCP_compute2!$B$5:$B$124,MATCH(LARGE(DCP_compute2!$J45:$J$124,3),DCP_compute2!$J$5:$J$124,0))</f>
        <v>Matériels utilisateurs sans surveillance</v>
      </c>
      <c r="H42">
        <f>INDEX(DCP_compute2!$B$5:$B$124,MATCH(LARGE(DCP_compute2!$J45:$J$124,4),DCP_compute2!$J$5:$J$124,0))</f>
        <v>0</v>
      </c>
      <c r="I42">
        <f>INDEX(DCP_compute2!$B$5:$B$124,MATCH(LARGE(DCP_compute2!$J45:$J$124,5),DCP_compute2!$J$5:$J$124,0))</f>
        <v>0</v>
      </c>
      <c r="J42">
        <f>INDEX(DCP_compute2!$B$5:$B$124,MATCH(LARGE(DCP_compute2!$J45:$J$124,6),DCP_compute2!$J$5:$J$124,0))</f>
        <v>0</v>
      </c>
      <c r="K42" t="str">
        <f>INDEX(DCP_compute2!$B$5:$B$124,MATCH(LARGE(DCP_compute2!$J45:$J$124,7),DCP_compute2!$J$5:$J$124,0))</f>
        <v xml:space="preserve">Revue de la sécurité de l'information </v>
      </c>
      <c r="L42">
        <f>INDEX(DCP_compute2!$B$5:$B$124,MATCH(LARGE(DCP_compute2!$J45:$J$124,8),DCP_compute2!$J$5:$J$124,0))</f>
        <v>0</v>
      </c>
      <c r="M42">
        <f>INDEX(DCP_compute2!$B$5:$B$124,MATCH(LARGE(DCP_compute2!$J45:$J$124,9),DCP_compute2!$J$5:$J$124,0))</f>
        <v>0</v>
      </c>
      <c r="N42">
        <f>INDEX(DCP_compute2!$B$5:$B$124,MATCH(LARGE(DCP_compute2!$J45:$J$124,10),DCP_compute2!$J$5:$J$124,0))</f>
        <v>0</v>
      </c>
      <c r="O42" t="str">
        <f>INDEX(DCP_compute2!$B$5:$B$124,MATCH(LARGE(DCP_compute2!$J45:$J$124,11),DCP_compute2!$J$5:$J$124,0))</f>
        <v>Protection de la vie privée</v>
      </c>
      <c r="P42">
        <f>INDEX(DCP_compute2!$B$5:$B$124,MATCH(LARGE(DCP_compute2!$J45:$J$124,12),DCP_compute2!$J$5:$J$124,0))</f>
        <v>0</v>
      </c>
    </row>
    <row r="43" spans="1:16">
      <c r="A43" s="2" t="str">
        <f>'Resultat_ DACP'!A48</f>
        <v>M42</v>
      </c>
      <c r="B43" s="2" t="str">
        <f>'Resultat_ DACP'!B48</f>
        <v>MD42</v>
      </c>
      <c r="C43" s="2" t="str">
        <f>'Resultat_ DACP'!E48</f>
        <v xml:space="preserve">Surcharge de courriers , surcharge d'un processus de validation </v>
      </c>
      <c r="D43" s="2">
        <f>'Resultat_ DACP'!I48</f>
        <v>4</v>
      </c>
      <c r="E43" t="str">
        <f>INDEX(DCP_compute2!$B$5:$B$124,MATCH(LARGE(DCP_compute2!$CN46:$CN$124,1),DCP_compute2!$CN$5:$CN$124,0))</f>
        <v>Sous-traitant</v>
      </c>
      <c r="F43" t="str">
        <f>INDEX(DCP_compute2!$B$5:$B$124,MATCH(LARGE(DCP_compute2!$CN46:$CN$124,2),DCP_compute2!$CN$5:$CN$124,0))</f>
        <v>Journalisation et surveillance</v>
      </c>
      <c r="G43" t="str">
        <f>INDEX(DCP_compute2!$B$5:$B$124,MATCH(LARGE(DCP_compute2!$CN46:$CN$124,3),DCP_compute2!$CN$5:$CN$124,0))</f>
        <v>Gestion de la Continuité</v>
      </c>
      <c r="H43" t="str">
        <f>INDEX(DCP_compute2!$B$5:$B$124,MATCH(LARGE(DCP_compute2!$CN46:$CN$124,4),DCP_compute2!$CN$5:$CN$124,0))</f>
        <v>Gestion du changement</v>
      </c>
      <c r="I43">
        <f>INDEX(DCP_compute2!$B$5:$B$124,MATCH(LARGE(DCP_compute2!$CN46:$CN$124,5),DCP_compute2!$CN$5:$CN$124,0))</f>
        <v>0</v>
      </c>
      <c r="J43">
        <f>INDEX(DCP_compute2!$B$5:$B$124,MATCH(LARGE(DCP_compute2!$CN46:$CN$124,6),DCP_compute2!$CN$5:$CN$124,0))</f>
        <v>0</v>
      </c>
      <c r="K43">
        <f>INDEX(DCP_compute2!$B$5:$B$124,MATCH(LARGE(DCP_compute2!$CN46:$CN$124,7),DCP_compute2!$CN$5:$CN$124,0))</f>
        <v>0</v>
      </c>
      <c r="L43" t="str">
        <f>INDEX(DCP_compute2!$B$5:$B$124,MATCH(LARGE(DCP_compute2!$CN46:$CN$124,8),DCP_compute2!$CN$5:$CN$124,0))</f>
        <v xml:space="preserve">Revue de la sécurité de l'information </v>
      </c>
      <c r="M43">
        <f>INDEX(DCP_compute2!$B$5:$B$124,MATCH(LARGE(DCP_compute2!$CN46:$CN$124,9),DCP_compute2!$CN$5:$CN$124,0))</f>
        <v>0</v>
      </c>
      <c r="N43">
        <f>INDEX(DCP_compute2!$B$5:$B$124,MATCH(LARGE(DCP_compute2!$CN46:$CN$124,10),DCP_compute2!$CN$5:$CN$124,0))</f>
        <v>0</v>
      </c>
      <c r="O43">
        <f>INDEX(DCP_compute2!$B$5:$B$124,MATCH(LARGE(DCP_compute2!$CN46:$CN$124,11),DCP_compute2!$CN$5:$CN$124,0))</f>
        <v>0</v>
      </c>
      <c r="P43" t="str">
        <f>INDEX(DCP_compute2!$B$5:$B$124,MATCH(LARGE(DCP_compute2!$CN46:$CN$124,12),DCP_compute2!$CN$5:$CN$124,0))</f>
        <v>Protection de la vie privée</v>
      </c>
    </row>
    <row r="44" spans="1:16">
      <c r="A44" s="2" t="str">
        <f>'Resultat_ DACP'!A49</f>
        <v>M43</v>
      </c>
      <c r="B44" s="2" t="str">
        <f>'Resultat_ DACP'!B49</f>
        <v>MD43</v>
      </c>
      <c r="C44" s="2" t="str">
        <f>'Resultat_ DACP'!E49</f>
        <v>Coupure du flux suite à une réorganisation, blocage du courrier du fait d'une grève</v>
      </c>
      <c r="D44" s="2">
        <f>'Resultat_ DACP'!I49</f>
        <v>3</v>
      </c>
      <c r="E44" t="str">
        <f>INDEX(DCP_compute2!$B$5:$B$124,MATCH(LARGE(DCP_compute2!$CP47:$CP$124,1),DCP_compute2!$CP$5:$CP$124,0))</f>
        <v>Gestion de la Continuité</v>
      </c>
      <c r="F44" t="str">
        <f>INDEX(DCP_compute2!$B$5:$B$124,MATCH(LARGE(DCP_compute2!$CP47:$CP$124,2),DCP_compute2!$CP$5:$CP$124,0))</f>
        <v>Gestion des Incidents de sécurité</v>
      </c>
      <c r="G44">
        <f>INDEX(DCP_compute2!$B$5:$B$124,MATCH(LARGE(DCP_compute2!$CP47:$CP$124,3),DCP_compute2!$CP$5:$CP$124,0))</f>
        <v>0</v>
      </c>
      <c r="H44">
        <f>INDEX(DCP_compute2!$B$5:$B$124,MATCH(LARGE(DCP_compute2!$CP47:$CP$124,4),DCP_compute2!$CP$5:$CP$124,0))</f>
        <v>0</v>
      </c>
      <c r="I44">
        <f>INDEX(DCP_compute2!$B$5:$B$124,MATCH(LARGE(DCP_compute2!$CP47:$CP$124,5),DCP_compute2!$CP$5:$CP$124,0))</f>
        <v>0</v>
      </c>
      <c r="J44" t="str">
        <f>INDEX(DCP_compute2!$B$5:$B$124,MATCH(LARGE(DCP_compute2!$CP47:$CP$124,6),DCP_compute2!$CP$5:$CP$124,0))</f>
        <v xml:space="preserve">Revue de la sécurité de l'information </v>
      </c>
      <c r="K44">
        <f>INDEX(DCP_compute2!$B$5:$B$124,MATCH(LARGE(DCP_compute2!$CP47:$CP$124,7),DCP_compute2!$CP$5:$CP$124,0))</f>
        <v>0</v>
      </c>
      <c r="L44">
        <f>INDEX(DCP_compute2!$B$5:$B$124,MATCH(LARGE(DCP_compute2!$CP47:$CP$124,8),DCP_compute2!$CP$5:$CP$124,0))</f>
        <v>0</v>
      </c>
      <c r="M44">
        <f>INDEX(DCP_compute2!$B$5:$B$124,MATCH(LARGE(DCP_compute2!$CP47:$CP$124,9),DCP_compute2!$CP$5:$CP$124,0))</f>
        <v>0</v>
      </c>
      <c r="N44" t="str">
        <f>INDEX(DCP_compute2!$B$5:$B$124,MATCH(LARGE(DCP_compute2!$CP47:$CP$124,10),DCP_compute2!$CP$5:$CP$124,0))</f>
        <v>Protection de la vie privée</v>
      </c>
      <c r="O44">
        <f>INDEX(DCP_compute2!$B$5:$B$124,MATCH(LARGE(DCP_compute2!$CP47:$CP$124,11),DCP_compute2!$CP$5:$CP$124,0))</f>
        <v>0</v>
      </c>
      <c r="P44">
        <f>INDEX(DCP_compute2!$B$5:$B$124,MATCH(LARGE(DCP_compute2!$CP47:$CP$124,12),DCP_compute2!$CP$5:$CP$124,0))</f>
        <v>0</v>
      </c>
    </row>
    <row r="45" spans="1:16">
      <c r="A45" s="2" t="str">
        <f>'Resultat_ DACP'!A50</f>
        <v>M44</v>
      </c>
      <c r="B45" s="2" t="str">
        <f>'Resultat_ DACP'!B50</f>
        <v>MD44</v>
      </c>
      <c r="C45" s="2" t="str">
        <f>'Resultat_ DACP'!E50</f>
        <v>Modification dans l'expédition des courriers, réaffectation des bureaux ou des locaux, réorganisation de circuit papier, changement de langue professionnelle</v>
      </c>
      <c r="D45" s="2">
        <f>'Resultat_ DACP'!I50</f>
        <v>3</v>
      </c>
      <c r="E45" t="str">
        <f>INDEX(DCP_compute2!$B$5:$B$124,MATCH(LARGE(DCP_compute2!$CR48:$CR$124,1),DCP_compute2!$CR$5:$CR$124,0))</f>
        <v>Sous-traitant</v>
      </c>
      <c r="F45" t="str">
        <f>INDEX(DCP_compute2!$B$5:$B$124,MATCH(LARGE(DCP_compute2!$CR48:$CR$124,2),DCP_compute2!$CR$5:$CR$124,0))</f>
        <v>Gestion de la Continuité</v>
      </c>
      <c r="G45" t="str">
        <f>INDEX(DCP_compute2!$B$5:$B$124,MATCH(LARGE(DCP_compute2!$CR48:$CR$124,3),DCP_compute2!$CR$5:$CR$124,0))</f>
        <v>Gestion des Incidents de sécurité</v>
      </c>
      <c r="H45" t="str">
        <f>INDEX(DCP_compute2!$B$5:$B$124,MATCH(LARGE(DCP_compute2!$CR48:$CR$124,4),DCP_compute2!$CR$5:$CR$124,0))</f>
        <v>Cartographie et documentation  de l'infrastructure</v>
      </c>
      <c r="I45" t="str">
        <f>INDEX(DCP_compute2!$B$5:$B$124,MATCH(LARGE(DCP_compute2!$CR48:$CR$124,5),DCP_compute2!$CR$5:$CR$124,0))</f>
        <v>Gestion du changement</v>
      </c>
      <c r="J45">
        <f>INDEX(DCP_compute2!$B$5:$B$124,MATCH(LARGE(DCP_compute2!$CR48:$CR$124,6),DCP_compute2!$CR$5:$CR$124,0))</f>
        <v>0</v>
      </c>
      <c r="K45">
        <f>INDEX(DCP_compute2!$B$5:$B$124,MATCH(LARGE(DCP_compute2!$CR48:$CR$124,7),DCP_compute2!$CR$5:$CR$124,0))</f>
        <v>0</v>
      </c>
      <c r="L45">
        <f>INDEX(DCP_compute2!$B$5:$B$124,MATCH(LARGE(DCP_compute2!$CR48:$CR$124,8),DCP_compute2!$CR$5:$CR$124,0))</f>
        <v>0</v>
      </c>
      <c r="M45" t="str">
        <f>INDEX(DCP_compute2!$B$5:$B$124,MATCH(LARGE(DCP_compute2!$CR48:$CR$124,9),DCP_compute2!$CR$5:$CR$124,0))</f>
        <v xml:space="preserve">Revue de la sécurité de l'information </v>
      </c>
      <c r="N45">
        <f>INDEX(DCP_compute2!$B$5:$B$124,MATCH(LARGE(DCP_compute2!$CR48:$CR$124,10),DCP_compute2!$CR$5:$CR$124,0))</f>
        <v>0</v>
      </c>
      <c r="O45">
        <f>INDEX(DCP_compute2!$B$5:$B$124,MATCH(LARGE(DCP_compute2!$CR48:$CR$124,11),DCP_compute2!$CR$5:$CR$124,0))</f>
        <v>0</v>
      </c>
      <c r="P45">
        <f>INDEX(DCP_compute2!$B$5:$B$124,MATCH(LARGE(DCP_compute2!$CR48:$CR$124,12),DCP_compute2!$CR$5:$CR$124,0))</f>
        <v>0</v>
      </c>
    </row>
    <row r="46" spans="1:16">
      <c r="A46" s="2" t="str">
        <f>'Resultat_ DACP'!A51</f>
        <v>M45</v>
      </c>
      <c r="B46" s="2" t="str">
        <f>'Resultat_ DACP'!B51</f>
        <v>MD45</v>
      </c>
      <c r="C46" s="2" t="str">
        <f>'Resultat_ DACP'!E51</f>
        <v>Réorganisation supprimant un processus, disparition d'un transporteur de document, vacance de postes</v>
      </c>
      <c r="D46" s="2">
        <f>'Resultat_ DACP'!I51</f>
        <v>6</v>
      </c>
      <c r="E46" t="str">
        <f>INDEX(DCP_compute2!$B$5:$B$124,MATCH(LARGE(DCP_compute2!$CT49:$CT$124,1),DCP_compute2!$CT$5:$CT$124,0))</f>
        <v>Sous-traitant</v>
      </c>
      <c r="F46" t="str">
        <f>INDEX(DCP_compute2!$B$5:$B$124,MATCH(LARGE(DCP_compute2!$CT49:$CT$124,2),DCP_compute2!$CT$5:$CT$124,0))</f>
        <v>Exigences de sécurité</v>
      </c>
      <c r="G46" t="str">
        <f>INDEX(DCP_compute2!$B$5:$B$124,MATCH(LARGE(DCP_compute2!$CT49:$CT$124,3),DCP_compute2!$CT$5:$CT$124,0))</f>
        <v>Gestion de la Continuité</v>
      </c>
      <c r="H46" t="str">
        <f>INDEX(DCP_compute2!$B$5:$B$124,MATCH(LARGE(DCP_compute2!$CT49:$CT$124,4),DCP_compute2!$CT$5:$CT$124,0))</f>
        <v>Gestion des Incidents de sécurité</v>
      </c>
      <c r="I46" t="str">
        <f>INDEX(DCP_compute2!$B$5:$B$124,MATCH(LARGE(DCP_compute2!$CT49:$CT$124,5),DCP_compute2!$CT$5:$CT$124,0))</f>
        <v>Cartographie et documentation  de l'infrastructure</v>
      </c>
      <c r="J46" t="str">
        <f>INDEX(DCP_compute2!$B$5:$B$124,MATCH(LARGE(DCP_compute2!$CT49:$CT$124,6),DCP_compute2!$CT$5:$CT$124,0))</f>
        <v>Gestion du changement</v>
      </c>
      <c r="K46">
        <f>INDEX(DCP_compute2!$B$5:$B$124,MATCH(LARGE(DCP_compute2!$CT49:$CT$124,7),DCP_compute2!$CT$5:$CT$124,0))</f>
        <v>0</v>
      </c>
      <c r="L46">
        <f>INDEX(DCP_compute2!$B$5:$B$124,MATCH(LARGE(DCP_compute2!$CT49:$CT$124,8),DCP_compute2!$CT$5:$CT$124,0))</f>
        <v>0</v>
      </c>
      <c r="M46">
        <f>INDEX(DCP_compute2!$B$5:$B$124,MATCH(LARGE(DCP_compute2!$CT49:$CT$124,9),DCP_compute2!$CT$5:$CT$124,0))</f>
        <v>0</v>
      </c>
      <c r="N46" t="str">
        <f>INDEX(DCP_compute2!$B$5:$B$124,MATCH(LARGE(DCP_compute2!$CT49:$CT$124,10),DCP_compute2!$CT$5:$CT$124,0))</f>
        <v xml:space="preserve">Revue de la sécurité de l'information </v>
      </c>
      <c r="O46">
        <f>INDEX(DCP_compute2!$B$5:$B$124,MATCH(LARGE(DCP_compute2!$CT49:$CT$124,11),DCP_compute2!$CT$5:$CT$124,0))</f>
        <v>0</v>
      </c>
      <c r="P46">
        <f>INDEX(DCP_compute2!$B$5:$B$124,MATCH(LARGE(DCP_compute2!$CT49:$CT$124,12),DCP_compute2!$CT$5:$CT$124,0))</f>
        <v>0</v>
      </c>
    </row>
    <row r="47" spans="1:16">
      <c r="A47" s="2"/>
    </row>
    <row r="51" spans="1:7">
      <c r="A51" t="s">
        <v>1703</v>
      </c>
      <c r="B51" t="s">
        <v>1695</v>
      </c>
      <c r="C51" t="s">
        <v>1713</v>
      </c>
      <c r="D51">
        <v>12</v>
      </c>
      <c r="E51" t="s">
        <v>158</v>
      </c>
      <c r="F51" t="s">
        <v>1468</v>
      </c>
      <c r="G51" t="s">
        <v>636</v>
      </c>
    </row>
    <row r="52" spans="1:7">
      <c r="A52" t="s">
        <v>1705</v>
      </c>
      <c r="B52" t="s">
        <v>1697</v>
      </c>
      <c r="C52" t="s">
        <v>1711</v>
      </c>
      <c r="D52">
        <v>12</v>
      </c>
      <c r="E52" t="s">
        <v>158</v>
      </c>
      <c r="F52" t="s">
        <v>490</v>
      </c>
      <c r="G52" t="s">
        <v>1552</v>
      </c>
    </row>
    <row r="53" spans="1:7">
      <c r="A53" t="s">
        <v>1706</v>
      </c>
      <c r="B53" t="s">
        <v>1698</v>
      </c>
      <c r="C53" t="s">
        <v>1710</v>
      </c>
      <c r="D53">
        <v>12</v>
      </c>
      <c r="E53" t="s">
        <v>490</v>
      </c>
      <c r="F53" t="s">
        <v>1506</v>
      </c>
      <c r="G53" t="s">
        <v>1510</v>
      </c>
    </row>
  </sheetData>
  <sheetProtection sheet="1" objects="1" scenarios="1"/>
  <sortState ref="B51:G95">
    <sortCondition descending="1" ref="D51:D97"/>
  </sortState>
  <mergeCells count="7">
    <mergeCell ref="U10:W10"/>
    <mergeCell ref="T1:AD3"/>
    <mergeCell ref="U5:W5"/>
    <mergeCell ref="U6:W6"/>
    <mergeCell ref="U7:W7"/>
    <mergeCell ref="U9:W9"/>
    <mergeCell ref="U8:W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8A4AB622F226C4A9D00752DD3453535" ma:contentTypeVersion="1" ma:contentTypeDescription="Create a new document." ma:contentTypeScope="" ma:versionID="316c44e5833a7d98558b545ad2760805">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8008076-3C97-475D-9BA6-DCAEB053B816}">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s>
</ds:datastoreItem>
</file>

<file path=customXml/itemProps2.xml><?xml version="1.0" encoding="utf-8"?>
<ds:datastoreItem xmlns:ds="http://schemas.openxmlformats.org/officeDocument/2006/customXml" ds:itemID="{3165C0D4-89A8-4E50-8158-15A85A034D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6B0D4FAD-E9DD-4E46-8DE3-15A4B2F90D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50</vt:i4>
      </vt:variant>
      <vt:variant>
        <vt:lpstr>Plages nommées</vt:lpstr>
      </vt:variant>
      <vt:variant>
        <vt:i4>17</vt:i4>
      </vt:variant>
    </vt:vector>
  </HeadingPairs>
  <TitlesOfParts>
    <vt:vector size="67" baseType="lpstr">
      <vt:lpstr>Release</vt:lpstr>
      <vt:lpstr>Guide d'utilisation</vt:lpstr>
      <vt:lpstr>Contexte</vt:lpstr>
      <vt:lpstr>Flowchart</vt:lpstr>
      <vt:lpstr>1_Questionnaire</vt:lpstr>
      <vt:lpstr>2_Maturité</vt:lpstr>
      <vt:lpstr>PV réunion_maturité</vt:lpstr>
      <vt:lpstr>3_Menaces</vt:lpstr>
      <vt:lpstr>Cartographie_M</vt:lpstr>
      <vt:lpstr>4_Priorite_des_mesures</vt:lpstr>
      <vt:lpstr>5_Plan_d_actions</vt:lpstr>
      <vt:lpstr>PIA_DACP</vt:lpstr>
      <vt:lpstr>Resultat_ DACP</vt:lpstr>
      <vt:lpstr>Cartographie_PIA</vt:lpstr>
      <vt:lpstr>Radar Business</vt:lpstr>
      <vt:lpstr>Radar ISO</vt:lpstr>
      <vt:lpstr>Dashboard Business</vt:lpstr>
      <vt:lpstr>Tableaux_de_bord_ISO</vt:lpstr>
      <vt:lpstr>5_SOA</vt:lpstr>
      <vt:lpstr>Matrice Impact</vt:lpstr>
      <vt:lpstr>Aide relative questionnaire</vt:lpstr>
      <vt:lpstr>Guide d'évaluation  "maturité"</vt:lpstr>
      <vt:lpstr>Guide d'évaluation des risques</vt:lpstr>
      <vt:lpstr>Priorité des exigences - plan</vt:lpstr>
      <vt:lpstr>Matrice Impact PIA</vt:lpstr>
      <vt:lpstr>Priorité  des actions</vt:lpstr>
      <vt:lpstr>Annexe_aide à_la_maturité</vt:lpstr>
      <vt:lpstr>Glossaire</vt:lpstr>
      <vt:lpstr>References</vt:lpstr>
      <vt:lpstr>ListeExigences</vt:lpstr>
      <vt:lpstr>Ref Tables de calcul</vt:lpstr>
      <vt:lpstr>Compute0</vt:lpstr>
      <vt:lpstr>Compute0a</vt:lpstr>
      <vt:lpstr>Compute1</vt:lpstr>
      <vt:lpstr>Compute1a</vt:lpstr>
      <vt:lpstr>Compute2</vt:lpstr>
      <vt:lpstr>Compute3</vt:lpstr>
      <vt:lpstr>Compute3a</vt:lpstr>
      <vt:lpstr>Compute4</vt:lpstr>
      <vt:lpstr>Compute4a</vt:lpstr>
      <vt:lpstr>Compute4b</vt:lpstr>
      <vt:lpstr>Compute5</vt:lpstr>
      <vt:lpstr>Compute5a</vt:lpstr>
      <vt:lpstr>Tableau de correspondance</vt:lpstr>
      <vt:lpstr>Resultats_traitement</vt:lpstr>
      <vt:lpstr>Resultats_Plan</vt:lpstr>
      <vt:lpstr>ISO27002-2013</vt:lpstr>
      <vt:lpstr>DCP_compute1</vt:lpstr>
      <vt:lpstr>DCP_compute2</vt:lpstr>
      <vt:lpstr>DCP_Resultat</vt:lpstr>
      <vt:lpstr>'2_Maturité'!_ftn1</vt:lpstr>
      <vt:lpstr>'2_Maturité'!_ftn2</vt:lpstr>
      <vt:lpstr>'2_Maturité'!_ftnref1</vt:lpstr>
      <vt:lpstr>'4_Priorite_des_mesures'!Criteres</vt:lpstr>
      <vt:lpstr>Compute5!Criteres</vt:lpstr>
      <vt:lpstr>'4_Priorite_des_mesures'!Extraire</vt:lpstr>
      <vt:lpstr>Compute5!Extraire</vt:lpstr>
      <vt:lpstr>Resultats_traitement!Extraire</vt:lpstr>
      <vt:lpstr>'4_Priorite_des_mesures'!Zone_d_impression</vt:lpstr>
      <vt:lpstr>Cartographie_M!Zone_d_impression</vt:lpstr>
      <vt:lpstr>Cartographie_PIA!Zone_d_impression</vt:lpstr>
      <vt:lpstr>Contexte!Zone_d_impression</vt:lpstr>
      <vt:lpstr>'Dashboard Business'!Zone_d_impression</vt:lpstr>
      <vt:lpstr>Glossaire!Zone_d_impression</vt:lpstr>
      <vt:lpstr>'Priorité  des actions'!Zone_d_impression</vt:lpstr>
      <vt:lpstr>'Radar Business'!Zone_d_impression</vt:lpstr>
      <vt:lpstr>'Radar ISO'!Zone_d_impression</vt:lpstr>
    </vt:vector>
  </TitlesOfParts>
  <Company>Mielabelo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Gestion des Risques - Partage de données</dc:title>
  <dc:creator>Alain Houbaille - Consultant SI</dc:creator>
  <cp:lastModifiedBy>ahoubaille</cp:lastModifiedBy>
  <cp:lastPrinted>2016-12-05T10:37:02Z</cp:lastPrinted>
  <dcterms:created xsi:type="dcterms:W3CDTF">2008-05-19T09:01:02Z</dcterms:created>
  <dcterms:modified xsi:type="dcterms:W3CDTF">2017-03-24T13:28:56Z</dcterms:modified>
  <cp:category>Confidentiel</cp:category>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0x01010008A4AB622F226C4A9D00752DD3453535</vt:lpwstr>
  </property>
</Properties>
</file>